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7F519CA-4386-4EE7-AA18-33E54F4F7CA5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N284" i="1" l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76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4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75" i="1"/>
  <c r="F1774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73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72" i="1"/>
  <c r="F1771" i="1"/>
  <c r="F1770" i="1"/>
  <c r="F1769" i="1" l="1"/>
  <c r="F1768" i="1"/>
  <c r="F1767" i="1"/>
  <c r="F1766" i="1"/>
  <c r="F1765" i="1"/>
  <c r="F1721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07" i="1" l="1"/>
  <c r="F1724" i="1"/>
  <c r="F1734" i="1"/>
  <c r="F1713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37" i="1" l="1"/>
  <c r="F1718" i="1"/>
  <c r="F1712" i="1" l="1"/>
  <c r="F1720" i="1"/>
  <c r="F1727" i="1"/>
  <c r="F1746" i="1"/>
  <c r="F1731" i="1"/>
  <c r="F1753" i="1" l="1"/>
  <c r="F1726" i="1"/>
  <c r="F1757" i="1"/>
  <c r="F1710" i="1"/>
  <c r="F1752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33" i="1"/>
  <c r="F1747" i="1"/>
  <c r="F1740" i="1"/>
  <c r="F1742" i="1"/>
  <c r="F1715" i="1"/>
  <c r="F1758" i="1"/>
  <c r="F1719" i="1"/>
  <c r="F1735" i="1"/>
  <c r="F1745" i="1"/>
  <c r="F1708" i="1"/>
  <c r="F1716" i="1"/>
  <c r="F1739" i="1"/>
  <c r="F1717" i="1"/>
  <c r="F1761" i="1"/>
  <c r="F1738" i="1"/>
  <c r="F1730" i="1"/>
  <c r="F1709" i="1" l="1"/>
  <c r="F1714" i="1"/>
  <c r="F1750" i="1"/>
  <c r="F1749" i="1"/>
  <c r="F1706" i="1"/>
  <c r="F1759" i="1"/>
  <c r="F1732" i="1"/>
  <c r="F1729" i="1"/>
  <c r="F1755" i="1"/>
  <c r="F1741" i="1"/>
  <c r="F1743" i="1"/>
  <c r="F1764" i="1"/>
  <c r="F1763" i="1"/>
  <c r="F1751" i="1"/>
  <c r="F1744" i="1" l="1"/>
  <c r="F1754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8" i="15" s="1"/>
  <c r="E619" i="15"/>
  <c r="W663" i="15" s="1"/>
  <c r="E618" i="15"/>
  <c r="W662" i="15" s="1"/>
  <c r="E617" i="15"/>
  <c r="W660" i="15" s="1"/>
  <c r="E616" i="15"/>
  <c r="W659" i="15" s="1"/>
  <c r="F620" i="15"/>
  <c r="W667" i="15" s="1"/>
  <c r="F616" i="15"/>
  <c r="W666" i="15" s="1"/>
  <c r="F618" i="15"/>
  <c r="W665" i="15" s="1"/>
  <c r="F619" i="15"/>
  <c r="W664" i="15" s="1"/>
  <c r="F617" i="15"/>
  <c r="W661" i="15" s="1"/>
  <c r="E560" i="15"/>
  <c r="W608" i="15" s="1"/>
  <c r="E559" i="15"/>
  <c r="W603" i="15" s="1"/>
  <c r="E558" i="15"/>
  <c r="W602" i="15" s="1"/>
  <c r="E557" i="15"/>
  <c r="W600" i="15" s="1"/>
  <c r="E556" i="15"/>
  <c r="W599" i="15" s="1"/>
  <c r="F560" i="15"/>
  <c r="W607" i="15" s="1"/>
  <c r="F556" i="15"/>
  <c r="W606" i="15" s="1"/>
  <c r="F558" i="15"/>
  <c r="W605" i="15" s="1"/>
  <c r="F559" i="15"/>
  <c r="W604" i="15" s="1"/>
  <c r="F557" i="15"/>
  <c r="W601" i="15" s="1"/>
  <c r="E500" i="15"/>
  <c r="W548" i="15" s="1"/>
  <c r="E499" i="15"/>
  <c r="W543" i="15" s="1"/>
  <c r="E498" i="15"/>
  <c r="W542" i="15" s="1"/>
  <c r="E497" i="15"/>
  <c r="W540" i="15" s="1"/>
  <c r="E496" i="15"/>
  <c r="W539" i="15" s="1"/>
  <c r="F500" i="15"/>
  <c r="W547" i="15" s="1"/>
  <c r="F496" i="15"/>
  <c r="W546" i="15" s="1"/>
  <c r="F498" i="15"/>
  <c r="W545" i="15" s="1"/>
  <c r="F499" i="15"/>
  <c r="W544" i="15" s="1"/>
  <c r="F497" i="15"/>
  <c r="W541" i="15" s="1"/>
  <c r="E440" i="15"/>
  <c r="W488" i="15" s="1"/>
  <c r="E439" i="15"/>
  <c r="W483" i="15" s="1"/>
  <c r="E438" i="15"/>
  <c r="W482" i="15" s="1"/>
  <c r="E437" i="15"/>
  <c r="W480" i="15" s="1"/>
  <c r="E436" i="15"/>
  <c r="W479" i="15" s="1"/>
  <c r="F440" i="15"/>
  <c r="W487" i="15" s="1"/>
  <c r="F436" i="15"/>
  <c r="W486" i="15" s="1"/>
  <c r="F438" i="15"/>
  <c r="W485" i="15" s="1"/>
  <c r="F439" i="15"/>
  <c r="W484" i="15" s="1"/>
  <c r="F437" i="15"/>
  <c r="W481" i="15" s="1"/>
  <c r="E380" i="15"/>
  <c r="W428" i="15" s="1"/>
  <c r="E379" i="15"/>
  <c r="W423" i="15" s="1"/>
  <c r="E378" i="15"/>
  <c r="W422" i="15" s="1"/>
  <c r="E377" i="15"/>
  <c r="W420" i="15" s="1"/>
  <c r="E376" i="15"/>
  <c r="W419" i="15" s="1"/>
  <c r="F380" i="15"/>
  <c r="W427" i="15" s="1"/>
  <c r="F376" i="15"/>
  <c r="W426" i="15" s="1"/>
  <c r="F378" i="15"/>
  <c r="W425" i="15" s="1"/>
  <c r="F379" i="15"/>
  <c r="W424" i="15" s="1"/>
  <c r="F377" i="15"/>
  <c r="W421" i="15" s="1"/>
  <c r="E320" i="15"/>
  <c r="W368" i="15" s="1"/>
  <c r="E319" i="15"/>
  <c r="W363" i="15" s="1"/>
  <c r="E318" i="15"/>
  <c r="W362" i="15" s="1"/>
  <c r="E317" i="15"/>
  <c r="W360" i="15" s="1"/>
  <c r="E316" i="15"/>
  <c r="W359" i="15" s="1"/>
  <c r="F320" i="15"/>
  <c r="W367" i="15" s="1"/>
  <c r="F316" i="15"/>
  <c r="W366" i="15" s="1"/>
  <c r="F318" i="15"/>
  <c r="W365" i="15" s="1"/>
  <c r="F319" i="15"/>
  <c r="W364" i="15" s="1"/>
  <c r="F317" i="15"/>
  <c r="W361" i="15" s="1"/>
  <c r="E260" i="15"/>
  <c r="W308" i="15" s="1"/>
  <c r="E259" i="15"/>
  <c r="W303" i="15" s="1"/>
  <c r="E258" i="15"/>
  <c r="W302" i="15" s="1"/>
  <c r="E257" i="15"/>
  <c r="W300" i="15" s="1"/>
  <c r="E256" i="15"/>
  <c r="W299" i="15" s="1"/>
  <c r="F260" i="15"/>
  <c r="W307" i="15" s="1"/>
  <c r="F256" i="15"/>
  <c r="W306" i="15" s="1"/>
  <c r="F257" i="15"/>
  <c r="W301" i="15" s="1"/>
  <c r="F258" i="15"/>
  <c r="W305" i="15" s="1"/>
  <c r="F259" i="15"/>
  <c r="W304" i="15" s="1"/>
  <c r="E200" i="15"/>
  <c r="W248" i="15" s="1"/>
  <c r="E199" i="15"/>
  <c r="W243" i="15" s="1"/>
  <c r="E198" i="15"/>
  <c r="W242" i="15" s="1"/>
  <c r="E197" i="15"/>
  <c r="W240" i="15" s="1"/>
  <c r="E196" i="15"/>
  <c r="W239" i="15" s="1"/>
  <c r="F200" i="15"/>
  <c r="W247" i="15" s="1"/>
  <c r="F196" i="15"/>
  <c r="W246" i="15" s="1"/>
  <c r="F198" i="15"/>
  <c r="W245" i="15" s="1"/>
  <c r="F199" i="15"/>
  <c r="W244" i="15" s="1"/>
  <c r="F197" i="15"/>
  <c r="W241" i="15" s="1"/>
  <c r="F140" i="15"/>
  <c r="W187" i="15" s="1"/>
  <c r="F139" i="15"/>
  <c r="W184" i="15" s="1"/>
  <c r="F138" i="15"/>
  <c r="W185" i="15" s="1"/>
  <c r="F137" i="15"/>
  <c r="W181" i="15" s="1"/>
  <c r="F136" i="15"/>
  <c r="W186" i="15" s="1"/>
  <c r="E140" i="15"/>
  <c r="W188" i="15" s="1"/>
  <c r="E139" i="15"/>
  <c r="W183" i="15" s="1"/>
  <c r="E138" i="15"/>
  <c r="W182" i="15" s="1"/>
  <c r="E137" i="15"/>
  <c r="W180" i="15" s="1"/>
  <c r="E136" i="15"/>
  <c r="W179" i="15" s="1"/>
  <c r="F80" i="15"/>
  <c r="W119" i="15" s="1"/>
  <c r="F79" i="15"/>
  <c r="W127" i="15" s="1"/>
  <c r="F78" i="15"/>
  <c r="W126" i="15" s="1"/>
  <c r="F77" i="15"/>
  <c r="W124" i="15" s="1"/>
  <c r="F76" i="15"/>
  <c r="W123" i="15" s="1"/>
  <c r="E80" i="15"/>
  <c r="W128" i="15" s="1"/>
  <c r="E79" i="15"/>
  <c r="W120" i="15" s="1"/>
  <c r="E78" i="15"/>
  <c r="W122" i="15" s="1"/>
  <c r="E77" i="15"/>
  <c r="W121" i="15" s="1"/>
  <c r="E76" i="15"/>
  <c r="W125" i="15" s="1"/>
  <c r="F1723" i="1"/>
  <c r="F1711" i="1"/>
  <c r="F1748" i="1"/>
  <c r="F1756" i="1"/>
  <c r="F1728" i="1"/>
  <c r="F1760" i="1"/>
  <c r="F1762" i="1"/>
  <c r="F1725" i="1"/>
  <c r="F1736" i="1"/>
  <c r="F1722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B104" i="5" l="1"/>
  <c r="E344" i="1" s="1"/>
  <c r="B99" i="5"/>
  <c r="E324" i="1" s="1"/>
  <c r="B91" i="5"/>
  <c r="E341" i="1" s="1"/>
  <c r="B88" i="5"/>
  <c r="E338" i="1" s="1"/>
  <c r="B86" i="5"/>
  <c r="E335" i="1" s="1"/>
  <c r="B84" i="5"/>
  <c r="E330" i="1" s="1"/>
  <c r="B77" i="5"/>
  <c r="E339" i="1" s="1"/>
  <c r="B72" i="5"/>
  <c r="E328" i="1" s="1"/>
  <c r="B61" i="5"/>
  <c r="E342" i="1" s="1"/>
  <c r="B60" i="5"/>
  <c r="E331" i="1" s="1"/>
  <c r="B56" i="5"/>
  <c r="E332" i="1" s="1"/>
  <c r="B54" i="5"/>
  <c r="E337" i="1" s="1"/>
  <c r="B48" i="5"/>
  <c r="E334" i="1" s="1"/>
  <c r="B46" i="5"/>
  <c r="E346" i="1" s="1"/>
  <c r="B45" i="5"/>
  <c r="E322" i="1" s="1"/>
  <c r="B44" i="5"/>
  <c r="E329" i="1" s="1"/>
  <c r="B39" i="5"/>
  <c r="E325" i="1" s="1"/>
  <c r="B34" i="5"/>
  <c r="E336" i="1" s="1"/>
  <c r="B29" i="5"/>
  <c r="E340" i="1" s="1"/>
  <c r="B25" i="5"/>
  <c r="E320" i="1" s="1"/>
  <c r="B24" i="5"/>
  <c r="E326" i="1" s="1"/>
  <c r="B21" i="5"/>
  <c r="E345" i="1" s="1"/>
  <c r="B15" i="5"/>
  <c r="E319" i="1" s="1"/>
  <c r="B12" i="5"/>
  <c r="E327" i="1" s="1"/>
  <c r="B100" i="5"/>
  <c r="E321" i="1" s="1"/>
  <c r="B67" i="5"/>
  <c r="E333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588" i="1" s="1"/>
  <c r="D722" i="4"/>
  <c r="T587" i="1" s="1"/>
  <c r="D721" i="4"/>
  <c r="T586" i="1" s="1"/>
  <c r="D720" i="4"/>
  <c r="T585" i="1" s="1"/>
  <c r="D719" i="4"/>
  <c r="T584" i="1" s="1"/>
  <c r="D718" i="4"/>
  <c r="T583" i="1" s="1"/>
  <c r="D717" i="4"/>
  <c r="T582" i="1" s="1"/>
  <c r="D716" i="4"/>
  <c r="T581" i="1" s="1"/>
  <c r="D715" i="4"/>
  <c r="T580" i="1" s="1"/>
  <c r="D714" i="4"/>
  <c r="T579" i="1" s="1"/>
  <c r="D713" i="4"/>
  <c r="T578" i="1" s="1"/>
  <c r="D712" i="4"/>
  <c r="T577" i="1" s="1"/>
  <c r="D711" i="4"/>
  <c r="T576" i="1" s="1"/>
  <c r="D710" i="4"/>
  <c r="T575" i="1" s="1"/>
  <c r="D709" i="4"/>
  <c r="T574" i="1" s="1"/>
  <c r="D708" i="4"/>
  <c r="T573" i="1" s="1"/>
  <c r="D707" i="4"/>
  <c r="D706" i="4"/>
  <c r="T571" i="1" s="1"/>
  <c r="D705" i="4"/>
  <c r="T570" i="1" s="1"/>
  <c r="D704" i="4"/>
  <c r="T569" i="1" s="1"/>
  <c r="D703" i="4"/>
  <c r="T568" i="1" s="1"/>
  <c r="D702" i="4"/>
  <c r="T567" i="1" s="1"/>
  <c r="D701" i="4"/>
  <c r="D700" i="4"/>
  <c r="D699" i="4"/>
  <c r="D698" i="4"/>
  <c r="D697" i="4"/>
  <c r="T562" i="1" s="1"/>
  <c r="D696" i="4"/>
  <c r="T561" i="1" s="1"/>
  <c r="D695" i="4"/>
  <c r="T560" i="1" s="1"/>
  <c r="D694" i="4"/>
  <c r="T559" i="1" s="1"/>
  <c r="D693" i="4"/>
  <c r="D692" i="4"/>
  <c r="T557" i="1" s="1"/>
  <c r="D691" i="4"/>
  <c r="D690" i="4"/>
  <c r="T555" i="1" s="1"/>
  <c r="D689" i="4"/>
  <c r="T554" i="1" s="1"/>
  <c r="D688" i="4"/>
  <c r="T494" i="1" s="1"/>
  <c r="D687" i="4"/>
  <c r="T553" i="1" s="1"/>
  <c r="D686" i="4"/>
  <c r="T552" i="1" s="1"/>
  <c r="D685" i="4"/>
  <c r="D684" i="4"/>
  <c r="D683" i="4"/>
  <c r="T549" i="1" s="1"/>
  <c r="D682" i="4"/>
  <c r="T548" i="1" s="1"/>
  <c r="D681" i="4"/>
  <c r="T547" i="1" s="1"/>
  <c r="D680" i="4"/>
  <c r="T546" i="1" s="1"/>
  <c r="D679" i="4"/>
  <c r="T545" i="1" s="1"/>
  <c r="D678" i="4"/>
  <c r="T544" i="1" s="1"/>
  <c r="D677" i="4"/>
  <c r="D676" i="4"/>
  <c r="T543" i="1" s="1"/>
  <c r="D675" i="4"/>
  <c r="T542" i="1" s="1"/>
  <c r="D674" i="4"/>
  <c r="D673" i="4"/>
  <c r="T540" i="1" s="1"/>
  <c r="D672" i="4"/>
  <c r="D671" i="4"/>
  <c r="T538" i="1" s="1"/>
  <c r="D670" i="4"/>
  <c r="T537" i="1" s="1"/>
  <c r="D669" i="4"/>
  <c r="D668" i="4"/>
  <c r="T535" i="1" s="1"/>
  <c r="D667" i="4"/>
  <c r="T534" i="1" s="1"/>
  <c r="D666" i="4"/>
  <c r="T533" i="1" s="1"/>
  <c r="D665" i="4"/>
  <c r="T532" i="1" s="1"/>
  <c r="D664" i="4"/>
  <c r="D663" i="4"/>
  <c r="T530" i="1" s="1"/>
  <c r="D662" i="4"/>
  <c r="T529" i="1" s="1"/>
  <c r="D661" i="4"/>
  <c r="D660" i="4"/>
  <c r="T527" i="1" s="1"/>
  <c r="D659" i="4"/>
  <c r="T526" i="1" s="1"/>
  <c r="D658" i="4"/>
  <c r="T525" i="1" s="1"/>
  <c r="D657" i="4"/>
  <c r="T524" i="1" s="1"/>
  <c r="D656" i="4"/>
  <c r="T523" i="1" s="1"/>
  <c r="D655" i="4"/>
  <c r="T522" i="1" s="1"/>
  <c r="D654" i="4"/>
  <c r="T521" i="1" s="1"/>
  <c r="D653" i="4"/>
  <c r="T520" i="1" s="1"/>
  <c r="D652" i="4"/>
  <c r="T519" i="1" s="1"/>
  <c r="D651" i="4"/>
  <c r="T518" i="1" s="1"/>
  <c r="D650" i="4"/>
  <c r="T517" i="1" s="1"/>
  <c r="D649" i="4"/>
  <c r="T516" i="1" s="1"/>
  <c r="D648" i="4"/>
  <c r="T515" i="1" s="1"/>
  <c r="D647" i="4"/>
  <c r="T514" i="1" s="1"/>
  <c r="D646" i="4"/>
  <c r="T513" i="1" s="1"/>
  <c r="D645" i="4"/>
  <c r="T512" i="1" s="1"/>
  <c r="D644" i="4"/>
  <c r="T511" i="1" s="1"/>
  <c r="D643" i="4"/>
  <c r="T510" i="1" s="1"/>
  <c r="D642" i="4"/>
  <c r="T509" i="1" s="1"/>
  <c r="D641" i="4"/>
  <c r="T508" i="1" s="1"/>
  <c r="D640" i="4"/>
  <c r="T507" i="1" s="1"/>
  <c r="D639" i="4"/>
  <c r="T506" i="1" s="1"/>
  <c r="D638" i="4"/>
  <c r="T505" i="1" s="1"/>
  <c r="D637" i="4"/>
  <c r="T504" i="1" s="1"/>
  <c r="D636" i="4"/>
  <c r="T503" i="1" s="1"/>
  <c r="D635" i="4"/>
  <c r="T502" i="1" s="1"/>
  <c r="D634" i="4"/>
  <c r="D633" i="4"/>
  <c r="T500" i="1" s="1"/>
  <c r="D632" i="4"/>
  <c r="T499" i="1" s="1"/>
  <c r="D631" i="4"/>
  <c r="T498" i="1" s="1"/>
  <c r="D630" i="4"/>
  <c r="T497" i="1" s="1"/>
  <c r="D629" i="4"/>
  <c r="T496" i="1" s="1"/>
  <c r="D624" i="4"/>
  <c r="P525" i="1" s="1"/>
  <c r="D623" i="4"/>
  <c r="P588" i="1" s="1"/>
  <c r="D622" i="4"/>
  <c r="P522" i="1" s="1"/>
  <c r="D621" i="4"/>
  <c r="P494" i="1" s="1"/>
  <c r="D620" i="4"/>
  <c r="P514" i="1" s="1"/>
  <c r="D619" i="4"/>
  <c r="P552" i="1" s="1"/>
  <c r="D618" i="4"/>
  <c r="P586" i="1" s="1"/>
  <c r="D617" i="4"/>
  <c r="P569" i="1" s="1"/>
  <c r="D616" i="4"/>
  <c r="P542" i="1" s="1"/>
  <c r="D615" i="4"/>
  <c r="P545" i="1" s="1"/>
  <c r="D614" i="4"/>
  <c r="P531" i="1" s="1"/>
  <c r="D613" i="4"/>
  <c r="P497" i="1" s="1"/>
  <c r="D612" i="4"/>
  <c r="P573" i="1" s="1"/>
  <c r="D611" i="4"/>
  <c r="P534" i="1" s="1"/>
  <c r="D610" i="4"/>
  <c r="P566" i="1" s="1"/>
  <c r="D609" i="4"/>
  <c r="P508" i="1" s="1"/>
  <c r="D608" i="4"/>
  <c r="P532" i="1" s="1"/>
  <c r="D607" i="4"/>
  <c r="P527" i="1" s="1"/>
  <c r="D606" i="4"/>
  <c r="P587" i="1" s="1"/>
  <c r="D605" i="4"/>
  <c r="P547" i="1" s="1"/>
  <c r="D604" i="4"/>
  <c r="P504" i="1" s="1"/>
  <c r="D603" i="4"/>
  <c r="P593" i="1" s="1"/>
  <c r="D602" i="4"/>
  <c r="P530" i="1" s="1"/>
  <c r="D601" i="4"/>
  <c r="P591" i="1" s="1"/>
  <c r="D600" i="4"/>
  <c r="P558" i="1" s="1"/>
  <c r="D599" i="4"/>
  <c r="P499" i="1" s="1"/>
  <c r="D598" i="4"/>
  <c r="P560" i="1" s="1"/>
  <c r="D597" i="4"/>
  <c r="P540" i="1" s="1"/>
  <c r="D596" i="4"/>
  <c r="P583" i="1" s="1"/>
  <c r="D595" i="4"/>
  <c r="P565" i="1" s="1"/>
  <c r="D594" i="4"/>
  <c r="P538" i="1" s="1"/>
  <c r="D593" i="4"/>
  <c r="P520" i="1" s="1"/>
  <c r="D592" i="4"/>
  <c r="P523" i="1" s="1"/>
  <c r="D591" i="4"/>
  <c r="P515" i="1" s="1"/>
  <c r="D590" i="4"/>
  <c r="P572" i="1" s="1"/>
  <c r="D589" i="4"/>
  <c r="P496" i="1" s="1"/>
  <c r="D588" i="4"/>
  <c r="P564" i="1" s="1"/>
  <c r="D587" i="4"/>
  <c r="P503" i="1" s="1"/>
  <c r="D586" i="4"/>
  <c r="P571" i="1" s="1"/>
  <c r="D585" i="4"/>
  <c r="P528" i="1" s="1"/>
  <c r="D584" i="4"/>
  <c r="P505" i="1" s="1"/>
  <c r="D583" i="4"/>
  <c r="P513" i="1" s="1"/>
  <c r="D582" i="4"/>
  <c r="P589" i="1" s="1"/>
  <c r="D581" i="4"/>
  <c r="P500" i="1" s="1"/>
  <c r="D580" i="4"/>
  <c r="P579" i="1" s="1"/>
  <c r="D579" i="4"/>
  <c r="P557" i="1" s="1"/>
  <c r="D578" i="4"/>
  <c r="P518" i="1" s="1"/>
  <c r="D577" i="4"/>
  <c r="P570" i="1" s="1"/>
  <c r="D576" i="4"/>
  <c r="P535" i="1" s="1"/>
  <c r="D575" i="4"/>
  <c r="P529" i="1" s="1"/>
  <c r="D574" i="4"/>
  <c r="P510" i="1" s="1"/>
  <c r="D573" i="4"/>
  <c r="P546" i="1" s="1"/>
  <c r="D572" i="4"/>
  <c r="P559" i="1" s="1"/>
  <c r="D571" i="4"/>
  <c r="P502" i="1" s="1"/>
  <c r="D570" i="4"/>
  <c r="P555" i="1" s="1"/>
  <c r="D569" i="4"/>
  <c r="P512" i="1" s="1"/>
  <c r="D568" i="4"/>
  <c r="P511" i="1" s="1"/>
  <c r="D567" i="4"/>
  <c r="P550" i="1" s="1"/>
  <c r="D566" i="4"/>
  <c r="P544" i="1" s="1"/>
  <c r="D565" i="4"/>
  <c r="P577" i="1" s="1"/>
  <c r="D564" i="4"/>
  <c r="P584" i="1" s="1"/>
  <c r="D563" i="4"/>
  <c r="P519" i="1" s="1"/>
  <c r="D562" i="4"/>
  <c r="P501" i="1" s="1"/>
  <c r="D561" i="4"/>
  <c r="P563" i="1" s="1"/>
  <c r="D560" i="4"/>
  <c r="P521" i="1" s="1"/>
  <c r="D559" i="4"/>
  <c r="P543" i="1" s="1"/>
  <c r="D558" i="4"/>
  <c r="P551" i="1" s="1"/>
  <c r="D557" i="4"/>
  <c r="P568" i="1" s="1"/>
  <c r="D556" i="4"/>
  <c r="P526" i="1" s="1"/>
  <c r="D555" i="4"/>
  <c r="P576" i="1" s="1"/>
  <c r="D554" i="4"/>
  <c r="P536" i="1" s="1"/>
  <c r="D553" i="4"/>
  <c r="P517" i="1" s="1"/>
  <c r="D552" i="4"/>
  <c r="P498" i="1" s="1"/>
  <c r="D551" i="4"/>
  <c r="P574" i="1" s="1"/>
  <c r="D550" i="4"/>
  <c r="P524" i="1" s="1"/>
  <c r="D549" i="4"/>
  <c r="P580" i="1" s="1"/>
  <c r="D548" i="4"/>
  <c r="P561" i="1" s="1"/>
  <c r="D547" i="4"/>
  <c r="P585" i="1" s="1"/>
  <c r="D546" i="4"/>
  <c r="P495" i="1" s="1"/>
  <c r="D545" i="4"/>
  <c r="P562" i="1" s="1"/>
  <c r="D544" i="4"/>
  <c r="P541" i="1" s="1"/>
  <c r="D543" i="4"/>
  <c r="P549" i="1" s="1"/>
  <c r="D542" i="4"/>
  <c r="P509" i="1" s="1"/>
  <c r="D541" i="4"/>
  <c r="P516" i="1" s="1"/>
  <c r="D540" i="4"/>
  <c r="P590" i="1" s="1"/>
  <c r="D539" i="4"/>
  <c r="P554" i="1" s="1"/>
  <c r="D538" i="4"/>
  <c r="P578" i="1" s="1"/>
  <c r="D537" i="4"/>
  <c r="P537" i="1" s="1"/>
  <c r="D536" i="4"/>
  <c r="P575" i="1" s="1"/>
  <c r="D535" i="4"/>
  <c r="P548" i="1" s="1"/>
  <c r="D534" i="4"/>
  <c r="P533" i="1" s="1"/>
  <c r="D533" i="4"/>
  <c r="P582" i="1" s="1"/>
  <c r="D532" i="4"/>
  <c r="P506" i="1" s="1"/>
  <c r="D531" i="4"/>
  <c r="P539" i="1" s="1"/>
  <c r="D530" i="4"/>
  <c r="P507" i="1" s="1"/>
  <c r="D529" i="4"/>
  <c r="P581" i="1" s="1"/>
  <c r="D528" i="4"/>
  <c r="P592" i="1" s="1"/>
  <c r="D527" i="4"/>
  <c r="P553" i="1" s="1"/>
  <c r="D526" i="4"/>
  <c r="P556" i="1" s="1"/>
  <c r="D525" i="4"/>
  <c r="P567" i="1" s="1"/>
  <c r="D520" i="4"/>
  <c r="AF507" i="1" s="1"/>
  <c r="D519" i="4"/>
  <c r="AF503" i="1" s="1"/>
  <c r="D518" i="4"/>
  <c r="AF588" i="1" s="1"/>
  <c r="D517" i="4"/>
  <c r="AF574" i="1" s="1"/>
  <c r="D516" i="4"/>
  <c r="AF532" i="1" s="1"/>
  <c r="D515" i="4"/>
  <c r="AF583" i="1" s="1"/>
  <c r="D514" i="4"/>
  <c r="AF531" i="1" s="1"/>
  <c r="D513" i="4"/>
  <c r="AF592" i="1" s="1"/>
  <c r="D512" i="4"/>
  <c r="AF526" i="1" s="1"/>
  <c r="D511" i="4"/>
  <c r="AF499" i="1" s="1"/>
  <c r="D510" i="4"/>
  <c r="AF510" i="1" s="1"/>
  <c r="D509" i="4"/>
  <c r="AF502" i="1" s="1"/>
  <c r="D508" i="4"/>
  <c r="AF576" i="1" s="1"/>
  <c r="D507" i="4"/>
  <c r="AF544" i="1" s="1"/>
  <c r="D506" i="4"/>
  <c r="AF496" i="1" s="1"/>
  <c r="D505" i="4"/>
  <c r="AF495" i="1" s="1"/>
  <c r="D504" i="4"/>
  <c r="AF533" i="1" s="1"/>
  <c r="D503" i="4"/>
  <c r="AF509" i="1" s="1"/>
  <c r="D502" i="4"/>
  <c r="AF536" i="1" s="1"/>
  <c r="D501" i="4"/>
  <c r="AF565" i="1" s="1"/>
  <c r="D500" i="4"/>
  <c r="AF566" i="1" s="1"/>
  <c r="D499" i="4"/>
  <c r="AF545" i="1" s="1"/>
  <c r="D498" i="4"/>
  <c r="AF534" i="1" s="1"/>
  <c r="D497" i="4"/>
  <c r="AF570" i="1" s="1"/>
  <c r="D496" i="4"/>
  <c r="AF586" i="1" s="1"/>
  <c r="D495" i="4"/>
  <c r="AF506" i="1" s="1"/>
  <c r="D494" i="4"/>
  <c r="AF543" i="1" s="1"/>
  <c r="D493" i="4"/>
  <c r="AF556" i="1" s="1"/>
  <c r="D492" i="4"/>
  <c r="AF593" i="1" s="1"/>
  <c r="D491" i="4"/>
  <c r="AF553" i="1" s="1"/>
  <c r="D490" i="4"/>
  <c r="AF519" i="1" s="1"/>
  <c r="D489" i="4"/>
  <c r="AF542" i="1" s="1"/>
  <c r="D488" i="4"/>
  <c r="AF585" i="1" s="1"/>
  <c r="D487" i="4"/>
  <c r="AF494" i="1" s="1"/>
  <c r="D486" i="4"/>
  <c r="AF517" i="1" s="1"/>
  <c r="D485" i="4"/>
  <c r="AF554" i="1" s="1"/>
  <c r="D484" i="4"/>
  <c r="AF582" i="1" s="1"/>
  <c r="D483" i="4"/>
  <c r="AF590" i="1" s="1"/>
  <c r="D482" i="4"/>
  <c r="AF558" i="1" s="1"/>
  <c r="D481" i="4"/>
  <c r="AF498" i="1" s="1"/>
  <c r="D480" i="4"/>
  <c r="AF516" i="1" s="1"/>
  <c r="D479" i="4"/>
  <c r="AF511" i="1" s="1"/>
  <c r="D478" i="4"/>
  <c r="AF529" i="1" s="1"/>
  <c r="D477" i="4"/>
  <c r="AF571" i="1" s="1"/>
  <c r="D476" i="4"/>
  <c r="AF589" i="1" s="1"/>
  <c r="D475" i="4"/>
  <c r="AF514" i="1" s="1"/>
  <c r="D474" i="4"/>
  <c r="AF520" i="1" s="1"/>
  <c r="D473" i="4"/>
  <c r="AF580" i="1" s="1"/>
  <c r="D472" i="4"/>
  <c r="AF501" i="1" s="1"/>
  <c r="D471" i="4"/>
  <c r="AF527" i="1" s="1"/>
  <c r="D470" i="4"/>
  <c r="AF569" i="1" s="1"/>
  <c r="D469" i="4"/>
  <c r="AF560" i="1" s="1"/>
  <c r="D468" i="4"/>
  <c r="AF535" i="1" s="1"/>
  <c r="D467" i="4"/>
  <c r="AF518" i="1" s="1"/>
  <c r="D466" i="4"/>
  <c r="AF508" i="1" s="1"/>
  <c r="D465" i="4"/>
  <c r="AF500" i="1" s="1"/>
  <c r="D464" i="4"/>
  <c r="AF564" i="1" s="1"/>
  <c r="D463" i="4"/>
  <c r="AF555" i="1" s="1"/>
  <c r="D462" i="4"/>
  <c r="AF515" i="1" s="1"/>
  <c r="D461" i="4"/>
  <c r="AF557" i="1" s="1"/>
  <c r="D460" i="4"/>
  <c r="AF559" i="1" s="1"/>
  <c r="D459" i="4"/>
  <c r="AF538" i="1" s="1"/>
  <c r="D458" i="4"/>
  <c r="AF562" i="1" s="1"/>
  <c r="D457" i="4"/>
  <c r="AF567" i="1" s="1"/>
  <c r="D456" i="4"/>
  <c r="AF578" i="1" s="1"/>
  <c r="D455" i="4"/>
  <c r="AF512" i="1" s="1"/>
  <c r="D454" i="4"/>
  <c r="AF546" i="1" s="1"/>
  <c r="D453" i="4"/>
  <c r="AF563" i="1" s="1"/>
  <c r="D452" i="4"/>
  <c r="AF579" i="1" s="1"/>
  <c r="D451" i="4"/>
  <c r="AF587" i="1" s="1"/>
  <c r="D450" i="4"/>
  <c r="AF513" i="1" s="1"/>
  <c r="D449" i="4"/>
  <c r="AF525" i="1" s="1"/>
  <c r="D448" i="4"/>
  <c r="AF522" i="1" s="1"/>
  <c r="D447" i="4"/>
  <c r="AF497" i="1" s="1"/>
  <c r="D446" i="4"/>
  <c r="AF551" i="1" s="1"/>
  <c r="D445" i="4"/>
  <c r="AF577" i="1" s="1"/>
  <c r="D444" i="4"/>
  <c r="AF550" i="1" s="1"/>
  <c r="D443" i="4"/>
  <c r="AF530" i="1" s="1"/>
  <c r="D442" i="4"/>
  <c r="AF540" i="1" s="1"/>
  <c r="D441" i="4"/>
  <c r="AF547" i="1" s="1"/>
  <c r="D440" i="4"/>
  <c r="AF584" i="1" s="1"/>
  <c r="D439" i="4"/>
  <c r="AF572" i="1" s="1"/>
  <c r="D438" i="4"/>
  <c r="AF528" i="1" s="1"/>
  <c r="D437" i="4"/>
  <c r="AF521" i="1" s="1"/>
  <c r="D436" i="4"/>
  <c r="AF591" i="1" s="1"/>
  <c r="D435" i="4"/>
  <c r="AF549" i="1" s="1"/>
  <c r="D434" i="4"/>
  <c r="AF575" i="1" s="1"/>
  <c r="D433" i="4"/>
  <c r="AF524" i="1" s="1"/>
  <c r="D432" i="4"/>
  <c r="AF552" i="1" s="1"/>
  <c r="D431" i="4"/>
  <c r="AF505" i="1" s="1"/>
  <c r="D430" i="4"/>
  <c r="AF548" i="1" s="1"/>
  <c r="D429" i="4"/>
  <c r="AF541" i="1" s="1"/>
  <c r="D428" i="4"/>
  <c r="AF581" i="1" s="1"/>
  <c r="D427" i="4"/>
  <c r="AF537" i="1" s="1"/>
  <c r="D426" i="4"/>
  <c r="AF523" i="1" s="1"/>
  <c r="D425" i="4"/>
  <c r="AF539" i="1" s="1"/>
  <c r="D424" i="4"/>
  <c r="AF568" i="1" s="1"/>
  <c r="D423" i="4"/>
  <c r="AF504" i="1" s="1"/>
  <c r="D422" i="4"/>
  <c r="AF573" i="1" s="1"/>
  <c r="D421" i="4"/>
  <c r="AF561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35" i="1" s="1"/>
  <c r="D311" i="4"/>
  <c r="AB521" i="1" s="1"/>
  <c r="D310" i="4"/>
  <c r="AB564" i="1" s="1"/>
  <c r="D309" i="4"/>
  <c r="AB501" i="1" s="1"/>
  <c r="D308" i="4"/>
  <c r="AB494" i="1" s="1"/>
  <c r="D307" i="4"/>
  <c r="AB575" i="1" s="1"/>
  <c r="D306" i="4"/>
  <c r="AB532" i="1" s="1"/>
  <c r="D305" i="4"/>
  <c r="AB590" i="1" s="1"/>
  <c r="D304" i="4"/>
  <c r="AB503" i="1" s="1"/>
  <c r="D303" i="4"/>
  <c r="AB580" i="1" s="1"/>
  <c r="D302" i="4"/>
  <c r="AB522" i="1" s="1"/>
  <c r="D301" i="4"/>
  <c r="AB584" i="1" s="1"/>
  <c r="D300" i="4"/>
  <c r="AB587" i="1" s="1"/>
  <c r="D299" i="4"/>
  <c r="AB551" i="1" s="1"/>
  <c r="D298" i="4"/>
  <c r="AB550" i="1" s="1"/>
  <c r="D297" i="4"/>
  <c r="AB502" i="1" s="1"/>
  <c r="D296" i="4"/>
  <c r="AB506" i="1" s="1"/>
  <c r="D295" i="4"/>
  <c r="AB558" i="1" s="1"/>
  <c r="D294" i="4"/>
  <c r="AB586" i="1" s="1"/>
  <c r="D293" i="4"/>
  <c r="AB552" i="1" s="1"/>
  <c r="D292" i="4"/>
  <c r="AB536" i="1" s="1"/>
  <c r="D291" i="4"/>
  <c r="AB518" i="1" s="1"/>
  <c r="D290" i="4"/>
  <c r="AB533" i="1" s="1"/>
  <c r="D289" i="4"/>
  <c r="AB591" i="1" s="1"/>
  <c r="D288" i="4"/>
  <c r="AB546" i="1" s="1"/>
  <c r="D287" i="4"/>
  <c r="AB534" i="1" s="1"/>
  <c r="D286" i="4"/>
  <c r="AB577" i="1" s="1"/>
  <c r="D285" i="4"/>
  <c r="AB510" i="1" s="1"/>
  <c r="D284" i="4"/>
  <c r="AB543" i="1" s="1"/>
  <c r="D283" i="4"/>
  <c r="AB574" i="1" s="1"/>
  <c r="D282" i="4"/>
  <c r="AB517" i="1" s="1"/>
  <c r="D281" i="4"/>
  <c r="AB499" i="1" s="1"/>
  <c r="D280" i="4"/>
  <c r="AB516" i="1" s="1"/>
  <c r="D279" i="4"/>
  <c r="AB500" i="1" s="1"/>
  <c r="D278" i="4"/>
  <c r="AB519" i="1" s="1"/>
  <c r="D277" i="4"/>
  <c r="AB559" i="1" s="1"/>
  <c r="D276" i="4"/>
  <c r="AB557" i="1" s="1"/>
  <c r="D275" i="4"/>
  <c r="AB563" i="1" s="1"/>
  <c r="D274" i="4"/>
  <c r="AB570" i="1" s="1"/>
  <c r="D273" i="4"/>
  <c r="AB512" i="1" s="1"/>
  <c r="D272" i="4"/>
  <c r="AB540" i="1" s="1"/>
  <c r="D271" i="4"/>
  <c r="AB583" i="1" s="1"/>
  <c r="D270" i="4"/>
  <c r="AB585" i="1" s="1"/>
  <c r="D269" i="4"/>
  <c r="AB566" i="1" s="1"/>
  <c r="D268" i="4"/>
  <c r="AB571" i="1" s="1"/>
  <c r="D267" i="4"/>
  <c r="AB515" i="1" s="1"/>
  <c r="D266" i="4"/>
  <c r="AB497" i="1" s="1"/>
  <c r="D265" i="4"/>
  <c r="AB593" i="1" s="1"/>
  <c r="D264" i="4"/>
  <c r="AB525" i="1" s="1"/>
  <c r="D263" i="4"/>
  <c r="AB572" i="1" s="1"/>
  <c r="D262" i="4"/>
  <c r="AB581" i="1" s="1"/>
  <c r="D261" i="4"/>
  <c r="AB578" i="1" s="1"/>
  <c r="D260" i="4"/>
  <c r="AB542" i="1" s="1"/>
  <c r="D259" i="4"/>
  <c r="AB504" i="1" s="1"/>
  <c r="D258" i="4"/>
  <c r="AB549" i="1" s="1"/>
  <c r="D257" i="4"/>
  <c r="AB554" i="1" s="1"/>
  <c r="D256" i="4"/>
  <c r="AB505" i="1" s="1"/>
  <c r="D255" i="4"/>
  <c r="AB562" i="1" s="1"/>
  <c r="D254" i="4"/>
  <c r="AB511" i="1" s="1"/>
  <c r="D253" i="4"/>
  <c r="AB579" i="1" s="1"/>
  <c r="D252" i="4"/>
  <c r="AB509" i="1" s="1"/>
  <c r="D251" i="4"/>
  <c r="AB523" i="1" s="1"/>
  <c r="D250" i="4"/>
  <c r="AB528" i="1" s="1"/>
  <c r="D249" i="4"/>
  <c r="AB539" i="1" s="1"/>
  <c r="D248" i="4"/>
  <c r="AB548" i="1" s="1"/>
  <c r="D247" i="4"/>
  <c r="AB592" i="1" s="1"/>
  <c r="D246" i="4"/>
  <c r="AB547" i="1" s="1"/>
  <c r="D245" i="4"/>
  <c r="AB498" i="1" s="1"/>
  <c r="D244" i="4"/>
  <c r="AB508" i="1" s="1"/>
  <c r="D243" i="4"/>
  <c r="AB520" i="1" s="1"/>
  <c r="D242" i="4"/>
  <c r="AB573" i="1" s="1"/>
  <c r="D241" i="4"/>
  <c r="AB556" i="1" s="1"/>
  <c r="D240" i="4"/>
  <c r="AB529" i="1" s="1"/>
  <c r="D239" i="4"/>
  <c r="AB582" i="1" s="1"/>
  <c r="D238" i="4"/>
  <c r="AB553" i="1" s="1"/>
  <c r="D237" i="4"/>
  <c r="AB567" i="1" s="1"/>
  <c r="D236" i="4"/>
  <c r="AB560" i="1" s="1"/>
  <c r="D235" i="4"/>
  <c r="AB495" i="1" s="1"/>
  <c r="D234" i="4"/>
  <c r="AB507" i="1" s="1"/>
  <c r="D233" i="4"/>
  <c r="AB576" i="1" s="1"/>
  <c r="D232" i="4"/>
  <c r="AB514" i="1" s="1"/>
  <c r="D231" i="4"/>
  <c r="AB589" i="1" s="1"/>
  <c r="D230" i="4"/>
  <c r="AB526" i="1" s="1"/>
  <c r="D229" i="4"/>
  <c r="AB544" i="1" s="1"/>
  <c r="D228" i="4"/>
  <c r="AB569" i="1" s="1"/>
  <c r="D227" i="4"/>
  <c r="AB530" i="1" s="1"/>
  <c r="D226" i="4"/>
  <c r="AB524" i="1" s="1"/>
  <c r="D225" i="4"/>
  <c r="AB531" i="1" s="1"/>
  <c r="D224" i="4"/>
  <c r="AB555" i="1" s="1"/>
  <c r="D223" i="4"/>
  <c r="AB568" i="1" s="1"/>
  <c r="D222" i="4"/>
  <c r="AB513" i="1" s="1"/>
  <c r="D221" i="4"/>
  <c r="AB538" i="1" s="1"/>
  <c r="D220" i="4"/>
  <c r="AB588" i="1" s="1"/>
  <c r="D219" i="4"/>
  <c r="AB545" i="1" s="1"/>
  <c r="D218" i="4"/>
  <c r="AB496" i="1" s="1"/>
  <c r="D217" i="4"/>
  <c r="AB565" i="1" s="1"/>
  <c r="D216" i="4"/>
  <c r="AB561" i="1" s="1"/>
  <c r="D215" i="4"/>
  <c r="AB527" i="1" s="1"/>
  <c r="D214" i="4"/>
  <c r="AB537" i="1" s="1"/>
  <c r="D213" i="4"/>
  <c r="AB541" i="1" s="1"/>
  <c r="D208" i="4"/>
  <c r="H512" i="1" s="1"/>
  <c r="D207" i="4"/>
  <c r="H588" i="1" s="1"/>
  <c r="D206" i="4"/>
  <c r="H546" i="1" s="1"/>
  <c r="D205" i="4"/>
  <c r="H508" i="1" s="1"/>
  <c r="D204" i="4"/>
  <c r="H517" i="1" s="1"/>
  <c r="D203" i="4"/>
  <c r="H509" i="1" s="1"/>
  <c r="D202" i="4"/>
  <c r="H529" i="1" s="1"/>
  <c r="D201" i="4"/>
  <c r="H538" i="1" s="1"/>
  <c r="D200" i="4"/>
  <c r="H527" i="1" s="1"/>
  <c r="D199" i="4"/>
  <c r="H547" i="1" s="1"/>
  <c r="D198" i="4"/>
  <c r="H494" i="1" s="1"/>
  <c r="D197" i="4"/>
  <c r="H528" i="1" s="1"/>
  <c r="D196" i="4"/>
  <c r="H578" i="1" s="1"/>
  <c r="D195" i="4"/>
  <c r="H589" i="1" s="1"/>
  <c r="D194" i="4"/>
  <c r="H592" i="1" s="1"/>
  <c r="D193" i="4"/>
  <c r="H583" i="1" s="1"/>
  <c r="D192" i="4"/>
  <c r="H519" i="1" s="1"/>
  <c r="D191" i="4"/>
  <c r="H577" i="1" s="1"/>
  <c r="D190" i="4"/>
  <c r="H522" i="1" s="1"/>
  <c r="D189" i="4"/>
  <c r="H524" i="1" s="1"/>
  <c r="D188" i="4"/>
  <c r="H503" i="1" s="1"/>
  <c r="D187" i="4"/>
  <c r="H539" i="1" s="1"/>
  <c r="D186" i="4"/>
  <c r="H572" i="1" s="1"/>
  <c r="D185" i="4"/>
  <c r="H593" i="1" s="1"/>
  <c r="D184" i="4"/>
  <c r="H526" i="1" s="1"/>
  <c r="D183" i="4"/>
  <c r="H496" i="1" s="1"/>
  <c r="D182" i="4"/>
  <c r="H582" i="1" s="1"/>
  <c r="D181" i="4"/>
  <c r="H495" i="1" s="1"/>
  <c r="D180" i="4"/>
  <c r="H574" i="1" s="1"/>
  <c r="D179" i="4"/>
  <c r="H505" i="1" s="1"/>
  <c r="D178" i="4"/>
  <c r="H537" i="1" s="1"/>
  <c r="D177" i="4"/>
  <c r="H525" i="1" s="1"/>
  <c r="D176" i="4"/>
  <c r="H542" i="1" s="1"/>
  <c r="D175" i="4"/>
  <c r="H554" i="1" s="1"/>
  <c r="D174" i="4"/>
  <c r="H504" i="1" s="1"/>
  <c r="D173" i="4"/>
  <c r="H534" i="1" s="1"/>
  <c r="D172" i="4"/>
  <c r="H553" i="1" s="1"/>
  <c r="D171" i="4"/>
  <c r="H498" i="1" s="1"/>
  <c r="D170" i="4"/>
  <c r="H536" i="1" s="1"/>
  <c r="D169" i="4"/>
  <c r="H575" i="1" s="1"/>
  <c r="D168" i="4"/>
  <c r="H543" i="1" s="1"/>
  <c r="D167" i="4"/>
  <c r="H562" i="1" s="1"/>
  <c r="D166" i="4"/>
  <c r="H557" i="1" s="1"/>
  <c r="D165" i="4"/>
  <c r="H545" i="1" s="1"/>
  <c r="D164" i="4"/>
  <c r="H585" i="1" s="1"/>
  <c r="D163" i="4"/>
  <c r="H548" i="1" s="1"/>
  <c r="D162" i="4"/>
  <c r="H540" i="1" s="1"/>
  <c r="D161" i="4"/>
  <c r="H544" i="1" s="1"/>
  <c r="D160" i="4"/>
  <c r="H515" i="1" s="1"/>
  <c r="D159" i="4"/>
  <c r="H565" i="1" s="1"/>
  <c r="D158" i="4"/>
  <c r="H559" i="1" s="1"/>
  <c r="D157" i="4"/>
  <c r="H581" i="1" s="1"/>
  <c r="D156" i="4"/>
  <c r="H497" i="1" s="1"/>
  <c r="D155" i="4"/>
  <c r="H507" i="1" s="1"/>
  <c r="D154" i="4"/>
  <c r="H566" i="1" s="1"/>
  <c r="D153" i="4"/>
  <c r="H518" i="1" s="1"/>
  <c r="D152" i="4"/>
  <c r="H502" i="1" s="1"/>
  <c r="D151" i="4"/>
  <c r="H551" i="1" s="1"/>
  <c r="D150" i="4"/>
  <c r="H561" i="1" s="1"/>
  <c r="D149" i="4"/>
  <c r="H587" i="1" s="1"/>
  <c r="D148" i="4"/>
  <c r="H506" i="1" s="1"/>
  <c r="D147" i="4"/>
  <c r="H555" i="1" s="1"/>
  <c r="D146" i="4"/>
  <c r="H531" i="1" s="1"/>
  <c r="D145" i="4"/>
  <c r="H552" i="1" s="1"/>
  <c r="D144" i="4"/>
  <c r="H541" i="1" s="1"/>
  <c r="D143" i="4"/>
  <c r="H530" i="1" s="1"/>
  <c r="D142" i="4"/>
  <c r="H535" i="1" s="1"/>
  <c r="D141" i="4"/>
  <c r="H521" i="1" s="1"/>
  <c r="D140" i="4"/>
  <c r="H569" i="1" s="1"/>
  <c r="D139" i="4"/>
  <c r="H571" i="1" s="1"/>
  <c r="D138" i="4"/>
  <c r="H500" i="1" s="1"/>
  <c r="D137" i="4"/>
  <c r="H570" i="1" s="1"/>
  <c r="D136" i="4"/>
  <c r="H556" i="1" s="1"/>
  <c r="D135" i="4"/>
  <c r="H568" i="1" s="1"/>
  <c r="D134" i="4"/>
  <c r="H560" i="1" s="1"/>
  <c r="D133" i="4"/>
  <c r="H514" i="1" s="1"/>
  <c r="D132" i="4"/>
  <c r="H579" i="1" s="1"/>
  <c r="D131" i="4"/>
  <c r="H550" i="1" s="1"/>
  <c r="D130" i="4"/>
  <c r="H563" i="1" s="1"/>
  <c r="D129" i="4"/>
  <c r="H501" i="1" s="1"/>
  <c r="D128" i="4"/>
  <c r="H520" i="1" s="1"/>
  <c r="D127" i="4"/>
  <c r="H549" i="1" s="1"/>
  <c r="D126" i="4"/>
  <c r="H564" i="1" s="1"/>
  <c r="D125" i="4"/>
  <c r="H567" i="1" s="1"/>
  <c r="D124" i="4"/>
  <c r="H576" i="1" s="1"/>
  <c r="D123" i="4"/>
  <c r="H513" i="1" s="1"/>
  <c r="D122" i="4"/>
  <c r="H590" i="1" s="1"/>
  <c r="D121" i="4"/>
  <c r="H580" i="1" s="1"/>
  <c r="D120" i="4"/>
  <c r="H584" i="1" s="1"/>
  <c r="D119" i="4"/>
  <c r="H533" i="1" s="1"/>
  <c r="D118" i="4"/>
  <c r="H499" i="1" s="1"/>
  <c r="D117" i="4"/>
  <c r="H510" i="1" s="1"/>
  <c r="D116" i="4"/>
  <c r="H591" i="1" s="1"/>
  <c r="D115" i="4"/>
  <c r="H532" i="1" s="1"/>
  <c r="D114" i="4"/>
  <c r="H523" i="1" s="1"/>
  <c r="D113" i="4"/>
  <c r="H511" i="1" s="1"/>
  <c r="D112" i="4"/>
  <c r="H586" i="1" s="1"/>
  <c r="D111" i="4"/>
  <c r="H516" i="1" s="1"/>
  <c r="D110" i="4"/>
  <c r="H558" i="1" s="1"/>
  <c r="D109" i="4"/>
  <c r="H573" i="1" s="1"/>
  <c r="D44" i="4"/>
  <c r="X572" i="1" s="1"/>
  <c r="D76" i="4"/>
  <c r="X517" i="1" s="1"/>
  <c r="D99" i="4"/>
  <c r="X548" i="1" s="1"/>
  <c r="D38" i="4"/>
  <c r="X541" i="1" s="1"/>
  <c r="D14" i="4"/>
  <c r="X531" i="1" s="1"/>
  <c r="D24" i="4"/>
  <c r="X495" i="1" s="1"/>
  <c r="D98" i="4"/>
  <c r="X540" i="1" s="1"/>
  <c r="D90" i="4"/>
  <c r="X494" i="1" s="1"/>
  <c r="D87" i="4"/>
  <c r="X504" i="1" s="1"/>
  <c r="D71" i="4"/>
  <c r="X511" i="1" s="1"/>
  <c r="D60" i="4"/>
  <c r="X503" i="1" s="1"/>
  <c r="D85" i="4"/>
  <c r="X591" i="1" s="1"/>
  <c r="D33" i="4"/>
  <c r="X524" i="1" s="1"/>
  <c r="D5" i="4"/>
  <c r="X568" i="1" s="1"/>
  <c r="D83" i="4"/>
  <c r="X554" i="1" s="1"/>
  <c r="D45" i="4"/>
  <c r="X581" i="1" s="1"/>
  <c r="D55" i="4"/>
  <c r="X502" i="1" s="1"/>
  <c r="D59" i="4"/>
  <c r="X527" i="1" s="1"/>
  <c r="D43" i="4"/>
  <c r="X515" i="1" s="1"/>
  <c r="D47" i="4"/>
  <c r="X542" i="1" s="1"/>
  <c r="D23" i="4"/>
  <c r="X508" i="1" s="1"/>
  <c r="D66" i="4"/>
  <c r="X569" i="1" s="1"/>
  <c r="D28" i="4"/>
  <c r="X505" i="1" s="1"/>
  <c r="D20" i="4"/>
  <c r="X590" i="1" s="1"/>
  <c r="D11" i="4"/>
  <c r="X563" i="1" s="1"/>
  <c r="D103" i="4"/>
  <c r="X514" i="1" s="1"/>
  <c r="D53" i="4"/>
  <c r="X496" i="1" s="1"/>
  <c r="T495" i="1" l="1"/>
  <c r="T501" i="1"/>
  <c r="T541" i="1"/>
  <c r="T563" i="1"/>
  <c r="T528" i="1"/>
  <c r="T551" i="1"/>
  <c r="T558" i="1"/>
  <c r="T566" i="1"/>
  <c r="T556" i="1"/>
  <c r="T564" i="1"/>
  <c r="T572" i="1"/>
  <c r="T536" i="1"/>
  <c r="T531" i="1"/>
  <c r="T539" i="1"/>
  <c r="T550" i="1"/>
  <c r="T565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8" i="15" l="1"/>
  <c r="V667" i="15"/>
  <c r="V666" i="15"/>
  <c r="V665" i="15"/>
  <c r="V664" i="15"/>
  <c r="V663" i="15"/>
  <c r="V662" i="15"/>
  <c r="V661" i="15"/>
  <c r="V660" i="15"/>
  <c r="V659" i="15"/>
  <c r="V608" i="15"/>
  <c r="V607" i="15"/>
  <c r="V606" i="15"/>
  <c r="V605" i="15"/>
  <c r="V604" i="15"/>
  <c r="V603" i="15"/>
  <c r="V602" i="15"/>
  <c r="V601" i="15"/>
  <c r="V600" i="15"/>
  <c r="V599" i="15"/>
  <c r="G339" i="1" l="1"/>
  <c r="G321" i="1"/>
  <c r="G319" i="1"/>
  <c r="G320" i="1"/>
  <c r="G341" i="1"/>
  <c r="G338" i="1"/>
  <c r="G342" i="1"/>
  <c r="G335" i="1"/>
  <c r="G330" i="1"/>
  <c r="G332" i="1"/>
  <c r="G331" i="1"/>
  <c r="G334" i="1"/>
  <c r="G326" i="1"/>
  <c r="G340" i="1"/>
  <c r="G345" i="1"/>
  <c r="G344" i="1"/>
  <c r="G337" i="1"/>
  <c r="N373" i="1" l="1"/>
  <c r="F373" i="1"/>
  <c r="B373" i="1"/>
  <c r="P133" i="1" l="1"/>
  <c r="P173" i="1"/>
  <c r="P202" i="1"/>
  <c r="P120" i="1"/>
  <c r="P151" i="1"/>
  <c r="P208" i="1"/>
  <c r="P163" i="1"/>
  <c r="P207" i="1"/>
  <c r="P127" i="1"/>
  <c r="P143" i="1"/>
  <c r="P124" i="1"/>
  <c r="P129" i="1"/>
  <c r="P213" i="1"/>
  <c r="P195" i="1"/>
  <c r="P168" i="1"/>
  <c r="P137" i="1"/>
  <c r="P122" i="1"/>
  <c r="P167" i="1"/>
  <c r="P194" i="1"/>
  <c r="P190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783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34" i="1" s="1"/>
  <c r="AQF616" i="1"/>
  <c r="L463" i="1" s="1"/>
  <c r="AIP616" i="1"/>
  <c r="L475" i="1" s="1"/>
  <c r="AHO616" i="1"/>
  <c r="L431" i="1" s="1"/>
  <c r="AJQ616" i="1"/>
  <c r="L418" i="1" s="1"/>
  <c r="AIG616" i="1"/>
  <c r="L489" i="1" s="1"/>
  <c r="ALS616" i="1"/>
  <c r="L481" i="1" s="1"/>
  <c r="ANC616" i="1"/>
  <c r="L448" i="1" s="1"/>
  <c r="AOD616" i="1"/>
  <c r="L412" i="1" s="1"/>
  <c r="APW616" i="1"/>
  <c r="L438" i="1" s="1"/>
  <c r="AOM616" i="1"/>
  <c r="L443" i="1" s="1"/>
  <c r="AMB616" i="1"/>
  <c r="L421" i="1" s="1"/>
  <c r="AJZ616" i="1"/>
  <c r="L441" i="1" s="1"/>
  <c r="ANL616" i="1"/>
  <c r="L479" i="1" s="1"/>
  <c r="AIY616" i="1"/>
  <c r="L480" i="1" s="1"/>
  <c r="AKI616" i="1"/>
  <c r="L424" i="1" s="1"/>
  <c r="ALA616" i="1"/>
  <c r="L484" i="1" s="1"/>
  <c r="AMK616" i="1"/>
  <c r="L474" i="1" s="1"/>
  <c r="ANU616" i="1"/>
  <c r="L440" i="1" s="1"/>
  <c r="AOV616" i="1"/>
  <c r="L392" i="1" s="1"/>
  <c r="AJH616" i="1"/>
  <c r="L465" i="1" s="1"/>
  <c r="AKR616" i="1"/>
  <c r="L408" i="1" s="1"/>
  <c r="ALJ616" i="1"/>
  <c r="L446" i="1" s="1"/>
  <c r="AMT616" i="1"/>
  <c r="L444" i="1" s="1"/>
  <c r="APN616" i="1"/>
  <c r="L400" i="1" s="1"/>
  <c r="APE616" i="1"/>
  <c r="L404" i="1" s="1"/>
  <c r="AJZ640" i="1"/>
  <c r="AB472" i="1" s="1"/>
  <c r="AHX652" i="1"/>
  <c r="AJ394" i="1" s="1"/>
  <c r="AJH652" i="1"/>
  <c r="AJ484" i="1" s="1"/>
  <c r="ALJ652" i="1"/>
  <c r="AJ465" i="1" s="1"/>
  <c r="AOV652" i="1"/>
  <c r="AJ454" i="1" s="1"/>
  <c r="ANC652" i="1"/>
  <c r="AJ410" i="1" s="1"/>
  <c r="APW652" i="1"/>
  <c r="AJ475" i="1" s="1"/>
  <c r="AIY640" i="1"/>
  <c r="AB480" i="1" s="1"/>
  <c r="AKI640" i="1"/>
  <c r="AB437" i="1" s="1"/>
  <c r="ALA640" i="1"/>
  <c r="AB464" i="1" s="1"/>
  <c r="AMK640" i="1"/>
  <c r="AB414" i="1" s="1"/>
  <c r="ANU640" i="1"/>
  <c r="AB452" i="1" s="1"/>
  <c r="AOM640" i="1"/>
  <c r="AB410" i="1" s="1"/>
  <c r="AIG670" i="1"/>
  <c r="AV472" i="1" s="1"/>
  <c r="AJQ670" i="1"/>
  <c r="AV467" i="1" s="1"/>
  <c r="ALA670" i="1"/>
  <c r="AV443" i="1" s="1"/>
  <c r="AMK670" i="1"/>
  <c r="AV417" i="1" s="1"/>
  <c r="ANU670" i="1"/>
  <c r="AV450" i="1" s="1"/>
  <c r="APE670" i="1"/>
  <c r="AV437" i="1" s="1"/>
  <c r="AKR628" i="1"/>
  <c r="T440" i="1" s="1"/>
  <c r="AIY628" i="1"/>
  <c r="T405" i="1" s="1"/>
  <c r="ALJ628" i="1"/>
  <c r="T465" i="1" s="1"/>
  <c r="AJZ628" i="1"/>
  <c r="T463" i="1" s="1"/>
  <c r="ANU628" i="1"/>
  <c r="T462" i="1" s="1"/>
  <c r="APN628" i="1"/>
  <c r="T429" i="1" s="1"/>
  <c r="AKH672" i="1"/>
  <c r="P83" i="1" s="1"/>
  <c r="AKI604" i="1"/>
  <c r="D471" i="1" s="1"/>
  <c r="AIY604" i="1"/>
  <c r="D486" i="1" s="1"/>
  <c r="AIX672" i="1"/>
  <c r="P52" i="1" s="1"/>
  <c r="ALI672" i="1"/>
  <c r="P14" i="1" s="1"/>
  <c r="ALJ604" i="1"/>
  <c r="D429" i="1" s="1"/>
  <c r="AMT604" i="1"/>
  <c r="D457" i="1" s="1"/>
  <c r="AMS672" i="1"/>
  <c r="P96" i="1" s="1"/>
  <c r="ANT672" i="1"/>
  <c r="P93" i="1" s="1"/>
  <c r="ANU604" i="1"/>
  <c r="D485" i="1" s="1"/>
  <c r="APV672" i="1"/>
  <c r="P51" i="1" s="1"/>
  <c r="APW604" i="1"/>
  <c r="D410" i="1" s="1"/>
  <c r="AHO622" i="1"/>
  <c r="P480" i="1" s="1"/>
  <c r="AIY622" i="1"/>
  <c r="P425" i="1" s="1"/>
  <c r="AKI622" i="1"/>
  <c r="P438" i="1" s="1"/>
  <c r="ALS622" i="1"/>
  <c r="P473" i="1" s="1"/>
  <c r="ANL622" i="1"/>
  <c r="P453" i="1" s="1"/>
  <c r="AOM622" i="1"/>
  <c r="P435" i="1" s="1"/>
  <c r="APW622" i="1"/>
  <c r="P423" i="1" s="1"/>
  <c r="AHO610" i="1"/>
  <c r="H475" i="1" s="1"/>
  <c r="AJZ610" i="1"/>
  <c r="H451" i="1" s="1"/>
  <c r="AJH610" i="1"/>
  <c r="H460" i="1" s="1"/>
  <c r="ALS610" i="1"/>
  <c r="H450" i="1" s="1"/>
  <c r="ANC610" i="1"/>
  <c r="H476" i="1" s="1"/>
  <c r="AOM610" i="1"/>
  <c r="H393" i="1" s="1"/>
  <c r="APW610" i="1"/>
  <c r="H479" i="1" s="1"/>
  <c r="AHO664" i="1"/>
  <c r="AR446" i="1" s="1"/>
  <c r="AJQ664" i="1"/>
  <c r="AR461" i="1" s="1"/>
  <c r="AIG664" i="1"/>
  <c r="AR452" i="1" s="1"/>
  <c r="ALS664" i="1"/>
  <c r="AR458" i="1" s="1"/>
  <c r="ANC664" i="1"/>
  <c r="AR442" i="1" s="1"/>
  <c r="APW664" i="1"/>
  <c r="AR482" i="1" s="1"/>
  <c r="APE664" i="1"/>
  <c r="AR440" i="1" s="1"/>
  <c r="AIG646" i="1"/>
  <c r="AF480" i="1" s="1"/>
  <c r="AJQ646" i="1"/>
  <c r="AF486" i="1" s="1"/>
  <c r="ALA646" i="1"/>
  <c r="AF458" i="1" s="1"/>
  <c r="AMK646" i="1"/>
  <c r="AF425" i="1" s="1"/>
  <c r="ANL646" i="1"/>
  <c r="AF409" i="1" s="1"/>
  <c r="APE646" i="1"/>
  <c r="AF473" i="1" s="1"/>
  <c r="AIG634" i="1"/>
  <c r="X413" i="1" s="1"/>
  <c r="AIP634" i="1"/>
  <c r="X465" i="1" s="1"/>
  <c r="ALA634" i="1"/>
  <c r="X440" i="1" s="1"/>
  <c r="AMK634" i="1"/>
  <c r="X439" i="1" s="1"/>
  <c r="ANU634" i="1"/>
  <c r="X480" i="1" s="1"/>
  <c r="APE634" i="1"/>
  <c r="X475" i="1" s="1"/>
  <c r="AHO658" i="1"/>
  <c r="AN437" i="1" s="1"/>
  <c r="AKI658" i="1"/>
  <c r="AN425" i="1" s="1"/>
  <c r="AJQ658" i="1"/>
  <c r="AN488" i="1" s="1"/>
  <c r="ALS658" i="1"/>
  <c r="AN468" i="1" s="1"/>
  <c r="AMT658" i="1"/>
  <c r="AN464" i="1" s="1"/>
  <c r="AOM658" i="1"/>
  <c r="AN442" i="1" s="1"/>
  <c r="APW658" i="1"/>
  <c r="AN432" i="1" s="1"/>
  <c r="AIG652" i="1"/>
  <c r="AJ486" i="1" s="1"/>
  <c r="AJQ652" i="1"/>
  <c r="AJ473" i="1" s="1"/>
  <c r="ALS652" i="1"/>
  <c r="AJ463" i="1" s="1"/>
  <c r="AJZ652" i="1"/>
  <c r="AJ471" i="1" s="1"/>
  <c r="ANL652" i="1"/>
  <c r="AJ483" i="1" s="1"/>
  <c r="AOD652" i="1"/>
  <c r="AJ476" i="1" s="1"/>
  <c r="AJH640" i="1"/>
  <c r="AB475" i="1" s="1"/>
  <c r="AKR640" i="1"/>
  <c r="AB479" i="1" s="1"/>
  <c r="ALJ640" i="1"/>
  <c r="AB463" i="1" s="1"/>
  <c r="AMT640" i="1"/>
  <c r="AB447" i="1" s="1"/>
  <c r="APE640" i="1"/>
  <c r="AB399" i="1" s="1"/>
  <c r="AOV640" i="1"/>
  <c r="AB454" i="1" s="1"/>
  <c r="AIP670" i="1"/>
  <c r="AV484" i="1" s="1"/>
  <c r="AJZ670" i="1"/>
  <c r="AV427" i="1" s="1"/>
  <c r="ALJ670" i="1"/>
  <c r="AV490" i="1" s="1"/>
  <c r="AMT670" i="1"/>
  <c r="AV488" i="1" s="1"/>
  <c r="AOD670" i="1"/>
  <c r="AV468" i="1" s="1"/>
  <c r="APN670" i="1"/>
  <c r="AV462" i="1" s="1"/>
  <c r="AHX628" i="1"/>
  <c r="T438" i="1" s="1"/>
  <c r="AJH628" i="1"/>
  <c r="T472" i="1" s="1"/>
  <c r="ALS628" i="1"/>
  <c r="T413" i="1" s="1"/>
  <c r="AMT628" i="1"/>
  <c r="T437" i="1" s="1"/>
  <c r="AOV628" i="1"/>
  <c r="T391" i="1" s="1"/>
  <c r="AOD628" i="1"/>
  <c r="T455" i="1" s="1"/>
  <c r="AKQ672" i="1"/>
  <c r="P50" i="1" s="1"/>
  <c r="AKR604" i="1"/>
  <c r="D464" i="1" s="1"/>
  <c r="AJG672" i="1"/>
  <c r="P75" i="1" s="1"/>
  <c r="AJH604" i="1"/>
  <c r="D453" i="1" s="1"/>
  <c r="ALS604" i="1"/>
  <c r="D415" i="1" s="1"/>
  <c r="ALR672" i="1"/>
  <c r="P82" i="1" s="1"/>
  <c r="AJY672" i="1"/>
  <c r="P91" i="1" s="1"/>
  <c r="AJZ604" i="1"/>
  <c r="D413" i="1" s="1"/>
  <c r="APM672" i="1"/>
  <c r="P66" i="1" s="1"/>
  <c r="APN604" i="1"/>
  <c r="D469" i="1" s="1"/>
  <c r="AOC672" i="1"/>
  <c r="P22" i="1" s="1"/>
  <c r="AOD604" i="1"/>
  <c r="D411" i="1" s="1"/>
  <c r="AHX622" i="1"/>
  <c r="P436" i="1" s="1"/>
  <c r="AJH622" i="1"/>
  <c r="P450" i="1" s="1"/>
  <c r="AKR622" i="1"/>
  <c r="P427" i="1" s="1"/>
  <c r="AMB622" i="1"/>
  <c r="P477" i="1" s="1"/>
  <c r="ANC622" i="1"/>
  <c r="P396" i="1" s="1"/>
  <c r="AOV622" i="1"/>
  <c r="P472" i="1" s="1"/>
  <c r="AQF622" i="1"/>
  <c r="P452" i="1" s="1"/>
  <c r="AHX610" i="1"/>
  <c r="H417" i="1" s="1"/>
  <c r="AKI610" i="1"/>
  <c r="H441" i="1" s="1"/>
  <c r="AJQ610" i="1"/>
  <c r="H415" i="1" s="1"/>
  <c r="AMB610" i="1"/>
  <c r="H433" i="1" s="1"/>
  <c r="ANU610" i="1"/>
  <c r="H436" i="1" s="1"/>
  <c r="AOV610" i="1"/>
  <c r="H403" i="1" s="1"/>
  <c r="AQF610" i="1"/>
  <c r="H397" i="1" s="1"/>
  <c r="AIP664" i="1"/>
  <c r="AR477" i="1" s="1"/>
  <c r="AJZ664" i="1"/>
  <c r="AR402" i="1" s="1"/>
  <c r="AKR664" i="1"/>
  <c r="AR421" i="1" s="1"/>
  <c r="AMB664" i="1"/>
  <c r="AR478" i="1" s="1"/>
  <c r="ANL664" i="1"/>
  <c r="AR487" i="1" s="1"/>
  <c r="ANU664" i="1"/>
  <c r="AR445" i="1" s="1"/>
  <c r="AQF664" i="1"/>
  <c r="AR466" i="1" s="1"/>
  <c r="AIP646" i="1"/>
  <c r="AF443" i="1" s="1"/>
  <c r="AJZ646" i="1"/>
  <c r="AF433" i="1" s="1"/>
  <c r="ALJ646" i="1"/>
  <c r="AF393" i="1" s="1"/>
  <c r="ANC646" i="1"/>
  <c r="AF468" i="1" s="1"/>
  <c r="AOD646" i="1"/>
  <c r="AF396" i="1" s="1"/>
  <c r="APN646" i="1"/>
  <c r="AF426" i="1" s="1"/>
  <c r="AJZ634" i="1"/>
  <c r="X459" i="1" s="1"/>
  <c r="AIY634" i="1"/>
  <c r="X403" i="1" s="1"/>
  <c r="ALJ634" i="1"/>
  <c r="X472" i="1" s="1"/>
  <c r="AMT634" i="1"/>
  <c r="X489" i="1" s="1"/>
  <c r="AOD634" i="1"/>
  <c r="X483" i="1" s="1"/>
  <c r="APN634" i="1"/>
  <c r="X429" i="1" s="1"/>
  <c r="AHX658" i="1"/>
  <c r="AN477" i="1" s="1"/>
  <c r="AIP658" i="1"/>
  <c r="AN407" i="1" s="1"/>
  <c r="AKR658" i="1"/>
  <c r="AN458" i="1" s="1"/>
  <c r="AMB658" i="1"/>
  <c r="AN406" i="1" s="1"/>
  <c r="ANL658" i="1"/>
  <c r="AN394" i="1" s="1"/>
  <c r="AOV658" i="1"/>
  <c r="AN438" i="1" s="1"/>
  <c r="AQF658" i="1"/>
  <c r="AN400" i="1" s="1"/>
  <c r="AHO652" i="1"/>
  <c r="AJ413" i="1" s="1"/>
  <c r="AIP652" i="1"/>
  <c r="AJ457" i="1" s="1"/>
  <c r="AKR652" i="1"/>
  <c r="AJ424" i="1" s="1"/>
  <c r="AMB652" i="1"/>
  <c r="AJ456" i="1" s="1"/>
  <c r="APN652" i="1"/>
  <c r="AJ433" i="1" s="1"/>
  <c r="ANU652" i="1"/>
  <c r="AJ399" i="1" s="1"/>
  <c r="AOM652" i="1"/>
  <c r="AJ451" i="1" s="1"/>
  <c r="AHO640" i="1"/>
  <c r="AB482" i="1" s="1"/>
  <c r="AJQ640" i="1"/>
  <c r="AB467" i="1" s="1"/>
  <c r="AHX640" i="1"/>
  <c r="AB431" i="1" s="1"/>
  <c r="ALS640" i="1"/>
  <c r="AB439" i="1" s="1"/>
  <c r="ANC640" i="1"/>
  <c r="AB425" i="1" s="1"/>
  <c r="APW640" i="1"/>
  <c r="AB443" i="1" s="1"/>
  <c r="APN640" i="1"/>
  <c r="AB484" i="1" s="1"/>
  <c r="AHO670" i="1"/>
  <c r="AV464" i="1" s="1"/>
  <c r="AIY670" i="1"/>
  <c r="AV423" i="1" s="1"/>
  <c r="AKI670" i="1"/>
  <c r="AV428" i="1" s="1"/>
  <c r="ALS670" i="1"/>
  <c r="AV481" i="1" s="1"/>
  <c r="ANL670" i="1"/>
  <c r="AV453" i="1" s="1"/>
  <c r="AOM670" i="1"/>
  <c r="AV475" i="1" s="1"/>
  <c r="APW670" i="1"/>
  <c r="AV463" i="1" s="1"/>
  <c r="AHO628" i="1"/>
  <c r="T475" i="1" s="1"/>
  <c r="AIG628" i="1"/>
  <c r="T480" i="1" s="1"/>
  <c r="AJQ628" i="1"/>
  <c r="T443" i="1" s="1"/>
  <c r="AMB628" i="1"/>
  <c r="T442" i="1" s="1"/>
  <c r="ANC628" i="1"/>
  <c r="T425" i="1" s="1"/>
  <c r="APE628" i="1"/>
  <c r="T488" i="1" s="1"/>
  <c r="AOM628" i="1"/>
  <c r="T392" i="1" s="1"/>
  <c r="AHO604" i="1"/>
  <c r="D481" i="1" s="1"/>
  <c r="AHN672" i="1"/>
  <c r="P97" i="1" s="1"/>
  <c r="AIF672" i="1"/>
  <c r="P92" i="1" s="1"/>
  <c r="AIG604" i="1"/>
  <c r="D452" i="1" s="1"/>
  <c r="AJQ604" i="1"/>
  <c r="D456" i="1" s="1"/>
  <c r="AJP672" i="1"/>
  <c r="P58" i="1" s="1"/>
  <c r="AMA672" i="1"/>
  <c r="P62" i="1" s="1"/>
  <c r="AMB604" i="1"/>
  <c r="D396" i="1" s="1"/>
  <c r="ANB672" i="1"/>
  <c r="P78" i="1" s="1"/>
  <c r="ANC604" i="1"/>
  <c r="D458" i="1" s="1"/>
  <c r="AQE672" i="1"/>
  <c r="P23" i="1" s="1"/>
  <c r="AQF604" i="1"/>
  <c r="D476" i="1" s="1"/>
  <c r="AOM604" i="1"/>
  <c r="D423" i="1" s="1"/>
  <c r="AOL672" i="1"/>
  <c r="P11" i="1" s="1"/>
  <c r="AIG622" i="1"/>
  <c r="P475" i="1" s="1"/>
  <c r="AJQ622" i="1"/>
  <c r="P441" i="1" s="1"/>
  <c r="ALA622" i="1"/>
  <c r="P460" i="1" s="1"/>
  <c r="AMK622" i="1"/>
  <c r="P424" i="1" s="1"/>
  <c r="ANU622" i="1"/>
  <c r="P457" i="1" s="1"/>
  <c r="APE622" i="1"/>
  <c r="P430" i="1" s="1"/>
  <c r="AIG610" i="1"/>
  <c r="H480" i="1" s="1"/>
  <c r="AKR610" i="1"/>
  <c r="H408" i="1" s="1"/>
  <c r="ALA610" i="1"/>
  <c r="H469" i="1" s="1"/>
  <c r="AMK610" i="1"/>
  <c r="H452" i="1" s="1"/>
  <c r="ANL610" i="1"/>
  <c r="H398" i="1" s="1"/>
  <c r="APE610" i="1"/>
  <c r="H431" i="1" s="1"/>
  <c r="AIY664" i="1"/>
  <c r="AR480" i="1" s="1"/>
  <c r="AKI664" i="1"/>
  <c r="AR479" i="1" s="1"/>
  <c r="ALA664" i="1"/>
  <c r="AR471" i="1" s="1"/>
  <c r="AMK664" i="1"/>
  <c r="AR474" i="1" s="1"/>
  <c r="AOV664" i="1"/>
  <c r="AR475" i="1" s="1"/>
  <c r="AOD664" i="1"/>
  <c r="AR490" i="1" s="1"/>
  <c r="AHO646" i="1"/>
  <c r="AF432" i="1" s="1"/>
  <c r="AIY646" i="1"/>
  <c r="AF455" i="1" s="1"/>
  <c r="AKI646" i="1"/>
  <c r="AF450" i="1" s="1"/>
  <c r="ALS646" i="1"/>
  <c r="AF402" i="1" s="1"/>
  <c r="ANU646" i="1"/>
  <c r="AF429" i="1" s="1"/>
  <c r="AOM646" i="1"/>
  <c r="AF412" i="1" s="1"/>
  <c r="APW646" i="1"/>
  <c r="AF403" i="1" s="1"/>
  <c r="AHO634" i="1"/>
  <c r="X423" i="1" s="1"/>
  <c r="AKI634" i="1"/>
  <c r="X455" i="1" s="1"/>
  <c r="AJH634" i="1"/>
  <c r="X395" i="1" s="1"/>
  <c r="ALS634" i="1"/>
  <c r="X470" i="1" s="1"/>
  <c r="ANL634" i="1"/>
  <c r="X425" i="1" s="1"/>
  <c r="AOM634" i="1"/>
  <c r="X443" i="1" s="1"/>
  <c r="APW634" i="1"/>
  <c r="X482" i="1" s="1"/>
  <c r="AIG658" i="1"/>
  <c r="AN475" i="1" s="1"/>
  <c r="AIY658" i="1"/>
  <c r="AN413" i="1" s="1"/>
  <c r="ALA658" i="1"/>
  <c r="AN478" i="1" s="1"/>
  <c r="AMK658" i="1"/>
  <c r="AN490" i="1" s="1"/>
  <c r="ANU658" i="1"/>
  <c r="AN412" i="1" s="1"/>
  <c r="APE658" i="1"/>
  <c r="AN428" i="1" s="1"/>
  <c r="AKI652" i="1"/>
  <c r="AJ477" i="1" s="1"/>
  <c r="AIY652" i="1"/>
  <c r="AJ469" i="1" s="1"/>
  <c r="ALA652" i="1"/>
  <c r="AJ489" i="1" s="1"/>
  <c r="AMK652" i="1"/>
  <c r="AJ435" i="1" s="1"/>
  <c r="AMT652" i="1"/>
  <c r="AJ490" i="1" s="1"/>
  <c r="APE652" i="1"/>
  <c r="AJ396" i="1" s="1"/>
  <c r="AQF652" i="1"/>
  <c r="AJ414" i="1" s="1"/>
  <c r="AIP640" i="1"/>
  <c r="AB473" i="1" s="1"/>
  <c r="AIG640" i="1"/>
  <c r="AB418" i="1" s="1"/>
  <c r="AMB640" i="1"/>
  <c r="AB451" i="1" s="1"/>
  <c r="ANL640" i="1"/>
  <c r="AB432" i="1" s="1"/>
  <c r="AOD640" i="1"/>
  <c r="AB421" i="1" s="1"/>
  <c r="AQF640" i="1"/>
  <c r="AB394" i="1" s="1"/>
  <c r="AHX670" i="1"/>
  <c r="AV474" i="1" s="1"/>
  <c r="AJH670" i="1"/>
  <c r="AV438" i="1" s="1"/>
  <c r="AKR670" i="1"/>
  <c r="AV435" i="1" s="1"/>
  <c r="AMB670" i="1"/>
  <c r="AV466" i="1" s="1"/>
  <c r="ANC670" i="1"/>
  <c r="AV399" i="1" s="1"/>
  <c r="AOV670" i="1"/>
  <c r="AV425" i="1" s="1"/>
  <c r="AQF670" i="1"/>
  <c r="AV459" i="1" s="1"/>
  <c r="AKI628" i="1"/>
  <c r="T424" i="1" s="1"/>
  <c r="AIP628" i="1"/>
  <c r="T466" i="1" s="1"/>
  <c r="ALA628" i="1"/>
  <c r="T433" i="1" s="1"/>
  <c r="AMK628" i="1"/>
  <c r="T481" i="1" s="1"/>
  <c r="ANL628" i="1"/>
  <c r="T464" i="1" s="1"/>
  <c r="APW628" i="1"/>
  <c r="T453" i="1" s="1"/>
  <c r="AQF628" i="1"/>
  <c r="T421" i="1" s="1"/>
  <c r="AHW672" i="1"/>
  <c r="P25" i="1" s="1"/>
  <c r="AHX604" i="1"/>
  <c r="D461" i="1" s="1"/>
  <c r="AIO672" i="1"/>
  <c r="P85" i="1" s="1"/>
  <c r="AIP604" i="1"/>
  <c r="D449" i="1" s="1"/>
  <c r="ALA604" i="1"/>
  <c r="D487" i="1" s="1"/>
  <c r="AKZ672" i="1"/>
  <c r="P90" i="1" s="1"/>
  <c r="AMJ672" i="1"/>
  <c r="P30" i="1" s="1"/>
  <c r="AMK604" i="1"/>
  <c r="D442" i="1" s="1"/>
  <c r="ANK672" i="1"/>
  <c r="P71" i="1" s="1"/>
  <c r="ANL604" i="1"/>
  <c r="D488" i="1" s="1"/>
  <c r="APE604" i="1"/>
  <c r="D424" i="1" s="1"/>
  <c r="APD672" i="1"/>
  <c r="P32" i="1" s="1"/>
  <c r="AOU672" i="1"/>
  <c r="P17" i="1" s="1"/>
  <c r="AOV604" i="1"/>
  <c r="D472" i="1" s="1"/>
  <c r="AIP622" i="1"/>
  <c r="P456" i="1" s="1"/>
  <c r="AJZ622" i="1"/>
  <c r="P410" i="1" s="1"/>
  <c r="ALJ622" i="1"/>
  <c r="P397" i="1" s="1"/>
  <c r="AMT622" i="1"/>
  <c r="P414" i="1" s="1"/>
  <c r="AOD622" i="1"/>
  <c r="P431" i="1" s="1"/>
  <c r="APN622" i="1"/>
  <c r="P392" i="1" s="1"/>
  <c r="AIP610" i="1"/>
  <c r="H395" i="1" s="1"/>
  <c r="AIY610" i="1"/>
  <c r="H420" i="1" s="1"/>
  <c r="ALJ610" i="1"/>
  <c r="H402" i="1" s="1"/>
  <c r="AMT610" i="1"/>
  <c r="H463" i="1" s="1"/>
  <c r="AOD610" i="1"/>
  <c r="H412" i="1" s="1"/>
  <c r="APN610" i="1"/>
  <c r="H439" i="1" s="1"/>
  <c r="AJH664" i="1"/>
  <c r="AR469" i="1" s="1"/>
  <c r="AHX664" i="1"/>
  <c r="AR399" i="1" s="1"/>
  <c r="ALJ664" i="1"/>
  <c r="AR485" i="1" s="1"/>
  <c r="AMT664" i="1"/>
  <c r="AR455" i="1" s="1"/>
  <c r="APN664" i="1"/>
  <c r="AR456" i="1" s="1"/>
  <c r="AOM664" i="1"/>
  <c r="AR476" i="1" s="1"/>
  <c r="AHX646" i="1"/>
  <c r="AF420" i="1" s="1"/>
  <c r="AJH646" i="1"/>
  <c r="AF448" i="1" s="1"/>
  <c r="AKR646" i="1"/>
  <c r="AF453" i="1" s="1"/>
  <c r="AMB646" i="1"/>
  <c r="AF469" i="1" s="1"/>
  <c r="AMT646" i="1"/>
  <c r="AF470" i="1" s="1"/>
  <c r="AOV646" i="1"/>
  <c r="AF398" i="1" s="1"/>
  <c r="AQF646" i="1"/>
  <c r="AF463" i="1" s="1"/>
  <c r="AHX634" i="1"/>
  <c r="X446" i="1" s="1"/>
  <c r="AKR634" i="1"/>
  <c r="X458" i="1" s="1"/>
  <c r="AJQ634" i="1"/>
  <c r="X410" i="1" s="1"/>
  <c r="AMB634" i="1"/>
  <c r="X463" i="1" s="1"/>
  <c r="ANC634" i="1"/>
  <c r="X421" i="1" s="1"/>
  <c r="AOV634" i="1"/>
  <c r="X394" i="1" s="1"/>
  <c r="AQF634" i="1"/>
  <c r="X412" i="1" s="1"/>
  <c r="AJZ658" i="1"/>
  <c r="AN430" i="1" s="1"/>
  <c r="AJH658" i="1"/>
  <c r="AN399" i="1" s="1"/>
  <c r="ALJ658" i="1"/>
  <c r="AN486" i="1" s="1"/>
  <c r="ANC658" i="1"/>
  <c r="AN410" i="1" s="1"/>
  <c r="AOD658" i="1"/>
  <c r="AN401" i="1" s="1"/>
  <c r="APN658" i="1"/>
  <c r="AN479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65" i="1" l="1"/>
  <c r="O225" i="1"/>
  <c r="T356" i="1"/>
  <c r="O229" i="1"/>
  <c r="T360" i="1"/>
  <c r="O231" i="1"/>
  <c r="T362" i="1"/>
  <c r="O244" i="1"/>
  <c r="T379" i="1"/>
  <c r="O232" i="1"/>
  <c r="T363" i="1"/>
  <c r="O235" i="1"/>
  <c r="T366" i="1"/>
  <c r="O226" i="1"/>
  <c r="T357" i="1"/>
  <c r="O245" i="1"/>
  <c r="T380" i="1"/>
  <c r="O236" i="1"/>
  <c r="T367" i="1"/>
  <c r="O238" i="1"/>
  <c r="T369" i="1"/>
  <c r="O228" i="1"/>
  <c r="T359" i="1"/>
  <c r="O224" i="1"/>
  <c r="T355" i="1"/>
  <c r="O233" i="1"/>
  <c r="T364" i="1"/>
  <c r="O247" i="1"/>
  <c r="T383" i="1"/>
  <c r="O227" i="1"/>
  <c r="T358" i="1"/>
  <c r="O230" i="1"/>
  <c r="T361" i="1"/>
  <c r="O241" i="1"/>
  <c r="T374" i="1"/>
  <c r="O248" i="1"/>
  <c r="T384" i="1"/>
  <c r="O222" i="1"/>
  <c r="T352" i="1"/>
  <c r="O240" i="1"/>
  <c r="T372" i="1"/>
  <c r="O243" i="1"/>
  <c r="T377" i="1"/>
  <c r="O223" i="1"/>
  <c r="T353" i="1"/>
  <c r="O237" i="1"/>
  <c r="T368" i="1"/>
  <c r="O246" i="1"/>
  <c r="T381" i="1"/>
  <c r="O242" i="1"/>
  <c r="T376" i="1"/>
  <c r="O234" i="1"/>
  <c r="G87" i="1"/>
  <c r="G20" i="1"/>
  <c r="G69" i="1"/>
  <c r="G97" i="1"/>
  <c r="G36" i="1"/>
  <c r="G47" i="1"/>
  <c r="G57" i="1"/>
  <c r="G89" i="1"/>
  <c r="G58" i="1"/>
  <c r="G65" i="1"/>
  <c r="G70" i="1"/>
  <c r="G91" i="1"/>
  <c r="G68" i="1"/>
  <c r="G5" i="1"/>
  <c r="G37" i="1"/>
  <c r="G43" i="1"/>
  <c r="G31" i="1"/>
  <c r="G60" i="1"/>
  <c r="G96" i="1"/>
  <c r="G39" i="1"/>
  <c r="G53" i="1"/>
  <c r="G64" i="1"/>
  <c r="G79" i="1"/>
  <c r="G74" i="1"/>
  <c r="G92" i="1"/>
  <c r="G84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783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68" i="15"/>
  <c r="V367" i="15"/>
  <c r="V365" i="15"/>
  <c r="V364" i="15"/>
  <c r="V366" i="15"/>
  <c r="V363" i="15"/>
  <c r="V362" i="15"/>
  <c r="V359" i="15"/>
  <c r="V360" i="15"/>
  <c r="V361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M1826" i="8" l="1"/>
  <c r="M1791" i="8"/>
  <c r="M1849" i="8"/>
  <c r="M1787" i="8"/>
  <c r="M1813" i="8"/>
  <c r="M1764" i="8"/>
  <c r="M1839" i="8"/>
  <c r="M1776" i="8"/>
  <c r="M1785" i="8"/>
  <c r="M1766" i="8"/>
  <c r="M1767" i="8"/>
  <c r="M1789" i="8"/>
  <c r="M1830" i="8"/>
  <c r="M1759" i="8"/>
  <c r="M1771" i="8"/>
  <c r="M1792" i="8"/>
  <c r="M1777" i="8"/>
  <c r="M1762" i="8"/>
  <c r="M1833" i="8"/>
  <c r="M1851" i="8"/>
  <c r="M1797" i="8"/>
  <c r="M1847" i="8"/>
  <c r="M1799" i="8"/>
  <c r="M1846" i="8"/>
  <c r="M1842" i="8"/>
  <c r="M1815" i="8"/>
  <c r="M1803" i="8"/>
  <c r="M1840" i="8"/>
  <c r="M1798" i="8"/>
  <c r="M1816" i="8"/>
  <c r="M1779" i="8"/>
  <c r="M1770" i="8"/>
  <c r="M1796" i="8"/>
  <c r="M1817" i="8"/>
  <c r="M1782" i="8"/>
  <c r="M1783" i="8"/>
  <c r="M1754" i="8"/>
  <c r="M1784" i="8"/>
  <c r="M1852" i="8"/>
  <c r="M1845" i="8"/>
  <c r="M1801" i="8"/>
  <c r="M1835" i="8"/>
  <c r="M1794" i="8"/>
  <c r="M1790" i="8"/>
  <c r="M1844" i="8"/>
  <c r="M1763" i="8"/>
  <c r="M1761" i="8"/>
  <c r="M1793" i="8"/>
  <c r="M1786" i="8"/>
  <c r="M1811" i="8"/>
  <c r="M1850" i="8"/>
  <c r="M1825" i="8"/>
  <c r="M1818" i="8"/>
  <c r="M1755" i="8"/>
  <c r="M1753" i="8"/>
  <c r="M1768" i="8"/>
  <c r="M1843" i="8"/>
  <c r="M1788" i="8"/>
  <c r="M1807" i="8"/>
  <c r="M1837" i="8"/>
  <c r="M1780" i="8"/>
  <c r="M1836" i="8"/>
  <c r="M1773" i="8"/>
  <c r="M1778" i="8"/>
  <c r="M1808" i="8"/>
  <c r="M1757" i="8"/>
  <c r="M1806" i="8"/>
  <c r="M1765" i="8"/>
  <c r="M1848" i="8"/>
  <c r="M1800" i="8"/>
  <c r="M1758" i="8"/>
  <c r="M1805" i="8"/>
  <c r="M1828" i="8"/>
  <c r="M1814" i="8"/>
  <c r="M1824" i="8"/>
  <c r="M1829" i="8"/>
  <c r="M1752" i="8"/>
  <c r="M1832" i="8"/>
  <c r="M1772" i="8"/>
  <c r="M1819" i="8"/>
  <c r="M1841" i="8"/>
  <c r="M1831" i="8"/>
  <c r="M1769" i="8"/>
  <c r="M1822" i="8"/>
  <c r="M1756" i="8"/>
  <c r="M1775" i="8"/>
  <c r="M1823" i="8"/>
  <c r="M1795" i="8"/>
  <c r="M1781" i="8"/>
  <c r="M1820" i="8"/>
  <c r="M1802" i="8"/>
  <c r="M1821" i="8"/>
  <c r="M1834" i="8"/>
  <c r="M1812" i="8"/>
  <c r="M1760" i="8"/>
  <c r="M1804" i="8"/>
  <c r="M1809" i="8"/>
  <c r="M1810" i="8"/>
  <c r="M1774" i="8"/>
  <c r="M1827" i="8"/>
  <c r="M1838" i="8"/>
  <c r="M1688" i="8"/>
  <c r="M1638" i="8"/>
  <c r="M1718" i="8"/>
  <c r="M1645" i="8"/>
  <c r="M1682" i="8"/>
  <c r="M1633" i="8"/>
  <c r="M1665" i="8"/>
  <c r="M1647" i="8"/>
  <c r="M1666" i="8"/>
  <c r="M1632" i="8"/>
  <c r="M1635" i="8"/>
  <c r="M1680" i="8"/>
  <c r="M1717" i="8"/>
  <c r="M1646" i="8"/>
  <c r="M1631" i="8"/>
  <c r="M1681" i="8"/>
  <c r="M1655" i="8"/>
  <c r="M1624" i="8"/>
  <c r="M1703" i="8"/>
  <c r="M1704" i="8"/>
  <c r="M1669" i="8"/>
  <c r="M1679" i="8"/>
  <c r="M1697" i="8"/>
  <c r="M1716" i="8"/>
  <c r="M1684" i="8"/>
  <c r="M1690" i="8"/>
  <c r="M1671" i="8"/>
  <c r="M1708" i="8"/>
  <c r="M1675" i="8"/>
  <c r="M1678" i="8"/>
  <c r="M1657" i="8"/>
  <c r="M1625" i="8"/>
  <c r="M1692" i="8"/>
  <c r="M1706" i="8"/>
  <c r="M1644" i="8"/>
  <c r="M1642" i="8"/>
  <c r="M1620" i="8"/>
  <c r="M1650" i="8"/>
  <c r="M1715" i="8"/>
  <c r="M1700" i="8"/>
  <c r="M1685" i="8"/>
  <c r="M1714" i="8"/>
  <c r="M1687" i="8"/>
  <c r="M1651" i="8"/>
  <c r="M1707" i="8"/>
  <c r="M1643" i="8"/>
  <c r="M1636" i="8"/>
  <c r="M1701" i="8"/>
  <c r="M1648" i="8"/>
  <c r="M1664" i="8"/>
  <c r="M1699" i="8"/>
  <c r="M1702" i="8"/>
  <c r="M1683" i="8"/>
  <c r="M1619" i="8"/>
  <c r="M1623" i="8"/>
  <c r="M1626" i="8"/>
  <c r="M1676" i="8"/>
  <c r="M1654" i="8"/>
  <c r="M1670" i="8"/>
  <c r="M1713" i="8"/>
  <c r="M1656" i="8"/>
  <c r="M1709" i="8"/>
  <c r="M1641" i="8"/>
  <c r="M1627" i="8"/>
  <c r="M1686" i="8"/>
  <c r="M1628" i="8"/>
  <c r="M1652" i="8"/>
  <c r="M1637" i="8"/>
  <c r="M1689" i="8"/>
  <c r="M1658" i="8"/>
  <c r="M1621" i="8"/>
  <c r="M1668" i="8"/>
  <c r="M1691" i="8"/>
  <c r="M1662" i="8"/>
  <c r="M1698" i="8"/>
  <c r="M1674" i="8"/>
  <c r="M1630" i="8"/>
  <c r="M1694" i="8"/>
  <c r="M1649" i="8"/>
  <c r="M1710" i="8"/>
  <c r="M1711" i="8"/>
  <c r="M1693" i="8"/>
  <c r="M1622" i="8"/>
  <c r="M1661" i="8"/>
  <c r="M1640" i="8"/>
  <c r="M1639" i="8"/>
  <c r="M1667" i="8"/>
  <c r="M1672" i="8"/>
  <c r="M1634" i="8"/>
  <c r="M1673" i="8"/>
  <c r="M1695" i="8"/>
  <c r="M1696" i="8"/>
  <c r="M1705" i="8"/>
  <c r="M1663" i="8"/>
  <c r="M1618" i="8"/>
  <c r="M1677" i="8"/>
  <c r="M1660" i="8"/>
  <c r="M1653" i="8"/>
  <c r="M1629" i="8"/>
  <c r="M1659" i="8"/>
  <c r="M1712" i="8"/>
  <c r="M1316" i="8" l="1"/>
  <c r="M1315" i="8"/>
  <c r="M1314" i="8"/>
  <c r="M1313" i="8"/>
  <c r="M1312" i="8"/>
  <c r="M1311" i="8"/>
  <c r="M1310" i="8"/>
  <c r="M1309" i="8"/>
  <c r="M1308" i="8"/>
  <c r="M1307" i="8"/>
  <c r="M1306" i="8"/>
  <c r="M1305" i="8"/>
  <c r="M1304" i="8"/>
  <c r="M1303" i="8"/>
  <c r="M1302" i="8"/>
  <c r="M1301" i="8"/>
  <c r="M1300" i="8"/>
  <c r="M1299" i="8"/>
  <c r="M1298" i="8"/>
  <c r="M1297" i="8"/>
  <c r="M1296" i="8"/>
  <c r="M1295" i="8"/>
  <c r="M1294" i="8"/>
  <c r="M1293" i="8"/>
  <c r="M1292" i="8"/>
  <c r="M1291" i="8"/>
  <c r="M1290" i="8"/>
  <c r="M1289" i="8"/>
  <c r="M1288" i="8"/>
  <c r="M1287" i="8"/>
  <c r="M1286" i="8"/>
  <c r="M1285" i="8"/>
  <c r="M1284" i="8"/>
  <c r="M1283" i="8"/>
  <c r="M1282" i="8"/>
  <c r="M1281" i="8"/>
  <c r="M1280" i="8"/>
  <c r="M1265" i="8"/>
  <c r="M1279" i="8"/>
  <c r="M1278" i="8"/>
  <c r="M1277" i="8"/>
  <c r="M1276" i="8"/>
  <c r="M1275" i="8"/>
  <c r="M1274" i="8"/>
  <c r="M1273" i="8"/>
  <c r="M1272" i="8"/>
  <c r="M1271" i="8"/>
  <c r="M1270" i="8"/>
  <c r="M1269" i="8"/>
  <c r="M1268" i="8"/>
  <c r="M1267" i="8"/>
  <c r="M1266" i="8"/>
  <c r="M1264" i="8"/>
  <c r="M1263" i="8"/>
  <c r="M1262" i="8"/>
  <c r="M1261" i="8"/>
  <c r="M1260" i="8"/>
  <c r="M1259" i="8"/>
  <c r="M1258" i="8"/>
  <c r="M1257" i="8"/>
  <c r="M1256" i="8"/>
  <c r="M1255" i="8"/>
  <c r="M1254" i="8"/>
  <c r="M1253" i="8"/>
  <c r="M1252" i="8"/>
  <c r="M1251" i="8"/>
  <c r="M1250" i="8"/>
  <c r="M1249" i="8"/>
  <c r="M1248" i="8"/>
  <c r="M1247" i="8"/>
  <c r="M1246" i="8"/>
  <c r="M1245" i="8"/>
  <c r="M1244" i="8"/>
  <c r="M1243" i="8"/>
  <c r="M1242" i="8"/>
  <c r="M1241" i="8"/>
  <c r="M1240" i="8"/>
  <c r="M1239" i="8"/>
  <c r="M1238" i="8"/>
  <c r="M1237" i="8"/>
  <c r="M1236" i="8"/>
  <c r="M1235" i="8"/>
  <c r="M1234" i="8"/>
  <c r="M1233" i="8"/>
  <c r="M1232" i="8"/>
  <c r="M1231" i="8"/>
  <c r="M1230" i="8"/>
  <c r="M1229" i="8"/>
  <c r="M1228" i="8"/>
  <c r="M1227" i="8"/>
  <c r="M1226" i="8"/>
  <c r="M1225" i="8"/>
  <c r="M1224" i="8"/>
  <c r="M1223" i="8"/>
  <c r="M1222" i="8"/>
  <c r="M1221" i="8"/>
  <c r="M1220" i="8"/>
  <c r="M1219" i="8"/>
  <c r="M1218" i="8"/>
  <c r="M1217" i="8"/>
  <c r="M1216" i="8"/>
  <c r="M1555" i="8"/>
  <c r="M1527" i="8"/>
  <c r="M1577" i="8"/>
  <c r="M1507" i="8"/>
  <c r="M1546" i="8"/>
  <c r="M1499" i="8"/>
  <c r="M1566" i="8"/>
  <c r="M1500" i="8"/>
  <c r="M1513" i="8"/>
  <c r="M1493" i="8"/>
  <c r="M1487" i="8"/>
  <c r="M1515" i="8"/>
  <c r="M1569" i="8"/>
  <c r="M1495" i="8"/>
  <c r="M1509" i="8"/>
  <c r="M1533" i="8"/>
  <c r="M1519" i="8"/>
  <c r="M1492" i="8"/>
  <c r="M1563" i="8"/>
  <c r="M1584" i="8"/>
  <c r="M1550" i="8"/>
  <c r="M1570" i="8"/>
  <c r="M1528" i="8"/>
  <c r="M1582" i="8"/>
  <c r="M1580" i="8"/>
  <c r="M1534" i="8"/>
  <c r="M1529" i="8"/>
  <c r="M1578" i="8"/>
  <c r="M1538" i="8"/>
  <c r="M1553" i="8"/>
  <c r="M1535" i="8"/>
  <c r="M1506" i="8"/>
  <c r="M1514" i="8"/>
  <c r="M1548" i="8"/>
  <c r="M1504" i="8"/>
  <c r="M1521" i="8"/>
  <c r="M1486" i="8"/>
  <c r="M1524" i="8"/>
  <c r="M1579" i="8"/>
  <c r="M1572" i="8"/>
  <c r="M1532" i="8"/>
  <c r="M1575" i="8"/>
  <c r="M1518" i="8"/>
  <c r="M1544" i="8"/>
  <c r="M1576" i="8"/>
  <c r="M1497" i="8"/>
  <c r="M1496" i="8"/>
  <c r="M1517" i="8"/>
  <c r="M1525" i="8"/>
  <c r="M1539" i="8"/>
  <c r="M1574" i="8"/>
  <c r="M1560" i="8"/>
  <c r="M1581" i="8"/>
  <c r="M1502" i="8"/>
  <c r="M1485" i="8"/>
  <c r="M1511" i="8"/>
  <c r="M1573" i="8"/>
  <c r="M1523" i="8"/>
  <c r="M1540" i="8"/>
  <c r="M1561" i="8"/>
  <c r="M1501" i="8"/>
  <c r="M1565" i="8"/>
  <c r="M1498" i="8"/>
  <c r="M1494" i="8"/>
  <c r="M1522" i="8"/>
  <c r="M1490" i="8"/>
  <c r="M1549" i="8"/>
  <c r="M1489" i="8"/>
  <c r="M1559" i="8"/>
  <c r="M1526" i="8"/>
  <c r="M1491" i="8"/>
  <c r="M1531" i="8"/>
  <c r="M1567" i="8"/>
  <c r="M1530" i="8"/>
  <c r="M1552" i="8"/>
  <c r="M1556" i="8"/>
  <c r="M1484" i="8"/>
  <c r="M1568" i="8"/>
  <c r="M1508" i="8"/>
  <c r="M1557" i="8"/>
  <c r="M1558" i="8"/>
  <c r="M1571" i="8"/>
  <c r="M1505" i="8"/>
  <c r="M1541" i="8"/>
  <c r="M1488" i="8"/>
  <c r="M1520" i="8"/>
  <c r="M1583" i="8"/>
  <c r="M1516" i="8"/>
  <c r="M1510" i="8"/>
  <c r="M1545" i="8"/>
  <c r="M1537" i="8"/>
  <c r="M1543" i="8"/>
  <c r="M1562" i="8"/>
  <c r="M1536" i="8"/>
  <c r="M1503" i="8"/>
  <c r="M1551" i="8"/>
  <c r="M1542" i="8"/>
  <c r="M1564" i="8"/>
  <c r="M1512" i="8"/>
  <c r="M1547" i="8"/>
  <c r="M1554" i="8"/>
  <c r="M1423" i="8"/>
  <c r="M1387" i="8"/>
  <c r="M1450" i="8"/>
  <c r="M1384" i="8"/>
  <c r="M1409" i="8"/>
  <c r="M1360" i="8"/>
  <c r="M1415" i="8"/>
  <c r="M1370" i="8"/>
  <c r="M1402" i="8"/>
  <c r="M1363" i="8"/>
  <c r="M1376" i="8"/>
  <c r="M1405" i="8"/>
  <c r="M1449" i="8"/>
  <c r="M1358" i="8"/>
  <c r="M1361" i="8"/>
  <c r="M1386" i="8"/>
  <c r="M1377" i="8"/>
  <c r="M1355" i="8"/>
  <c r="M1426" i="8"/>
  <c r="M1444" i="8"/>
  <c r="M1395" i="8"/>
  <c r="M1435" i="8"/>
  <c r="M1416" i="8"/>
  <c r="M1448" i="8"/>
  <c r="M1430" i="8"/>
  <c r="M1417" i="8"/>
  <c r="M1404" i="8"/>
  <c r="M1437" i="8"/>
  <c r="M1396" i="8"/>
  <c r="M1407" i="8"/>
  <c r="M1381" i="8"/>
  <c r="M1368" i="8"/>
  <c r="M1385" i="8"/>
  <c r="M1398" i="8"/>
  <c r="M1389" i="8"/>
  <c r="M1374" i="8"/>
  <c r="M1353" i="8"/>
  <c r="M1394" i="8"/>
  <c r="M1447" i="8"/>
  <c r="M1441" i="8"/>
  <c r="M1392" i="8"/>
  <c r="M1446" i="8"/>
  <c r="M1399" i="8"/>
  <c r="M1388" i="8"/>
  <c r="M1443" i="8"/>
  <c r="M1352" i="8"/>
  <c r="M1357" i="8"/>
  <c r="M1406" i="8"/>
  <c r="M1390" i="8"/>
  <c r="M1422" i="8"/>
  <c r="M1434" i="8"/>
  <c r="M1436" i="8"/>
  <c r="M1438" i="8"/>
  <c r="M1366" i="8"/>
  <c r="M1351" i="8"/>
  <c r="M1371" i="8"/>
  <c r="M1431" i="8"/>
  <c r="M1393" i="8"/>
  <c r="M1421" i="8"/>
  <c r="M1445" i="8"/>
  <c r="M1380" i="8"/>
  <c r="M1432" i="8"/>
  <c r="M1372" i="8"/>
  <c r="M1373" i="8"/>
  <c r="M1433" i="8"/>
  <c r="M1362" i="8"/>
  <c r="M1379" i="8"/>
  <c r="M1356" i="8"/>
  <c r="M1440" i="8"/>
  <c r="M1382" i="8"/>
  <c r="M1354" i="8"/>
  <c r="M1391" i="8"/>
  <c r="M1418" i="8"/>
  <c r="M1383" i="8"/>
  <c r="M1427" i="8"/>
  <c r="M1428" i="8"/>
  <c r="M1350" i="8"/>
  <c r="M1411" i="8"/>
  <c r="M1367" i="8"/>
  <c r="M1408" i="8"/>
  <c r="M1439" i="8"/>
  <c r="M1442" i="8"/>
  <c r="M1378" i="8"/>
  <c r="M1403" i="8"/>
  <c r="M1359" i="8"/>
  <c r="M1375" i="8"/>
  <c r="M1429" i="8"/>
  <c r="M1401" i="8"/>
  <c r="M1369" i="8"/>
  <c r="M1412" i="8"/>
  <c r="M1424" i="8"/>
  <c r="M1420" i="8"/>
  <c r="M1410" i="8"/>
  <c r="M1397" i="8"/>
  <c r="M1365" i="8"/>
  <c r="M1413" i="8"/>
  <c r="M1400" i="8"/>
  <c r="M1425" i="8"/>
  <c r="M1364" i="8"/>
  <c r="M1419" i="8"/>
  <c r="M1414" i="8"/>
  <c r="M1132" i="8"/>
  <c r="M1124" i="8"/>
  <c r="M1171" i="8"/>
  <c r="M1089" i="8"/>
  <c r="M1115" i="8"/>
  <c r="M1126" i="8"/>
  <c r="M1168" i="8"/>
  <c r="M1091" i="8"/>
  <c r="M1101" i="8"/>
  <c r="M1120" i="8"/>
  <c r="M1096" i="8"/>
  <c r="M1140" i="8"/>
  <c r="M1161" i="8"/>
  <c r="M1085" i="8"/>
  <c r="M1092" i="8"/>
  <c r="M1153" i="8"/>
  <c r="M1090" i="8"/>
  <c r="M1125" i="8"/>
  <c r="M1143" i="8"/>
  <c r="M1163" i="8"/>
  <c r="M1139" i="8"/>
  <c r="M1146" i="8"/>
  <c r="M1169" i="8"/>
  <c r="M1182" i="8"/>
  <c r="M1179" i="8"/>
  <c r="M1103" i="8"/>
  <c r="M1105" i="8"/>
  <c r="M1159" i="8"/>
  <c r="M1118" i="8"/>
  <c r="M1122" i="8"/>
  <c r="M1137" i="8"/>
  <c r="M1088" i="8"/>
  <c r="M1157" i="8"/>
  <c r="M1128" i="8"/>
  <c r="M1129" i="8"/>
  <c r="M1104" i="8"/>
  <c r="M1099" i="8"/>
  <c r="M1084" i="8"/>
  <c r="M1173" i="8"/>
  <c r="M1166" i="8"/>
  <c r="M1095" i="8"/>
  <c r="M1177" i="8"/>
  <c r="M1110" i="8"/>
  <c r="M1127" i="8"/>
  <c r="M1181" i="8"/>
  <c r="M1087" i="8"/>
  <c r="M1131" i="8"/>
  <c r="M1106" i="8"/>
  <c r="M1093" i="8"/>
  <c r="M1150" i="8"/>
  <c r="M1155" i="8"/>
  <c r="M1144" i="8"/>
  <c r="M1178" i="8"/>
  <c r="M1119" i="8"/>
  <c r="M1109" i="8"/>
  <c r="M1102" i="8"/>
  <c r="M1172" i="8"/>
  <c r="M1100" i="8"/>
  <c r="M1149" i="8"/>
  <c r="M1167" i="8"/>
  <c r="M1111" i="8"/>
  <c r="M1162" i="8"/>
  <c r="M1116" i="8"/>
  <c r="M1083" i="8"/>
  <c r="M1134" i="8"/>
  <c r="M1108" i="8"/>
  <c r="M1141" i="8"/>
  <c r="M1113" i="8"/>
  <c r="M1180" i="8"/>
  <c r="M1117" i="8"/>
  <c r="M1086" i="8"/>
  <c r="M1135" i="8"/>
  <c r="M1170" i="8"/>
  <c r="M1130" i="8"/>
  <c r="M1121" i="8"/>
  <c r="M1152" i="8"/>
  <c r="M1145" i="8"/>
  <c r="M1151" i="8"/>
  <c r="M1098" i="8"/>
  <c r="M1174" i="8"/>
  <c r="M1158" i="8"/>
  <c r="M1164" i="8"/>
  <c r="M1082" i="8"/>
  <c r="M1142" i="8"/>
  <c r="M1107" i="8"/>
  <c r="M1136" i="8"/>
  <c r="M1175" i="8"/>
  <c r="M1156" i="8"/>
  <c r="M1112" i="8"/>
  <c r="M1097" i="8"/>
  <c r="M1147" i="8"/>
  <c r="M1176" i="8"/>
  <c r="M1165" i="8"/>
  <c r="M1138" i="8"/>
  <c r="M1148" i="8"/>
  <c r="M1133" i="8"/>
  <c r="M1123" i="8"/>
  <c r="M1154" i="8"/>
  <c r="M1094" i="8"/>
  <c r="M1114" i="8"/>
  <c r="M1160" i="8"/>
  <c r="M1048" i="8" l="1"/>
  <c r="M1047" i="8"/>
  <c r="M1046" i="8"/>
  <c r="M1045" i="8"/>
  <c r="M1044" i="8"/>
  <c r="M1043" i="8"/>
  <c r="M1042" i="8"/>
  <c r="M1041" i="8"/>
  <c r="M1040" i="8"/>
  <c r="M1039" i="8"/>
  <c r="M1038" i="8"/>
  <c r="M1037" i="8"/>
  <c r="M1036" i="8"/>
  <c r="M1035" i="8"/>
  <c r="M1034" i="8"/>
  <c r="M1033" i="8"/>
  <c r="M1032" i="8"/>
  <c r="M1031" i="8"/>
  <c r="M1030" i="8"/>
  <c r="M1029" i="8"/>
  <c r="M1028" i="8"/>
  <c r="M1027" i="8"/>
  <c r="M1026" i="8"/>
  <c r="M1025" i="8"/>
  <c r="M1024" i="8"/>
  <c r="M1023" i="8"/>
  <c r="M1022" i="8"/>
  <c r="M1021" i="8"/>
  <c r="M1020" i="8"/>
  <c r="M1019" i="8"/>
  <c r="M1018" i="8"/>
  <c r="M1017" i="8"/>
  <c r="M1016" i="8"/>
  <c r="M1015" i="8"/>
  <c r="M1014" i="8"/>
  <c r="M1013" i="8"/>
  <c r="M1012" i="8"/>
  <c r="M1011" i="8"/>
  <c r="M1010" i="8"/>
  <c r="M1009" i="8"/>
  <c r="M1008" i="8"/>
  <c r="M1007" i="8"/>
  <c r="M1006" i="8"/>
  <c r="M1005" i="8"/>
  <c r="M1004" i="8"/>
  <c r="M1003" i="8"/>
  <c r="M1002" i="8"/>
  <c r="M1001" i="8"/>
  <c r="M1000" i="8"/>
  <c r="M999" i="8"/>
  <c r="M998" i="8"/>
  <c r="M997" i="8"/>
  <c r="M996" i="8"/>
  <c r="M995" i="8"/>
  <c r="M994" i="8"/>
  <c r="M993" i="8"/>
  <c r="M992" i="8"/>
  <c r="M991" i="8"/>
  <c r="M990" i="8"/>
  <c r="M989" i="8"/>
  <c r="M988" i="8"/>
  <c r="M987" i="8"/>
  <c r="M986" i="8"/>
  <c r="M985" i="8"/>
  <c r="M984" i="8"/>
  <c r="M983" i="8"/>
  <c r="M982" i="8"/>
  <c r="M981" i="8"/>
  <c r="M980" i="8"/>
  <c r="M979" i="8"/>
  <c r="M978" i="8"/>
  <c r="M977" i="8"/>
  <c r="M976" i="8"/>
  <c r="M975" i="8"/>
  <c r="M974" i="8"/>
  <c r="M973" i="8"/>
  <c r="M972" i="8"/>
  <c r="M971" i="8"/>
  <c r="M970" i="8"/>
  <c r="M969" i="8"/>
  <c r="M968" i="8"/>
  <c r="M967" i="8"/>
  <c r="M966" i="8"/>
  <c r="M965" i="8"/>
  <c r="M964" i="8"/>
  <c r="M963" i="8"/>
  <c r="M962" i="8"/>
  <c r="M961" i="8"/>
  <c r="M960" i="8"/>
  <c r="M959" i="8"/>
  <c r="M958" i="8"/>
  <c r="M957" i="8"/>
  <c r="M956" i="8"/>
  <c r="M955" i="8"/>
  <c r="M954" i="8"/>
  <c r="M953" i="8"/>
  <c r="M952" i="8"/>
  <c r="M951" i="8"/>
  <c r="M950" i="8"/>
  <c r="M949" i="8"/>
  <c r="M948" i="8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06" i="11"/>
  <c r="E606" i="11"/>
  <c r="D606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06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7" i="1" s="1"/>
  <c r="G297" i="1" s="1"/>
  <c r="B126" i="5"/>
  <c r="E299" i="1" s="1"/>
  <c r="G299" i="1" s="1"/>
  <c r="B83" i="5"/>
  <c r="E291" i="1" s="1"/>
  <c r="G291" i="1" s="1"/>
  <c r="B82" i="5"/>
  <c r="E304" i="1" s="1"/>
  <c r="G304" i="1" s="1"/>
  <c r="B79" i="5"/>
  <c r="E300" i="1" s="1"/>
  <c r="G300" i="1" s="1"/>
  <c r="B121" i="5"/>
  <c r="B57" i="5"/>
  <c r="E295" i="1" s="1"/>
  <c r="G295" i="1" s="1"/>
  <c r="B55" i="5"/>
  <c r="E303" i="1" s="1"/>
  <c r="G303" i="1" s="1"/>
  <c r="B50" i="5"/>
  <c r="E292" i="1" s="1"/>
  <c r="G292" i="1" s="1"/>
  <c r="B30" i="5"/>
  <c r="E293" i="1" s="1"/>
  <c r="G293" i="1" s="1"/>
  <c r="B23" i="5"/>
  <c r="E301" i="1" s="1"/>
  <c r="G301" i="1" s="1"/>
  <c r="B18" i="5"/>
  <c r="E302" i="1" s="1"/>
  <c r="G302" i="1" s="1"/>
  <c r="B14" i="5"/>
  <c r="E294" i="1" s="1"/>
  <c r="G294" i="1" s="1"/>
  <c r="E298" i="1" l="1"/>
  <c r="G298" i="1" s="1"/>
  <c r="G336" i="1"/>
  <c r="B78" i="5"/>
  <c r="E224" i="1" s="1"/>
  <c r="G224" i="1" s="1"/>
  <c r="B130" i="5"/>
  <c r="E276" i="1" s="1"/>
  <c r="G276" i="1" s="1"/>
  <c r="B97" i="5"/>
  <c r="E244" i="1" s="1"/>
  <c r="G244" i="1" s="1"/>
  <c r="B101" i="5"/>
  <c r="E266" i="1" s="1"/>
  <c r="G266" i="1" s="1"/>
  <c r="B105" i="5"/>
  <c r="E274" i="1" s="1"/>
  <c r="G274" i="1" s="1"/>
  <c r="B51" i="5"/>
  <c r="E255" i="1" s="1"/>
  <c r="G255" i="1" s="1"/>
  <c r="B64" i="5"/>
  <c r="E229" i="1" s="1"/>
  <c r="G229" i="1" s="1"/>
  <c r="B65" i="5"/>
  <c r="B71" i="5"/>
  <c r="E223" i="1" s="1"/>
  <c r="G223" i="1" s="1"/>
  <c r="B108" i="5"/>
  <c r="E286" i="1" s="1"/>
  <c r="G286" i="1" s="1"/>
  <c r="B17" i="5"/>
  <c r="E262" i="1" s="1"/>
  <c r="G262" i="1" s="1"/>
  <c r="B11" i="5"/>
  <c r="E236" i="1" s="1"/>
  <c r="G236" i="1" s="1"/>
  <c r="B13" i="5"/>
  <c r="E280" i="1" s="1"/>
  <c r="G280" i="1" s="1"/>
  <c r="B58" i="5"/>
  <c r="E283" i="1" s="1"/>
  <c r="G283" i="1" s="1"/>
  <c r="B59" i="5"/>
  <c r="E237" i="1" s="1"/>
  <c r="G237" i="1" s="1"/>
  <c r="B90" i="5"/>
  <c r="E251" i="1" s="1"/>
  <c r="G251" i="1" s="1"/>
  <c r="E284" i="1"/>
  <c r="B33" i="5"/>
  <c r="E285" i="1" s="1"/>
  <c r="G285" i="1" s="1"/>
  <c r="B35" i="5"/>
  <c r="E230" i="1" s="1"/>
  <c r="G230" i="1" s="1"/>
  <c r="B36" i="5"/>
  <c r="E265" i="1" s="1"/>
  <c r="G265" i="1" s="1"/>
  <c r="B37" i="5"/>
  <c r="E259" i="1" s="1"/>
  <c r="G259" i="1" s="1"/>
  <c r="B40" i="5"/>
  <c r="E287" i="1" s="1"/>
  <c r="G287" i="1" s="1"/>
  <c r="B41" i="5"/>
  <c r="E241" i="1" s="1"/>
  <c r="G241" i="1" s="1"/>
  <c r="B42" i="5"/>
  <c r="E256" i="1" s="1"/>
  <c r="G256" i="1" s="1"/>
  <c r="B116" i="5"/>
  <c r="E312" i="1" s="1"/>
  <c r="G312" i="1" s="1"/>
  <c r="B49" i="5"/>
  <c r="E226" i="1" s="1"/>
  <c r="G226" i="1" s="1"/>
  <c r="B125" i="5"/>
  <c r="E308" i="1" s="1"/>
  <c r="G308" i="1" s="1"/>
  <c r="B85" i="5"/>
  <c r="E243" i="1" s="1"/>
  <c r="G243" i="1" s="1"/>
  <c r="B9" i="5"/>
  <c r="E288" i="1" s="1"/>
  <c r="G288" i="1" s="1"/>
  <c r="B27" i="5"/>
  <c r="E277" i="1" s="1"/>
  <c r="G277" i="1" s="1"/>
  <c r="B31" i="5"/>
  <c r="E267" i="1" s="1"/>
  <c r="G267" i="1" s="1"/>
  <c r="B123" i="5"/>
  <c r="E306" i="1" s="1"/>
  <c r="G306" i="1" s="1"/>
  <c r="B38" i="5"/>
  <c r="E245" i="1" s="1"/>
  <c r="G245" i="1" s="1"/>
  <c r="B10" i="5"/>
  <c r="E264" i="1" s="1"/>
  <c r="G264" i="1" s="1"/>
  <c r="B16" i="5"/>
  <c r="E257" i="1" s="1"/>
  <c r="G257" i="1" s="1"/>
  <c r="B20" i="5"/>
  <c r="E275" i="1" s="1"/>
  <c r="G275" i="1" s="1"/>
  <c r="B43" i="5"/>
  <c r="E248" i="1" s="1"/>
  <c r="G248" i="1" s="1"/>
  <c r="B47" i="5"/>
  <c r="E281" i="1" s="1"/>
  <c r="G281" i="1" s="1"/>
  <c r="B52" i="5"/>
  <c r="E222" i="1" s="1"/>
  <c r="G222" i="1" s="1"/>
  <c r="B53" i="5"/>
  <c r="E240" i="1" s="1"/>
  <c r="G240" i="1" s="1"/>
  <c r="B117" i="5"/>
  <c r="E296" i="1" s="1"/>
  <c r="G296" i="1" s="1"/>
  <c r="B118" i="5"/>
  <c r="E323" i="1" s="1"/>
  <c r="G323" i="1" s="1"/>
  <c r="B66" i="5"/>
  <c r="B70" i="5"/>
  <c r="B75" i="5"/>
  <c r="E249" i="1" s="1"/>
  <c r="G249" i="1" s="1"/>
  <c r="B124" i="5"/>
  <c r="E317" i="1" s="1"/>
  <c r="G317" i="1" s="1"/>
  <c r="B92" i="5"/>
  <c r="E271" i="1" s="1"/>
  <c r="G271" i="1" s="1"/>
  <c r="B128" i="5"/>
  <c r="E310" i="1" s="1"/>
  <c r="G310" i="1" s="1"/>
  <c r="B103" i="5"/>
  <c r="E239" i="1" s="1"/>
  <c r="G239" i="1" s="1"/>
  <c r="B114" i="5"/>
  <c r="E318" i="1" s="1"/>
  <c r="G318" i="1" s="1"/>
  <c r="B109" i="5"/>
  <c r="E309" i="1" s="1"/>
  <c r="G309" i="1" s="1"/>
  <c r="B110" i="5"/>
  <c r="E311" i="1" s="1"/>
  <c r="G311" i="1" s="1"/>
  <c r="B19" i="5"/>
  <c r="E268" i="1" s="1"/>
  <c r="G268" i="1" s="1"/>
  <c r="B111" i="5"/>
  <c r="E289" i="1" s="1"/>
  <c r="G289" i="1" s="1"/>
  <c r="B22" i="5"/>
  <c r="E252" i="1" s="1"/>
  <c r="G252" i="1" s="1"/>
  <c r="B112" i="5"/>
  <c r="E305" i="1" s="1"/>
  <c r="G305" i="1" s="1"/>
  <c r="B26" i="5"/>
  <c r="E254" i="1" s="1"/>
  <c r="G254" i="1" s="1"/>
  <c r="B62" i="5"/>
  <c r="E263" i="1" s="1"/>
  <c r="G263" i="1" s="1"/>
  <c r="B63" i="5"/>
  <c r="E253" i="1" s="1"/>
  <c r="G253" i="1" s="1"/>
  <c r="B120" i="5"/>
  <c r="B69" i="5"/>
  <c r="B74" i="5"/>
  <c r="E234" i="1" s="1"/>
  <c r="G234" i="1" s="1"/>
  <c r="B81" i="5"/>
  <c r="E242" i="1" s="1"/>
  <c r="G242" i="1" s="1"/>
  <c r="B87" i="5"/>
  <c r="E278" i="1" s="1"/>
  <c r="G278" i="1" s="1"/>
  <c r="B89" i="5"/>
  <c r="E225" i="1" s="1"/>
  <c r="G225" i="1" s="1"/>
  <c r="B127" i="5"/>
  <c r="E316" i="1" s="1"/>
  <c r="G316" i="1" s="1"/>
  <c r="B129" i="5"/>
  <c r="E261" i="1" s="1"/>
  <c r="G261" i="1" s="1"/>
  <c r="B131" i="5"/>
  <c r="E313" i="1" s="1"/>
  <c r="G313" i="1" s="1"/>
  <c r="B76" i="5"/>
  <c r="E258" i="1" s="1"/>
  <c r="G258" i="1" s="1"/>
  <c r="B8" i="5"/>
  <c r="E269" i="1" s="1"/>
  <c r="G269" i="1" s="1"/>
  <c r="B107" i="5"/>
  <c r="E279" i="1" s="1"/>
  <c r="G279" i="1" s="1"/>
  <c r="B28" i="5"/>
  <c r="E232" i="1" s="1"/>
  <c r="G232" i="1" s="1"/>
  <c r="B32" i="5"/>
  <c r="E282" i="1" s="1"/>
  <c r="G282" i="1" s="1"/>
  <c r="B113" i="5"/>
  <c r="E307" i="1" s="1"/>
  <c r="G307" i="1" s="1"/>
  <c r="B115" i="5"/>
  <c r="E290" i="1" s="1"/>
  <c r="G290" i="1" s="1"/>
  <c r="B119" i="5"/>
  <c r="B122" i="5"/>
  <c r="B68" i="5"/>
  <c r="B73" i="5"/>
  <c r="E250" i="1" s="1"/>
  <c r="G250" i="1" s="1"/>
  <c r="B80" i="5"/>
  <c r="E233" i="1" s="1"/>
  <c r="G233" i="1" s="1"/>
  <c r="B93" i="5"/>
  <c r="E273" i="1" s="1"/>
  <c r="G273" i="1" s="1"/>
  <c r="B94" i="5"/>
  <c r="E228" i="1" s="1"/>
  <c r="G228" i="1" s="1"/>
  <c r="B95" i="5"/>
  <c r="E231" i="1" s="1"/>
  <c r="G231" i="1" s="1"/>
  <c r="B96" i="5"/>
  <c r="E235" i="1" s="1"/>
  <c r="G235" i="1" s="1"/>
  <c r="B102" i="5"/>
  <c r="E227" i="1" s="1"/>
  <c r="G227" i="1" s="1"/>
  <c r="E315" i="1" l="1"/>
  <c r="G315" i="1" s="1"/>
  <c r="G328" i="1"/>
  <c r="E260" i="1"/>
  <c r="G260" i="1" s="1"/>
  <c r="G325" i="1"/>
  <c r="E238" i="1"/>
  <c r="G238" i="1" s="1"/>
  <c r="G324" i="1"/>
  <c r="E247" i="1"/>
  <c r="G247" i="1" s="1"/>
  <c r="G333" i="1"/>
  <c r="E314" i="1"/>
  <c r="G314" i="1" s="1"/>
  <c r="G329" i="1"/>
  <c r="E246" i="1"/>
  <c r="G246" i="1" s="1"/>
  <c r="G322" i="1"/>
  <c r="E270" i="1"/>
  <c r="G270" i="1" s="1"/>
  <c r="G327" i="1"/>
  <c r="E272" i="1"/>
  <c r="G272" i="1" s="1"/>
  <c r="G346" i="1"/>
  <c r="I219" i="1"/>
  <c r="J1783" i="1" l="1"/>
  <c r="I1783" i="1"/>
  <c r="H1783" i="1"/>
  <c r="G1783" i="1"/>
  <c r="N277" i="1"/>
  <c r="M277" i="1"/>
  <c r="L277" i="1"/>
  <c r="H219" i="1"/>
  <c r="N372" i="1" l="1"/>
  <c r="F372" i="1"/>
  <c r="B372" i="1"/>
  <c r="V540" i="15" l="1"/>
  <c r="V547" i="15"/>
  <c r="V543" i="15"/>
  <c r="V541" i="15"/>
  <c r="V539" i="15"/>
  <c r="V548" i="15"/>
  <c r="V542" i="15"/>
  <c r="V544" i="15"/>
  <c r="V546" i="15"/>
  <c r="V545" i="15"/>
  <c r="V484" i="15"/>
  <c r="V479" i="15"/>
  <c r="V487" i="15"/>
  <c r="V486" i="15"/>
  <c r="V480" i="15"/>
  <c r="V488" i="15"/>
  <c r="V483" i="15"/>
  <c r="V482" i="15"/>
  <c r="V481" i="15"/>
  <c r="V485" i="15"/>
  <c r="V420" i="15"/>
  <c r="V422" i="15"/>
  <c r="V428" i="15"/>
  <c r="V426" i="15"/>
  <c r="V424" i="15"/>
  <c r="V423" i="15"/>
  <c r="V419" i="15"/>
  <c r="V427" i="15"/>
  <c r="V421" i="15"/>
  <c r="V425" i="15"/>
  <c r="V301" i="15"/>
  <c r="V306" i="15"/>
  <c r="V300" i="15"/>
  <c r="V302" i="15"/>
  <c r="V304" i="15"/>
  <c r="V299" i="15"/>
  <c r="V303" i="15"/>
  <c r="V308" i="15"/>
  <c r="V305" i="15"/>
  <c r="V307" i="15"/>
  <c r="V241" i="15"/>
  <c r="V245" i="15"/>
  <c r="V243" i="15"/>
  <c r="V239" i="15"/>
  <c r="V242" i="15"/>
  <c r="V240" i="15"/>
  <c r="V247" i="15"/>
  <c r="V246" i="15"/>
  <c r="V248" i="15"/>
  <c r="V182" i="15"/>
  <c r="V180" i="15"/>
  <c r="V183" i="15"/>
  <c r="V181" i="15"/>
  <c r="V188" i="15"/>
  <c r="V185" i="15"/>
  <c r="V179" i="15"/>
  <c r="V186" i="15"/>
  <c r="V187" i="15"/>
  <c r="V184" i="15"/>
  <c r="V125" i="15"/>
  <c r="V123" i="15"/>
  <c r="V119" i="15"/>
  <c r="V124" i="15"/>
  <c r="V126" i="15"/>
  <c r="V128" i="15"/>
  <c r="V122" i="15"/>
  <c r="V120" i="15"/>
  <c r="V121" i="15"/>
  <c r="V127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37" i="1" s="1"/>
  <c r="D102" i="4"/>
  <c r="X587" i="1" s="1"/>
  <c r="D101" i="4"/>
  <c r="X549" i="1" s="1"/>
  <c r="D100" i="4"/>
  <c r="X583" i="1" s="1"/>
  <c r="D97" i="4"/>
  <c r="X582" i="1" s="1"/>
  <c r="D96" i="4"/>
  <c r="X520" i="1" s="1"/>
  <c r="D95" i="4"/>
  <c r="X545" i="1" s="1"/>
  <c r="D94" i="4"/>
  <c r="X562" i="1" s="1"/>
  <c r="D93" i="4"/>
  <c r="X526" i="1" s="1"/>
  <c r="D92" i="4"/>
  <c r="X584" i="1" s="1"/>
  <c r="D91" i="4"/>
  <c r="X573" i="1" s="1"/>
  <c r="D89" i="4"/>
  <c r="X534" i="1" s="1"/>
  <c r="D88" i="4"/>
  <c r="X552" i="1" s="1"/>
  <c r="D86" i="4"/>
  <c r="X547" i="1" s="1"/>
  <c r="D84" i="4"/>
  <c r="X574" i="1" s="1"/>
  <c r="D82" i="4"/>
  <c r="X564" i="1" s="1"/>
  <c r="D81" i="4"/>
  <c r="X589" i="1" s="1"/>
  <c r="D80" i="4"/>
  <c r="X588" i="1" s="1"/>
  <c r="D79" i="4"/>
  <c r="X585" i="1" s="1"/>
  <c r="D78" i="4"/>
  <c r="X543" i="1" s="1"/>
  <c r="D77" i="4"/>
  <c r="X567" i="1" s="1"/>
  <c r="D75" i="4"/>
  <c r="X571" i="1" s="1"/>
  <c r="D74" i="4"/>
  <c r="X500" i="1" s="1"/>
  <c r="D73" i="4"/>
  <c r="X528" i="1" s="1"/>
  <c r="D72" i="4"/>
  <c r="X533" i="1" s="1"/>
  <c r="D70" i="4"/>
  <c r="X530" i="1" s="1"/>
  <c r="D69" i="4"/>
  <c r="X565" i="1" s="1"/>
  <c r="D68" i="4"/>
  <c r="X558" i="1" s="1"/>
  <c r="D67" i="4"/>
  <c r="X566" i="1" s="1"/>
  <c r="D65" i="4"/>
  <c r="X522" i="1" s="1"/>
  <c r="D64" i="4"/>
  <c r="X551" i="1" s="1"/>
  <c r="D63" i="4"/>
  <c r="X525" i="1" s="1"/>
  <c r="D62" i="4"/>
  <c r="X501" i="1" s="1"/>
  <c r="D61" i="4"/>
  <c r="X556" i="1" s="1"/>
  <c r="D58" i="4"/>
  <c r="X507" i="1" s="1"/>
  <c r="D57" i="4"/>
  <c r="X577" i="1" s="1"/>
  <c r="D56" i="4"/>
  <c r="X538" i="1" s="1"/>
  <c r="D54" i="4"/>
  <c r="X586" i="1" s="1"/>
  <c r="D52" i="4"/>
  <c r="X579" i="1" s="1"/>
  <c r="D51" i="4"/>
  <c r="X553" i="1" s="1"/>
  <c r="D50" i="4"/>
  <c r="X498" i="1" s="1"/>
  <c r="D49" i="4"/>
  <c r="X519" i="1" s="1"/>
  <c r="D48" i="4"/>
  <c r="X506" i="1" s="1"/>
  <c r="D46" i="4"/>
  <c r="X575" i="1" s="1"/>
  <c r="D42" i="4"/>
  <c r="X518" i="1" s="1"/>
  <c r="D41" i="4"/>
  <c r="X516" i="1" s="1"/>
  <c r="D40" i="4"/>
  <c r="X529" i="1" s="1"/>
  <c r="D39" i="4"/>
  <c r="X561" i="1" s="1"/>
  <c r="D37" i="4"/>
  <c r="X512" i="1" s="1"/>
  <c r="D36" i="4"/>
  <c r="X560" i="1" s="1"/>
  <c r="D35" i="4"/>
  <c r="X499" i="1" s="1"/>
  <c r="D34" i="4"/>
  <c r="X580" i="1" s="1"/>
  <c r="D32" i="4"/>
  <c r="X513" i="1" s="1"/>
  <c r="D31" i="4"/>
  <c r="X557" i="1" s="1"/>
  <c r="D30" i="4"/>
  <c r="X521" i="1" s="1"/>
  <c r="D29" i="4"/>
  <c r="X497" i="1" s="1"/>
  <c r="D27" i="4"/>
  <c r="X509" i="1" s="1"/>
  <c r="D26" i="4"/>
  <c r="X546" i="1" s="1"/>
  <c r="D25" i="4"/>
  <c r="X532" i="1" s="1"/>
  <c r="D22" i="4"/>
  <c r="X550" i="1" s="1"/>
  <c r="D21" i="4"/>
  <c r="X535" i="1" s="1"/>
  <c r="D19" i="4"/>
  <c r="X544" i="1" s="1"/>
  <c r="D18" i="4"/>
  <c r="X578" i="1" s="1"/>
  <c r="D17" i="4"/>
  <c r="X536" i="1" s="1"/>
  <c r="D16" i="4"/>
  <c r="X510" i="1" s="1"/>
  <c r="D15" i="4"/>
  <c r="X539" i="1" s="1"/>
  <c r="D13" i="4"/>
  <c r="X559" i="1" s="1"/>
  <c r="D12" i="4"/>
  <c r="X593" i="1" s="1"/>
  <c r="D10" i="4"/>
  <c r="X555" i="1" s="1"/>
  <c r="D9" i="4"/>
  <c r="X576" i="1" s="1"/>
  <c r="D8" i="4"/>
  <c r="X570" i="1" s="1"/>
  <c r="D7" i="4"/>
  <c r="X523" i="1" s="1"/>
  <c r="D82" i="6"/>
  <c r="P182" i="1" s="1"/>
  <c r="D81" i="6"/>
  <c r="P201" i="1" s="1"/>
  <c r="D80" i="6"/>
  <c r="P171" i="1" s="1"/>
  <c r="D79" i="6"/>
  <c r="P215" i="1" s="1"/>
  <c r="D78" i="6"/>
  <c r="P197" i="1" s="1"/>
  <c r="D77" i="6"/>
  <c r="P118" i="1" s="1"/>
  <c r="D76" i="6"/>
  <c r="P192" i="1" s="1"/>
  <c r="D75" i="6"/>
  <c r="P166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4" i="1" s="1"/>
  <c r="ABQ611" i="1"/>
  <c r="ABR616" i="1" s="1"/>
  <c r="L487" i="1" s="1"/>
  <c r="RG629" i="1"/>
  <c r="RH634" i="1" s="1"/>
  <c r="X401" i="1" s="1"/>
  <c r="XN634" i="1"/>
  <c r="X415" i="1" s="1"/>
  <c r="EC641" i="1"/>
  <c r="ED646" i="1" s="1"/>
  <c r="RG641" i="1"/>
  <c r="RH646" i="1" s="1"/>
  <c r="AF482" i="1" s="1"/>
  <c r="RG659" i="1"/>
  <c r="RH664" i="1" s="1"/>
  <c r="AR457" i="1" s="1"/>
  <c r="ACI659" i="1"/>
  <c r="ACJ664" i="1" s="1"/>
  <c r="ACI665" i="1"/>
  <c r="ACJ670" i="1" s="1"/>
  <c r="RQ634" i="1"/>
  <c r="QO623" i="1"/>
  <c r="QP628" i="1" s="1"/>
  <c r="T485" i="1" s="1"/>
  <c r="ABZ623" i="1"/>
  <c r="ACA628" i="1" s="1"/>
  <c r="T434" i="1" s="1"/>
  <c r="VK629" i="1"/>
  <c r="VL634" i="1" s="1"/>
  <c r="X417" i="1" s="1"/>
  <c r="FD641" i="1"/>
  <c r="FE646" i="1" s="1"/>
  <c r="AF445" i="1" s="1"/>
  <c r="VK641" i="1"/>
  <c r="VL646" i="1" s="1"/>
  <c r="AF392" i="1" s="1"/>
  <c r="EC611" i="1"/>
  <c r="ED616" i="1" s="1"/>
  <c r="ACI617" i="1"/>
  <c r="ACJ622" i="1" s="1"/>
  <c r="WD628" i="1"/>
  <c r="HF641" i="1"/>
  <c r="HG646" i="1" s="1"/>
  <c r="AF457" i="1" s="1"/>
  <c r="AAY647" i="1"/>
  <c r="AAZ652" i="1" s="1"/>
  <c r="AJ458" i="1" s="1"/>
  <c r="ACI647" i="1"/>
  <c r="ACJ652" i="1" s="1"/>
  <c r="RQ616" i="1"/>
  <c r="ZG634" i="1"/>
  <c r="X432" i="1" s="1"/>
  <c r="EC635" i="1"/>
  <c r="ED640" i="1" s="1"/>
  <c r="RQ652" i="1"/>
  <c r="US647" i="1"/>
  <c r="UT652" i="1" s="1"/>
  <c r="AJ423" i="1" s="1"/>
  <c r="QO605" i="1"/>
  <c r="QP610" i="1" s="1"/>
  <c r="H470" i="1" s="1"/>
  <c r="FD611" i="1"/>
  <c r="FE616" i="1" s="1"/>
  <c r="L399" i="1" s="1"/>
  <c r="RG611" i="1"/>
  <c r="RH616" i="1" s="1"/>
  <c r="L393" i="1" s="1"/>
  <c r="ABQ617" i="1"/>
  <c r="ABR622" i="1" s="1"/>
  <c r="P486" i="1" s="1"/>
  <c r="ZG628" i="1"/>
  <c r="T411" i="1" s="1"/>
  <c r="ADA605" i="1"/>
  <c r="ADB610" i="1" s="1"/>
  <c r="AAY629" i="1"/>
  <c r="AAZ634" i="1" s="1"/>
  <c r="X477" i="1" s="1"/>
  <c r="ACI629" i="1"/>
  <c r="ACJ634" i="1" s="1"/>
  <c r="ADA635" i="1"/>
  <c r="ADB640" i="1" s="1"/>
  <c r="AAG641" i="1"/>
  <c r="AAH646" i="1" s="1"/>
  <c r="AF454" i="1" s="1"/>
  <c r="HF653" i="1"/>
  <c r="HG658" i="1" s="1"/>
  <c r="AN426" i="1" s="1"/>
  <c r="RG653" i="1"/>
  <c r="RH658" i="1" s="1"/>
  <c r="AN439" i="1" s="1"/>
  <c r="ZG658" i="1"/>
  <c r="AN452" i="1" s="1"/>
  <c r="FD665" i="1"/>
  <c r="FE670" i="1" s="1"/>
  <c r="AV401" i="1" s="1"/>
  <c r="AAY599" i="1"/>
  <c r="ZX647" i="1"/>
  <c r="ZY652" i="1" s="1"/>
  <c r="AJ453" i="1" s="1"/>
  <c r="ACR611" i="1"/>
  <c r="ACS616" i="1" s="1"/>
  <c r="ABQ653" i="1"/>
  <c r="ABR658" i="1" s="1"/>
  <c r="AN489" i="1" s="1"/>
  <c r="FD623" i="1"/>
  <c r="FE628" i="1" s="1"/>
  <c r="T399" i="1" s="1"/>
  <c r="ACI599" i="1"/>
  <c r="ACI672" i="1" s="1"/>
  <c r="ACR605" i="1"/>
  <c r="ACS610" i="1" s="1"/>
  <c r="HF611" i="1"/>
  <c r="HG616" i="1" s="1"/>
  <c r="L397" i="1" s="1"/>
  <c r="QO611" i="1"/>
  <c r="QP616" i="1" s="1"/>
  <c r="L435" i="1" s="1"/>
  <c r="YX616" i="1"/>
  <c r="ABH611" i="1"/>
  <c r="ABI616" i="1" s="1"/>
  <c r="ZP622" i="1"/>
  <c r="P409" i="1" s="1"/>
  <c r="ABZ605" i="1"/>
  <c r="ACA610" i="1" s="1"/>
  <c r="H483" i="1" s="1"/>
  <c r="EC617" i="1"/>
  <c r="ED622" i="1" s="1"/>
  <c r="OE622" i="1"/>
  <c r="P462" i="1" s="1"/>
  <c r="RG617" i="1"/>
  <c r="RH622" i="1" s="1"/>
  <c r="P478" i="1" s="1"/>
  <c r="XN622" i="1"/>
  <c r="P489" i="1" s="1"/>
  <c r="ZX605" i="1"/>
  <c r="ZY610" i="1" s="1"/>
  <c r="H481" i="1" s="1"/>
  <c r="EC647" i="1"/>
  <c r="ED652" i="1" s="1"/>
  <c r="HF647" i="1"/>
  <c r="HG652" i="1" s="1"/>
  <c r="AJ487" i="1" s="1"/>
  <c r="ZG652" i="1"/>
  <c r="AJ403" i="1" s="1"/>
  <c r="ADA647" i="1"/>
  <c r="ADB652" i="1" s="1"/>
  <c r="EC653" i="1"/>
  <c r="ED658" i="1" s="1"/>
  <c r="US653" i="1"/>
  <c r="UT658" i="1" s="1"/>
  <c r="AN472" i="1" s="1"/>
  <c r="VK653" i="1"/>
  <c r="VL658" i="1" s="1"/>
  <c r="AN429" i="1" s="1"/>
  <c r="XN658" i="1"/>
  <c r="AN405" i="1" s="1"/>
  <c r="ZX653" i="1"/>
  <c r="ZY658" i="1" s="1"/>
  <c r="AN422" i="1" s="1"/>
  <c r="ZG664" i="1"/>
  <c r="AR398" i="1" s="1"/>
  <c r="AAG659" i="1"/>
  <c r="AAH664" i="1" s="1"/>
  <c r="AR429" i="1" s="1"/>
  <c r="AAY659" i="1"/>
  <c r="AAZ664" i="1" s="1"/>
  <c r="AR443" i="1" s="1"/>
  <c r="ABH641" i="1"/>
  <c r="ABI646" i="1" s="1"/>
  <c r="OE652" i="1"/>
  <c r="AJ429" i="1" s="1"/>
  <c r="XN664" i="1"/>
  <c r="AR428" i="1" s="1"/>
  <c r="ZP670" i="1"/>
  <c r="AV477" i="1" s="1"/>
  <c r="EC599" i="1"/>
  <c r="EC672" i="1" s="1"/>
  <c r="H368" i="1" s="1"/>
  <c r="FD599" i="1"/>
  <c r="RG599" i="1"/>
  <c r="EC605" i="1"/>
  <c r="ED610" i="1" s="1"/>
  <c r="WD610" i="1"/>
  <c r="ZG610" i="1"/>
  <c r="H405" i="1" s="1"/>
  <c r="ABQ605" i="1"/>
  <c r="ABR610" i="1" s="1"/>
  <c r="H482" i="1" s="1"/>
  <c r="HF617" i="1"/>
  <c r="HG622" i="1" s="1"/>
  <c r="P444" i="1" s="1"/>
  <c r="QO617" i="1"/>
  <c r="QP622" i="1" s="1"/>
  <c r="P440" i="1" s="1"/>
  <c r="RQ622" i="1"/>
  <c r="US617" i="1"/>
  <c r="UT622" i="1" s="1"/>
  <c r="P463" i="1" s="1"/>
  <c r="YX622" i="1"/>
  <c r="ZX617" i="1"/>
  <c r="ZY622" i="1" s="1"/>
  <c r="P445" i="1" s="1"/>
  <c r="ABH617" i="1"/>
  <c r="ABI622" i="1" s="1"/>
  <c r="OE628" i="1"/>
  <c r="T484" i="1" s="1"/>
  <c r="UA629" i="1"/>
  <c r="UB634" i="1" s="1"/>
  <c r="X469" i="1" s="1"/>
  <c r="RQ640" i="1"/>
  <c r="UA635" i="1"/>
  <c r="UB640" i="1" s="1"/>
  <c r="AB449" i="1" s="1"/>
  <c r="US635" i="1"/>
  <c r="UT640" i="1" s="1"/>
  <c r="AB412" i="1" s="1"/>
  <c r="XN640" i="1"/>
  <c r="AB460" i="1" s="1"/>
  <c r="ZX635" i="1"/>
  <c r="ZY640" i="1" s="1"/>
  <c r="AB445" i="1" s="1"/>
  <c r="ABZ635" i="1"/>
  <c r="ACA640" i="1" s="1"/>
  <c r="AB488" i="1" s="1"/>
  <c r="ACR635" i="1"/>
  <c r="ACS640" i="1" s="1"/>
  <c r="ABH647" i="1"/>
  <c r="ABI652" i="1" s="1"/>
  <c r="QO653" i="1"/>
  <c r="QP658" i="1" s="1"/>
  <c r="AN419" i="1" s="1"/>
  <c r="WD664" i="1"/>
  <c r="RG665" i="1"/>
  <c r="RH670" i="1" s="1"/>
  <c r="AV479" i="1" s="1"/>
  <c r="AAP665" i="1"/>
  <c r="AAQ670" i="1" s="1"/>
  <c r="AV460" i="1" s="1"/>
  <c r="ABZ665" i="1"/>
  <c r="ACA670" i="1" s="1"/>
  <c r="AV486" i="1" s="1"/>
  <c r="ACR599" i="1"/>
  <c r="ACR672" i="1" s="1"/>
  <c r="L367" i="1" s="1"/>
  <c r="FD605" i="1"/>
  <c r="FE610" i="1" s="1"/>
  <c r="H472" i="1" s="1"/>
  <c r="HF605" i="1"/>
  <c r="HG610" i="1" s="1"/>
  <c r="H429" i="1" s="1"/>
  <c r="OE610" i="1"/>
  <c r="H490" i="1" s="1"/>
  <c r="AAG605" i="1"/>
  <c r="AAH610" i="1" s="1"/>
  <c r="H467" i="1" s="1"/>
  <c r="UA611" i="1"/>
  <c r="UB616" i="1" s="1"/>
  <c r="L411" i="1" s="1"/>
  <c r="WD616" i="1"/>
  <c r="ABZ611" i="1"/>
  <c r="ACA616" i="1" s="1"/>
  <c r="L486" i="1" s="1"/>
  <c r="WD622" i="1"/>
  <c r="ZG622" i="1"/>
  <c r="P481" i="1" s="1"/>
  <c r="ACR617" i="1"/>
  <c r="ACS622" i="1" s="1"/>
  <c r="ZP628" i="1"/>
  <c r="T431" i="1" s="1"/>
  <c r="AAY623" i="1"/>
  <c r="AAZ628" i="1" s="1"/>
  <c r="T450" i="1" s="1"/>
  <c r="ABQ623" i="1"/>
  <c r="ABR628" i="1" s="1"/>
  <c r="T451" i="1" s="1"/>
  <c r="US629" i="1"/>
  <c r="UT634" i="1" s="1"/>
  <c r="X490" i="1" s="1"/>
  <c r="YX634" i="1"/>
  <c r="ZX629" i="1"/>
  <c r="ZY634" i="1" s="1"/>
  <c r="X476" i="1" s="1"/>
  <c r="AAP629" i="1"/>
  <c r="AAQ634" i="1" s="1"/>
  <c r="X474" i="1" s="1"/>
  <c r="ABH629" i="1"/>
  <c r="ABI634" i="1" s="1"/>
  <c r="ABZ629" i="1"/>
  <c r="ACA634" i="1" s="1"/>
  <c r="X460" i="1" s="1"/>
  <c r="HF635" i="1"/>
  <c r="HG640" i="1" s="1"/>
  <c r="AB397" i="1" s="1"/>
  <c r="OE646" i="1"/>
  <c r="AF440" i="1" s="1"/>
  <c r="US641" i="1"/>
  <c r="UT646" i="1" s="1"/>
  <c r="AF485" i="1" s="1"/>
  <c r="ZP646" i="1"/>
  <c r="AF413" i="1" s="1"/>
  <c r="ACI641" i="1"/>
  <c r="ACJ646" i="1" s="1"/>
  <c r="ADA641" i="1"/>
  <c r="ADB646" i="1" s="1"/>
  <c r="UA647" i="1"/>
  <c r="UB652" i="1" s="1"/>
  <c r="AJ442" i="1" s="1"/>
  <c r="WD652" i="1"/>
  <c r="YX652" i="1"/>
  <c r="ZO672" i="1"/>
  <c r="P53" i="1" s="1"/>
  <c r="ADA599" i="1"/>
  <c r="ADB604" i="1" s="1"/>
  <c r="XN610" i="1"/>
  <c r="H437" i="1" s="1"/>
  <c r="VK611" i="1"/>
  <c r="VL616" i="1" s="1"/>
  <c r="L416" i="1" s="1"/>
  <c r="FD617" i="1"/>
  <c r="FE622" i="1" s="1"/>
  <c r="P448" i="1" s="1"/>
  <c r="VK617" i="1"/>
  <c r="VL622" i="1" s="1"/>
  <c r="P461" i="1" s="1"/>
  <c r="VK623" i="1"/>
  <c r="VL628" i="1" s="1"/>
  <c r="T417" i="1" s="1"/>
  <c r="XN628" i="1"/>
  <c r="T476" i="1" s="1"/>
  <c r="ZX623" i="1"/>
  <c r="ZY628" i="1" s="1"/>
  <c r="T396" i="1" s="1"/>
  <c r="AAP623" i="1"/>
  <c r="AAQ628" i="1" s="1"/>
  <c r="T461" i="1" s="1"/>
  <c r="ACR623" i="1"/>
  <c r="ACS628" i="1" s="1"/>
  <c r="EC629" i="1"/>
  <c r="ED634" i="1" s="1"/>
  <c r="WD634" i="1"/>
  <c r="AAG629" i="1"/>
  <c r="AAH634" i="1" s="1"/>
  <c r="X456" i="1" s="1"/>
  <c r="ABQ629" i="1"/>
  <c r="ABR634" i="1" s="1"/>
  <c r="X467" i="1" s="1"/>
  <c r="ZG640" i="1"/>
  <c r="AB413" i="1" s="1"/>
  <c r="RQ610" i="1"/>
  <c r="YX610" i="1"/>
  <c r="OE616" i="1"/>
  <c r="L466" i="1" s="1"/>
  <c r="US611" i="1"/>
  <c r="UT616" i="1" s="1"/>
  <c r="L473" i="1" s="1"/>
  <c r="XN616" i="1"/>
  <c r="L452" i="1" s="1"/>
  <c r="ZX611" i="1"/>
  <c r="ZY616" i="1" s="1"/>
  <c r="L451" i="1" s="1"/>
  <c r="AAP611" i="1"/>
  <c r="AAQ616" i="1" s="1"/>
  <c r="L394" i="1" s="1"/>
  <c r="AAP617" i="1"/>
  <c r="AAQ622" i="1" s="1"/>
  <c r="P417" i="1" s="1"/>
  <c r="RQ628" i="1"/>
  <c r="UA623" i="1"/>
  <c r="UB628" i="1" s="1"/>
  <c r="T479" i="1" s="1"/>
  <c r="YX628" i="1"/>
  <c r="HF629" i="1"/>
  <c r="HG634" i="1" s="1"/>
  <c r="X420" i="1" s="1"/>
  <c r="OE634" i="1"/>
  <c r="X485" i="1" s="1"/>
  <c r="QO629" i="1"/>
  <c r="QP634" i="1" s="1"/>
  <c r="X419" i="1" s="1"/>
  <c r="ZP634" i="1"/>
  <c r="X408" i="1" s="1"/>
  <c r="AAG635" i="1"/>
  <c r="AAH640" i="1" s="1"/>
  <c r="AB483" i="1" s="1"/>
  <c r="AAY635" i="1"/>
  <c r="AAZ640" i="1" s="1"/>
  <c r="AB444" i="1" s="1"/>
  <c r="UA641" i="1"/>
  <c r="UB646" i="1" s="1"/>
  <c r="AF471" i="1" s="1"/>
  <c r="AAP641" i="1"/>
  <c r="AAQ646" i="1" s="1"/>
  <c r="AF472" i="1" s="1"/>
  <c r="ABZ641" i="1"/>
  <c r="ACA646" i="1" s="1"/>
  <c r="AF391" i="1" s="1"/>
  <c r="ABH635" i="1"/>
  <c r="ABI640" i="1" s="1"/>
  <c r="RG647" i="1"/>
  <c r="RH652" i="1" s="1"/>
  <c r="AJ417" i="1" s="1"/>
  <c r="XN652" i="1"/>
  <c r="AJ427" i="1" s="1"/>
  <c r="ZP652" i="1"/>
  <c r="AJ488" i="1" s="1"/>
  <c r="ACR647" i="1"/>
  <c r="ACS652" i="1" s="1"/>
  <c r="OE658" i="1"/>
  <c r="AN485" i="1" s="1"/>
  <c r="YX658" i="1"/>
  <c r="AAP653" i="1"/>
  <c r="AAQ658" i="1" s="1"/>
  <c r="AN484" i="1" s="1"/>
  <c r="ABH653" i="1"/>
  <c r="ABI658" i="1" s="1"/>
  <c r="ACR653" i="1"/>
  <c r="ACS658" i="1" s="1"/>
  <c r="EC659" i="1"/>
  <c r="ED664" i="1" s="1"/>
  <c r="UA665" i="1"/>
  <c r="UB670" i="1" s="1"/>
  <c r="AV404" i="1" s="1"/>
  <c r="XN670" i="1"/>
  <c r="AV447" i="1" s="1"/>
  <c r="ADA665" i="1"/>
  <c r="ADB670" i="1" s="1"/>
  <c r="RQ658" i="1"/>
  <c r="ZP658" i="1"/>
  <c r="AN403" i="1" s="1"/>
  <c r="AAG653" i="1"/>
  <c r="AAH658" i="1" s="1"/>
  <c r="AN481" i="1" s="1"/>
  <c r="ADA653" i="1"/>
  <c r="ADB658" i="1" s="1"/>
  <c r="OE664" i="1"/>
  <c r="AR454" i="1" s="1"/>
  <c r="YX664" i="1"/>
  <c r="ZX659" i="1"/>
  <c r="ZY664" i="1" s="1"/>
  <c r="AR437" i="1" s="1"/>
  <c r="AAP659" i="1"/>
  <c r="AAQ664" i="1" s="1"/>
  <c r="AR401" i="1" s="1"/>
  <c r="EC665" i="1"/>
  <c r="ED670" i="1" s="1"/>
  <c r="US665" i="1"/>
  <c r="UT670" i="1" s="1"/>
  <c r="AV487" i="1" s="1"/>
  <c r="AAY665" i="1"/>
  <c r="AAZ670" i="1" s="1"/>
  <c r="AV451" i="1" s="1"/>
  <c r="UA599" i="1"/>
  <c r="UB604" i="1" s="1"/>
  <c r="D393" i="1" s="1"/>
  <c r="ZX599" i="1"/>
  <c r="AAP599" i="1"/>
  <c r="UA605" i="1"/>
  <c r="UB610" i="1" s="1"/>
  <c r="H444" i="1" s="1"/>
  <c r="US605" i="1"/>
  <c r="UT610" i="1" s="1"/>
  <c r="H425" i="1" s="1"/>
  <c r="AAP605" i="1"/>
  <c r="AAQ610" i="1" s="1"/>
  <c r="H468" i="1" s="1"/>
  <c r="ABH605" i="1"/>
  <c r="ABI610" i="1" s="1"/>
  <c r="US599" i="1"/>
  <c r="VK599" i="1"/>
  <c r="VL604" i="1" s="1"/>
  <c r="D400" i="1" s="1"/>
  <c r="AAG599" i="1"/>
  <c r="ABH599" i="1"/>
  <c r="ABH672" i="1" s="1"/>
  <c r="ABZ599" i="1"/>
  <c r="AAY605" i="1"/>
  <c r="AAZ610" i="1" s="1"/>
  <c r="H453" i="1" s="1"/>
  <c r="HF599" i="1"/>
  <c r="QO599" i="1"/>
  <c r="ABQ599" i="1"/>
  <c r="RG605" i="1"/>
  <c r="RH610" i="1" s="1"/>
  <c r="H401" i="1" s="1"/>
  <c r="ACI605" i="1"/>
  <c r="ACJ610" i="1" s="1"/>
  <c r="AAG611" i="1"/>
  <c r="AAH616" i="1" s="1"/>
  <c r="L482" i="1" s="1"/>
  <c r="AAY611" i="1"/>
  <c r="AAZ616" i="1" s="1"/>
  <c r="L403" i="1" s="1"/>
  <c r="UA617" i="1"/>
  <c r="UB622" i="1" s="1"/>
  <c r="P488" i="1" s="1"/>
  <c r="ABZ617" i="1"/>
  <c r="ACA622" i="1" s="1"/>
  <c r="P464" i="1" s="1"/>
  <c r="ADA617" i="1"/>
  <c r="ADB622" i="1" s="1"/>
  <c r="RG623" i="1"/>
  <c r="RH628" i="1" s="1"/>
  <c r="T482" i="1" s="1"/>
  <c r="US623" i="1"/>
  <c r="UT628" i="1" s="1"/>
  <c r="T428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399" i="1" s="1"/>
  <c r="AAY617" i="1"/>
  <c r="AAZ622" i="1" s="1"/>
  <c r="P446" i="1" s="1"/>
  <c r="EC623" i="1"/>
  <c r="ED628" i="1" s="1"/>
  <c r="HF623" i="1"/>
  <c r="HG628" i="1" s="1"/>
  <c r="T454" i="1" s="1"/>
  <c r="AAG623" i="1"/>
  <c r="AAH628" i="1" s="1"/>
  <c r="T469" i="1" s="1"/>
  <c r="FD629" i="1"/>
  <c r="FE634" i="1" s="1"/>
  <c r="X442" i="1" s="1"/>
  <c r="ACR629" i="1"/>
  <c r="ACS634" i="1" s="1"/>
  <c r="ADA629" i="1"/>
  <c r="ADB634" i="1" s="1"/>
  <c r="FD635" i="1"/>
  <c r="FE640" i="1" s="1"/>
  <c r="AB471" i="1" s="1"/>
  <c r="QO635" i="1"/>
  <c r="QP640" i="1" s="1"/>
  <c r="AB430" i="1" s="1"/>
  <c r="RG635" i="1"/>
  <c r="RH640" i="1" s="1"/>
  <c r="AB411" i="1" s="1"/>
  <c r="VK635" i="1"/>
  <c r="VL640" i="1" s="1"/>
  <c r="AB486" i="1" s="1"/>
  <c r="WD640" i="1"/>
  <c r="ZP640" i="1"/>
  <c r="AB450" i="1" s="1"/>
  <c r="OE640" i="1"/>
  <c r="AB477" i="1" s="1"/>
  <c r="YX640" i="1"/>
  <c r="AAP635" i="1"/>
  <c r="AAQ640" i="1" s="1"/>
  <c r="AB455" i="1" s="1"/>
  <c r="ABQ635" i="1"/>
  <c r="ABR640" i="1" s="1"/>
  <c r="AB478" i="1" s="1"/>
  <c r="ACI635" i="1"/>
  <c r="ACJ640" i="1" s="1"/>
  <c r="QO641" i="1"/>
  <c r="QP646" i="1" s="1"/>
  <c r="AF460" i="1" s="1"/>
  <c r="ZX641" i="1"/>
  <c r="ZY646" i="1" s="1"/>
  <c r="AF466" i="1" s="1"/>
  <c r="AAY641" i="1"/>
  <c r="AAZ646" i="1" s="1"/>
  <c r="AF481" i="1" s="1"/>
  <c r="ABQ641" i="1"/>
  <c r="ABR646" i="1" s="1"/>
  <c r="AF461" i="1" s="1"/>
  <c r="XN646" i="1"/>
  <c r="AF437" i="1" s="1"/>
  <c r="YX646" i="1"/>
  <c r="AAG647" i="1"/>
  <c r="AAH652" i="1" s="1"/>
  <c r="AJ478" i="1" s="1"/>
  <c r="ABZ647" i="1"/>
  <c r="ACA652" i="1" s="1"/>
  <c r="AJ479" i="1" s="1"/>
  <c r="RQ646" i="1"/>
  <c r="WD646" i="1"/>
  <c r="ACR641" i="1"/>
  <c r="ACS646" i="1" s="1"/>
  <c r="QO647" i="1"/>
  <c r="QP652" i="1" s="1"/>
  <c r="AJ428" i="1" s="1"/>
  <c r="ABQ647" i="1"/>
  <c r="ABR652" i="1" s="1"/>
  <c r="AJ440" i="1" s="1"/>
  <c r="FD653" i="1"/>
  <c r="FE658" i="1" s="1"/>
  <c r="AN453" i="1" s="1"/>
  <c r="UA653" i="1"/>
  <c r="UB658" i="1" s="1"/>
  <c r="AN447" i="1" s="1"/>
  <c r="AAY653" i="1"/>
  <c r="AAZ658" i="1" s="1"/>
  <c r="AN409" i="1" s="1"/>
  <c r="ABZ653" i="1"/>
  <c r="ACA658" i="1" s="1"/>
  <c r="AN408" i="1" s="1"/>
  <c r="WD658" i="1"/>
  <c r="UA659" i="1"/>
  <c r="UB664" i="1" s="1"/>
  <c r="AR435" i="1" s="1"/>
  <c r="US659" i="1"/>
  <c r="UT664" i="1" s="1"/>
  <c r="AR392" i="1" s="1"/>
  <c r="VK659" i="1"/>
  <c r="VL664" i="1" s="1"/>
  <c r="AR468" i="1" s="1"/>
  <c r="ABH659" i="1"/>
  <c r="ABI664" i="1" s="1"/>
  <c r="ABZ659" i="1"/>
  <c r="ACA664" i="1" s="1"/>
  <c r="AR459" i="1" s="1"/>
  <c r="ADA659" i="1"/>
  <c r="ADB664" i="1" s="1"/>
  <c r="FD659" i="1"/>
  <c r="FE664" i="1" s="1"/>
  <c r="AR395" i="1" s="1"/>
  <c r="HF659" i="1"/>
  <c r="HG664" i="1" s="1"/>
  <c r="AR431" i="1" s="1"/>
  <c r="QO659" i="1"/>
  <c r="QP664" i="1" s="1"/>
  <c r="AR418" i="1" s="1"/>
  <c r="ZP664" i="1"/>
  <c r="AR460" i="1" s="1"/>
  <c r="ABQ659" i="1"/>
  <c r="ABR664" i="1" s="1"/>
  <c r="AR484" i="1" s="1"/>
  <c r="ACR659" i="1"/>
  <c r="ACS664" i="1" s="1"/>
  <c r="OE670" i="1"/>
  <c r="AV483" i="1" s="1"/>
  <c r="ZX665" i="1"/>
  <c r="ZY670" i="1" s="1"/>
  <c r="AV478" i="1" s="1"/>
  <c r="ACR665" i="1"/>
  <c r="ACS670" i="1" s="1"/>
  <c r="RQ670" i="1"/>
  <c r="VK665" i="1"/>
  <c r="VL670" i="1" s="1"/>
  <c r="AV452" i="1" s="1"/>
  <c r="WD670" i="1"/>
  <c r="ABH665" i="1"/>
  <c r="ABI670" i="1" s="1"/>
  <c r="ZP604" i="1"/>
  <c r="D431" i="1" s="1"/>
  <c r="OD672" i="1"/>
  <c r="P87" i="1" s="1"/>
  <c r="RP672" i="1"/>
  <c r="L365" i="1" s="1"/>
  <c r="WC672" i="1"/>
  <c r="L366" i="1" s="1"/>
  <c r="XM672" i="1"/>
  <c r="P74" i="1" s="1"/>
  <c r="RQ604" i="1"/>
  <c r="ZG616" i="1"/>
  <c r="L423" i="1" s="1"/>
  <c r="YW672" i="1"/>
  <c r="WD604" i="1"/>
  <c r="XN604" i="1"/>
  <c r="D477" i="1" s="1"/>
  <c r="YX604" i="1"/>
  <c r="ZP610" i="1"/>
  <c r="H428" i="1" s="1"/>
  <c r="ZP616" i="1"/>
  <c r="L413" i="1" s="1"/>
  <c r="ZF672" i="1"/>
  <c r="P45" i="1" s="1"/>
  <c r="OE604" i="1"/>
  <c r="D478" i="1" s="1"/>
  <c r="ZG604" i="1"/>
  <c r="D428" i="1" s="1"/>
  <c r="ZG646" i="1"/>
  <c r="AF400" i="1" s="1"/>
  <c r="FD647" i="1"/>
  <c r="FE652" i="1" s="1"/>
  <c r="AJ393" i="1" s="1"/>
  <c r="VK647" i="1"/>
  <c r="VL652" i="1" s="1"/>
  <c r="AJ461" i="1" s="1"/>
  <c r="AAP647" i="1"/>
  <c r="AAQ652" i="1" s="1"/>
  <c r="AJ420" i="1" s="1"/>
  <c r="ACI653" i="1"/>
  <c r="ACJ658" i="1" s="1"/>
  <c r="RQ664" i="1"/>
  <c r="HF665" i="1"/>
  <c r="HG670" i="1" s="1"/>
  <c r="AV455" i="1" s="1"/>
  <c r="QO665" i="1"/>
  <c r="QP670" i="1" s="1"/>
  <c r="AV414" i="1" s="1"/>
  <c r="AAG665" i="1"/>
  <c r="AAH670" i="1" s="1"/>
  <c r="AV489" i="1" s="1"/>
  <c r="ABQ665" i="1"/>
  <c r="ABR670" i="1" s="1"/>
  <c r="AV436" i="1" s="1"/>
  <c r="YX670" i="1"/>
  <c r="ZG670" i="1"/>
  <c r="AV405" i="1" s="1"/>
  <c r="P352" i="1" l="1"/>
  <c r="P364" i="1"/>
  <c r="P369" i="1"/>
  <c r="T354" i="1"/>
  <c r="G81" i="1"/>
  <c r="G15" i="1"/>
  <c r="ABZ672" i="1"/>
  <c r="P44" i="1" s="1"/>
  <c r="ABQ672" i="1"/>
  <c r="P70" i="1" s="1"/>
  <c r="AAY672" i="1"/>
  <c r="P57" i="1" s="1"/>
  <c r="AAP672" i="1"/>
  <c r="P99" i="1" s="1"/>
  <c r="AAG672" i="1"/>
  <c r="P101" i="1" s="1"/>
  <c r="ZX672" i="1"/>
  <c r="P41" i="1" s="1"/>
  <c r="US672" i="1"/>
  <c r="P5" i="1" s="1"/>
  <c r="FD672" i="1"/>
  <c r="P81" i="1" s="1"/>
  <c r="QO672" i="1"/>
  <c r="P98" i="1" s="1"/>
  <c r="RG672" i="1"/>
  <c r="P39" i="1" s="1"/>
  <c r="G100" i="1"/>
  <c r="G28" i="1"/>
  <c r="HF672" i="1"/>
  <c r="P3" i="1" s="1"/>
  <c r="AAZ604" i="1"/>
  <c r="D479" i="1" s="1"/>
  <c r="FE604" i="1"/>
  <c r="D473" i="1" s="1"/>
  <c r="VK672" i="1"/>
  <c r="P65" i="1" s="1"/>
  <c r="ACS604" i="1"/>
  <c r="ADA672" i="1"/>
  <c r="QP604" i="1"/>
  <c r="D454" i="1" s="1"/>
  <c r="ACA604" i="1"/>
  <c r="D407" i="1" s="1"/>
  <c r="UT604" i="1"/>
  <c r="D440" i="1" s="1"/>
  <c r="AAQ604" i="1"/>
  <c r="D482" i="1" s="1"/>
  <c r="HG604" i="1"/>
  <c r="D392" i="1" s="1"/>
  <c r="ED604" i="1"/>
  <c r="ABR604" i="1"/>
  <c r="D484" i="1" s="1"/>
  <c r="ABI604" i="1"/>
  <c r="ACJ604" i="1"/>
  <c r="ZY604" i="1"/>
  <c r="D432" i="1" s="1"/>
  <c r="RH604" i="1"/>
  <c r="D391" i="1" s="1"/>
  <c r="AAH604" i="1"/>
  <c r="D443" i="1" s="1"/>
  <c r="UA672" i="1"/>
  <c r="P84" i="1" s="1"/>
  <c r="P357" i="1" l="1"/>
  <c r="P362" i="1"/>
  <c r="P363" i="1"/>
  <c r="T375" i="1"/>
  <c r="D364" i="1"/>
  <c r="P354" i="1"/>
  <c r="T373" i="1"/>
  <c r="T385" i="1"/>
  <c r="T371" i="1"/>
  <c r="L353" i="1"/>
  <c r="P361" i="1"/>
  <c r="T382" i="1"/>
  <c r="T378" i="1"/>
  <c r="G88" i="1"/>
  <c r="G23" i="1"/>
  <c r="G29" i="1"/>
  <c r="G72" i="1"/>
  <c r="G93" i="1"/>
  <c r="G24" i="1"/>
  <c r="G63" i="1"/>
  <c r="G80" i="1"/>
  <c r="G83" i="1"/>
  <c r="G77" i="1"/>
  <c r="G45" i="1"/>
  <c r="G78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23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4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48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3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5" i="1" s="1"/>
  <c r="XW670" i="1"/>
  <c r="AV398" i="1" s="1"/>
  <c r="GF664" i="1"/>
  <c r="AR415" i="1" s="1"/>
  <c r="YF670" i="1"/>
  <c r="AV426" i="1" s="1"/>
  <c r="AEC628" i="1"/>
  <c r="AEU616" i="1"/>
  <c r="YF664" i="1"/>
  <c r="AR403" i="1" s="1"/>
  <c r="AEU670" i="1"/>
  <c r="XE640" i="1"/>
  <c r="ADK640" i="1"/>
  <c r="KS634" i="1"/>
  <c r="X426" i="1" s="1"/>
  <c r="HP670" i="1"/>
  <c r="AV420" i="1" s="1"/>
  <c r="DU652" i="1"/>
  <c r="AJ443" i="1" s="1"/>
  <c r="AEU622" i="1"/>
  <c r="AEL664" i="1"/>
  <c r="AEL640" i="1"/>
  <c r="AEU628" i="1"/>
  <c r="XE652" i="1"/>
  <c r="AEL658" i="1"/>
  <c r="ADK646" i="1"/>
  <c r="XE622" i="1"/>
  <c r="AEL610" i="1"/>
  <c r="YF634" i="1"/>
  <c r="X402" i="1" s="1"/>
  <c r="GX658" i="1"/>
  <c r="AN462" i="1" s="1"/>
  <c r="OW628" i="1"/>
  <c r="T483" i="1" s="1"/>
  <c r="DU664" i="1"/>
  <c r="AR473" i="1" s="1"/>
  <c r="IH664" i="1"/>
  <c r="KS640" i="1"/>
  <c r="AB466" i="1" s="1"/>
  <c r="AEC658" i="1"/>
  <c r="OW634" i="1"/>
  <c r="X471" i="1" s="1"/>
  <c r="OW646" i="1"/>
  <c r="AF434" i="1" s="1"/>
  <c r="AEL670" i="1"/>
  <c r="HP664" i="1"/>
  <c r="AR426" i="1" s="1"/>
  <c r="YF652" i="1"/>
  <c r="AJ445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9" i="1" s="1"/>
  <c r="WM634" i="1"/>
  <c r="X486" i="1" s="1"/>
  <c r="XE646" i="1"/>
  <c r="GF658" i="1"/>
  <c r="AN433" i="1" s="1"/>
  <c r="WM616" i="1"/>
  <c r="L462" i="1" s="1"/>
  <c r="IH658" i="1"/>
  <c r="DU634" i="1"/>
  <c r="X437" i="1" s="1"/>
  <c r="AEK672" i="1"/>
  <c r="AEL604" i="1"/>
  <c r="YF616" i="1"/>
  <c r="L430" i="1" s="1"/>
  <c r="WM670" i="1"/>
  <c r="AV482" i="1" s="1"/>
  <c r="AEC604" i="1"/>
  <c r="AEB672" i="1"/>
  <c r="IH670" i="1"/>
  <c r="TJ634" i="1"/>
  <c r="X462" i="1" s="1"/>
  <c r="HP616" i="1"/>
  <c r="L445" i="1" s="1"/>
  <c r="HP634" i="1"/>
  <c r="X453" i="1" s="1"/>
  <c r="XE658" i="1"/>
  <c r="KS652" i="1"/>
  <c r="AJ426" i="1" s="1"/>
  <c r="TJ664" i="1"/>
  <c r="AR486" i="1" s="1"/>
  <c r="XE610" i="1"/>
  <c r="DU604" i="1"/>
  <c r="D398" i="1" s="1"/>
  <c r="DT672" i="1"/>
  <c r="P18" i="1" s="1"/>
  <c r="WL672" i="1"/>
  <c r="P79" i="1" s="1"/>
  <c r="WM604" i="1"/>
  <c r="D462" i="1" s="1"/>
  <c r="ADK616" i="1"/>
  <c r="IH652" i="1"/>
  <c r="TJ646" i="1"/>
  <c r="AF488" i="1" s="1"/>
  <c r="WM640" i="1"/>
  <c r="AB456" i="1" s="1"/>
  <c r="GF634" i="1"/>
  <c r="X396" i="1" s="1"/>
  <c r="GX664" i="1"/>
  <c r="AR422" i="1" s="1"/>
  <c r="IH640" i="1"/>
  <c r="DU610" i="1"/>
  <c r="H435" i="1" s="1"/>
  <c r="TJ610" i="1"/>
  <c r="H427" i="1" s="1"/>
  <c r="ADK664" i="1"/>
  <c r="GF622" i="1"/>
  <c r="P434" i="1" s="1"/>
  <c r="KS646" i="1"/>
  <c r="AF415" i="1" s="1"/>
  <c r="GF616" i="1"/>
  <c r="L432" i="1" s="1"/>
  <c r="OW604" i="1"/>
  <c r="D465" i="1" s="1"/>
  <c r="OV672" i="1"/>
  <c r="P102" i="1" s="1"/>
  <c r="GF640" i="1"/>
  <c r="AB416" i="1" s="1"/>
  <c r="DU670" i="1"/>
  <c r="AV412" i="1" s="1"/>
  <c r="DU628" i="1"/>
  <c r="T404" i="1" s="1"/>
  <c r="KS658" i="1"/>
  <c r="AN456" i="1" s="1"/>
  <c r="HP622" i="1"/>
  <c r="P401" i="1" s="1"/>
  <c r="DU658" i="1"/>
  <c r="AN482" i="1" s="1"/>
  <c r="TJ658" i="1"/>
  <c r="AN404" i="1" s="1"/>
  <c r="GX670" i="1"/>
  <c r="AV409" i="1" s="1"/>
  <c r="ADK628" i="1"/>
  <c r="XE628" i="1"/>
  <c r="HP652" i="1"/>
  <c r="AJ401" i="1" s="1"/>
  <c r="ADK604" i="1"/>
  <c r="ADJ672" i="1"/>
  <c r="YF604" i="1"/>
  <c r="D437" i="1" s="1"/>
  <c r="YE672" i="1"/>
  <c r="P7" i="1" s="1"/>
  <c r="DU646" i="1"/>
  <c r="AF421" i="1" s="1"/>
  <c r="GX640" i="1"/>
  <c r="AB404" i="1" s="1"/>
  <c r="YF640" i="1"/>
  <c r="AB406" i="1" s="1"/>
  <c r="XE664" i="1"/>
  <c r="HP628" i="1"/>
  <c r="T478" i="1" s="1"/>
  <c r="TJ640" i="1"/>
  <c r="AB470" i="1" s="1"/>
  <c r="OW610" i="1"/>
  <c r="H488" i="1" s="1"/>
  <c r="HP610" i="1"/>
  <c r="H421" i="1" s="1"/>
  <c r="WM610" i="1"/>
  <c r="H462" i="1" s="1"/>
  <c r="WM664" i="1"/>
  <c r="AR453" i="1" s="1"/>
  <c r="DU622" i="1"/>
  <c r="P402" i="1" s="1"/>
  <c r="ADK670" i="1"/>
  <c r="KS604" i="1"/>
  <c r="D467" i="1" s="1"/>
  <c r="KR672" i="1"/>
  <c r="P43" i="1" s="1"/>
  <c r="XE616" i="1"/>
  <c r="TI672" i="1"/>
  <c r="P29" i="1" s="1"/>
  <c r="TJ604" i="1"/>
  <c r="D414" i="1" s="1"/>
  <c r="OW670" i="1"/>
  <c r="AV403" i="1" s="1"/>
  <c r="WM628" i="1"/>
  <c r="T471" i="1" s="1"/>
  <c r="GX634" i="1"/>
  <c r="X416" i="1" s="1"/>
  <c r="WM658" i="1"/>
  <c r="AN483" i="1" s="1"/>
  <c r="GX628" i="1"/>
  <c r="T400" i="1" s="1"/>
  <c r="HO672" i="1"/>
  <c r="P27" i="1" s="1"/>
  <c r="HP604" i="1"/>
  <c r="D403" i="1" s="1"/>
  <c r="XD672" i="1"/>
  <c r="XE604" i="1"/>
  <c r="DU616" i="1"/>
  <c r="L405" i="1" s="1"/>
  <c r="IH634" i="1"/>
  <c r="KS616" i="1"/>
  <c r="L471" i="1" s="1"/>
  <c r="WM646" i="1"/>
  <c r="AF479" i="1" s="1"/>
  <c r="DU640" i="1"/>
  <c r="AB429" i="1" s="1"/>
  <c r="HP640" i="1"/>
  <c r="AB400" i="1" s="1"/>
  <c r="OW622" i="1"/>
  <c r="P483" i="1" s="1"/>
  <c r="ADK622" i="1"/>
  <c r="HP646" i="1"/>
  <c r="AF441" i="1" s="1"/>
  <c r="IH628" i="1"/>
  <c r="IH610" i="1"/>
  <c r="TJ616" i="1"/>
  <c r="L437" i="1" s="1"/>
  <c r="IG672" i="1"/>
  <c r="H369" i="1" s="1"/>
  <c r="IH604" i="1"/>
  <c r="OW664" i="1"/>
  <c r="AR488" i="1" s="1"/>
  <c r="TJ652" i="1"/>
  <c r="AJ412" i="1" s="1"/>
  <c r="KS622" i="1"/>
  <c r="P419" i="1" s="1"/>
  <c r="XE634" i="1"/>
  <c r="GX622" i="1"/>
  <c r="P468" i="1" s="1"/>
  <c r="GX616" i="1"/>
  <c r="L439" i="1" s="1"/>
  <c r="OW640" i="1"/>
  <c r="AB474" i="1" s="1"/>
  <c r="HP658" i="1"/>
  <c r="AN402" i="1" s="1"/>
  <c r="YF658" i="1"/>
  <c r="AN474" i="1" s="1"/>
  <c r="GF670" i="1"/>
  <c r="AV397" i="1" s="1"/>
  <c r="OW652" i="1"/>
  <c r="AJ472" i="1" s="1"/>
  <c r="TJ628" i="1"/>
  <c r="T457" i="1" s="1"/>
  <c r="GF604" i="1"/>
  <c r="D426" i="1" s="1"/>
  <c r="GE672" i="1"/>
  <c r="P4" i="1" s="1"/>
  <c r="GX604" i="1"/>
  <c r="D412" i="1" s="1"/>
  <c r="GW672" i="1"/>
  <c r="P6" i="1" s="1"/>
  <c r="OW616" i="1"/>
  <c r="L478" i="1" s="1"/>
  <c r="ADK634" i="1"/>
  <c r="GF646" i="1"/>
  <c r="AF427" i="1" s="1"/>
  <c r="YF646" i="1"/>
  <c r="AF406" i="1" s="1"/>
  <c r="IH646" i="1"/>
  <c r="KS628" i="1"/>
  <c r="T473" i="1" s="1"/>
  <c r="GX652" i="1"/>
  <c r="AJ485" i="1" s="1"/>
  <c r="GX610" i="1"/>
  <c r="H464" i="1" s="1"/>
  <c r="KS610" i="1"/>
  <c r="H448" i="1" s="1"/>
  <c r="ADK610" i="1"/>
  <c r="WM622" i="1"/>
  <c r="P490" i="1" s="1"/>
  <c r="TJ622" i="1"/>
  <c r="P407" i="1" s="1"/>
  <c r="IH616" i="1"/>
  <c r="GF610" i="1"/>
  <c r="H418" i="1" s="1"/>
  <c r="YF610" i="1"/>
  <c r="H456" i="1" s="1"/>
  <c r="GX646" i="1"/>
  <c r="AF483" i="1" s="1"/>
  <c r="OW658" i="1"/>
  <c r="AN457" i="1" s="1"/>
  <c r="IH622" i="1"/>
  <c r="ADK658" i="1"/>
  <c r="YF622" i="1"/>
  <c r="P458" i="1" s="1"/>
  <c r="ADK652" i="1"/>
  <c r="GF628" i="1"/>
  <c r="T430" i="1" s="1"/>
  <c r="WM652" i="1"/>
  <c r="AJ446" i="1" s="1"/>
  <c r="SR670" i="1"/>
  <c r="AV392" i="1" s="1"/>
  <c r="AFD670" i="1"/>
  <c r="TA664" i="1"/>
  <c r="AR449" i="1" s="1"/>
  <c r="NM664" i="1"/>
  <c r="AR467" i="1" s="1"/>
  <c r="YO670" i="1"/>
  <c r="VU664" i="1"/>
  <c r="AR438" i="1" s="1"/>
  <c r="MU670" i="1"/>
  <c r="AV434" i="1" s="1"/>
  <c r="EV670" i="1"/>
  <c r="AV407" i="1" s="1"/>
  <c r="AI664" i="1"/>
  <c r="AR416" i="1" s="1"/>
  <c r="Q658" i="1"/>
  <c r="AN455" i="1" s="1"/>
  <c r="GO664" i="1"/>
  <c r="AR483" i="1" s="1"/>
  <c r="UK670" i="1"/>
  <c r="BA670" i="1"/>
  <c r="AV446" i="1" s="1"/>
  <c r="FW664" i="1"/>
  <c r="AR439" i="1" s="1"/>
  <c r="NM658" i="1"/>
  <c r="AN451" i="1" s="1"/>
  <c r="DC664" i="1"/>
  <c r="AR396" i="1" s="1"/>
  <c r="PF670" i="1"/>
  <c r="AV400" i="1" s="1"/>
  <c r="AI670" i="1"/>
  <c r="AV406" i="1" s="1"/>
  <c r="FN664" i="1"/>
  <c r="AR425" i="1" s="1"/>
  <c r="AR664" i="1"/>
  <c r="AR391" i="1" s="1"/>
  <c r="VC664" i="1"/>
  <c r="AR450" i="1" s="1"/>
  <c r="PF664" i="1"/>
  <c r="AR432" i="1" s="1"/>
  <c r="KA664" i="1"/>
  <c r="AR444" i="1" s="1"/>
  <c r="AGE670" i="1"/>
  <c r="WV670" i="1"/>
  <c r="IQ670" i="1"/>
  <c r="AV454" i="1" s="1"/>
  <c r="QG670" i="1"/>
  <c r="AV480" i="1" s="1"/>
  <c r="JR670" i="1"/>
  <c r="AV410" i="1" s="1"/>
  <c r="VU670" i="1"/>
  <c r="AV470" i="1" s="1"/>
  <c r="Z670" i="1"/>
  <c r="AV393" i="1" s="1"/>
  <c r="CB670" i="1"/>
  <c r="AV411" i="1" s="1"/>
  <c r="EM670" i="1"/>
  <c r="AV469" i="1" s="1"/>
  <c r="GO670" i="1"/>
  <c r="AV422" i="1" s="1"/>
  <c r="KJ670" i="1"/>
  <c r="AV444" i="1" s="1"/>
  <c r="NM670" i="1"/>
  <c r="AV442" i="1" s="1"/>
  <c r="Q670" i="1"/>
  <c r="AV441" i="1" s="1"/>
  <c r="QY670" i="1"/>
  <c r="AV429" i="1" s="1"/>
  <c r="FW670" i="1"/>
  <c r="AV471" i="1" s="1"/>
  <c r="H670" i="1"/>
  <c r="AV396" i="1" s="1"/>
  <c r="H664" i="1"/>
  <c r="AR413" i="1" s="1"/>
  <c r="CB664" i="1"/>
  <c r="AR414" i="1" s="1"/>
  <c r="UK664" i="1"/>
  <c r="JR664" i="1"/>
  <c r="AR434" i="1" s="1"/>
  <c r="ND664" i="1"/>
  <c r="AR470" i="1" s="1"/>
  <c r="XW664" i="1"/>
  <c r="AR400" i="1" s="1"/>
  <c r="DL664" i="1"/>
  <c r="AR424" i="1" s="1"/>
  <c r="AGN664" i="1"/>
  <c r="QY664" i="1"/>
  <c r="AR436" i="1" s="1"/>
  <c r="BJ664" i="1"/>
  <c r="AR407" i="1" s="1"/>
  <c r="Q664" i="1"/>
  <c r="AR397" i="1" s="1"/>
  <c r="BA664" i="1"/>
  <c r="AR412" i="1" s="1"/>
  <c r="IQ664" i="1"/>
  <c r="AR433" i="1" s="1"/>
  <c r="SR664" i="1"/>
  <c r="AR405" i="1" s="1"/>
  <c r="CK664" i="1"/>
  <c r="AR393" i="1" s="1"/>
  <c r="Z664" i="1"/>
  <c r="AR417" i="1" s="1"/>
  <c r="NV664" i="1"/>
  <c r="AR465" i="1" s="1"/>
  <c r="PX664" i="1"/>
  <c r="MC664" i="1"/>
  <c r="AR448" i="1" s="1"/>
  <c r="BS664" i="1"/>
  <c r="AR404" i="1" s="1"/>
  <c r="PO664" i="1"/>
  <c r="AR411" i="1" s="1"/>
  <c r="EM664" i="1"/>
  <c r="AR464" i="1" s="1"/>
  <c r="EM658" i="1"/>
  <c r="AN448" i="1" s="1"/>
  <c r="UK640" i="1"/>
  <c r="CK670" i="1"/>
  <c r="AV449" i="1" s="1"/>
  <c r="QY640" i="1"/>
  <c r="AB469" i="1" s="1"/>
  <c r="AHF658" i="1"/>
  <c r="AN445" i="1" s="1"/>
  <c r="JR658" i="1"/>
  <c r="AN476" i="1" s="1"/>
  <c r="CB658" i="1"/>
  <c r="AN398" i="1" s="1"/>
  <c r="UK658" i="1"/>
  <c r="FW658" i="1"/>
  <c r="AN467" i="1" s="1"/>
  <c r="ON658" i="1"/>
  <c r="AN463" i="1" s="1"/>
  <c r="Z658" i="1"/>
  <c r="AN465" i="1" s="1"/>
  <c r="SR658" i="1"/>
  <c r="AN416" i="1" s="1"/>
  <c r="DC658" i="1"/>
  <c r="AN417" i="1" s="1"/>
  <c r="ND658" i="1"/>
  <c r="AN418" i="1" s="1"/>
  <c r="BJ658" i="1"/>
  <c r="AN423" i="1" s="1"/>
  <c r="AGW658" i="1"/>
  <c r="FN652" i="1"/>
  <c r="AJ430" i="1" s="1"/>
  <c r="XW652" i="1"/>
  <c r="AJ395" i="1" s="1"/>
  <c r="NM652" i="1"/>
  <c r="AJ455" i="1" s="1"/>
  <c r="AHF652" i="1"/>
  <c r="AJ434" i="1" s="1"/>
  <c r="AR634" i="1"/>
  <c r="X404" i="1" s="1"/>
  <c r="BJ670" i="1"/>
  <c r="AV439" i="1" s="1"/>
  <c r="AHF640" i="1"/>
  <c r="AB468" i="1" s="1"/>
  <c r="PO670" i="1"/>
  <c r="AV402" i="1" s="1"/>
  <c r="MU640" i="1"/>
  <c r="AB408" i="1" s="1"/>
  <c r="CT640" i="1"/>
  <c r="AB419" i="1" s="1"/>
  <c r="JR634" i="1"/>
  <c r="X427" i="1" s="1"/>
  <c r="UK634" i="1"/>
  <c r="BJ640" i="1"/>
  <c r="AB453" i="1" s="1"/>
  <c r="VU658" i="1"/>
  <c r="AN446" i="1" s="1"/>
  <c r="BA652" i="1"/>
  <c r="AJ409" i="1" s="1"/>
  <c r="AFM670" i="1"/>
  <c r="XW658" i="1"/>
  <c r="AN435" i="1" s="1"/>
  <c r="ADT664" i="1"/>
  <c r="LT634" i="1"/>
  <c r="X399" i="1" s="1"/>
  <c r="JI610" i="1"/>
  <c r="H474" i="1" s="1"/>
  <c r="VC628" i="1"/>
  <c r="T468" i="1" s="1"/>
  <c r="MU652" i="1"/>
  <c r="AJ444" i="1" s="1"/>
  <c r="JI670" i="1"/>
  <c r="AV432" i="1" s="1"/>
  <c r="WV646" i="1"/>
  <c r="HY628" i="1"/>
  <c r="T436" i="1" s="1"/>
  <c r="UK628" i="1"/>
  <c r="KA670" i="1"/>
  <c r="AV416" i="1" s="1"/>
  <c r="DL616" i="1"/>
  <c r="L472" i="1" s="1"/>
  <c r="AI616" i="1"/>
  <c r="L449" i="1" s="1"/>
  <c r="TS670" i="1"/>
  <c r="AV430" i="1" s="1"/>
  <c r="QG622" i="1"/>
  <c r="P471" i="1" s="1"/>
  <c r="MC652" i="1"/>
  <c r="AJ474" i="1" s="1"/>
  <c r="AGE640" i="1"/>
  <c r="VC670" i="1"/>
  <c r="AV419" i="1" s="1"/>
  <c r="HY646" i="1"/>
  <c r="AF489" i="1" s="1"/>
  <c r="YO652" i="1"/>
  <c r="BJ616" i="1"/>
  <c r="L460" i="1" s="1"/>
  <c r="KA616" i="1"/>
  <c r="L415" i="1" s="1"/>
  <c r="LK664" i="1"/>
  <c r="AR441" i="1" s="1"/>
  <c r="SI640" i="1"/>
  <c r="AB433" i="1" s="1"/>
  <c r="IZ670" i="1"/>
  <c r="AV465" i="1" s="1"/>
  <c r="VC652" i="1"/>
  <c r="AJ481" i="1" s="1"/>
  <c r="YO646" i="1"/>
  <c r="CT646" i="1"/>
  <c r="AF405" i="1" s="1"/>
  <c r="AR652" i="1"/>
  <c r="AJ400" i="1" s="1"/>
  <c r="PX628" i="1"/>
  <c r="H652" i="1"/>
  <c r="AJ460" i="1" s="1"/>
  <c r="ADT652" i="1"/>
  <c r="JI646" i="1"/>
  <c r="AF407" i="1" s="1"/>
  <c r="RZ664" i="1"/>
  <c r="AR420" i="1" s="1"/>
  <c r="IZ646" i="1"/>
  <c r="AF419" i="1" s="1"/>
  <c r="TS652" i="1"/>
  <c r="AJ439" i="1" s="1"/>
  <c r="AGN652" i="1"/>
  <c r="BJ652" i="1"/>
  <c r="AJ436" i="1" s="1"/>
  <c r="AFV634" i="1"/>
  <c r="AGN634" i="1"/>
  <c r="VU628" i="1"/>
  <c r="T420" i="1" s="1"/>
  <c r="LB664" i="1"/>
  <c r="AR408" i="1" s="1"/>
  <c r="KJ664" i="1"/>
  <c r="AR472" i="1" s="1"/>
  <c r="GO616" i="1"/>
  <c r="L458" i="1" s="1"/>
  <c r="ND616" i="1"/>
  <c r="L469" i="1" s="1"/>
  <c r="AFD640" i="1"/>
  <c r="KA610" i="1"/>
  <c r="H457" i="1" s="1"/>
  <c r="AFV652" i="1"/>
  <c r="VC616" i="1"/>
  <c r="L433" i="1" s="1"/>
  <c r="KA640" i="1"/>
  <c r="AB458" i="1" s="1"/>
  <c r="TA640" i="1"/>
  <c r="AB489" i="1" s="1"/>
  <c r="PF640" i="1"/>
  <c r="AB426" i="1" s="1"/>
  <c r="Z646" i="1"/>
  <c r="AF431" i="1" s="1"/>
  <c r="AFV670" i="1"/>
  <c r="ND670" i="1"/>
  <c r="AV395" i="1" s="1"/>
  <c r="AFD634" i="1"/>
  <c r="AFM652" i="1"/>
  <c r="ON634" i="1"/>
  <c r="X448" i="1" s="1"/>
  <c r="QG628" i="1"/>
  <c r="T444" i="1" s="1"/>
  <c r="TA622" i="1"/>
  <c r="P420" i="1" s="1"/>
  <c r="QG640" i="1"/>
  <c r="AB476" i="1" s="1"/>
  <c r="YO640" i="1"/>
  <c r="YO658" i="1"/>
  <c r="KJ646" i="1"/>
  <c r="AF423" i="1" s="1"/>
  <c r="PX634" i="1"/>
  <c r="AGN670" i="1"/>
  <c r="AFD622" i="1"/>
  <c r="PO628" i="1"/>
  <c r="T459" i="1" s="1"/>
  <c r="AFM622" i="1"/>
  <c r="LK652" i="1"/>
  <c r="AJ482" i="1" s="1"/>
  <c r="ADT640" i="1"/>
  <c r="ND646" i="1"/>
  <c r="AF456" i="1" s="1"/>
  <c r="YO664" i="1"/>
  <c r="ND652" i="1"/>
  <c r="AJ411" i="1" s="1"/>
  <c r="IQ634" i="1"/>
  <c r="X452" i="1" s="1"/>
  <c r="HY616" i="1"/>
  <c r="L414" i="1" s="1"/>
  <c r="HY640" i="1"/>
  <c r="AB403" i="1" s="1"/>
  <c r="EM652" i="1"/>
  <c r="AJ470" i="1" s="1"/>
  <c r="CB640" i="1"/>
  <c r="AB427" i="1" s="1"/>
  <c r="JI628" i="1"/>
  <c r="T435" i="1" s="1"/>
  <c r="QY646" i="1"/>
  <c r="AF459" i="1" s="1"/>
  <c r="BS634" i="1"/>
  <c r="X434" i="1" s="1"/>
  <c r="PF628" i="1"/>
  <c r="T439" i="1" s="1"/>
  <c r="AGN622" i="1"/>
  <c r="LB652" i="1"/>
  <c r="AJ480" i="1" s="1"/>
  <c r="DL670" i="1"/>
  <c r="AV418" i="1" s="1"/>
  <c r="ON664" i="1"/>
  <c r="AR447" i="1" s="1"/>
  <c r="TA670" i="1"/>
  <c r="AV448" i="1" s="1"/>
  <c r="HY634" i="1"/>
  <c r="X479" i="1" s="1"/>
  <c r="BS652" i="1"/>
  <c r="AJ464" i="1" s="1"/>
  <c r="LT628" i="1"/>
  <c r="T449" i="1" s="1"/>
  <c r="MC634" i="1"/>
  <c r="X441" i="1" s="1"/>
  <c r="GO640" i="1"/>
  <c r="AB409" i="1" s="1"/>
  <c r="SR622" i="1"/>
  <c r="P466" i="1" s="1"/>
  <c r="EM622" i="1"/>
  <c r="P421" i="1" s="1"/>
  <c r="AI640" i="1"/>
  <c r="AB465" i="1" s="1"/>
  <c r="AFM640" i="1"/>
  <c r="EV640" i="1"/>
  <c r="AB415" i="1" s="1"/>
  <c r="CK640" i="1"/>
  <c r="AB424" i="1" s="1"/>
  <c r="AFD652" i="1"/>
  <c r="ADT670" i="1"/>
  <c r="QG664" i="1"/>
  <c r="AR489" i="1" s="1"/>
  <c r="FN670" i="1"/>
  <c r="AV408" i="1" s="1"/>
  <c r="CT658" i="1"/>
  <c r="AN414" i="1" s="1"/>
  <c r="ML646" i="1"/>
  <c r="AF490" i="1" s="1"/>
  <c r="AFD646" i="1"/>
  <c r="AI646" i="1"/>
  <c r="AF442" i="1" s="1"/>
  <c r="HY664" i="1"/>
  <c r="AR463" i="1" s="1"/>
  <c r="CT664" i="1"/>
  <c r="AR409" i="1" s="1"/>
  <c r="CB652" i="1"/>
  <c r="AJ415" i="1" s="1"/>
  <c r="ON646" i="1"/>
  <c r="AF438" i="1" s="1"/>
  <c r="AFD610" i="1"/>
  <c r="IQ652" i="1"/>
  <c r="AJ468" i="1" s="1"/>
  <c r="VU652" i="1"/>
  <c r="AJ402" i="1" s="1"/>
  <c r="EV634" i="1"/>
  <c r="X422" i="1" s="1"/>
  <c r="IZ628" i="1"/>
  <c r="T474" i="1" s="1"/>
  <c r="FW628" i="1"/>
  <c r="T415" i="1" s="1"/>
  <c r="RZ628" i="1"/>
  <c r="T406" i="1" s="1"/>
  <c r="MU646" i="1"/>
  <c r="AF451" i="1" s="1"/>
  <c r="LT664" i="1"/>
  <c r="AR451" i="1" s="1"/>
  <c r="EM640" i="1"/>
  <c r="AB490" i="1" s="1"/>
  <c r="AFM658" i="1"/>
  <c r="TS664" i="1"/>
  <c r="AR410" i="1" s="1"/>
  <c r="KA658" i="1"/>
  <c r="AN487" i="1" s="1"/>
  <c r="PO616" i="1"/>
  <c r="L483" i="1" s="1"/>
  <c r="PF646" i="1"/>
  <c r="AF430" i="1" s="1"/>
  <c r="GO646" i="1"/>
  <c r="AF447" i="1" s="1"/>
  <c r="ON670" i="1"/>
  <c r="AV421" i="1" s="1"/>
  <c r="CK652" i="1"/>
  <c r="AJ405" i="1" s="1"/>
  <c r="RZ646" i="1"/>
  <c r="AF446" i="1" s="1"/>
  <c r="LK634" i="1"/>
  <c r="X481" i="1" s="1"/>
  <c r="AFM634" i="1"/>
  <c r="AI634" i="1"/>
  <c r="X397" i="1" s="1"/>
  <c r="KJ634" i="1"/>
  <c r="X454" i="1" s="1"/>
  <c r="RZ640" i="1"/>
  <c r="AB440" i="1" s="1"/>
  <c r="AHF664" i="1"/>
  <c r="AR406" i="1" s="1"/>
  <c r="SI628" i="1"/>
  <c r="T397" i="1" s="1"/>
  <c r="LB640" i="1"/>
  <c r="AB401" i="1" s="1"/>
  <c r="XW610" i="1"/>
  <c r="H486" i="1" s="1"/>
  <c r="PX670" i="1"/>
  <c r="CK646" i="1"/>
  <c r="AF418" i="1" s="1"/>
  <c r="AR616" i="1"/>
  <c r="L406" i="1" s="1"/>
  <c r="BJ646" i="1"/>
  <c r="AF449" i="1" s="1"/>
  <c r="EV646" i="1"/>
  <c r="AF414" i="1" s="1"/>
  <c r="DC646" i="1"/>
  <c r="AF416" i="1" s="1"/>
  <c r="VC646" i="1"/>
  <c r="AF417" i="1" s="1"/>
  <c r="DL646" i="1"/>
  <c r="AF401" i="1" s="1"/>
  <c r="FW646" i="1"/>
  <c r="AF410" i="1" s="1"/>
  <c r="VU616" i="1"/>
  <c r="L467" i="1" s="1"/>
  <c r="RZ634" i="1"/>
  <c r="X445" i="1" s="1"/>
  <c r="SR634" i="1"/>
  <c r="X461" i="1" s="1"/>
  <c r="NV670" i="1"/>
  <c r="AV458" i="1" s="1"/>
  <c r="WV652" i="1"/>
  <c r="PF634" i="1"/>
  <c r="X392" i="1" s="1"/>
  <c r="DL634" i="1"/>
  <c r="X409" i="1" s="1"/>
  <c r="VC634" i="1"/>
  <c r="X487" i="1" s="1"/>
  <c r="NV634" i="1"/>
  <c r="X488" i="1" s="1"/>
  <c r="RZ616" i="1"/>
  <c r="L455" i="1" s="1"/>
  <c r="EV616" i="1"/>
  <c r="L422" i="1" s="1"/>
  <c r="EV628" i="1"/>
  <c r="T410" i="1" s="1"/>
  <c r="ADT616" i="1"/>
  <c r="KA622" i="1"/>
  <c r="P479" i="1" s="1"/>
  <c r="AGN628" i="1"/>
  <c r="IZ652" i="1"/>
  <c r="AJ406" i="1" s="1"/>
  <c r="IZ664" i="1"/>
  <c r="AR419" i="1" s="1"/>
  <c r="UK604" i="1"/>
  <c r="UJ672" i="1"/>
  <c r="PX640" i="1"/>
  <c r="PO640" i="1"/>
  <c r="AB441" i="1" s="1"/>
  <c r="AFV640" i="1"/>
  <c r="FN634" i="1"/>
  <c r="X430" i="1" s="1"/>
  <c r="LT652" i="1"/>
  <c r="AJ437" i="1" s="1"/>
  <c r="XW634" i="1"/>
  <c r="X405" i="1" s="1"/>
  <c r="GO634" i="1"/>
  <c r="X464" i="1" s="1"/>
  <c r="BJ634" i="1"/>
  <c r="X451" i="1" s="1"/>
  <c r="AHF628" i="1"/>
  <c r="T467" i="1" s="1"/>
  <c r="NM610" i="1"/>
  <c r="H477" i="1" s="1"/>
  <c r="NV610" i="1"/>
  <c r="H454" i="1" s="1"/>
  <c r="CT610" i="1"/>
  <c r="H473" i="1" s="1"/>
  <c r="AFD664" i="1"/>
  <c r="SI670" i="1"/>
  <c r="AV433" i="1" s="1"/>
  <c r="HY610" i="1"/>
  <c r="H392" i="1" s="1"/>
  <c r="AGE658" i="1"/>
  <c r="NV616" i="1"/>
  <c r="L488" i="1" s="1"/>
  <c r="QG616" i="1"/>
  <c r="L477" i="1" s="1"/>
  <c r="Q616" i="1"/>
  <c r="L419" i="1" s="1"/>
  <c r="AHF616" i="1"/>
  <c r="L442" i="1" s="1"/>
  <c r="NV646" i="1"/>
  <c r="AF397" i="1" s="1"/>
  <c r="AGE622" i="1"/>
  <c r="WV622" i="1"/>
  <c r="JR628" i="1"/>
  <c r="T403" i="1" s="1"/>
  <c r="BA628" i="1"/>
  <c r="T398" i="1" s="1"/>
  <c r="TA628" i="1"/>
  <c r="T487" i="1" s="1"/>
  <c r="ND628" i="1"/>
  <c r="T446" i="1" s="1"/>
  <c r="BS628" i="1"/>
  <c r="T401" i="1" s="1"/>
  <c r="FN604" i="1"/>
  <c r="D406" i="1" s="1"/>
  <c r="FM672" i="1"/>
  <c r="P36" i="1" s="1"/>
  <c r="UK646" i="1"/>
  <c r="AGV672" i="1"/>
  <c r="AGW604" i="1"/>
  <c r="CT670" i="1"/>
  <c r="AV431" i="1" s="1"/>
  <c r="GN672" i="1"/>
  <c r="P34" i="1" s="1"/>
  <c r="GO604" i="1"/>
  <c r="D439" i="1" s="1"/>
  <c r="JI604" i="1"/>
  <c r="D436" i="1" s="1"/>
  <c r="JH672" i="1"/>
  <c r="P72" i="1" s="1"/>
  <c r="ADS672" i="1"/>
  <c r="ADT604" i="1"/>
  <c r="CK604" i="1"/>
  <c r="D438" i="1" s="1"/>
  <c r="CJ672" i="1"/>
  <c r="P28" i="1" s="1"/>
  <c r="NV604" i="1"/>
  <c r="D463" i="1" s="1"/>
  <c r="NU672" i="1"/>
  <c r="P40" i="1" s="1"/>
  <c r="CA672" i="1"/>
  <c r="P24" i="1" s="1"/>
  <c r="CB604" i="1"/>
  <c r="D446" i="1" s="1"/>
  <c r="PW672" i="1"/>
  <c r="L369" i="1" s="1"/>
  <c r="PX604" i="1"/>
  <c r="LB604" i="1"/>
  <c r="D441" i="1" s="1"/>
  <c r="LA672" i="1"/>
  <c r="P56" i="1" s="1"/>
  <c r="AFC672" i="1"/>
  <c r="AFD604" i="1"/>
  <c r="AI622" i="1"/>
  <c r="P413" i="1" s="1"/>
  <c r="PF622" i="1"/>
  <c r="P470" i="1" s="1"/>
  <c r="ADT622" i="1"/>
  <c r="JR622" i="1"/>
  <c r="P432" i="1" s="1"/>
  <c r="H622" i="1"/>
  <c r="P411" i="1" s="1"/>
  <c r="EV622" i="1"/>
  <c r="P428" i="1" s="1"/>
  <c r="JI622" i="1"/>
  <c r="P454" i="1" s="1"/>
  <c r="MC658" i="1"/>
  <c r="AN450" i="1" s="1"/>
  <c r="AHF604" i="1"/>
  <c r="D448" i="1" s="1"/>
  <c r="AHE672" i="1"/>
  <c r="P54" i="1" s="1"/>
  <c r="AR670" i="1"/>
  <c r="AV413" i="1" s="1"/>
  <c r="BA610" i="1"/>
  <c r="H455" i="1" s="1"/>
  <c r="LT610" i="1"/>
  <c r="H442" i="1" s="1"/>
  <c r="ADT610" i="1"/>
  <c r="Z610" i="1"/>
  <c r="H434" i="1" s="1"/>
  <c r="ND610" i="1"/>
  <c r="H424" i="1" s="1"/>
  <c r="TA610" i="1"/>
  <c r="H466" i="1" s="1"/>
  <c r="CB610" i="1"/>
  <c r="H426" i="1" s="1"/>
  <c r="FW610" i="1"/>
  <c r="H445" i="1" s="1"/>
  <c r="ML652" i="1"/>
  <c r="AJ397" i="1" s="1"/>
  <c r="CT652" i="1"/>
  <c r="AJ447" i="1" s="1"/>
  <c r="LT670" i="1"/>
  <c r="AV445" i="1" s="1"/>
  <c r="LT658" i="1"/>
  <c r="AN397" i="1" s="1"/>
  <c r="RZ658" i="1"/>
  <c r="AN393" i="1" s="1"/>
  <c r="IQ658" i="1"/>
  <c r="AN459" i="1" s="1"/>
  <c r="PO658" i="1"/>
  <c r="AN470" i="1" s="1"/>
  <c r="AFV658" i="1"/>
  <c r="MC646" i="1"/>
  <c r="AF478" i="1" s="1"/>
  <c r="XV672" i="1"/>
  <c r="P80" i="1" s="1"/>
  <c r="XW604" i="1"/>
  <c r="D405" i="1" s="1"/>
  <c r="AGW628" i="1"/>
  <c r="YO634" i="1"/>
  <c r="Z652" i="1"/>
  <c r="AJ466" i="1" s="1"/>
  <c r="Q652" i="1"/>
  <c r="AJ391" i="1" s="1"/>
  <c r="LT640" i="1"/>
  <c r="AB398" i="1" s="1"/>
  <c r="TS634" i="1"/>
  <c r="X411" i="1" s="1"/>
  <c r="XW616" i="1"/>
  <c r="L436" i="1" s="1"/>
  <c r="MU634" i="1"/>
  <c r="X468" i="1" s="1"/>
  <c r="FN628" i="1"/>
  <c r="T452" i="1" s="1"/>
  <c r="AFU672" i="1"/>
  <c r="AFV604" i="1"/>
  <c r="WV604" i="1"/>
  <c r="WU672" i="1"/>
  <c r="L368" i="1" s="1"/>
  <c r="YO628" i="1"/>
  <c r="H646" i="1"/>
  <c r="AF462" i="1" s="1"/>
  <c r="PX646" i="1"/>
  <c r="VU646" i="1"/>
  <c r="AF394" i="1" s="1"/>
  <c r="LB646" i="1"/>
  <c r="AF428" i="1" s="1"/>
  <c r="AFD628" i="1"/>
  <c r="PO652" i="1"/>
  <c r="AJ432" i="1" s="1"/>
  <c r="DL652" i="1"/>
  <c r="AJ421" i="1" s="1"/>
  <c r="YO622" i="1"/>
  <c r="CB634" i="1"/>
  <c r="X436" i="1" s="1"/>
  <c r="TA634" i="1"/>
  <c r="X484" i="1" s="1"/>
  <c r="VU634" i="1"/>
  <c r="X391" i="1" s="1"/>
  <c r="H634" i="1"/>
  <c r="X400" i="1" s="1"/>
  <c r="ML634" i="1"/>
  <c r="X438" i="1" s="1"/>
  <c r="NM628" i="1"/>
  <c r="T412" i="1" s="1"/>
  <c r="SR628" i="1"/>
  <c r="T414" i="1" s="1"/>
  <c r="TA616" i="1"/>
  <c r="L490" i="1" s="1"/>
  <c r="UK652" i="1"/>
  <c r="PF652" i="1"/>
  <c r="AJ467" i="1" s="1"/>
  <c r="AGN640" i="1"/>
  <c r="BA640" i="1"/>
  <c r="AB438" i="1" s="1"/>
  <c r="TS646" i="1"/>
  <c r="AF487" i="1" s="1"/>
  <c r="KA634" i="1"/>
  <c r="X435" i="1" s="1"/>
  <c r="CT634" i="1"/>
  <c r="X450" i="1" s="1"/>
  <c r="NM634" i="1"/>
  <c r="X431" i="1" s="1"/>
  <c r="EM646" i="1"/>
  <c r="AF465" i="1" s="1"/>
  <c r="BA616" i="1"/>
  <c r="L420" i="1" s="1"/>
  <c r="AFM616" i="1"/>
  <c r="LK616" i="1"/>
  <c r="L410" i="1" s="1"/>
  <c r="JI664" i="1"/>
  <c r="AR481" i="1" s="1"/>
  <c r="AGE664" i="1"/>
  <c r="FN658" i="1"/>
  <c r="AN420" i="1" s="1"/>
  <c r="SI610" i="1"/>
  <c r="H400" i="1" s="1"/>
  <c r="VC610" i="1"/>
  <c r="H458" i="1" s="1"/>
  <c r="DL610" i="1"/>
  <c r="H438" i="1" s="1"/>
  <c r="KA646" i="1"/>
  <c r="AF435" i="1" s="1"/>
  <c r="GO610" i="1"/>
  <c r="H449" i="1" s="1"/>
  <c r="DC628" i="1"/>
  <c r="T395" i="1" s="1"/>
  <c r="Z634" i="1"/>
  <c r="X414" i="1" s="1"/>
  <c r="JI616" i="1"/>
  <c r="L407" i="1" s="1"/>
  <c r="SR616" i="1"/>
  <c r="L417" i="1" s="1"/>
  <c r="BS616" i="1"/>
  <c r="L398" i="1" s="1"/>
  <c r="Z616" i="1"/>
  <c r="L396" i="1" s="1"/>
  <c r="AGW646" i="1"/>
  <c r="RZ622" i="1"/>
  <c r="P404" i="1" s="1"/>
  <c r="AGW622" i="1"/>
  <c r="BS622" i="1"/>
  <c r="P449" i="1" s="1"/>
  <c r="LT622" i="1"/>
  <c r="P393" i="1" s="1"/>
  <c r="CT628" i="1"/>
  <c r="T422" i="1" s="1"/>
  <c r="CK628" i="1"/>
  <c r="T470" i="1" s="1"/>
  <c r="AFM628" i="1"/>
  <c r="NV622" i="1"/>
  <c r="P391" i="1" s="1"/>
  <c r="WV658" i="1"/>
  <c r="QY622" i="1"/>
  <c r="P482" i="1" s="1"/>
  <c r="MK672" i="1"/>
  <c r="P49" i="1" s="1"/>
  <c r="ML604" i="1"/>
  <c r="D422" i="1" s="1"/>
  <c r="CS672" i="1"/>
  <c r="P68" i="1" s="1"/>
  <c r="CT604" i="1"/>
  <c r="D402" i="1" s="1"/>
  <c r="VU604" i="1"/>
  <c r="D459" i="1" s="1"/>
  <c r="VT672" i="1"/>
  <c r="P55" i="1" s="1"/>
  <c r="Z640" i="1"/>
  <c r="AB461" i="1" s="1"/>
  <c r="KA604" i="1"/>
  <c r="D470" i="1" s="1"/>
  <c r="JZ672" i="1"/>
  <c r="P77" i="1" s="1"/>
  <c r="AGN604" i="1"/>
  <c r="AGM672" i="1"/>
  <c r="AH672" i="1"/>
  <c r="P12" i="1" s="1"/>
  <c r="AI604" i="1"/>
  <c r="D404" i="1" s="1"/>
  <c r="AQ672" i="1"/>
  <c r="P63" i="1" s="1"/>
  <c r="AR604" i="1"/>
  <c r="D420" i="1" s="1"/>
  <c r="OM672" i="1"/>
  <c r="P31" i="1" s="1"/>
  <c r="ON604" i="1"/>
  <c r="D394" i="1" s="1"/>
  <c r="IY672" i="1"/>
  <c r="P95" i="1" s="1"/>
  <c r="IZ604" i="1"/>
  <c r="D455" i="1" s="1"/>
  <c r="SH672" i="1"/>
  <c r="P48" i="1" s="1"/>
  <c r="SI604" i="1"/>
  <c r="D468" i="1" s="1"/>
  <c r="HX672" i="1"/>
  <c r="P16" i="1" s="1"/>
  <c r="HY604" i="1"/>
  <c r="D434" i="1" s="1"/>
  <c r="MT672" i="1"/>
  <c r="P42" i="1" s="1"/>
  <c r="MU604" i="1"/>
  <c r="D489" i="1" s="1"/>
  <c r="CB622" i="1"/>
  <c r="P465" i="1" s="1"/>
  <c r="PX622" i="1"/>
  <c r="BA622" i="1"/>
  <c r="P455" i="1" s="1"/>
  <c r="Z622" i="1"/>
  <c r="P398" i="1" s="1"/>
  <c r="IQ622" i="1"/>
  <c r="P469" i="1" s="1"/>
  <c r="ML622" i="1"/>
  <c r="P429" i="1" s="1"/>
  <c r="JR610" i="1"/>
  <c r="H478" i="1" s="1"/>
  <c r="Q640" i="1"/>
  <c r="AB436" i="1" s="1"/>
  <c r="AFV628" i="1"/>
  <c r="LB628" i="1"/>
  <c r="T490" i="1" s="1"/>
  <c r="ON628" i="1"/>
  <c r="T447" i="1" s="1"/>
  <c r="KJ640" i="1"/>
  <c r="AB481" i="1" s="1"/>
  <c r="ML610" i="1"/>
  <c r="H423" i="1" s="1"/>
  <c r="JR640" i="1"/>
  <c r="AB402" i="1" s="1"/>
  <c r="MU664" i="1"/>
  <c r="AR462" i="1" s="1"/>
  <c r="LK640" i="1"/>
  <c r="AB422" i="1" s="1"/>
  <c r="QY634" i="1"/>
  <c r="X407" i="1" s="1"/>
  <c r="SI646" i="1"/>
  <c r="AF475" i="1" s="1"/>
  <c r="SI622" i="1"/>
  <c r="P403" i="1" s="1"/>
  <c r="AGW670" i="1"/>
  <c r="BS610" i="1"/>
  <c r="H459" i="1" s="1"/>
  <c r="PO610" i="1"/>
  <c r="H422" i="1" s="1"/>
  <c r="AGN610" i="1"/>
  <c r="AR610" i="1"/>
  <c r="H443" i="1" s="1"/>
  <c r="ON610" i="1"/>
  <c r="H430" i="1" s="1"/>
  <c r="AFM610" i="1"/>
  <c r="PX610" i="1"/>
  <c r="IZ610" i="1"/>
  <c r="H465" i="1" s="1"/>
  <c r="ML616" i="1"/>
  <c r="L447" i="1" s="1"/>
  <c r="ON652" i="1"/>
  <c r="AJ438" i="1" s="1"/>
  <c r="KA652" i="1"/>
  <c r="AJ431" i="1" s="1"/>
  <c r="CK658" i="1"/>
  <c r="AN460" i="1" s="1"/>
  <c r="QY658" i="1"/>
  <c r="AN411" i="1" s="1"/>
  <c r="ML658" i="1"/>
  <c r="AN471" i="1" s="1"/>
  <c r="EV658" i="1"/>
  <c r="AN469" i="1" s="1"/>
  <c r="JI658" i="1"/>
  <c r="AN392" i="1" s="1"/>
  <c r="SI658" i="1"/>
  <c r="AN396" i="1" s="1"/>
  <c r="YO616" i="1"/>
  <c r="IQ646" i="1"/>
  <c r="AF408" i="1" s="1"/>
  <c r="XW622" i="1"/>
  <c r="P467" i="1" s="1"/>
  <c r="LK646" i="1"/>
  <c r="AF404" i="1" s="1"/>
  <c r="CT616" i="1"/>
  <c r="L464" i="1" s="1"/>
  <c r="PX616" i="1"/>
  <c r="MC616" i="1"/>
  <c r="L409" i="1" s="1"/>
  <c r="EV652" i="1"/>
  <c r="AJ404" i="1" s="1"/>
  <c r="AGW634" i="1"/>
  <c r="BA658" i="1"/>
  <c r="AN424" i="1" s="1"/>
  <c r="NV658" i="1"/>
  <c r="AN391" i="1" s="1"/>
  <c r="TA652" i="1"/>
  <c r="AJ418" i="1" s="1"/>
  <c r="ND640" i="1"/>
  <c r="AB393" i="1" s="1"/>
  <c r="KJ616" i="1"/>
  <c r="L395" i="1" s="1"/>
  <c r="ADT628" i="1"/>
  <c r="MC604" i="1"/>
  <c r="D483" i="1" s="1"/>
  <c r="MB672" i="1"/>
  <c r="P67" i="1" s="1"/>
  <c r="DC640" i="1"/>
  <c r="AB396" i="1" s="1"/>
  <c r="KJ658" i="1"/>
  <c r="AN395" i="1" s="1"/>
  <c r="IZ658" i="1"/>
  <c r="AN441" i="1" s="1"/>
  <c r="DC652" i="1"/>
  <c r="AJ425" i="1" s="1"/>
  <c r="PO646" i="1"/>
  <c r="AF467" i="1" s="1"/>
  <c r="ADT646" i="1"/>
  <c r="LT646" i="1"/>
  <c r="AF422" i="1" s="1"/>
  <c r="MU616" i="1"/>
  <c r="L456" i="1" s="1"/>
  <c r="QG652" i="1"/>
  <c r="AJ450" i="1" s="1"/>
  <c r="PX652" i="1"/>
  <c r="PO634" i="1"/>
  <c r="X424" i="1" s="1"/>
  <c r="DC634" i="1"/>
  <c r="X393" i="1" s="1"/>
  <c r="WV634" i="1"/>
  <c r="IZ616" i="1"/>
  <c r="L457" i="1" s="1"/>
  <c r="AR628" i="1"/>
  <c r="T418" i="1" s="1"/>
  <c r="MC622" i="1"/>
  <c r="P426" i="1" s="1"/>
  <c r="JR652" i="1"/>
  <c r="AJ398" i="1" s="1"/>
  <c r="QY652" i="1"/>
  <c r="AJ422" i="1" s="1"/>
  <c r="GO652" i="1"/>
  <c r="AJ449" i="1" s="1"/>
  <c r="TA646" i="1"/>
  <c r="AF484" i="1" s="1"/>
  <c r="VC640" i="1"/>
  <c r="AB487" i="1" s="1"/>
  <c r="BS640" i="1"/>
  <c r="AB391" i="1" s="1"/>
  <c r="Q634" i="1"/>
  <c r="X418" i="1" s="1"/>
  <c r="QG634" i="1"/>
  <c r="X447" i="1" s="1"/>
  <c r="ADT634" i="1"/>
  <c r="SI634" i="1"/>
  <c r="X449" i="1" s="1"/>
  <c r="AGE646" i="1"/>
  <c r="JR646" i="1"/>
  <c r="AF424" i="1" s="1"/>
  <c r="AFM646" i="1"/>
  <c r="SI616" i="1"/>
  <c r="L461" i="1" s="1"/>
  <c r="AGN616" i="1"/>
  <c r="AGE616" i="1"/>
  <c r="AHF610" i="1"/>
  <c r="H391" i="1" s="1"/>
  <c r="MC610" i="1"/>
  <c r="H394" i="1" s="1"/>
  <c r="AGW664" i="1"/>
  <c r="UK610" i="1"/>
  <c r="HY658" i="1"/>
  <c r="AN480" i="1" s="1"/>
  <c r="SI664" i="1"/>
  <c r="AR430" i="1" s="1"/>
  <c r="CB616" i="1"/>
  <c r="L426" i="1" s="1"/>
  <c r="IQ616" i="1"/>
  <c r="L428" i="1" s="1"/>
  <c r="UK616" i="1"/>
  <c r="KJ622" i="1"/>
  <c r="P405" i="1" s="1"/>
  <c r="ON622" i="1"/>
  <c r="P416" i="1" s="1"/>
  <c r="EM628" i="1"/>
  <c r="T427" i="1" s="1"/>
  <c r="Q628" i="1"/>
  <c r="T426" i="1" s="1"/>
  <c r="DL628" i="1"/>
  <c r="T445" i="1" s="1"/>
  <c r="IQ628" i="1"/>
  <c r="T393" i="1" s="1"/>
  <c r="AGE628" i="1"/>
  <c r="KA628" i="1"/>
  <c r="T423" i="1" s="1"/>
  <c r="AHF622" i="1"/>
  <c r="P484" i="1" s="1"/>
  <c r="EM604" i="1"/>
  <c r="D444" i="1" s="1"/>
  <c r="EL672" i="1"/>
  <c r="P73" i="1" s="1"/>
  <c r="YO604" i="1"/>
  <c r="YN672" i="1"/>
  <c r="IQ640" i="1"/>
  <c r="AB420" i="1" s="1"/>
  <c r="FN640" i="1"/>
  <c r="AB423" i="1" s="1"/>
  <c r="AR640" i="1"/>
  <c r="AB457" i="1" s="1"/>
  <c r="KJ652" i="1"/>
  <c r="AJ462" i="1" s="1"/>
  <c r="XW640" i="1"/>
  <c r="AB442" i="1" s="1"/>
  <c r="BS604" i="1"/>
  <c r="D395" i="1" s="1"/>
  <c r="BR672" i="1"/>
  <c r="P19" i="1" s="1"/>
  <c r="PN672" i="1"/>
  <c r="P69" i="1" s="1"/>
  <c r="PO604" i="1"/>
  <c r="D433" i="1" s="1"/>
  <c r="FV672" i="1"/>
  <c r="P26" i="1" s="1"/>
  <c r="FW604" i="1"/>
  <c r="D418" i="1" s="1"/>
  <c r="BJ604" i="1"/>
  <c r="D445" i="1" s="1"/>
  <c r="BI672" i="1"/>
  <c r="P46" i="1" s="1"/>
  <c r="QF672" i="1"/>
  <c r="P61" i="1" s="1"/>
  <c r="QG604" i="1"/>
  <c r="D466" i="1" s="1"/>
  <c r="DK672" i="1"/>
  <c r="P37" i="1" s="1"/>
  <c r="DL604" i="1"/>
  <c r="D397" i="1" s="1"/>
  <c r="JR604" i="1"/>
  <c r="D421" i="1" s="1"/>
  <c r="JQ672" i="1"/>
  <c r="P88" i="1" s="1"/>
  <c r="SZ672" i="1"/>
  <c r="P94" i="1" s="1"/>
  <c r="TA604" i="1"/>
  <c r="D490" i="1" s="1"/>
  <c r="IQ604" i="1"/>
  <c r="D416" i="1" s="1"/>
  <c r="IP672" i="1"/>
  <c r="P15" i="1" s="1"/>
  <c r="RZ604" i="1"/>
  <c r="D417" i="1" s="1"/>
  <c r="RY672" i="1"/>
  <c r="P47" i="1" s="1"/>
  <c r="FW622" i="1"/>
  <c r="P422" i="1" s="1"/>
  <c r="VC622" i="1"/>
  <c r="P485" i="1" s="1"/>
  <c r="DL622" i="1"/>
  <c r="P474" i="1" s="1"/>
  <c r="CK622" i="1"/>
  <c r="P406" i="1" s="1"/>
  <c r="LB622" i="1"/>
  <c r="P418" i="1" s="1"/>
  <c r="AR622" i="1"/>
  <c r="P395" i="1" s="1"/>
  <c r="UK622" i="1"/>
  <c r="SR610" i="1"/>
  <c r="H487" i="1" s="1"/>
  <c r="AGW640" i="1"/>
  <c r="WV640" i="1"/>
  <c r="QY628" i="1"/>
  <c r="T402" i="1" s="1"/>
  <c r="TS640" i="1"/>
  <c r="AB448" i="1" s="1"/>
  <c r="FN610" i="1"/>
  <c r="H432" i="1" s="1"/>
  <c r="AFV664" i="1"/>
  <c r="NM622" i="1"/>
  <c r="P459" i="1" s="1"/>
  <c r="MC640" i="1"/>
  <c r="AB434" i="1" s="1"/>
  <c r="WV616" i="1"/>
  <c r="DC670" i="1"/>
  <c r="AV461" i="1" s="1"/>
  <c r="LB670" i="1"/>
  <c r="AV440" i="1" s="1"/>
  <c r="EV610" i="1"/>
  <c r="H407" i="1" s="1"/>
  <c r="QG610" i="1"/>
  <c r="H461" i="1" s="1"/>
  <c r="DC610" i="1"/>
  <c r="H414" i="1" s="1"/>
  <c r="PF610" i="1"/>
  <c r="H399" i="1" s="1"/>
  <c r="RZ610" i="1"/>
  <c r="H404" i="1" s="1"/>
  <c r="Q610" i="1"/>
  <c r="H416" i="1" s="1"/>
  <c r="VU610" i="1"/>
  <c r="H485" i="1" s="1"/>
  <c r="ON616" i="1"/>
  <c r="L476" i="1" s="1"/>
  <c r="HY652" i="1"/>
  <c r="AJ452" i="1" s="1"/>
  <c r="NV652" i="1"/>
  <c r="AJ441" i="1" s="1"/>
  <c r="FW652" i="1"/>
  <c r="AJ419" i="1" s="1"/>
  <c r="LK670" i="1"/>
  <c r="AV476" i="1" s="1"/>
  <c r="HY670" i="1"/>
  <c r="AV391" i="1" s="1"/>
  <c r="AGN658" i="1"/>
  <c r="H658" i="1"/>
  <c r="AN434" i="1" s="1"/>
  <c r="PF658" i="1"/>
  <c r="AN466" i="1" s="1"/>
  <c r="GO658" i="1"/>
  <c r="AN443" i="1" s="1"/>
  <c r="AR658" i="1"/>
  <c r="AN431" i="1" s="1"/>
  <c r="LB658" i="1"/>
  <c r="AN461" i="1" s="1"/>
  <c r="VC658" i="1"/>
  <c r="AN449" i="1" s="1"/>
  <c r="SR640" i="1"/>
  <c r="AB392" i="1" s="1"/>
  <c r="ML640" i="1"/>
  <c r="AB395" i="1" s="1"/>
  <c r="AFD616" i="1"/>
  <c r="AFV616" i="1"/>
  <c r="TS628" i="1"/>
  <c r="T416" i="1" s="1"/>
  <c r="EM634" i="1"/>
  <c r="X457" i="1" s="1"/>
  <c r="QG658" i="1"/>
  <c r="AN473" i="1" s="1"/>
  <c r="AGW652" i="1"/>
  <c r="MU628" i="1"/>
  <c r="T456" i="1" s="1"/>
  <c r="XW628" i="1"/>
  <c r="T394" i="1" s="1"/>
  <c r="AGW616" i="1"/>
  <c r="JI634" i="1"/>
  <c r="X466" i="1" s="1"/>
  <c r="TR672" i="1"/>
  <c r="P76" i="1" s="1"/>
  <c r="TS604" i="1"/>
  <c r="D480" i="1" s="1"/>
  <c r="IZ640" i="1"/>
  <c r="AB459" i="1" s="1"/>
  <c r="WV628" i="1"/>
  <c r="CB646" i="1"/>
  <c r="AF439" i="1" s="1"/>
  <c r="H616" i="1"/>
  <c r="L391" i="1" s="1"/>
  <c r="DC616" i="1"/>
  <c r="L425" i="1" s="1"/>
  <c r="AI652" i="1"/>
  <c r="AJ407" i="1" s="1"/>
  <c r="IZ634" i="1"/>
  <c r="X433" i="1" s="1"/>
  <c r="Q646" i="1"/>
  <c r="AF436" i="1" s="1"/>
  <c r="BS646" i="1"/>
  <c r="AF452" i="1" s="1"/>
  <c r="AR646" i="1"/>
  <c r="AF444" i="1" s="1"/>
  <c r="SR646" i="1"/>
  <c r="AF477" i="1" s="1"/>
  <c r="BA646" i="1"/>
  <c r="AF411" i="1" s="1"/>
  <c r="QG646" i="1"/>
  <c r="AF476" i="1" s="1"/>
  <c r="LB616" i="1"/>
  <c r="L429" i="1" s="1"/>
  <c r="MU610" i="1"/>
  <c r="H411" i="1" s="1"/>
  <c r="SI652" i="1"/>
  <c r="AJ408" i="1" s="1"/>
  <c r="RZ652" i="1"/>
  <c r="AJ416" i="1" s="1"/>
  <c r="BA634" i="1"/>
  <c r="X444" i="1" s="1"/>
  <c r="LB634" i="1"/>
  <c r="X473" i="1" s="1"/>
  <c r="CK634" i="1"/>
  <c r="X398" i="1" s="1"/>
  <c r="ND634" i="1"/>
  <c r="X428" i="1" s="1"/>
  <c r="TS616" i="1"/>
  <c r="L468" i="1" s="1"/>
  <c r="AFV646" i="1"/>
  <c r="AGN646" i="1"/>
  <c r="BJ628" i="1"/>
  <c r="T441" i="1" s="1"/>
  <c r="AI628" i="1"/>
  <c r="T407" i="1" s="1"/>
  <c r="H628" i="1"/>
  <c r="T419" i="1" s="1"/>
  <c r="AHF646" i="1"/>
  <c r="AF395" i="1" s="1"/>
  <c r="AHF634" i="1"/>
  <c r="X478" i="1" s="1"/>
  <c r="AGE652" i="1"/>
  <c r="LK622" i="1"/>
  <c r="P487" i="1" s="1"/>
  <c r="EV664" i="1"/>
  <c r="AR394" i="1" s="1"/>
  <c r="VU640" i="1"/>
  <c r="AB462" i="1" s="1"/>
  <c r="JI640" i="1"/>
  <c r="AB435" i="1" s="1"/>
  <c r="AGE634" i="1"/>
  <c r="EM610" i="1"/>
  <c r="H409" i="1" s="1"/>
  <c r="FW634" i="1"/>
  <c r="X406" i="1" s="1"/>
  <c r="FN646" i="1"/>
  <c r="AF464" i="1" s="1"/>
  <c r="KJ610" i="1"/>
  <c r="H489" i="1" s="1"/>
  <c r="CK610" i="1"/>
  <c r="H419" i="1" s="1"/>
  <c r="LK610" i="1"/>
  <c r="H446" i="1" s="1"/>
  <c r="AFV610" i="1"/>
  <c r="WV664" i="1"/>
  <c r="LK658" i="1"/>
  <c r="AN454" i="1" s="1"/>
  <c r="AGE610" i="1"/>
  <c r="QY616" i="1"/>
  <c r="L427" i="1" s="1"/>
  <c r="FN616" i="1"/>
  <c r="L402" i="1" s="1"/>
  <c r="JR616" i="1"/>
  <c r="L485" i="1" s="1"/>
  <c r="EM616" i="1"/>
  <c r="L470" i="1" s="1"/>
  <c r="FW616" i="1"/>
  <c r="L401" i="1" s="1"/>
  <c r="PF616" i="1"/>
  <c r="L453" i="1" s="1"/>
  <c r="AFV622" i="1"/>
  <c r="ML670" i="1"/>
  <c r="AV456" i="1" s="1"/>
  <c r="CT622" i="1"/>
  <c r="P439" i="1" s="1"/>
  <c r="MU622" i="1"/>
  <c r="P443" i="1" s="1"/>
  <c r="TS622" i="1"/>
  <c r="P451" i="1" s="1"/>
  <c r="CB628" i="1"/>
  <c r="T460" i="1" s="1"/>
  <c r="KJ628" i="1"/>
  <c r="T486" i="1" s="1"/>
  <c r="ML628" i="1"/>
  <c r="T477" i="1" s="1"/>
  <c r="TS610" i="1"/>
  <c r="H471" i="1" s="1"/>
  <c r="HY622" i="1"/>
  <c r="P400" i="1" s="1"/>
  <c r="NC672" i="1"/>
  <c r="P21" i="1" s="1"/>
  <c r="ND604" i="1"/>
  <c r="D475" i="1" s="1"/>
  <c r="LJ672" i="1"/>
  <c r="P13" i="1" s="1"/>
  <c r="LK604" i="1"/>
  <c r="D435" i="1" s="1"/>
  <c r="MU658" i="1"/>
  <c r="AN444" i="1" s="1"/>
  <c r="NV640" i="1"/>
  <c r="AB417" i="1" s="1"/>
  <c r="H640" i="1"/>
  <c r="AB446" i="1" s="1"/>
  <c r="NM646" i="1"/>
  <c r="AF399" i="1" s="1"/>
  <c r="TS658" i="1"/>
  <c r="AN427" i="1" s="1"/>
  <c r="AZ672" i="1"/>
  <c r="P64" i="1" s="1"/>
  <c r="BA604" i="1"/>
  <c r="D409" i="1" s="1"/>
  <c r="EU672" i="1"/>
  <c r="P10" i="1" s="1"/>
  <c r="EV604" i="1"/>
  <c r="D430" i="1" s="1"/>
  <c r="SQ672" i="1"/>
  <c r="P86" i="1" s="1"/>
  <c r="SR604" i="1"/>
  <c r="D427" i="1" s="1"/>
  <c r="Z604" i="1"/>
  <c r="D408" i="1" s="1"/>
  <c r="DC604" i="1"/>
  <c r="D447" i="1" s="1"/>
  <c r="DB672" i="1"/>
  <c r="P8" i="1" s="1"/>
  <c r="P672" i="1"/>
  <c r="P20" i="1" s="1"/>
  <c r="Q604" i="1"/>
  <c r="D401" i="1" s="1"/>
  <c r="PF604" i="1"/>
  <c r="D451" i="1" s="1"/>
  <c r="PE672" i="1"/>
  <c r="P38" i="1" s="1"/>
  <c r="AFL672" i="1"/>
  <c r="AFM604" i="1"/>
  <c r="KI672" i="1"/>
  <c r="P100" i="1" s="1"/>
  <c r="KJ604" i="1"/>
  <c r="D450" i="1" s="1"/>
  <c r="VB672" i="1"/>
  <c r="P59" i="1" s="1"/>
  <c r="VC604" i="1"/>
  <c r="D419" i="1" s="1"/>
  <c r="ND622" i="1"/>
  <c r="P447" i="1" s="1"/>
  <c r="VU622" i="1"/>
  <c r="P476" i="1" s="1"/>
  <c r="GO622" i="1"/>
  <c r="P442" i="1" s="1"/>
  <c r="DC622" i="1"/>
  <c r="P394" i="1" s="1"/>
  <c r="PO622" i="1"/>
  <c r="P415" i="1" s="1"/>
  <c r="BJ622" i="1"/>
  <c r="P437" i="1" s="1"/>
  <c r="YO610" i="1"/>
  <c r="DL640" i="1"/>
  <c r="AB485" i="1" s="1"/>
  <c r="LK628" i="1"/>
  <c r="T408" i="1" s="1"/>
  <c r="IZ622" i="1"/>
  <c r="P433" i="1" s="1"/>
  <c r="ON640" i="1"/>
  <c r="AB428" i="1" s="1"/>
  <c r="LT616" i="1"/>
  <c r="L459" i="1" s="1"/>
  <c r="CK616" i="1"/>
  <c r="L454" i="1" s="1"/>
  <c r="FW640" i="1"/>
  <c r="AB405" i="1" s="1"/>
  <c r="Q622" i="1"/>
  <c r="P408" i="1" s="1"/>
  <c r="RZ670" i="1"/>
  <c r="AV457" i="1" s="1"/>
  <c r="H610" i="1"/>
  <c r="H447" i="1" s="1"/>
  <c r="LB610" i="1"/>
  <c r="H410" i="1" s="1"/>
  <c r="WV610" i="1"/>
  <c r="IQ610" i="1"/>
  <c r="H406" i="1" s="1"/>
  <c r="QY610" i="1"/>
  <c r="H440" i="1" s="1"/>
  <c r="BJ610" i="1"/>
  <c r="H396" i="1" s="1"/>
  <c r="AI610" i="1"/>
  <c r="H413" i="1" s="1"/>
  <c r="SR652" i="1"/>
  <c r="AJ459" i="1" s="1"/>
  <c r="BS670" i="1"/>
  <c r="AV394" i="1" s="1"/>
  <c r="AI658" i="1"/>
  <c r="AN436" i="1" s="1"/>
  <c r="PX658" i="1"/>
  <c r="DL658" i="1"/>
  <c r="AN421" i="1" s="1"/>
  <c r="ADT658" i="1"/>
  <c r="AGW610" i="1"/>
  <c r="AFM664" i="1"/>
  <c r="NM604" i="1"/>
  <c r="D460" i="1" s="1"/>
  <c r="NL672" i="1"/>
  <c r="P89" i="1" s="1"/>
  <c r="GO628" i="1"/>
  <c r="T432" i="1" s="1"/>
  <c r="XW646" i="1"/>
  <c r="AF474" i="1" s="1"/>
  <c r="TA658" i="1"/>
  <c r="AN440" i="1" s="1"/>
  <c r="AFD658" i="1"/>
  <c r="JI652" i="1"/>
  <c r="AJ392" i="1" s="1"/>
  <c r="MC628" i="1"/>
  <c r="T489" i="1" s="1"/>
  <c r="NM616" i="1"/>
  <c r="L450" i="1" s="1"/>
  <c r="ML664" i="1"/>
  <c r="AR427" i="1" s="1"/>
  <c r="LT604" i="1"/>
  <c r="D399" i="1" s="1"/>
  <c r="LS672" i="1"/>
  <c r="P9" i="1" s="1"/>
  <c r="QY604" i="1"/>
  <c r="D474" i="1" s="1"/>
  <c r="QX672" i="1"/>
  <c r="P35" i="1" s="1"/>
  <c r="AGD672" i="1"/>
  <c r="AGE604" i="1"/>
  <c r="NM640" i="1"/>
  <c r="AB407" i="1" s="1"/>
  <c r="FN622" i="1"/>
  <c r="P412" i="1" s="1"/>
  <c r="NV628" i="1"/>
  <c r="T458" i="1" s="1"/>
  <c r="BS658" i="1"/>
  <c r="AN415" i="1" s="1"/>
  <c r="T386" i="1" l="1"/>
  <c r="D362" i="1"/>
  <c r="L355" i="1"/>
  <c r="H356" i="1"/>
  <c r="P360" i="1"/>
  <c r="D369" i="1"/>
  <c r="P358" i="1"/>
  <c r="L363" i="1"/>
  <c r="L357" i="1"/>
  <c r="D366" i="1"/>
  <c r="H359" i="1"/>
  <c r="P359" i="1"/>
  <c r="P355" i="1"/>
  <c r="P365" i="1"/>
  <c r="L352" i="1"/>
  <c r="D358" i="1"/>
  <c r="H353" i="1"/>
  <c r="L361" i="1"/>
  <c r="P367" i="1"/>
  <c r="H354" i="1"/>
  <c r="D359" i="1"/>
  <c r="D365" i="1"/>
  <c r="D368" i="1"/>
  <c r="H366" i="1"/>
  <c r="D352" i="1"/>
  <c r="H364" i="1"/>
  <c r="P356" i="1"/>
  <c r="L359" i="1"/>
  <c r="H363" i="1"/>
  <c r="L354" i="1"/>
  <c r="H361" i="1"/>
  <c r="L358" i="1"/>
  <c r="H365" i="1"/>
  <c r="H360" i="1"/>
  <c r="O239" i="1"/>
  <c r="T370" i="1"/>
  <c r="H362" i="1"/>
  <c r="D363" i="1"/>
  <c r="H358" i="1"/>
  <c r="L364" i="1"/>
  <c r="N262" i="1"/>
  <c r="P368" i="1"/>
  <c r="H357" i="1"/>
  <c r="L356" i="1"/>
  <c r="D353" i="1"/>
  <c r="H355" i="1"/>
  <c r="N260" i="1"/>
  <c r="D357" i="1"/>
  <c r="P353" i="1"/>
  <c r="D361" i="1"/>
  <c r="H352" i="1"/>
  <c r="D354" i="1"/>
  <c r="P366" i="1"/>
  <c r="D356" i="1"/>
  <c r="H367" i="1"/>
  <c r="L362" i="1"/>
  <c r="D367" i="1"/>
  <c r="L360" i="1"/>
  <c r="G76" i="1"/>
  <c r="N254" i="1"/>
  <c r="N258" i="1"/>
  <c r="N256" i="1"/>
  <c r="N257" i="1"/>
  <c r="N253" i="1"/>
  <c r="N255" i="1"/>
  <c r="G48" i="1"/>
  <c r="G102" i="1"/>
  <c r="G71" i="1"/>
  <c r="G21" i="1"/>
  <c r="G14" i="1"/>
  <c r="G25" i="1"/>
  <c r="G99" i="1"/>
  <c r="G95" i="1"/>
  <c r="G12" i="1"/>
  <c r="G41" i="1"/>
  <c r="G49" i="1"/>
  <c r="G40" i="1"/>
  <c r="G82" i="1"/>
  <c r="G13" i="1"/>
  <c r="G27" i="1"/>
  <c r="G50" i="1"/>
  <c r="G66" i="1"/>
  <c r="G17" i="1"/>
  <c r="G59" i="1"/>
  <c r="G62" i="1"/>
  <c r="G75" i="1"/>
  <c r="G61" i="1"/>
  <c r="G26" i="1"/>
  <c r="G38" i="1"/>
  <c r="G54" i="1"/>
  <c r="G73" i="1"/>
  <c r="G46" i="1"/>
  <c r="G8" i="1"/>
  <c r="G94" i="1"/>
  <c r="G7" i="1"/>
  <c r="G32" i="1"/>
  <c r="G42" i="1"/>
  <c r="G90" i="1"/>
  <c r="G52" i="1"/>
  <c r="G56" i="1"/>
  <c r="G33" i="1"/>
  <c r="G67" i="1"/>
  <c r="G34" i="1"/>
  <c r="G86" i="1"/>
  <c r="G85" i="1"/>
  <c r="G16" i="1"/>
  <c r="G98" i="1"/>
  <c r="G672" i="1"/>
  <c r="P60" i="1" s="1"/>
  <c r="H604" i="1"/>
  <c r="D425" i="1" s="1"/>
  <c r="D355" i="1" l="1"/>
  <c r="N259" i="1"/>
  <c r="D70" i="6" l="1"/>
  <c r="P181" i="1" s="1"/>
  <c r="D66" i="6"/>
  <c r="P212" i="1" s="1"/>
  <c r="D74" i="6"/>
  <c r="P211" i="1" s="1"/>
  <c r="D73" i="6"/>
  <c r="P183" i="1" s="1"/>
  <c r="D72" i="6"/>
  <c r="P156" i="1" s="1"/>
  <c r="D71" i="6"/>
  <c r="P134" i="1" s="1"/>
  <c r="D69" i="6"/>
  <c r="P119" i="1" s="1"/>
  <c r="D68" i="6"/>
  <c r="P126" i="1" s="1"/>
  <c r="D67" i="6"/>
  <c r="P155" i="1" s="1"/>
  <c r="D65" i="6"/>
  <c r="P176" i="1" s="1"/>
  <c r="D64" i="6"/>
  <c r="P189" i="1" s="1"/>
  <c r="D63" i="6"/>
  <c r="P148" i="1" s="1"/>
  <c r="D62" i="6"/>
  <c r="P123" i="1" s="1"/>
  <c r="D61" i="6"/>
  <c r="P138" i="1" s="1"/>
  <c r="D60" i="6"/>
  <c r="P186" i="1" s="1"/>
  <c r="D59" i="6"/>
  <c r="P174" i="1" s="1"/>
  <c r="D58" i="6"/>
  <c r="P216" i="1" s="1"/>
  <c r="D57" i="6"/>
  <c r="P180" i="1" s="1"/>
  <c r="D56" i="6"/>
  <c r="P132" i="1" s="1"/>
  <c r="D55" i="6"/>
  <c r="P210" i="1" s="1"/>
  <c r="D54" i="6"/>
  <c r="P125" i="1" s="1"/>
  <c r="D53" i="6"/>
  <c r="P170" i="1" s="1"/>
  <c r="D52" i="6"/>
  <c r="P191" i="1" s="1"/>
  <c r="D51" i="6"/>
  <c r="P152" i="1" s="1"/>
  <c r="D50" i="6"/>
  <c r="P139" i="1" s="1"/>
  <c r="D49" i="6"/>
  <c r="P121" i="1" s="1"/>
  <c r="D48" i="6"/>
  <c r="D47" i="6"/>
  <c r="P130" i="1" s="1"/>
  <c r="D46" i="6"/>
  <c r="P154" i="1" s="1"/>
  <c r="D45" i="6"/>
  <c r="P187" i="1" s="1"/>
  <c r="D44" i="6"/>
  <c r="P136" i="1" s="1"/>
  <c r="D43" i="6"/>
  <c r="P198" i="1" s="1"/>
  <c r="D42" i="6"/>
  <c r="P179" i="1" s="1"/>
  <c r="D41" i="6"/>
  <c r="P162" i="1" s="1"/>
  <c r="D40" i="6"/>
  <c r="P145" i="1" s="1"/>
  <c r="D39" i="6"/>
  <c r="P193" i="1" s="1"/>
  <c r="D38" i="6"/>
  <c r="P178" i="1" s="1"/>
  <c r="D37" i="6"/>
  <c r="P177" i="1" s="1"/>
  <c r="D36" i="6"/>
  <c r="P144" i="1" s="1"/>
  <c r="D35" i="6"/>
  <c r="P165" i="1" s="1"/>
  <c r="D34" i="6"/>
  <c r="D33" i="6"/>
  <c r="D32" i="6"/>
  <c r="P142" i="1" s="1"/>
  <c r="D31" i="6"/>
  <c r="P159" i="1" s="1"/>
  <c r="D30" i="6"/>
  <c r="P141" i="1" s="1"/>
  <c r="D29" i="6"/>
  <c r="P150" i="1" s="1"/>
  <c r="D28" i="6"/>
  <c r="D27" i="6"/>
  <c r="P196" i="1" s="1"/>
  <c r="D26" i="6"/>
  <c r="D25" i="6"/>
  <c r="P157" i="1" s="1"/>
  <c r="D24" i="6"/>
  <c r="P128" i="1" s="1"/>
  <c r="D23" i="6"/>
  <c r="P149" i="1" s="1"/>
  <c r="D22" i="6"/>
  <c r="D21" i="6"/>
  <c r="P200" i="1" s="1"/>
  <c r="D20" i="6"/>
  <c r="P161" i="1" s="1"/>
  <c r="D19" i="6"/>
  <c r="P175" i="1" s="1"/>
  <c r="D18" i="6"/>
  <c r="P217" i="1" s="1"/>
  <c r="D17" i="6"/>
  <c r="P146" i="1" s="1"/>
  <c r="D16" i="6"/>
  <c r="P205" i="1" s="1"/>
  <c r="D15" i="6"/>
  <c r="P164" i="1" s="1"/>
  <c r="D14" i="6"/>
  <c r="D13" i="6"/>
  <c r="P158" i="1" s="1"/>
  <c r="D12" i="6"/>
  <c r="P140" i="1" s="1"/>
  <c r="D11" i="6"/>
  <c r="P160" i="1" s="1"/>
  <c r="D10" i="6"/>
  <c r="D9" i="6"/>
  <c r="D8" i="6"/>
  <c r="P135" i="1" s="1"/>
  <c r="D7" i="6"/>
  <c r="P185" i="1" s="1"/>
  <c r="D6" i="6"/>
  <c r="P209" i="1" s="1"/>
  <c r="D5" i="6"/>
  <c r="P131" i="1" s="1"/>
  <c r="D4" i="6"/>
  <c r="P153" i="1" l="1"/>
  <c r="N283" i="1"/>
  <c r="P199" i="1"/>
  <c r="N286" i="1"/>
  <c r="P203" i="1"/>
  <c r="P147" i="1"/>
  <c r="N287" i="1"/>
  <c r="P204" i="1"/>
  <c r="N285" i="1"/>
  <c r="P214" i="1"/>
  <c r="N289" i="1"/>
  <c r="P169" i="1"/>
  <c r="N281" i="1"/>
  <c r="P172" i="1"/>
  <c r="N282" i="1"/>
  <c r="P206" i="1"/>
  <c r="N288" i="1"/>
  <c r="P184" i="1"/>
  <c r="D6" i="4"/>
  <c r="X592" i="1" s="1"/>
  <c r="D3" i="6" l="1"/>
  <c r="N290" i="1" s="1"/>
  <c r="P188" i="1" l="1"/>
  <c r="G22" i="1" l="1"/>
  <c r="G3" i="1"/>
  <c r="G44" i="1"/>
  <c r="G51" i="1"/>
  <c r="G19" i="1"/>
  <c r="G55" i="1"/>
  <c r="G10" i="1"/>
  <c r="G11" i="1"/>
  <c r="G4" i="1"/>
  <c r="G6" i="1"/>
  <c r="G9" i="1"/>
  <c r="G30" i="1"/>
  <c r="G35" i="1"/>
  <c r="G219" i="1" l="1"/>
  <c r="G284" i="1"/>
  <c r="Y623" i="1" l="1"/>
  <c r="Z628" i="1" s="1"/>
  <c r="T448" i="1" s="1"/>
  <c r="E848" i="1" l="1"/>
  <c r="Y672" i="1"/>
  <c r="P33" i="1" s="1"/>
  <c r="E686" i="1"/>
  <c r="E1382" i="1"/>
  <c r="D360" i="1" l="1"/>
  <c r="G18" i="1"/>
  <c r="N261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43" i="1" s="1"/>
  <c r="G343" i="1" s="1"/>
</calcChain>
</file>

<file path=xl/sharedStrings.xml><?xml version="1.0" encoding="utf-8"?>
<sst xmlns="http://schemas.openxmlformats.org/spreadsheetml/2006/main" count="80100" uniqueCount="5048">
  <si>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</si>
  <si>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</si>
  <si>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</si>
  <si>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</si>
  <si>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</si>
  <si>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</si>
  <si>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</si>
  <si>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</si>
  <si>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</si>
  <si>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</si>
  <si>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</si>
  <si>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</si>
  <si>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</si>
  <si>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</si>
  <si>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</si>
  <si>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</si>
  <si>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</si>
  <si>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</si>
  <si>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</si>
  <si>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</si>
  <si>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</si>
  <si>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</si>
  <si>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</si>
  <si>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</si>
  <si>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</si>
  <si>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</si>
  <si>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</si>
  <si>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</si>
  <si>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</si>
  <si>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</si>
  <si>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</si>
  <si>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</si>
  <si>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</si>
  <si>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</si>
  <si>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</si>
  <si>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</si>
  <si>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</si>
  <si>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</si>
  <si>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</si>
  <si>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</si>
  <si>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</si>
  <si>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</si>
  <si>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</si>
  <si>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</si>
  <si>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</si>
  <si>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</si>
  <si>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</si>
  <si>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</si>
  <si>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</si>
  <si>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</si>
  <si>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</si>
  <si>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</si>
  <si>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</si>
  <si>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</si>
  <si>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</si>
  <si>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</si>
  <si>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</si>
  <si>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</si>
  <si>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</si>
  <si>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</si>
  <si>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</si>
  <si>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</si>
  <si>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</si>
  <si>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</si>
  <si>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</si>
  <si>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</si>
  <si>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</si>
  <si>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</si>
  <si>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</si>
  <si>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</si>
  <si>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</si>
  <si>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</si>
  <si>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</si>
  <si>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</si>
  <si>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</si>
  <si>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</si>
  <si>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</si>
  <si>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</si>
  <si>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</si>
  <si>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</si>
  <si>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</si>
  <si>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</si>
  <si>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</si>
  <si>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</si>
  <si>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</si>
  <si>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</si>
  <si>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</si>
  <si>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</si>
  <si>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</si>
  <si>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</si>
  <si>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</si>
  <si>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</si>
  <si>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</si>
  <si>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</si>
  <si>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</si>
  <si>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</si>
  <si>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</si>
  <si>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</si>
  <si>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</si>
  <si>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</si>
  <si>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</si>
  <si>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</si>
  <si>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</si>
  <si>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</si>
  <si>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</si>
  <si>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</si>
  <si>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</si>
  <si>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</si>
  <si>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</si>
  <si>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</si>
  <si>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</si>
  <si>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</si>
  <si>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</si>
  <si>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</si>
  <si>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</si>
  <si>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</si>
  <si>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</si>
  <si>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</si>
  <si>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</si>
  <si>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</si>
  <si>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</si>
  <si>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</si>
  <si>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</si>
  <si>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</si>
  <si>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</si>
  <si>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</si>
  <si>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</si>
  <si>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</si>
  <si>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</si>
  <si>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</si>
  <si>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</si>
  <si>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</si>
  <si>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</si>
  <si>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</si>
  <si>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</si>
  <si>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</si>
  <si>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</si>
  <si>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</si>
  <si>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</si>
  <si>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</si>
  <si>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</si>
  <si>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</si>
  <si>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</si>
  <si>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</si>
  <si>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</si>
  <si>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</si>
  <si>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</si>
  <si>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</si>
  <si>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</si>
  <si>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</si>
  <si>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</si>
  <si>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</si>
  <si>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</si>
  <si>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</si>
  <si>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</si>
  <si>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</si>
  <si>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</si>
  <si>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</si>
  <si>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</si>
  <si>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</si>
  <si>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</si>
  <si>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</si>
  <si>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</si>
  <si>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</si>
  <si>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</si>
  <si>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</si>
  <si>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</si>
  <si>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</si>
  <si>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</si>
  <si>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</si>
  <si>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</si>
  <si>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</si>
  <si>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</si>
  <si>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</si>
  <si>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</si>
  <si>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</si>
  <si>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</si>
  <si>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</si>
  <si>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</si>
  <si>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</si>
  <si>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</si>
  <si>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</si>
  <si>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</si>
  <si>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</si>
  <si>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</si>
  <si>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</si>
  <si>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</si>
  <si>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</si>
  <si>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</si>
  <si>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Volta Ciclista a Catalunya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</si>
  <si>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</si>
  <si>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</si>
  <si>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</si>
  <si>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</si>
  <si>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</si>
  <si>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</si>
  <si>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</si>
  <si>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</si>
  <si>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</si>
  <si>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</si>
  <si>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</si>
  <si>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</si>
  <si>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</si>
  <si>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</si>
  <si>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</si>
  <si>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</si>
  <si>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</si>
  <si>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</si>
  <si>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</si>
  <si>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</si>
  <si>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</si>
  <si>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</si>
  <si>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</si>
  <si>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</si>
  <si>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</si>
  <si>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</si>
  <si>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</si>
  <si>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</si>
  <si>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</si>
  <si>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</si>
  <si>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</si>
  <si>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</si>
  <si>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</si>
  <si>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</si>
  <si>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</si>
  <si>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</si>
  <si>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</si>
  <si>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</si>
  <si>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</si>
  <si>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</si>
  <si>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</si>
  <si>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</si>
  <si>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</si>
  <si>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</si>
  <si>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</si>
  <si>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</si>
  <si>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</si>
  <si>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</si>
  <si>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</si>
  <si>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</si>
  <si>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</si>
  <si>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</si>
  <si>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</si>
  <si>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</si>
  <si>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</si>
  <si>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</si>
  <si>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</si>
  <si>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</si>
  <si>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</si>
  <si>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</si>
  <si>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</si>
  <si>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</si>
  <si>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</si>
  <si>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</si>
  <si>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</si>
  <si>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</si>
  <si>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</si>
  <si>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</si>
  <si>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</si>
  <si>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</si>
  <si>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</si>
  <si>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</si>
  <si>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</si>
  <si>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</si>
  <si>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</si>
  <si>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</si>
  <si>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</si>
  <si>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</si>
  <si>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</si>
  <si>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</si>
  <si>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</si>
  <si>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</si>
  <si>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</si>
  <si>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</si>
  <si>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</si>
  <si>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</si>
  <si>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</si>
  <si>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</si>
  <si>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</si>
  <si>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</si>
  <si>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</si>
  <si>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</si>
  <si>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</si>
  <si>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</si>
  <si>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</si>
  <si>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</si>
  <si>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</si>
  <si>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</si>
  <si>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</si>
  <si>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</si>
  <si>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</si>
  <si>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</si>
  <si>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</si>
  <si>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</si>
  <si>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</si>
  <si>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</si>
  <si>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</si>
  <si>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</si>
  <si>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</si>
  <si>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</si>
  <si>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</si>
  <si>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</si>
  <si>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</si>
  <si>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</si>
  <si>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</si>
  <si>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</si>
  <si>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</si>
  <si>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</si>
  <si>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</si>
  <si>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</si>
  <si>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</si>
  <si>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</si>
  <si>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</si>
  <si>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</si>
  <si>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</si>
  <si>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</si>
  <si>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</si>
  <si>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</si>
  <si>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</si>
  <si>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</si>
  <si>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</si>
  <si>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</si>
  <si>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</si>
  <si>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</si>
  <si>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</si>
  <si>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</si>
  <si>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</si>
  <si>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</si>
  <si>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</si>
  <si>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</si>
  <si>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</si>
  <si>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</si>
  <si>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</si>
  <si>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</si>
  <si>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</si>
  <si>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</si>
  <si>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</si>
  <si>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</si>
  <si>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</si>
  <si>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</si>
  <si>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</si>
  <si>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</si>
  <si>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</si>
  <si>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</si>
  <si>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</si>
  <si>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</si>
  <si>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</si>
  <si>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</si>
  <si>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</si>
  <si>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</si>
  <si>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</si>
  <si>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</si>
  <si>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</si>
  <si>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</si>
  <si>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</si>
  <si>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</si>
  <si>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</si>
  <si>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</si>
  <si>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</si>
  <si>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</si>
  <si>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</si>
  <si>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</si>
  <si>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</si>
  <si>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</si>
  <si>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</si>
  <si>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</si>
  <si>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</si>
  <si>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</si>
  <si>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</si>
  <si>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</si>
  <si>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</si>
  <si>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</si>
  <si>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</si>
  <si>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</si>
  <si>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</si>
  <si>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</si>
  <si>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</si>
  <si>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</si>
  <si>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</si>
  <si>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</si>
  <si>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</si>
  <si>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</si>
  <si>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</si>
  <si>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</si>
  <si>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</si>
  <si>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</si>
  <si>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</si>
  <si>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</si>
  <si>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</si>
  <si>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</si>
  <si>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</si>
  <si>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</si>
  <si>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</si>
  <si>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</si>
  <si>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</si>
  <si>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</si>
  <si>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</si>
  <si>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</si>
  <si>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</si>
  <si>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</si>
  <si>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</si>
  <si>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</si>
  <si>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</si>
  <si>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</si>
  <si>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</si>
  <si>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</si>
  <si>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</si>
  <si>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</si>
  <si>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</si>
  <si>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</si>
  <si>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</si>
  <si>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</si>
  <si>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</si>
  <si>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</si>
  <si>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</si>
  <si>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</si>
  <si>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</si>
  <si>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</si>
  <si>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</si>
  <si>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</si>
  <si>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</si>
  <si>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</si>
  <si>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</si>
  <si>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</si>
  <si>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</si>
  <si>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</si>
  <si>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</si>
  <si>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</si>
  <si>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</si>
  <si>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</si>
  <si>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</si>
  <si>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</si>
  <si>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</si>
  <si>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</si>
  <si>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</si>
  <si>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</si>
  <si>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</si>
  <si>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</si>
  <si>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</si>
  <si>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</si>
  <si>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</si>
  <si>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</si>
  <si>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</si>
  <si>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</si>
  <si>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</si>
  <si>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</si>
  <si>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</si>
  <si>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</si>
  <si>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</si>
  <si>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</si>
  <si>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</si>
  <si>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</si>
  <si>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</si>
  <si>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</si>
  <si>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</si>
  <si>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</si>
  <si>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</si>
  <si>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</si>
  <si>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</si>
  <si>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</si>
  <si>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</si>
  <si>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</si>
  <si>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</si>
  <si>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</si>
  <si>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</si>
  <si>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</si>
  <si>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</si>
  <si>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</si>
  <si>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</si>
  <si>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</si>
  <si>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</si>
  <si>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</si>
  <si>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</si>
  <si>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</si>
  <si>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</si>
  <si>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</si>
  <si>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</si>
  <si>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</si>
  <si>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</si>
  <si>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</si>
  <si>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</si>
  <si>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</si>
  <si>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</si>
  <si>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</si>
  <si>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</si>
  <si>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</si>
  <si>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</si>
  <si>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</si>
  <si>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</si>
  <si>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</si>
  <si>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</si>
  <si>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</si>
  <si>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</si>
  <si>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</si>
  <si>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</si>
  <si>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</si>
  <si>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</si>
  <si>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</si>
  <si>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</si>
  <si>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</si>
  <si>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</si>
  <si>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</si>
  <si>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</si>
  <si>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</si>
  <si>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</si>
  <si>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</si>
  <si>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</si>
  <si>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</si>
  <si>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</si>
  <si>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</si>
  <si>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</si>
  <si>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</si>
  <si>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</si>
  <si>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</si>
  <si>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</si>
  <si>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</si>
  <si>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</si>
  <si>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</si>
  <si>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</si>
  <si>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</si>
  <si>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</si>
  <si>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</si>
  <si>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</si>
  <si>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</si>
  <si>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</si>
  <si>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</si>
  <si>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</si>
  <si>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</si>
  <si>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</si>
  <si>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</si>
  <si>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</si>
  <si>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</si>
  <si>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</si>
  <si>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</si>
  <si>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</si>
  <si>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</si>
  <si>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</si>
  <si>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</si>
  <si>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</si>
  <si>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</si>
  <si>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</si>
  <si>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</si>
  <si>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</si>
  <si>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</si>
  <si>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</si>
  <si>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</si>
  <si>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</si>
  <si>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</si>
  <si>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</si>
  <si>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</si>
  <si>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</si>
  <si>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</si>
  <si>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</si>
  <si>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</si>
  <si>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</si>
  <si>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</si>
  <si>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</si>
  <si>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</si>
  <si>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</si>
  <si>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</si>
  <si>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</si>
  <si>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</si>
  <si>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</si>
  <si>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</si>
  <si>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</si>
  <si>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</si>
  <si>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</si>
  <si>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</si>
  <si>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</si>
  <si>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</si>
  <si>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</si>
  <si>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</si>
  <si>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</si>
  <si>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</si>
  <si>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</si>
  <si>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</si>
  <si>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</si>
  <si>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</si>
  <si>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</si>
  <si>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</si>
  <si>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</si>
  <si>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</si>
  <si>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</si>
  <si>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</si>
  <si>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</si>
  <si>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</si>
  <si>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</si>
  <si>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</si>
  <si>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</si>
  <si>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</si>
  <si>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</si>
  <si>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</si>
  <si>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</si>
  <si>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</si>
  <si>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</si>
  <si>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</si>
  <si>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</si>
  <si>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</si>
  <si>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</si>
  <si>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</si>
  <si>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</si>
  <si>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</si>
  <si>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</si>
  <si>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</si>
  <si>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</si>
  <si>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</si>
  <si>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</si>
  <si>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</si>
  <si>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</si>
  <si>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</si>
  <si>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</si>
  <si>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</si>
  <si>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</si>
  <si>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</si>
  <si>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</si>
  <si>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</si>
  <si>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</si>
  <si>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</si>
  <si>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</si>
  <si>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</si>
  <si>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</si>
  <si>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</si>
  <si>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</si>
  <si>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</si>
  <si>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</si>
  <si>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</si>
  <si>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</si>
  <si>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</si>
  <si>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</si>
  <si>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</si>
  <si>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</si>
  <si>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</si>
  <si>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</si>
  <si>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</si>
  <si>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</si>
  <si>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</si>
  <si>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</si>
  <si>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</si>
  <si>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</si>
  <si>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</si>
  <si>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</si>
  <si>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</si>
  <si>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</si>
  <si>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</si>
  <si>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</si>
  <si>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</si>
  <si>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</si>
  <si>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</si>
  <si>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</si>
  <si>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</si>
  <si>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</si>
  <si>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</si>
  <si>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</si>
  <si>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</si>
  <si>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</si>
  <si>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</si>
  <si>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</si>
  <si>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</si>
  <si>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</si>
  <si>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</si>
  <si>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</si>
  <si>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</si>
  <si>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</si>
  <si>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</si>
  <si>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</si>
  <si>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</si>
  <si>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</si>
  <si>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</si>
  <si>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</si>
  <si>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</si>
  <si>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</si>
  <si>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</si>
  <si>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</si>
  <si>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</si>
  <si>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</si>
  <si>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</si>
  <si>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</si>
  <si>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</si>
  <si>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</si>
  <si>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</si>
  <si>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</si>
  <si>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</si>
  <si>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</si>
  <si>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</si>
  <si>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</si>
  <si>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</si>
  <si>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</si>
  <si>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</si>
  <si>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</si>
  <si>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</si>
  <si>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</si>
  <si>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</si>
  <si>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</si>
  <si>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</si>
  <si>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</si>
  <si>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</si>
  <si>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</si>
  <si>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</si>
  <si>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</si>
  <si>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</si>
  <si>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</si>
  <si>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</si>
  <si>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</si>
  <si>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</si>
  <si>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</si>
  <si>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</si>
  <si>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</si>
  <si>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</si>
  <si>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</si>
  <si>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</si>
  <si>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</si>
  <si>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</si>
  <si>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</si>
  <si>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</si>
  <si>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</si>
  <si>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</si>
  <si>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</si>
  <si>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</si>
  <si>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</si>
  <si>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</si>
  <si>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</si>
  <si>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</si>
  <si>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</si>
  <si>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</si>
  <si>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</si>
  <si>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</si>
  <si>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</si>
  <si>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</si>
  <si>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</si>
  <si>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</si>
  <si>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</si>
  <si>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</si>
  <si>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</si>
  <si>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</si>
  <si>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</si>
  <si>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</si>
  <si>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</si>
  <si>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</si>
  <si>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</si>
  <si>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</si>
  <si>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</si>
  <si>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</si>
  <si>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</si>
  <si>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</si>
  <si>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</si>
  <si>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</si>
  <si>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</si>
  <si>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</si>
  <si>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</si>
  <si>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</si>
  <si>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</si>
  <si>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</si>
  <si>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</si>
  <si>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</si>
  <si>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</si>
  <si>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</si>
  <si>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</si>
  <si>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</si>
  <si>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</si>
  <si>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</si>
  <si>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</si>
  <si>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</si>
  <si>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</si>
  <si>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</si>
  <si>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</si>
  <si>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</si>
  <si>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</si>
  <si>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</si>
  <si>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</si>
  <si>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</si>
  <si>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</si>
  <si>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</si>
  <si>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</si>
  <si>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</si>
  <si>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</si>
  <si>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</si>
  <si>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</si>
  <si>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</si>
  <si>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</si>
  <si>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</si>
  <si>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</si>
  <si>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</si>
  <si>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</si>
  <si>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</si>
  <si>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</si>
  <si>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</si>
  <si>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</si>
  <si>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</si>
  <si>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</si>
  <si>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</si>
  <si>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</si>
  <si>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</si>
  <si>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</si>
  <si>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</si>
  <si>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</si>
  <si>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</si>
  <si>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</si>
  <si>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</si>
  <si>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</si>
  <si>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</si>
  <si>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</si>
  <si>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</si>
  <si>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</si>
  <si>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</si>
  <si>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</si>
  <si>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</si>
  <si>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</si>
  <si>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</si>
  <si>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</si>
  <si>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</si>
  <si>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</si>
  <si>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</si>
  <si>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</si>
  <si>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</si>
  <si>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</si>
  <si>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</si>
  <si>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</si>
  <si>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</si>
  <si>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</si>
  <si>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</si>
  <si>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</si>
  <si>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</si>
  <si>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</si>
  <si>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</si>
  <si>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</si>
  <si>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</si>
  <si>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</si>
  <si>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</si>
  <si>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</si>
  <si>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</si>
  <si>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</si>
  <si>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</si>
  <si>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</si>
  <si>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</si>
  <si>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</si>
  <si>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</si>
  <si>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</si>
  <si>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</si>
  <si>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</si>
  <si>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</si>
  <si>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</si>
  <si>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</si>
  <si>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</si>
  <si>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</si>
  <si>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</si>
  <si>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</si>
  <si>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</si>
  <si>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</si>
  <si>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</si>
  <si>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</si>
  <si>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</si>
  <si>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</si>
  <si>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</si>
  <si>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</si>
  <si>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</si>
  <si>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</si>
  <si>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</si>
  <si>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</si>
  <si>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</si>
  <si>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</si>
  <si>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</si>
  <si>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</si>
  <si>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</si>
  <si>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</si>
  <si>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</si>
  <si>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</si>
  <si>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</si>
  <si>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</si>
  <si>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</si>
  <si>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</si>
  <si>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</si>
  <si>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</si>
  <si>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3daagse Brugge-De Panne</t>
  </si>
  <si>
    <t>1x2e, 1x9e, 1x10e</t>
  </si>
  <si>
    <t>TOWNSEND Rory</t>
  </si>
  <si>
    <t>FERASSE Thibault</t>
  </si>
  <si>
    <t>Te behalen titels (vanaf 2016):</t>
  </si>
  <si>
    <t>Volta Ciclista a Catalunya Specialist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</si>
  <si>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</si>
  <si>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</si>
  <si>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</si>
  <si>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</si>
  <si>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</si>
  <si>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</si>
  <si>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</si>
  <si>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</si>
  <si>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</si>
  <si>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</si>
  <si>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</si>
  <si>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</si>
  <si>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</si>
  <si>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</si>
  <si>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</si>
  <si>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</si>
  <si>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</si>
  <si>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</si>
  <si>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</si>
  <si>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</si>
  <si>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</si>
  <si>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</si>
  <si>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</si>
  <si>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</si>
  <si>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</si>
  <si>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</si>
  <si>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</si>
  <si>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</si>
  <si>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</si>
  <si>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</si>
  <si>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</si>
  <si>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</si>
  <si>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</si>
  <si>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</si>
  <si>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</si>
  <si>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</si>
  <si>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</si>
  <si>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</si>
  <si>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</si>
  <si>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</si>
  <si>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</si>
  <si>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</si>
  <si>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</si>
  <si>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</si>
  <si>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</si>
  <si>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</si>
  <si>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</si>
  <si>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</si>
  <si>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</si>
  <si>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</si>
  <si>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</si>
  <si>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</si>
  <si>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</si>
  <si>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</si>
  <si>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</si>
  <si>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</si>
  <si>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</si>
  <si>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</si>
  <si>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</si>
  <si>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</si>
  <si>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</si>
  <si>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</si>
  <si>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</si>
  <si>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</si>
  <si>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</si>
  <si>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</si>
  <si>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</si>
  <si>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</si>
  <si>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</si>
  <si>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</si>
  <si>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</si>
  <si>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</si>
  <si>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</si>
  <si>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</si>
  <si>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</si>
  <si>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</si>
  <si>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</si>
  <si>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</si>
  <si>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</si>
  <si>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</si>
  <si>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</si>
  <si>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</si>
  <si>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</si>
  <si>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</si>
  <si>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</si>
  <si>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</si>
  <si>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</si>
  <si>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</si>
  <si>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</si>
  <si>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</si>
  <si>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</si>
  <si>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</si>
  <si>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</si>
  <si>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</si>
  <si>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</si>
  <si>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</si>
  <si>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</si>
  <si>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</si>
  <si>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</si>
  <si>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</si>
  <si>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</si>
  <si>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</si>
  <si>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</si>
  <si>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</si>
  <si>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</si>
  <si>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</si>
  <si>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</si>
  <si>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</si>
  <si>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</si>
  <si>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</si>
  <si>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</si>
  <si>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</si>
  <si>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</si>
  <si>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</si>
  <si>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</si>
  <si>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</si>
  <si>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</si>
  <si>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</si>
  <si>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</si>
  <si>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</si>
  <si>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</si>
  <si>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</si>
  <si>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</si>
  <si>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</si>
  <si>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</si>
  <si>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</si>
  <si>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</si>
  <si>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</si>
  <si>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</si>
  <si>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</si>
  <si>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</si>
  <si>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</si>
  <si>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</si>
  <si>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</si>
  <si>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</si>
  <si>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</si>
  <si>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</si>
  <si>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</si>
  <si>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</si>
  <si>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</si>
  <si>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</si>
  <si>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E3 Harelbeke:</t>
  </si>
  <si>
    <t>Ronde van Catalonie:</t>
  </si>
  <si>
    <t>Gent-Wevelgem:</t>
  </si>
  <si>
    <t>3daagse De Panne: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</si>
  <si>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</si>
  <si>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</si>
  <si>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</si>
  <si>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</si>
  <si>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</si>
  <si>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</si>
  <si>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</si>
  <si>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</si>
  <si>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</si>
  <si>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</si>
  <si>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</si>
  <si>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</si>
  <si>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</si>
  <si>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</si>
  <si>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</si>
  <si>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</si>
  <si>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</si>
  <si>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</si>
  <si>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</si>
  <si>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</si>
  <si>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</si>
  <si>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</si>
  <si>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</si>
  <si>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</si>
  <si>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</si>
  <si>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</si>
  <si>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</si>
  <si>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</si>
  <si>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</si>
  <si>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</si>
  <si>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</si>
  <si>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</si>
  <si>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</si>
  <si>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</si>
  <si>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</si>
  <si>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</si>
  <si>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</si>
  <si>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</si>
  <si>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</si>
  <si>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</si>
  <si>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</si>
  <si>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</si>
  <si>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</si>
  <si>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</si>
  <si>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</si>
  <si>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</si>
  <si>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</si>
  <si>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</si>
  <si>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</si>
  <si>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</si>
  <si>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</si>
  <si>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</si>
  <si>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</si>
  <si>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</si>
  <si>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</si>
  <si>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</si>
  <si>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</si>
  <si>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</si>
  <si>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</si>
  <si>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</si>
  <si>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</si>
  <si>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</si>
  <si>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</si>
  <si>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</si>
  <si>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</si>
  <si>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</si>
  <si>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</si>
  <si>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</si>
  <si>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</si>
  <si>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</si>
  <si>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</si>
  <si>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</si>
  <si>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</si>
  <si>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</si>
  <si>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</si>
  <si>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</si>
  <si>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</si>
  <si>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</si>
  <si>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</si>
  <si>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</si>
  <si>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</si>
  <si>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</si>
  <si>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</si>
  <si>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</si>
  <si>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</si>
  <si>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</si>
  <si>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</si>
  <si>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</si>
  <si>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</si>
  <si>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</si>
  <si>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</si>
  <si>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</si>
  <si>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</si>
  <si>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</si>
  <si>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</si>
  <si>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</si>
  <si>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</si>
  <si>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</si>
  <si>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</si>
  <si>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</si>
  <si>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</si>
  <si>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</si>
  <si>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</si>
  <si>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</si>
  <si>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</si>
  <si>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</si>
  <si>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</si>
  <si>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</si>
  <si>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</si>
  <si>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</si>
  <si>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</si>
  <si>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</si>
  <si>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</si>
  <si>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</si>
  <si>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</si>
  <si>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</si>
  <si>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</si>
  <si>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</si>
  <si>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</si>
  <si>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</si>
  <si>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</si>
  <si>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</si>
  <si>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</si>
  <si>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</si>
  <si>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</si>
  <si>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</si>
  <si>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</si>
  <si>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</si>
  <si>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</si>
  <si>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</si>
  <si>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</si>
  <si>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</si>
  <si>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</si>
  <si>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</si>
  <si>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</si>
  <si>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</si>
  <si>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</si>
  <si>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</si>
  <si>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</si>
  <si>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</si>
  <si>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</si>
  <si>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</si>
  <si>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</si>
  <si>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</si>
  <si>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</si>
  <si>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</si>
  <si>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</si>
  <si>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</si>
  <si>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</si>
  <si>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</si>
  <si>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</si>
  <si>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</si>
  <si>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</si>
  <si>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</si>
  <si>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</si>
  <si>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</si>
  <si>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</si>
  <si>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</si>
  <si>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</si>
  <si>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</si>
  <si>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</si>
  <si>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</si>
  <si>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</si>
  <si>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</si>
  <si>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</si>
  <si>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</si>
  <si>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</si>
  <si>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</si>
  <si>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</si>
  <si>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</si>
  <si>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</si>
  <si>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</si>
  <si>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</si>
  <si>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</si>
  <si>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</si>
  <si>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</si>
  <si>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</si>
  <si>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</si>
  <si>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</si>
  <si>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</si>
  <si>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</si>
  <si>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</si>
  <si>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</si>
  <si>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</si>
  <si>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</si>
  <si>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</si>
  <si>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</si>
  <si>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</si>
  <si>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</si>
  <si>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</si>
  <si>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</si>
  <si>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</si>
  <si>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</si>
  <si>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</si>
  <si>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</si>
  <si>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</si>
  <si>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</si>
  <si>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</si>
  <si>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</si>
  <si>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</si>
  <si>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</si>
  <si>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</si>
  <si>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</si>
  <si>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</si>
  <si>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</si>
  <si>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</si>
  <si>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</si>
  <si>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</si>
  <si>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</si>
  <si>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</si>
  <si>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</si>
  <si>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</si>
  <si>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</si>
  <si>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</si>
  <si>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</si>
  <si>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</si>
  <si>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</si>
  <si>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</si>
  <si>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</si>
  <si>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</si>
  <si>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</si>
  <si>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</si>
  <si>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</si>
  <si>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</si>
  <si>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</si>
  <si>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</si>
  <si>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</si>
  <si>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</si>
  <si>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</si>
  <si>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</si>
  <si>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</si>
  <si>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</si>
  <si>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</si>
  <si>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</si>
  <si>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</si>
  <si>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</si>
  <si>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</si>
  <si>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</si>
  <si>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</si>
  <si>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</si>
  <si>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</si>
  <si>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</si>
  <si>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</si>
  <si>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</si>
  <si>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</si>
  <si>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</si>
  <si>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</si>
  <si>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</si>
  <si>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</si>
  <si>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</si>
  <si>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</si>
  <si>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</si>
  <si>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</si>
  <si>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</si>
  <si>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</si>
  <si>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</si>
  <si>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</si>
  <si>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</si>
  <si>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</si>
  <si>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</si>
  <si>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</si>
  <si>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</si>
  <si>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</si>
  <si>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</si>
  <si>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</si>
  <si>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</si>
  <si>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</si>
  <si>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</si>
  <si>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</si>
  <si>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</si>
  <si>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</si>
  <si>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</si>
  <si>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</si>
  <si>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</si>
  <si>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</si>
  <si>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</si>
  <si>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</si>
  <si>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</si>
  <si>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</si>
  <si>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</si>
  <si>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</si>
  <si>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</si>
  <si>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</si>
  <si>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</si>
  <si>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</si>
  <si>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</si>
  <si>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</si>
  <si>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</si>
  <si>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</si>
  <si>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</si>
  <si>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</si>
  <si>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</si>
  <si>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</si>
  <si>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</si>
  <si>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</si>
  <si>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</si>
  <si>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</si>
  <si>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</si>
  <si>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</si>
  <si>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</si>
  <si>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</si>
  <si>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</si>
  <si>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</si>
  <si>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</si>
  <si>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</si>
  <si>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</si>
  <si>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</si>
  <si>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</si>
  <si>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</si>
  <si>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</si>
  <si>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</si>
  <si>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</si>
  <si>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</si>
  <si>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</si>
  <si>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</si>
  <si>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</si>
  <si>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</si>
  <si>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</si>
  <si>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</si>
  <si>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</si>
  <si>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</si>
  <si>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</si>
  <si>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</si>
  <si>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</si>
  <si>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</si>
  <si>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</si>
  <si>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</si>
  <si>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</si>
  <si>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</si>
  <si>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</si>
  <si>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</si>
  <si>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</si>
  <si>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</si>
  <si>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</si>
  <si>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</si>
  <si>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</si>
  <si>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</si>
  <si>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</si>
  <si>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</si>
  <si>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</si>
  <si>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</si>
  <si>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</si>
  <si>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</si>
  <si>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</si>
  <si>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</si>
  <si>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</si>
  <si>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</si>
  <si>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</si>
  <si>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</si>
  <si>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</si>
  <si>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</si>
  <si>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</si>
  <si>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</si>
  <si>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</si>
  <si>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</si>
  <si>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</si>
  <si>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</si>
  <si>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</si>
  <si>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</si>
  <si>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</si>
  <si>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</si>
  <si>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</si>
  <si>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</si>
  <si>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</si>
  <si>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</si>
  <si>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</si>
  <si>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</si>
  <si>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</si>
  <si>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</si>
  <si>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</si>
  <si>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</si>
  <si>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</si>
  <si>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</si>
  <si>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</si>
  <si>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</si>
  <si>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</si>
  <si>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</si>
  <si>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</si>
  <si>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</si>
  <si>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</si>
  <si>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</si>
  <si>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</si>
  <si>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</si>
  <si>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</si>
  <si>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</si>
  <si>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</si>
  <si>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</si>
  <si>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</si>
  <si>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</si>
  <si>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</si>
  <si>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</si>
  <si>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</si>
  <si>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</si>
  <si>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</si>
  <si>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</si>
  <si>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</si>
  <si>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</si>
  <si>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</si>
  <si>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</si>
  <si>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</si>
  <si>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</si>
  <si>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</si>
  <si>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</si>
  <si>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</si>
  <si>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</si>
  <si>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</si>
  <si>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</si>
  <si>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</si>
  <si>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</si>
  <si>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</si>
  <si>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</si>
  <si>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</si>
  <si>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</si>
  <si>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</si>
  <si>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</si>
  <si>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</si>
  <si>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</si>
  <si>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</si>
  <si>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</si>
  <si>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</si>
  <si>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</si>
  <si>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</si>
  <si>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</si>
  <si>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</si>
  <si>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</si>
  <si>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</si>
  <si>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</si>
  <si>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</si>
  <si>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</si>
  <si>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</si>
  <si>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</si>
  <si>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</si>
  <si>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</si>
  <si>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</si>
  <si>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</si>
  <si>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</si>
  <si>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</si>
  <si>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</si>
  <si>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</si>
  <si>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</si>
  <si>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</si>
  <si>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</si>
  <si>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</si>
  <si>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</si>
  <si>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</si>
  <si>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</si>
  <si>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</si>
  <si>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</si>
  <si>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</si>
  <si>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</si>
  <si>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</si>
  <si>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</si>
  <si>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</si>
  <si>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</si>
  <si>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</si>
  <si>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</si>
  <si>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</si>
  <si>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</si>
  <si>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</si>
  <si>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</si>
  <si>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</si>
  <si>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</si>
  <si>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</si>
  <si>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</si>
  <si>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</si>
  <si>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</si>
  <si>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</si>
  <si>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</si>
  <si>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</si>
  <si>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</si>
  <si>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</si>
  <si>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</si>
  <si>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</si>
  <si>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</si>
  <si>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</si>
  <si>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</si>
  <si>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</si>
  <si>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</si>
  <si>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</si>
  <si>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</si>
  <si>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</si>
  <si>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</si>
  <si>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</si>
  <si>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</si>
  <si>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</si>
  <si>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</si>
  <si>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</si>
  <si>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</si>
  <si>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</si>
  <si>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</si>
  <si>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</si>
  <si>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</si>
  <si>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</si>
  <si>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</si>
  <si>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</si>
  <si>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</si>
  <si>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</si>
  <si>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</si>
  <si>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</si>
  <si>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</si>
  <si>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</si>
  <si>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</si>
  <si>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</si>
  <si>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</si>
  <si>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</si>
  <si>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</si>
  <si>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</si>
  <si>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</si>
  <si>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</si>
  <si>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</si>
  <si>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</si>
  <si>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</si>
  <si>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</si>
  <si>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</si>
  <si>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</si>
  <si>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</si>
  <si>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</si>
  <si>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</si>
  <si>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</si>
  <si>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</si>
  <si>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</si>
  <si>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</si>
  <si>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</si>
  <si>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</si>
  <si>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</si>
  <si>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</si>
  <si>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</si>
  <si>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</si>
  <si>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</si>
  <si>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</si>
  <si>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</si>
  <si>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</si>
  <si>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</si>
  <si>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</si>
  <si>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</si>
  <si>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</si>
  <si>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</si>
  <si>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</si>
  <si>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</si>
  <si>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</si>
  <si>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</si>
  <si>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</si>
  <si>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</si>
  <si>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</si>
  <si>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</si>
  <si>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</si>
  <si>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</si>
  <si>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</si>
  <si>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</si>
  <si>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</si>
  <si>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</si>
  <si>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</si>
  <si>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</si>
  <si>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</si>
  <si>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</si>
  <si>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</si>
  <si>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</si>
  <si>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</si>
  <si>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</si>
  <si>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</si>
  <si>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</si>
  <si>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</si>
  <si>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</si>
  <si>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</si>
  <si>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</si>
  <si>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</si>
  <si>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</si>
  <si>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</si>
  <si>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</si>
  <si>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</si>
  <si>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</si>
  <si>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</si>
  <si>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</si>
  <si>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</si>
  <si>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</si>
  <si>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</si>
  <si>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</si>
  <si>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</si>
  <si>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</si>
  <si>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</si>
  <si>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</si>
  <si>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</si>
  <si>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</si>
  <si>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</si>
  <si>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</si>
  <si>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</si>
  <si>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</si>
  <si>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</si>
  <si>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</si>
  <si>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</si>
  <si>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</si>
  <si>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</si>
  <si>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</si>
  <si>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</si>
  <si>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</si>
  <si>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</si>
  <si>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</si>
  <si>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</si>
  <si>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</si>
  <si>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</si>
  <si>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</si>
  <si>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</si>
  <si>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</si>
  <si>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</si>
  <si>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</si>
  <si>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</si>
  <si>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</si>
  <si>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</si>
  <si>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</si>
  <si>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</si>
  <si>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</si>
  <si>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</si>
  <si>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</si>
  <si>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</si>
  <si>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</si>
  <si>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</si>
  <si>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</si>
  <si>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</si>
  <si>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</si>
  <si>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</si>
  <si>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</si>
  <si>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</si>
  <si>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</si>
  <si>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</si>
  <si>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</si>
  <si>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</si>
  <si>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</si>
  <si>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</si>
  <si>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</si>
  <si>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</si>
  <si>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</si>
  <si>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</si>
  <si>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</si>
  <si>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</si>
  <si>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</si>
  <si>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</si>
  <si>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</si>
  <si>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</si>
  <si>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</si>
  <si>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</si>
  <si>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</si>
  <si>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</si>
  <si>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</si>
  <si>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</si>
  <si>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</si>
  <si>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</si>
  <si>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</si>
  <si>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</si>
  <si>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</si>
  <si>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</si>
  <si>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</si>
  <si>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</si>
  <si>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</si>
  <si>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</si>
  <si>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</si>
  <si>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</si>
  <si>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</si>
  <si>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</si>
  <si>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</si>
  <si>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</si>
  <si>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</si>
  <si>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</si>
  <si>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</si>
  <si>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</si>
  <si>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</si>
  <si>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</si>
  <si>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</si>
  <si>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</si>
  <si>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</si>
  <si>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</si>
  <si>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</si>
  <si>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</si>
  <si>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</si>
  <si>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</si>
  <si>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</si>
  <si>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</si>
  <si>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</si>
  <si>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</si>
  <si>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</si>
  <si>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</si>
  <si>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</si>
  <si>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</si>
  <si>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</si>
  <si>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</si>
  <si>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</si>
  <si>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</si>
  <si>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</si>
  <si>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</si>
  <si>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</si>
  <si>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</si>
  <si>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</si>
  <si>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</si>
  <si>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</si>
  <si>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</si>
  <si>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</si>
  <si>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</si>
  <si>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</si>
  <si>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</si>
  <si>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</si>
  <si>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</si>
  <si>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</si>
  <si>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</si>
  <si>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</si>
  <si>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</si>
  <si>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</si>
  <si>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</si>
  <si>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</si>
  <si>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</si>
  <si>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</si>
  <si>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</si>
  <si>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</si>
  <si>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</si>
  <si>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</si>
  <si>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</si>
  <si>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</si>
  <si>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</si>
  <si>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</si>
  <si>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</si>
  <si>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</si>
  <si>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</si>
  <si>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</si>
  <si>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</si>
  <si>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</si>
  <si>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</si>
  <si>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</si>
  <si>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</si>
  <si>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</si>
  <si>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</si>
  <si>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</si>
  <si>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</si>
  <si>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</si>
  <si>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</si>
  <si>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</si>
  <si>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</si>
  <si>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</si>
  <si>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</si>
  <si>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</si>
  <si>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</si>
  <si>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</si>
  <si>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</si>
  <si>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</si>
  <si>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</si>
  <si>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</si>
  <si>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</si>
  <si>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</si>
  <si>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</si>
  <si>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</si>
  <si>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</si>
  <si>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3daagse Brugge-De Panne Talent</t>
  </si>
  <si>
    <t>3daagse Brugge-De Panne Talent/Specialist</t>
  </si>
  <si>
    <t>Volta Ciclista a Catalunya Talent/Specialist</t>
  </si>
  <si>
    <t>Volta Ciclista a Catalunya Talent</t>
  </si>
  <si>
    <t>E3 Harelbeke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</si>
  <si>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</si>
  <si>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</si>
  <si>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</si>
  <si>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</si>
  <si>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</si>
  <si>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</si>
  <si>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</si>
  <si>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</si>
  <si>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</si>
  <si>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</si>
  <si>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</si>
  <si>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</si>
  <si>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</si>
  <si>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</si>
  <si>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</si>
  <si>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</si>
  <si>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</si>
  <si>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</si>
  <si>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</si>
  <si>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</si>
  <si>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</si>
  <si>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</si>
  <si>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</si>
  <si>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</si>
  <si>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</si>
  <si>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</si>
  <si>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</si>
  <si>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</si>
  <si>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</si>
  <si>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</si>
  <si>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</si>
  <si>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</si>
  <si>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</si>
  <si>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</si>
  <si>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</si>
  <si>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</si>
  <si>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</si>
  <si>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</si>
  <si>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</si>
  <si>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</si>
  <si>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</si>
  <si>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</si>
  <si>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</si>
  <si>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</si>
  <si>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</si>
  <si>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</si>
  <si>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</si>
  <si>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</si>
  <si>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</si>
  <si>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</si>
  <si>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</si>
  <si>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</si>
  <si>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</si>
  <si>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</si>
  <si>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</si>
  <si>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</si>
  <si>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</si>
  <si>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</si>
  <si>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</si>
  <si>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</si>
  <si>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</si>
  <si>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</si>
  <si>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</si>
  <si>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</si>
  <si>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</si>
  <si>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</si>
  <si>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</si>
  <si>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</si>
  <si>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</si>
  <si>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</si>
  <si>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</si>
  <si>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</si>
  <si>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</si>
  <si>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</si>
  <si>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</si>
  <si>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</si>
  <si>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</si>
  <si>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</si>
  <si>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</si>
  <si>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</si>
  <si>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</si>
  <si>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</si>
  <si>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</si>
  <si>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</si>
  <si>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</si>
  <si>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</si>
  <si>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</si>
  <si>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</si>
  <si>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</si>
  <si>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</si>
  <si>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</si>
  <si>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</si>
  <si>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</si>
  <si>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</si>
  <si>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</si>
  <si>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</si>
  <si>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</si>
  <si>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</si>
  <si>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</si>
  <si>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</si>
  <si>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</si>
  <si>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</si>
  <si>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</si>
  <si>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</si>
  <si>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</si>
  <si>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</si>
  <si>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</si>
  <si>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</si>
  <si>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</si>
  <si>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</si>
  <si>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</si>
  <si>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</si>
  <si>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</si>
  <si>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</si>
  <si>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</si>
  <si>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</si>
  <si>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</si>
  <si>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</si>
  <si>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</si>
  <si>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</si>
  <si>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</si>
  <si>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</si>
  <si>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</si>
  <si>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</si>
  <si>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</si>
  <si>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</si>
  <si>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</si>
  <si>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</si>
  <si>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</si>
  <si>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</si>
  <si>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</si>
  <si>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</si>
  <si>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</si>
  <si>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</si>
  <si>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</si>
  <si>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</si>
  <si>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</si>
  <si>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</si>
  <si>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</si>
  <si>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</si>
  <si>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</si>
  <si>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</si>
  <si>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</si>
  <si>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</si>
  <si>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</si>
  <si>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</si>
  <si>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</si>
  <si>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</si>
  <si>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</si>
  <si>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</si>
  <si>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</si>
  <si>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</si>
  <si>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</si>
  <si>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</si>
  <si>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</si>
  <si>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</si>
  <si>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</si>
  <si>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</si>
  <si>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</si>
  <si>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</si>
  <si>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</si>
  <si>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</si>
  <si>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</si>
  <si>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</si>
  <si>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</si>
  <si>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</si>
  <si>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</si>
  <si>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</si>
  <si>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</si>
  <si>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</si>
  <si>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</si>
  <si>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</si>
  <si>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</si>
  <si>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</si>
  <si>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</si>
  <si>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</si>
  <si>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</si>
  <si>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</si>
  <si>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</si>
  <si>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</si>
  <si>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</si>
  <si>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</si>
  <si>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</si>
  <si>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</si>
  <si>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</si>
  <si>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</si>
  <si>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</si>
  <si>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</si>
  <si>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</si>
  <si>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</si>
  <si>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</si>
  <si>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</si>
  <si>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</si>
  <si>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</si>
  <si>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</si>
  <si>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</si>
  <si>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</si>
  <si>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</si>
  <si>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</si>
  <si>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</si>
  <si>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</si>
  <si>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</si>
  <si>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</si>
  <si>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</si>
  <si>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</si>
  <si>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</si>
  <si>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</si>
  <si>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</si>
  <si>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</si>
  <si>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</si>
  <si>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</si>
  <si>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</si>
  <si>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</si>
  <si>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</si>
  <si>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</si>
  <si>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</si>
  <si>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</si>
  <si>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</si>
  <si>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</si>
  <si>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</si>
  <si>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</si>
  <si>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</si>
  <si>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</si>
  <si>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</si>
  <si>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</si>
  <si>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</si>
  <si>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</si>
  <si>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</si>
  <si>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</si>
  <si>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</si>
  <si>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</si>
  <si>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</si>
  <si>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</si>
  <si>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</si>
  <si>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</si>
  <si>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</si>
  <si>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</si>
  <si>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</si>
  <si>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</si>
  <si>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</si>
  <si>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</si>
  <si>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</si>
  <si>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</si>
  <si>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</si>
  <si>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</si>
  <si>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</si>
  <si>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</si>
  <si>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</si>
  <si>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</si>
  <si>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</si>
  <si>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</si>
  <si>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</si>
  <si>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</si>
  <si>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</si>
  <si>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</si>
  <si>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</si>
  <si>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</si>
  <si>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</si>
  <si>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</si>
  <si>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</si>
  <si>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</si>
  <si>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</si>
  <si>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</si>
  <si>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</si>
  <si>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</si>
  <si>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</si>
  <si>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</si>
  <si>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</si>
  <si>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</si>
  <si>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</si>
  <si>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</si>
  <si>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</si>
  <si>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</si>
  <si>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</si>
  <si>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</si>
  <si>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</si>
  <si>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</si>
  <si>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</si>
  <si>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</si>
  <si>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</si>
  <si>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</si>
  <si>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</si>
  <si>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</si>
  <si>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</si>
  <si>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</si>
  <si>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</si>
  <si>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</si>
  <si>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</si>
  <si>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</si>
  <si>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</si>
  <si>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</si>
  <si>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</si>
  <si>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</si>
  <si>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</si>
  <si>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</si>
  <si>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</si>
  <si>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</si>
  <si>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</si>
  <si>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</si>
  <si>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</si>
  <si>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</si>
  <si>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</si>
  <si>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</si>
  <si>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</si>
  <si>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</si>
  <si>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</si>
  <si>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</si>
  <si>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</si>
  <si>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</si>
  <si>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</si>
  <si>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</si>
  <si>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</si>
  <si>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</si>
  <si>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</si>
  <si>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</si>
  <si>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</si>
  <si>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</si>
  <si>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</si>
  <si>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</si>
  <si>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</si>
  <si>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</si>
  <si>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</si>
  <si>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</si>
  <si>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</si>
  <si>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</si>
  <si>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</si>
  <si>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</si>
  <si>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</si>
  <si>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</si>
  <si>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</si>
  <si>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</si>
  <si>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</si>
  <si>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</si>
  <si>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</si>
  <si>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</si>
  <si>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</si>
  <si>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</si>
  <si>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</si>
  <si>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</si>
  <si>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</si>
  <si>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</si>
  <si>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</si>
  <si>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</si>
  <si>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</si>
  <si>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</si>
  <si>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</si>
  <si>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</si>
  <si>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</si>
  <si>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</si>
  <si>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</si>
  <si>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</si>
  <si>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</si>
  <si>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</si>
  <si>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</si>
  <si>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</si>
  <si>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</si>
  <si>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</si>
  <si>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</si>
  <si>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</si>
  <si>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</si>
  <si>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</si>
  <si>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</si>
  <si>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</si>
  <si>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</si>
  <si>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</si>
  <si>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</si>
  <si>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</si>
  <si>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</si>
  <si>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</si>
  <si>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</si>
  <si>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</si>
  <si>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</si>
  <si>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</si>
  <si>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</si>
  <si>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</si>
  <si>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</si>
  <si>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</si>
  <si>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</si>
  <si>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</si>
  <si>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</si>
  <si>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</si>
  <si>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</si>
  <si>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</si>
  <si>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</si>
  <si>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</si>
  <si>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</si>
  <si>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</si>
  <si>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</si>
  <si>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</si>
  <si>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</si>
  <si>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</si>
  <si>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</si>
  <si>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</si>
  <si>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</si>
  <si>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</si>
  <si>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</si>
  <si>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</si>
  <si>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</si>
  <si>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</si>
  <si>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</si>
  <si>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</si>
  <si>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</si>
  <si>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</si>
  <si>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</si>
  <si>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</si>
  <si>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</si>
  <si>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</si>
  <si>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</si>
  <si>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</si>
  <si>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</si>
  <si>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</si>
  <si>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</si>
  <si>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</si>
  <si>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</si>
  <si>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</si>
  <si>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</si>
  <si>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</si>
  <si>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</si>
  <si>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</si>
  <si>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</si>
  <si>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</si>
  <si>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</si>
  <si>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</si>
  <si>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</si>
  <si>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</si>
  <si>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</si>
  <si>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</si>
  <si>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</si>
  <si>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</si>
  <si>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</si>
  <si>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</si>
  <si>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</si>
  <si>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</si>
  <si>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</si>
  <si>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</si>
  <si>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</si>
  <si>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</si>
  <si>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</si>
  <si>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</si>
  <si>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</si>
  <si>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</si>
  <si>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</si>
  <si>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</si>
  <si>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</si>
  <si>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</si>
  <si>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</si>
  <si>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</si>
  <si>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</si>
  <si>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</si>
  <si>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</si>
  <si>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</si>
  <si>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</si>
  <si>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</si>
  <si>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</si>
  <si>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</si>
  <si>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</si>
  <si>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</si>
  <si>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</si>
  <si>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</si>
  <si>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</si>
  <si>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</si>
  <si>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</si>
  <si>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</si>
  <si>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</si>
  <si>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</si>
  <si>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</si>
  <si>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</si>
  <si>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</si>
  <si>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</si>
  <si>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</si>
  <si>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</si>
  <si>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</si>
  <si>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</si>
  <si>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</si>
  <si>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</si>
  <si>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</si>
  <si>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</si>
  <si>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</si>
  <si>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</si>
  <si>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</si>
  <si>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</si>
  <si>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</si>
  <si>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</si>
  <si>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</si>
  <si>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</si>
  <si>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</si>
  <si>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</si>
  <si>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</si>
  <si>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</si>
  <si>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</si>
  <si>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</si>
  <si>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</si>
  <si>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</si>
  <si>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</si>
  <si>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</si>
  <si>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</si>
  <si>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</si>
  <si>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</si>
  <si>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</si>
  <si>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</si>
  <si>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</si>
  <si>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</si>
  <si>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</si>
  <si>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</si>
  <si>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</si>
  <si>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</si>
  <si>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</si>
  <si>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</si>
  <si>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</si>
  <si>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</si>
  <si>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</si>
  <si>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</si>
  <si>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</si>
  <si>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</si>
  <si>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</si>
  <si>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</si>
  <si>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</si>
  <si>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</si>
  <si>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</si>
  <si>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</si>
  <si>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</si>
  <si>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</si>
  <si>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</si>
  <si>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</si>
  <si>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</si>
  <si>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</si>
  <si>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</si>
  <si>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</si>
  <si>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</si>
  <si>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</si>
  <si>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</si>
  <si>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</si>
  <si>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</si>
  <si>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</si>
  <si>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</si>
  <si>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</si>
  <si>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</si>
  <si>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</si>
  <si>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</si>
  <si>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</si>
  <si>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</si>
  <si>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</si>
  <si>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</si>
  <si>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</si>
  <si>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</si>
  <si>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</si>
  <si>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</si>
  <si>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</si>
  <si>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</si>
  <si>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</si>
  <si>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</si>
  <si>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</si>
  <si>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</si>
  <si>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</si>
  <si>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</si>
  <si>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</si>
  <si>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</si>
  <si>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</si>
  <si>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</si>
  <si>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</si>
  <si>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</si>
  <si>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</si>
  <si>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</si>
  <si>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</si>
  <si>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</si>
  <si>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</si>
  <si>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</si>
  <si>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</si>
  <si>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</si>
  <si>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</si>
  <si>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</si>
  <si>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</si>
  <si>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</si>
  <si>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</si>
  <si>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</si>
  <si>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</si>
  <si>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</si>
  <si>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</si>
  <si>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</si>
  <si>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</si>
  <si>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</si>
  <si>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</si>
  <si>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</si>
  <si>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</si>
  <si>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</si>
  <si>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</si>
  <si>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</si>
  <si>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</si>
  <si>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</si>
  <si>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</si>
  <si>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</si>
  <si>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</si>
  <si>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</si>
  <si>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</si>
  <si>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</si>
  <si>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</si>
  <si>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</si>
  <si>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</si>
  <si>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</si>
  <si>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</si>
  <si>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</si>
  <si>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</si>
  <si>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</si>
  <si>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</si>
  <si>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</si>
  <si>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</si>
  <si>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</si>
  <si>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</si>
  <si>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</si>
  <si>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</si>
  <si>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</si>
  <si>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</si>
  <si>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</si>
  <si>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</si>
  <si>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</si>
  <si>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</si>
  <si>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</si>
  <si>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</si>
  <si>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</si>
  <si>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</si>
  <si>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</si>
  <si>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</si>
  <si>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</si>
  <si>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</si>
  <si>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</si>
  <si>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</si>
  <si>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</si>
  <si>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</si>
  <si>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</si>
  <si>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</si>
  <si>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</si>
  <si>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</si>
  <si>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</si>
  <si>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</si>
  <si>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</si>
  <si>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</si>
  <si>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</si>
  <si>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</si>
  <si>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</si>
  <si>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</si>
  <si>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</si>
  <si>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</si>
  <si>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</si>
  <si>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</si>
  <si>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</si>
  <si>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</si>
  <si>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</si>
  <si>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</si>
  <si>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</si>
  <si>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</si>
  <si>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</si>
  <si>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</si>
  <si>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</si>
  <si>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</si>
  <si>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</si>
  <si>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</si>
  <si>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</si>
  <si>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</si>
  <si>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</si>
  <si>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</si>
  <si>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</si>
  <si>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</si>
  <si>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</si>
  <si>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</si>
  <si>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</si>
  <si>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</si>
  <si>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</si>
  <si>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</si>
  <si>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</si>
  <si>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</si>
  <si>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</si>
  <si>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</si>
  <si>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</si>
  <si>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</si>
  <si>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</si>
  <si>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</si>
  <si>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</si>
  <si>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</si>
  <si>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</si>
  <si>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</si>
  <si>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</si>
  <si>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</si>
  <si>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</si>
  <si>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</si>
  <si>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</si>
  <si>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</si>
  <si>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</si>
  <si>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</si>
  <si>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</si>
  <si>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</si>
  <si>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</si>
  <si>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</si>
  <si>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</si>
  <si>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</si>
  <si>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</si>
  <si>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</si>
  <si>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</si>
  <si>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</si>
  <si>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</si>
  <si>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</si>
  <si>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</si>
  <si>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</si>
  <si>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</si>
  <si>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</si>
  <si>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</si>
  <si>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</si>
  <si>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</si>
  <si>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</si>
  <si>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</si>
  <si>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1x4e, 1x7e, 1x8e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</si>
  <si>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</si>
  <si>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</si>
  <si>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</si>
  <si>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</si>
  <si>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</si>
  <si>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</si>
  <si>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</si>
  <si>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</si>
  <si>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</si>
  <si>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</si>
  <si>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</si>
  <si>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</si>
  <si>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</si>
  <si>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</si>
  <si>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</si>
  <si>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</si>
  <si>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</si>
  <si>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</si>
  <si>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</si>
  <si>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</si>
  <si>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</si>
  <si>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</si>
  <si>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</si>
  <si>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</si>
  <si>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</si>
  <si>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</si>
  <si>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</si>
  <si>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</si>
  <si>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</si>
  <si>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</si>
  <si>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</si>
  <si>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</si>
  <si>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</si>
  <si>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</si>
  <si>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</si>
  <si>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</si>
  <si>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</si>
  <si>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</si>
  <si>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</si>
  <si>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</si>
  <si>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</si>
  <si>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</si>
  <si>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</si>
  <si>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</si>
  <si>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</si>
  <si>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</si>
  <si>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</si>
  <si>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</si>
  <si>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</si>
  <si>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</si>
  <si>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</si>
  <si>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</si>
  <si>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</si>
  <si>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</si>
  <si>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</si>
  <si>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</si>
  <si>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Itzulia Basque Country</t>
  </si>
  <si>
    <t>43e</t>
  </si>
  <si>
    <t>44e</t>
  </si>
  <si>
    <t>45e</t>
  </si>
  <si>
    <t>46e</t>
  </si>
  <si>
    <t>47e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</si>
  <si>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</si>
  <si>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</si>
  <si>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</si>
  <si>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</si>
  <si>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</si>
  <si>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</si>
  <si>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</si>
  <si>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</si>
  <si>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</si>
  <si>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</si>
  <si>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</si>
  <si>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</si>
  <si>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</si>
  <si>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</si>
  <si>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</si>
  <si>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</si>
  <si>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</si>
  <si>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</si>
  <si>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</si>
  <si>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</si>
  <si>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</si>
  <si>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</si>
  <si>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</si>
  <si>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</si>
  <si>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</si>
  <si>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</si>
  <si>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</si>
  <si>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</si>
  <si>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</si>
  <si>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</si>
  <si>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</si>
  <si>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</si>
  <si>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</si>
  <si>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</si>
  <si>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</si>
  <si>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</si>
  <si>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</si>
  <si>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</si>
  <si>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</si>
  <si>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</si>
  <si>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r>
      <t>3daagse Brugge-De Panne Talent/</t>
    </r>
    <r>
      <rPr>
        <sz val="10"/>
        <color rgb="FFFF0000"/>
        <rFont val="Arial"/>
        <family val="2"/>
      </rPr>
      <t>Specialist</t>
    </r>
  </si>
  <si>
    <t>1x2e, 1x3e, 2x7e</t>
  </si>
  <si>
    <t>3daagse Brugge-De Panne Specialist</t>
  </si>
  <si>
    <t>1x4e, 2x5e</t>
  </si>
  <si>
    <t>2x1e, 1x2e, 1x8e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</si>
  <si>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</si>
  <si>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</si>
  <si>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</si>
  <si>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</si>
  <si>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</si>
  <si>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</si>
  <si>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</si>
  <si>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</si>
  <si>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</si>
  <si>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</si>
  <si>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r>
      <t>Volta Ciclista a Catalunya Talent/</t>
    </r>
    <r>
      <rPr>
        <sz val="10"/>
        <color rgb="FFFF0000"/>
        <rFont val="Arial"/>
        <family val="2"/>
      </rPr>
      <t>Specialist</t>
    </r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</si>
  <si>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</si>
  <si>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</si>
  <si>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</si>
  <si>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</si>
  <si>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</si>
  <si>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</si>
  <si>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</si>
  <si>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</si>
  <si>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</si>
  <si>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</si>
  <si>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</si>
  <si>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</si>
  <si>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</si>
  <si>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</si>
  <si>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</si>
  <si>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</si>
  <si>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</si>
  <si>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</si>
  <si>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</si>
  <si>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</si>
  <si>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</si>
  <si>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</si>
  <si>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</si>
  <si>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</si>
  <si>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</si>
  <si>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</si>
  <si>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</si>
  <si>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</si>
  <si>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</si>
  <si>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</si>
  <si>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</si>
  <si>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</si>
  <si>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</si>
  <si>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</si>
  <si>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</si>
  <si>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</si>
  <si>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</si>
  <si>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</si>
  <si>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</si>
  <si>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</si>
  <si>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</si>
  <si>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</si>
  <si>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</si>
  <si>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</si>
  <si>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</si>
  <si>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</si>
  <si>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</si>
  <si>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</si>
  <si>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</si>
  <si>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</si>
  <si>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</si>
  <si>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</si>
  <si>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</si>
  <si>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</si>
  <si>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</si>
  <si>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</si>
  <si>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</si>
  <si>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</si>
  <si>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</si>
  <si>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</si>
  <si>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</si>
  <si>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</si>
  <si>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</si>
  <si>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</si>
  <si>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</si>
  <si>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</si>
  <si>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</si>
  <si>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</si>
  <si>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</si>
  <si>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</si>
  <si>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</si>
  <si>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</si>
  <si>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</si>
  <si>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</si>
  <si>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</si>
  <si>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</si>
  <si>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</si>
  <si>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</si>
  <si>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</si>
  <si>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</si>
  <si>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</si>
  <si>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</si>
  <si>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</si>
  <si>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</si>
  <si>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</si>
  <si>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</si>
  <si>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</si>
  <si>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</si>
  <si>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</si>
  <si>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</si>
  <si>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</si>
  <si>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</si>
  <si>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</si>
  <si>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</si>
  <si>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</si>
  <si>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</si>
  <si>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</si>
  <si>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</si>
  <si>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</si>
  <si>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</si>
  <si>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</si>
  <si>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</si>
  <si>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</si>
  <si>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</si>
  <si>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</si>
  <si>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</si>
  <si>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</si>
  <si>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</si>
  <si>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</si>
  <si>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</si>
  <si>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</si>
  <si>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</si>
  <si>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</si>
  <si>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</si>
  <si>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</si>
  <si>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</si>
  <si>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</si>
  <si>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</si>
  <si>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</si>
  <si>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</si>
  <si>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</si>
  <si>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</si>
  <si>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</si>
  <si>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</si>
  <si>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</si>
  <si>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</si>
  <si>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</si>
  <si>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</si>
  <si>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</si>
  <si>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</si>
  <si>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</si>
  <si>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</si>
  <si>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</si>
  <si>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</si>
  <si>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</si>
  <si>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</si>
  <si>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</si>
  <si>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</si>
  <si>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</si>
  <si>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</si>
  <si>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</si>
  <si>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</si>
  <si>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</si>
  <si>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</si>
  <si>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</si>
  <si>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</si>
  <si>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</si>
  <si>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</si>
  <si>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</si>
  <si>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</si>
  <si>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</si>
  <si>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</si>
  <si>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</si>
  <si>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</si>
  <si>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</si>
  <si>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</si>
  <si>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</si>
  <si>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</si>
  <si>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</si>
  <si>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</si>
  <si>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</si>
  <si>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</si>
  <si>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</si>
  <si>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</si>
  <si>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</si>
  <si>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</si>
  <si>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</si>
  <si>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</si>
  <si>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</si>
  <si>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</si>
  <si>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</si>
  <si>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</si>
  <si>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</si>
  <si>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</si>
  <si>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</si>
  <si>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</si>
  <si>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</si>
  <si>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</si>
  <si>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</si>
  <si>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</si>
  <si>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</si>
  <si>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</si>
  <si>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</si>
  <si>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</si>
  <si>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</si>
  <si>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</si>
  <si>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</si>
  <si>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</si>
  <si>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</si>
  <si>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</si>
  <si>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</si>
  <si>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</si>
  <si>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</si>
  <si>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</si>
  <si>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</si>
  <si>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</si>
  <si>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</si>
  <si>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</si>
  <si>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</si>
  <si>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</si>
  <si>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</si>
  <si>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</si>
  <si>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</si>
  <si>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</si>
  <si>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</si>
  <si>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</si>
  <si>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</si>
  <si>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</si>
  <si>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</si>
  <si>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</si>
  <si>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</si>
  <si>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</si>
  <si>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</si>
  <si>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</si>
  <si>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</si>
  <si>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</si>
  <si>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</si>
  <si>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</si>
  <si>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</si>
  <si>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</si>
  <si>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</si>
  <si>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</si>
  <si>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</si>
  <si>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</si>
  <si>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</si>
  <si>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</si>
  <si>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</si>
  <si>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</si>
  <si>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</si>
  <si>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</si>
  <si>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</si>
  <si>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</si>
  <si>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</si>
  <si>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</si>
  <si>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</si>
  <si>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</si>
  <si>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</si>
  <si>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</si>
  <si>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</si>
  <si>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</si>
  <si>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</si>
  <si>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</si>
  <si>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</si>
  <si>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</si>
  <si>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</si>
  <si>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</si>
  <si>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</si>
  <si>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</si>
  <si>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</si>
  <si>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</si>
  <si>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</si>
  <si>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</si>
  <si>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</si>
  <si>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</si>
  <si>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</si>
  <si>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</si>
  <si>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</si>
  <si>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</si>
  <si>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</si>
  <si>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</si>
  <si>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</si>
  <si>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</si>
  <si>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</si>
  <si>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</si>
  <si>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</si>
  <si>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</si>
  <si>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</si>
  <si>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</si>
  <si>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</si>
  <si>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</si>
  <si>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</si>
  <si>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</si>
  <si>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</si>
  <si>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</si>
  <si>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</si>
  <si>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</si>
  <si>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</si>
  <si>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</si>
  <si>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</si>
  <si>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</si>
  <si>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</si>
  <si>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</si>
  <si>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</si>
  <si>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</si>
  <si>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</si>
  <si>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</si>
  <si>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</si>
  <si>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</si>
  <si>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</si>
  <si>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</si>
  <si>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</si>
  <si>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</si>
  <si>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</si>
  <si>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</si>
  <si>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</si>
  <si>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</si>
  <si>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</si>
  <si>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</si>
  <si>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</si>
  <si>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</si>
  <si>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</si>
  <si>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</si>
  <si>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</si>
  <si>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</si>
  <si>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</si>
  <si>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</si>
  <si>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</si>
  <si>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</si>
  <si>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</si>
  <si>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</si>
  <si>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</si>
  <si>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</si>
  <si>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</si>
  <si>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</si>
  <si>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</si>
  <si>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</si>
  <si>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</si>
  <si>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</si>
  <si>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</si>
  <si>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</si>
  <si>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</si>
  <si>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</si>
  <si>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</si>
  <si>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</si>
  <si>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</si>
  <si>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</si>
  <si>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</si>
  <si>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</si>
  <si>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</si>
  <si>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</si>
  <si>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</si>
  <si>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</si>
  <si>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</si>
  <si>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</si>
  <si>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</si>
  <si>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</si>
  <si>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</si>
  <si>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</si>
  <si>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</si>
  <si>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</si>
  <si>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</si>
  <si>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</si>
  <si>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</si>
  <si>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</si>
  <si>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</si>
  <si>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</si>
  <si>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</si>
  <si>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</si>
  <si>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</si>
  <si>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</si>
  <si>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</si>
  <si>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</si>
  <si>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</si>
  <si>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</si>
  <si>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</si>
  <si>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</si>
  <si>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</si>
  <si>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</si>
  <si>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</si>
  <si>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</si>
  <si>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</si>
  <si>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</si>
  <si>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</si>
  <si>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</si>
  <si>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</si>
  <si>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</si>
  <si>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</si>
  <si>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</si>
  <si>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</si>
  <si>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</si>
  <si>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</si>
  <si>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</si>
  <si>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</si>
  <si>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</si>
  <si>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</si>
  <si>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</si>
  <si>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</si>
  <si>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</si>
  <si>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</si>
  <si>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</si>
  <si>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</si>
  <si>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</si>
  <si>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</si>
  <si>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</si>
  <si>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</si>
  <si>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</si>
  <si>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</si>
  <si>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</si>
  <si>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</si>
  <si>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</si>
  <si>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</si>
  <si>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</si>
  <si>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</si>
  <si>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</si>
  <si>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</si>
  <si>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</si>
  <si>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</si>
  <si>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</si>
  <si>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</si>
  <si>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</si>
  <si>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</si>
  <si>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</si>
  <si>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</si>
  <si>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</si>
  <si>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</si>
  <si>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</si>
  <si>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</si>
  <si>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</si>
  <si>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</si>
  <si>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</si>
  <si>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</si>
  <si>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</si>
  <si>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</si>
  <si>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</si>
  <si>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</si>
  <si>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</si>
  <si>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</si>
  <si>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</si>
  <si>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</si>
  <si>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</si>
  <si>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</si>
  <si>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</si>
  <si>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</si>
  <si>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</si>
  <si>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</si>
  <si>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</si>
  <si>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</si>
  <si>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</si>
  <si>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</si>
  <si>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</si>
  <si>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</si>
  <si>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</si>
  <si>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</si>
  <si>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</si>
  <si>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</si>
  <si>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</si>
  <si>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</si>
  <si>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</si>
  <si>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</si>
  <si>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</si>
  <si>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</si>
  <si>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</si>
  <si>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</si>
  <si>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</si>
  <si>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</si>
  <si>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</si>
  <si>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</si>
  <si>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</si>
  <si>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</si>
  <si>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</si>
  <si>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</si>
  <si>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</si>
  <si>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</si>
  <si>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</si>
  <si>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</si>
  <si>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</si>
  <si>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</si>
  <si>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</si>
  <si>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</si>
  <si>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</si>
  <si>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</si>
  <si>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</si>
  <si>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</si>
  <si>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</si>
  <si>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</si>
  <si>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</si>
  <si>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</si>
  <si>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</si>
  <si>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</si>
  <si>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</si>
  <si>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</si>
  <si>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</si>
  <si>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</si>
  <si>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</si>
  <si>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</si>
  <si>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</si>
  <si>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</si>
  <si>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</si>
  <si>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</si>
  <si>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</si>
  <si>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</si>
  <si>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</si>
  <si>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</si>
  <si>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</si>
  <si>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</si>
  <si>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</si>
  <si>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</si>
  <si>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</si>
  <si>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</si>
  <si>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</si>
  <si>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</si>
  <si>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</si>
  <si>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</si>
  <si>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</si>
  <si>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</si>
  <si>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</si>
  <si>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</si>
  <si>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</si>
  <si>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</si>
  <si>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</si>
  <si>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</si>
  <si>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</si>
  <si>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</si>
  <si>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</si>
  <si>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</si>
  <si>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</si>
  <si>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</si>
  <si>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</si>
  <si>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</si>
  <si>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</si>
  <si>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</si>
  <si>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</si>
  <si>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</si>
  <si>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</si>
  <si>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</si>
  <si>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</si>
  <si>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</si>
  <si>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</si>
  <si>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</si>
  <si>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</si>
  <si>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</si>
  <si>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</si>
  <si>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</si>
  <si>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</si>
  <si>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</si>
  <si>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</si>
  <si>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</si>
  <si>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</si>
  <si>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</si>
  <si>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</si>
  <si>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</si>
  <si>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</si>
  <si>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</si>
  <si>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</si>
  <si>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</si>
  <si>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</si>
  <si>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</si>
  <si>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</si>
  <si>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</si>
  <si>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</si>
  <si>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</si>
  <si>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</si>
  <si>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</si>
  <si>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</si>
  <si>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</si>
  <si>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</si>
  <si>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</si>
  <si>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</si>
  <si>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</si>
  <si>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</si>
  <si>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</si>
  <si>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</si>
  <si>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</si>
  <si>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</si>
  <si>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</si>
  <si>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</si>
  <si>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</si>
  <si>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</si>
  <si>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</si>
  <si>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</si>
  <si>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</si>
  <si>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</si>
  <si>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</si>
  <si>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</si>
  <si>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</si>
  <si>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</si>
  <si>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</si>
  <si>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</si>
  <si>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</si>
  <si>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</si>
  <si>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</si>
  <si>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</si>
  <si>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</si>
  <si>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</si>
  <si>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</si>
  <si>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</si>
  <si>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</si>
  <si>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</si>
  <si>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</si>
  <si>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</si>
  <si>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</si>
  <si>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</si>
  <si>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</si>
  <si>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</si>
  <si>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</si>
  <si>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</si>
  <si>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</si>
  <si>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</si>
  <si>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</si>
  <si>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</si>
  <si>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</si>
  <si>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</si>
  <si>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</si>
  <si>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</si>
  <si>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</si>
  <si>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</si>
  <si>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</si>
  <si>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</si>
  <si>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</si>
  <si>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</si>
  <si>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</si>
  <si>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</si>
  <si>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</si>
  <si>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</si>
  <si>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</si>
  <si>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</si>
  <si>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</si>
  <si>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</si>
  <si>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</si>
  <si>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</si>
  <si>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</si>
  <si>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</si>
  <si>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</si>
  <si>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</si>
  <si>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</si>
  <si>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</si>
  <si>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</si>
  <si>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</si>
  <si>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</si>
  <si>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</si>
  <si>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</si>
  <si>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</si>
  <si>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</si>
  <si>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</si>
  <si>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</si>
  <si>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</si>
  <si>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</si>
  <si>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</si>
  <si>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</si>
  <si>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</si>
  <si>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</si>
  <si>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</si>
  <si>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</si>
  <si>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</si>
  <si>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</si>
  <si>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</si>
  <si>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</si>
  <si>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</si>
  <si>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</si>
  <si>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</si>
  <si>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</si>
  <si>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</si>
  <si>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</si>
  <si>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</si>
  <si>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</si>
  <si>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</si>
  <si>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</si>
  <si>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</si>
  <si>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</si>
  <si>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</si>
  <si>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</si>
  <si>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</si>
  <si>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</si>
  <si>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</si>
  <si>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</si>
  <si>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</si>
  <si>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</si>
  <si>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</si>
  <si>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</si>
  <si>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</si>
  <si>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</si>
  <si>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</si>
  <si>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</si>
  <si>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</si>
  <si>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</si>
  <si>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</si>
  <si>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</si>
  <si>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</si>
  <si>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</si>
  <si>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</si>
  <si>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</si>
  <si>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</si>
  <si>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</si>
  <si>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</si>
  <si>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</si>
  <si>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</si>
  <si>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</si>
  <si>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</si>
  <si>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</si>
  <si>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</si>
  <si>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</si>
  <si>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</si>
  <si>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</si>
  <si>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</si>
  <si>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</si>
  <si>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</si>
  <si>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</si>
  <si>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</si>
  <si>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</si>
  <si>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</si>
  <si>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</si>
  <si>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</si>
  <si>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</si>
  <si>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</si>
  <si>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</si>
  <si>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</si>
  <si>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</si>
  <si>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</si>
  <si>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</si>
  <si>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</si>
  <si>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</si>
  <si>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</si>
  <si>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</si>
  <si>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</si>
  <si>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</si>
  <si>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</si>
  <si>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</si>
  <si>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</si>
  <si>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</si>
  <si>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</si>
  <si>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</si>
  <si>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</si>
  <si>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</si>
  <si>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</si>
  <si>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</si>
  <si>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</si>
  <si>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</si>
  <si>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</si>
  <si>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</si>
  <si>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</si>
  <si>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</si>
  <si>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</si>
  <si>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</si>
  <si>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</si>
  <si>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</si>
  <si>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</si>
  <si>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</si>
  <si>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</si>
  <si>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</si>
  <si>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</si>
  <si>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</si>
  <si>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</si>
  <si>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</si>
  <si>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</si>
  <si>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</si>
  <si>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</si>
  <si>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</si>
  <si>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</si>
  <si>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</si>
  <si>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</si>
  <si>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</si>
  <si>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</si>
  <si>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</si>
  <si>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</si>
  <si>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</si>
  <si>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</si>
  <si>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</si>
  <si>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</si>
  <si>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</si>
  <si>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</si>
  <si>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</si>
  <si>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</si>
  <si>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</si>
  <si>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</si>
  <si>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</si>
  <si>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</si>
  <si>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</si>
  <si>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</si>
  <si>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</si>
  <si>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</si>
  <si>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</si>
  <si>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</si>
  <si>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</si>
  <si>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</si>
  <si>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</si>
  <si>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</si>
  <si>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</si>
  <si>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</si>
  <si>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</si>
  <si>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</si>
  <si>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</si>
  <si>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</si>
  <si>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</si>
  <si>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</si>
  <si>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</si>
  <si>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</si>
  <si>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</si>
  <si>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</si>
  <si>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</si>
  <si>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</si>
  <si>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</si>
  <si>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</si>
  <si>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</si>
  <si>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</si>
  <si>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</si>
  <si>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</si>
  <si>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</si>
  <si>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</si>
  <si>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</si>
  <si>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</si>
  <si>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</si>
  <si>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</si>
  <si>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</si>
  <si>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</si>
  <si>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</si>
  <si>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</si>
  <si>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</si>
  <si>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</si>
  <si>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</si>
  <si>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</si>
  <si>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</si>
  <si>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</si>
  <si>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</si>
  <si>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</si>
  <si>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</si>
  <si>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</si>
  <si>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</si>
  <si>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</si>
  <si>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</si>
  <si>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</si>
  <si>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</si>
  <si>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</si>
  <si>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</si>
  <si>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</si>
  <si>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</si>
  <si>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</si>
  <si>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</si>
  <si>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</si>
  <si>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</si>
  <si>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</si>
  <si>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</si>
  <si>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</si>
  <si>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</si>
  <si>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</si>
  <si>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</si>
  <si>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</si>
  <si>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</si>
  <si>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</si>
  <si>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</si>
  <si>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</si>
  <si>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</si>
  <si>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</si>
  <si>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</si>
  <si>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</si>
  <si>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</si>
  <si>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</si>
  <si>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</si>
  <si>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</si>
  <si>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</si>
  <si>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</si>
  <si>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</si>
  <si>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</si>
  <si>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</si>
  <si>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</si>
  <si>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</si>
  <si>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</si>
  <si>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</si>
  <si>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</si>
  <si>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</si>
  <si>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</si>
  <si>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</si>
  <si>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</si>
  <si>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</si>
  <si>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</si>
  <si>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</si>
  <si>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</si>
  <si>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</si>
  <si>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</si>
  <si>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</si>
  <si>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</si>
  <si>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</si>
  <si>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</si>
  <si>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</si>
  <si>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</si>
  <si>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</si>
  <si>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</si>
  <si>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</si>
  <si>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</si>
  <si>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</si>
  <si>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</si>
  <si>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</si>
  <si>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</si>
  <si>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</si>
  <si>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</si>
  <si>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</si>
  <si>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</si>
  <si>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</si>
  <si>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</si>
  <si>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</si>
  <si>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</si>
  <si>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</si>
  <si>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</si>
  <si>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</si>
  <si>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</si>
  <si>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</si>
  <si>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</si>
  <si>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</si>
  <si>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</si>
  <si>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</si>
  <si>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</si>
  <si>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</si>
  <si>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</si>
  <si>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</si>
  <si>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</si>
  <si>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</si>
  <si>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</si>
  <si>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</si>
  <si>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</si>
  <si>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</si>
  <si>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</si>
  <si>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</si>
  <si>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</si>
  <si>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</si>
  <si>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</si>
  <si>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</si>
  <si>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</si>
  <si>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</si>
  <si>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</si>
  <si>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</si>
  <si>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</si>
  <si>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</si>
  <si>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</si>
  <si>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</si>
  <si>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</si>
  <si>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</si>
  <si>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</si>
  <si>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</si>
  <si>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</si>
  <si>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</si>
  <si>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</si>
  <si>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</si>
  <si>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</si>
  <si>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</si>
  <si>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</si>
  <si>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</si>
  <si>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</si>
  <si>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</si>
  <si>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</si>
  <si>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</si>
  <si>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</si>
  <si>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</si>
  <si>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</si>
  <si>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</si>
  <si>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</si>
  <si>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</si>
  <si>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</si>
  <si>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</si>
  <si>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</si>
  <si>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</si>
  <si>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</si>
  <si>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</si>
  <si>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</si>
  <si>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</si>
  <si>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</si>
  <si>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</si>
  <si>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</si>
  <si>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</si>
  <si>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</si>
  <si>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</si>
  <si>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</si>
  <si>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</si>
  <si>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</si>
  <si>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</si>
  <si>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</si>
  <si>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</si>
  <si>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</si>
  <si>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</si>
  <si>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</si>
  <si>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</si>
  <si>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</si>
  <si>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</si>
  <si>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</si>
  <si>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</si>
  <si>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</si>
  <si>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</si>
  <si>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</si>
  <si>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</si>
  <si>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</si>
  <si>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</si>
  <si>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</si>
  <si>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</si>
  <si>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</si>
  <si>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</si>
  <si>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</si>
  <si>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</si>
  <si>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</si>
  <si>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</si>
  <si>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</si>
  <si>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</si>
  <si>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</si>
  <si>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</si>
  <si>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</si>
  <si>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</si>
  <si>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</si>
  <si>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</si>
  <si>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</si>
  <si>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</si>
  <si>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</si>
  <si>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</si>
  <si>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</si>
  <si>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</si>
  <si>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</si>
  <si>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</si>
  <si>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</si>
  <si>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</si>
  <si>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</si>
  <si>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</si>
  <si>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</si>
  <si>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</si>
  <si>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</si>
  <si>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</si>
  <si>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</si>
  <si>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</si>
  <si>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</si>
  <si>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</si>
  <si>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</si>
  <si>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</si>
  <si>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</si>
  <si>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</si>
  <si>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</si>
  <si>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</si>
  <si>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</si>
  <si>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</si>
  <si>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</si>
  <si>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</si>
  <si>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</si>
  <si>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</si>
  <si>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</si>
  <si>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</si>
  <si>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</si>
  <si>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</si>
  <si>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</si>
  <si>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</si>
  <si>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</si>
  <si>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</si>
  <si>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</si>
  <si>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</si>
  <si>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</si>
  <si>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</si>
  <si>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</si>
  <si>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</si>
  <si>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</si>
  <si>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</si>
  <si>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</si>
  <si>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</si>
  <si>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</si>
  <si>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</si>
  <si>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</si>
  <si>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</si>
  <si>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</si>
  <si>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</si>
  <si>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</si>
  <si>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</si>
  <si>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</si>
  <si>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</si>
  <si>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</si>
  <si>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</si>
  <si>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</si>
  <si>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</si>
  <si>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</si>
  <si>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</si>
  <si>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</si>
  <si>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</si>
  <si>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</si>
  <si>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</si>
  <si>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</si>
  <si>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</si>
  <si>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</si>
  <si>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</si>
  <si>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</si>
  <si>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</si>
  <si>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</si>
  <si>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</si>
  <si>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</si>
  <si>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</si>
  <si>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</si>
  <si>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</si>
  <si>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</si>
  <si>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</si>
  <si>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</si>
  <si>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</si>
  <si>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</si>
  <si>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</si>
  <si>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</si>
  <si>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</si>
  <si>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</si>
  <si>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</si>
  <si>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</si>
  <si>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</si>
  <si>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</si>
  <si>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</si>
  <si>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</si>
  <si>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</si>
  <si>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</si>
  <si>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</si>
  <si>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</si>
  <si>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</si>
  <si>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</si>
  <si>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</si>
  <si>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</si>
  <si>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</si>
  <si>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</si>
  <si>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</si>
  <si>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</si>
  <si>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</si>
  <si>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</si>
  <si>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</si>
  <si>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</si>
  <si>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</si>
  <si>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</si>
  <si>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</si>
  <si>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</si>
  <si>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</si>
  <si>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</si>
  <si>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</si>
  <si>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</si>
  <si>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</si>
  <si>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</si>
  <si>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</si>
  <si>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</si>
  <si>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</si>
  <si>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</si>
  <si>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</si>
  <si>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</si>
  <si>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</si>
  <si>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</si>
  <si>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</si>
  <si>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</si>
  <si>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</si>
  <si>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</si>
  <si>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</si>
  <si>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</si>
  <si>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</si>
  <si>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</si>
  <si>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</si>
  <si>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</si>
  <si>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</si>
  <si>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</si>
  <si>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</si>
  <si>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</si>
  <si>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</si>
  <si>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</si>
  <si>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</si>
  <si>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</si>
  <si>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</si>
  <si>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</si>
  <si>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</si>
  <si>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</si>
  <si>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</si>
  <si>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</si>
  <si>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</si>
  <si>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</si>
  <si>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</si>
  <si>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</si>
  <si>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</si>
  <si>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</si>
  <si>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</si>
  <si>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</si>
  <si>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</si>
  <si>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</si>
  <si>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</si>
  <si>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</si>
  <si>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</si>
  <si>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</si>
  <si>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</si>
  <si>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</si>
  <si>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</si>
  <si>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</si>
  <si>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</si>
  <si>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</si>
  <si>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</si>
  <si>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</si>
  <si>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</si>
  <si>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</si>
  <si>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</si>
  <si>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</si>
  <si>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</si>
  <si>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</si>
  <si>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</si>
  <si>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</si>
  <si>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</si>
  <si>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</si>
  <si>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</si>
  <si>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</si>
  <si>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</si>
  <si>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</si>
  <si>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</si>
  <si>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</si>
  <si>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</si>
  <si>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</si>
  <si>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</si>
  <si>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</si>
  <si>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</si>
  <si>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</si>
  <si>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</si>
  <si>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</si>
  <si>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</si>
  <si>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</si>
  <si>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</si>
  <si>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</si>
  <si>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</si>
  <si>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</si>
  <si>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</si>
  <si>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</si>
  <si>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</si>
  <si>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</si>
  <si>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</si>
  <si>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</si>
  <si>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</si>
  <si>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</si>
  <si>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</si>
  <si>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</si>
  <si>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</si>
  <si>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</si>
  <si>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</si>
  <si>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</si>
  <si>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</si>
  <si>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</si>
  <si>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</si>
  <si>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</si>
  <si>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</si>
  <si>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</si>
  <si>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</si>
  <si>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</si>
  <si>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</si>
  <si>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</si>
  <si>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</si>
  <si>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</si>
  <si>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</si>
  <si>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</si>
  <si>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</si>
  <si>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</si>
  <si>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</si>
  <si>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</si>
  <si>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</si>
  <si>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</si>
  <si>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</si>
  <si>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</si>
  <si>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</si>
  <si>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</si>
  <si>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</si>
  <si>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</si>
  <si>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</si>
  <si>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</si>
  <si>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</si>
  <si>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</si>
  <si>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</si>
  <si>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</si>
  <si>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</si>
  <si>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</si>
  <si>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</si>
  <si>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</si>
  <si>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</si>
  <si>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</si>
  <si>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</si>
  <si>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</si>
  <si>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</si>
  <si>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</si>
  <si>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</si>
  <si>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</si>
  <si>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</si>
  <si>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</si>
  <si>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</si>
  <si>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</si>
  <si>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</si>
  <si>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</si>
  <si>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</si>
  <si>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</si>
  <si>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</si>
  <si>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</si>
  <si>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</si>
  <si>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</si>
  <si>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</si>
  <si>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</si>
  <si>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</si>
  <si>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</si>
  <si>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</si>
  <si>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</si>
  <si>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</si>
  <si>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</si>
  <si>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</si>
  <si>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</si>
  <si>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</si>
  <si>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</si>
  <si>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</si>
  <si>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</si>
  <si>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</si>
  <si>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</si>
  <si>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</si>
  <si>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</si>
  <si>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</si>
  <si>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</si>
  <si>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</si>
  <si>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</si>
  <si>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</si>
  <si>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</si>
  <si>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</si>
  <si>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</si>
  <si>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</si>
  <si>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</si>
  <si>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</si>
  <si>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</si>
  <si>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</si>
  <si>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</si>
  <si>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</si>
  <si>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</si>
  <si>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</si>
  <si>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</si>
  <si>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</si>
  <si>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</si>
  <si>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</si>
  <si>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</si>
  <si>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</si>
  <si>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</si>
  <si>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</si>
  <si>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</si>
  <si>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</si>
  <si>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</si>
  <si>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</si>
  <si>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</si>
  <si>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</si>
  <si>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</si>
  <si>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</si>
  <si>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</si>
  <si>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</si>
  <si>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</si>
  <si>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</si>
  <si>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</si>
  <si>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</si>
  <si>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</si>
  <si>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</si>
  <si>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</si>
  <si>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</si>
  <si>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</si>
  <si>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</si>
  <si>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</si>
  <si>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</si>
  <si>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</si>
  <si>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</si>
  <si>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</si>
  <si>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</si>
  <si>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</si>
  <si>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</si>
  <si>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</si>
  <si>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</si>
  <si>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</si>
  <si>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</si>
  <si>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</si>
  <si>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</si>
  <si>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</si>
  <si>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</si>
  <si>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</si>
  <si>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</si>
  <si>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</si>
  <si>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</si>
  <si>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</si>
  <si>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</si>
  <si>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</si>
  <si>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</si>
  <si>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</si>
  <si>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</si>
  <si>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</si>
  <si>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</si>
  <si>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</si>
  <si>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</si>
  <si>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</si>
  <si>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</si>
  <si>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</si>
  <si>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</si>
  <si>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</si>
  <si>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</si>
  <si>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</si>
  <si>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</si>
  <si>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</si>
  <si>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</si>
  <si>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</si>
  <si>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</si>
  <si>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</si>
  <si>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</si>
  <si>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</si>
  <si>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</si>
  <si>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</si>
  <si>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</si>
  <si>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</si>
  <si>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</si>
  <si>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</si>
  <si>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</si>
  <si>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</si>
  <si>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</si>
  <si>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</si>
  <si>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</si>
  <si>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</si>
  <si>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</si>
  <si>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</si>
  <si>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</si>
  <si>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</si>
  <si>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</si>
  <si>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</si>
  <si>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</si>
  <si>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</si>
  <si>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</si>
  <si>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</si>
  <si>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</si>
  <si>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</si>
  <si>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</si>
  <si>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</si>
  <si>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</si>
  <si>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</si>
  <si>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</si>
  <si>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</si>
  <si>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</si>
  <si>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</si>
  <si>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</si>
  <si>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</si>
  <si>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</si>
  <si>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</si>
  <si>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</si>
  <si>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</si>
  <si>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</si>
  <si>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</si>
  <si>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</si>
  <si>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</si>
  <si>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</si>
  <si>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</si>
  <si>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</si>
  <si>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</si>
  <si>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</si>
  <si>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</si>
  <si>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</si>
  <si>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</si>
  <si>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</si>
  <si>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</si>
  <si>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</si>
  <si>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</si>
  <si>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</si>
  <si>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</si>
  <si>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</si>
  <si>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</si>
  <si>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</si>
  <si>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</si>
  <si>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</si>
  <si>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</si>
  <si>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</si>
  <si>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</si>
  <si>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</si>
  <si>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</si>
  <si>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</si>
  <si>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</si>
  <si>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</si>
  <si>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</si>
  <si>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</si>
  <si>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</si>
  <si>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</si>
  <si>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</si>
  <si>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</si>
  <si>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</si>
  <si>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</si>
  <si>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</si>
  <si>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</si>
  <si>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</si>
  <si>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</si>
  <si>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</si>
  <si>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</si>
  <si>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</si>
  <si>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</si>
  <si>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</si>
  <si>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</si>
  <si>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</si>
  <si>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</si>
  <si>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</si>
  <si>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</si>
  <si>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</si>
  <si>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</si>
  <si>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</si>
  <si>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</si>
  <si>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</si>
  <si>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</si>
  <si>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</si>
  <si>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</si>
  <si>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</si>
  <si>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</si>
  <si>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</si>
  <si>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</si>
  <si>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</si>
  <si>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</si>
  <si>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</si>
  <si>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</si>
  <si>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</si>
  <si>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</si>
  <si>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</si>
  <si>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</si>
  <si>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</si>
  <si>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</si>
  <si>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</si>
  <si>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</si>
  <si>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</si>
  <si>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</si>
  <si>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</si>
  <si>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</si>
  <si>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</si>
  <si>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</si>
  <si>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</si>
  <si>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</si>
  <si>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</si>
  <si>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</si>
  <si>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</si>
  <si>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</si>
  <si>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</si>
  <si>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</si>
  <si>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</si>
  <si>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</si>
  <si>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</si>
  <si>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</si>
  <si>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</si>
  <si>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</si>
  <si>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</si>
  <si>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</si>
  <si>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</si>
  <si>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</si>
  <si>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</si>
  <si>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</si>
  <si>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</si>
  <si>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</si>
  <si>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</si>
  <si>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</si>
  <si>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</si>
  <si>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</si>
  <si>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</si>
  <si>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</si>
  <si>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</si>
  <si>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</si>
  <si>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</si>
  <si>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</si>
  <si>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</si>
  <si>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</si>
  <si>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</si>
  <si>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</si>
  <si>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</si>
  <si>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</si>
  <si>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</si>
  <si>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</si>
  <si>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</si>
  <si>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</si>
  <si>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</si>
  <si>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</si>
  <si>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</si>
  <si>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</si>
  <si>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</si>
  <si>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</si>
  <si>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</si>
  <si>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</si>
  <si>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</si>
  <si>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</si>
  <si>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</si>
  <si>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</si>
  <si>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</si>
  <si>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</si>
  <si>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</si>
  <si>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</si>
  <si>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</si>
  <si>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</si>
  <si>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</si>
  <si>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</si>
  <si>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</si>
  <si>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</si>
  <si>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</si>
  <si>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</si>
  <si>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</si>
  <si>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</si>
  <si>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</si>
  <si>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</si>
  <si>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</si>
  <si>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</si>
  <si>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</si>
  <si>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</si>
  <si>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</si>
  <si>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</si>
  <si>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</si>
  <si>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</si>
  <si>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</si>
  <si>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</si>
  <si>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</si>
  <si>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</si>
  <si>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</si>
  <si>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</si>
  <si>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</si>
  <si>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</si>
  <si>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</si>
  <si>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</si>
  <si>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</si>
  <si>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</si>
  <si>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</si>
  <si>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</si>
  <si>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</si>
  <si>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</si>
  <si>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</si>
  <si>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</si>
  <si>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</si>
  <si>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</si>
  <si>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</si>
  <si>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</si>
  <si>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</si>
  <si>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</si>
  <si>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</si>
  <si>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</si>
  <si>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</si>
  <si>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</si>
  <si>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</si>
  <si>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</si>
  <si>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</si>
  <si>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</si>
  <si>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</si>
  <si>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</si>
  <si>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</si>
  <si>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</si>
  <si>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</si>
  <si>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</si>
  <si>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</si>
  <si>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</si>
  <si>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</si>
  <si>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</si>
  <si>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</si>
  <si>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</si>
  <si>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</si>
  <si>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</si>
  <si>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</si>
  <si>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</si>
  <si>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</si>
  <si>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</si>
  <si>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</si>
  <si>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</si>
  <si>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</si>
  <si>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</si>
  <si>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</si>
  <si>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</si>
  <si>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</si>
  <si>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</si>
  <si>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</si>
  <si>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</si>
  <si>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</si>
  <si>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</si>
  <si>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</si>
  <si>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</si>
  <si>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</si>
  <si>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</si>
  <si>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</si>
  <si>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</si>
  <si>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</si>
  <si>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</si>
  <si>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</si>
  <si>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</si>
  <si>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</si>
  <si>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</si>
  <si>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</si>
  <si>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</si>
  <si>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</si>
  <si>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</si>
  <si>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</si>
  <si>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</si>
  <si>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</si>
  <si>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</si>
  <si>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</si>
  <si>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</si>
  <si>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</si>
  <si>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</si>
  <si>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</si>
  <si>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</si>
  <si>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</si>
  <si>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</si>
  <si>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</si>
  <si>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</si>
  <si>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</si>
  <si>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</si>
  <si>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</si>
  <si>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</si>
  <si>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</si>
  <si>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</si>
  <si>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</si>
  <si>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</si>
  <si>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</si>
  <si>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</si>
  <si>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</si>
  <si>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</si>
  <si>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</si>
  <si>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</si>
  <si>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</si>
  <si>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</si>
  <si>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</si>
  <si>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</si>
  <si>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</si>
  <si>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</si>
  <si>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</si>
  <si>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</si>
  <si>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</si>
  <si>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</si>
  <si>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</si>
  <si>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</si>
  <si>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</si>
  <si>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</si>
  <si>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</si>
  <si>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</si>
  <si>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</si>
  <si>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</si>
  <si>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</si>
  <si>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</si>
  <si>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</si>
  <si>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</si>
  <si>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</si>
  <si>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</si>
  <si>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</si>
  <si>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</si>
  <si>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</si>
  <si>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</si>
  <si>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</si>
  <si>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</si>
  <si>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</si>
  <si>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</si>
  <si>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</si>
  <si>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</si>
  <si>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</si>
  <si>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</si>
  <si>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</si>
  <si>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</si>
  <si>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</si>
  <si>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</si>
  <si>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</si>
  <si>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</si>
  <si>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</si>
  <si>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</si>
  <si>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</si>
  <si>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</si>
  <si>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</si>
  <si>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</si>
  <si>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</si>
  <si>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</si>
  <si>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</si>
  <si>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</si>
  <si>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</si>
  <si>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</si>
  <si>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</si>
  <si>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</si>
  <si>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</si>
  <si>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</si>
  <si>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</si>
  <si>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</si>
  <si>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</si>
  <si>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</si>
  <si>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</si>
  <si>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</si>
  <si>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</si>
  <si>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</si>
  <si>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</si>
  <si>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</si>
  <si>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</si>
  <si>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</si>
  <si>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</si>
  <si>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</si>
  <si>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</si>
  <si>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</si>
  <si>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</si>
  <si>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</si>
  <si>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</si>
  <si>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</si>
  <si>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</si>
  <si>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</si>
  <si>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</si>
  <si>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</si>
  <si>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</si>
  <si>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</si>
  <si>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</si>
  <si>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</si>
  <si>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</si>
  <si>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</si>
  <si>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</si>
  <si>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</si>
  <si>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</si>
  <si>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</si>
  <si>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</si>
  <si>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</si>
  <si>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</si>
  <si>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</si>
  <si>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</si>
  <si>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</si>
  <si>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</si>
  <si>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</si>
  <si>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</si>
  <si>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</si>
  <si>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</si>
  <si>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</si>
  <si>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</si>
  <si>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</si>
  <si>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</si>
  <si>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</si>
  <si>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</si>
  <si>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</si>
  <si>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</si>
  <si>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</si>
  <si>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</si>
  <si>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</si>
  <si>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</si>
  <si>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</si>
  <si>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</si>
  <si>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</si>
  <si>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</si>
  <si>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</si>
  <si>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</si>
  <si>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</si>
  <si>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</si>
  <si>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</si>
  <si>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</si>
  <si>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</si>
  <si>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</si>
  <si>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</si>
  <si>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</si>
  <si>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</si>
  <si>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</si>
  <si>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</si>
  <si>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</si>
  <si>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</si>
  <si>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</si>
  <si>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</si>
  <si>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</si>
  <si>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</si>
  <si>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</si>
  <si>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</si>
  <si>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</si>
  <si>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</si>
  <si>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</si>
  <si>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</si>
  <si>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</si>
  <si>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</si>
  <si>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</si>
  <si>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</si>
  <si>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</si>
  <si>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</si>
  <si>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</si>
  <si>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</si>
  <si>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</si>
  <si>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</si>
  <si>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</si>
  <si>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</si>
  <si>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</si>
  <si>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</si>
  <si>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</si>
  <si>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</si>
  <si>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</si>
  <si>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</si>
  <si>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</si>
  <si>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</si>
  <si>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</si>
  <si>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</si>
  <si>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</si>
  <si>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</si>
  <si>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</si>
  <si>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</si>
  <si>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</si>
  <si>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</si>
  <si>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</si>
  <si>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</si>
  <si>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</si>
  <si>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</si>
  <si>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</si>
  <si>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</si>
  <si>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</si>
  <si>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</si>
  <si>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</si>
  <si>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</si>
  <si>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</si>
  <si>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</si>
  <si>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</si>
  <si>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</si>
  <si>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</si>
  <si>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</si>
  <si>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</si>
  <si>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</si>
  <si>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</si>
  <si>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Cindy Rousse - Fokko Haverman</t>
  </si>
  <si>
    <t>Reinier Mulder - Cindy Rousse</t>
  </si>
  <si>
    <t>Lars Kammers - Elly Mathijssen</t>
  </si>
  <si>
    <t>Mark van Hoven - Frank Rousse</t>
  </si>
  <si>
    <t>Jan Hebdrickx - Mark van Hoven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</si>
  <si>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</si>
  <si>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</si>
  <si>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</si>
  <si>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</si>
  <si>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</si>
  <si>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</si>
  <si>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</si>
  <si>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</si>
  <si>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</si>
  <si>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</si>
  <si>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</si>
  <si>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</si>
  <si>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</si>
  <si>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</si>
  <si>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</si>
  <si>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</si>
  <si>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</si>
  <si>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</si>
  <si>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</si>
  <si>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</si>
  <si>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</si>
  <si>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</si>
  <si>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</si>
  <si>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Rijn van Dommele - Fokko van Dommele</t>
  </si>
  <si>
    <t>Lars Kammers - Fokko Haveman</t>
  </si>
  <si>
    <t>Frank Rousse - Elly Mathijssen</t>
  </si>
  <si>
    <t>Cindy Rousse - Frank Rousse</t>
  </si>
  <si>
    <t>Rijn van Dommele - Frank Rousse</t>
  </si>
  <si>
    <t>Fokko Haveman - Jan Hendrckx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</si>
  <si>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</si>
  <si>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</si>
  <si>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</si>
  <si>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</si>
  <si>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</si>
  <si>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</si>
  <si>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</si>
  <si>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</si>
  <si>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</si>
  <si>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</si>
  <si>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</si>
  <si>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</si>
  <si>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</si>
  <si>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</si>
  <si>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</si>
  <si>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</si>
  <si>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</si>
  <si>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</si>
  <si>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</si>
  <si>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</si>
  <si>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</si>
  <si>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</si>
  <si>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</si>
  <si>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</si>
  <si>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</si>
  <si>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</si>
  <si>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</si>
  <si>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</si>
  <si>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</si>
  <si>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</si>
  <si>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</si>
  <si>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</si>
  <si>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</si>
  <si>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</si>
  <si>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</si>
  <si>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</si>
  <si>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</si>
  <si>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</si>
  <si>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</si>
  <si>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</si>
  <si>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</si>
  <si>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</si>
  <si>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</si>
  <si>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</si>
  <si>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</si>
  <si>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</si>
  <si>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</si>
  <si>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</si>
  <si>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</si>
  <si>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</si>
  <si>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</si>
  <si>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</si>
  <si>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</si>
  <si>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</si>
  <si>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</si>
  <si>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</si>
  <si>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</si>
  <si>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</si>
  <si>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</si>
  <si>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</si>
  <si>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</si>
  <si>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</si>
  <si>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</si>
  <si>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</si>
  <si>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</si>
  <si>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</si>
  <si>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</si>
  <si>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</si>
  <si>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</si>
  <si>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</si>
  <si>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</si>
  <si>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</si>
  <si>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</si>
  <si>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</si>
  <si>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</si>
  <si>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</si>
  <si>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</si>
  <si>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</si>
  <si>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</si>
  <si>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</si>
  <si>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</si>
  <si>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</si>
  <si>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</si>
  <si>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</si>
  <si>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</si>
  <si>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</si>
  <si>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</si>
  <si>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</si>
  <si>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</si>
  <si>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</si>
  <si>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</si>
  <si>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</si>
  <si>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</si>
  <si>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</si>
  <si>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</si>
  <si>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</si>
  <si>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</si>
  <si>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</si>
  <si>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</si>
  <si>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</si>
  <si>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</si>
  <si>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</si>
  <si>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</si>
  <si>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</si>
  <si>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</si>
  <si>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</si>
  <si>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</si>
  <si>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</si>
  <si>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</si>
  <si>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</si>
  <si>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</si>
  <si>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</si>
  <si>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</si>
  <si>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</si>
  <si>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</si>
  <si>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</si>
  <si>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</si>
  <si>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</si>
  <si>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</si>
  <si>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</si>
  <si>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</si>
  <si>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</si>
  <si>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</si>
  <si>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</si>
  <si>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</si>
  <si>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</si>
  <si>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</si>
  <si>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</si>
  <si>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</si>
  <si>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</si>
  <si>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</si>
  <si>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</si>
  <si>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</si>
  <si>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</si>
  <si>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</si>
  <si>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</si>
  <si>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</si>
  <si>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</si>
  <si>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</si>
  <si>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</si>
  <si>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</si>
  <si>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</si>
  <si>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</si>
  <si>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</si>
  <si>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</si>
  <si>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</si>
  <si>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</si>
  <si>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</si>
  <si>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</si>
  <si>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</si>
  <si>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</si>
  <si>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</si>
  <si>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</si>
  <si>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</si>
  <si>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</si>
  <si>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</si>
  <si>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</si>
  <si>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</si>
  <si>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</si>
  <si>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</si>
  <si>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</si>
  <si>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</si>
  <si>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</si>
  <si>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</si>
  <si>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</si>
  <si>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</si>
  <si>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</si>
  <si>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</si>
  <si>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</si>
  <si>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</si>
  <si>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</si>
  <si>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</si>
  <si>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</si>
  <si>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</si>
  <si>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</si>
  <si>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</si>
  <si>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</si>
  <si>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</si>
  <si>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</si>
  <si>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</si>
  <si>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</si>
  <si>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</si>
  <si>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</si>
  <si>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</si>
  <si>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</si>
  <si>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</si>
  <si>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</si>
  <si>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</si>
  <si>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</si>
  <si>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</si>
  <si>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</si>
  <si>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</si>
  <si>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</si>
  <si>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</si>
  <si>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</si>
  <si>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</si>
  <si>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</si>
  <si>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</si>
  <si>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</si>
  <si>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</si>
  <si>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</si>
  <si>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</si>
  <si>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</si>
  <si>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</si>
  <si>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</si>
  <si>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</si>
  <si>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</si>
  <si>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</si>
  <si>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</si>
  <si>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</si>
  <si>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</si>
  <si>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</si>
  <si>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</si>
  <si>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</si>
  <si>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</si>
  <si>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</si>
  <si>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</si>
  <si>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</si>
  <si>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</si>
  <si>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</si>
  <si>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</si>
  <si>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</si>
  <si>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</si>
  <si>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</si>
  <si>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</si>
  <si>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</si>
  <si>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</si>
  <si>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</si>
  <si>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</si>
  <si>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</si>
  <si>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</si>
  <si>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</si>
  <si>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</si>
  <si>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</si>
  <si>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</si>
  <si>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</si>
  <si>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</si>
  <si>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</si>
  <si>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</si>
  <si>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</si>
  <si>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</si>
  <si>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</si>
  <si>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</si>
  <si>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</si>
  <si>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</si>
  <si>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</si>
  <si>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</si>
  <si>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</si>
  <si>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</si>
  <si>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</si>
  <si>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</si>
  <si>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</si>
  <si>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</si>
  <si>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</si>
  <si>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</si>
  <si>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</si>
  <si>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</si>
  <si>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</si>
  <si>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</si>
  <si>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</si>
  <si>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</si>
  <si>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</si>
  <si>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</si>
  <si>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</si>
  <si>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</si>
  <si>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</si>
  <si>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</si>
  <si>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</si>
  <si>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</si>
  <si>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</si>
  <si>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</si>
  <si>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</si>
  <si>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</si>
  <si>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</si>
  <si>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</si>
  <si>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</si>
  <si>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</si>
  <si>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</si>
  <si>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</si>
  <si>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</si>
  <si>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</si>
  <si>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</si>
  <si>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</si>
  <si>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</si>
  <si>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</si>
  <si>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</si>
  <si>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</si>
  <si>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</si>
  <si>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</si>
  <si>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</si>
  <si>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</si>
  <si>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</si>
  <si>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</si>
  <si>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</si>
  <si>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</si>
  <si>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</si>
  <si>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</si>
  <si>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</si>
  <si>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</si>
  <si>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</si>
  <si>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</si>
  <si>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</si>
  <si>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</si>
  <si>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</si>
  <si>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</si>
  <si>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</si>
  <si>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</si>
  <si>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</si>
  <si>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</si>
  <si>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</si>
  <si>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</si>
  <si>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</si>
  <si>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</si>
  <si>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</si>
  <si>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</si>
  <si>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</si>
  <si>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</si>
  <si>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</si>
  <si>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</si>
  <si>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</si>
  <si>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</si>
  <si>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</si>
  <si>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</si>
  <si>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</si>
  <si>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</si>
  <si>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</si>
  <si>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</si>
  <si>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</si>
  <si>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</si>
  <si>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</si>
  <si>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</si>
  <si>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</si>
  <si>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</si>
  <si>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</si>
  <si>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</si>
  <si>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</si>
  <si>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</si>
  <si>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</si>
  <si>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</si>
  <si>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</si>
  <si>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</si>
  <si>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</si>
  <si>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</si>
  <si>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</si>
  <si>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</si>
  <si>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</si>
  <si>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</si>
  <si>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</si>
  <si>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</si>
  <si>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</si>
  <si>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</si>
  <si>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</si>
  <si>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</si>
  <si>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</si>
  <si>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</si>
  <si>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</si>
  <si>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</si>
  <si>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</si>
  <si>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</si>
  <si>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</si>
  <si>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</si>
  <si>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</si>
  <si>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</si>
  <si>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</si>
  <si>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</si>
  <si>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</si>
  <si>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</si>
  <si>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</si>
  <si>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</si>
  <si>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</si>
  <si>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</si>
  <si>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</si>
  <si>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</si>
  <si>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</si>
  <si>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</si>
  <si>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</si>
  <si>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</si>
  <si>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</si>
  <si>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</si>
  <si>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</si>
  <si>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</si>
  <si>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</si>
  <si>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</si>
  <si>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</si>
  <si>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</si>
  <si>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</si>
  <si>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</si>
  <si>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</si>
  <si>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</si>
  <si>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</si>
  <si>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</si>
  <si>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</si>
  <si>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</si>
  <si>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</si>
  <si>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</si>
  <si>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</si>
  <si>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</si>
  <si>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</si>
  <si>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</si>
  <si>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</si>
  <si>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</si>
  <si>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</si>
  <si>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</si>
  <si>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</si>
  <si>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</si>
  <si>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</si>
  <si>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</si>
  <si>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+6</t>
  </si>
  <si>
    <t>0</t>
  </si>
  <si>
    <t>+14</t>
  </si>
  <si>
    <t>-2</t>
  </si>
  <si>
    <t>-6</t>
  </si>
  <si>
    <t>+13</t>
  </si>
  <si>
    <t>+2</t>
  </si>
  <si>
    <t>-1</t>
  </si>
  <si>
    <t>+10</t>
  </si>
  <si>
    <t>-7</t>
  </si>
  <si>
    <t>-10</t>
  </si>
  <si>
    <t>+25</t>
  </si>
  <si>
    <t>+8</t>
  </si>
  <si>
    <t>+1</t>
  </si>
  <si>
    <t>-12</t>
  </si>
  <si>
    <t>+3</t>
  </si>
  <si>
    <t>-4</t>
  </si>
  <si>
    <t>-20</t>
  </si>
  <si>
    <t>-3</t>
  </si>
  <si>
    <t>-11</t>
  </si>
  <si>
    <t>-35</t>
  </si>
  <si>
    <t>-27</t>
  </si>
  <si>
    <t>-18</t>
  </si>
  <si>
    <t>+19</t>
  </si>
  <si>
    <t>+7</t>
  </si>
  <si>
    <t>+4</t>
  </si>
  <si>
    <t>+11</t>
  </si>
  <si>
    <t>-32</t>
  </si>
  <si>
    <t>-13</t>
  </si>
  <si>
    <t>-31</t>
  </si>
  <si>
    <t>-5</t>
  </si>
  <si>
    <t>-14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</si>
  <si>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</si>
  <si>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</si>
  <si>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</si>
  <si>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</si>
  <si>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</si>
  <si>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</si>
  <si>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</si>
  <si>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</si>
  <si>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</si>
  <si>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</si>
  <si>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</si>
  <si>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</si>
  <si>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</si>
  <si>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</si>
  <si>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</si>
  <si>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</si>
  <si>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Alex van der Pluijm - Leendert - Jan Visser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</si>
  <si>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</si>
  <si>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</si>
  <si>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</si>
  <si>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</si>
  <si>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</si>
  <si>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</si>
  <si>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</si>
  <si>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</si>
  <si>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</si>
  <si>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</si>
  <si>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</si>
  <si>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</si>
  <si>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</si>
  <si>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</si>
  <si>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</si>
  <si>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</si>
  <si>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</si>
  <si>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</si>
  <si>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</si>
  <si>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</si>
  <si>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</si>
  <si>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</si>
  <si>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065 Region Pays de la Loire Tour (2.1)</t>
  </si>
  <si>
    <t>066 Scheldeprijs (1.Pro)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</si>
  <si>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</si>
  <si>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</si>
  <si>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</si>
  <si>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</si>
  <si>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</si>
  <si>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</si>
  <si>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</si>
  <si>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074 Giro di Sicilia (2.1)</t>
  </si>
  <si>
    <t>075 Amstel Gold Race (1.WT)</t>
  </si>
  <si>
    <t>076 Tour of the Alps (2.Pro)</t>
  </si>
  <si>
    <t>077 Waalse Pijl (1.WT)</t>
  </si>
  <si>
    <t>078 Luik-Bastenaken-Luik (1.WT)</t>
  </si>
  <si>
    <t>079 Cycling Tour of Turkey (2.1)</t>
  </si>
  <si>
    <t>080 Vuelta Asturias (2.1)</t>
  </si>
  <si>
    <t>081 Ronde van Romandie (2.WT)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</si>
  <si>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</si>
  <si>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</si>
  <si>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</si>
  <si>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</si>
  <si>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</si>
  <si>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</si>
  <si>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</si>
  <si>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</si>
  <si>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</si>
  <si>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</si>
  <si>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</si>
  <si>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</si>
  <si>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</si>
  <si>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</si>
  <si>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</si>
  <si>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</si>
  <si>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+33</t>
  </si>
  <si>
    <t>+30</t>
  </si>
  <si>
    <t>-9</t>
  </si>
  <si>
    <t>-21</t>
  </si>
  <si>
    <t>1x2e, 1x5e, 1x6e</t>
  </si>
  <si>
    <t>UCI punten per 06/03</t>
  </si>
  <si>
    <t>UCI punten per 13/03</t>
  </si>
  <si>
    <t>HAGENES Per Strand</t>
  </si>
  <si>
    <t>DE VOS Adam</t>
  </si>
  <si>
    <t>Drenthe</t>
  </si>
  <si>
    <t>Wim Rommena</t>
  </si>
  <si>
    <t>1x5e, 1x6e, 1x9e, 1x10e</t>
  </si>
  <si>
    <t>BAIS Davide</t>
  </si>
  <si>
    <t>Algemeen Klassement na Tirreno Adriatico (2.WT)</t>
  </si>
  <si>
    <t>Uitslag Tirreno Adriatico (2.WT)</t>
  </si>
  <si>
    <t>+22</t>
  </si>
  <si>
    <t>+32</t>
  </si>
  <si>
    <t>+29</t>
  </si>
  <si>
    <t>+36</t>
  </si>
  <si>
    <t>+24</t>
  </si>
  <si>
    <t>+16</t>
  </si>
  <si>
    <t>-34</t>
  </si>
  <si>
    <t>-15</t>
  </si>
  <si>
    <t>-30</t>
  </si>
  <si>
    <t>+21</t>
  </si>
  <si>
    <t>-43</t>
  </si>
  <si>
    <t>-26</t>
  </si>
  <si>
    <t>2x7e, 1x10e</t>
  </si>
  <si>
    <t>Goof van Dool</t>
  </si>
  <si>
    <t>Diederik van de Heuvel</t>
  </si>
  <si>
    <t>115-118-100</t>
  </si>
  <si>
    <t>122-125-107</t>
  </si>
  <si>
    <t>130-133-115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</si>
</sst>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13]0.00"/>
    <numFmt numFmtId="167" formatCode="[$-40C]0.00"/>
  </numFmts>
  <fonts count="1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u/>
      <sz val="10"/>
      <color theme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3" fillId="0" borderId="0"/>
    <xf numFmtId="0" fontId="132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9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2" fontId="20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7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8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1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4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21" fillId="0" borderId="0" xfId="0" applyNumberFormat="1" applyFont="1" applyAlignment="1" applyProtection="1">
      <alignment horizontal="left"/>
      <protection locked="0"/>
    </xf>
    <xf numFmtId="0" fontId="21" fillId="0" borderId="0" xfId="0" applyNumberFormat="1" applyFont="1" applyAlignment="1">
      <alignment horizontal="left"/>
    </xf>
    <xf numFmtId="0" fontId="139" fillId="0" borderId="0" xfId="3" applyNumberFormat="1" applyFont="1" applyAlignment="1" applyProtection="1">
      <alignment horizontal="left"/>
    </xf>
    <xf numFmtId="0" fontId="21" fillId="0" borderId="0" xfId="0" applyNumberFormat="1" applyFont="1" applyAlignment="1">
      <alignment horizontal="center"/>
    </xf>
    <xf numFmtId="0" fontId="21" fillId="0" borderId="0" xfId="0" applyNumberFormat="1" applyFont="1"/>
    <xf numFmtId="0" fontId="20" fillId="0" borderId="0" xfId="0" applyNumberFormat="1" applyFont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106" fillId="0" borderId="0" xfId="0" applyFont="1" applyBorder="1" applyAlignment="1">
      <alignment horizontal="left"/>
    </xf>
    <xf numFmtId="4" fontId="0" fillId="0" borderId="0" xfId="0" applyNumberFormat="1" applyFont="1" applyAlignment="1">
      <alignment horizontal="center" vertic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4" fontId="20" fillId="0" borderId="0" xfId="0" applyNumberFormat="1" applyFont="1" applyBorder="1" applyAlignment="1">
      <alignment horizontal="right" vertical="center"/>
    </xf>
    <xf numFmtId="0" fontId="1" fillId="0" borderId="0" xfId="0" applyFont="1"/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matej-mohoric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mauro-schmid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mikel-landa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01" Type="http://schemas.openxmlformats.org/officeDocument/2006/relationships/hyperlink" Target="https://www.procyclingstats.com/rider/michael-woods" TargetMode="External"/><Relationship Id="rId185" Type="http://schemas.openxmlformats.org/officeDocument/2006/relationships/hyperlink" Target="https://www.procyclingstats.com/rider/bruno-armirail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392" Type="http://schemas.openxmlformats.org/officeDocument/2006/relationships/hyperlink" Target="https://www.procyclingstats.com/rider/jonas-iversby-hvideberg" TargetMode="External"/><Relationship Id="rId613" Type="http://schemas.openxmlformats.org/officeDocument/2006/relationships/hyperlink" Target="https://www.procyclingstats.com/rider/ukko-iisakki-peltonen" TargetMode="External"/><Relationship Id="rId697" Type="http://schemas.openxmlformats.org/officeDocument/2006/relationships/hyperlink" Target="https://www.procyclingstats.com/rider/axel-mariault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252" Type="http://schemas.openxmlformats.org/officeDocument/2006/relationships/hyperlink" Target="https://www.procyclingstats.com/rider/casper-van-uden" TargetMode="External"/><Relationship Id="rId1103" Type="http://schemas.openxmlformats.org/officeDocument/2006/relationships/hyperlink" Target="https://www.procyclingstats.com/rider/lucas-eriksson" TargetMode="External"/><Relationship Id="rId47" Type="http://schemas.openxmlformats.org/officeDocument/2006/relationships/hyperlink" Target="https://www.procyclingstats.com/rider/simon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96" Type="http://schemas.openxmlformats.org/officeDocument/2006/relationships/hyperlink" Target="https://www.procyclingstats.com/rider/elia-viviani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utsch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per-strand-hagenes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arnaud-de-lie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davide-bais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neilson-powless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hugo-page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matteo-jorgenson" TargetMode="External"/><Relationship Id="rId1107" Type="http://schemas.openxmlformats.org/officeDocument/2006/relationships/hyperlink" Target="https://www.procyclingstats.com/rider/joseph-blackmore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adam-yates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david-gaudu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valentin-madouas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kevin-vauquelin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giulio-ciccone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printerSettings" Target="../printerSettings/printerSettings1.bin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charles-kagimu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tadej-pogacar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tiesj-benoot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thomas-pidcock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diego-ulissi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pello-bilbao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dylan-groenewegen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jay-vin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michael-matthews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simon-clark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jeroen-meijers" TargetMode="External"/><Relationship Id="rId1106" Type="http://schemas.openxmlformats.org/officeDocument/2006/relationships/hyperlink" Target="https://www.procyclingstats.com/rider/callum-ormiston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remco-evenepoel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jonas-vingegaard-rasmussen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tao-geoghegan-hart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gino-mad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marc-hirschi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attila-valter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marius-mayrhofer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rafael-lourenco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mattias-skjelmose-jensen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christophe-laporte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quinn-simmons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joao-almeida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caleb-ewa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ed-doghmy-achraf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orbin-strong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david-dekker" TargetMode="External"/><Relationship Id="rId1105" Type="http://schemas.openxmlformats.org/officeDocument/2006/relationships/hyperlink" Target="https://www.procyclingstats.com/rider/thomas-bonnet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luke-plapp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olav-kooij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enric-mas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filippo-ganna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ben-o-connor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antonio-tiberi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francesco-gavazzi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alexander-kristoff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clement-alleno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ylan-van-baarle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romain-gregoire1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brandon-mcnulty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magnus-sheffield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yacine-hamza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tsgabu-gebremaryam-grmay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youssef-bdadou" TargetMode="External"/><Relationship Id="rId1104" Type="http://schemas.openxmlformats.org/officeDocument/2006/relationships/hyperlink" Target="https://www.procyclingstats.com/rider/marc-oliver-pritzen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tim-merlier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adam-de-vos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primoz-roglic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simon-yates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rui-costa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louis-bendixen" TargetMode="External"/><Relationship Id="rId1108" Type="http://schemas.openxmlformats.org/officeDocument/2006/relationships/hyperlink" Target="https://www.procyclingstats.com/rider/peter-kusztor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edward-planckaert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lukas-nerurkar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ennard-kamna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kiya-rogora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572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5028</v>
      </c>
      <c r="G1" s="129"/>
      <c r="J1"/>
      <c r="K1" s="215" t="s">
        <v>5029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1702</v>
      </c>
      <c r="D2" s="207" t="s">
        <v>1622</v>
      </c>
      <c r="E2" s="27" t="s">
        <v>2015</v>
      </c>
      <c r="F2" s="27"/>
      <c r="G2" s="17" t="s">
        <v>40</v>
      </c>
      <c r="H2" s="266" t="s">
        <v>1701</v>
      </c>
      <c r="J2" s="208"/>
      <c r="K2" s="461" t="s">
        <v>4586</v>
      </c>
      <c r="L2" s="101"/>
      <c r="M2" s="207" t="s">
        <v>1622</v>
      </c>
      <c r="N2" s="27" t="s">
        <v>2015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8" t="s">
        <v>37</v>
      </c>
      <c r="D3" s="87" t="s">
        <v>1421</v>
      </c>
      <c r="E3" s="339" t="s">
        <v>4101</v>
      </c>
      <c r="G3" s="67">
        <f>$DB$672</f>
        <v>5535.9000000000005</v>
      </c>
      <c r="H3" s="300" t="s">
        <v>4912</v>
      </c>
      <c r="I3" s="219"/>
      <c r="J3" s="332" t="s">
        <v>0</v>
      </c>
      <c r="K3" s="63" t="s">
        <v>734</v>
      </c>
      <c r="M3" s="289" t="s">
        <v>1433</v>
      </c>
      <c r="N3" s="339" t="s">
        <v>4111</v>
      </c>
      <c r="P3" s="67">
        <f>$HF$672-3628.75</f>
        <v>1022.3000000000002</v>
      </c>
      <c r="Q3" s="351">
        <v>100</v>
      </c>
      <c r="R3" s="351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401"/>
      <c r="AO3" s="401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801</v>
      </c>
      <c r="D4" s="87" t="s">
        <v>1461</v>
      </c>
      <c r="E4" s="339" t="s">
        <v>4096</v>
      </c>
      <c r="G4" s="67">
        <f>$AQ$672</f>
        <v>5122.8999999999996</v>
      </c>
      <c r="H4" s="300" t="s">
        <v>4926</v>
      </c>
      <c r="I4" s="219"/>
      <c r="J4" s="332" t="s">
        <v>2</v>
      </c>
      <c r="K4" s="63" t="s">
        <v>141</v>
      </c>
      <c r="M4" s="289" t="s">
        <v>1430</v>
      </c>
      <c r="N4" s="339" t="s">
        <v>4100</v>
      </c>
      <c r="P4" s="67">
        <f>$GE$672-3843.9</f>
        <v>953.19999999999936</v>
      </c>
      <c r="Q4" s="351">
        <v>99</v>
      </c>
      <c r="R4" s="351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401"/>
      <c r="AO4" s="401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63" t="s">
        <v>3417</v>
      </c>
      <c r="D5" s="270" t="s">
        <v>4087</v>
      </c>
      <c r="E5" s="339" t="s">
        <v>4131</v>
      </c>
      <c r="G5" s="67">
        <f>$AOU$672</f>
        <v>5066.4999999999991</v>
      </c>
      <c r="H5" s="300" t="s">
        <v>4912</v>
      </c>
      <c r="I5" s="28"/>
      <c r="J5" s="332" t="s">
        <v>3</v>
      </c>
      <c r="K5" s="219" t="s">
        <v>1649</v>
      </c>
      <c r="M5" s="289" t="s">
        <v>1868</v>
      </c>
      <c r="N5" s="339" t="s">
        <v>4124</v>
      </c>
      <c r="P5" s="67">
        <f>$US$672-2805.7</f>
        <v>947.50000000000136</v>
      </c>
      <c r="Q5" s="351">
        <v>98</v>
      </c>
      <c r="R5" s="351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401"/>
      <c r="AO5" s="401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28" t="s">
        <v>2362</v>
      </c>
      <c r="D6" s="87" t="s">
        <v>1464</v>
      </c>
      <c r="E6" s="339" t="s">
        <v>4100</v>
      </c>
      <c r="G6" s="67">
        <f>$BR$672</f>
        <v>5059.8999999999996</v>
      </c>
      <c r="H6" s="300" t="s">
        <v>4919</v>
      </c>
      <c r="I6" s="219"/>
      <c r="J6" s="332" t="s">
        <v>5</v>
      </c>
      <c r="K6" s="63" t="s">
        <v>779</v>
      </c>
      <c r="M6" s="288" t="s">
        <v>1432</v>
      </c>
      <c r="N6" s="339" t="s">
        <v>4105</v>
      </c>
      <c r="P6" s="67">
        <f>$GW$672-3394.6</f>
        <v>942.10000000000082</v>
      </c>
      <c r="Q6" s="351">
        <v>97</v>
      </c>
      <c r="R6" s="351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401"/>
      <c r="AO6" s="401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63" t="s">
        <v>750</v>
      </c>
      <c r="D7" s="87" t="s">
        <v>1426</v>
      </c>
      <c r="E7" s="339" t="s">
        <v>4099</v>
      </c>
      <c r="G7" s="67">
        <f>$EU$672</f>
        <v>5014.1500000000005</v>
      </c>
      <c r="H7" s="300" t="s">
        <v>4919</v>
      </c>
      <c r="J7" s="332" t="s">
        <v>7</v>
      </c>
      <c r="K7" s="278" t="s">
        <v>2038</v>
      </c>
      <c r="M7" s="289" t="s">
        <v>1878</v>
      </c>
      <c r="N7" s="339" t="s">
        <v>4127</v>
      </c>
      <c r="P7" s="67">
        <f>$YE$672-3702.3</f>
        <v>939.80000000000018</v>
      </c>
      <c r="Q7" s="351">
        <v>96</v>
      </c>
      <c r="R7" s="351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401"/>
      <c r="AO7" s="401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278" t="s">
        <v>9</v>
      </c>
      <c r="D8" s="270" t="s">
        <v>1468</v>
      </c>
      <c r="E8" s="339" t="s">
        <v>4109</v>
      </c>
      <c r="G8" s="67">
        <f>$LS$672</f>
        <v>5013.4999999999982</v>
      </c>
      <c r="H8" s="300" t="s">
        <v>4924</v>
      </c>
      <c r="J8" s="332" t="s">
        <v>8</v>
      </c>
      <c r="K8" s="28" t="s">
        <v>37</v>
      </c>
      <c r="M8" s="289" t="s">
        <v>1421</v>
      </c>
      <c r="N8" s="339" t="s">
        <v>4101</v>
      </c>
      <c r="P8" s="67">
        <f>$DB$672-4602.1</f>
        <v>933.80000000000018</v>
      </c>
      <c r="Q8" s="351">
        <v>95</v>
      </c>
      <c r="R8" s="351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401"/>
      <c r="AO8" s="401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63" t="s">
        <v>3244</v>
      </c>
      <c r="D9" s="87" t="s">
        <v>1457</v>
      </c>
      <c r="E9" s="339" t="s">
        <v>4093</v>
      </c>
      <c r="G9" s="67">
        <f>$G$672</f>
        <v>4980.5</v>
      </c>
      <c r="H9" s="300" t="s">
        <v>4929</v>
      </c>
      <c r="I9" s="278"/>
      <c r="J9" s="332" t="s">
        <v>10</v>
      </c>
      <c r="K9" s="278" t="s">
        <v>9</v>
      </c>
      <c r="M9" s="288" t="s">
        <v>1468</v>
      </c>
      <c r="N9" s="339" t="s">
        <v>4109</v>
      </c>
      <c r="P9" s="67">
        <f>$LS$672-4081.8</f>
        <v>931.699999999998</v>
      </c>
      <c r="Q9" s="351">
        <v>94</v>
      </c>
      <c r="R9" s="351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401"/>
      <c r="AO9" s="401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78" t="s">
        <v>154</v>
      </c>
      <c r="D10" s="87" t="s">
        <v>1458</v>
      </c>
      <c r="E10" s="339" t="s">
        <v>4093</v>
      </c>
      <c r="G10" s="67">
        <f>$P$672</f>
        <v>4974.2999999999993</v>
      </c>
      <c r="H10" s="300" t="s">
        <v>4912</v>
      </c>
      <c r="I10" s="219"/>
      <c r="J10" s="332" t="s">
        <v>12</v>
      </c>
      <c r="K10" s="63" t="s">
        <v>750</v>
      </c>
      <c r="M10" s="289" t="s">
        <v>1426</v>
      </c>
      <c r="N10" s="339" t="s">
        <v>4099</v>
      </c>
      <c r="P10" s="67">
        <f>$EU$672-4120.15</f>
        <v>894.00000000000091</v>
      </c>
      <c r="Q10" s="351">
        <v>93</v>
      </c>
      <c r="R10" s="351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401"/>
      <c r="AO10" s="401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278" t="s">
        <v>780</v>
      </c>
      <c r="D11" s="87" t="s">
        <v>1460</v>
      </c>
      <c r="E11" s="339" t="s">
        <v>4097</v>
      </c>
      <c r="G11" s="67">
        <f>$AH$672</f>
        <v>4851.6000000000004</v>
      </c>
      <c r="H11" s="300" t="s">
        <v>4935</v>
      </c>
      <c r="I11" s="219"/>
      <c r="J11" s="332" t="s">
        <v>14</v>
      </c>
      <c r="K11" s="63" t="s">
        <v>3416</v>
      </c>
      <c r="M11" s="270" t="s">
        <v>4086</v>
      </c>
      <c r="N11" s="339" t="s">
        <v>4134</v>
      </c>
      <c r="P11" s="67">
        <f>$AOL$672-3855.6</f>
        <v>865.59999999999991</v>
      </c>
      <c r="Q11" s="351">
        <v>92</v>
      </c>
      <c r="R11" s="351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401"/>
      <c r="AO11" s="401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63" t="s">
        <v>747</v>
      </c>
      <c r="D12" s="87" t="s">
        <v>1429</v>
      </c>
      <c r="E12" s="339" t="s">
        <v>4104</v>
      </c>
      <c r="G12" s="67">
        <f>$FV$672</f>
        <v>4836.2000000000016</v>
      </c>
      <c r="H12" s="300" t="s">
        <v>4922</v>
      </c>
      <c r="J12" s="332" t="s">
        <v>16</v>
      </c>
      <c r="K12" s="278" t="s">
        <v>780</v>
      </c>
      <c r="M12" s="289" t="s">
        <v>1460</v>
      </c>
      <c r="N12" s="339" t="s">
        <v>4097</v>
      </c>
      <c r="P12" s="67">
        <f>$AH$672-4002.9</f>
        <v>848.70000000000027</v>
      </c>
      <c r="Q12" s="351">
        <v>91</v>
      </c>
      <c r="R12" s="351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401"/>
      <c r="AO12" s="401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278" t="s">
        <v>2023</v>
      </c>
      <c r="D13" s="87" t="s">
        <v>1486</v>
      </c>
      <c r="E13" s="339" t="s">
        <v>4116</v>
      </c>
      <c r="G13" s="67">
        <f>$RY$672</f>
        <v>4804.1000000000004</v>
      </c>
      <c r="H13" s="300" t="s">
        <v>5030</v>
      </c>
      <c r="I13" s="219"/>
      <c r="J13" s="332" t="s">
        <v>18</v>
      </c>
      <c r="K13" s="63" t="s">
        <v>735</v>
      </c>
      <c r="M13" s="289" t="s">
        <v>1467</v>
      </c>
      <c r="N13" s="339" t="s">
        <v>4113</v>
      </c>
      <c r="P13" s="67">
        <f>$LJ$672-2983.8</f>
        <v>845.89999999999964</v>
      </c>
      <c r="Q13" s="351">
        <v>90</v>
      </c>
      <c r="R13" s="351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401"/>
      <c r="AO13" s="401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63" t="s">
        <v>141</v>
      </c>
      <c r="D14" s="87" t="s">
        <v>1430</v>
      </c>
      <c r="E14" s="339" t="s">
        <v>4100</v>
      </c>
      <c r="G14" s="67">
        <f>$GE$672</f>
        <v>4797.0999999999995</v>
      </c>
      <c r="H14" s="300" t="s">
        <v>5031</v>
      </c>
      <c r="I14" s="28"/>
      <c r="J14" s="332" t="s">
        <v>20</v>
      </c>
      <c r="K14" s="63" t="s">
        <v>3408</v>
      </c>
      <c r="M14" s="270" t="s">
        <v>4077</v>
      </c>
      <c r="N14" s="339" t="s">
        <v>4135</v>
      </c>
      <c r="P14" s="67">
        <f>$ALI$672-3202.6</f>
        <v>844.400000000001</v>
      </c>
      <c r="Q14" s="351">
        <v>89</v>
      </c>
      <c r="R14" s="351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401"/>
      <c r="AO14" s="401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78" t="s">
        <v>2042</v>
      </c>
      <c r="D15" s="87" t="s">
        <v>1881</v>
      </c>
      <c r="E15" s="339" t="s">
        <v>4123</v>
      </c>
      <c r="G15" s="67">
        <f>$ZF$672</f>
        <v>4779.3999999999978</v>
      </c>
      <c r="H15" s="300" t="s">
        <v>4923</v>
      </c>
      <c r="J15" s="332" t="s">
        <v>22</v>
      </c>
      <c r="K15" s="63" t="s">
        <v>162</v>
      </c>
      <c r="M15" s="289" t="s">
        <v>1437</v>
      </c>
      <c r="N15" s="339" t="s">
        <v>4106</v>
      </c>
      <c r="P15" s="67">
        <f>$IP$672-3659.3</f>
        <v>839.09999999999945</v>
      </c>
      <c r="Q15" s="351">
        <v>88</v>
      </c>
      <c r="R15" s="351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401"/>
      <c r="AO15" s="401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278" t="s">
        <v>4565</v>
      </c>
      <c r="D16" s="87" t="s">
        <v>1877</v>
      </c>
      <c r="E16" s="339" t="s">
        <v>4127</v>
      </c>
      <c r="G16" s="67">
        <f>$XV$672</f>
        <v>4757</v>
      </c>
      <c r="H16" s="300" t="s">
        <v>4925</v>
      </c>
      <c r="I16" s="278"/>
      <c r="J16" s="332" t="s">
        <v>24</v>
      </c>
      <c r="K16" s="278" t="s">
        <v>15</v>
      </c>
      <c r="M16" s="289" t="s">
        <v>1435</v>
      </c>
      <c r="N16" s="339" t="s">
        <v>4106</v>
      </c>
      <c r="P16" s="67">
        <f>$HX$672-3757</f>
        <v>837.89999999999964</v>
      </c>
      <c r="Q16" s="351">
        <v>87</v>
      </c>
      <c r="R16" s="351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401"/>
      <c r="AO16" s="401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219" t="s">
        <v>1667</v>
      </c>
      <c r="D17" s="87" t="s">
        <v>1434</v>
      </c>
      <c r="E17" s="339" t="s">
        <v>4098</v>
      </c>
      <c r="G17" s="67">
        <f>$HO$672</f>
        <v>4739.4000000000024</v>
      </c>
      <c r="H17" s="300" t="s">
        <v>4913</v>
      </c>
      <c r="I17" s="28"/>
      <c r="J17" s="332" t="s">
        <v>26</v>
      </c>
      <c r="K17" s="63" t="s">
        <v>3417</v>
      </c>
      <c r="M17" s="270" t="s">
        <v>4087</v>
      </c>
      <c r="N17" s="339" t="s">
        <v>4131</v>
      </c>
      <c r="P17" s="67">
        <f>$AOU$672-4243.7</f>
        <v>822.79999999999927</v>
      </c>
      <c r="Q17" s="351">
        <v>86</v>
      </c>
      <c r="R17" s="351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401"/>
      <c r="AO17" s="401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278" t="s">
        <v>2363</v>
      </c>
      <c r="D18" s="270" t="s">
        <v>1459</v>
      </c>
      <c r="E18" s="339" t="s">
        <v>4094</v>
      </c>
      <c r="G18" s="67">
        <f>$Y$672</f>
        <v>4735.8499999999958</v>
      </c>
      <c r="H18" s="300" t="s">
        <v>4924</v>
      </c>
      <c r="I18" s="278"/>
      <c r="J18" s="332" t="s">
        <v>28</v>
      </c>
      <c r="K18" s="63" t="s">
        <v>142</v>
      </c>
      <c r="M18" s="289" t="s">
        <v>1423</v>
      </c>
      <c r="N18" s="339" t="s">
        <v>4095</v>
      </c>
      <c r="P18" s="67">
        <f>$DT$672-3920.3</f>
        <v>815.50000000000091</v>
      </c>
      <c r="Q18" s="351">
        <v>85</v>
      </c>
      <c r="R18" s="351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401"/>
      <c r="AO18" s="401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63" t="s">
        <v>142</v>
      </c>
      <c r="D19" s="87" t="s">
        <v>1423</v>
      </c>
      <c r="E19" s="339" t="s">
        <v>4095</v>
      </c>
      <c r="G19" s="67">
        <f>$DT$672</f>
        <v>4735.8000000000011</v>
      </c>
      <c r="H19" s="300" t="s">
        <v>5032</v>
      </c>
      <c r="J19" s="332" t="s">
        <v>30</v>
      </c>
      <c r="K19" s="28" t="s">
        <v>155</v>
      </c>
      <c r="M19" s="289" t="s">
        <v>1464</v>
      </c>
      <c r="N19" s="339" t="s">
        <v>4100</v>
      </c>
      <c r="P19" s="67">
        <f>$BR$672-4247.4</f>
        <v>812.5</v>
      </c>
      <c r="Q19" s="351">
        <v>84</v>
      </c>
      <c r="R19" s="351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401"/>
      <c r="AO19" s="401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63" t="s">
        <v>3416</v>
      </c>
      <c r="D20" s="270" t="s">
        <v>4086</v>
      </c>
      <c r="E20" s="339" t="s">
        <v>4134</v>
      </c>
      <c r="G20" s="67">
        <f>$AOL$672</f>
        <v>4721.2</v>
      </c>
      <c r="H20" s="300" t="s">
        <v>4915</v>
      </c>
      <c r="J20" s="332" t="s">
        <v>32</v>
      </c>
      <c r="K20" s="278" t="s">
        <v>154</v>
      </c>
      <c r="M20" s="289" t="s">
        <v>1458</v>
      </c>
      <c r="N20" s="339" t="s">
        <v>4093</v>
      </c>
      <c r="P20" s="67">
        <f>$P$672-4175.7</f>
        <v>798.59999999999945</v>
      </c>
      <c r="Q20" s="351">
        <v>83</v>
      </c>
      <c r="R20" s="351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401"/>
      <c r="AO20" s="401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219" t="s">
        <v>1652</v>
      </c>
      <c r="D21" s="87" t="s">
        <v>1428</v>
      </c>
      <c r="E21" s="339" t="s">
        <v>4097</v>
      </c>
      <c r="G21" s="67">
        <f>$FM$672</f>
        <v>4698.5999999999985</v>
      </c>
      <c r="H21" s="300" t="s">
        <v>4935</v>
      </c>
      <c r="J21" s="332" t="s">
        <v>34</v>
      </c>
      <c r="K21" s="219" t="s">
        <v>1665</v>
      </c>
      <c r="M21" s="289" t="s">
        <v>1472</v>
      </c>
      <c r="N21" s="339" t="s">
        <v>4116</v>
      </c>
      <c r="P21" s="67">
        <f>$NC$672-3577</f>
        <v>794.79999999999836</v>
      </c>
      <c r="Q21" s="351">
        <v>82</v>
      </c>
      <c r="R21" s="351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401"/>
      <c r="AO21" s="401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278" t="s">
        <v>784</v>
      </c>
      <c r="D22" s="270" t="s">
        <v>1419</v>
      </c>
      <c r="E22" s="339" t="s">
        <v>4096</v>
      </c>
      <c r="G22" s="67">
        <f>$CJ$672</f>
        <v>4695.8999999999996</v>
      </c>
      <c r="H22" s="300" t="s">
        <v>4917</v>
      </c>
      <c r="J22" s="332" t="s">
        <v>36</v>
      </c>
      <c r="K22" s="63" t="s">
        <v>180</v>
      </c>
      <c r="M22" s="270" t="s">
        <v>4085</v>
      </c>
      <c r="N22" s="339" t="s">
        <v>4130</v>
      </c>
      <c r="P22" s="67">
        <f>$AOC$672-3572.9</f>
        <v>791.70000000000027</v>
      </c>
      <c r="Q22" s="351">
        <v>81</v>
      </c>
      <c r="R22" s="351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401"/>
      <c r="AO22" s="401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219" t="s">
        <v>1662</v>
      </c>
      <c r="D23" s="87" t="s">
        <v>1484</v>
      </c>
      <c r="E23" s="339" t="s">
        <v>4120</v>
      </c>
      <c r="G23" s="67">
        <f>$RG$672</f>
        <v>4686.2499999999991</v>
      </c>
      <c r="H23" s="300" t="s">
        <v>4921</v>
      </c>
      <c r="I23" s="278"/>
      <c r="J23" s="332" t="s">
        <v>38</v>
      </c>
      <c r="K23" s="63" t="s">
        <v>3429</v>
      </c>
      <c r="M23" s="270" t="s">
        <v>4091</v>
      </c>
      <c r="N23" s="339" t="s">
        <v>4129</v>
      </c>
      <c r="P23" s="67">
        <f>$AQE$672-3754.9</f>
        <v>791.45000000000027</v>
      </c>
      <c r="Q23" s="351">
        <v>80</v>
      </c>
      <c r="R23" s="351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401"/>
      <c r="AO23" s="401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63" t="s">
        <v>734</v>
      </c>
      <c r="D24" s="87" t="s">
        <v>1433</v>
      </c>
      <c r="E24" s="339" t="s">
        <v>4111</v>
      </c>
      <c r="G24" s="67">
        <f>$HF$672</f>
        <v>4651.05</v>
      </c>
      <c r="H24" s="300" t="s">
        <v>5033</v>
      </c>
      <c r="I24" s="219"/>
      <c r="J24" s="332" t="s">
        <v>145</v>
      </c>
      <c r="K24" s="278" t="s">
        <v>11</v>
      </c>
      <c r="M24" s="289" t="s">
        <v>1465</v>
      </c>
      <c r="N24" s="339" t="s">
        <v>4095</v>
      </c>
      <c r="P24" s="67">
        <f>$CA$672-3629.3</f>
        <v>786.50000000000091</v>
      </c>
      <c r="Q24" s="351">
        <v>79</v>
      </c>
      <c r="R24" s="351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401"/>
      <c r="AO24" s="401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278" t="s">
        <v>2021</v>
      </c>
      <c r="D25" s="87" t="s">
        <v>1487</v>
      </c>
      <c r="E25" s="339" t="s">
        <v>4105</v>
      </c>
      <c r="G25" s="67">
        <f>$SH$672</f>
        <v>4644.7999999999993</v>
      </c>
      <c r="H25" s="300" t="s">
        <v>5034</v>
      </c>
      <c r="J25" s="332" t="s">
        <v>146</v>
      </c>
      <c r="K25" s="63" t="s">
        <v>3398</v>
      </c>
      <c r="M25" s="270" t="s">
        <v>4067</v>
      </c>
      <c r="N25" s="339" t="s">
        <v>4131</v>
      </c>
      <c r="P25" s="67">
        <f>$AHW$672-3606.6</f>
        <v>780.10000000000082</v>
      </c>
      <c r="Q25" s="351">
        <v>78</v>
      </c>
      <c r="R25" s="351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401"/>
      <c r="AO25" s="401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278" t="s">
        <v>2038</v>
      </c>
      <c r="D26" s="87" t="s">
        <v>1878</v>
      </c>
      <c r="E26" s="339" t="s">
        <v>4127</v>
      </c>
      <c r="G26" s="67">
        <f>$YE$672</f>
        <v>4642.1000000000004</v>
      </c>
      <c r="H26" s="300" t="s">
        <v>5035</v>
      </c>
      <c r="I26" s="278"/>
      <c r="J26" s="332" t="s">
        <v>147</v>
      </c>
      <c r="K26" s="63" t="s">
        <v>747</v>
      </c>
      <c r="M26" s="289" t="s">
        <v>1429</v>
      </c>
      <c r="N26" s="339" t="s">
        <v>4104</v>
      </c>
      <c r="P26" s="67">
        <f>$FV$672-4056.9</f>
        <v>779.30000000000155</v>
      </c>
      <c r="Q26" s="351">
        <v>77</v>
      </c>
      <c r="R26" s="351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401"/>
      <c r="AO26" s="401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278" t="s">
        <v>2364</v>
      </c>
      <c r="D27" s="87" t="s">
        <v>1435</v>
      </c>
      <c r="E27" s="339" t="s">
        <v>4106</v>
      </c>
      <c r="G27" s="67">
        <f>$HX$672</f>
        <v>4594.8999999999996</v>
      </c>
      <c r="H27" s="300" t="s">
        <v>4922</v>
      </c>
      <c r="I27" s="278"/>
      <c r="J27" s="332" t="s">
        <v>151</v>
      </c>
      <c r="K27" s="219" t="s">
        <v>1667</v>
      </c>
      <c r="M27" s="289" t="s">
        <v>1434</v>
      </c>
      <c r="N27" s="339" t="s">
        <v>4098</v>
      </c>
      <c r="P27" s="67">
        <f>$HO$672-3962.6</f>
        <v>776.80000000000246</v>
      </c>
      <c r="Q27" s="351">
        <v>76</v>
      </c>
      <c r="R27" s="351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401"/>
      <c r="AO27" s="401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278" t="s">
        <v>2040</v>
      </c>
      <c r="D28" s="87" t="s">
        <v>1882</v>
      </c>
      <c r="E28" s="339" t="s">
        <v>4132</v>
      </c>
      <c r="G28" s="67">
        <f>$ZO$672</f>
        <v>4580.1000000000004</v>
      </c>
      <c r="H28" s="300" t="s">
        <v>4929</v>
      </c>
      <c r="I28" s="278"/>
      <c r="J28" s="332" t="s">
        <v>157</v>
      </c>
      <c r="K28" s="278" t="s">
        <v>784</v>
      </c>
      <c r="M28" s="288" t="s">
        <v>1419</v>
      </c>
      <c r="N28" s="339" t="s">
        <v>4096</v>
      </c>
      <c r="P28" s="67">
        <f>$CJ$672-3927.7</f>
        <v>768.19999999999982</v>
      </c>
      <c r="Q28" s="351">
        <v>75</v>
      </c>
      <c r="R28" s="351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401"/>
      <c r="AO28" s="401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63" t="s">
        <v>763</v>
      </c>
      <c r="D29" s="87" t="s">
        <v>1427</v>
      </c>
      <c r="E29" s="339" t="s">
        <v>4100</v>
      </c>
      <c r="G29" s="67">
        <f>$FD$672</f>
        <v>4565.4000000000005</v>
      </c>
      <c r="H29" s="300" t="s">
        <v>4933</v>
      </c>
      <c r="I29" s="278"/>
      <c r="J29" s="332" t="s">
        <v>159</v>
      </c>
      <c r="K29" s="278" t="s">
        <v>2017</v>
      </c>
      <c r="M29" s="289" t="s">
        <v>1490</v>
      </c>
      <c r="N29" s="339" t="s">
        <v>4123</v>
      </c>
      <c r="P29" s="67">
        <f>$TI$672-3450.3</f>
        <v>763.39999999999964</v>
      </c>
      <c r="Q29" s="351">
        <v>74</v>
      </c>
      <c r="R29" s="351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401"/>
      <c r="AO29" s="401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63" t="s">
        <v>33</v>
      </c>
      <c r="D30" s="87" t="s">
        <v>1462</v>
      </c>
      <c r="E30" s="339" t="s">
        <v>4095</v>
      </c>
      <c r="G30" s="67">
        <f>$AZ$672</f>
        <v>4557.7000000000007</v>
      </c>
      <c r="H30" s="300" t="s">
        <v>4933</v>
      </c>
      <c r="J30" s="332" t="s">
        <v>160</v>
      </c>
      <c r="K30" s="63" t="s">
        <v>3411</v>
      </c>
      <c r="M30" s="270" t="s">
        <v>4080</v>
      </c>
      <c r="N30" s="339" t="s">
        <v>4131</v>
      </c>
      <c r="P30" s="67">
        <f>$AMJ$672-3095.7</f>
        <v>759.29999999999973</v>
      </c>
      <c r="Q30" s="351">
        <v>73</v>
      </c>
      <c r="R30" s="351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401"/>
      <c r="AO30" s="401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63" t="s">
        <v>3429</v>
      </c>
      <c r="D31" s="270" t="s">
        <v>4091</v>
      </c>
      <c r="E31" s="339" t="s">
        <v>4129</v>
      </c>
      <c r="G31" s="67">
        <f>$AQE$672</f>
        <v>4546.3500000000004</v>
      </c>
      <c r="H31" s="300" t="s">
        <v>4914</v>
      </c>
      <c r="J31" s="332" t="s">
        <v>161</v>
      </c>
      <c r="K31" s="219" t="s">
        <v>1657</v>
      </c>
      <c r="M31" s="289" t="s">
        <v>1476</v>
      </c>
      <c r="N31" s="339" t="s">
        <v>4119</v>
      </c>
      <c r="P31" s="67">
        <f>$OM$672-3376.1</f>
        <v>744.09999999999991</v>
      </c>
      <c r="Q31" s="351">
        <v>72</v>
      </c>
      <c r="R31" s="351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401"/>
      <c r="AO31" s="401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63" t="s">
        <v>162</v>
      </c>
      <c r="D32" s="87" t="s">
        <v>1437</v>
      </c>
      <c r="E32" s="339" t="s">
        <v>4106</v>
      </c>
      <c r="G32" s="67">
        <f>$IP$672</f>
        <v>4498.3999999999996</v>
      </c>
      <c r="H32" s="300" t="s">
        <v>4911</v>
      </c>
      <c r="J32" s="332" t="s">
        <v>163</v>
      </c>
      <c r="K32" s="63" t="s">
        <v>3425</v>
      </c>
      <c r="M32" s="270" t="s">
        <v>4088</v>
      </c>
      <c r="N32" s="339" t="s">
        <v>4132</v>
      </c>
      <c r="P32" s="67">
        <f>$APD$672-3594.9</f>
        <v>726.69999999999936</v>
      </c>
      <c r="Q32" s="351">
        <v>71</v>
      </c>
      <c r="R32" s="351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401"/>
      <c r="AO32" s="401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276</v>
      </c>
      <c r="B33" s="63" t="s">
        <v>739</v>
      </c>
      <c r="D33" s="87" t="s">
        <v>1439</v>
      </c>
      <c r="E33" s="339" t="s">
        <v>4107</v>
      </c>
      <c r="G33" s="67">
        <f>$JH$672</f>
        <v>4488.4999999999982</v>
      </c>
      <c r="H33" s="300" t="s">
        <v>4930</v>
      </c>
      <c r="I33" s="219"/>
      <c r="J33" s="332" t="s">
        <v>276</v>
      </c>
      <c r="K33" s="278" t="s">
        <v>31</v>
      </c>
      <c r="M33" s="288" t="s">
        <v>1459</v>
      </c>
      <c r="N33" s="339" t="s">
        <v>4094</v>
      </c>
      <c r="P33" s="67">
        <f>$Y$672-4017.05</f>
        <v>718.79999999999563</v>
      </c>
      <c r="Q33" s="351">
        <v>70</v>
      </c>
      <c r="R33" s="351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401"/>
      <c r="AO33" s="401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277</v>
      </c>
      <c r="B34" s="219" t="s">
        <v>1664</v>
      </c>
      <c r="D34" s="87" t="s">
        <v>1478</v>
      </c>
      <c r="E34" s="339" t="s">
        <v>4120</v>
      </c>
      <c r="G34" s="67">
        <f>$PE$672</f>
        <v>4437.7999999999993</v>
      </c>
      <c r="H34" s="300" t="s">
        <v>4916</v>
      </c>
      <c r="I34" s="278"/>
      <c r="J34" s="332" t="s">
        <v>277</v>
      </c>
      <c r="K34" s="63" t="s">
        <v>749</v>
      </c>
      <c r="M34" s="289" t="s">
        <v>1431</v>
      </c>
      <c r="N34" s="339" t="s">
        <v>4098</v>
      </c>
      <c r="P34" s="67">
        <f>$GN$672-3247.6</f>
        <v>716.70000000000073</v>
      </c>
      <c r="Q34" s="351">
        <v>69</v>
      </c>
      <c r="R34" s="351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401"/>
      <c r="AO34" s="401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278</v>
      </c>
      <c r="B35" s="278" t="s">
        <v>2365</v>
      </c>
      <c r="D35" s="87" t="s">
        <v>1465</v>
      </c>
      <c r="E35" s="339" t="s">
        <v>4095</v>
      </c>
      <c r="G35" s="67">
        <f>$CA$672</f>
        <v>4415.8000000000011</v>
      </c>
      <c r="H35" s="300" t="s">
        <v>4918</v>
      </c>
      <c r="J35" s="332" t="s">
        <v>278</v>
      </c>
      <c r="K35" s="219" t="s">
        <v>1659</v>
      </c>
      <c r="M35" s="289" t="s">
        <v>1483</v>
      </c>
      <c r="N35" s="339" t="s">
        <v>4120</v>
      </c>
      <c r="P35" s="67">
        <f>$QX$672-3505.2</f>
        <v>711</v>
      </c>
      <c r="Q35" s="351">
        <v>68</v>
      </c>
      <c r="R35" s="351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401"/>
      <c r="AO35" s="401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279</v>
      </c>
      <c r="B36" s="63" t="s">
        <v>3413</v>
      </c>
      <c r="D36" s="270" t="s">
        <v>4082</v>
      </c>
      <c r="E36" s="339" t="s">
        <v>4129</v>
      </c>
      <c r="G36" s="67">
        <f>$ANB$672</f>
        <v>4395.6000000000004</v>
      </c>
      <c r="H36" s="300" t="s">
        <v>5018</v>
      </c>
      <c r="I36" s="278"/>
      <c r="J36" s="332" t="s">
        <v>279</v>
      </c>
      <c r="K36" s="219" t="s">
        <v>1652</v>
      </c>
      <c r="M36" s="289" t="s">
        <v>1428</v>
      </c>
      <c r="N36" s="339" t="s">
        <v>4097</v>
      </c>
      <c r="P36" s="67">
        <f>$FM$672-4000.6</f>
        <v>697.99999999999864</v>
      </c>
      <c r="Q36" s="351">
        <v>67</v>
      </c>
      <c r="R36" s="351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401"/>
      <c r="AO36" s="401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736</v>
      </c>
      <c r="B37" s="63" t="s">
        <v>3398</v>
      </c>
      <c r="D37" s="270" t="s">
        <v>4067</v>
      </c>
      <c r="E37" s="339" t="s">
        <v>4131</v>
      </c>
      <c r="G37" s="67">
        <f>$AHW$672</f>
        <v>4386.7000000000007</v>
      </c>
      <c r="H37" s="300" t="s">
        <v>4916</v>
      </c>
      <c r="I37" s="278"/>
      <c r="J37" s="332" t="s">
        <v>736</v>
      </c>
      <c r="K37" s="278" t="s">
        <v>17</v>
      </c>
      <c r="M37" s="289" t="s">
        <v>1422</v>
      </c>
      <c r="N37" s="339" t="s">
        <v>4102</v>
      </c>
      <c r="P37" s="67">
        <f>$DK$672-3482.7</f>
        <v>681.80000000000018</v>
      </c>
      <c r="Q37" s="351">
        <v>66</v>
      </c>
      <c r="R37" s="351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401"/>
      <c r="AO37" s="401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737</v>
      </c>
      <c r="B38" s="219" t="s">
        <v>1665</v>
      </c>
      <c r="D38" s="87" t="s">
        <v>1472</v>
      </c>
      <c r="E38" s="339" t="s">
        <v>4116</v>
      </c>
      <c r="G38" s="67">
        <f>$NC$672</f>
        <v>4371.7999999999984</v>
      </c>
      <c r="H38" s="300" t="s">
        <v>5015</v>
      </c>
      <c r="J38" s="332" t="s">
        <v>737</v>
      </c>
      <c r="K38" s="219" t="s">
        <v>1664</v>
      </c>
      <c r="M38" s="289" t="s">
        <v>1478</v>
      </c>
      <c r="N38" s="339" t="s">
        <v>4120</v>
      </c>
      <c r="P38" s="67">
        <f>$PE$672-3758.5</f>
        <v>679.29999999999927</v>
      </c>
      <c r="Q38" s="351">
        <v>65</v>
      </c>
      <c r="R38" s="351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401"/>
      <c r="AO38" s="401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738</v>
      </c>
      <c r="B39" s="63" t="s">
        <v>180</v>
      </c>
      <c r="D39" s="270" t="s">
        <v>4085</v>
      </c>
      <c r="E39" s="339" t="s">
        <v>4130</v>
      </c>
      <c r="G39" s="67">
        <f>$AOC$672</f>
        <v>4364.6000000000004</v>
      </c>
      <c r="H39" s="300" t="s">
        <v>5016</v>
      </c>
      <c r="I39" s="278"/>
      <c r="J39" s="332" t="s">
        <v>738</v>
      </c>
      <c r="K39" s="219" t="s">
        <v>1662</v>
      </c>
      <c r="M39" s="289" t="s">
        <v>1484</v>
      </c>
      <c r="N39" s="339" t="s">
        <v>4120</v>
      </c>
      <c r="P39" s="67">
        <f>$RG$672-4007.55</f>
        <v>678.69999999999891</v>
      </c>
      <c r="Q39" s="351">
        <v>64</v>
      </c>
      <c r="R39" s="351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401"/>
      <c r="AO39" s="401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740</v>
      </c>
      <c r="B40" s="278" t="s">
        <v>2033</v>
      </c>
      <c r="D40" s="87" t="s">
        <v>1488</v>
      </c>
      <c r="E40" s="339" t="s">
        <v>4112</v>
      </c>
      <c r="G40" s="67">
        <f>$SQ$672</f>
        <v>4345.9000000000005</v>
      </c>
      <c r="H40" s="300" t="s">
        <v>4942</v>
      </c>
      <c r="I40" s="278"/>
      <c r="J40" s="332" t="s">
        <v>740</v>
      </c>
      <c r="K40" s="278" t="s">
        <v>13</v>
      </c>
      <c r="M40" s="288" t="s">
        <v>1474</v>
      </c>
      <c r="N40" s="339" t="s">
        <v>4117</v>
      </c>
      <c r="P40" s="67">
        <f>$NU$672-3352.7</f>
        <v>664.5</v>
      </c>
      <c r="Q40" s="351">
        <v>63</v>
      </c>
      <c r="R40" s="351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401"/>
      <c r="AO40" s="401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746</v>
      </c>
      <c r="B41" s="63" t="s">
        <v>779</v>
      </c>
      <c r="D41" s="270" t="s">
        <v>1432</v>
      </c>
      <c r="E41" s="339" t="s">
        <v>4105</v>
      </c>
      <c r="G41" s="67">
        <f>$GW$672</f>
        <v>4336.7000000000007</v>
      </c>
      <c r="H41" s="300" t="s">
        <v>4919</v>
      </c>
      <c r="I41" s="278"/>
      <c r="J41" s="332" t="s">
        <v>746</v>
      </c>
      <c r="K41" s="278" t="s">
        <v>2045</v>
      </c>
      <c r="M41" s="289" t="s">
        <v>1883</v>
      </c>
      <c r="N41" s="339" t="s">
        <v>4132</v>
      </c>
      <c r="P41" s="67">
        <f>$ZX$672-3120.2</f>
        <v>660.00000000000045</v>
      </c>
      <c r="Q41" s="351">
        <v>62</v>
      </c>
      <c r="R41" s="351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401"/>
      <c r="AO41" s="401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748</v>
      </c>
      <c r="B42" s="63" t="s">
        <v>765</v>
      </c>
      <c r="D42" s="270" t="s">
        <v>1445</v>
      </c>
      <c r="E42" s="339" t="s">
        <v>4112</v>
      </c>
      <c r="G42" s="67">
        <f>$JQ$672</f>
        <v>4329.0000000000009</v>
      </c>
      <c r="H42" s="300" t="s">
        <v>5036</v>
      </c>
      <c r="J42" s="332" t="s">
        <v>748</v>
      </c>
      <c r="K42" s="63" t="s">
        <v>772</v>
      </c>
      <c r="M42" s="289" t="s">
        <v>1471</v>
      </c>
      <c r="N42" s="339" t="s">
        <v>4115</v>
      </c>
      <c r="P42" s="67">
        <f>$MT$672-2800.4</f>
        <v>652.40000000000055</v>
      </c>
      <c r="Q42" s="351">
        <v>61</v>
      </c>
      <c r="R42" s="351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401"/>
      <c r="AO42" s="401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751</v>
      </c>
      <c r="B43" s="63" t="s">
        <v>3425</v>
      </c>
      <c r="D43" s="270" t="s">
        <v>4088</v>
      </c>
      <c r="E43" s="339" t="s">
        <v>4132</v>
      </c>
      <c r="G43" s="67">
        <f>$APD$672</f>
        <v>4321.5999999999995</v>
      </c>
      <c r="H43" s="300" t="s">
        <v>4922</v>
      </c>
      <c r="I43" s="278"/>
      <c r="J43" s="332" t="s">
        <v>751</v>
      </c>
      <c r="K43" s="278" t="s">
        <v>23</v>
      </c>
      <c r="M43" s="289" t="s">
        <v>1448</v>
      </c>
      <c r="N43" s="339" t="s">
        <v>4109</v>
      </c>
      <c r="P43" s="67">
        <f>$KR$672-3297.7</f>
        <v>647.59999999999854</v>
      </c>
      <c r="Q43" s="351">
        <v>60</v>
      </c>
      <c r="R43" s="351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401"/>
      <c r="AO43" s="401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752</v>
      </c>
      <c r="B44" s="278" t="s">
        <v>2366</v>
      </c>
      <c r="D44" s="87" t="s">
        <v>1420</v>
      </c>
      <c r="E44" s="339" t="s">
        <v>4093</v>
      </c>
      <c r="G44" s="67">
        <f>$CS$672</f>
        <v>4280.2999999999984</v>
      </c>
      <c r="H44" s="300" t="s">
        <v>4924</v>
      </c>
      <c r="J44" s="332" t="s">
        <v>752</v>
      </c>
      <c r="K44" s="278" t="s">
        <v>2041</v>
      </c>
      <c r="M44" s="289" t="s">
        <v>2418</v>
      </c>
      <c r="N44" s="339" t="s">
        <v>4128</v>
      </c>
      <c r="P44" s="67">
        <f>$ABZ$672-2976.2</f>
        <v>640.80000000000018</v>
      </c>
      <c r="Q44" s="351">
        <v>59</v>
      </c>
      <c r="R44" s="351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401"/>
      <c r="AO44" s="401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755</v>
      </c>
      <c r="B45" s="278" t="s">
        <v>2026</v>
      </c>
      <c r="D45" s="87" t="s">
        <v>1870</v>
      </c>
      <c r="E45" s="339" t="s">
        <v>4125</v>
      </c>
      <c r="G45" s="67">
        <f>$VK$672</f>
        <v>4248.75</v>
      </c>
      <c r="H45" s="300" t="s">
        <v>5037</v>
      </c>
      <c r="I45" s="278"/>
      <c r="J45" s="332" t="s">
        <v>755</v>
      </c>
      <c r="K45" s="278" t="s">
        <v>2042</v>
      </c>
      <c r="M45" s="289" t="s">
        <v>1881</v>
      </c>
      <c r="N45" s="339" t="s">
        <v>4123</v>
      </c>
      <c r="P45" s="67">
        <f>$ZF$672-4144.3</f>
        <v>635.09999999999764</v>
      </c>
      <c r="Q45" s="351">
        <v>58</v>
      </c>
      <c r="R45" s="351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401"/>
      <c r="AO45" s="401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757</v>
      </c>
      <c r="B46" s="219" t="s">
        <v>1658</v>
      </c>
      <c r="D46" s="87" t="s">
        <v>1470</v>
      </c>
      <c r="E46" s="339" t="s">
        <v>4110</v>
      </c>
      <c r="G46" s="67">
        <f>$MK$672</f>
        <v>4248.7</v>
      </c>
      <c r="H46" s="300" t="s">
        <v>4919</v>
      </c>
      <c r="I46" s="219"/>
      <c r="J46" s="332" t="s">
        <v>757</v>
      </c>
      <c r="K46" s="63" t="s">
        <v>25</v>
      </c>
      <c r="M46" s="289" t="s">
        <v>1463</v>
      </c>
      <c r="N46" s="339" t="s">
        <v>4093</v>
      </c>
      <c r="P46" s="67">
        <f>$BI$672-3438.8</f>
        <v>630.49999999999955</v>
      </c>
      <c r="Q46" s="351">
        <v>57</v>
      </c>
      <c r="R46" s="351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401"/>
      <c r="AO46" s="401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762</v>
      </c>
      <c r="B47" s="63" t="s">
        <v>3426</v>
      </c>
      <c r="D47" s="270" t="s">
        <v>4089</v>
      </c>
      <c r="E47" s="339" t="s">
        <v>4130</v>
      </c>
      <c r="G47" s="67">
        <f>$APM$672</f>
        <v>4240.8</v>
      </c>
      <c r="H47" s="300" t="s">
        <v>4911</v>
      </c>
      <c r="J47" s="332" t="s">
        <v>762</v>
      </c>
      <c r="K47" s="278" t="s">
        <v>2023</v>
      </c>
      <c r="M47" s="289" t="s">
        <v>1486</v>
      </c>
      <c r="N47" s="339" t="s">
        <v>4116</v>
      </c>
      <c r="P47" s="67">
        <f>$RY$672-4181.4</f>
        <v>622.70000000000073</v>
      </c>
      <c r="Q47" s="351">
        <v>56</v>
      </c>
      <c r="R47" s="351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401"/>
      <c r="AO47" s="401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766</v>
      </c>
      <c r="B48" s="219" t="s">
        <v>1659</v>
      </c>
      <c r="D48" s="87" t="s">
        <v>1483</v>
      </c>
      <c r="E48" s="339" t="s">
        <v>4120</v>
      </c>
      <c r="G48" s="67">
        <f>$QX$672</f>
        <v>4216.2</v>
      </c>
      <c r="H48" s="300" t="s">
        <v>5017</v>
      </c>
      <c r="I48" s="278"/>
      <c r="J48" s="332" t="s">
        <v>766</v>
      </c>
      <c r="K48" s="278" t="s">
        <v>2021</v>
      </c>
      <c r="M48" s="289" t="s">
        <v>1487</v>
      </c>
      <c r="N48" s="339" t="s">
        <v>4105</v>
      </c>
      <c r="P48" s="67">
        <f>$SH$672-4024.4</f>
        <v>620.39999999999918</v>
      </c>
      <c r="Q48" s="351">
        <v>55</v>
      </c>
      <c r="R48" s="351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401"/>
      <c r="AO48" s="401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767</v>
      </c>
      <c r="B49" s="278" t="s">
        <v>2017</v>
      </c>
      <c r="D49" s="87" t="s">
        <v>1490</v>
      </c>
      <c r="E49" s="339" t="s">
        <v>4123</v>
      </c>
      <c r="G49" s="67">
        <f>$TI$672</f>
        <v>4213.7</v>
      </c>
      <c r="H49" s="300" t="s">
        <v>4919</v>
      </c>
      <c r="I49" s="278"/>
      <c r="J49" s="332" t="s">
        <v>767</v>
      </c>
      <c r="K49" s="219" t="s">
        <v>1658</v>
      </c>
      <c r="M49" s="289" t="s">
        <v>1470</v>
      </c>
      <c r="N49" s="339" t="s">
        <v>4110</v>
      </c>
      <c r="P49" s="67">
        <f>$MK$672-3632.3</f>
        <v>616.39999999999964</v>
      </c>
      <c r="Q49" s="351">
        <v>54</v>
      </c>
      <c r="R49" s="351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401"/>
      <c r="AO49" s="401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768</v>
      </c>
      <c r="B50" s="278" t="s">
        <v>2022</v>
      </c>
      <c r="D50" s="270" t="s">
        <v>1871</v>
      </c>
      <c r="E50" s="339" t="s">
        <v>4120</v>
      </c>
      <c r="G50" s="67">
        <f>$VT$672</f>
        <v>4167.8</v>
      </c>
      <c r="H50" s="300" t="s">
        <v>5038</v>
      </c>
      <c r="J50" s="332" t="s">
        <v>768</v>
      </c>
      <c r="K50" s="63" t="s">
        <v>3406</v>
      </c>
      <c r="M50" s="270" t="s">
        <v>4075</v>
      </c>
      <c r="N50" s="339" t="s">
        <v>4129</v>
      </c>
      <c r="P50" s="67">
        <f>$AKQ$672-3443.1</f>
        <v>608.29999999999836</v>
      </c>
      <c r="Q50" s="351">
        <v>53</v>
      </c>
      <c r="R50" s="351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401"/>
      <c r="AO50" s="401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774</v>
      </c>
      <c r="B51" s="278" t="s">
        <v>17</v>
      </c>
      <c r="D51" s="87" t="s">
        <v>1422</v>
      </c>
      <c r="E51" s="339" t="s">
        <v>4102</v>
      </c>
      <c r="G51" s="67">
        <f>$DK$672</f>
        <v>4164.5</v>
      </c>
      <c r="H51" s="300" t="s">
        <v>4926</v>
      </c>
      <c r="J51" s="332" t="s">
        <v>774</v>
      </c>
      <c r="K51" s="63" t="s">
        <v>3428</v>
      </c>
      <c r="M51" s="270" t="s">
        <v>4090</v>
      </c>
      <c r="N51" s="339" t="s">
        <v>4133</v>
      </c>
      <c r="P51" s="67">
        <f>$APV$672-3147.55</f>
        <v>608.099999999999</v>
      </c>
      <c r="Q51" s="351">
        <v>52</v>
      </c>
      <c r="R51" s="351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401"/>
      <c r="AO51" s="401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782</v>
      </c>
      <c r="B52" s="219" t="s">
        <v>1657</v>
      </c>
      <c r="D52" s="87" t="s">
        <v>1476</v>
      </c>
      <c r="E52" s="339" t="s">
        <v>4119</v>
      </c>
      <c r="G52" s="67">
        <f>$OM$672</f>
        <v>4120.2</v>
      </c>
      <c r="H52" s="300" t="s">
        <v>5016</v>
      </c>
      <c r="J52" s="332" t="s">
        <v>782</v>
      </c>
      <c r="K52" s="63" t="s">
        <v>3401</v>
      </c>
      <c r="M52" s="270" t="s">
        <v>4070</v>
      </c>
      <c r="N52" s="339" t="s">
        <v>4131</v>
      </c>
      <c r="P52" s="67">
        <f>$AIX$672-3332</f>
        <v>604.34999999999991</v>
      </c>
      <c r="Q52" s="351">
        <v>51</v>
      </c>
      <c r="R52" s="351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401"/>
      <c r="AO52" s="401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786</v>
      </c>
      <c r="B53" s="63" t="s">
        <v>3404</v>
      </c>
      <c r="D53" s="270" t="s">
        <v>4073</v>
      </c>
      <c r="E53" s="339" t="s">
        <v>4129</v>
      </c>
      <c r="G53" s="67">
        <f>$AJY$672</f>
        <v>4108.7</v>
      </c>
      <c r="H53" s="300" t="s">
        <v>4938</v>
      </c>
      <c r="I53" s="278"/>
      <c r="J53" s="332" t="s">
        <v>786</v>
      </c>
      <c r="K53" s="278" t="s">
        <v>2040</v>
      </c>
      <c r="M53" s="289" t="s">
        <v>1882</v>
      </c>
      <c r="N53" s="339" t="s">
        <v>4132</v>
      </c>
      <c r="P53" s="67">
        <f>$ZO$672-3976.8</f>
        <v>603.30000000000018</v>
      </c>
      <c r="Q53" s="351">
        <v>50</v>
      </c>
      <c r="R53" s="351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401"/>
      <c r="AO53" s="401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787</v>
      </c>
      <c r="B54" s="219" t="s">
        <v>1660</v>
      </c>
      <c r="D54" s="87" t="s">
        <v>1479</v>
      </c>
      <c r="E54" s="339" t="s">
        <v>4121</v>
      </c>
      <c r="G54" s="67">
        <f>$PN$672</f>
        <v>4074.4999999999991</v>
      </c>
      <c r="H54" s="300" t="s">
        <v>4939</v>
      </c>
      <c r="I54" s="219"/>
      <c r="J54" s="332" t="s">
        <v>787</v>
      </c>
      <c r="K54" s="278" t="s">
        <v>3396</v>
      </c>
      <c r="M54" s="288" t="s">
        <v>2167</v>
      </c>
      <c r="N54" s="339" t="s">
        <v>4130</v>
      </c>
      <c r="P54" s="67">
        <f>$AHE$672-3268.8</f>
        <v>601.99999999999955</v>
      </c>
      <c r="Q54" s="351">
        <v>49</v>
      </c>
      <c r="R54" s="351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401"/>
      <c r="AO54" s="401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788</v>
      </c>
      <c r="B55" s="63" t="s">
        <v>25</v>
      </c>
      <c r="D55" s="87" t="s">
        <v>1463</v>
      </c>
      <c r="E55" s="339" t="s">
        <v>4093</v>
      </c>
      <c r="G55" s="67">
        <f>$BI$672</f>
        <v>4069.2999999999997</v>
      </c>
      <c r="H55" s="300" t="s">
        <v>4937</v>
      </c>
      <c r="J55" s="332" t="s">
        <v>788</v>
      </c>
      <c r="K55" s="278" t="s">
        <v>2022</v>
      </c>
      <c r="M55" s="288" t="s">
        <v>1871</v>
      </c>
      <c r="N55" s="339" t="s">
        <v>4120</v>
      </c>
      <c r="P55" s="67">
        <f>$VT$672-3566.1</f>
        <v>601.70000000000027</v>
      </c>
      <c r="Q55" s="351">
        <v>48</v>
      </c>
      <c r="R55" s="351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401"/>
      <c r="AO55" s="401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794</v>
      </c>
      <c r="B56" s="63" t="s">
        <v>758</v>
      </c>
      <c r="D56" s="87" t="s">
        <v>1466</v>
      </c>
      <c r="E56" s="339" t="s">
        <v>4109</v>
      </c>
      <c r="G56" s="67">
        <f>$LA$672</f>
        <v>4066.1</v>
      </c>
      <c r="H56" s="300" t="s">
        <v>4934</v>
      </c>
      <c r="I56" s="278"/>
      <c r="J56" s="332" t="s">
        <v>794</v>
      </c>
      <c r="K56" s="63" t="s">
        <v>758</v>
      </c>
      <c r="M56" s="289" t="s">
        <v>1466</v>
      </c>
      <c r="N56" s="339" t="s">
        <v>4109</v>
      </c>
      <c r="P56" s="67">
        <f>$LA$672-3464.5</f>
        <v>601.59999999999991</v>
      </c>
      <c r="Q56" s="351">
        <v>47</v>
      </c>
      <c r="R56" s="351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401"/>
      <c r="AO56" s="401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795</v>
      </c>
      <c r="B57" s="63" t="s">
        <v>3406</v>
      </c>
      <c r="D57" s="270" t="s">
        <v>4075</v>
      </c>
      <c r="E57" s="339" t="s">
        <v>4129</v>
      </c>
      <c r="G57" s="67">
        <f>$AKQ$672</f>
        <v>4051.3999999999983</v>
      </c>
      <c r="H57" s="300" t="s">
        <v>4936</v>
      </c>
      <c r="I57" s="278"/>
      <c r="J57" s="332" t="s">
        <v>795</v>
      </c>
      <c r="K57" s="278" t="s">
        <v>2068</v>
      </c>
      <c r="M57" s="289" t="s">
        <v>2415</v>
      </c>
      <c r="N57" s="339" t="s">
        <v>4128</v>
      </c>
      <c r="P57" s="67">
        <f>$AAY$672-3125.45</f>
        <v>596.29999999999973</v>
      </c>
      <c r="Q57" s="351">
        <v>46</v>
      </c>
      <c r="R57" s="351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401"/>
      <c r="AO57" s="401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796</v>
      </c>
      <c r="B58" s="63" t="s">
        <v>3408</v>
      </c>
      <c r="D58" s="270" t="s">
        <v>4077</v>
      </c>
      <c r="E58" s="339" t="s">
        <v>4135</v>
      </c>
      <c r="G58" s="67">
        <f>$ALI$672</f>
        <v>4047.0000000000009</v>
      </c>
      <c r="H58" s="300" t="s">
        <v>5039</v>
      </c>
      <c r="I58" s="278"/>
      <c r="J58" s="332" t="s">
        <v>796</v>
      </c>
      <c r="K58" s="63" t="s">
        <v>3403</v>
      </c>
      <c r="M58" s="270" t="s">
        <v>4072</v>
      </c>
      <c r="N58" s="339" t="s">
        <v>4129</v>
      </c>
      <c r="P58" s="67">
        <f>$AJP$672-3316</f>
        <v>593.44999999999982</v>
      </c>
      <c r="Q58" s="351">
        <v>45</v>
      </c>
      <c r="R58" s="351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401"/>
      <c r="AO58" s="401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798</v>
      </c>
      <c r="B59" s="63" t="s">
        <v>764</v>
      </c>
      <c r="D59" s="87" t="s">
        <v>1473</v>
      </c>
      <c r="E59" s="339" t="s">
        <v>4112</v>
      </c>
      <c r="G59" s="67">
        <f>$NL$672</f>
        <v>4038.9000000000005</v>
      </c>
      <c r="H59" s="300" t="s">
        <v>5037</v>
      </c>
      <c r="I59" s="278"/>
      <c r="J59" s="332" t="s">
        <v>798</v>
      </c>
      <c r="K59" s="278" t="s">
        <v>2025</v>
      </c>
      <c r="M59" s="289" t="s">
        <v>1869</v>
      </c>
      <c r="N59" s="339" t="s">
        <v>4124</v>
      </c>
      <c r="P59" s="67">
        <f>$VB$672-2752.5</f>
        <v>589.79999999999927</v>
      </c>
      <c r="Q59" s="351">
        <v>44</v>
      </c>
      <c r="R59" s="351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401"/>
      <c r="AO59" s="401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799</v>
      </c>
      <c r="B60" s="63" t="s">
        <v>3410</v>
      </c>
      <c r="D60" s="270" t="s">
        <v>4079</v>
      </c>
      <c r="E60" s="339" t="s">
        <v>4129</v>
      </c>
      <c r="G60" s="67">
        <f>$AMA$672</f>
        <v>4022.75</v>
      </c>
      <c r="H60" s="300" t="s">
        <v>4928</v>
      </c>
      <c r="I60" s="278"/>
      <c r="J60" s="332" t="s">
        <v>799</v>
      </c>
      <c r="K60" s="63" t="s">
        <v>21</v>
      </c>
      <c r="M60" s="289" t="s">
        <v>1457</v>
      </c>
      <c r="N60" s="339" t="s">
        <v>4093</v>
      </c>
      <c r="P60" s="67">
        <f>$G$672-4401.6</f>
        <v>578.89999999999964</v>
      </c>
      <c r="Q60" s="351">
        <v>43</v>
      </c>
      <c r="R60" s="351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401"/>
      <c r="AO60" s="401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800</v>
      </c>
      <c r="B61" s="278" t="s">
        <v>13</v>
      </c>
      <c r="D61" s="270" t="s">
        <v>1474</v>
      </c>
      <c r="E61" s="339" t="s">
        <v>4117</v>
      </c>
      <c r="G61" s="67">
        <f>$NU$672</f>
        <v>4017.2</v>
      </c>
      <c r="H61" s="300" t="s">
        <v>4933</v>
      </c>
      <c r="I61" s="278"/>
      <c r="J61" s="332" t="s">
        <v>800</v>
      </c>
      <c r="K61" s="63" t="s">
        <v>783</v>
      </c>
      <c r="M61" s="288" t="s">
        <v>1481</v>
      </c>
      <c r="N61" s="339" t="s">
        <v>4122</v>
      </c>
      <c r="P61" s="67">
        <f>$QF$672-2663.4</f>
        <v>577.70000000000027</v>
      </c>
      <c r="Q61" s="351">
        <v>42</v>
      </c>
      <c r="R61" s="351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401"/>
      <c r="AO61" s="401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803</v>
      </c>
      <c r="B62" s="63" t="s">
        <v>797</v>
      </c>
      <c r="D62" s="87" t="s">
        <v>1447</v>
      </c>
      <c r="E62" s="339" t="s">
        <v>4105</v>
      </c>
      <c r="G62" s="67">
        <f>$KI$672</f>
        <v>4004.9999999999991</v>
      </c>
      <c r="H62" s="300" t="s">
        <v>4931</v>
      </c>
      <c r="J62" s="332" t="s">
        <v>803</v>
      </c>
      <c r="K62" s="63" t="s">
        <v>3410</v>
      </c>
      <c r="M62" s="270" t="s">
        <v>4079</v>
      </c>
      <c r="N62" s="339" t="s">
        <v>4129</v>
      </c>
      <c r="P62" s="67">
        <f>$AMA$672-3450.5</f>
        <v>572.25</v>
      </c>
      <c r="Q62" s="351">
        <v>41</v>
      </c>
      <c r="R62" s="351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401"/>
      <c r="AO62" s="401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899</v>
      </c>
      <c r="B63" s="219" t="s">
        <v>1661</v>
      </c>
      <c r="D63" s="270" t="s">
        <v>1482</v>
      </c>
      <c r="E63" s="339" t="s">
        <v>4120</v>
      </c>
      <c r="G63" s="67">
        <f>$QO$672</f>
        <v>3987.2499999999991</v>
      </c>
      <c r="H63" s="300" t="s">
        <v>4932</v>
      </c>
      <c r="I63" s="278"/>
      <c r="J63" s="332" t="s">
        <v>899</v>
      </c>
      <c r="K63" s="278" t="s">
        <v>801</v>
      </c>
      <c r="M63" s="289" t="s">
        <v>1461</v>
      </c>
      <c r="N63" s="339" t="s">
        <v>4096</v>
      </c>
      <c r="P63" s="67">
        <f>$AQ$672-4550.8</f>
        <v>572.09999999999945</v>
      </c>
      <c r="Q63" s="351">
        <v>40</v>
      </c>
      <c r="R63" s="351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401"/>
      <c r="AO63" s="401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900</v>
      </c>
      <c r="B64" s="63" t="s">
        <v>3402</v>
      </c>
      <c r="D64" s="270" t="s">
        <v>4071</v>
      </c>
      <c r="E64" s="339" t="s">
        <v>4134</v>
      </c>
      <c r="G64" s="67">
        <f>$AJG$672</f>
        <v>3976.7999999999997</v>
      </c>
      <c r="H64" s="300" t="s">
        <v>4940</v>
      </c>
      <c r="J64" s="332" t="s">
        <v>900</v>
      </c>
      <c r="K64" s="63" t="s">
        <v>33</v>
      </c>
      <c r="M64" s="289" t="s">
        <v>1462</v>
      </c>
      <c r="N64" s="339" t="s">
        <v>4095</v>
      </c>
      <c r="P64" s="67">
        <f>$AZ$672-3992.7</f>
        <v>565.00000000000091</v>
      </c>
      <c r="Q64" s="351">
        <v>39</v>
      </c>
      <c r="R64" s="351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401"/>
      <c r="AO64" s="401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901</v>
      </c>
      <c r="B65" s="63" t="s">
        <v>3405</v>
      </c>
      <c r="D65" s="270" t="s">
        <v>4074</v>
      </c>
      <c r="E65" s="339" t="s">
        <v>4132</v>
      </c>
      <c r="G65" s="67">
        <f>$AKH$672</f>
        <v>3968.8999999999996</v>
      </c>
      <c r="H65" s="300" t="s">
        <v>4935</v>
      </c>
      <c r="I65" s="219"/>
      <c r="J65" s="332" t="s">
        <v>901</v>
      </c>
      <c r="K65" s="278" t="s">
        <v>2026</v>
      </c>
      <c r="M65" s="289" t="s">
        <v>1870</v>
      </c>
      <c r="N65" s="339" t="s">
        <v>4125</v>
      </c>
      <c r="P65" s="67">
        <f>$VK$672-3684.65</f>
        <v>564.09999999999991</v>
      </c>
      <c r="Q65" s="351">
        <v>38</v>
      </c>
      <c r="R65" s="351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401"/>
      <c r="AO65" s="401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902</v>
      </c>
      <c r="B66" s="63" t="s">
        <v>749</v>
      </c>
      <c r="D66" s="87" t="s">
        <v>1431</v>
      </c>
      <c r="E66" s="339" t="s">
        <v>4098</v>
      </c>
      <c r="G66" s="67">
        <f>$GN$672</f>
        <v>3964.3000000000006</v>
      </c>
      <c r="H66" s="300" t="s">
        <v>4922</v>
      </c>
      <c r="I66" s="278"/>
      <c r="J66" s="332" t="s">
        <v>902</v>
      </c>
      <c r="K66" s="63" t="s">
        <v>3426</v>
      </c>
      <c r="M66" s="270" t="s">
        <v>4089</v>
      </c>
      <c r="N66" s="339" t="s">
        <v>4130</v>
      </c>
      <c r="P66" s="67">
        <f>$APM$672-3684.2</f>
        <v>556.60000000000036</v>
      </c>
      <c r="Q66" s="351">
        <v>37</v>
      </c>
      <c r="R66" s="351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401"/>
      <c r="AO66" s="401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903</v>
      </c>
      <c r="B67" s="278" t="s">
        <v>23</v>
      </c>
      <c r="D67" s="87" t="s">
        <v>1448</v>
      </c>
      <c r="E67" s="339" t="s">
        <v>4109</v>
      </c>
      <c r="G67" s="67">
        <f>$KR$672</f>
        <v>3945.2999999999984</v>
      </c>
      <c r="H67" s="300" t="s">
        <v>4925</v>
      </c>
      <c r="J67" s="332" t="s">
        <v>903</v>
      </c>
      <c r="K67" s="278" t="s">
        <v>27</v>
      </c>
      <c r="M67" s="288" t="s">
        <v>1469</v>
      </c>
      <c r="N67" s="339" t="s">
        <v>4114</v>
      </c>
      <c r="P67" s="67">
        <f>$MB$672-3131.8</f>
        <v>548.89999999999964</v>
      </c>
      <c r="Q67" s="351">
        <v>36</v>
      </c>
      <c r="R67" s="351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401"/>
      <c r="AO67" s="401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904</v>
      </c>
      <c r="B68" s="63" t="s">
        <v>3401</v>
      </c>
      <c r="D68" s="270" t="s">
        <v>4070</v>
      </c>
      <c r="E68" s="339" t="s">
        <v>4131</v>
      </c>
      <c r="G68" s="67">
        <f>$AIX$672</f>
        <v>3936.35</v>
      </c>
      <c r="H68" s="300" t="s">
        <v>4930</v>
      </c>
      <c r="J68" s="332" t="s">
        <v>904</v>
      </c>
      <c r="K68" s="278" t="s">
        <v>143</v>
      </c>
      <c r="M68" s="289" t="s">
        <v>1420</v>
      </c>
      <c r="N68" s="339" t="s">
        <v>4093</v>
      </c>
      <c r="P68" s="67">
        <f>$CS$672-3735</f>
        <v>545.29999999999836</v>
      </c>
      <c r="Q68" s="351">
        <v>35</v>
      </c>
      <c r="R68" s="351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401"/>
      <c r="AO68" s="401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905</v>
      </c>
      <c r="B69" s="63" t="s">
        <v>3403</v>
      </c>
      <c r="D69" s="270" t="s">
        <v>4072</v>
      </c>
      <c r="E69" s="339" t="s">
        <v>4129</v>
      </c>
      <c r="G69" s="67">
        <f>$AJP$672</f>
        <v>3909.45</v>
      </c>
      <c r="H69" s="300" t="s">
        <v>4941</v>
      </c>
      <c r="I69" s="278"/>
      <c r="J69" s="332" t="s">
        <v>905</v>
      </c>
      <c r="K69" s="219" t="s">
        <v>1660</v>
      </c>
      <c r="M69" s="289" t="s">
        <v>1479</v>
      </c>
      <c r="N69" s="339" t="s">
        <v>4121</v>
      </c>
      <c r="P69" s="67">
        <f>$PN$672-3538.4</f>
        <v>536.099999999999</v>
      </c>
      <c r="Q69" s="351">
        <v>34</v>
      </c>
      <c r="R69" s="351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401"/>
      <c r="AO69" s="401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906</v>
      </c>
      <c r="B70" s="63" t="s">
        <v>3430</v>
      </c>
      <c r="D70" s="270" t="s">
        <v>4083</v>
      </c>
      <c r="E70" s="339" t="s">
        <v>4129</v>
      </c>
      <c r="G70" s="67">
        <f>$ANK$672</f>
        <v>3886.65</v>
      </c>
      <c r="H70" s="300" t="s">
        <v>4936</v>
      </c>
      <c r="J70" s="332" t="s">
        <v>906</v>
      </c>
      <c r="K70" s="278" t="s">
        <v>2067</v>
      </c>
      <c r="M70" s="289" t="s">
        <v>2417</v>
      </c>
      <c r="N70" s="339" t="s">
        <v>4135</v>
      </c>
      <c r="P70" s="67">
        <f>$ABQ$672-2106.4</f>
        <v>523</v>
      </c>
      <c r="Q70" s="351">
        <v>33</v>
      </c>
      <c r="R70" s="351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401"/>
      <c r="AO70" s="401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907</v>
      </c>
      <c r="B71" s="278" t="s">
        <v>3396</v>
      </c>
      <c r="D71" s="270" t="s">
        <v>2167</v>
      </c>
      <c r="E71" s="339" t="s">
        <v>4130</v>
      </c>
      <c r="G71" s="67">
        <f>$AHE$672</f>
        <v>3870.7999999999997</v>
      </c>
      <c r="H71" s="300" t="s">
        <v>4918</v>
      </c>
      <c r="J71" s="332" t="s">
        <v>907</v>
      </c>
      <c r="K71" s="63" t="s">
        <v>3430</v>
      </c>
      <c r="M71" s="270" t="s">
        <v>4083</v>
      </c>
      <c r="N71" s="339" t="s">
        <v>4129</v>
      </c>
      <c r="P71" s="67">
        <f>$ANK$672-3369.6</f>
        <v>517.05000000000018</v>
      </c>
      <c r="Q71" s="351">
        <v>32</v>
      </c>
      <c r="R71" s="351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401"/>
      <c r="AO71" s="401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908</v>
      </c>
      <c r="B72" s="278" t="s">
        <v>2039</v>
      </c>
      <c r="D72" s="87" t="s">
        <v>2414</v>
      </c>
      <c r="E72" s="339" t="s">
        <v>4128</v>
      </c>
      <c r="G72" s="67">
        <f>$AAP$672</f>
        <v>3858.6999999999994</v>
      </c>
      <c r="H72" s="300" t="s">
        <v>4920</v>
      </c>
      <c r="I72" s="278"/>
      <c r="J72" s="332" t="s">
        <v>908</v>
      </c>
      <c r="K72" s="63" t="s">
        <v>739</v>
      </c>
      <c r="M72" s="289" t="s">
        <v>1439</v>
      </c>
      <c r="N72" s="339" t="s">
        <v>4107</v>
      </c>
      <c r="P72" s="67">
        <f>$JH$672-3974</f>
        <v>514.49999999999818</v>
      </c>
      <c r="Q72" s="351">
        <v>31</v>
      </c>
      <c r="R72" s="351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401"/>
      <c r="AO72" s="401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909</v>
      </c>
      <c r="B73" s="63" t="s">
        <v>153</v>
      </c>
      <c r="D73" s="87" t="s">
        <v>1446</v>
      </c>
      <c r="E73" s="339" t="s">
        <v>4108</v>
      </c>
      <c r="G73" s="67">
        <f>$JZ$672</f>
        <v>3857.099999999999</v>
      </c>
      <c r="H73" s="300" t="s">
        <v>4915</v>
      </c>
      <c r="I73" s="278"/>
      <c r="J73" s="332" t="s">
        <v>909</v>
      </c>
      <c r="K73" s="63" t="s">
        <v>754</v>
      </c>
      <c r="M73" s="289" t="s">
        <v>1425</v>
      </c>
      <c r="N73" s="339" t="s">
        <v>4103</v>
      </c>
      <c r="P73" s="67">
        <f>$EL$672-3155.1</f>
        <v>513.80000000000018</v>
      </c>
      <c r="Q73" s="351">
        <v>30</v>
      </c>
      <c r="R73" s="351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401"/>
      <c r="AO73" s="401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910</v>
      </c>
      <c r="B74" s="63" t="s">
        <v>3411</v>
      </c>
      <c r="D74" s="270" t="s">
        <v>4080</v>
      </c>
      <c r="E74" s="339" t="s">
        <v>4131</v>
      </c>
      <c r="G74" s="67">
        <f>$AMJ$672</f>
        <v>3854.9999999999995</v>
      </c>
      <c r="H74" s="300" t="s">
        <v>4934</v>
      </c>
      <c r="I74" s="28"/>
      <c r="J74" s="332" t="s">
        <v>910</v>
      </c>
      <c r="K74" s="278" t="s">
        <v>2172</v>
      </c>
      <c r="M74" s="289" t="s">
        <v>1876</v>
      </c>
      <c r="N74" s="339" t="s">
        <v>4126</v>
      </c>
      <c r="P74" s="67">
        <f>$XM$672-3229.9</f>
        <v>503.49999999999955</v>
      </c>
      <c r="Q74" s="351">
        <v>29</v>
      </c>
      <c r="R74" s="351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401"/>
      <c r="AO74" s="401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911</v>
      </c>
      <c r="B75" s="63" t="s">
        <v>791</v>
      </c>
      <c r="D75" s="87" t="s">
        <v>1438</v>
      </c>
      <c r="E75" s="339" t="s">
        <v>4103</v>
      </c>
      <c r="G75" s="67">
        <f>$IY$672</f>
        <v>3847.8999999999992</v>
      </c>
      <c r="H75" s="300" t="s">
        <v>5040</v>
      </c>
      <c r="I75" s="278"/>
      <c r="J75" s="332" t="s">
        <v>911</v>
      </c>
      <c r="K75" s="63" t="s">
        <v>3402</v>
      </c>
      <c r="M75" s="270" t="s">
        <v>4071</v>
      </c>
      <c r="N75" s="339" t="s">
        <v>4134</v>
      </c>
      <c r="P75" s="67">
        <f>$AJG$672-3488.6</f>
        <v>488.19999999999982</v>
      </c>
      <c r="Q75" s="351">
        <v>28</v>
      </c>
      <c r="R75" s="351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401"/>
      <c r="AO75" s="401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912</v>
      </c>
      <c r="B76" s="63" t="s">
        <v>735</v>
      </c>
      <c r="D76" s="87" t="s">
        <v>1467</v>
      </c>
      <c r="E76" s="339" t="s">
        <v>4113</v>
      </c>
      <c r="G76" s="67">
        <f>$LJ$672</f>
        <v>3829.7</v>
      </c>
      <c r="H76" s="300" t="s">
        <v>5035</v>
      </c>
      <c r="I76" s="219"/>
      <c r="J76" s="332" t="s">
        <v>912</v>
      </c>
      <c r="K76" s="63" t="s">
        <v>729</v>
      </c>
      <c r="M76" s="289" t="s">
        <v>1491</v>
      </c>
      <c r="N76" s="339" t="s">
        <v>4118</v>
      </c>
      <c r="P76" s="67">
        <f>$TR$672-3249.8</f>
        <v>478.09999999999991</v>
      </c>
      <c r="Q76" s="351">
        <v>27</v>
      </c>
      <c r="R76" s="351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401"/>
      <c r="AO76" s="401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913</v>
      </c>
      <c r="B77" s="219" t="s">
        <v>1648</v>
      </c>
      <c r="D77" s="87" t="s">
        <v>1866</v>
      </c>
      <c r="E77" s="339" t="s">
        <v>4124</v>
      </c>
      <c r="G77" s="67">
        <f>$UA$672</f>
        <v>3821.2000000000003</v>
      </c>
      <c r="H77" s="300" t="s">
        <v>4936</v>
      </c>
      <c r="I77" s="219"/>
      <c r="J77" s="332" t="s">
        <v>913</v>
      </c>
      <c r="K77" s="63" t="s">
        <v>153</v>
      </c>
      <c r="M77" s="289" t="s">
        <v>1446</v>
      </c>
      <c r="N77" s="339" t="s">
        <v>4108</v>
      </c>
      <c r="P77" s="67">
        <f>$JZ$672-3391.2</f>
        <v>465.89999999999918</v>
      </c>
      <c r="Q77" s="351">
        <v>26</v>
      </c>
      <c r="R77" s="351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401"/>
      <c r="AO77" s="401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914</v>
      </c>
      <c r="B78" s="278" t="s">
        <v>2045</v>
      </c>
      <c r="D78" s="87" t="s">
        <v>1883</v>
      </c>
      <c r="E78" s="339" t="s">
        <v>4132</v>
      </c>
      <c r="G78" s="67">
        <f>$ZX$672</f>
        <v>3780.2000000000003</v>
      </c>
      <c r="H78" s="300" t="s">
        <v>4923</v>
      </c>
      <c r="J78" s="332" t="s">
        <v>914</v>
      </c>
      <c r="K78" s="63" t="s">
        <v>3413</v>
      </c>
      <c r="M78" s="270" t="s">
        <v>4082</v>
      </c>
      <c r="N78" s="339" t="s">
        <v>4129</v>
      </c>
      <c r="P78" s="67">
        <f>$ANB$672-3933</f>
        <v>462.60000000000036</v>
      </c>
      <c r="Q78" s="351">
        <v>25</v>
      </c>
      <c r="R78" s="351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401"/>
      <c r="AO78" s="401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915</v>
      </c>
      <c r="B79" s="63" t="s">
        <v>3428</v>
      </c>
      <c r="D79" s="270" t="s">
        <v>4090</v>
      </c>
      <c r="E79" s="339" t="s">
        <v>4133</v>
      </c>
      <c r="G79" s="67">
        <f>$APV$672</f>
        <v>3755.6499999999992</v>
      </c>
      <c r="H79" s="300" t="s">
        <v>4914</v>
      </c>
      <c r="I79" s="278"/>
      <c r="J79" s="332" t="s">
        <v>915</v>
      </c>
      <c r="K79" s="278" t="s">
        <v>2018</v>
      </c>
      <c r="M79" s="289" t="s">
        <v>1873</v>
      </c>
      <c r="N79" s="339" t="s">
        <v>4118</v>
      </c>
      <c r="P79" s="67">
        <f>$WL$672-2441</f>
        <v>457.39999999999918</v>
      </c>
      <c r="Q79" s="351">
        <v>24</v>
      </c>
      <c r="R79" s="351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401"/>
      <c r="AO79" s="401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916</v>
      </c>
      <c r="B80" s="219" t="s">
        <v>1649</v>
      </c>
      <c r="D80" s="87" t="s">
        <v>1868</v>
      </c>
      <c r="E80" s="339" t="s">
        <v>4124</v>
      </c>
      <c r="G80" s="67">
        <f>$US$672</f>
        <v>3753.2000000000012</v>
      </c>
      <c r="H80" s="300" t="s">
        <v>4935</v>
      </c>
      <c r="I80" s="278"/>
      <c r="J80" s="332" t="s">
        <v>916</v>
      </c>
      <c r="K80" s="278" t="s">
        <v>4565</v>
      </c>
      <c r="M80" s="289" t="s">
        <v>1877</v>
      </c>
      <c r="N80" s="339" t="s">
        <v>4127</v>
      </c>
      <c r="P80" s="67">
        <f>$XV$672-4304.1</f>
        <v>452.89999999999964</v>
      </c>
      <c r="Q80" s="351">
        <v>23</v>
      </c>
      <c r="R80" s="351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401"/>
      <c r="AO80" s="401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917</v>
      </c>
      <c r="B81" s="278" t="s">
        <v>2172</v>
      </c>
      <c r="D81" s="87" t="s">
        <v>1876</v>
      </c>
      <c r="E81" s="339" t="s">
        <v>4126</v>
      </c>
      <c r="G81" s="67">
        <f>$XM$672</f>
        <v>3733.3999999999996</v>
      </c>
      <c r="H81" s="300" t="s">
        <v>4933</v>
      </c>
      <c r="J81" s="332" t="s">
        <v>917</v>
      </c>
      <c r="K81" s="63" t="s">
        <v>763</v>
      </c>
      <c r="M81" s="289" t="s">
        <v>1427</v>
      </c>
      <c r="N81" s="339" t="s">
        <v>4100</v>
      </c>
      <c r="P81" s="67">
        <f>$FD$672-4112.7</f>
        <v>452.70000000000073</v>
      </c>
      <c r="Q81" s="351">
        <v>22</v>
      </c>
      <c r="R81" s="351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401"/>
      <c r="AO81" s="401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918</v>
      </c>
      <c r="B82" s="63" t="s">
        <v>729</v>
      </c>
      <c r="D82" s="87" t="s">
        <v>1491</v>
      </c>
      <c r="E82" s="339" t="s">
        <v>4118</v>
      </c>
      <c r="G82" s="67">
        <f>$TR$672</f>
        <v>3727.9</v>
      </c>
      <c r="H82" s="300" t="s">
        <v>5017</v>
      </c>
      <c r="I82" s="278"/>
      <c r="J82" s="332" t="s">
        <v>918</v>
      </c>
      <c r="K82" s="63" t="s">
        <v>3409</v>
      </c>
      <c r="M82" s="270" t="s">
        <v>4078</v>
      </c>
      <c r="N82" s="339" t="s">
        <v>4135</v>
      </c>
      <c r="P82" s="67">
        <f>$ALR$672-3267.4</f>
        <v>449.80000000000155</v>
      </c>
      <c r="Q82" s="351">
        <v>21</v>
      </c>
      <c r="R82" s="351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401"/>
      <c r="AO82" s="401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919</v>
      </c>
      <c r="B83" s="278" t="s">
        <v>2068</v>
      </c>
      <c r="D83" s="87" t="s">
        <v>2415</v>
      </c>
      <c r="E83" s="339" t="s">
        <v>4128</v>
      </c>
      <c r="G83" s="67">
        <f>$AAY$672</f>
        <v>3721.7499999999995</v>
      </c>
      <c r="H83" s="300" t="s">
        <v>4917</v>
      </c>
      <c r="I83" s="278"/>
      <c r="J83" s="332" t="s">
        <v>919</v>
      </c>
      <c r="K83" s="63" t="s">
        <v>3405</v>
      </c>
      <c r="M83" s="270" t="s">
        <v>4074</v>
      </c>
      <c r="N83" s="339" t="s">
        <v>4132</v>
      </c>
      <c r="P83" s="67">
        <f>$AKH$672-3527.5</f>
        <v>441.39999999999964</v>
      </c>
      <c r="Q83" s="351">
        <v>20</v>
      </c>
      <c r="R83" s="351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401"/>
      <c r="AO83" s="401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920</v>
      </c>
      <c r="B84" s="63" t="s">
        <v>3409</v>
      </c>
      <c r="D84" s="270" t="s">
        <v>4078</v>
      </c>
      <c r="E84" s="339" t="s">
        <v>4135</v>
      </c>
      <c r="G84" s="67">
        <f>$ALR$672</f>
        <v>3717.2000000000016</v>
      </c>
      <c r="H84" s="300" t="s">
        <v>5041</v>
      </c>
      <c r="I84" s="278"/>
      <c r="J84" s="332" t="s">
        <v>920</v>
      </c>
      <c r="K84" s="219" t="s">
        <v>1648</v>
      </c>
      <c r="M84" s="289" t="s">
        <v>1866</v>
      </c>
      <c r="N84" s="339" t="s">
        <v>4124</v>
      </c>
      <c r="P84" s="67">
        <f>$UA$672-3381</f>
        <v>440.20000000000027</v>
      </c>
      <c r="Q84" s="351">
        <v>19</v>
      </c>
      <c r="R84" s="351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401"/>
      <c r="AO84" s="401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921</v>
      </c>
      <c r="B85" s="278" t="s">
        <v>27</v>
      </c>
      <c r="D85" s="270" t="s">
        <v>1469</v>
      </c>
      <c r="E85" s="339" t="s">
        <v>4114</v>
      </c>
      <c r="G85" s="67">
        <f>$MB$672</f>
        <v>3680.7</v>
      </c>
      <c r="H85" s="300" t="s">
        <v>4926</v>
      </c>
      <c r="I85" s="278"/>
      <c r="J85" s="332" t="s">
        <v>921</v>
      </c>
      <c r="K85" s="63" t="s">
        <v>3400</v>
      </c>
      <c r="M85" s="270" t="s">
        <v>4069</v>
      </c>
      <c r="N85" s="339" t="s">
        <v>4132</v>
      </c>
      <c r="P85" s="67">
        <f>$AIO$672-3199.95</f>
        <v>439.90000000000009</v>
      </c>
      <c r="Q85" s="351">
        <v>18</v>
      </c>
      <c r="R85" s="351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401"/>
      <c r="AO85" s="401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922</v>
      </c>
      <c r="B86" s="63" t="s">
        <v>754</v>
      </c>
      <c r="D86" s="87" t="s">
        <v>1425</v>
      </c>
      <c r="E86" s="339" t="s">
        <v>4103</v>
      </c>
      <c r="G86" s="67">
        <f>$EL$672</f>
        <v>3668.9</v>
      </c>
      <c r="H86" s="300" t="s">
        <v>4936</v>
      </c>
      <c r="I86" s="278"/>
      <c r="J86" s="332" t="s">
        <v>922</v>
      </c>
      <c r="K86" s="278" t="s">
        <v>2033</v>
      </c>
      <c r="M86" s="289" t="s">
        <v>1488</v>
      </c>
      <c r="N86" s="339" t="s">
        <v>4112</v>
      </c>
      <c r="P86" s="67">
        <f>$SQ$672-3906.4</f>
        <v>439.50000000000045</v>
      </c>
      <c r="Q86" s="351">
        <v>17</v>
      </c>
      <c r="R86" s="351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401"/>
      <c r="AO86" s="401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923</v>
      </c>
      <c r="B87" s="63" t="s">
        <v>3400</v>
      </c>
      <c r="D87" s="270" t="s">
        <v>4069</v>
      </c>
      <c r="E87" s="339" t="s">
        <v>4132</v>
      </c>
      <c r="G87" s="67">
        <f>$AIO$672</f>
        <v>3639.85</v>
      </c>
      <c r="H87" s="300" t="s">
        <v>4930</v>
      </c>
      <c r="I87" s="278"/>
      <c r="J87" s="332" t="s">
        <v>923</v>
      </c>
      <c r="K87" s="63" t="s">
        <v>789</v>
      </c>
      <c r="M87" s="289" t="s">
        <v>1475</v>
      </c>
      <c r="N87" s="339" t="s">
        <v>4118</v>
      </c>
      <c r="P87" s="67">
        <f>$OD$672-2295.7</f>
        <v>420.69999999999891</v>
      </c>
      <c r="Q87" s="351">
        <v>16</v>
      </c>
      <c r="R87" s="351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401"/>
      <c r="AO87" s="401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924</v>
      </c>
      <c r="B88" s="278" t="s">
        <v>2041</v>
      </c>
      <c r="D88" s="87" t="s">
        <v>2418</v>
      </c>
      <c r="E88" s="339" t="s">
        <v>4128</v>
      </c>
      <c r="G88" s="67">
        <f>$ABZ$672</f>
        <v>3617</v>
      </c>
      <c r="H88" s="300" t="s">
        <v>4924</v>
      </c>
      <c r="I88" s="278"/>
      <c r="J88" s="332" t="s">
        <v>924</v>
      </c>
      <c r="K88" s="63" t="s">
        <v>765</v>
      </c>
      <c r="M88" s="288" t="s">
        <v>1445</v>
      </c>
      <c r="N88" s="339" t="s">
        <v>4112</v>
      </c>
      <c r="P88" s="67">
        <f>$JQ$672-3918.8</f>
        <v>410.20000000000073</v>
      </c>
      <c r="Q88" s="351">
        <v>15</v>
      </c>
      <c r="R88" s="351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401"/>
      <c r="AO88" s="401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925</v>
      </c>
      <c r="B89" s="63" t="s">
        <v>3414</v>
      </c>
      <c r="D89" s="270" t="s">
        <v>4084</v>
      </c>
      <c r="E89" s="339" t="s">
        <v>4134</v>
      </c>
      <c r="G89" s="67">
        <f>$ANT$672</f>
        <v>3568.75</v>
      </c>
      <c r="H89" s="300" t="s">
        <v>4932</v>
      </c>
      <c r="I89" s="278"/>
      <c r="J89" s="332" t="s">
        <v>925</v>
      </c>
      <c r="K89" s="63" t="s">
        <v>764</v>
      </c>
      <c r="M89" s="289" t="s">
        <v>1473</v>
      </c>
      <c r="N89" s="339" t="s">
        <v>4112</v>
      </c>
      <c r="P89" s="67">
        <f>$NL$672-3642.2</f>
        <v>396.70000000000073</v>
      </c>
      <c r="Q89" s="351">
        <v>14</v>
      </c>
      <c r="R89" s="351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401"/>
      <c r="AO89" s="401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926</v>
      </c>
      <c r="B90" s="63" t="s">
        <v>772</v>
      </c>
      <c r="D90" s="87" t="s">
        <v>1471</v>
      </c>
      <c r="E90" s="339" t="s">
        <v>4115</v>
      </c>
      <c r="G90" s="67">
        <f>$MT$672</f>
        <v>3452.8000000000006</v>
      </c>
      <c r="H90" s="300" t="s">
        <v>4920</v>
      </c>
      <c r="I90" s="278"/>
      <c r="J90" s="332" t="s">
        <v>926</v>
      </c>
      <c r="K90" s="63" t="s">
        <v>3407</v>
      </c>
      <c r="M90" s="270" t="s">
        <v>4076</v>
      </c>
      <c r="N90" s="339" t="s">
        <v>4135</v>
      </c>
      <c r="P90" s="67">
        <f>$AKZ$672-2636.6</f>
        <v>385.49999999999955</v>
      </c>
      <c r="Q90" s="351">
        <v>13</v>
      </c>
      <c r="R90" s="351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401"/>
      <c r="AO90" s="401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927</v>
      </c>
      <c r="B91" s="63" t="s">
        <v>3412</v>
      </c>
      <c r="D91" s="270" t="s">
        <v>4081</v>
      </c>
      <c r="E91" s="339" t="s">
        <v>4133</v>
      </c>
      <c r="G91" s="67">
        <f>$AMS$672</f>
        <v>3418.0000000000009</v>
      </c>
      <c r="H91" s="300" t="s">
        <v>4920</v>
      </c>
      <c r="I91" s="278"/>
      <c r="J91" s="332" t="s">
        <v>927</v>
      </c>
      <c r="K91" s="63" t="s">
        <v>3404</v>
      </c>
      <c r="M91" s="270" t="s">
        <v>4073</v>
      </c>
      <c r="N91" s="339" t="s">
        <v>4129</v>
      </c>
      <c r="P91" s="67">
        <f>$AJY$672-3741.5</f>
        <v>367.19999999999982</v>
      </c>
      <c r="Q91" s="351">
        <v>12</v>
      </c>
      <c r="R91" s="351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401"/>
      <c r="AO91" s="401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928</v>
      </c>
      <c r="B92" s="278" t="s">
        <v>3397</v>
      </c>
      <c r="D92" s="270" t="s">
        <v>3245</v>
      </c>
      <c r="E92" s="339" t="s">
        <v>4128</v>
      </c>
      <c r="G92" s="67">
        <f>$AHN$672</f>
        <v>3411.9500000000007</v>
      </c>
      <c r="H92" s="300" t="s">
        <v>4925</v>
      </c>
      <c r="I92" s="278"/>
      <c r="J92" s="332" t="s">
        <v>928</v>
      </c>
      <c r="K92" s="63" t="s">
        <v>3399</v>
      </c>
      <c r="M92" s="270" t="s">
        <v>4068</v>
      </c>
      <c r="N92" s="339" t="s">
        <v>4131</v>
      </c>
      <c r="P92" s="67">
        <f>$AIF$672-2670.6</f>
        <v>353.70000000000118</v>
      </c>
      <c r="Q92" s="351">
        <v>11</v>
      </c>
      <c r="R92" s="351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401"/>
      <c r="AO92" s="401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929</v>
      </c>
      <c r="B93" s="278" t="s">
        <v>2065</v>
      </c>
      <c r="D93" s="87" t="s">
        <v>2413</v>
      </c>
      <c r="E93" s="339" t="s">
        <v>4135</v>
      </c>
      <c r="G93" s="67">
        <f>$AAG$672</f>
        <v>3394.2999999999993</v>
      </c>
      <c r="H93" s="300" t="s">
        <v>5037</v>
      </c>
      <c r="I93" s="278"/>
      <c r="J93" s="332" t="s">
        <v>929</v>
      </c>
      <c r="K93" s="63" t="s">
        <v>3414</v>
      </c>
      <c r="M93" s="270" t="s">
        <v>4084</v>
      </c>
      <c r="N93" s="339" t="s">
        <v>4134</v>
      </c>
      <c r="P93" s="67">
        <f>$ANT$672-3221.25</f>
        <v>347.5</v>
      </c>
      <c r="Q93" s="351">
        <v>10</v>
      </c>
      <c r="R93" s="351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401"/>
      <c r="AO93" s="401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930</v>
      </c>
      <c r="B94" s="278" t="s">
        <v>2025</v>
      </c>
      <c r="D94" s="87" t="s">
        <v>1869</v>
      </c>
      <c r="E94" s="339" t="s">
        <v>4124</v>
      </c>
      <c r="G94" s="67">
        <f>$VB$672</f>
        <v>3342.2999999999993</v>
      </c>
      <c r="H94" s="300" t="s">
        <v>4924</v>
      </c>
      <c r="I94" s="278"/>
      <c r="J94" s="332" t="s">
        <v>930</v>
      </c>
      <c r="K94" s="278" t="s">
        <v>1</v>
      </c>
      <c r="M94" s="289" t="s">
        <v>1489</v>
      </c>
      <c r="N94" s="339" t="s">
        <v>4128</v>
      </c>
      <c r="P94" s="67">
        <f>$SZ$672-2077.8</f>
        <v>331.29999999999973</v>
      </c>
      <c r="Q94" s="351">
        <v>9</v>
      </c>
      <c r="R94" s="351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401"/>
      <c r="AO94" s="401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931</v>
      </c>
      <c r="B95" s="63" t="s">
        <v>783</v>
      </c>
      <c r="D95" s="270" t="s">
        <v>1481</v>
      </c>
      <c r="E95" s="339" t="s">
        <v>4122</v>
      </c>
      <c r="G95" s="67">
        <f>$QF$672</f>
        <v>3241.1000000000004</v>
      </c>
      <c r="H95" s="300" t="s">
        <v>4924</v>
      </c>
      <c r="I95" s="278"/>
      <c r="J95" s="332" t="s">
        <v>931</v>
      </c>
      <c r="K95" s="63" t="s">
        <v>791</v>
      </c>
      <c r="M95" s="289" t="s">
        <v>1438</v>
      </c>
      <c r="N95" s="339" t="s">
        <v>4103</v>
      </c>
      <c r="P95" s="67">
        <f>$IY$672-3539.9</f>
        <v>307.99999999999909</v>
      </c>
      <c r="Q95" s="351">
        <v>8</v>
      </c>
      <c r="R95" s="351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401"/>
      <c r="AO95" s="401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932</v>
      </c>
      <c r="B96" s="63" t="s">
        <v>3399</v>
      </c>
      <c r="D96" s="270" t="s">
        <v>4068</v>
      </c>
      <c r="E96" s="339" t="s">
        <v>4131</v>
      </c>
      <c r="G96" s="67">
        <f>$AIF$672</f>
        <v>3024.3000000000011</v>
      </c>
      <c r="H96" s="300" t="s">
        <v>4917</v>
      </c>
      <c r="I96" s="278"/>
      <c r="J96" s="332" t="s">
        <v>932</v>
      </c>
      <c r="K96" s="63" t="s">
        <v>3412</v>
      </c>
      <c r="M96" s="270" t="s">
        <v>4081</v>
      </c>
      <c r="N96" s="339" t="s">
        <v>4133</v>
      </c>
      <c r="P96" s="67">
        <f>$AMS$672-3116.7</f>
        <v>301.30000000000109</v>
      </c>
      <c r="Q96" s="351">
        <v>7</v>
      </c>
      <c r="R96" s="351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401"/>
      <c r="AO96" s="401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933</v>
      </c>
      <c r="B97" s="63" t="s">
        <v>3407</v>
      </c>
      <c r="D97" s="270" t="s">
        <v>4076</v>
      </c>
      <c r="E97" s="339" t="s">
        <v>4135</v>
      </c>
      <c r="G97" s="67">
        <f>$AKZ$672</f>
        <v>3022.0999999999995</v>
      </c>
      <c r="H97" s="300" t="s">
        <v>4917</v>
      </c>
      <c r="I97" s="278"/>
      <c r="J97" s="332" t="s">
        <v>933</v>
      </c>
      <c r="K97" s="278" t="s">
        <v>3397</v>
      </c>
      <c r="M97" s="288" t="s">
        <v>3245</v>
      </c>
      <c r="N97" s="339" t="s">
        <v>4128</v>
      </c>
      <c r="P97" s="67">
        <f>$AHN$672-3149.9</f>
        <v>262.05000000000064</v>
      </c>
      <c r="Q97" s="351">
        <v>6</v>
      </c>
      <c r="R97" s="351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401"/>
      <c r="AO97" s="401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934</v>
      </c>
      <c r="B98" s="63" t="s">
        <v>756</v>
      </c>
      <c r="D98" s="87" t="s">
        <v>1477</v>
      </c>
      <c r="E98" s="339" t="s">
        <v>4117</v>
      </c>
      <c r="G98" s="67">
        <f>$OV$672</f>
        <v>2981.1000000000004</v>
      </c>
      <c r="H98" s="300" t="s">
        <v>4927</v>
      </c>
      <c r="I98" s="278"/>
      <c r="J98" s="332" t="s">
        <v>934</v>
      </c>
      <c r="K98" s="219" t="s">
        <v>1661</v>
      </c>
      <c r="M98" s="288" t="s">
        <v>1482</v>
      </c>
      <c r="N98" s="339" t="s">
        <v>4120</v>
      </c>
      <c r="P98" s="67">
        <f>$QO$672-3742.15</f>
        <v>245.099999999999</v>
      </c>
      <c r="Q98" s="351">
        <v>5</v>
      </c>
      <c r="R98" s="351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401"/>
      <c r="AO98" s="401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935</v>
      </c>
      <c r="B99" s="278" t="s">
        <v>2018</v>
      </c>
      <c r="D99" s="87" t="s">
        <v>1873</v>
      </c>
      <c r="E99" s="339" t="s">
        <v>4118</v>
      </c>
      <c r="G99" s="67">
        <f>$WL$672</f>
        <v>2898.3999999999992</v>
      </c>
      <c r="H99" s="300" t="s">
        <v>4924</v>
      </c>
      <c r="I99" s="278"/>
      <c r="J99" s="332" t="s">
        <v>935</v>
      </c>
      <c r="K99" s="278" t="s">
        <v>2039</v>
      </c>
      <c r="M99" s="289" t="s">
        <v>2414</v>
      </c>
      <c r="N99" s="339" t="s">
        <v>4128</v>
      </c>
      <c r="P99" s="67">
        <f>$AAP$672-3638.6</f>
        <v>220.09999999999945</v>
      </c>
      <c r="Q99" s="351">
        <v>4</v>
      </c>
      <c r="R99" s="351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401"/>
      <c r="AO99" s="401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936</v>
      </c>
      <c r="B100" s="63" t="s">
        <v>789</v>
      </c>
      <c r="D100" s="87" t="s">
        <v>1475</v>
      </c>
      <c r="E100" s="339" t="s">
        <v>4118</v>
      </c>
      <c r="G100" s="67">
        <f>$OD$672</f>
        <v>2716.3999999999987</v>
      </c>
      <c r="H100" s="300" t="s">
        <v>4929</v>
      </c>
      <c r="I100" s="278"/>
      <c r="J100" s="332" t="s">
        <v>936</v>
      </c>
      <c r="K100" s="63" t="s">
        <v>797</v>
      </c>
      <c r="M100" s="289" t="s">
        <v>1447</v>
      </c>
      <c r="N100" s="339" t="s">
        <v>4105</v>
      </c>
      <c r="P100" s="67">
        <f>$KI$672-3786.3</f>
        <v>218.69999999999891</v>
      </c>
      <c r="Q100" s="351">
        <v>3</v>
      </c>
      <c r="R100" s="351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401"/>
      <c r="AO100" s="401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937</v>
      </c>
      <c r="B101" s="278" t="s">
        <v>2067</v>
      </c>
      <c r="D101" s="87" t="s">
        <v>2417</v>
      </c>
      <c r="E101" s="339" t="s">
        <v>4135</v>
      </c>
      <c r="G101" s="67">
        <f>$ABQ$672</f>
        <v>2629.4</v>
      </c>
      <c r="H101" s="300" t="s">
        <v>4924</v>
      </c>
      <c r="I101" s="278"/>
      <c r="J101" s="332" t="s">
        <v>937</v>
      </c>
      <c r="K101" s="278" t="s">
        <v>2065</v>
      </c>
      <c r="M101" s="289" t="s">
        <v>2413</v>
      </c>
      <c r="N101" s="339" t="s">
        <v>4135</v>
      </c>
      <c r="P101" s="67">
        <f>$AAG$672-3193.8</f>
        <v>200.49999999999909</v>
      </c>
      <c r="Q101" s="351">
        <v>2</v>
      </c>
      <c r="R101" s="351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401"/>
      <c r="AO101" s="401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938</v>
      </c>
      <c r="B102" s="278" t="s">
        <v>1</v>
      </c>
      <c r="D102" s="87" t="s">
        <v>1489</v>
      </c>
      <c r="E102" s="339" t="s">
        <v>4128</v>
      </c>
      <c r="G102" s="67">
        <f>$SZ$672</f>
        <v>2409.1</v>
      </c>
      <c r="H102" s="300" t="s">
        <v>4918</v>
      </c>
      <c r="I102" s="278"/>
      <c r="J102" s="332" t="s">
        <v>938</v>
      </c>
      <c r="K102" s="63" t="s">
        <v>756</v>
      </c>
      <c r="M102" s="289" t="s">
        <v>1477</v>
      </c>
      <c r="N102" s="339" t="s">
        <v>4117</v>
      </c>
      <c r="P102" s="67">
        <f>$OV$672-2856.6</f>
        <v>124.50000000000045</v>
      </c>
      <c r="Q102" s="351">
        <v>1</v>
      </c>
      <c r="R102" s="351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401"/>
      <c r="AO102" s="401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4092</v>
      </c>
      <c r="D104" s="289" t="s">
        <v>4054</v>
      </c>
      <c r="G104" s="289" t="s">
        <v>4058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4049</v>
      </c>
      <c r="D105" s="289" t="s">
        <v>2031</v>
      </c>
      <c r="G105" s="289" t="s">
        <v>4059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4050</v>
      </c>
      <c r="D106" s="289" t="s">
        <v>2169</v>
      </c>
      <c r="G106" s="289" t="s">
        <v>4060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2029</v>
      </c>
      <c r="D107" s="289" t="s">
        <v>2170</v>
      </c>
      <c r="G107" s="289" t="s">
        <v>4061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4051</v>
      </c>
      <c r="B108" s="179"/>
      <c r="C108" s="63"/>
      <c r="D108" s="289" t="s">
        <v>2171</v>
      </c>
      <c r="E108" s="79"/>
      <c r="F108" s="75"/>
      <c r="G108" s="289" t="s">
        <v>4062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2030</v>
      </c>
      <c r="B109" s="179"/>
      <c r="C109" s="63"/>
      <c r="D109" s="289" t="s">
        <v>4055</v>
      </c>
      <c r="E109" s="79"/>
      <c r="F109" s="75"/>
      <c r="G109" s="289" t="s">
        <v>4063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4052</v>
      </c>
      <c r="B110" s="179"/>
      <c r="C110" s="63"/>
      <c r="D110" s="289" t="s">
        <v>4056</v>
      </c>
      <c r="E110" s="79"/>
      <c r="F110" s="75"/>
      <c r="G110" s="289" t="s">
        <v>4064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4053</v>
      </c>
      <c r="B111" s="179"/>
      <c r="C111" s="63"/>
      <c r="D111" s="87" t="s">
        <v>4057</v>
      </c>
      <c r="E111" s="79"/>
      <c r="F111" s="75"/>
      <c r="G111" s="289" t="s">
        <v>4065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3246</v>
      </c>
      <c r="B112" s="179"/>
      <c r="C112" s="63"/>
      <c r="D112" s="87"/>
      <c r="E112" s="79"/>
      <c r="F112" s="75"/>
      <c r="G112" s="87" t="s">
        <v>4066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725</v>
      </c>
      <c r="B116" s="65"/>
      <c r="C116" s="65"/>
      <c r="G116" s="66"/>
      <c r="H116"/>
      <c r="I116" s="65"/>
      <c r="K116" s="77" t="s">
        <v>726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730</v>
      </c>
      <c r="B117" s="7"/>
      <c r="C117" s="7"/>
      <c r="D117" s="207" t="s">
        <v>1622</v>
      </c>
      <c r="E117" s="27" t="s">
        <v>2015</v>
      </c>
      <c r="G117" s="11" t="s">
        <v>53</v>
      </c>
      <c r="H117" s="12" t="s">
        <v>54</v>
      </c>
      <c r="I117" s="12" t="s">
        <v>55</v>
      </c>
      <c r="J117" s="8"/>
      <c r="K117" s="85" t="s">
        <v>731</v>
      </c>
      <c r="M117" s="207" t="s">
        <v>1622</v>
      </c>
      <c r="N117" s="27" t="s">
        <v>2015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1659</v>
      </c>
      <c r="C118" s="63"/>
      <c r="D118" s="289" t="s">
        <v>1483</v>
      </c>
      <c r="E118" s="339" t="s">
        <v>4120</v>
      </c>
      <c r="F118" s="3"/>
      <c r="G118" s="214">
        <v>10</v>
      </c>
      <c r="H118" s="212">
        <v>0</v>
      </c>
      <c r="I118" s="213">
        <v>1</v>
      </c>
      <c r="J118" s="5" t="s">
        <v>0</v>
      </c>
      <c r="K118" s="63" t="s">
        <v>750</v>
      </c>
      <c r="L118" s="63"/>
      <c r="M118" s="289" t="s">
        <v>1426</v>
      </c>
      <c r="N118" s="339" t="s">
        <v>4099</v>
      </c>
      <c r="O118" s="3"/>
      <c r="P118" s="9">
        <f>SUM(Puntenklassement!D77)</f>
        <v>2325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3406</v>
      </c>
      <c r="C119" s="63"/>
      <c r="D119" s="270" t="s">
        <v>4075</v>
      </c>
      <c r="E119" s="339" t="s">
        <v>4129</v>
      </c>
      <c r="G119" s="214">
        <v>7</v>
      </c>
      <c r="H119" s="212">
        <v>3</v>
      </c>
      <c r="I119" s="213">
        <v>2</v>
      </c>
      <c r="J119" s="5" t="s">
        <v>2</v>
      </c>
      <c r="K119" s="63" t="s">
        <v>3413</v>
      </c>
      <c r="L119" s="63"/>
      <c r="M119" s="270" t="s">
        <v>4082</v>
      </c>
      <c r="N119" s="339" t="s">
        <v>4129</v>
      </c>
      <c r="P119" s="9">
        <f>SUM(Puntenklassement!D69)</f>
        <v>2311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3396</v>
      </c>
      <c r="C120" s="63"/>
      <c r="D120" s="288" t="s">
        <v>2167</v>
      </c>
      <c r="E120" s="339" t="s">
        <v>4130</v>
      </c>
      <c r="G120" s="214">
        <v>6</v>
      </c>
      <c r="H120" s="212">
        <v>1</v>
      </c>
      <c r="I120" s="213">
        <v>0</v>
      </c>
      <c r="J120" s="5" t="s">
        <v>3</v>
      </c>
      <c r="K120" s="28" t="s">
        <v>155</v>
      </c>
      <c r="L120" s="63"/>
      <c r="M120" s="289" t="s">
        <v>1464</v>
      </c>
      <c r="N120" s="339" t="s">
        <v>4100</v>
      </c>
      <c r="P120" s="9">
        <f>SUM(Puntenklassement!D99)</f>
        <v>2289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2022</v>
      </c>
      <c r="C121" s="63"/>
      <c r="D121" s="288" t="s">
        <v>1871</v>
      </c>
      <c r="E121" s="339" t="s">
        <v>4120</v>
      </c>
      <c r="G121" s="214">
        <v>5</v>
      </c>
      <c r="H121" s="212">
        <v>3</v>
      </c>
      <c r="I121" s="213">
        <v>2</v>
      </c>
      <c r="J121" s="5" t="s">
        <v>5</v>
      </c>
      <c r="K121" s="63" t="s">
        <v>4140</v>
      </c>
      <c r="L121" s="63"/>
      <c r="M121" s="289" t="s">
        <v>1457</v>
      </c>
      <c r="N121" s="339" t="s">
        <v>4093</v>
      </c>
      <c r="P121" s="9">
        <f>SUM(Puntenklassement!D49)</f>
        <v>2272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19" t="s">
        <v>1662</v>
      </c>
      <c r="C122" s="63"/>
      <c r="D122" s="289" t="s">
        <v>1484</v>
      </c>
      <c r="E122" s="339" t="s">
        <v>4120</v>
      </c>
      <c r="G122" s="214">
        <v>5</v>
      </c>
      <c r="H122" s="212">
        <v>2</v>
      </c>
      <c r="I122" s="213">
        <v>0</v>
      </c>
      <c r="J122" s="5" t="s">
        <v>7</v>
      </c>
      <c r="K122" s="278" t="s">
        <v>31</v>
      </c>
      <c r="L122" s="63"/>
      <c r="M122" s="288" t="s">
        <v>1459</v>
      </c>
      <c r="N122" s="339" t="s">
        <v>4094</v>
      </c>
      <c r="P122" s="9">
        <f>SUM(Puntenklassement!D86)</f>
        <v>2209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8" t="s">
        <v>2362</v>
      </c>
      <c r="C123" s="63"/>
      <c r="D123" s="289" t="s">
        <v>1464</v>
      </c>
      <c r="E123" s="339" t="s">
        <v>4100</v>
      </c>
      <c r="G123" s="214">
        <v>5</v>
      </c>
      <c r="H123" s="212">
        <v>2</v>
      </c>
      <c r="I123" s="213">
        <v>0</v>
      </c>
      <c r="J123" s="5" t="s">
        <v>8</v>
      </c>
      <c r="K123" s="219" t="s">
        <v>1659</v>
      </c>
      <c r="L123" s="63"/>
      <c r="M123" s="289" t="s">
        <v>1483</v>
      </c>
      <c r="N123" s="339" t="s">
        <v>4120</v>
      </c>
      <c r="P123" s="9">
        <f>SUM(Puntenklassement!D62)</f>
        <v>2206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4137</v>
      </c>
      <c r="C124" s="63"/>
      <c r="D124" s="289" t="s">
        <v>1446</v>
      </c>
      <c r="E124" s="339" t="s">
        <v>4108</v>
      </c>
      <c r="G124" s="214">
        <v>4</v>
      </c>
      <c r="H124" s="212">
        <v>4</v>
      </c>
      <c r="I124" s="213">
        <v>3</v>
      </c>
      <c r="J124" s="5" t="s">
        <v>10</v>
      </c>
      <c r="K124" s="28" t="s">
        <v>37</v>
      </c>
      <c r="L124" s="63"/>
      <c r="M124" s="289" t="s">
        <v>1421</v>
      </c>
      <c r="N124" s="339" t="s">
        <v>4101</v>
      </c>
      <c r="P124" s="9">
        <f>SUM(Puntenklassement!D92)</f>
        <v>2204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8" t="s">
        <v>2033</v>
      </c>
      <c r="C125" s="63"/>
      <c r="D125" s="289" t="s">
        <v>1488</v>
      </c>
      <c r="E125" s="339" t="s">
        <v>4112</v>
      </c>
      <c r="G125" s="214">
        <v>4</v>
      </c>
      <c r="H125" s="212">
        <v>2</v>
      </c>
      <c r="I125" s="213">
        <v>2</v>
      </c>
      <c r="J125" s="5" t="s">
        <v>12</v>
      </c>
      <c r="K125" s="278" t="s">
        <v>2042</v>
      </c>
      <c r="L125" s="63"/>
      <c r="M125" s="289" t="s">
        <v>1881</v>
      </c>
      <c r="N125" s="339" t="s">
        <v>4123</v>
      </c>
      <c r="P125" s="9">
        <f>SUM(Puntenklassement!D54)</f>
        <v>2196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4139</v>
      </c>
      <c r="D126" s="289" t="s">
        <v>1438</v>
      </c>
      <c r="E126" s="339" t="s">
        <v>4103</v>
      </c>
      <c r="F126" s="3"/>
      <c r="G126" s="214">
        <v>4</v>
      </c>
      <c r="H126" s="212">
        <v>1</v>
      </c>
      <c r="I126" s="213">
        <v>2</v>
      </c>
      <c r="J126" s="5" t="s">
        <v>14</v>
      </c>
      <c r="K126" s="278" t="s">
        <v>154</v>
      </c>
      <c r="M126" s="289" t="s">
        <v>1458</v>
      </c>
      <c r="N126" s="339" t="s">
        <v>4093</v>
      </c>
      <c r="O126" s="3"/>
      <c r="P126" s="9">
        <f>SUM(Puntenklassement!D68)</f>
        <v>2184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1</v>
      </c>
      <c r="C127" s="63"/>
      <c r="D127" s="289" t="s">
        <v>1489</v>
      </c>
      <c r="E127" s="339" t="s">
        <v>4128</v>
      </c>
      <c r="G127" s="214">
        <v>3</v>
      </c>
      <c r="H127" s="212">
        <v>3</v>
      </c>
      <c r="I127" s="213">
        <v>3</v>
      </c>
      <c r="J127" s="5" t="s">
        <v>16</v>
      </c>
      <c r="K127" s="219" t="s">
        <v>1667</v>
      </c>
      <c r="L127" s="63"/>
      <c r="M127" s="289" t="s">
        <v>1434</v>
      </c>
      <c r="N127" s="339" t="s">
        <v>4098</v>
      </c>
      <c r="P127" s="9">
        <f>SUM(Puntenklassement!D94)</f>
        <v>2181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750</v>
      </c>
      <c r="C128" s="63"/>
      <c r="D128" s="289" t="s">
        <v>1426</v>
      </c>
      <c r="E128" s="339" t="s">
        <v>4099</v>
      </c>
      <c r="G128" s="214">
        <v>3</v>
      </c>
      <c r="H128" s="212">
        <v>3</v>
      </c>
      <c r="I128" s="213">
        <v>2</v>
      </c>
      <c r="J128" s="5" t="s">
        <v>18</v>
      </c>
      <c r="K128" s="278" t="s">
        <v>2033</v>
      </c>
      <c r="L128" s="63"/>
      <c r="M128" s="289" t="s">
        <v>1488</v>
      </c>
      <c r="N128" s="339" t="s">
        <v>4112</v>
      </c>
      <c r="P128" s="9">
        <f>SUM(Puntenklassement!D24)</f>
        <v>2173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33</v>
      </c>
      <c r="C129" s="63"/>
      <c r="D129" s="289" t="s">
        <v>1462</v>
      </c>
      <c r="E129" s="339" t="s">
        <v>4095</v>
      </c>
      <c r="G129" s="214">
        <v>3</v>
      </c>
      <c r="H129" s="212">
        <v>3</v>
      </c>
      <c r="I129" s="213">
        <v>2</v>
      </c>
      <c r="J129" s="5" t="s">
        <v>20</v>
      </c>
      <c r="K129" s="63" t="s">
        <v>33</v>
      </c>
      <c r="L129" s="63"/>
      <c r="M129" s="289" t="s">
        <v>1462</v>
      </c>
      <c r="N129" s="339" t="s">
        <v>4095</v>
      </c>
      <c r="P129" s="9">
        <f>SUM(Puntenklassement!D91)</f>
        <v>2162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78" t="s">
        <v>2067</v>
      </c>
      <c r="C130" s="63"/>
      <c r="D130" s="289" t="s">
        <v>2417</v>
      </c>
      <c r="E130" s="339" t="s">
        <v>4135</v>
      </c>
      <c r="G130" s="214">
        <v>3</v>
      </c>
      <c r="H130" s="212">
        <v>3</v>
      </c>
      <c r="I130" s="213">
        <v>0</v>
      </c>
      <c r="J130" s="5" t="s">
        <v>22</v>
      </c>
      <c r="K130" s="278" t="s">
        <v>4565</v>
      </c>
      <c r="L130" s="63"/>
      <c r="M130" s="289" t="s">
        <v>1877</v>
      </c>
      <c r="N130" s="339" t="s">
        <v>4127</v>
      </c>
      <c r="P130" s="9">
        <f>SUM(Puntenklassement!D47)</f>
        <v>2156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78" t="s">
        <v>2042</v>
      </c>
      <c r="C131" s="63"/>
      <c r="D131" s="289" t="s">
        <v>1881</v>
      </c>
      <c r="E131" s="339" t="s">
        <v>4123</v>
      </c>
      <c r="G131" s="214">
        <v>3</v>
      </c>
      <c r="H131" s="212">
        <v>2</v>
      </c>
      <c r="I131" s="213">
        <v>0</v>
      </c>
      <c r="J131" s="5" t="s">
        <v>24</v>
      </c>
      <c r="K131" s="219" t="s">
        <v>1662</v>
      </c>
      <c r="L131" s="63"/>
      <c r="M131" s="289" t="s">
        <v>1484</v>
      </c>
      <c r="N131" s="339" t="s">
        <v>4120</v>
      </c>
      <c r="P131" s="9">
        <f>SUM(Puntenklassement!D5)</f>
        <v>2143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764</v>
      </c>
      <c r="C132" s="63"/>
      <c r="D132" s="289" t="s">
        <v>1473</v>
      </c>
      <c r="E132" s="339" t="s">
        <v>4112</v>
      </c>
      <c r="G132" s="214">
        <v>3</v>
      </c>
      <c r="H132" s="212">
        <v>2</v>
      </c>
      <c r="I132" s="213">
        <v>0</v>
      </c>
      <c r="J132" s="5" t="s">
        <v>26</v>
      </c>
      <c r="K132" s="63" t="s">
        <v>763</v>
      </c>
      <c r="L132" s="63"/>
      <c r="M132" s="289" t="s">
        <v>1427</v>
      </c>
      <c r="N132" s="339" t="s">
        <v>4100</v>
      </c>
      <c r="P132" s="9">
        <f>SUM(Puntenklassement!D56)</f>
        <v>2112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78" t="s">
        <v>2039</v>
      </c>
      <c r="C133" s="63"/>
      <c r="D133" s="289" t="s">
        <v>2414</v>
      </c>
      <c r="E133" s="339" t="s">
        <v>4128</v>
      </c>
      <c r="G133" s="214">
        <v>3</v>
      </c>
      <c r="H133" s="212">
        <v>1</v>
      </c>
      <c r="I133" s="213">
        <v>0</v>
      </c>
      <c r="J133" s="5" t="s">
        <v>28</v>
      </c>
      <c r="K133" s="278" t="s">
        <v>2023</v>
      </c>
      <c r="L133" s="63"/>
      <c r="M133" s="289" t="s">
        <v>1486</v>
      </c>
      <c r="N133" s="339" t="s">
        <v>4116</v>
      </c>
      <c r="P133" s="9">
        <f>SUM(Puntenklassement!D102)</f>
        <v>2087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3407</v>
      </c>
      <c r="C134" s="63"/>
      <c r="D134" s="270" t="s">
        <v>4076</v>
      </c>
      <c r="E134" s="339" t="s">
        <v>4135</v>
      </c>
      <c r="G134" s="214">
        <v>3</v>
      </c>
      <c r="H134" s="212">
        <v>1</v>
      </c>
      <c r="I134" s="213">
        <v>0</v>
      </c>
      <c r="J134" s="5" t="s">
        <v>30</v>
      </c>
      <c r="K134" s="63" t="s">
        <v>142</v>
      </c>
      <c r="L134" s="63"/>
      <c r="M134" s="289" t="s">
        <v>1423</v>
      </c>
      <c r="N134" s="339" t="s">
        <v>4095</v>
      </c>
      <c r="P134" s="9">
        <f>SUM(Puntenklassement!D71)</f>
        <v>2080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19" t="s">
        <v>1661</v>
      </c>
      <c r="C135" s="63"/>
      <c r="D135" s="288" t="s">
        <v>1482</v>
      </c>
      <c r="E135" s="339" t="s">
        <v>4120</v>
      </c>
      <c r="G135" s="214">
        <v>2</v>
      </c>
      <c r="H135" s="212">
        <v>5</v>
      </c>
      <c r="I135" s="213">
        <v>0</v>
      </c>
      <c r="J135" s="5" t="s">
        <v>32</v>
      </c>
      <c r="K135" s="219" t="s">
        <v>1652</v>
      </c>
      <c r="L135" s="63"/>
      <c r="M135" s="289" t="s">
        <v>1428</v>
      </c>
      <c r="N135" s="339" t="s">
        <v>4097</v>
      </c>
      <c r="P135" s="9">
        <f>SUM(Puntenklassement!D8)</f>
        <v>2057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19" t="s">
        <v>1652</v>
      </c>
      <c r="C136" s="63"/>
      <c r="D136" s="289" t="s">
        <v>1428</v>
      </c>
      <c r="E136" s="339" t="s">
        <v>4097</v>
      </c>
      <c r="G136" s="214">
        <v>2</v>
      </c>
      <c r="H136" s="212">
        <v>3</v>
      </c>
      <c r="I136" s="213">
        <v>3</v>
      </c>
      <c r="J136" s="5" t="s">
        <v>34</v>
      </c>
      <c r="K136" s="219" t="s">
        <v>1648</v>
      </c>
      <c r="L136" s="63"/>
      <c r="M136" s="289" t="s">
        <v>1866</v>
      </c>
      <c r="N136" s="339" t="s">
        <v>4124</v>
      </c>
      <c r="P136" s="9">
        <f>SUM(Puntenklassement!D44)</f>
        <v>2030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3402</v>
      </c>
      <c r="C137" s="63"/>
      <c r="D137" s="270" t="s">
        <v>4071</v>
      </c>
      <c r="E137" s="339" t="s">
        <v>4134</v>
      </c>
      <c r="G137" s="214">
        <v>2</v>
      </c>
      <c r="H137" s="212">
        <v>2</v>
      </c>
      <c r="I137" s="213">
        <v>1</v>
      </c>
      <c r="J137" s="5" t="s">
        <v>36</v>
      </c>
      <c r="K137" s="63" t="s">
        <v>4141</v>
      </c>
      <c r="L137" s="63"/>
      <c r="M137" s="289" t="s">
        <v>1438</v>
      </c>
      <c r="N137" s="339" t="s">
        <v>4103</v>
      </c>
      <c r="P137" s="9">
        <f>SUM(Puntenklassement!D87)</f>
        <v>2028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3414</v>
      </c>
      <c r="C138" s="63"/>
      <c r="D138" s="270" t="s">
        <v>4084</v>
      </c>
      <c r="E138" s="339" t="s">
        <v>4134</v>
      </c>
      <c r="G138" s="214">
        <v>2</v>
      </c>
      <c r="H138" s="212">
        <v>2</v>
      </c>
      <c r="I138" s="213">
        <v>1</v>
      </c>
      <c r="J138" s="5" t="s">
        <v>38</v>
      </c>
      <c r="K138" s="63" t="s">
        <v>25</v>
      </c>
      <c r="L138" s="63"/>
      <c r="M138" s="289" t="s">
        <v>1463</v>
      </c>
      <c r="N138" s="339" t="s">
        <v>4093</v>
      </c>
      <c r="P138" s="9">
        <f>SUM(Puntenklassement!D61)</f>
        <v>2012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78" t="s">
        <v>784</v>
      </c>
      <c r="C139" s="63"/>
      <c r="D139" s="288" t="s">
        <v>1419</v>
      </c>
      <c r="E139" s="339" t="s">
        <v>4096</v>
      </c>
      <c r="G139" s="214">
        <v>2</v>
      </c>
      <c r="H139" s="212">
        <v>2</v>
      </c>
      <c r="I139" s="213">
        <v>0</v>
      </c>
      <c r="J139" s="5" t="s">
        <v>145</v>
      </c>
      <c r="K139" s="63" t="s">
        <v>4142</v>
      </c>
      <c r="L139" s="63"/>
      <c r="M139" s="289" t="s">
        <v>1430</v>
      </c>
      <c r="N139" s="339" t="s">
        <v>4100</v>
      </c>
      <c r="P139" s="9">
        <f>SUM(Puntenklassement!D50)</f>
        <v>1998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78" t="s">
        <v>2041</v>
      </c>
      <c r="C140" s="63"/>
      <c r="D140" s="289" t="s">
        <v>2418</v>
      </c>
      <c r="E140" s="339" t="s">
        <v>4128</v>
      </c>
      <c r="G140" s="214">
        <v>2</v>
      </c>
      <c r="H140" s="212">
        <v>1</v>
      </c>
      <c r="I140" s="213">
        <v>1</v>
      </c>
      <c r="J140" s="5" t="s">
        <v>146</v>
      </c>
      <c r="K140" s="63" t="s">
        <v>3417</v>
      </c>
      <c r="L140" s="63"/>
      <c r="M140" s="270" t="s">
        <v>4087</v>
      </c>
      <c r="N140" s="339" t="s">
        <v>4131</v>
      </c>
      <c r="P140" s="9">
        <f>SUM(Puntenklassement!D12)</f>
        <v>1994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4136</v>
      </c>
      <c r="C141" s="63"/>
      <c r="D141" s="289" t="s">
        <v>1430</v>
      </c>
      <c r="E141" s="339" t="s">
        <v>4100</v>
      </c>
      <c r="G141" s="214">
        <v>2</v>
      </c>
      <c r="H141" s="212">
        <v>1</v>
      </c>
      <c r="I141" s="213">
        <v>0</v>
      </c>
      <c r="J141" s="5" t="s">
        <v>147</v>
      </c>
      <c r="K141" s="278" t="s">
        <v>2026</v>
      </c>
      <c r="L141" s="63"/>
      <c r="M141" s="289" t="s">
        <v>1870</v>
      </c>
      <c r="N141" s="339" t="s">
        <v>4125</v>
      </c>
      <c r="P141" s="9">
        <f>SUM(Puntenklassement!D30)</f>
        <v>1988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8" t="s">
        <v>3397</v>
      </c>
      <c r="C142" s="63"/>
      <c r="D142" s="288" t="s">
        <v>3245</v>
      </c>
      <c r="E142" s="339" t="s">
        <v>4128</v>
      </c>
      <c r="G142" s="214">
        <v>2</v>
      </c>
      <c r="H142" s="212">
        <v>0</v>
      </c>
      <c r="I142" s="213">
        <v>1</v>
      </c>
      <c r="J142" s="5" t="s">
        <v>151</v>
      </c>
      <c r="K142" s="278" t="s">
        <v>784</v>
      </c>
      <c r="L142" s="63"/>
      <c r="M142" s="288" t="s">
        <v>1419</v>
      </c>
      <c r="N142" s="339" t="s">
        <v>4096</v>
      </c>
      <c r="P142" s="9">
        <f>SUM(Puntenklassement!D32)</f>
        <v>1984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19" t="s">
        <v>1648</v>
      </c>
      <c r="C143" s="63"/>
      <c r="D143" s="289" t="s">
        <v>1866</v>
      </c>
      <c r="E143" s="339" t="s">
        <v>4124</v>
      </c>
      <c r="G143" s="214">
        <v>2</v>
      </c>
      <c r="H143" s="212">
        <v>0</v>
      </c>
      <c r="I143" s="213">
        <v>0</v>
      </c>
      <c r="J143" s="5" t="s">
        <v>157</v>
      </c>
      <c r="K143" s="278" t="s">
        <v>143</v>
      </c>
      <c r="L143" s="63"/>
      <c r="M143" s="289" t="s">
        <v>1420</v>
      </c>
      <c r="N143" s="339" t="s">
        <v>4093</v>
      </c>
      <c r="P143" s="9">
        <f>SUM(Puntenklassement!D93)</f>
        <v>1982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19" t="s">
        <v>1665</v>
      </c>
      <c r="C144" s="63"/>
      <c r="D144" s="289" t="s">
        <v>1472</v>
      </c>
      <c r="E144" s="339" t="s">
        <v>4116</v>
      </c>
      <c r="G144" s="214">
        <v>2</v>
      </c>
      <c r="H144" s="212">
        <v>0</v>
      </c>
      <c r="I144" s="213">
        <v>0</v>
      </c>
      <c r="J144" s="5" t="s">
        <v>159</v>
      </c>
      <c r="K144" s="63" t="s">
        <v>3425</v>
      </c>
      <c r="L144" s="63"/>
      <c r="M144" s="270" t="s">
        <v>4088</v>
      </c>
      <c r="N144" s="339" t="s">
        <v>4132</v>
      </c>
      <c r="P144" s="9">
        <f>SUM(Puntenklassement!D36)</f>
        <v>1977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78" t="s">
        <v>9</v>
      </c>
      <c r="C145" s="63"/>
      <c r="D145" s="288" t="s">
        <v>1468</v>
      </c>
      <c r="E145" s="339" t="s">
        <v>4109</v>
      </c>
      <c r="G145" s="214">
        <v>1</v>
      </c>
      <c r="H145" s="212">
        <v>5</v>
      </c>
      <c r="I145" s="213">
        <v>1</v>
      </c>
      <c r="J145" s="5" t="s">
        <v>160</v>
      </c>
      <c r="K145" s="63" t="s">
        <v>162</v>
      </c>
      <c r="L145" s="63"/>
      <c r="M145" s="289" t="s">
        <v>1437</v>
      </c>
      <c r="N145" s="339" t="s">
        <v>4106</v>
      </c>
      <c r="P145" s="9">
        <f>SUM(Puntenklassement!D40)</f>
        <v>1961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779</v>
      </c>
      <c r="C146" s="63"/>
      <c r="D146" s="288" t="s">
        <v>1432</v>
      </c>
      <c r="E146" s="339" t="s">
        <v>4105</v>
      </c>
      <c r="G146" s="214">
        <v>1</v>
      </c>
      <c r="H146" s="212">
        <v>3</v>
      </c>
      <c r="I146" s="213">
        <v>2</v>
      </c>
      <c r="J146" s="5" t="s">
        <v>161</v>
      </c>
      <c r="K146" s="278" t="s">
        <v>2021</v>
      </c>
      <c r="L146" s="63"/>
      <c r="M146" s="289" t="s">
        <v>1487</v>
      </c>
      <c r="N146" s="339" t="s">
        <v>4105</v>
      </c>
      <c r="P146" s="9">
        <f>SUM(Puntenklassement!D17)</f>
        <v>1956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78" t="s">
        <v>143</v>
      </c>
      <c r="C147" s="63"/>
      <c r="D147" s="289" t="s">
        <v>1420</v>
      </c>
      <c r="E147" s="339" t="s">
        <v>4093</v>
      </c>
      <c r="G147" s="214">
        <v>1</v>
      </c>
      <c r="H147" s="212">
        <v>3</v>
      </c>
      <c r="I147" s="213">
        <v>1</v>
      </c>
      <c r="J147" s="5" t="s">
        <v>163</v>
      </c>
      <c r="K147" s="63" t="s">
        <v>3398</v>
      </c>
      <c r="L147" s="63"/>
      <c r="M147" s="270" t="s">
        <v>4067</v>
      </c>
      <c r="N147" s="339" t="s">
        <v>4131</v>
      </c>
      <c r="P147" s="9">
        <f>SUM(Puntenklassement!D9)</f>
        <v>1951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276</v>
      </c>
      <c r="B148" s="63" t="s">
        <v>747</v>
      </c>
      <c r="C148" s="63"/>
      <c r="D148" s="289" t="s">
        <v>1429</v>
      </c>
      <c r="E148" s="339" t="s">
        <v>4104</v>
      </c>
      <c r="G148" s="214">
        <v>1</v>
      </c>
      <c r="H148" s="212">
        <v>3</v>
      </c>
      <c r="I148" s="213">
        <v>0</v>
      </c>
      <c r="J148" s="5" t="s">
        <v>276</v>
      </c>
      <c r="K148" s="219" t="s">
        <v>1661</v>
      </c>
      <c r="L148" s="63"/>
      <c r="M148" s="288" t="s">
        <v>1482</v>
      </c>
      <c r="N148" s="339" t="s">
        <v>4120</v>
      </c>
      <c r="P148" s="9">
        <f>SUM(Puntenklassement!D63)</f>
        <v>1951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277</v>
      </c>
      <c r="B149" s="278" t="s">
        <v>2023</v>
      </c>
      <c r="C149" s="63"/>
      <c r="D149" s="289" t="s">
        <v>1486</v>
      </c>
      <c r="E149" s="339" t="s">
        <v>4116</v>
      </c>
      <c r="G149" s="214">
        <v>1</v>
      </c>
      <c r="H149" s="212">
        <v>2</v>
      </c>
      <c r="I149" s="213">
        <v>3</v>
      </c>
      <c r="J149" s="5" t="s">
        <v>277</v>
      </c>
      <c r="K149" s="278" t="s">
        <v>9</v>
      </c>
      <c r="L149" s="63"/>
      <c r="M149" s="288" t="s">
        <v>1468</v>
      </c>
      <c r="N149" s="339" t="s">
        <v>4109</v>
      </c>
      <c r="P149" s="9">
        <f>SUM(Puntenklassement!D23)</f>
        <v>1943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278</v>
      </c>
      <c r="B150" s="278" t="s">
        <v>2021</v>
      </c>
      <c r="C150" s="63"/>
      <c r="D150" s="289" t="s">
        <v>1487</v>
      </c>
      <c r="E150" s="339" t="s">
        <v>4105</v>
      </c>
      <c r="G150" s="214">
        <v>1</v>
      </c>
      <c r="H150" s="212">
        <v>2</v>
      </c>
      <c r="I150" s="213">
        <v>2</v>
      </c>
      <c r="J150" s="5" t="s">
        <v>278</v>
      </c>
      <c r="K150" s="63" t="s">
        <v>729</v>
      </c>
      <c r="L150" s="63"/>
      <c r="M150" s="289" t="s">
        <v>1491</v>
      </c>
      <c r="N150" s="339" t="s">
        <v>4118</v>
      </c>
      <c r="P150" s="9">
        <f>SUM(Puntenklassement!D29)</f>
        <v>1921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279</v>
      </c>
      <c r="B151" s="63" t="s">
        <v>3405</v>
      </c>
      <c r="C151" s="63"/>
      <c r="D151" s="270" t="s">
        <v>4074</v>
      </c>
      <c r="E151" s="339" t="s">
        <v>4132</v>
      </c>
      <c r="G151" s="214">
        <v>1</v>
      </c>
      <c r="H151" s="212">
        <v>2</v>
      </c>
      <c r="I151" s="213">
        <v>2</v>
      </c>
      <c r="J151" s="5" t="s">
        <v>279</v>
      </c>
      <c r="K151" s="219" t="s">
        <v>1664</v>
      </c>
      <c r="L151" s="63"/>
      <c r="M151" s="289" t="s">
        <v>1478</v>
      </c>
      <c r="N151" s="339" t="s">
        <v>4120</v>
      </c>
      <c r="P151" s="9">
        <f>SUM(Puntenklassement!D98)</f>
        <v>1920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736</v>
      </c>
      <c r="B152" s="278" t="s">
        <v>780</v>
      </c>
      <c r="C152" s="63"/>
      <c r="D152" s="289" t="s">
        <v>1460</v>
      </c>
      <c r="E152" s="339" t="s">
        <v>4097</v>
      </c>
      <c r="G152" s="214">
        <v>1</v>
      </c>
      <c r="H152" s="212">
        <v>2</v>
      </c>
      <c r="I152" s="213">
        <v>1</v>
      </c>
      <c r="J152" s="5" t="s">
        <v>736</v>
      </c>
      <c r="K152" s="278" t="s">
        <v>3396</v>
      </c>
      <c r="L152" s="63"/>
      <c r="M152" s="288" t="s">
        <v>2167</v>
      </c>
      <c r="N152" s="339" t="s">
        <v>4130</v>
      </c>
      <c r="P152" s="9">
        <f>SUM(Puntenklassement!D51)</f>
        <v>1898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737</v>
      </c>
      <c r="B153" s="63" t="s">
        <v>749</v>
      </c>
      <c r="C153" s="63"/>
      <c r="D153" s="289" t="s">
        <v>1431</v>
      </c>
      <c r="E153" s="339" t="s">
        <v>4098</v>
      </c>
      <c r="G153" s="214">
        <v>1</v>
      </c>
      <c r="H153" s="212">
        <v>2</v>
      </c>
      <c r="I153" s="213">
        <v>1</v>
      </c>
      <c r="J153" s="5" t="s">
        <v>737</v>
      </c>
      <c r="K153" s="219" t="s">
        <v>1660</v>
      </c>
      <c r="L153" s="63"/>
      <c r="M153" s="289" t="s">
        <v>1479</v>
      </c>
      <c r="N153" s="339" t="s">
        <v>4121</v>
      </c>
      <c r="P153" s="9">
        <f>SUM(Puntenklassement!D28)</f>
        <v>1893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738</v>
      </c>
      <c r="B154" s="63" t="s">
        <v>734</v>
      </c>
      <c r="C154" s="63"/>
      <c r="D154" s="289" t="s">
        <v>1433</v>
      </c>
      <c r="E154" s="339" t="s">
        <v>4111</v>
      </c>
      <c r="G154" s="214">
        <v>1</v>
      </c>
      <c r="H154" s="212">
        <v>2</v>
      </c>
      <c r="I154" s="213">
        <v>1</v>
      </c>
      <c r="J154" s="5" t="s">
        <v>738</v>
      </c>
      <c r="K154" s="278" t="s">
        <v>801</v>
      </c>
      <c r="L154" s="63"/>
      <c r="M154" s="289" t="s">
        <v>1461</v>
      </c>
      <c r="N154" s="339" t="s">
        <v>4096</v>
      </c>
      <c r="P154" s="9">
        <f>SUM(Puntenklassement!D46)</f>
        <v>1890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740</v>
      </c>
      <c r="B155" s="219" t="s">
        <v>1657</v>
      </c>
      <c r="C155" s="63"/>
      <c r="D155" s="289" t="s">
        <v>1476</v>
      </c>
      <c r="E155" s="339" t="s">
        <v>4119</v>
      </c>
      <c r="G155" s="214">
        <v>1</v>
      </c>
      <c r="H155" s="212">
        <v>2</v>
      </c>
      <c r="I155" s="213">
        <v>0</v>
      </c>
      <c r="J155" s="5" t="s">
        <v>740</v>
      </c>
      <c r="K155" s="63" t="s">
        <v>779</v>
      </c>
      <c r="L155" s="63"/>
      <c r="M155" s="288" t="s">
        <v>1432</v>
      </c>
      <c r="N155" s="339" t="s">
        <v>4105</v>
      </c>
      <c r="P155" s="9">
        <f>SUM(Puntenklassement!D67)</f>
        <v>1889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746</v>
      </c>
      <c r="B156" s="63" t="s">
        <v>142</v>
      </c>
      <c r="C156" s="63"/>
      <c r="D156" s="289" t="s">
        <v>1423</v>
      </c>
      <c r="E156" s="339" t="s">
        <v>4095</v>
      </c>
      <c r="G156" s="214">
        <v>1</v>
      </c>
      <c r="H156" s="212">
        <v>2</v>
      </c>
      <c r="I156" s="213">
        <v>0</v>
      </c>
      <c r="J156" s="5" t="s">
        <v>746</v>
      </c>
      <c r="K156" s="63" t="s">
        <v>739</v>
      </c>
      <c r="L156" s="63"/>
      <c r="M156" s="289" t="s">
        <v>1439</v>
      </c>
      <c r="N156" s="339" t="s">
        <v>4107</v>
      </c>
      <c r="P156" s="9">
        <f>SUM(Puntenklassement!D72)</f>
        <v>1870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748</v>
      </c>
      <c r="B157" s="63" t="s">
        <v>783</v>
      </c>
      <c r="C157" s="63"/>
      <c r="D157" s="288" t="s">
        <v>1481</v>
      </c>
      <c r="E157" s="339" t="s">
        <v>4122</v>
      </c>
      <c r="G157" s="214">
        <v>1</v>
      </c>
      <c r="H157" s="212">
        <v>2</v>
      </c>
      <c r="I157" s="213">
        <v>0</v>
      </c>
      <c r="J157" s="5" t="s">
        <v>748</v>
      </c>
      <c r="K157" s="278" t="s">
        <v>11</v>
      </c>
      <c r="L157" s="63"/>
      <c r="M157" s="289" t="s">
        <v>1465</v>
      </c>
      <c r="N157" s="339" t="s">
        <v>4095</v>
      </c>
      <c r="P157" s="9">
        <f>SUM(Puntenklassement!D25)</f>
        <v>1862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751</v>
      </c>
      <c r="B158" s="28" t="s">
        <v>37</v>
      </c>
      <c r="C158" s="63"/>
      <c r="D158" s="289" t="s">
        <v>1421</v>
      </c>
      <c r="E158" s="339" t="s">
        <v>4101</v>
      </c>
      <c r="G158" s="214">
        <v>1</v>
      </c>
      <c r="H158" s="212">
        <v>2</v>
      </c>
      <c r="I158" s="213">
        <v>0</v>
      </c>
      <c r="J158" s="5" t="s">
        <v>751</v>
      </c>
      <c r="K158" s="219" t="s">
        <v>1658</v>
      </c>
      <c r="L158" s="63"/>
      <c r="M158" s="289" t="s">
        <v>1470</v>
      </c>
      <c r="N158" s="339" t="s">
        <v>4110</v>
      </c>
      <c r="P158" s="9">
        <f>SUM(Puntenklassement!D13)</f>
        <v>1848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752</v>
      </c>
      <c r="B159" s="63" t="s">
        <v>797</v>
      </c>
      <c r="C159" s="63"/>
      <c r="D159" s="289" t="s">
        <v>1447</v>
      </c>
      <c r="E159" s="339" t="s">
        <v>4105</v>
      </c>
      <c r="G159" s="214">
        <v>1</v>
      </c>
      <c r="H159" s="212">
        <v>1</v>
      </c>
      <c r="I159" s="213">
        <v>4</v>
      </c>
      <c r="J159" s="5" t="s">
        <v>752</v>
      </c>
      <c r="K159" s="63" t="s">
        <v>3410</v>
      </c>
      <c r="L159" s="63"/>
      <c r="M159" s="270" t="s">
        <v>4079</v>
      </c>
      <c r="N159" s="339" t="s">
        <v>4129</v>
      </c>
      <c r="P159" s="9">
        <f>SUM(Puntenklassement!D31)</f>
        <v>1846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755</v>
      </c>
      <c r="B160" s="278" t="s">
        <v>801</v>
      </c>
      <c r="C160" s="63"/>
      <c r="D160" s="289" t="s">
        <v>1461</v>
      </c>
      <c r="E160" s="339" t="s">
        <v>4096</v>
      </c>
      <c r="G160" s="214">
        <v>1</v>
      </c>
      <c r="H160" s="212">
        <v>1</v>
      </c>
      <c r="I160" s="213">
        <v>3</v>
      </c>
      <c r="J160" s="5" t="s">
        <v>755</v>
      </c>
      <c r="K160" s="278" t="s">
        <v>2038</v>
      </c>
      <c r="L160" s="63"/>
      <c r="M160" s="289" t="s">
        <v>1878</v>
      </c>
      <c r="N160" s="339" t="s">
        <v>4127</v>
      </c>
      <c r="O160" s="102"/>
      <c r="P160" s="9">
        <f>SUM(Puntenklassement!D11)</f>
        <v>1837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757</v>
      </c>
      <c r="B161" s="63" t="s">
        <v>3408</v>
      </c>
      <c r="C161" s="63"/>
      <c r="D161" s="270" t="s">
        <v>4077</v>
      </c>
      <c r="E161" s="339" t="s">
        <v>4135</v>
      </c>
      <c r="G161" s="214">
        <v>1</v>
      </c>
      <c r="H161" s="212">
        <v>1</v>
      </c>
      <c r="I161" s="213">
        <v>3</v>
      </c>
      <c r="J161" s="5" t="s">
        <v>757</v>
      </c>
      <c r="K161" s="278" t="s">
        <v>2039</v>
      </c>
      <c r="L161" s="63"/>
      <c r="M161" s="289" t="s">
        <v>2414</v>
      </c>
      <c r="N161" s="339" t="s">
        <v>4128</v>
      </c>
      <c r="P161" s="9">
        <f>SUM(Puntenklassement!D20)</f>
        <v>1830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762</v>
      </c>
      <c r="B162" s="278" t="s">
        <v>2040</v>
      </c>
      <c r="C162" s="63"/>
      <c r="D162" s="289" t="s">
        <v>1882</v>
      </c>
      <c r="E162" s="339" t="s">
        <v>4132</v>
      </c>
      <c r="G162" s="214">
        <v>1</v>
      </c>
      <c r="H162" s="212">
        <v>1</v>
      </c>
      <c r="I162" s="213">
        <v>2</v>
      </c>
      <c r="J162" s="5" t="s">
        <v>762</v>
      </c>
      <c r="K162" s="63" t="s">
        <v>3404</v>
      </c>
      <c r="L162" s="63"/>
      <c r="M162" s="270" t="s">
        <v>4073</v>
      </c>
      <c r="N162" s="339" t="s">
        <v>4129</v>
      </c>
      <c r="P162" s="9">
        <f>SUM(Puntenklassement!D41)</f>
        <v>1827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766</v>
      </c>
      <c r="B163" s="63" t="s">
        <v>162</v>
      </c>
      <c r="C163" s="63"/>
      <c r="D163" s="289" t="s">
        <v>1437</v>
      </c>
      <c r="E163" s="339" t="s">
        <v>4106</v>
      </c>
      <c r="G163" s="214">
        <v>1</v>
      </c>
      <c r="H163" s="212">
        <v>1</v>
      </c>
      <c r="I163" s="213">
        <v>2</v>
      </c>
      <c r="J163" s="5" t="s">
        <v>766</v>
      </c>
      <c r="K163" s="63" t="s">
        <v>180</v>
      </c>
      <c r="L163" s="63"/>
      <c r="M163" s="270" t="s">
        <v>4085</v>
      </c>
      <c r="N163" s="339" t="s">
        <v>4130</v>
      </c>
      <c r="P163" s="9">
        <f>SUM(Puntenklassement!D96)</f>
        <v>1795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767</v>
      </c>
      <c r="B164" s="63" t="s">
        <v>3404</v>
      </c>
      <c r="C164" s="63"/>
      <c r="D164" s="270" t="s">
        <v>4073</v>
      </c>
      <c r="E164" s="339" t="s">
        <v>4129</v>
      </c>
      <c r="G164" s="214">
        <v>1</v>
      </c>
      <c r="H164" s="212">
        <v>1</v>
      </c>
      <c r="I164" s="213">
        <v>2</v>
      </c>
      <c r="J164" s="5" t="s">
        <v>767</v>
      </c>
      <c r="K164" s="278" t="s">
        <v>2068</v>
      </c>
      <c r="L164" s="63"/>
      <c r="M164" s="289" t="s">
        <v>2415</v>
      </c>
      <c r="N164" s="339" t="s">
        <v>4128</v>
      </c>
      <c r="P164" s="9">
        <f>SUM(Puntenklassement!D15)</f>
        <v>1789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768</v>
      </c>
      <c r="B165" s="278" t="s">
        <v>2065</v>
      </c>
      <c r="C165" s="63"/>
      <c r="D165" s="289" t="s">
        <v>2413</v>
      </c>
      <c r="E165" s="339" t="s">
        <v>4135</v>
      </c>
      <c r="G165" s="214">
        <v>1</v>
      </c>
      <c r="H165" s="212">
        <v>1</v>
      </c>
      <c r="I165" s="213">
        <v>2</v>
      </c>
      <c r="J165" s="5" t="s">
        <v>768</v>
      </c>
      <c r="K165" s="278" t="s">
        <v>3485</v>
      </c>
      <c r="L165" s="63"/>
      <c r="M165" s="289" t="s">
        <v>1435</v>
      </c>
      <c r="N165" s="339" t="s">
        <v>4106</v>
      </c>
      <c r="P165" s="9">
        <f>SUM(Puntenklassement!D35)</f>
        <v>1786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774</v>
      </c>
      <c r="B166" s="278" t="s">
        <v>2025</v>
      </c>
      <c r="C166" s="63"/>
      <c r="D166" s="289" t="s">
        <v>1869</v>
      </c>
      <c r="E166" s="339" t="s">
        <v>4124</v>
      </c>
      <c r="G166" s="214">
        <v>1</v>
      </c>
      <c r="H166" s="212">
        <v>1</v>
      </c>
      <c r="I166" s="213">
        <v>1</v>
      </c>
      <c r="J166" s="5" t="s">
        <v>774</v>
      </c>
      <c r="K166" s="278" t="s">
        <v>780</v>
      </c>
      <c r="L166" s="63"/>
      <c r="M166" s="289" t="s">
        <v>1460</v>
      </c>
      <c r="N166" s="339" t="s">
        <v>4097</v>
      </c>
      <c r="P166" s="9">
        <f>SUM(Puntenklassement!D75)</f>
        <v>1777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782</v>
      </c>
      <c r="B167" s="63" t="s">
        <v>763</v>
      </c>
      <c r="C167" s="63"/>
      <c r="D167" s="289" t="s">
        <v>1427</v>
      </c>
      <c r="E167" s="339" t="s">
        <v>4100</v>
      </c>
      <c r="G167" s="214">
        <v>1</v>
      </c>
      <c r="H167" s="212">
        <v>1</v>
      </c>
      <c r="I167" s="213">
        <v>1</v>
      </c>
      <c r="J167" s="5" t="s">
        <v>782</v>
      </c>
      <c r="K167" s="63" t="s">
        <v>3430</v>
      </c>
      <c r="L167" s="63"/>
      <c r="M167" s="270" t="s">
        <v>4083</v>
      </c>
      <c r="N167" s="339" t="s">
        <v>4129</v>
      </c>
      <c r="P167" s="9">
        <f>SUM(Puntenklassement!D85)</f>
        <v>1777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786</v>
      </c>
      <c r="B168" s="63" t="s">
        <v>3413</v>
      </c>
      <c r="C168" s="63"/>
      <c r="D168" s="270" t="s">
        <v>4082</v>
      </c>
      <c r="E168" s="339" t="s">
        <v>4129</v>
      </c>
      <c r="G168" s="214">
        <v>1</v>
      </c>
      <c r="H168" s="212">
        <v>1</v>
      </c>
      <c r="I168" s="213">
        <v>1</v>
      </c>
      <c r="J168" s="5" t="s">
        <v>786</v>
      </c>
      <c r="K168" s="63" t="s">
        <v>3414</v>
      </c>
      <c r="L168" s="63"/>
      <c r="M168" s="270" t="s">
        <v>4084</v>
      </c>
      <c r="N168" s="339" t="s">
        <v>4134</v>
      </c>
      <c r="P168" s="9">
        <f>SUM(Puntenklassement!D88)</f>
        <v>1776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787</v>
      </c>
      <c r="B169" s="63" t="s">
        <v>3430</v>
      </c>
      <c r="C169" s="63"/>
      <c r="D169" s="270" t="s">
        <v>4083</v>
      </c>
      <c r="E169" s="339" t="s">
        <v>4129</v>
      </c>
      <c r="G169" s="214">
        <v>1</v>
      </c>
      <c r="H169" s="212">
        <v>1</v>
      </c>
      <c r="I169" s="213">
        <v>1</v>
      </c>
      <c r="J169" s="5" t="s">
        <v>787</v>
      </c>
      <c r="K169" s="63" t="s">
        <v>772</v>
      </c>
      <c r="L169" s="63"/>
      <c r="M169" s="289" t="s">
        <v>1471</v>
      </c>
      <c r="N169" s="339" t="s">
        <v>4115</v>
      </c>
      <c r="P169" s="9">
        <f>SUM(Puntenklassement!D14)</f>
        <v>1768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788</v>
      </c>
      <c r="B170" s="63" t="s">
        <v>735</v>
      </c>
      <c r="C170" s="63"/>
      <c r="D170" s="289" t="s">
        <v>1467</v>
      </c>
      <c r="E170" s="339" t="s">
        <v>4113</v>
      </c>
      <c r="G170" s="214">
        <v>1</v>
      </c>
      <c r="H170" s="212">
        <v>1</v>
      </c>
      <c r="I170" s="213">
        <v>0</v>
      </c>
      <c r="J170" s="5" t="s">
        <v>788</v>
      </c>
      <c r="K170" s="63" t="s">
        <v>3406</v>
      </c>
      <c r="L170" s="63"/>
      <c r="M170" s="270" t="s">
        <v>4075</v>
      </c>
      <c r="N170" s="339" t="s">
        <v>4129</v>
      </c>
      <c r="P170" s="9">
        <f>SUM(Puntenklassement!D53)</f>
        <v>1766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794</v>
      </c>
      <c r="B171" s="278" t="s">
        <v>4138</v>
      </c>
      <c r="C171" s="63"/>
      <c r="D171" s="288" t="s">
        <v>1469</v>
      </c>
      <c r="E171" s="339" t="s">
        <v>4114</v>
      </c>
      <c r="G171" s="214">
        <v>1</v>
      </c>
      <c r="H171" s="212">
        <v>1</v>
      </c>
      <c r="I171" s="213">
        <v>0</v>
      </c>
      <c r="J171" s="5" t="s">
        <v>794</v>
      </c>
      <c r="K171" s="278" t="s">
        <v>2172</v>
      </c>
      <c r="L171" s="63"/>
      <c r="M171" s="289" t="s">
        <v>1876</v>
      </c>
      <c r="N171" s="339" t="s">
        <v>4126</v>
      </c>
      <c r="P171" s="9">
        <f>SUM(Puntenklassement!D80)</f>
        <v>1762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795</v>
      </c>
      <c r="B172" s="63" t="s">
        <v>3398</v>
      </c>
      <c r="C172" s="63"/>
      <c r="D172" s="270" t="s">
        <v>4067</v>
      </c>
      <c r="E172" s="339" t="s">
        <v>4131</v>
      </c>
      <c r="G172" s="214">
        <v>1</v>
      </c>
      <c r="H172" s="212">
        <v>0</v>
      </c>
      <c r="I172" s="213">
        <v>2</v>
      </c>
      <c r="J172" s="5" t="s">
        <v>795</v>
      </c>
      <c r="K172" s="63" t="s">
        <v>3416</v>
      </c>
      <c r="L172" s="63"/>
      <c r="M172" s="270" t="s">
        <v>4086</v>
      </c>
      <c r="N172" s="339" t="s">
        <v>4134</v>
      </c>
      <c r="P172" s="9">
        <f>SUM(Puntenklassement!D22)</f>
        <v>1758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796</v>
      </c>
      <c r="B173" s="63" t="s">
        <v>3417</v>
      </c>
      <c r="C173" s="63"/>
      <c r="D173" s="270" t="s">
        <v>4087</v>
      </c>
      <c r="E173" s="339" t="s">
        <v>4131</v>
      </c>
      <c r="G173" s="214">
        <v>1</v>
      </c>
      <c r="H173" s="212">
        <v>0</v>
      </c>
      <c r="I173" s="213">
        <v>2</v>
      </c>
      <c r="J173" s="5" t="s">
        <v>796</v>
      </c>
      <c r="K173" s="278" t="s">
        <v>3397</v>
      </c>
      <c r="L173" s="63"/>
      <c r="M173" s="288" t="s">
        <v>3245</v>
      </c>
      <c r="N173" s="339" t="s">
        <v>4128</v>
      </c>
      <c r="P173" s="9">
        <f>SUM(Puntenklassement!D101)</f>
        <v>1745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798</v>
      </c>
      <c r="B174" s="278" t="s">
        <v>2364</v>
      </c>
      <c r="C174" s="63"/>
      <c r="D174" s="289" t="s">
        <v>1435</v>
      </c>
      <c r="E174" s="339" t="s">
        <v>4106</v>
      </c>
      <c r="G174" s="214">
        <v>1</v>
      </c>
      <c r="H174" s="212">
        <v>0</v>
      </c>
      <c r="I174" s="213">
        <v>2</v>
      </c>
      <c r="J174" s="5" t="s">
        <v>798</v>
      </c>
      <c r="K174" s="63" t="s">
        <v>764</v>
      </c>
      <c r="L174" s="63"/>
      <c r="M174" s="289" t="s">
        <v>1473</v>
      </c>
      <c r="N174" s="339" t="s">
        <v>4112</v>
      </c>
      <c r="P174" s="9">
        <f>SUM(Puntenklassement!D59)</f>
        <v>1730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799</v>
      </c>
      <c r="B175" s="278" t="s">
        <v>4565</v>
      </c>
      <c r="C175" s="63"/>
      <c r="D175" s="289" t="s">
        <v>1877</v>
      </c>
      <c r="E175" s="339" t="s">
        <v>4127</v>
      </c>
      <c r="G175" s="214">
        <v>1</v>
      </c>
      <c r="H175" s="212">
        <v>0</v>
      </c>
      <c r="I175" s="213">
        <v>2</v>
      </c>
      <c r="J175" s="5" t="s">
        <v>799</v>
      </c>
      <c r="K175" s="63" t="s">
        <v>153</v>
      </c>
      <c r="L175" s="63"/>
      <c r="M175" s="289" t="s">
        <v>1446</v>
      </c>
      <c r="N175" s="339" t="s">
        <v>4108</v>
      </c>
      <c r="P175" s="9">
        <f>SUM(Puntenklassement!D19)</f>
        <v>1724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800</v>
      </c>
      <c r="B176" s="219" t="s">
        <v>1649</v>
      </c>
      <c r="C176" s="63"/>
      <c r="D176" s="289" t="s">
        <v>1868</v>
      </c>
      <c r="E176" s="339" t="s">
        <v>4124</v>
      </c>
      <c r="F176" s="102"/>
      <c r="G176" s="214">
        <v>1</v>
      </c>
      <c r="H176" s="212">
        <v>0</v>
      </c>
      <c r="I176" s="213">
        <v>2</v>
      </c>
      <c r="J176" s="5" t="s">
        <v>800</v>
      </c>
      <c r="K176" s="63" t="s">
        <v>4143</v>
      </c>
      <c r="L176" s="63"/>
      <c r="M176" s="289" t="s">
        <v>1429</v>
      </c>
      <c r="N176" s="339" t="s">
        <v>4104</v>
      </c>
      <c r="P176" s="9">
        <f>SUM(Puntenklassement!D65)</f>
        <v>1705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803</v>
      </c>
      <c r="B177" s="278" t="s">
        <v>13</v>
      </c>
      <c r="C177" s="63"/>
      <c r="D177" s="288" t="s">
        <v>1474</v>
      </c>
      <c r="E177" s="339" t="s">
        <v>4117</v>
      </c>
      <c r="G177" s="214">
        <v>1</v>
      </c>
      <c r="H177" s="212">
        <v>0</v>
      </c>
      <c r="I177" s="213">
        <v>1</v>
      </c>
      <c r="J177" s="5" t="s">
        <v>803</v>
      </c>
      <c r="K177" s="278" t="s">
        <v>2022</v>
      </c>
      <c r="L177" s="63"/>
      <c r="M177" s="288" t="s">
        <v>1871</v>
      </c>
      <c r="N177" s="339" t="s">
        <v>4120</v>
      </c>
      <c r="P177" s="9">
        <f>SUM(Puntenklassement!D37)</f>
        <v>1701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899</v>
      </c>
      <c r="B178" s="63" t="s">
        <v>758</v>
      </c>
      <c r="C178" s="63"/>
      <c r="D178" s="289" t="s">
        <v>1466</v>
      </c>
      <c r="E178" s="339" t="s">
        <v>4109</v>
      </c>
      <c r="G178" s="214">
        <v>1</v>
      </c>
      <c r="H178" s="212">
        <v>0</v>
      </c>
      <c r="I178" s="213">
        <v>1</v>
      </c>
      <c r="J178" s="5" t="s">
        <v>899</v>
      </c>
      <c r="K178" s="278" t="s">
        <v>17</v>
      </c>
      <c r="L178" s="63"/>
      <c r="M178" s="289" t="s">
        <v>1422</v>
      </c>
      <c r="N178" s="339" t="s">
        <v>4102</v>
      </c>
      <c r="P178" s="9">
        <f>SUM(Puntenklassement!D38)</f>
        <v>1700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900</v>
      </c>
      <c r="B179" s="278" t="s">
        <v>2068</v>
      </c>
      <c r="C179" s="63"/>
      <c r="D179" s="289" t="s">
        <v>2415</v>
      </c>
      <c r="E179" s="339" t="s">
        <v>4128</v>
      </c>
      <c r="G179" s="214">
        <v>1</v>
      </c>
      <c r="H179" s="212">
        <v>0</v>
      </c>
      <c r="I179" s="213">
        <v>0</v>
      </c>
      <c r="J179" s="5" t="s">
        <v>900</v>
      </c>
      <c r="K179" s="63" t="s">
        <v>3429</v>
      </c>
      <c r="L179" s="63"/>
      <c r="M179" s="270" t="s">
        <v>4091</v>
      </c>
      <c r="N179" s="339" t="s">
        <v>4129</v>
      </c>
      <c r="P179" s="9">
        <f>SUM(Puntenklassement!D42)</f>
        <v>1699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901</v>
      </c>
      <c r="B180" s="278" t="s">
        <v>23</v>
      </c>
      <c r="C180" s="63"/>
      <c r="D180" s="289" t="s">
        <v>1448</v>
      </c>
      <c r="E180" s="339" t="s">
        <v>4109</v>
      </c>
      <c r="G180" s="214">
        <v>1</v>
      </c>
      <c r="H180" s="212">
        <v>0</v>
      </c>
      <c r="I180" s="213">
        <v>0</v>
      </c>
      <c r="J180" s="5" t="s">
        <v>901</v>
      </c>
      <c r="K180" s="63" t="s">
        <v>3405</v>
      </c>
      <c r="L180" s="63"/>
      <c r="M180" s="270" t="s">
        <v>4074</v>
      </c>
      <c r="N180" s="339" t="s">
        <v>4132</v>
      </c>
      <c r="P180" s="9">
        <f>SUM(Puntenklassement!D57)</f>
        <v>1693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902</v>
      </c>
      <c r="B181" s="63" t="s">
        <v>765</v>
      </c>
      <c r="C181" s="63"/>
      <c r="D181" s="288" t="s">
        <v>1445</v>
      </c>
      <c r="E181" s="339" t="s">
        <v>4112</v>
      </c>
      <c r="G181" s="214">
        <v>0</v>
      </c>
      <c r="H181" s="212">
        <v>5</v>
      </c>
      <c r="I181" s="213">
        <v>3</v>
      </c>
      <c r="J181" s="5" t="s">
        <v>902</v>
      </c>
      <c r="K181" s="63" t="s">
        <v>765</v>
      </c>
      <c r="L181" s="63"/>
      <c r="M181" s="288" t="s">
        <v>1445</v>
      </c>
      <c r="N181" s="339" t="s">
        <v>4112</v>
      </c>
      <c r="P181" s="9">
        <f>SUM(Puntenklassement!D70)</f>
        <v>1683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903</v>
      </c>
      <c r="B182" s="278" t="s">
        <v>31</v>
      </c>
      <c r="C182" s="63"/>
      <c r="D182" s="288" t="s">
        <v>1459</v>
      </c>
      <c r="E182" s="339" t="s">
        <v>4094</v>
      </c>
      <c r="G182" s="214">
        <v>0</v>
      </c>
      <c r="H182" s="212">
        <v>4</v>
      </c>
      <c r="I182" s="213">
        <v>1</v>
      </c>
      <c r="J182" s="5" t="s">
        <v>903</v>
      </c>
      <c r="K182" s="63" t="s">
        <v>734</v>
      </c>
      <c r="L182" s="63"/>
      <c r="M182" s="289" t="s">
        <v>1433</v>
      </c>
      <c r="N182" s="339" t="s">
        <v>4111</v>
      </c>
      <c r="O182" s="63"/>
      <c r="P182" s="9">
        <f>SUM(Puntenklassement!D82)</f>
        <v>1668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904</v>
      </c>
      <c r="B183" s="63" t="s">
        <v>3416</v>
      </c>
      <c r="C183" s="63"/>
      <c r="D183" s="270" t="s">
        <v>4086</v>
      </c>
      <c r="E183" s="339" t="s">
        <v>4134</v>
      </c>
      <c r="G183" s="214">
        <v>0</v>
      </c>
      <c r="H183" s="212">
        <v>3</v>
      </c>
      <c r="I183" s="213">
        <v>3</v>
      </c>
      <c r="J183" s="5" t="s">
        <v>904</v>
      </c>
      <c r="K183" s="219" t="s">
        <v>1665</v>
      </c>
      <c r="L183" s="63"/>
      <c r="M183" s="289" t="s">
        <v>1472</v>
      </c>
      <c r="N183" s="339" t="s">
        <v>4116</v>
      </c>
      <c r="P183" s="9">
        <f>SUM(Puntenklassement!D73)</f>
        <v>1663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905</v>
      </c>
      <c r="B184" s="63" t="s">
        <v>729</v>
      </c>
      <c r="C184" s="63"/>
      <c r="D184" s="289" t="s">
        <v>1491</v>
      </c>
      <c r="E184" s="339" t="s">
        <v>4118</v>
      </c>
      <c r="G184" s="214">
        <v>0</v>
      </c>
      <c r="H184" s="212">
        <v>3</v>
      </c>
      <c r="I184" s="213">
        <v>0</v>
      </c>
      <c r="J184" s="5" t="s">
        <v>905</v>
      </c>
      <c r="K184" s="63" t="s">
        <v>735</v>
      </c>
      <c r="L184" s="63"/>
      <c r="M184" s="289" t="s">
        <v>1467</v>
      </c>
      <c r="N184" s="339" t="s">
        <v>4113</v>
      </c>
      <c r="P184" s="9">
        <f>SUM(Puntenklassement!D34)</f>
        <v>1630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906</v>
      </c>
      <c r="B185" s="278" t="s">
        <v>154</v>
      </c>
      <c r="C185" s="63"/>
      <c r="D185" s="289" t="s">
        <v>1458</v>
      </c>
      <c r="E185" s="339" t="s">
        <v>4093</v>
      </c>
      <c r="G185" s="214">
        <v>0</v>
      </c>
      <c r="H185" s="212">
        <v>2</v>
      </c>
      <c r="I185" s="213">
        <v>1</v>
      </c>
      <c r="J185" s="5" t="s">
        <v>906</v>
      </c>
      <c r="K185" s="219" t="s">
        <v>1657</v>
      </c>
      <c r="L185" s="63"/>
      <c r="M185" s="289" t="s">
        <v>1476</v>
      </c>
      <c r="N185" s="339" t="s">
        <v>4119</v>
      </c>
      <c r="P185" s="9">
        <f>SUM(Puntenklassement!D7)</f>
        <v>1623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907</v>
      </c>
      <c r="B186" s="63" t="s">
        <v>3403</v>
      </c>
      <c r="C186" s="63"/>
      <c r="D186" s="270" t="s">
        <v>4072</v>
      </c>
      <c r="E186" s="339" t="s">
        <v>4129</v>
      </c>
      <c r="G186" s="214">
        <v>0</v>
      </c>
      <c r="H186" s="212">
        <v>2</v>
      </c>
      <c r="I186" s="213">
        <v>0</v>
      </c>
      <c r="J186" s="5" t="s">
        <v>907</v>
      </c>
      <c r="K186" s="278" t="s">
        <v>23</v>
      </c>
      <c r="L186" s="63"/>
      <c r="M186" s="289" t="s">
        <v>1448</v>
      </c>
      <c r="N186" s="339" t="s">
        <v>4109</v>
      </c>
      <c r="P186" s="9">
        <f>SUM(Puntenklassement!D60)</f>
        <v>1618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908</v>
      </c>
      <c r="B187" s="278" t="s">
        <v>2026</v>
      </c>
      <c r="C187" s="63"/>
      <c r="D187" s="289" t="s">
        <v>1870</v>
      </c>
      <c r="E187" s="339" t="s">
        <v>4125</v>
      </c>
      <c r="G187" s="214">
        <v>0</v>
      </c>
      <c r="H187" s="212">
        <v>1</v>
      </c>
      <c r="I187" s="213">
        <v>4</v>
      </c>
      <c r="J187" s="5" t="s">
        <v>908</v>
      </c>
      <c r="K187" s="63" t="s">
        <v>3403</v>
      </c>
      <c r="L187" s="63"/>
      <c r="M187" s="270" t="s">
        <v>4072</v>
      </c>
      <c r="N187" s="339" t="s">
        <v>4129</v>
      </c>
      <c r="P187" s="9">
        <f>SUM(Puntenklassement!D45)</f>
        <v>1599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909</v>
      </c>
      <c r="B188" s="219" t="s">
        <v>1664</v>
      </c>
      <c r="C188" s="63"/>
      <c r="D188" s="289" t="s">
        <v>1478</v>
      </c>
      <c r="E188" s="339" t="s">
        <v>4120</v>
      </c>
      <c r="G188" s="214">
        <v>0</v>
      </c>
      <c r="H188" s="212">
        <v>1</v>
      </c>
      <c r="I188" s="213">
        <v>4</v>
      </c>
      <c r="J188" s="5" t="s">
        <v>909</v>
      </c>
      <c r="K188" s="63" t="s">
        <v>3409</v>
      </c>
      <c r="L188" s="63"/>
      <c r="M188" s="270" t="s">
        <v>4078</v>
      </c>
      <c r="N188" s="339" t="s">
        <v>4135</v>
      </c>
      <c r="P188" s="9">
        <f>SUM(Puntenklassement!D3)</f>
        <v>1586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910</v>
      </c>
      <c r="B189" s="219" t="s">
        <v>1658</v>
      </c>
      <c r="C189" s="63"/>
      <c r="D189" s="289" t="s">
        <v>1470</v>
      </c>
      <c r="E189" s="339" t="s">
        <v>4110</v>
      </c>
      <c r="G189" s="214">
        <v>0</v>
      </c>
      <c r="H189" s="212">
        <v>1</v>
      </c>
      <c r="I189" s="213">
        <v>3</v>
      </c>
      <c r="J189" s="5" t="s">
        <v>910</v>
      </c>
      <c r="K189" s="63" t="s">
        <v>3401</v>
      </c>
      <c r="L189" s="63"/>
      <c r="M189" s="270" t="s">
        <v>4070</v>
      </c>
      <c r="N189" s="339" t="s">
        <v>4131</v>
      </c>
      <c r="P189" s="9">
        <f>SUM(Puntenklassement!D64)</f>
        <v>1567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911</v>
      </c>
      <c r="B190" s="278" t="s">
        <v>2172</v>
      </c>
      <c r="C190" s="63"/>
      <c r="D190" s="289" t="s">
        <v>1876</v>
      </c>
      <c r="E190" s="339" t="s">
        <v>4126</v>
      </c>
      <c r="G190" s="214">
        <v>0</v>
      </c>
      <c r="H190" s="212">
        <v>1</v>
      </c>
      <c r="I190" s="213">
        <v>2</v>
      </c>
      <c r="J190" s="5" t="s">
        <v>911</v>
      </c>
      <c r="K190" s="63" t="s">
        <v>3411</v>
      </c>
      <c r="L190" s="63"/>
      <c r="M190" s="270" t="s">
        <v>4080</v>
      </c>
      <c r="N190" s="339" t="s">
        <v>4131</v>
      </c>
      <c r="P190" s="9">
        <f>SUM(Puntenklassement!D83)</f>
        <v>1559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912</v>
      </c>
      <c r="B191" s="278" t="s">
        <v>11</v>
      </c>
      <c r="C191" s="63"/>
      <c r="D191" s="289" t="s">
        <v>1465</v>
      </c>
      <c r="E191" s="339" t="s">
        <v>4095</v>
      </c>
      <c r="G191" s="214">
        <v>0</v>
      </c>
      <c r="H191" s="212">
        <v>1</v>
      </c>
      <c r="I191" s="213">
        <v>1</v>
      </c>
      <c r="J191" s="5" t="s">
        <v>912</v>
      </c>
      <c r="K191" s="278" t="s">
        <v>2041</v>
      </c>
      <c r="L191" s="63"/>
      <c r="M191" s="289" t="s">
        <v>2418</v>
      </c>
      <c r="N191" s="339" t="s">
        <v>4128</v>
      </c>
      <c r="P191" s="9">
        <f>SUM(Puntenklassement!D52)</f>
        <v>1549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913</v>
      </c>
      <c r="B192" s="63" t="s">
        <v>739</v>
      </c>
      <c r="C192" s="63"/>
      <c r="D192" s="289" t="s">
        <v>1439</v>
      </c>
      <c r="E192" s="339" t="s">
        <v>4107</v>
      </c>
      <c r="F192" s="63"/>
      <c r="G192" s="214">
        <v>0</v>
      </c>
      <c r="H192" s="212">
        <v>1</v>
      </c>
      <c r="I192" s="213">
        <v>1</v>
      </c>
      <c r="J192" s="5" t="s">
        <v>913</v>
      </c>
      <c r="K192" s="278" t="s">
        <v>2065</v>
      </c>
      <c r="L192" s="63"/>
      <c r="M192" s="289" t="s">
        <v>2413</v>
      </c>
      <c r="N192" s="339" t="s">
        <v>4135</v>
      </c>
      <c r="P192" s="9">
        <f>SUM(Puntenklassement!D76)</f>
        <v>1543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914</v>
      </c>
      <c r="B193" s="278" t="s">
        <v>2045</v>
      </c>
      <c r="C193" s="63"/>
      <c r="D193" s="289" t="s">
        <v>1883</v>
      </c>
      <c r="E193" s="339" t="s">
        <v>4132</v>
      </c>
      <c r="G193" s="214">
        <v>0</v>
      </c>
      <c r="H193" s="212">
        <v>1</v>
      </c>
      <c r="I193" s="213">
        <v>1</v>
      </c>
      <c r="J193" s="5" t="s">
        <v>914</v>
      </c>
      <c r="K193" s="63" t="s">
        <v>758</v>
      </c>
      <c r="L193" s="63"/>
      <c r="M193" s="289" t="s">
        <v>1466</v>
      </c>
      <c r="N193" s="339" t="s">
        <v>4109</v>
      </c>
      <c r="P193" s="9">
        <f>SUM(Puntenklassement!D39)</f>
        <v>1542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915</v>
      </c>
      <c r="B194" s="63" t="s">
        <v>3426</v>
      </c>
      <c r="C194" s="63"/>
      <c r="D194" s="270" t="s">
        <v>4089</v>
      </c>
      <c r="E194" s="339" t="s">
        <v>4130</v>
      </c>
      <c r="G194" s="214">
        <v>0</v>
      </c>
      <c r="H194" s="212">
        <v>1</v>
      </c>
      <c r="I194" s="213">
        <v>1</v>
      </c>
      <c r="J194" s="5" t="s">
        <v>915</v>
      </c>
      <c r="K194" s="278" t="s">
        <v>2017</v>
      </c>
      <c r="L194" s="63"/>
      <c r="M194" s="289" t="s">
        <v>1490</v>
      </c>
      <c r="N194" s="339" t="s">
        <v>4123</v>
      </c>
      <c r="P194" s="9">
        <f>SUM(Puntenklassement!D84)</f>
        <v>1541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916</v>
      </c>
      <c r="B195" s="63" t="s">
        <v>3409</v>
      </c>
      <c r="C195" s="63"/>
      <c r="D195" s="270" t="s">
        <v>4078</v>
      </c>
      <c r="E195" s="339" t="s">
        <v>4135</v>
      </c>
      <c r="G195" s="214">
        <v>0</v>
      </c>
      <c r="H195" s="212">
        <v>1</v>
      </c>
      <c r="I195" s="213">
        <v>0</v>
      </c>
      <c r="J195" s="5" t="s">
        <v>916</v>
      </c>
      <c r="K195" s="63" t="s">
        <v>756</v>
      </c>
      <c r="L195" s="63"/>
      <c r="M195" s="289" t="s">
        <v>1477</v>
      </c>
      <c r="N195" s="339" t="s">
        <v>4117</v>
      </c>
      <c r="P195" s="9">
        <f>SUM(Puntenklassement!D89)</f>
        <v>1531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917</v>
      </c>
      <c r="B196" s="63" t="s">
        <v>3429</v>
      </c>
      <c r="C196" s="63"/>
      <c r="D196" s="270" t="s">
        <v>4091</v>
      </c>
      <c r="E196" s="339" t="s">
        <v>4129</v>
      </c>
      <c r="G196" s="214">
        <v>0</v>
      </c>
      <c r="H196" s="212">
        <v>1</v>
      </c>
      <c r="I196" s="213">
        <v>0</v>
      </c>
      <c r="J196" s="5" t="s">
        <v>917</v>
      </c>
      <c r="K196" s="278" t="s">
        <v>2040</v>
      </c>
      <c r="L196" s="63"/>
      <c r="M196" s="289" t="s">
        <v>1882</v>
      </c>
      <c r="N196" s="339" t="s">
        <v>4132</v>
      </c>
      <c r="P196" s="9">
        <f>SUM(Puntenklassement!D27)</f>
        <v>1492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918</v>
      </c>
      <c r="B197" s="63" t="s">
        <v>25</v>
      </c>
      <c r="C197" s="63"/>
      <c r="D197" s="289" t="s">
        <v>1463</v>
      </c>
      <c r="E197" s="339" t="s">
        <v>4093</v>
      </c>
      <c r="G197" s="214">
        <v>0</v>
      </c>
      <c r="H197" s="212">
        <v>1</v>
      </c>
      <c r="I197" s="213">
        <v>0</v>
      </c>
      <c r="J197" s="5" t="s">
        <v>918</v>
      </c>
      <c r="K197" s="63" t="s">
        <v>749</v>
      </c>
      <c r="L197" s="63"/>
      <c r="M197" s="289" t="s">
        <v>1431</v>
      </c>
      <c r="N197" s="339" t="s">
        <v>4098</v>
      </c>
      <c r="P197" s="9">
        <f>SUM(Puntenklassement!D78)</f>
        <v>1491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919</v>
      </c>
      <c r="B198" s="63" t="s">
        <v>3401</v>
      </c>
      <c r="C198" s="63"/>
      <c r="D198" s="270" t="s">
        <v>4070</v>
      </c>
      <c r="E198" s="339" t="s">
        <v>4131</v>
      </c>
      <c r="G198" s="214">
        <v>0</v>
      </c>
      <c r="H198" s="212">
        <v>1</v>
      </c>
      <c r="I198" s="213">
        <v>0</v>
      </c>
      <c r="J198" s="5" t="s">
        <v>919</v>
      </c>
      <c r="K198" s="63" t="s">
        <v>3407</v>
      </c>
      <c r="L198" s="63"/>
      <c r="M198" s="270" t="s">
        <v>4076</v>
      </c>
      <c r="N198" s="339" t="s">
        <v>4135</v>
      </c>
      <c r="P198" s="9">
        <f>SUM(Puntenklassement!D43)</f>
        <v>1489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920</v>
      </c>
      <c r="B199" s="63" t="s">
        <v>3411</v>
      </c>
      <c r="C199" s="63"/>
      <c r="D199" s="270" t="s">
        <v>4080</v>
      </c>
      <c r="E199" s="339" t="s">
        <v>4131</v>
      </c>
      <c r="G199" s="214">
        <v>0</v>
      </c>
      <c r="H199" s="212">
        <v>1</v>
      </c>
      <c r="I199" s="213">
        <v>0</v>
      </c>
      <c r="J199" s="5" t="s">
        <v>920</v>
      </c>
      <c r="K199" s="63" t="s">
        <v>797</v>
      </c>
      <c r="L199" s="63"/>
      <c r="M199" s="289" t="s">
        <v>1447</v>
      </c>
      <c r="N199" s="339" t="s">
        <v>4105</v>
      </c>
      <c r="P199" s="9">
        <f>SUM(Puntenklassement!D48)</f>
        <v>1488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921</v>
      </c>
      <c r="B200" s="219" t="s">
        <v>1667</v>
      </c>
      <c r="C200" s="63"/>
      <c r="D200" s="289" t="s">
        <v>1434</v>
      </c>
      <c r="E200" s="339" t="s">
        <v>4098</v>
      </c>
      <c r="G200" s="214">
        <v>0</v>
      </c>
      <c r="H200" s="212">
        <v>1</v>
      </c>
      <c r="I200" s="213">
        <v>0</v>
      </c>
      <c r="J200" s="5" t="s">
        <v>921</v>
      </c>
      <c r="K200" s="63" t="s">
        <v>3402</v>
      </c>
      <c r="L200" s="63"/>
      <c r="M200" s="270" t="s">
        <v>4071</v>
      </c>
      <c r="N200" s="339" t="s">
        <v>4134</v>
      </c>
      <c r="P200" s="9">
        <f>SUM(Puntenklassement!D21)</f>
        <v>1459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922</v>
      </c>
      <c r="B201" s="63" t="s">
        <v>754</v>
      </c>
      <c r="C201" s="63"/>
      <c r="D201" s="289" t="s">
        <v>1425</v>
      </c>
      <c r="E201" s="339" t="s">
        <v>4103</v>
      </c>
      <c r="G201" s="214">
        <v>0</v>
      </c>
      <c r="H201" s="212">
        <v>1</v>
      </c>
      <c r="I201" s="213">
        <v>0</v>
      </c>
      <c r="J201" s="5" t="s">
        <v>922</v>
      </c>
      <c r="K201" s="63" t="s">
        <v>3408</v>
      </c>
      <c r="L201" s="63"/>
      <c r="M201" s="270" t="s">
        <v>4077</v>
      </c>
      <c r="N201" s="339" t="s">
        <v>4135</v>
      </c>
      <c r="P201" s="9">
        <f>SUM(Puntenklassement!D81)</f>
        <v>1457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923</v>
      </c>
      <c r="B202" s="63" t="s">
        <v>3410</v>
      </c>
      <c r="C202" s="63"/>
      <c r="D202" s="270" t="s">
        <v>4079</v>
      </c>
      <c r="E202" s="339" t="s">
        <v>4129</v>
      </c>
      <c r="G202" s="214">
        <v>0</v>
      </c>
      <c r="H202" s="212">
        <v>0</v>
      </c>
      <c r="I202" s="213">
        <v>4</v>
      </c>
      <c r="J202" s="5" t="s">
        <v>923</v>
      </c>
      <c r="K202" s="63" t="s">
        <v>754</v>
      </c>
      <c r="L202" s="63"/>
      <c r="M202" s="289" t="s">
        <v>1425</v>
      </c>
      <c r="N202" s="339" t="s">
        <v>4103</v>
      </c>
      <c r="P202" s="9">
        <f>SUM(Puntenklassement!D100)</f>
        <v>1414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924</v>
      </c>
      <c r="B203" s="63" t="s">
        <v>772</v>
      </c>
      <c r="C203" s="63"/>
      <c r="D203" s="289" t="s">
        <v>1471</v>
      </c>
      <c r="E203" s="339" t="s">
        <v>4115</v>
      </c>
      <c r="G203" s="214">
        <v>0</v>
      </c>
      <c r="H203" s="212">
        <v>0</v>
      </c>
      <c r="I203" s="213">
        <v>3</v>
      </c>
      <c r="J203" s="5" t="s">
        <v>924</v>
      </c>
      <c r="K203" s="278" t="s">
        <v>2025</v>
      </c>
      <c r="L203" s="63"/>
      <c r="M203" s="289" t="s">
        <v>1869</v>
      </c>
      <c r="N203" s="339" t="s">
        <v>4124</v>
      </c>
      <c r="P203" s="9">
        <f>SUM(Puntenklassement!D4)</f>
        <v>1413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925</v>
      </c>
      <c r="B204" s="63" t="s">
        <v>3412</v>
      </c>
      <c r="C204" s="63"/>
      <c r="D204" s="270" t="s">
        <v>4081</v>
      </c>
      <c r="E204" s="339" t="s">
        <v>4133</v>
      </c>
      <c r="G204" s="214">
        <v>0</v>
      </c>
      <c r="H204" s="212">
        <v>0</v>
      </c>
      <c r="I204" s="213">
        <v>2</v>
      </c>
      <c r="J204" s="5" t="s">
        <v>925</v>
      </c>
      <c r="K204" s="278" t="s">
        <v>13</v>
      </c>
      <c r="L204" s="63"/>
      <c r="M204" s="288" t="s">
        <v>1474</v>
      </c>
      <c r="N204" s="339" t="s">
        <v>4117</v>
      </c>
      <c r="P204" s="9">
        <f>SUM(Puntenklassement!D33)</f>
        <v>1404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926</v>
      </c>
      <c r="B205" s="278" t="s">
        <v>2017</v>
      </c>
      <c r="C205" s="63"/>
      <c r="D205" s="289" t="s">
        <v>1490</v>
      </c>
      <c r="E205" s="339" t="s">
        <v>4123</v>
      </c>
      <c r="G205" s="214">
        <v>0</v>
      </c>
      <c r="H205" s="212">
        <v>0</v>
      </c>
      <c r="I205" s="213">
        <v>2</v>
      </c>
      <c r="J205" s="5" t="s">
        <v>926</v>
      </c>
      <c r="K205" s="63" t="s">
        <v>789</v>
      </c>
      <c r="L205" s="63"/>
      <c r="M205" s="289" t="s">
        <v>1475</v>
      </c>
      <c r="N205" s="339" t="s">
        <v>4118</v>
      </c>
      <c r="P205" s="9">
        <f>SUM(Puntenklassement!D16)</f>
        <v>1360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927</v>
      </c>
      <c r="B206" s="278" t="s">
        <v>2038</v>
      </c>
      <c r="C206" s="63"/>
      <c r="D206" s="289" t="s">
        <v>1878</v>
      </c>
      <c r="E206" s="339" t="s">
        <v>4127</v>
      </c>
      <c r="G206" s="214">
        <v>0</v>
      </c>
      <c r="H206" s="212">
        <v>0</v>
      </c>
      <c r="I206" s="213">
        <v>1</v>
      </c>
      <c r="J206" s="5" t="s">
        <v>927</v>
      </c>
      <c r="K206" s="63" t="s">
        <v>3400</v>
      </c>
      <c r="L206" s="63"/>
      <c r="M206" s="270" t="s">
        <v>4069</v>
      </c>
      <c r="N206" s="339" t="s">
        <v>4132</v>
      </c>
      <c r="P206" s="9">
        <f>SUM(Puntenklassement!D26)</f>
        <v>1350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928</v>
      </c>
      <c r="B207" s="63" t="s">
        <v>3399</v>
      </c>
      <c r="C207" s="63"/>
      <c r="D207" s="270" t="s">
        <v>4068</v>
      </c>
      <c r="E207" s="339" t="s">
        <v>4131</v>
      </c>
      <c r="G207" s="214">
        <v>0</v>
      </c>
      <c r="H207" s="212">
        <v>0</v>
      </c>
      <c r="I207" s="213">
        <v>1</v>
      </c>
      <c r="J207" s="5" t="s">
        <v>928</v>
      </c>
      <c r="K207" s="278" t="s">
        <v>2045</v>
      </c>
      <c r="L207" s="63"/>
      <c r="M207" s="289" t="s">
        <v>1883</v>
      </c>
      <c r="N207" s="339" t="s">
        <v>4132</v>
      </c>
      <c r="P207" s="9">
        <f>SUM(Puntenklassement!D95)</f>
        <v>1311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929</v>
      </c>
      <c r="B208" s="63" t="s">
        <v>21</v>
      </c>
      <c r="C208" s="63"/>
      <c r="D208" s="289" t="s">
        <v>1457</v>
      </c>
      <c r="E208" s="339" t="s">
        <v>4093</v>
      </c>
      <c r="G208" s="214">
        <v>0</v>
      </c>
      <c r="H208" s="212">
        <v>0</v>
      </c>
      <c r="I208" s="213">
        <v>1</v>
      </c>
      <c r="J208" s="5" t="s">
        <v>929</v>
      </c>
      <c r="K208" s="63" t="s">
        <v>3426</v>
      </c>
      <c r="L208" s="63"/>
      <c r="M208" s="270" t="s">
        <v>4089</v>
      </c>
      <c r="N208" s="339" t="s">
        <v>4130</v>
      </c>
      <c r="P208" s="9">
        <f>SUM(Puntenklassement!D97)</f>
        <v>1300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930</v>
      </c>
      <c r="B209" s="63" t="s">
        <v>3428</v>
      </c>
      <c r="C209" s="63"/>
      <c r="D209" s="270" t="s">
        <v>4090</v>
      </c>
      <c r="E209" s="339" t="s">
        <v>4133</v>
      </c>
      <c r="G209" s="214">
        <v>0</v>
      </c>
      <c r="H209" s="212">
        <v>0</v>
      </c>
      <c r="I209" s="213">
        <v>1</v>
      </c>
      <c r="J209" s="5" t="s">
        <v>930</v>
      </c>
      <c r="K209" s="278" t="s">
        <v>2018</v>
      </c>
      <c r="L209" s="63"/>
      <c r="M209" s="289" t="s">
        <v>1873</v>
      </c>
      <c r="N209" s="339" t="s">
        <v>4118</v>
      </c>
      <c r="P209" s="9">
        <f>SUM(Puntenklassement!D6)</f>
        <v>1292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931</v>
      </c>
      <c r="B210" s="63" t="s">
        <v>180</v>
      </c>
      <c r="C210" s="63"/>
      <c r="D210" s="270" t="s">
        <v>4085</v>
      </c>
      <c r="E210" s="339" t="s">
        <v>4130</v>
      </c>
      <c r="G210" s="214">
        <v>0</v>
      </c>
      <c r="H210" s="212">
        <v>0</v>
      </c>
      <c r="I210" s="213">
        <v>1</v>
      </c>
      <c r="J210" s="5" t="s">
        <v>931</v>
      </c>
      <c r="K210" s="219" t="s">
        <v>1649</v>
      </c>
      <c r="L210" s="63"/>
      <c r="M210" s="289" t="s">
        <v>1868</v>
      </c>
      <c r="N210" s="339" t="s">
        <v>4124</v>
      </c>
      <c r="P210" s="9">
        <f>SUM(Puntenklassement!D55)</f>
        <v>1280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932</v>
      </c>
      <c r="B211" s="278" t="s">
        <v>2018</v>
      </c>
      <c r="C211" s="63"/>
      <c r="D211" s="289" t="s">
        <v>1873</v>
      </c>
      <c r="E211" s="339" t="s">
        <v>4118</v>
      </c>
      <c r="G211" s="214">
        <v>0</v>
      </c>
      <c r="H211" s="212">
        <v>0</v>
      </c>
      <c r="I211" s="213">
        <v>0</v>
      </c>
      <c r="J211" s="5" t="s">
        <v>932</v>
      </c>
      <c r="K211" s="63" t="s">
        <v>3428</v>
      </c>
      <c r="L211" s="63"/>
      <c r="M211" s="270" t="s">
        <v>4090</v>
      </c>
      <c r="N211" s="339" t="s">
        <v>4133</v>
      </c>
      <c r="P211" s="9">
        <f>SUM(Puntenklassement!D74)</f>
        <v>1250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933</v>
      </c>
      <c r="B212" s="63" t="s">
        <v>789</v>
      </c>
      <c r="C212" s="63"/>
      <c r="D212" s="289" t="s">
        <v>1475</v>
      </c>
      <c r="E212" s="339" t="s">
        <v>4118</v>
      </c>
      <c r="G212" s="214">
        <v>0</v>
      </c>
      <c r="H212" s="212">
        <v>0</v>
      </c>
      <c r="I212" s="213">
        <v>0</v>
      </c>
      <c r="J212" s="5" t="s">
        <v>933</v>
      </c>
      <c r="K212" s="278" t="s">
        <v>27</v>
      </c>
      <c r="L212" s="63"/>
      <c r="M212" s="288" t="s">
        <v>1469</v>
      </c>
      <c r="N212" s="339" t="s">
        <v>4114</v>
      </c>
      <c r="P212" s="9">
        <f>SUM(Puntenklassement!D66)</f>
        <v>1227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934</v>
      </c>
      <c r="B213" s="63" t="s">
        <v>3400</v>
      </c>
      <c r="C213" s="63"/>
      <c r="D213" s="270" t="s">
        <v>4069</v>
      </c>
      <c r="E213" s="339" t="s">
        <v>4132</v>
      </c>
      <c r="G213" s="214">
        <v>0</v>
      </c>
      <c r="H213" s="212">
        <v>0</v>
      </c>
      <c r="I213" s="213">
        <v>0</v>
      </c>
      <c r="J213" s="5" t="s">
        <v>934</v>
      </c>
      <c r="K213" s="63" t="s">
        <v>783</v>
      </c>
      <c r="L213" s="63"/>
      <c r="M213" s="288" t="s">
        <v>1481</v>
      </c>
      <c r="N213" s="339" t="s">
        <v>4122</v>
      </c>
      <c r="P213" s="9">
        <f>SUM(Puntenklassement!D90)</f>
        <v>1211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935</v>
      </c>
      <c r="B214" s="219" t="s">
        <v>1660</v>
      </c>
      <c r="C214" s="63"/>
      <c r="D214" s="289" t="s">
        <v>1479</v>
      </c>
      <c r="E214" s="339" t="s">
        <v>4121</v>
      </c>
      <c r="G214" s="214">
        <v>0</v>
      </c>
      <c r="H214" s="212">
        <v>0</v>
      </c>
      <c r="I214" s="213">
        <v>0</v>
      </c>
      <c r="J214" s="5" t="s">
        <v>935</v>
      </c>
      <c r="K214" s="278" t="s">
        <v>1</v>
      </c>
      <c r="L214" s="63"/>
      <c r="M214" s="289" t="s">
        <v>1489</v>
      </c>
      <c r="N214" s="339" t="s">
        <v>4128</v>
      </c>
      <c r="P214" s="9">
        <f>SUM(Puntenklassement!D10)</f>
        <v>1184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936</v>
      </c>
      <c r="B215" s="63" t="s">
        <v>3425</v>
      </c>
      <c r="C215" s="63"/>
      <c r="D215" s="270" t="s">
        <v>4088</v>
      </c>
      <c r="E215" s="339" t="s">
        <v>4132</v>
      </c>
      <c r="G215" s="214">
        <v>0</v>
      </c>
      <c r="H215" s="212">
        <v>0</v>
      </c>
      <c r="I215" s="213">
        <v>0</v>
      </c>
      <c r="J215" s="5" t="s">
        <v>936</v>
      </c>
      <c r="K215" s="278" t="s">
        <v>2067</v>
      </c>
      <c r="L215" s="63"/>
      <c r="M215" s="289" t="s">
        <v>2417</v>
      </c>
      <c r="N215" s="339" t="s">
        <v>4135</v>
      </c>
      <c r="P215" s="9">
        <f>SUM(Puntenklassement!D79)</f>
        <v>1143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937</v>
      </c>
      <c r="B216" s="278" t="s">
        <v>17</v>
      </c>
      <c r="C216" s="63"/>
      <c r="D216" s="289" t="s">
        <v>1422</v>
      </c>
      <c r="E216" s="339" t="s">
        <v>4102</v>
      </c>
      <c r="G216" s="214">
        <v>0</v>
      </c>
      <c r="H216" s="212">
        <v>0</v>
      </c>
      <c r="I216" s="213">
        <v>0</v>
      </c>
      <c r="J216" s="5" t="s">
        <v>937</v>
      </c>
      <c r="K216" s="63" t="s">
        <v>3412</v>
      </c>
      <c r="L216" s="63"/>
      <c r="M216" s="270" t="s">
        <v>4081</v>
      </c>
      <c r="N216" s="339" t="s">
        <v>4133</v>
      </c>
      <c r="P216" s="9">
        <f>SUM(Puntenklassement!D58)</f>
        <v>1102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938</v>
      </c>
      <c r="B217" s="63" t="s">
        <v>756</v>
      </c>
      <c r="C217" s="63"/>
      <c r="D217" s="289" t="s">
        <v>1477</v>
      </c>
      <c r="E217" s="339" t="s">
        <v>4117</v>
      </c>
      <c r="G217" s="214">
        <v>0</v>
      </c>
      <c r="H217" s="212">
        <v>0</v>
      </c>
      <c r="I217" s="213">
        <v>0</v>
      </c>
      <c r="J217" s="5" t="s">
        <v>938</v>
      </c>
      <c r="K217" s="63" t="s">
        <v>3399</v>
      </c>
      <c r="L217" s="63"/>
      <c r="M217" s="270" t="s">
        <v>4068</v>
      </c>
      <c r="N217" s="339" t="s">
        <v>4131</v>
      </c>
      <c r="P217" s="9">
        <f>SUM(Puntenklassement!D18)</f>
        <v>1097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130</v>
      </c>
      <c r="H219" s="1">
        <f>SUM(H118:H218)</f>
        <v>133</v>
      </c>
      <c r="I219" s="1">
        <f>SUM(I118:I218)</f>
        <v>115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727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732</v>
      </c>
      <c r="D221" s="193" t="s">
        <v>2011</v>
      </c>
      <c r="E221" s="360" t="s">
        <v>5021</v>
      </c>
      <c r="F221" s="359" t="s">
        <v>5020</v>
      </c>
      <c r="G221" s="34" t="s">
        <v>808</v>
      </c>
      <c r="L221" s="207" t="s">
        <v>1622</v>
      </c>
      <c r="M221" s="207" t="s">
        <v>2032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3247</v>
      </c>
      <c r="E222" s="251">
        <f>UCIRanking!B52</f>
        <v>60952.73749999977</v>
      </c>
      <c r="F222" s="251">
        <v>61022.087499999776</v>
      </c>
      <c r="G222" s="59">
        <f>SUM(E222-F222)</f>
        <v>-69.350000000005821</v>
      </c>
      <c r="H222" s="333"/>
      <c r="I222" s="332" t="s">
        <v>0</v>
      </c>
      <c r="J222" s="63" t="s">
        <v>3417</v>
      </c>
      <c r="L222" s="270" t="s">
        <v>4087</v>
      </c>
      <c r="M222" s="339" t="s">
        <v>4131</v>
      </c>
      <c r="O222" s="67">
        <f>$AOU$672</f>
        <v>5066.4999999999991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3248</v>
      </c>
      <c r="E223" s="251">
        <f>UCIRanking!B71</f>
        <v>58729.999999999884</v>
      </c>
      <c r="F223" s="251">
        <v>58706.724999999875</v>
      </c>
      <c r="G223" s="59">
        <f>SUM(E223-F223)</f>
        <v>23.275000000008731</v>
      </c>
      <c r="I223" s="332" t="s">
        <v>2</v>
      </c>
      <c r="J223" s="63" t="s">
        <v>3416</v>
      </c>
      <c r="L223" s="270" t="s">
        <v>4086</v>
      </c>
      <c r="M223" s="339" t="s">
        <v>4134</v>
      </c>
      <c r="O223" s="67">
        <f>$AOL$672</f>
        <v>4721.2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780</v>
      </c>
      <c r="C224" s="103"/>
      <c r="D224" s="63" t="s">
        <v>3250</v>
      </c>
      <c r="E224" s="251">
        <f>UCIRanking!B78</f>
        <v>57331.437500000102</v>
      </c>
      <c r="F224" s="251">
        <v>57258.312500000102</v>
      </c>
      <c r="G224" s="59">
        <f>SUM(E224-F224)</f>
        <v>73.125</v>
      </c>
      <c r="I224" s="332" t="s">
        <v>3</v>
      </c>
      <c r="J224" s="63" t="s">
        <v>3429</v>
      </c>
      <c r="L224" s="270" t="s">
        <v>4091</v>
      </c>
      <c r="M224" s="339" t="s">
        <v>4129</v>
      </c>
      <c r="O224" s="67">
        <f>$AQE$672</f>
        <v>4546.3500000000004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278" t="s">
        <v>31</v>
      </c>
      <c r="C225" s="9"/>
      <c r="D225" s="63" t="s">
        <v>3249</v>
      </c>
      <c r="E225" s="251">
        <f>UCIRanking!B89</f>
        <v>56812.112499999872</v>
      </c>
      <c r="F225" s="251">
        <v>56770.062499999869</v>
      </c>
      <c r="G225" s="59">
        <f>SUM(E225-F225)</f>
        <v>42.05000000000291</v>
      </c>
      <c r="I225" s="332" t="s">
        <v>5</v>
      </c>
      <c r="J225" s="63" t="s">
        <v>3413</v>
      </c>
      <c r="L225" s="270" t="s">
        <v>4082</v>
      </c>
      <c r="M225" s="339" t="s">
        <v>4129</v>
      </c>
      <c r="O225" s="67">
        <f>$ANB$672</f>
        <v>4395.6000000000004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63" t="s">
        <v>801</v>
      </c>
      <c r="C226" s="103"/>
      <c r="D226" s="63" t="s">
        <v>3251</v>
      </c>
      <c r="E226" s="251">
        <f>UCIRanking!B49</f>
        <v>56766.049999999908</v>
      </c>
      <c r="F226" s="251">
        <v>56506.237499999908</v>
      </c>
      <c r="G226" s="59">
        <f>SUM(E226-F226)</f>
        <v>259.8125</v>
      </c>
      <c r="I226" s="332" t="s">
        <v>7</v>
      </c>
      <c r="J226" s="63" t="s">
        <v>3398</v>
      </c>
      <c r="L226" s="270" t="s">
        <v>4067</v>
      </c>
      <c r="M226" s="339" t="s">
        <v>4131</v>
      </c>
      <c r="O226" s="67">
        <f>$AHW$672</f>
        <v>4386.7000000000007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63" t="s">
        <v>155</v>
      </c>
      <c r="C227" s="9"/>
      <c r="D227" s="63" t="s">
        <v>3254</v>
      </c>
      <c r="E227" s="251">
        <f>UCIRanking!B102</f>
        <v>56337.47499999962</v>
      </c>
      <c r="F227" s="251">
        <v>55808.824999999611</v>
      </c>
      <c r="G227" s="59">
        <f>SUM(E227-F227)</f>
        <v>528.65000000000873</v>
      </c>
      <c r="I227" s="332" t="s">
        <v>8</v>
      </c>
      <c r="J227" s="63" t="s">
        <v>180</v>
      </c>
      <c r="L227" s="270" t="s">
        <v>4085</v>
      </c>
      <c r="M227" s="339" t="s">
        <v>4130</v>
      </c>
      <c r="O227" s="67">
        <f>$AOC$672</f>
        <v>4364.6000000000004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33</v>
      </c>
      <c r="C228" s="9"/>
      <c r="D228" s="63" t="s">
        <v>3252</v>
      </c>
      <c r="E228" s="251">
        <f>UCIRanking!B94</f>
        <v>56320.075000000055</v>
      </c>
      <c r="F228" s="251">
        <v>56527.300000000047</v>
      </c>
      <c r="G228" s="59">
        <f>SUM(E228-F228)</f>
        <v>-207.22499999999127</v>
      </c>
      <c r="I228" s="332" t="s">
        <v>10</v>
      </c>
      <c r="J228" s="63" t="s">
        <v>3425</v>
      </c>
      <c r="L228" s="270" t="s">
        <v>4088</v>
      </c>
      <c r="M228" s="339" t="s">
        <v>4132</v>
      </c>
      <c r="O228" s="67">
        <f>$APD$672</f>
        <v>4321.5999999999995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278" t="s">
        <v>25</v>
      </c>
      <c r="C229" s="9"/>
      <c r="D229" s="63" t="s">
        <v>3253</v>
      </c>
      <c r="E229" s="251">
        <f>UCIRanking!B64</f>
        <v>55971.475000000246</v>
      </c>
      <c r="F229" s="251">
        <v>56023.162500000246</v>
      </c>
      <c r="G229" s="59">
        <f>SUM(E229-F229)</f>
        <v>-51.6875</v>
      </c>
      <c r="I229" s="282" t="s">
        <v>12</v>
      </c>
      <c r="J229" s="63" t="s">
        <v>3426</v>
      </c>
      <c r="L229" s="270" t="s">
        <v>4089</v>
      </c>
      <c r="M229" s="339" t="s">
        <v>4130</v>
      </c>
      <c r="O229" s="67">
        <f>$APM$672</f>
        <v>4240.8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63" t="s">
        <v>784</v>
      </c>
      <c r="C230" s="9"/>
      <c r="D230" s="63" t="s">
        <v>3256</v>
      </c>
      <c r="E230" s="251">
        <f>UCIRanking!B35</f>
        <v>55510.949999999852</v>
      </c>
      <c r="F230" s="251">
        <v>55289.72499999986</v>
      </c>
      <c r="G230" s="59">
        <f>SUM(E230-F230)</f>
        <v>221.22499999999127</v>
      </c>
      <c r="I230" s="282" t="s">
        <v>14</v>
      </c>
      <c r="J230" s="63" t="s">
        <v>3404</v>
      </c>
      <c r="L230" s="270" t="s">
        <v>4073</v>
      </c>
      <c r="M230" s="339" t="s">
        <v>4129</v>
      </c>
      <c r="O230" s="67">
        <f>$AJY$672</f>
        <v>4108.7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37</v>
      </c>
      <c r="C231" s="9"/>
      <c r="D231" s="63" t="s">
        <v>3258</v>
      </c>
      <c r="E231" s="251">
        <f>UCIRanking!B95</f>
        <v>55287.041249999929</v>
      </c>
      <c r="F231" s="251">
        <v>54836.166249999929</v>
      </c>
      <c r="G231" s="59">
        <f>SUM(E231-F231)</f>
        <v>450.875</v>
      </c>
      <c r="I231" s="282" t="s">
        <v>16</v>
      </c>
      <c r="J231" s="63" t="s">
        <v>3406</v>
      </c>
      <c r="L231" s="270" t="s">
        <v>4075</v>
      </c>
      <c r="M231" s="339" t="s">
        <v>4129</v>
      </c>
      <c r="O231" s="67">
        <f>$AKQ$672</f>
        <v>4051.3999999999983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11</v>
      </c>
      <c r="C232" s="9"/>
      <c r="D232" s="63" t="s">
        <v>3255</v>
      </c>
      <c r="E232" s="251">
        <f>UCIRanking!B28</f>
        <v>55243.050000000163</v>
      </c>
      <c r="F232" s="251">
        <v>55513.350000000166</v>
      </c>
      <c r="G232" s="59">
        <f>SUM(E232-F232)</f>
        <v>-270.30000000000291</v>
      </c>
      <c r="I232" s="282" t="s">
        <v>18</v>
      </c>
      <c r="J232" s="63" t="s">
        <v>3408</v>
      </c>
      <c r="L232" s="270" t="s">
        <v>4077</v>
      </c>
      <c r="M232" s="339" t="s">
        <v>4135</v>
      </c>
      <c r="O232" s="67">
        <f>$ALI$672</f>
        <v>4047.0000000000009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63" t="s">
        <v>750</v>
      </c>
      <c r="C233" s="9"/>
      <c r="D233" s="63" t="s">
        <v>3263</v>
      </c>
      <c r="E233" s="251">
        <f>UCIRanking!B80</f>
        <v>54589.337499999972</v>
      </c>
      <c r="F233" s="251">
        <v>54114.287499999969</v>
      </c>
      <c r="G233" s="59">
        <f>SUM(E233-F233)</f>
        <v>475.05000000000291</v>
      </c>
      <c r="I233" s="282" t="s">
        <v>20</v>
      </c>
      <c r="J233" s="63" t="s">
        <v>3410</v>
      </c>
      <c r="L233" s="270" t="s">
        <v>4079</v>
      </c>
      <c r="M233" s="339" t="s">
        <v>4129</v>
      </c>
      <c r="O233" s="67">
        <f>$AMA$672</f>
        <v>4022.75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28" t="s">
        <v>142</v>
      </c>
      <c r="C234" s="9"/>
      <c r="D234" s="63" t="s">
        <v>3260</v>
      </c>
      <c r="E234" s="251">
        <f>UCIRanking!B74</f>
        <v>54346.900000000067</v>
      </c>
      <c r="F234" s="251">
        <v>53999.075000000055</v>
      </c>
      <c r="G234" s="59">
        <f>SUM(E234-F234)</f>
        <v>347.82500000001164</v>
      </c>
      <c r="I234" s="282" t="s">
        <v>22</v>
      </c>
      <c r="J234" s="63" t="s">
        <v>3402</v>
      </c>
      <c r="L234" s="270" t="s">
        <v>4071</v>
      </c>
      <c r="M234" s="339" t="s">
        <v>4134</v>
      </c>
      <c r="O234" s="67">
        <f>$AJG$672</f>
        <v>3976.7999999999997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28" t="s">
        <v>143</v>
      </c>
      <c r="C235" s="9"/>
      <c r="D235" s="63" t="s">
        <v>3257</v>
      </c>
      <c r="E235" s="251">
        <f>UCIRanking!B96</f>
        <v>54305.07500000015</v>
      </c>
      <c r="F235" s="251">
        <v>54406.037500000159</v>
      </c>
      <c r="G235" s="59">
        <f>SUM(E235-F235)</f>
        <v>-100.96250000000873</v>
      </c>
      <c r="I235" s="282" t="s">
        <v>24</v>
      </c>
      <c r="J235" s="63" t="s">
        <v>3405</v>
      </c>
      <c r="L235" s="270" t="s">
        <v>4074</v>
      </c>
      <c r="M235" s="339" t="s">
        <v>4132</v>
      </c>
      <c r="O235" s="67">
        <f>$AKH$672</f>
        <v>3968.8999999999996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19" t="s">
        <v>1652</v>
      </c>
      <c r="C236" s="9"/>
      <c r="D236" s="63" t="s">
        <v>3265</v>
      </c>
      <c r="E236" s="251">
        <f>UCIRanking!B11</f>
        <v>54294.974999999904</v>
      </c>
      <c r="F236" s="251">
        <v>53766.312499999913</v>
      </c>
      <c r="G236" s="59">
        <f>SUM(E236-F236)</f>
        <v>528.66249999999127</v>
      </c>
      <c r="I236" s="282" t="s">
        <v>26</v>
      </c>
      <c r="J236" s="63" t="s">
        <v>3401</v>
      </c>
      <c r="L236" s="270" t="s">
        <v>4070</v>
      </c>
      <c r="M236" s="339" t="s">
        <v>4131</v>
      </c>
      <c r="O236" s="67">
        <f>$AIX$672</f>
        <v>3936.35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763</v>
      </c>
      <c r="D237" s="63" t="s">
        <v>3264</v>
      </c>
      <c r="E237" s="251">
        <f>UCIRanking!B59</f>
        <v>54107.662499999846</v>
      </c>
      <c r="F237" s="251">
        <v>54105.112499999843</v>
      </c>
      <c r="G237" s="59">
        <f>SUM(E237-F237)</f>
        <v>2.5500000000029104</v>
      </c>
      <c r="I237" s="282" t="s">
        <v>28</v>
      </c>
      <c r="J237" s="63" t="s">
        <v>3403</v>
      </c>
      <c r="L237" s="270" t="s">
        <v>4072</v>
      </c>
      <c r="M237" s="339" t="s">
        <v>4129</v>
      </c>
      <c r="O237" s="67">
        <f>$AJP$672</f>
        <v>3909.45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747</v>
      </c>
      <c r="C238" s="9"/>
      <c r="D238" s="63" t="s">
        <v>3266</v>
      </c>
      <c r="E238" s="251">
        <f>UCIRanking!B68</f>
        <v>53902.262500000317</v>
      </c>
      <c r="F238" s="251">
        <v>53343.625000000306</v>
      </c>
      <c r="G238" s="59">
        <f>SUM(E238-F238)</f>
        <v>558.63750000001164</v>
      </c>
      <c r="I238" s="282" t="s">
        <v>30</v>
      </c>
      <c r="J238" s="63" t="s">
        <v>3430</v>
      </c>
      <c r="L238" s="270" t="s">
        <v>4083</v>
      </c>
      <c r="M238" s="339" t="s">
        <v>4129</v>
      </c>
      <c r="O238" s="67">
        <f>$ANK$672</f>
        <v>3886.65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63" t="s">
        <v>754</v>
      </c>
      <c r="C239" s="9"/>
      <c r="D239" s="63" t="s">
        <v>3262</v>
      </c>
      <c r="E239" s="251">
        <f>UCIRanking!B103</f>
        <v>53851.825000000026</v>
      </c>
      <c r="F239" s="251">
        <v>53765.500000000029</v>
      </c>
      <c r="G239" s="59">
        <f>SUM(E239-F239)</f>
        <v>86.32499999999709</v>
      </c>
      <c r="I239" s="282" t="s">
        <v>32</v>
      </c>
      <c r="J239" s="278" t="s">
        <v>3396</v>
      </c>
      <c r="L239" s="288" t="s">
        <v>2167</v>
      </c>
      <c r="M239" s="339" t="s">
        <v>4130</v>
      </c>
      <c r="O239" s="67">
        <f>$AHE$672</f>
        <v>3870.7999999999997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141</v>
      </c>
      <c r="C240" s="9"/>
      <c r="D240" s="63" t="s">
        <v>3268</v>
      </c>
      <c r="E240" s="251">
        <f>UCIRanking!B53</f>
        <v>53713.437499999818</v>
      </c>
      <c r="F240" s="251">
        <v>53332.187499999804</v>
      </c>
      <c r="G240" s="59">
        <f>SUM(E240-F240)</f>
        <v>381.25000000001455</v>
      </c>
      <c r="I240" s="282" t="s">
        <v>34</v>
      </c>
      <c r="J240" s="63" t="s">
        <v>3411</v>
      </c>
      <c r="L240" s="270" t="s">
        <v>4080</v>
      </c>
      <c r="M240" s="339" t="s">
        <v>4131</v>
      </c>
      <c r="O240" s="67">
        <f>$AMJ$672</f>
        <v>3854.9999999999995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278" t="s">
        <v>17</v>
      </c>
      <c r="C241" s="9"/>
      <c r="D241" s="63" t="s">
        <v>3259</v>
      </c>
      <c r="E241" s="251">
        <f>UCIRanking!B41</f>
        <v>53402.337500000242</v>
      </c>
      <c r="F241" s="251">
        <v>53523.812500000247</v>
      </c>
      <c r="G241" s="59">
        <f>SUM(E241-F241)</f>
        <v>-121.47500000000582</v>
      </c>
      <c r="I241" s="282" t="s">
        <v>36</v>
      </c>
      <c r="J241" s="63" t="s">
        <v>3428</v>
      </c>
      <c r="L241" s="270" t="s">
        <v>4090</v>
      </c>
      <c r="M241" s="339" t="s">
        <v>4133</v>
      </c>
      <c r="O241" s="67">
        <f>$APV$672</f>
        <v>3755.6499999999992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749</v>
      </c>
      <c r="C242" s="9"/>
      <c r="D242" s="63" t="s">
        <v>3269</v>
      </c>
      <c r="E242" s="251">
        <f>UCIRanking!B81</f>
        <v>52770.61250000017</v>
      </c>
      <c r="F242" s="251">
        <v>52693.650000000176</v>
      </c>
      <c r="G242" s="59">
        <f>SUM(E242-F242)</f>
        <v>76.962499999994179</v>
      </c>
      <c r="I242" s="282" t="s">
        <v>38</v>
      </c>
      <c r="J242" s="63" t="s">
        <v>3409</v>
      </c>
      <c r="L242" s="270" t="s">
        <v>4078</v>
      </c>
      <c r="M242" s="339" t="s">
        <v>4135</v>
      </c>
      <c r="O242" s="67">
        <f>$ALR$672</f>
        <v>3717.2000000000016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63" t="s">
        <v>734</v>
      </c>
      <c r="D243" s="63" t="s">
        <v>3270</v>
      </c>
      <c r="E243" s="251">
        <f>UCIRanking!B85</f>
        <v>51744.987499999763</v>
      </c>
      <c r="F243" s="251">
        <v>51181.037499999766</v>
      </c>
      <c r="G243" s="59">
        <f>SUM(E243-F243)</f>
        <v>563.94999999999709</v>
      </c>
      <c r="I243" s="282" t="s">
        <v>145</v>
      </c>
      <c r="J243" s="63" t="s">
        <v>3400</v>
      </c>
      <c r="L243" s="270" t="s">
        <v>4069</v>
      </c>
      <c r="M243" s="339" t="s">
        <v>4132</v>
      </c>
      <c r="O243" s="67">
        <f>$AIO$672</f>
        <v>3639.85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219" t="s">
        <v>1667</v>
      </c>
      <c r="C244" s="9"/>
      <c r="D244" s="63" t="s">
        <v>3271</v>
      </c>
      <c r="E244" s="251">
        <f>UCIRanking!B97</f>
        <v>51612.737500000025</v>
      </c>
      <c r="F244" s="251">
        <v>51032.912500000028</v>
      </c>
      <c r="G244" s="59">
        <f>SUM(E244-F244)</f>
        <v>579.82499999999709</v>
      </c>
      <c r="I244" s="282" t="s">
        <v>146</v>
      </c>
      <c r="J244" s="63" t="s">
        <v>3414</v>
      </c>
      <c r="L244" s="270" t="s">
        <v>4084</v>
      </c>
      <c r="M244" s="339" t="s">
        <v>4134</v>
      </c>
      <c r="O244" s="67">
        <f>$ANT$672</f>
        <v>3568.75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3272</v>
      </c>
      <c r="E245" s="251">
        <f>UCIRanking!B38</f>
        <v>50922.174999999675</v>
      </c>
      <c r="F245" s="251">
        <v>50402.399999999667</v>
      </c>
      <c r="G245" s="59">
        <f>SUM(E245-F245)</f>
        <v>519.77500000000873</v>
      </c>
      <c r="I245" s="282" t="s">
        <v>147</v>
      </c>
      <c r="J245" s="63" t="s">
        <v>3412</v>
      </c>
      <c r="L245" s="270" t="s">
        <v>4081</v>
      </c>
      <c r="M245" s="339" t="s">
        <v>4133</v>
      </c>
      <c r="O245" s="67">
        <f>$AMS$672</f>
        <v>3418.0000000000009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779</v>
      </c>
      <c r="C246" s="9"/>
      <c r="D246" s="63" t="s">
        <v>3267</v>
      </c>
      <c r="E246" s="251">
        <f>UCIRanking!B70</f>
        <v>50909.124999999724</v>
      </c>
      <c r="F246" s="251">
        <v>50678.587499999732</v>
      </c>
      <c r="G246" s="59">
        <f>SUM(E246-F246)</f>
        <v>230.53749999999127</v>
      </c>
      <c r="I246" s="282" t="s">
        <v>151</v>
      </c>
      <c r="J246" s="278" t="s">
        <v>3397</v>
      </c>
      <c r="L246" s="288" t="s">
        <v>3245</v>
      </c>
      <c r="M246" s="339" t="s">
        <v>4128</v>
      </c>
      <c r="O246" s="67">
        <f>$AHN$672</f>
        <v>3411.9500000000007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219" t="s">
        <v>1666</v>
      </c>
      <c r="D247" s="63" t="s">
        <v>3261</v>
      </c>
      <c r="E247" s="251">
        <f>UCIRanking!B119</f>
        <v>50647.324999999983</v>
      </c>
      <c r="F247" s="251">
        <v>51969.224999999977</v>
      </c>
      <c r="G247" s="59">
        <f>SUM(E247-F247)</f>
        <v>-1321.8999999999942</v>
      </c>
      <c r="I247" s="282" t="s">
        <v>157</v>
      </c>
      <c r="J247" s="63" t="s">
        <v>3399</v>
      </c>
      <c r="L247" s="270" t="s">
        <v>4068</v>
      </c>
      <c r="M247" s="339" t="s">
        <v>4131</v>
      </c>
      <c r="O247" s="67">
        <f>$AIF$672</f>
        <v>3024.3000000000011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63" t="s">
        <v>162</v>
      </c>
      <c r="C248" s="9"/>
      <c r="D248" s="63" t="s">
        <v>3274</v>
      </c>
      <c r="E248" s="251">
        <f>UCIRanking!B43</f>
        <v>50375.287499999868</v>
      </c>
      <c r="F248" s="251">
        <v>50138.562499999876</v>
      </c>
      <c r="G248" s="59">
        <f>SUM(E248-F248)</f>
        <v>236.72499999999127</v>
      </c>
      <c r="I248" s="282" t="s">
        <v>159</v>
      </c>
      <c r="J248" s="63" t="s">
        <v>3407</v>
      </c>
      <c r="L248" s="270" t="s">
        <v>4076</v>
      </c>
      <c r="M248" s="339" t="s">
        <v>4135</v>
      </c>
      <c r="O248" s="67">
        <f>$AKZ$672</f>
        <v>3022.0999999999995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739</v>
      </c>
      <c r="D249" s="63" t="s">
        <v>3276</v>
      </c>
      <c r="E249" s="251">
        <f>UCIRanking!B75</f>
        <v>50094.524999999805</v>
      </c>
      <c r="F249" s="251">
        <v>50050.337499999805</v>
      </c>
      <c r="G249" s="59">
        <f>SUM(E249-F249)</f>
        <v>44.1875</v>
      </c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63" t="s">
        <v>765</v>
      </c>
      <c r="C250" s="9"/>
      <c r="D250" s="63" t="s">
        <v>3277</v>
      </c>
      <c r="E250" s="251">
        <f>UCIRanking!B73</f>
        <v>49448.925000000134</v>
      </c>
      <c r="F250" s="251">
        <v>49924.33750000014</v>
      </c>
      <c r="G250" s="59">
        <f>SUM(E250-F250)</f>
        <v>-475.41250000000582</v>
      </c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63" t="s">
        <v>791</v>
      </c>
      <c r="D251" s="63" t="s">
        <v>3275</v>
      </c>
      <c r="E251" s="251">
        <f>UCIRanking!B90</f>
        <v>49199.324999999582</v>
      </c>
      <c r="F251" s="251">
        <v>49566.6874999996</v>
      </c>
      <c r="G251" s="59">
        <f>SUM(E251-F251)</f>
        <v>-367.36250000001746</v>
      </c>
      <c r="J251" s="124" t="s">
        <v>2012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276</v>
      </c>
      <c r="B252" s="63" t="s">
        <v>153</v>
      </c>
      <c r="C252" s="9"/>
      <c r="D252" s="63" t="s">
        <v>3278</v>
      </c>
      <c r="E252" s="251">
        <f>UCIRanking!B22</f>
        <v>49128.387500000135</v>
      </c>
      <c r="F252" s="251">
        <v>49146.837500000147</v>
      </c>
      <c r="G252" s="59">
        <f>SUM(E252-F252)</f>
        <v>-18.450000000011642</v>
      </c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277</v>
      </c>
      <c r="B253" s="278" t="s">
        <v>23</v>
      </c>
      <c r="C253" s="214"/>
      <c r="D253" s="63" t="s">
        <v>3280</v>
      </c>
      <c r="E253" s="251">
        <f>UCIRanking!B63</f>
        <v>48654.512500000135</v>
      </c>
      <c r="F253" s="251">
        <v>48752.200000000135</v>
      </c>
      <c r="G253" s="59">
        <f>SUM(E253-F253)</f>
        <v>-97.6875</v>
      </c>
      <c r="H253" s="337"/>
      <c r="I253" s="332" t="s">
        <v>0</v>
      </c>
      <c r="J253" s="63" t="s">
        <v>1677</v>
      </c>
      <c r="L253" s="50"/>
      <c r="N253" s="67">
        <f>SUM($CA$672+$LJ$672+$HX$672+$IP$672+$AHE$672+$DT$672+$AZ$672+$DB$672+$AOC$672+$APM$672)</f>
        <v>44644.4</v>
      </c>
      <c r="O253" s="278" t="s">
        <v>4150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278</v>
      </c>
      <c r="B254" s="278" t="s">
        <v>9</v>
      </c>
      <c r="C254" s="9"/>
      <c r="D254" s="63" t="s">
        <v>3283</v>
      </c>
      <c r="E254" s="251">
        <f>UCIRanking!B26</f>
        <v>48491.800000000054</v>
      </c>
      <c r="F254" s="251">
        <v>48087.650000000045</v>
      </c>
      <c r="G254" s="59">
        <f>SUM(E254-F254)</f>
        <v>404.15000000000873</v>
      </c>
      <c r="H254" s="337"/>
      <c r="I254" s="332" t="s">
        <v>2</v>
      </c>
      <c r="J254" s="63" t="s">
        <v>1676</v>
      </c>
      <c r="L254" s="50"/>
      <c r="N254" s="67">
        <f>SUM($AJG$672+$AOL$672+$SQ$672+$GE$672+$FD$672+$NL$672+$JQ$672+$JH$672+$ANT$672+$BR$672)</f>
        <v>43891.450000000004</v>
      </c>
      <c r="O254" s="63" t="s">
        <v>4151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279</v>
      </c>
      <c r="B255" s="63" t="s">
        <v>797</v>
      </c>
      <c r="C255" s="9"/>
      <c r="D255" s="63" t="s">
        <v>3279</v>
      </c>
      <c r="E255" s="251">
        <f>UCIRanking!B51</f>
        <v>48322.074999999859</v>
      </c>
      <c r="F255" s="251">
        <v>48689.274999999856</v>
      </c>
      <c r="G255" s="59">
        <f>SUM(E255-F255)</f>
        <v>-367.19999999999709</v>
      </c>
      <c r="H255" s="337"/>
      <c r="I255" s="332" t="s">
        <v>3</v>
      </c>
      <c r="J255" s="63" t="s">
        <v>4146</v>
      </c>
      <c r="L255" s="50"/>
      <c r="N255" s="67">
        <f>SUM($YE$672+$PN$672+$AMA$672+$AJY$672+$AQE$672+$AJP$672+$XV$672+$AKQ$672+$ANB$672+$ANK$672)</f>
        <v>42394.5</v>
      </c>
      <c r="O255" s="278" t="s">
        <v>4566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736</v>
      </c>
      <c r="B256" s="63" t="s">
        <v>758</v>
      </c>
      <c r="D256" s="63" t="s">
        <v>3281</v>
      </c>
      <c r="E256" s="251">
        <f>UCIRanking!B42</f>
        <v>48127.412500000188</v>
      </c>
      <c r="F256" s="251">
        <v>48063.912500000188</v>
      </c>
      <c r="G256" s="59">
        <f>SUM(E256-F256)</f>
        <v>63.5</v>
      </c>
      <c r="H256" s="337"/>
      <c r="I256" s="332" t="s">
        <v>5</v>
      </c>
      <c r="J256" s="63" t="s">
        <v>4145</v>
      </c>
      <c r="L256" s="50"/>
      <c r="N256" s="67">
        <f>SUM($RG$672+$MT$672+$CJ$672+$VT$672+$AQ$672+$QX$672+$QO$672+$IY$672+$PE$672+$EL$672)</f>
        <v>42283.700000000004</v>
      </c>
      <c r="O256" s="219" t="s">
        <v>4153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737</v>
      </c>
      <c r="B257" s="219" t="s">
        <v>1658</v>
      </c>
      <c r="D257" s="63" t="s">
        <v>3285</v>
      </c>
      <c r="E257" s="251">
        <f>UCIRanking!B16</f>
        <v>47972.262499999903</v>
      </c>
      <c r="F257" s="251">
        <v>47556.4624999999</v>
      </c>
      <c r="G257" s="59">
        <f>SUM(E257-F257)</f>
        <v>415.80000000000291</v>
      </c>
      <c r="H257" s="337"/>
      <c r="I257" s="332" t="s">
        <v>7</v>
      </c>
      <c r="J257" s="63" t="s">
        <v>1678</v>
      </c>
      <c r="L257" s="50"/>
      <c r="N257" s="67">
        <f>SUM($OM$672+$AIO$672+$ZO$672+$VK$672+$APD$672+$AKH$672+$FV$672+$GN$672+$HO$672+$ZX$672)</f>
        <v>42199.5</v>
      </c>
      <c r="O257" s="219" t="s">
        <v>4152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738</v>
      </c>
      <c r="B258" s="219" t="s">
        <v>1665</v>
      </c>
      <c r="C258" s="103"/>
      <c r="D258" s="63" t="s">
        <v>3288</v>
      </c>
      <c r="E258" s="251">
        <f>UCIRanking!B76</f>
        <v>47959.049999999661</v>
      </c>
      <c r="F258" s="251">
        <v>47257.599999999664</v>
      </c>
      <c r="G258" s="59">
        <f>SUM(E258-F258)</f>
        <v>701.44999999999709</v>
      </c>
      <c r="H258" s="337"/>
      <c r="I258" s="332" t="s">
        <v>8</v>
      </c>
      <c r="J258" s="63" t="s">
        <v>1679</v>
      </c>
      <c r="L258" s="50"/>
      <c r="N258" s="67">
        <f>SUM($FM$672+$AHW$672+$AOU$672+$MK$672+$AIF$672+$DK$672+$AIX$672+$AH$672+$XM$672+$AMJ$672)</f>
        <v>41965.65</v>
      </c>
      <c r="O258" s="219" t="s">
        <v>4154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740</v>
      </c>
      <c r="B259" s="63" t="s">
        <v>735</v>
      </c>
      <c r="D259" s="63" t="s">
        <v>3282</v>
      </c>
      <c r="E259" s="251">
        <f>UCIRanking!B37</f>
        <v>47585.975000000115</v>
      </c>
      <c r="F259" s="251">
        <v>47297.775000000118</v>
      </c>
      <c r="G259" s="59">
        <f>SUM(E259-F259)</f>
        <v>288.19999999999709</v>
      </c>
      <c r="I259" s="332" t="s">
        <v>10</v>
      </c>
      <c r="J259" s="63" t="s">
        <v>4147</v>
      </c>
      <c r="L259" s="50"/>
      <c r="N259" s="67">
        <f>SUM($LS$672+$NU$672+$LA$672+$G$672+$KR$672+$BI$672+$P$672+$OV$672+$QF$672+$CS$672)</f>
        <v>41568.69999999999</v>
      </c>
      <c r="O259" s="278" t="s">
        <v>4155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746</v>
      </c>
      <c r="B260" s="278" t="s">
        <v>27</v>
      </c>
      <c r="C260" s="9"/>
      <c r="D260" s="63" t="s">
        <v>3284</v>
      </c>
      <c r="E260" s="251">
        <f>UCIRanking!B69</f>
        <v>47079.974999999518</v>
      </c>
      <c r="F260" s="251">
        <v>47066.074999999524</v>
      </c>
      <c r="G260" s="59">
        <f>SUM(E260-F260)</f>
        <v>13.899999999994179</v>
      </c>
      <c r="I260" s="332" t="s">
        <v>12</v>
      </c>
      <c r="J260" s="63" t="s">
        <v>4148</v>
      </c>
      <c r="L260" s="50"/>
      <c r="N260" s="67">
        <f>SUM($SH$672+$KIS$672+$ZF$672+$AMS$672+$GW$672+$NC$672+$APV$672+$EU$672+$TI$672+$RY$672)</f>
        <v>39338.299999999996</v>
      </c>
      <c r="O260" s="278" t="s">
        <v>4156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748</v>
      </c>
      <c r="B261" s="278" t="s">
        <v>39</v>
      </c>
      <c r="C261" s="103"/>
      <c r="D261" s="63" t="s">
        <v>3273</v>
      </c>
      <c r="E261" s="251">
        <f>UCIRanking!B129</f>
        <v>46689.012500000186</v>
      </c>
      <c r="F261" s="251">
        <v>48184.550000000192</v>
      </c>
      <c r="G261" s="59">
        <f>SUM(E261-F261)</f>
        <v>-1495.5375000000058</v>
      </c>
      <c r="I261" s="282" t="s">
        <v>14</v>
      </c>
      <c r="J261" s="63" t="s">
        <v>2168</v>
      </c>
      <c r="M261" s="67"/>
      <c r="N261" s="67">
        <f>SUM($ALR$672+$VB$672+$AKZ$672+$UA$672+$US$672+$MB$672+$AAG$672+$ABQ$672+$ALI$672+$Y$672)</f>
        <v>36143.25</v>
      </c>
      <c r="O261" s="63" t="s">
        <v>4157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751</v>
      </c>
      <c r="B262" s="63" t="s">
        <v>772</v>
      </c>
      <c r="D262" s="63" t="s">
        <v>3286</v>
      </c>
      <c r="E262" s="251">
        <f>UCIRanking!B17</f>
        <v>46534.837500000154</v>
      </c>
      <c r="F262" s="251">
        <v>46758.787500000151</v>
      </c>
      <c r="G262" s="59">
        <f>SUM(E262-F262)</f>
        <v>-223.94999999999709</v>
      </c>
      <c r="I262" s="282" t="s">
        <v>16</v>
      </c>
      <c r="J262" s="63" t="s">
        <v>4149</v>
      </c>
      <c r="L262" s="50"/>
      <c r="N262" s="67">
        <f>SUM($WL$672+$SZ$672+$AAY$672+$OD$672+$JZ$672+$AAP$672+$TR$672+$ABZ$672+$HF$672+$AHN$672)</f>
        <v>34869.35</v>
      </c>
      <c r="O262" s="278" t="s">
        <v>4158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752</v>
      </c>
      <c r="B263" s="63" t="s">
        <v>764</v>
      </c>
      <c r="C263" s="9"/>
      <c r="D263" s="63" t="s">
        <v>3289</v>
      </c>
      <c r="E263" s="251">
        <f>UCIRanking!B62</f>
        <v>46431.15</v>
      </c>
      <c r="F263" s="251">
        <v>46598.82499999999</v>
      </c>
      <c r="G263" s="59">
        <f>SUM(E263-F263)</f>
        <v>-167.67499999998836</v>
      </c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755</v>
      </c>
      <c r="B264" s="219" t="s">
        <v>1657</v>
      </c>
      <c r="C264" s="103"/>
      <c r="D264" s="63" t="s">
        <v>3291</v>
      </c>
      <c r="E264" s="251">
        <f>UCIRanking!B10</f>
        <v>46260.474999999897</v>
      </c>
      <c r="F264" s="251">
        <v>45672.299999999894</v>
      </c>
      <c r="G264" s="59">
        <f>SUM(E264-F264)</f>
        <v>588.17500000000291</v>
      </c>
      <c r="J264" s="124" t="s">
        <v>2013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757</v>
      </c>
      <c r="B265" s="278" t="s">
        <v>13</v>
      </c>
      <c r="D265" s="63" t="s">
        <v>3290</v>
      </c>
      <c r="E265" s="251">
        <f>UCIRanking!B36</f>
        <v>45907.837500000031</v>
      </c>
      <c r="F265" s="251">
        <v>45988.587500000031</v>
      </c>
      <c r="G265" s="59">
        <f>SUM(E265-F265)</f>
        <v>-80.75</v>
      </c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762</v>
      </c>
      <c r="B266" s="219" t="s">
        <v>1664</v>
      </c>
      <c r="D266" s="63" t="s">
        <v>3293</v>
      </c>
      <c r="E266" s="251">
        <f>UCIRanking!B101</f>
        <v>45276.887499999917</v>
      </c>
      <c r="F266" s="251">
        <v>44637.899999999914</v>
      </c>
      <c r="G266" s="59">
        <f>SUM(E266-F266)</f>
        <v>638.98750000000291</v>
      </c>
      <c r="I266" s="332" t="s">
        <v>0</v>
      </c>
      <c r="J266" s="63" t="s">
        <v>4145</v>
      </c>
      <c r="L266" s="492">
        <v>29</v>
      </c>
      <c r="M266" s="493">
        <v>16</v>
      </c>
      <c r="N266" s="494">
        <v>15</v>
      </c>
      <c r="O266" s="219" t="s">
        <v>4153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766</v>
      </c>
      <c r="B267" s="219" t="s">
        <v>1660</v>
      </c>
      <c r="C267" s="103"/>
      <c r="D267" s="63" t="s">
        <v>3294</v>
      </c>
      <c r="E267" s="251">
        <f>UCIRanking!B31</f>
        <v>44807.124999999927</v>
      </c>
      <c r="F267" s="251">
        <v>44740.824999999924</v>
      </c>
      <c r="G267" s="59">
        <f>SUM(E267-F267)</f>
        <v>66.30000000000291</v>
      </c>
      <c r="I267" s="332" t="s">
        <v>2</v>
      </c>
      <c r="J267" s="63" t="s">
        <v>1676</v>
      </c>
      <c r="L267" s="492">
        <v>19</v>
      </c>
      <c r="M267" s="493">
        <v>21</v>
      </c>
      <c r="N267" s="494">
        <v>12</v>
      </c>
      <c r="O267" s="63" t="s">
        <v>4151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767</v>
      </c>
      <c r="B268" s="63" t="s">
        <v>789</v>
      </c>
      <c r="D268" s="63" t="s">
        <v>3287</v>
      </c>
      <c r="E268" s="251">
        <f>UCIRanking!B19</f>
        <v>44396.01149999995</v>
      </c>
      <c r="F268" s="251">
        <v>44866.26149999995</v>
      </c>
      <c r="G268" s="59">
        <f>SUM(E268-F268)</f>
        <v>-470.25</v>
      </c>
      <c r="I268" s="332" t="s">
        <v>3</v>
      </c>
      <c r="J268" s="63" t="s">
        <v>4149</v>
      </c>
      <c r="L268" s="492">
        <v>16</v>
      </c>
      <c r="M268" s="493">
        <v>14</v>
      </c>
      <c r="N268" s="494">
        <v>9</v>
      </c>
      <c r="O268" s="278" t="s">
        <v>4158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768</v>
      </c>
      <c r="B269" s="219" t="s">
        <v>1662</v>
      </c>
      <c r="C269" s="103"/>
      <c r="D269" s="63" t="s">
        <v>3299</v>
      </c>
      <c r="E269" s="251">
        <f>UCIRanking!B8</f>
        <v>43948.62499999984</v>
      </c>
      <c r="F269" s="251">
        <v>43460.74999999984</v>
      </c>
      <c r="G269" s="59">
        <f>SUM(E269-F269)</f>
        <v>487.875</v>
      </c>
      <c r="I269" s="332" t="s">
        <v>5</v>
      </c>
      <c r="J269" s="63" t="s">
        <v>1677</v>
      </c>
      <c r="K269" s="538"/>
      <c r="L269" s="492">
        <v>14</v>
      </c>
      <c r="M269" s="493">
        <v>12</v>
      </c>
      <c r="N269" s="494">
        <v>9</v>
      </c>
      <c r="O269" s="278" t="s">
        <v>4150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774</v>
      </c>
      <c r="B270" s="219" t="s">
        <v>1659</v>
      </c>
      <c r="D270" s="63" t="s">
        <v>3298</v>
      </c>
      <c r="E270" s="251">
        <f>UCIRanking!B65</f>
        <v>43864.675000000032</v>
      </c>
      <c r="F270" s="251">
        <v>43506.725000000035</v>
      </c>
      <c r="G270" s="59">
        <f>SUM(E270-F270)</f>
        <v>357.94999999999709</v>
      </c>
      <c r="I270" s="332" t="s">
        <v>7</v>
      </c>
      <c r="J270" s="63" t="s">
        <v>2168</v>
      </c>
      <c r="L270" s="492">
        <v>13</v>
      </c>
      <c r="M270" s="493">
        <v>13</v>
      </c>
      <c r="N270" s="494">
        <v>9</v>
      </c>
      <c r="O270" s="63" t="s">
        <v>4157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782</v>
      </c>
      <c r="B271" s="63" t="s">
        <v>756</v>
      </c>
      <c r="D271" s="63" t="s">
        <v>3292</v>
      </c>
      <c r="E271" s="251">
        <f>UCIRanking!B92</f>
        <v>43830.63749999999</v>
      </c>
      <c r="F271" s="251">
        <v>44227.412499999999</v>
      </c>
      <c r="G271" s="59">
        <f>SUM(E271-F271)</f>
        <v>-396.77500000000873</v>
      </c>
      <c r="I271" s="332" t="s">
        <v>8</v>
      </c>
      <c r="J271" s="63" t="s">
        <v>4148</v>
      </c>
      <c r="L271" s="492">
        <v>12</v>
      </c>
      <c r="M271" s="493">
        <v>13</v>
      </c>
      <c r="N271" s="494">
        <v>18</v>
      </c>
      <c r="O271" s="278" t="s">
        <v>4156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786</v>
      </c>
      <c r="B272" s="219" t="s">
        <v>1661</v>
      </c>
      <c r="C272" s="9"/>
      <c r="D272" s="63" t="s">
        <v>3297</v>
      </c>
      <c r="E272" s="251">
        <f>UCIRanking!B66</f>
        <v>43631.7124999999</v>
      </c>
      <c r="F272" s="251">
        <v>43574.637499999903</v>
      </c>
      <c r="G272" s="59">
        <f>SUM(E272-F272)</f>
        <v>57.07499999999709</v>
      </c>
      <c r="I272" s="332" t="s">
        <v>10</v>
      </c>
      <c r="J272" s="63" t="s">
        <v>4146</v>
      </c>
      <c r="L272" s="492">
        <v>11</v>
      </c>
      <c r="M272" s="493">
        <v>9</v>
      </c>
      <c r="N272" s="494">
        <v>13</v>
      </c>
      <c r="O272" s="278" t="s">
        <v>4566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787</v>
      </c>
      <c r="B273" s="63" t="s">
        <v>783</v>
      </c>
      <c r="D273" s="63" t="s">
        <v>3296</v>
      </c>
      <c r="E273" s="251">
        <f>UCIRanking!B93</f>
        <v>43583.262500000208</v>
      </c>
      <c r="F273" s="251">
        <v>43402.512500000208</v>
      </c>
      <c r="G273" s="59">
        <f>SUM(E273-F273)</f>
        <v>180.75</v>
      </c>
      <c r="I273" s="332" t="s">
        <v>12</v>
      </c>
      <c r="J273" s="63" t="s">
        <v>4147</v>
      </c>
      <c r="L273" s="492">
        <v>6</v>
      </c>
      <c r="M273" s="493">
        <v>13</v>
      </c>
      <c r="N273" s="494">
        <v>6</v>
      </c>
      <c r="O273" s="278" t="s">
        <v>4155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788</v>
      </c>
      <c r="B274" s="278" t="s">
        <v>2023</v>
      </c>
      <c r="C274" s="103"/>
      <c r="D274" s="63" t="s">
        <v>3301</v>
      </c>
      <c r="E274" s="251">
        <f>UCIRanking!B105</f>
        <v>41996.187500000036</v>
      </c>
      <c r="F274" s="251">
        <v>41066.112500000039</v>
      </c>
      <c r="G274" s="59">
        <f>SUM(E274-F274)</f>
        <v>930.07499999999709</v>
      </c>
      <c r="I274" s="282" t="s">
        <v>14</v>
      </c>
      <c r="J274" s="63" t="s">
        <v>1678</v>
      </c>
      <c r="L274" s="492">
        <v>5</v>
      </c>
      <c r="M274" s="493">
        <v>13</v>
      </c>
      <c r="N274" s="494">
        <v>10</v>
      </c>
      <c r="O274" s="219" t="s">
        <v>4152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794</v>
      </c>
      <c r="B275" s="278" t="s">
        <v>2021</v>
      </c>
      <c r="C275" s="103"/>
      <c r="D275" s="63" t="s">
        <v>3302</v>
      </c>
      <c r="E275" s="251">
        <f>UCIRanking!B20</f>
        <v>41671.899999999951</v>
      </c>
      <c r="F275" s="251">
        <v>40736.799999999945</v>
      </c>
      <c r="G275" s="59">
        <f>SUM(E275-F275)</f>
        <v>935.10000000000582</v>
      </c>
      <c r="I275" s="282" t="s">
        <v>16</v>
      </c>
      <c r="J275" s="63" t="s">
        <v>1679</v>
      </c>
      <c r="L275" s="492">
        <v>5</v>
      </c>
      <c r="M275" s="493">
        <v>9</v>
      </c>
      <c r="N275" s="494">
        <v>14</v>
      </c>
      <c r="O275" s="219" t="s">
        <v>4154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795</v>
      </c>
      <c r="B276" s="28" t="s">
        <v>144</v>
      </c>
      <c r="D276" s="63" t="s">
        <v>3295</v>
      </c>
      <c r="E276" s="251">
        <f>UCIRanking!B130</f>
        <v>41410.237500000054</v>
      </c>
      <c r="F276" s="251">
        <v>42554.350000000042</v>
      </c>
      <c r="G276" s="59">
        <f>SUM(E276-F276)</f>
        <v>-1144.1124999999884</v>
      </c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796</v>
      </c>
      <c r="B277" s="278" t="s">
        <v>2033</v>
      </c>
      <c r="C277" s="103"/>
      <c r="D277" s="63" t="s">
        <v>3303</v>
      </c>
      <c r="E277" s="251">
        <f>UCIRanking!B27</f>
        <v>40826.262499999932</v>
      </c>
      <c r="F277" s="251">
        <v>40321.187499999935</v>
      </c>
      <c r="G277" s="59">
        <f>SUM(E277-F277)</f>
        <v>505.07499999999709</v>
      </c>
      <c r="L277" s="351">
        <f>SUM(L266:L276)</f>
        <v>130</v>
      </c>
      <c r="M277" s="351">
        <f>SUM(M266:M276)</f>
        <v>133</v>
      </c>
      <c r="N277" s="351">
        <f>SUM(N266:N276)</f>
        <v>115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798</v>
      </c>
      <c r="B278" s="278" t="s">
        <v>2017</v>
      </c>
      <c r="D278" s="63" t="s">
        <v>3305</v>
      </c>
      <c r="E278" s="251">
        <f>UCIRanking!B87</f>
        <v>39638.262499999983</v>
      </c>
      <c r="F278" s="251">
        <v>39046.312499999971</v>
      </c>
      <c r="G278" s="59">
        <f>SUM(E278-F278)</f>
        <v>591.95000000001164</v>
      </c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799</v>
      </c>
      <c r="B279" s="63" t="s">
        <v>156</v>
      </c>
      <c r="D279" s="63" t="s">
        <v>3300</v>
      </c>
      <c r="E279" s="251">
        <f>UCIRanking!B107</f>
        <v>38894.86250000025</v>
      </c>
      <c r="F279" s="251">
        <v>40129.900000000242</v>
      </c>
      <c r="G279" s="59">
        <f>SUM(E279-F279)</f>
        <v>-1235.0374999999913</v>
      </c>
      <c r="J279" s="124" t="s">
        <v>2014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800</v>
      </c>
      <c r="B280" s="278" t="s">
        <v>1</v>
      </c>
      <c r="C280" s="9"/>
      <c r="D280" s="63" t="s">
        <v>3304</v>
      </c>
      <c r="E280" s="251">
        <f>UCIRanking!B13</f>
        <v>38605.087499999965</v>
      </c>
      <c r="F280" s="251">
        <v>38955.624999999956</v>
      </c>
      <c r="G280" s="59">
        <f>SUM(E280-F280)</f>
        <v>-350.53749999999127</v>
      </c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803</v>
      </c>
      <c r="B281" s="219" t="s">
        <v>1648</v>
      </c>
      <c r="C281" s="103"/>
      <c r="D281" s="63" t="s">
        <v>3307</v>
      </c>
      <c r="E281" s="251">
        <f>UCIRanking!B47</f>
        <v>38349.075000000026</v>
      </c>
      <c r="F281" s="251">
        <v>37892.325000000026</v>
      </c>
      <c r="G281" s="59">
        <f>SUM(E281-F281)</f>
        <v>456.75</v>
      </c>
      <c r="I281" s="332" t="s">
        <v>0</v>
      </c>
      <c r="J281" s="63" t="s">
        <v>4145</v>
      </c>
      <c r="L281" s="50"/>
      <c r="N281" s="338">
        <f>SUM(Puntenklassement!D5)+(Puntenklassement!D14)+(Puntenklassement!D32)+(Puntenklassement!D37)+(Puntenklassement!D46)+(Puntenklassement!D62)+(Puntenklassement!D63)+(Puntenklassement!D87)+(Puntenklassement!D98)+(Puntenklassement!D100)</f>
        <v>19005</v>
      </c>
      <c r="O281" s="219" t="s">
        <v>4153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899</v>
      </c>
      <c r="B282" s="63" t="s">
        <v>729</v>
      </c>
      <c r="D282" s="63" t="s">
        <v>3306</v>
      </c>
      <c r="E282" s="251">
        <f>UCIRanking!B32</f>
        <v>37906.63749999991</v>
      </c>
      <c r="F282" s="251">
        <v>37968.599999999919</v>
      </c>
      <c r="G282" s="59">
        <f>SUM(E282-F282)</f>
        <v>-61.962500000008731</v>
      </c>
      <c r="I282" s="332" t="s">
        <v>2</v>
      </c>
      <c r="J282" s="63" t="s">
        <v>1676</v>
      </c>
      <c r="L282" s="50"/>
      <c r="N282" s="338">
        <f>SUM(Puntenklassement!D21)+(Puntenklassement!D22)+(Puntenklassement!D24)+(Puntenklassement!D50)+(Puntenklassement!D56)+(Puntenklassement!D59)+(Puntenklassement!D70)+(Puntenklassement!D72)+(Puntenklassement!D88)+(Puntenklassement!D99)</f>
        <v>18848</v>
      </c>
      <c r="O282" s="63" t="s">
        <v>4151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900</v>
      </c>
      <c r="B283" s="219" t="s">
        <v>1649</v>
      </c>
      <c r="C283" s="103"/>
      <c r="D283" s="63" t="s">
        <v>3309</v>
      </c>
      <c r="E283" s="251">
        <f>UCIRanking!B58</f>
        <v>37905.462499999921</v>
      </c>
      <c r="F283" s="251">
        <v>37252.887499999924</v>
      </c>
      <c r="G283" s="59">
        <f>SUM(E283-F283)</f>
        <v>652.57499999999709</v>
      </c>
      <c r="I283" s="332" t="s">
        <v>3</v>
      </c>
      <c r="J283" s="63" t="s">
        <v>4146</v>
      </c>
      <c r="L283" s="50"/>
      <c r="N283" s="338">
        <f>SUM(Puntenklassement!D11)+(Puntenklassement!D28)+(Puntenklassement!D31)+(Puntenklassement!D41)+(Puntenklassement!D42)+(Puntenklassement!D45)+(Puntenklassement!D47)+(Puntenklassement!D53)+(Puntenklassement!D69)+(Puntenklassement!D85)</f>
        <v>18711</v>
      </c>
      <c r="O283" s="278" t="s">
        <v>4566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901</v>
      </c>
      <c r="B284" s="278" t="s">
        <v>2025</v>
      </c>
      <c r="C284" s="103"/>
      <c r="D284" s="63" t="s">
        <v>3310</v>
      </c>
      <c r="E284" s="251">
        <f>UCIRanking!B7</f>
        <v>36614.074999999822</v>
      </c>
      <c r="F284" s="251">
        <v>35965.74999999984</v>
      </c>
      <c r="G284" s="59">
        <f>SUM(E284-F284)</f>
        <v>648.32499999998254</v>
      </c>
      <c r="I284" s="332" t="s">
        <v>5</v>
      </c>
      <c r="J284" s="63" t="s">
        <v>1677</v>
      </c>
      <c r="L284" s="50"/>
      <c r="N284" s="338">
        <f>SUM(Puntenklassement!D25)+(Puntenklassement!D34)+(Puntenklassement!D35)+(Puntenklassement!D40)+(Puntenklassement!D51)+(Puntenklassement!D71)+(Puntenklassement!D91)+(Puntenklassement!D92)+(Puntenklassement!D96)+(Puntenklassement!D97)</f>
        <v>18678</v>
      </c>
      <c r="O284" s="278" t="s">
        <v>4150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902</v>
      </c>
      <c r="B285" s="278" t="s">
        <v>2026</v>
      </c>
      <c r="C285" s="103"/>
      <c r="D285" s="63" t="s">
        <v>3311</v>
      </c>
      <c r="E285" s="251">
        <f>UCIRanking!B33</f>
        <v>36394.125000000175</v>
      </c>
      <c r="F285" s="251">
        <v>35815.100000000166</v>
      </c>
      <c r="G285" s="59">
        <f>SUM(E285-F285)</f>
        <v>579.02500000000873</v>
      </c>
      <c r="I285" s="332" t="s">
        <v>7</v>
      </c>
      <c r="J285" s="63" t="s">
        <v>4147</v>
      </c>
      <c r="L285" s="50"/>
      <c r="N285" s="338">
        <f>SUM(Puntenklassement!D23)+(Puntenklassement!D33)+(Puntenklassement!D39)+(Puntenklassement!D49)+(Puntenklassement!D60)+(Puntenklassement!D61)+(Puntenklassement!D68)+(Puntenklassement!D89)+(Puntenklassement!D90)+(Puntenklassement!D93)</f>
        <v>17699</v>
      </c>
      <c r="O285" s="278" t="s">
        <v>4155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903</v>
      </c>
      <c r="B286" s="278" t="s">
        <v>2024</v>
      </c>
      <c r="C286" s="103"/>
      <c r="D286" s="63" t="s">
        <v>3308</v>
      </c>
      <c r="E286" s="251">
        <f>UCIRanking!B108</f>
        <v>35333.987499999967</v>
      </c>
      <c r="F286" s="251">
        <v>36081.137499999961</v>
      </c>
      <c r="G286" s="59">
        <f>SUM(E286-F286)</f>
        <v>-747.14999999999418</v>
      </c>
      <c r="I286" s="332" t="s">
        <v>8</v>
      </c>
      <c r="J286" s="63" t="s">
        <v>4148</v>
      </c>
      <c r="L286" s="50"/>
      <c r="N286" s="338">
        <f>SUM(Puntenklassement!D17)+(Puntenklassement!D48)+(Puntenklassement!D54)+(Puntenklassement!D58)+(Puntenklassement!D67)+(Puntenklassement!D73)+(Puntenklassement!D74)+(Puntenklassement!D77)+(Puntenklassement!D84)+(Puntenklassement!D102)</f>
        <v>17497</v>
      </c>
      <c r="O286" s="278" t="s">
        <v>4156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904</v>
      </c>
      <c r="B287" s="278" t="s">
        <v>2022</v>
      </c>
      <c r="C287" s="103"/>
      <c r="D287" s="63" t="s">
        <v>3312</v>
      </c>
      <c r="E287" s="251">
        <f>UCIRanking!B40</f>
        <v>33457.812499999978</v>
      </c>
      <c r="F287" s="251">
        <v>32915.399999999972</v>
      </c>
      <c r="G287" s="59">
        <f>SUM(E287-F287)</f>
        <v>542.41250000000582</v>
      </c>
      <c r="I287" s="332" t="s">
        <v>10</v>
      </c>
      <c r="J287" s="63" t="s">
        <v>1679</v>
      </c>
      <c r="L287" s="50"/>
      <c r="N287" s="338">
        <f>SUM(Puntenklassement!D8)+(Puntenklassement!D9)+(Puntenklassement!D12)+(Puntenklassement!D13)+(Puntenklassement!D18)+(Puntenklassement!D38)+(Puntenklassement!D64)+(Puntenklassement!D75)+(Puntenklassement!D80)+(Puntenklassement!D83)</f>
        <v>17312</v>
      </c>
      <c r="O287" s="219" t="s">
        <v>4154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905</v>
      </c>
      <c r="B288" s="278" t="s">
        <v>2018</v>
      </c>
      <c r="C288" s="9"/>
      <c r="D288" s="63" t="s">
        <v>3314</v>
      </c>
      <c r="E288" s="251">
        <f>UCIRanking!B9</f>
        <v>29258.749999999967</v>
      </c>
      <c r="F288" s="251">
        <v>28802.374999999967</v>
      </c>
      <c r="G288" s="59">
        <f>SUM(E288-F288)</f>
        <v>456.375</v>
      </c>
      <c r="I288" s="332" t="s">
        <v>12</v>
      </c>
      <c r="J288" s="63" t="s">
        <v>1678</v>
      </c>
      <c r="N288" s="338">
        <f>SUM(Puntenklassement!D7)+(Puntenklassement!D26)+(Puntenklassement!D27)+(Puntenklassement!D30)+(Puntenklassement!D36)+(Puntenklassement!D57)+(Puntenklassement!D65)+(Puntenklassement!D78)+(Puntenklassement!D94)+(Puntenklassement!D95)</f>
        <v>16811</v>
      </c>
      <c r="O288" s="219" t="s">
        <v>4152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906</v>
      </c>
      <c r="B289" s="278" t="s">
        <v>6</v>
      </c>
      <c r="C289" s="9"/>
      <c r="D289" s="63" t="s">
        <v>3313</v>
      </c>
      <c r="E289" s="251">
        <f>UCIRanking!B111</f>
        <v>26850.737499999988</v>
      </c>
      <c r="F289" s="251">
        <v>27785.774999999987</v>
      </c>
      <c r="G289" s="59">
        <f>SUM(E289-F289)</f>
        <v>-935.03749999999854</v>
      </c>
      <c r="I289" s="282" t="s">
        <v>14</v>
      </c>
      <c r="J289" s="63" t="s">
        <v>4149</v>
      </c>
      <c r="L289" s="50"/>
      <c r="N289" s="338">
        <f>SUM(Puntenklassement!D6)+(Puntenklassement!D10)+(Puntenklassement!D15)+(Puntenklassement!D16)+(Puntenklassement!D19)+(Puntenklassement!D20)+(Puntenklassement!D29)+(Puntenklassement!D52)+(Puntenklassement!D82)+(Puntenklassement!D101)</f>
        <v>16062</v>
      </c>
      <c r="O289" s="278" t="s">
        <v>4158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907</v>
      </c>
      <c r="B290" s="278" t="s">
        <v>19</v>
      </c>
      <c r="C290" s="9"/>
      <c r="D290" s="63" t="s">
        <v>3315</v>
      </c>
      <c r="E290" s="251">
        <f>UCIRanking!B115</f>
        <v>25756.924999999923</v>
      </c>
      <c r="F290" s="251">
        <v>26739.62499999992</v>
      </c>
      <c r="G290" s="59">
        <f>SUM(E290-F290)</f>
        <v>-982.69999999999709</v>
      </c>
      <c r="I290" s="282" t="s">
        <v>16</v>
      </c>
      <c r="J290" s="63" t="s">
        <v>2168</v>
      </c>
      <c r="L290" s="50"/>
      <c r="N290" s="338">
        <f>SUM(Puntenklassement!D3)+(Puntenklassement!D4)+(Puntenklassement!D43)+(Puntenklassement!D44)+(Puntenklassement!D55)+(Puntenklassement!D66)+(Puntenklassement!D76)+(Puntenklassement!D79)+(Puntenklassement!D81)+(Puntenklassement!D86)</f>
        <v>15377</v>
      </c>
      <c r="O290" s="63" t="s">
        <v>4157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908</v>
      </c>
      <c r="B291" s="278" t="s">
        <v>2172</v>
      </c>
      <c r="D291" s="63" t="s">
        <v>3317</v>
      </c>
      <c r="E291" s="251">
        <f>UCIRanking!B83</f>
        <v>24613.325000000106</v>
      </c>
      <c r="F291" s="251">
        <v>23964.675000000105</v>
      </c>
      <c r="G291" s="59">
        <f>SUM(E291-F291)</f>
        <v>648.65000000000146</v>
      </c>
      <c r="I291" s="332"/>
      <c r="J291" s="279"/>
      <c r="K291" s="280"/>
      <c r="L291" s="393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909</v>
      </c>
      <c r="B292" s="278" t="s">
        <v>4565</v>
      </c>
      <c r="D292" s="63" t="s">
        <v>3318</v>
      </c>
      <c r="E292" s="251">
        <f>UCIRanking!B50</f>
        <v>23209.512500000095</v>
      </c>
      <c r="F292" s="251">
        <v>22276.012500000095</v>
      </c>
      <c r="G292" s="59">
        <f>SUM(E292-F292)</f>
        <v>933.5</v>
      </c>
      <c r="I292" s="332"/>
      <c r="J292" s="279"/>
      <c r="K292" s="393"/>
      <c r="L292" s="393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910</v>
      </c>
      <c r="B293" s="278" t="s">
        <v>2040</v>
      </c>
      <c r="D293" s="63" t="s">
        <v>3323</v>
      </c>
      <c r="E293" s="251">
        <f>UCIRanking!B30</f>
        <v>23208.475000000064</v>
      </c>
      <c r="F293" s="251">
        <v>21951.075000000066</v>
      </c>
      <c r="G293" s="59">
        <f>SUM(E293-F293)</f>
        <v>1257.3999999999978</v>
      </c>
      <c r="I293" s="332"/>
      <c r="J293" s="104" t="s">
        <v>3415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911</v>
      </c>
      <c r="B294" s="278" t="s">
        <v>2038</v>
      </c>
      <c r="D294" s="63" t="s">
        <v>3319</v>
      </c>
      <c r="E294" s="251">
        <f>UCIRanking!B14</f>
        <v>23084.800000000039</v>
      </c>
      <c r="F294" s="251">
        <v>21693.600000000042</v>
      </c>
      <c r="G294" s="59">
        <f>SUM(E294-F294)</f>
        <v>1391.1999999999971</v>
      </c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912</v>
      </c>
      <c r="B295" s="278" t="s">
        <v>2042</v>
      </c>
      <c r="D295" s="63" t="s">
        <v>3322</v>
      </c>
      <c r="E295" s="251">
        <f>UCIRanking!B57</f>
        <v>22805.449999999964</v>
      </c>
      <c r="F295" s="251">
        <v>21431.149999999965</v>
      </c>
      <c r="G295" s="59">
        <f>SUM(E295-F295)</f>
        <v>1374.2999999999993</v>
      </c>
      <c r="I295" s="332" t="s">
        <v>0</v>
      </c>
      <c r="J295" s="331" t="s">
        <v>570</v>
      </c>
      <c r="K295" s="280"/>
      <c r="L295" s="420"/>
      <c r="M295" s="421" t="s">
        <v>138</v>
      </c>
      <c r="N295" s="285">
        <v>342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913</v>
      </c>
      <c r="B296" s="219" t="s">
        <v>1650</v>
      </c>
      <c r="C296" s="9"/>
      <c r="D296" s="63" t="s">
        <v>3316</v>
      </c>
      <c r="E296" s="251">
        <f>UCIRanking!B117</f>
        <v>21584.224999999871</v>
      </c>
      <c r="F296" s="251">
        <v>22269.94999999987</v>
      </c>
      <c r="G296" s="59">
        <f>SUM(E296-F296)</f>
        <v>-685.72499999999854</v>
      </c>
      <c r="I296" s="332" t="s">
        <v>2</v>
      </c>
      <c r="J296" s="331" t="s">
        <v>469</v>
      </c>
      <c r="K296" s="280"/>
      <c r="L296" s="420"/>
      <c r="M296" s="421" t="s">
        <v>138</v>
      </c>
      <c r="N296" s="285">
        <v>247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914</v>
      </c>
      <c r="B297" s="278" t="s">
        <v>2045</v>
      </c>
      <c r="D297" s="63" t="s">
        <v>3324</v>
      </c>
      <c r="E297" s="251">
        <f>UCIRanking!B98</f>
        <v>20876.849999999951</v>
      </c>
      <c r="F297" s="251">
        <v>19761.674999999956</v>
      </c>
      <c r="G297" s="59">
        <f>SUM(E297-F297)</f>
        <v>1115.1749999999956</v>
      </c>
      <c r="I297" s="332" t="s">
        <v>3</v>
      </c>
      <c r="J297" s="331" t="s">
        <v>415</v>
      </c>
      <c r="K297" s="420"/>
      <c r="L297" s="420"/>
      <c r="M297" s="421" t="s">
        <v>140</v>
      </c>
      <c r="N297" s="285">
        <v>234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915</v>
      </c>
      <c r="B298" s="278" t="s">
        <v>2043</v>
      </c>
      <c r="D298" s="63" t="s">
        <v>3321</v>
      </c>
      <c r="E298" s="251">
        <f>UCIRanking!B121</f>
        <v>19677.512499999895</v>
      </c>
      <c r="F298" s="251">
        <v>20107.912499999897</v>
      </c>
      <c r="G298" s="59">
        <f>SUM(E298-F298)</f>
        <v>-430.40000000000146</v>
      </c>
      <c r="I298" s="332" t="s">
        <v>5</v>
      </c>
      <c r="J298" s="331" t="s">
        <v>519</v>
      </c>
      <c r="K298" s="420"/>
      <c r="L298" s="420"/>
      <c r="M298" s="421" t="s">
        <v>133</v>
      </c>
      <c r="N298" s="285">
        <v>219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916</v>
      </c>
      <c r="B299" s="278" t="s">
        <v>2044</v>
      </c>
      <c r="D299" s="63" t="s">
        <v>3320</v>
      </c>
      <c r="E299" s="251">
        <f>UCIRanking!B126</f>
        <v>19661.137500000008</v>
      </c>
      <c r="F299" s="251">
        <v>20102.225000000006</v>
      </c>
      <c r="G299" s="59">
        <f>SUM(E299-F299)</f>
        <v>-441.08749999999782</v>
      </c>
      <c r="I299" s="332" t="s">
        <v>7</v>
      </c>
      <c r="J299" s="331" t="s">
        <v>831</v>
      </c>
      <c r="K299" s="280"/>
      <c r="L299" s="420"/>
      <c r="M299" s="421" t="s">
        <v>138</v>
      </c>
      <c r="N299" s="285">
        <v>211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917</v>
      </c>
      <c r="B300" s="278" t="s">
        <v>2065</v>
      </c>
      <c r="D300" s="63" t="s">
        <v>3325</v>
      </c>
      <c r="E300" s="251">
        <f>UCIRanking!B79</f>
        <v>19431.974999999988</v>
      </c>
      <c r="F300" s="251">
        <v>18806.69999999999</v>
      </c>
      <c r="G300" s="59">
        <f>SUM(E300-F300)</f>
        <v>625.27499999999782</v>
      </c>
      <c r="I300" s="332" t="s">
        <v>8</v>
      </c>
      <c r="J300" s="331" t="s">
        <v>1268</v>
      </c>
      <c r="K300" s="420"/>
      <c r="L300" s="420"/>
      <c r="M300" s="421" t="s">
        <v>133</v>
      </c>
      <c r="N300" s="285">
        <v>206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918</v>
      </c>
      <c r="B301" s="278" t="s">
        <v>2039</v>
      </c>
      <c r="D301" s="63" t="s">
        <v>3326</v>
      </c>
      <c r="E301" s="251">
        <f>UCIRanking!B23</f>
        <v>18285.849999999984</v>
      </c>
      <c r="F301" s="251">
        <v>17401.099999999988</v>
      </c>
      <c r="G301" s="59">
        <f>SUM(E301-F301)</f>
        <v>884.74999999999636</v>
      </c>
      <c r="I301" s="332" t="s">
        <v>10</v>
      </c>
      <c r="J301" s="331" t="s">
        <v>480</v>
      </c>
      <c r="K301" s="423"/>
      <c r="L301" s="423"/>
      <c r="M301" s="421" t="s">
        <v>132</v>
      </c>
      <c r="N301" s="285">
        <v>203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919</v>
      </c>
      <c r="B302" s="278" t="s">
        <v>2068</v>
      </c>
      <c r="D302" s="63" t="s">
        <v>3327</v>
      </c>
      <c r="E302" s="251">
        <f>UCIRanking!B18</f>
        <v>17430.175000000094</v>
      </c>
      <c r="F302" s="251">
        <v>16335.600000000093</v>
      </c>
      <c r="G302" s="59">
        <f>SUM(E302-F302)</f>
        <v>1094.5750000000007</v>
      </c>
      <c r="I302" s="332" t="s">
        <v>12</v>
      </c>
      <c r="J302" s="206" t="s">
        <v>2304</v>
      </c>
      <c r="K302" s="420"/>
      <c r="L302" s="420"/>
      <c r="M302" s="421" t="s">
        <v>133</v>
      </c>
      <c r="N302" s="285">
        <v>202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920</v>
      </c>
      <c r="B303" s="278" t="s">
        <v>2041</v>
      </c>
      <c r="D303" s="63" t="s">
        <v>3330</v>
      </c>
      <c r="E303" s="251">
        <f>UCIRanking!B55</f>
        <v>16401.575000000066</v>
      </c>
      <c r="F303" s="251">
        <v>15255.700000000064</v>
      </c>
      <c r="G303" s="59">
        <f>SUM(E303-F303)</f>
        <v>1145.8750000000018</v>
      </c>
      <c r="I303" s="332" t="s">
        <v>14</v>
      </c>
      <c r="J303" s="331" t="s">
        <v>426</v>
      </c>
      <c r="K303" s="422"/>
      <c r="L303" s="420"/>
      <c r="M303" s="421" t="s">
        <v>139</v>
      </c>
      <c r="N303" s="285">
        <v>196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921</v>
      </c>
      <c r="B304" s="278" t="s">
        <v>2067</v>
      </c>
      <c r="D304" s="63" t="s">
        <v>3329</v>
      </c>
      <c r="E304" s="251">
        <f>UCIRanking!B82</f>
        <v>15935.237500000112</v>
      </c>
      <c r="F304" s="251">
        <v>15172.712500000112</v>
      </c>
      <c r="G304" s="59">
        <f>SUM(E304-F304)</f>
        <v>762.52499999999964</v>
      </c>
      <c r="I304" s="332" t="s">
        <v>16</v>
      </c>
      <c r="J304" s="331" t="s">
        <v>2078</v>
      </c>
      <c r="K304" s="420"/>
      <c r="L304" s="420"/>
      <c r="M304" s="421" t="s">
        <v>136</v>
      </c>
      <c r="N304" s="285">
        <v>183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922</v>
      </c>
      <c r="B305" s="278" t="s">
        <v>2019</v>
      </c>
      <c r="C305" s="213"/>
      <c r="D305" s="63" t="s">
        <v>3328</v>
      </c>
      <c r="E305" s="251">
        <f>UCIRanking!B112</f>
        <v>14302.299999999859</v>
      </c>
      <c r="F305" s="251">
        <v>14646.724999999858</v>
      </c>
      <c r="G305" s="59">
        <f>SUM(E305-F305)</f>
        <v>-344.42499999999927</v>
      </c>
      <c r="I305" s="332" t="s">
        <v>18</v>
      </c>
      <c r="J305" s="331" t="s">
        <v>1697</v>
      </c>
      <c r="K305" s="280"/>
      <c r="L305" s="420"/>
      <c r="M305" s="421" t="s">
        <v>134</v>
      </c>
      <c r="N305" s="285">
        <v>175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923</v>
      </c>
      <c r="B306" s="278" t="s">
        <v>29</v>
      </c>
      <c r="C306" s="103"/>
      <c r="D306" s="63" t="s">
        <v>3331</v>
      </c>
      <c r="E306" s="251">
        <f>UCIRanking!B123</f>
        <v>12867.062499999978</v>
      </c>
      <c r="F306" s="251">
        <v>13195.462499999976</v>
      </c>
      <c r="G306" s="59">
        <f>SUM(E306-F306)</f>
        <v>-328.39999999999782</v>
      </c>
      <c r="I306" s="332" t="s">
        <v>20</v>
      </c>
      <c r="J306" s="331" t="s">
        <v>526</v>
      </c>
      <c r="K306" s="28"/>
      <c r="L306" s="420"/>
      <c r="M306" s="421" t="s">
        <v>137</v>
      </c>
      <c r="N306" s="285">
        <v>165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924</v>
      </c>
      <c r="B307" s="63" t="s">
        <v>745</v>
      </c>
      <c r="C307" s="103"/>
      <c r="D307" s="63" t="s">
        <v>3332</v>
      </c>
      <c r="E307" s="251">
        <f>UCIRanking!B113</f>
        <v>11947.775000000001</v>
      </c>
      <c r="F307" s="251">
        <v>12354.537499999999</v>
      </c>
      <c r="G307" s="59">
        <f>SUM(E307-F307)</f>
        <v>-406.76249999999709</v>
      </c>
      <c r="I307" s="332" t="s">
        <v>22</v>
      </c>
      <c r="J307" s="331" t="s">
        <v>1005</v>
      </c>
      <c r="K307" s="280"/>
      <c r="L307" s="420"/>
      <c r="M307" s="421" t="s">
        <v>138</v>
      </c>
      <c r="N307" s="285">
        <v>163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925</v>
      </c>
      <c r="B308" s="63" t="s">
        <v>158</v>
      </c>
      <c r="C308" s="103"/>
      <c r="D308" s="63" t="s">
        <v>3333</v>
      </c>
      <c r="E308" s="251">
        <f>UCIRanking!B125</f>
        <v>10692.39999999998</v>
      </c>
      <c r="F308" s="251">
        <v>11203.574999999979</v>
      </c>
      <c r="G308" s="59">
        <f>SUM(E308-F308)</f>
        <v>-511.17499999999927</v>
      </c>
      <c r="I308" s="332" t="s">
        <v>24</v>
      </c>
      <c r="J308" s="331" t="s">
        <v>1274</v>
      </c>
      <c r="K308" s="420"/>
      <c r="L308" s="420"/>
      <c r="M308" s="421" t="s">
        <v>136</v>
      </c>
      <c r="N308" s="285">
        <v>161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926</v>
      </c>
      <c r="B309" s="63" t="s">
        <v>770</v>
      </c>
      <c r="C309" s="103"/>
      <c r="D309" s="63" t="s">
        <v>3334</v>
      </c>
      <c r="E309" s="251">
        <f>UCIRanking!B109</f>
        <v>10600.825000000023</v>
      </c>
      <c r="F309" s="251">
        <v>11048.812500000022</v>
      </c>
      <c r="G309" s="59">
        <f>SUM(E309-F309)</f>
        <v>-447.98749999999927</v>
      </c>
      <c r="I309" s="332" t="s">
        <v>26</v>
      </c>
      <c r="J309" s="206" t="s">
        <v>2348</v>
      </c>
      <c r="K309" s="280"/>
      <c r="L309" s="420"/>
      <c r="M309" s="421" t="s">
        <v>134</v>
      </c>
      <c r="N309" s="285">
        <v>160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927</v>
      </c>
      <c r="B310" s="278" t="s">
        <v>35</v>
      </c>
      <c r="C310" s="103"/>
      <c r="D310" s="63" t="s">
        <v>3335</v>
      </c>
      <c r="E310" s="251">
        <f>UCIRanking!B128</f>
        <v>9835.4875000000102</v>
      </c>
      <c r="F310" s="251">
        <v>10232.825000000004</v>
      </c>
      <c r="G310" s="59">
        <f>SUM(E310-F310)</f>
        <v>-397.33749999999418</v>
      </c>
      <c r="I310" s="332" t="s">
        <v>28</v>
      </c>
      <c r="J310" s="331" t="s">
        <v>517</v>
      </c>
      <c r="K310" s="420"/>
      <c r="L310" s="420"/>
      <c r="M310" s="421" t="s">
        <v>136</v>
      </c>
      <c r="N310" s="285">
        <v>158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928</v>
      </c>
      <c r="B311" s="278" t="s">
        <v>4</v>
      </c>
      <c r="C311" s="103"/>
      <c r="D311" s="63" t="s">
        <v>3336</v>
      </c>
      <c r="E311" s="251">
        <f>UCIRanking!B110</f>
        <v>9330.8374999999942</v>
      </c>
      <c r="F311" s="251">
        <v>9685.8999999999978</v>
      </c>
      <c r="G311" s="59">
        <f>SUM(E311-F311)</f>
        <v>-355.06250000000364</v>
      </c>
      <c r="I311" s="332" t="s">
        <v>30</v>
      </c>
      <c r="J311" s="206" t="s">
        <v>2576</v>
      </c>
      <c r="K311" s="420"/>
      <c r="L311" s="420"/>
      <c r="M311" s="1" t="s">
        <v>131</v>
      </c>
      <c r="N311" s="285">
        <v>156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929</v>
      </c>
      <c r="B312" s="63" t="s">
        <v>1646</v>
      </c>
      <c r="D312" s="63" t="s">
        <v>3337</v>
      </c>
      <c r="E312" s="251">
        <f>UCIRanking!B116</f>
        <v>6828.5499999999493</v>
      </c>
      <c r="F312" s="251">
        <v>7010.8999999999478</v>
      </c>
      <c r="G312" s="59">
        <f>SUM(E312-F312)</f>
        <v>-182.34999999999854</v>
      </c>
      <c r="I312" s="332" t="s">
        <v>32</v>
      </c>
      <c r="J312" s="331" t="s">
        <v>2087</v>
      </c>
      <c r="K312" s="423"/>
      <c r="L312" s="423"/>
      <c r="M312" s="421" t="s">
        <v>130</v>
      </c>
      <c r="N312" s="285">
        <v>153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930</v>
      </c>
      <c r="B313" s="219" t="s">
        <v>1663</v>
      </c>
      <c r="D313" s="63" t="s">
        <v>3338</v>
      </c>
      <c r="E313" s="251">
        <f>UCIRanking!B131</f>
        <v>6042.5999999999649</v>
      </c>
      <c r="F313" s="251">
        <v>6310.9499999999634</v>
      </c>
      <c r="G313" s="59">
        <f>SUM(E313-F313)</f>
        <v>-268.34999999999854</v>
      </c>
      <c r="I313" s="332" t="s">
        <v>34</v>
      </c>
      <c r="J313" s="331" t="s">
        <v>960</v>
      </c>
      <c r="K313" s="280"/>
      <c r="L313" s="420"/>
      <c r="M313" s="421" t="s">
        <v>138</v>
      </c>
      <c r="N313" s="285">
        <v>149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931</v>
      </c>
      <c r="B314" s="219" t="s">
        <v>1656</v>
      </c>
      <c r="D314" s="63" t="s">
        <v>3339</v>
      </c>
      <c r="E314" s="251">
        <f>UCIRanking!B120</f>
        <v>6033.650000000006</v>
      </c>
      <c r="F314" s="251">
        <v>6262.275000000006</v>
      </c>
      <c r="G314" s="59">
        <f>SUM(E314-F314)</f>
        <v>-228.625</v>
      </c>
      <c r="I314" s="332" t="s">
        <v>36</v>
      </c>
      <c r="J314" s="331" t="s">
        <v>443</v>
      </c>
      <c r="K314" s="420"/>
      <c r="L314" s="420"/>
      <c r="M314" s="421" t="s">
        <v>140</v>
      </c>
      <c r="N314" s="285">
        <v>143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932</v>
      </c>
      <c r="B315" s="219" t="s">
        <v>1655</v>
      </c>
      <c r="D315" s="63" t="s">
        <v>3340</v>
      </c>
      <c r="E315" s="251">
        <f>UCIRanking!B122</f>
        <v>5934.8500000000104</v>
      </c>
      <c r="F315" s="251">
        <v>6114.0000000000118</v>
      </c>
      <c r="G315" s="59">
        <f>SUM(E315-F315)</f>
        <v>-179.15000000000146</v>
      </c>
      <c r="I315" s="332" t="s">
        <v>38</v>
      </c>
      <c r="J315" s="331" t="s">
        <v>423</v>
      </c>
      <c r="K315" s="420"/>
      <c r="L315" s="420"/>
      <c r="M315" s="421" t="s">
        <v>133</v>
      </c>
      <c r="N315" s="285">
        <v>136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933</v>
      </c>
      <c r="B316" s="219" t="s">
        <v>1681</v>
      </c>
      <c r="D316" s="63" t="s">
        <v>3341</v>
      </c>
      <c r="E316" s="251">
        <f>UCIRanking!B127</f>
        <v>5934.5500000000229</v>
      </c>
      <c r="F316" s="251">
        <v>6130.725000000024</v>
      </c>
      <c r="G316" s="59">
        <f>SUM(E316-F316)</f>
        <v>-196.17500000000109</v>
      </c>
      <c r="I316" s="332" t="s">
        <v>145</v>
      </c>
      <c r="J316" s="331" t="s">
        <v>560</v>
      </c>
      <c r="K316" s="420"/>
      <c r="L316" s="420"/>
      <c r="M316" s="421" t="s">
        <v>133</v>
      </c>
      <c r="N316" s="285">
        <v>130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934</v>
      </c>
      <c r="B317" s="219" t="s">
        <v>1653</v>
      </c>
      <c r="D317" s="63" t="s">
        <v>3342</v>
      </c>
      <c r="E317" s="251">
        <f>UCIRanking!B124</f>
        <v>5325.3750000000464</v>
      </c>
      <c r="F317" s="251">
        <v>5438.9750000000467</v>
      </c>
      <c r="G317" s="59">
        <f>SUM(E317-F317)</f>
        <v>-113.60000000000036</v>
      </c>
      <c r="I317" s="332" t="s">
        <v>146</v>
      </c>
      <c r="J317" s="331" t="s">
        <v>605</v>
      </c>
      <c r="K317" s="420"/>
      <c r="L317" s="420"/>
      <c r="M317" s="421" t="s">
        <v>133</v>
      </c>
      <c r="N317" s="285">
        <v>129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935</v>
      </c>
      <c r="B318" s="63" t="s">
        <v>775</v>
      </c>
      <c r="D318" s="63" t="s">
        <v>3343</v>
      </c>
      <c r="E318" s="251">
        <f>UCIRanking!B114</f>
        <v>3894.1499999999814</v>
      </c>
      <c r="F318" s="251">
        <v>4129.6749999999811</v>
      </c>
      <c r="G318" s="59">
        <f>SUM(E318-F318)</f>
        <v>-235.52499999999964</v>
      </c>
      <c r="I318" s="282" t="s">
        <v>147</v>
      </c>
      <c r="J318" s="206" t="s">
        <v>4588</v>
      </c>
      <c r="K318" s="422"/>
      <c r="L318" s="420"/>
      <c r="M318" s="421"/>
      <c r="N318" s="285">
        <v>128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936</v>
      </c>
      <c r="B319" s="63" t="s">
        <v>3417</v>
      </c>
      <c r="D319" s="63" t="s">
        <v>3391</v>
      </c>
      <c r="E319" s="251">
        <f>UCIRanking!B15</f>
        <v>3831.7999999999988</v>
      </c>
      <c r="F319" s="251">
        <v>2128.1999999999998</v>
      </c>
      <c r="G319" s="59">
        <f>SUM(E319-F319)</f>
        <v>1703.599999999999</v>
      </c>
      <c r="I319" s="332" t="s">
        <v>151</v>
      </c>
      <c r="J319" s="331" t="s">
        <v>466</v>
      </c>
      <c r="K319" s="420"/>
      <c r="L319" s="420"/>
      <c r="M319" s="421" t="s">
        <v>133</v>
      </c>
      <c r="N319" s="285">
        <v>126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937</v>
      </c>
      <c r="B320" s="63" t="s">
        <v>3416</v>
      </c>
      <c r="D320" s="63" t="s">
        <v>3390</v>
      </c>
      <c r="E320" s="251">
        <f>UCIRanking!B25</f>
        <v>3672.1999999999975</v>
      </c>
      <c r="F320" s="251">
        <v>2122.8999999999983</v>
      </c>
      <c r="G320" s="59">
        <f>SUM(E320-F320)</f>
        <v>1549.2999999999993</v>
      </c>
      <c r="I320" s="332" t="s">
        <v>157</v>
      </c>
      <c r="J320" s="331" t="s">
        <v>520</v>
      </c>
      <c r="K320" s="420"/>
      <c r="L320" s="420"/>
      <c r="M320" s="421" t="s">
        <v>140</v>
      </c>
      <c r="N320" s="285">
        <v>120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938</v>
      </c>
      <c r="B321" s="63" t="s">
        <v>3426</v>
      </c>
      <c r="D321" s="63" t="s">
        <v>3393</v>
      </c>
      <c r="E321" s="251">
        <f>UCIRanking!B100</f>
        <v>3470.0000000000023</v>
      </c>
      <c r="F321" s="251">
        <v>2008.1000000000004</v>
      </c>
      <c r="G321" s="59">
        <f>SUM(E321-F321)</f>
        <v>1461.9000000000019</v>
      </c>
      <c r="I321" s="332" t="s">
        <v>159</v>
      </c>
      <c r="J321" s="331" t="s">
        <v>456</v>
      </c>
      <c r="K321" s="420"/>
      <c r="L321" s="420"/>
      <c r="M321" s="421" t="s">
        <v>133</v>
      </c>
      <c r="N321" s="285">
        <v>120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2517</v>
      </c>
      <c r="B322" s="63" t="s">
        <v>3429</v>
      </c>
      <c r="D322" s="63" t="s">
        <v>3395</v>
      </c>
      <c r="E322" s="251">
        <f>UCIRanking!B45</f>
        <v>3453.1500000000015</v>
      </c>
      <c r="F322" s="251">
        <v>1856.7000000000003</v>
      </c>
      <c r="G322" s="59">
        <f>SUM(E322-F322)</f>
        <v>1596.4500000000012</v>
      </c>
      <c r="I322" s="332" t="s">
        <v>160</v>
      </c>
      <c r="J322" s="331" t="s">
        <v>427</v>
      </c>
      <c r="K322" s="422"/>
      <c r="L322" s="420"/>
      <c r="M322" s="421" t="s">
        <v>139</v>
      </c>
      <c r="N322" s="285">
        <v>117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3346</v>
      </c>
      <c r="B323" s="63" t="s">
        <v>785</v>
      </c>
      <c r="D323" s="63" t="s">
        <v>3344</v>
      </c>
      <c r="E323" s="251">
        <f>UCIRanking!B118</f>
        <v>3439.2999999999938</v>
      </c>
      <c r="F323" s="251">
        <v>3759.7499999999936</v>
      </c>
      <c r="G323" s="59">
        <f>SUM(E323-F323)</f>
        <v>-320.44999999999982</v>
      </c>
      <c r="I323" s="332" t="s">
        <v>161</v>
      </c>
      <c r="J323" s="331" t="s">
        <v>464</v>
      </c>
      <c r="K323" s="280"/>
      <c r="L323" s="420"/>
      <c r="M323" s="421" t="s">
        <v>134</v>
      </c>
      <c r="N323" s="285">
        <v>115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3347</v>
      </c>
      <c r="B324" s="63" t="s">
        <v>180</v>
      </c>
      <c r="D324" s="63" t="s">
        <v>3389</v>
      </c>
      <c r="E324" s="251">
        <f>UCIRanking!B99</f>
        <v>3208.2999999999997</v>
      </c>
      <c r="F324" s="251">
        <v>1483.5</v>
      </c>
      <c r="G324" s="59">
        <f>SUM(E324-F324)</f>
        <v>1724.7999999999997</v>
      </c>
      <c r="I324" s="332" t="s">
        <v>163</v>
      </c>
      <c r="J324" s="331" t="s">
        <v>508</v>
      </c>
      <c r="K324" s="420"/>
      <c r="L324" s="420"/>
      <c r="M324" s="421" t="s">
        <v>133</v>
      </c>
      <c r="N324" s="285">
        <v>114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3348</v>
      </c>
      <c r="B325" s="63" t="s">
        <v>3425</v>
      </c>
      <c r="D325" s="63" t="s">
        <v>3392</v>
      </c>
      <c r="E325" s="251">
        <f>UCIRanking!B39</f>
        <v>3146.7000000000012</v>
      </c>
      <c r="F325" s="251">
        <v>1478.3000000000013</v>
      </c>
      <c r="G325" s="59">
        <f>SUM(E325-F325)</f>
        <v>1668.3999999999999</v>
      </c>
      <c r="I325" s="282" t="s">
        <v>276</v>
      </c>
      <c r="J325" s="331" t="s">
        <v>631</v>
      </c>
      <c r="K325" s="423"/>
      <c r="L325" s="423"/>
      <c r="M325" s="421" t="s">
        <v>135</v>
      </c>
      <c r="N325" s="285">
        <v>111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3349</v>
      </c>
      <c r="B326" s="63" t="s">
        <v>3402</v>
      </c>
      <c r="D326" s="63" t="s">
        <v>3375</v>
      </c>
      <c r="E326" s="251">
        <f>UCIRanking!B24</f>
        <v>3113.5999999999976</v>
      </c>
      <c r="F326" s="251">
        <v>2057.8999999999987</v>
      </c>
      <c r="G326" s="59">
        <f>SUM(E326-F326)</f>
        <v>1055.6999999999989</v>
      </c>
      <c r="I326" s="282" t="s">
        <v>277</v>
      </c>
      <c r="J326" s="331" t="s">
        <v>1210</v>
      </c>
      <c r="K326" s="420"/>
      <c r="L326" s="420"/>
      <c r="M326" s="421" t="s">
        <v>140</v>
      </c>
      <c r="N326" s="285">
        <v>106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3350</v>
      </c>
      <c r="B327" s="63" t="s">
        <v>3398</v>
      </c>
      <c r="D327" s="63" t="s">
        <v>3371</v>
      </c>
      <c r="E327" s="251">
        <f>UCIRanking!B12</f>
        <v>3081.4000000000019</v>
      </c>
      <c r="F327" s="251">
        <v>1508.8000000000006</v>
      </c>
      <c r="G327" s="59">
        <f>SUM(E327-F327)</f>
        <v>1572.6000000000013</v>
      </c>
      <c r="I327" s="282" t="s">
        <v>278</v>
      </c>
      <c r="J327" s="331" t="s">
        <v>641</v>
      </c>
      <c r="K327" s="420"/>
      <c r="L327" s="420"/>
      <c r="M327" s="421" t="s">
        <v>133</v>
      </c>
      <c r="N327" s="285">
        <v>106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3351</v>
      </c>
      <c r="B328" s="63" t="s">
        <v>3413</v>
      </c>
      <c r="D328" s="63" t="s">
        <v>3386</v>
      </c>
      <c r="E328" s="251">
        <f>UCIRanking!B72</f>
        <v>3075.1000000000013</v>
      </c>
      <c r="F328" s="251">
        <v>1846.700000000001</v>
      </c>
      <c r="G328" s="59">
        <f>SUM(E328-F328)</f>
        <v>1228.4000000000003</v>
      </c>
      <c r="I328" s="282" t="s">
        <v>279</v>
      </c>
      <c r="J328" s="331" t="s">
        <v>603</v>
      </c>
      <c r="K328" s="420"/>
      <c r="L328" s="420"/>
      <c r="M328" s="421" t="s">
        <v>140</v>
      </c>
      <c r="N328" s="285">
        <v>105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3352</v>
      </c>
      <c r="B329" s="63" t="s">
        <v>3404</v>
      </c>
      <c r="D329" s="63" t="s">
        <v>3377</v>
      </c>
      <c r="E329" s="251">
        <f>UCIRanking!B44</f>
        <v>3054.9999999999982</v>
      </c>
      <c r="F329" s="251">
        <v>2000.899999999999</v>
      </c>
      <c r="G329" s="59">
        <f>SUM(E329-F329)</f>
        <v>1054.0999999999992</v>
      </c>
      <c r="I329" s="282" t="s">
        <v>736</v>
      </c>
      <c r="J329" s="331" t="s">
        <v>1738</v>
      </c>
      <c r="K329" s="420"/>
      <c r="L329" s="420"/>
      <c r="M329" s="421" t="s">
        <v>140</v>
      </c>
      <c r="N329" s="285">
        <v>102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3353</v>
      </c>
      <c r="B330" s="63" t="s">
        <v>3408</v>
      </c>
      <c r="D330" s="63" t="s">
        <v>3381</v>
      </c>
      <c r="E330" s="251">
        <f>UCIRanking!B84</f>
        <v>3036.7000000000025</v>
      </c>
      <c r="F330" s="251">
        <v>1490.4000000000005</v>
      </c>
      <c r="G330" s="59">
        <f>SUM(E330-F330)</f>
        <v>1546.300000000002</v>
      </c>
      <c r="I330" s="282" t="s">
        <v>737</v>
      </c>
      <c r="J330" s="331" t="s">
        <v>474</v>
      </c>
      <c r="K330" s="422"/>
      <c r="L330" s="420"/>
      <c r="M330" s="421" t="s">
        <v>139</v>
      </c>
      <c r="N330" s="285">
        <v>100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3354</v>
      </c>
      <c r="B331" s="63" t="s">
        <v>3405</v>
      </c>
      <c r="D331" s="63" t="s">
        <v>3378</v>
      </c>
      <c r="E331" s="251">
        <f>UCIRanking!B60</f>
        <v>3035.8</v>
      </c>
      <c r="F331" s="251">
        <v>1699.7000000000003</v>
      </c>
      <c r="G331" s="59">
        <f>SUM(E331-F331)</f>
        <v>1336.1</v>
      </c>
      <c r="I331" s="282" t="s">
        <v>738</v>
      </c>
      <c r="J331" s="331" t="s">
        <v>2069</v>
      </c>
      <c r="K331" s="420"/>
      <c r="L331" s="420"/>
      <c r="M331" s="421" t="s">
        <v>140</v>
      </c>
      <c r="N331" s="285">
        <v>96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3355</v>
      </c>
      <c r="B332" s="63" t="s">
        <v>3406</v>
      </c>
      <c r="D332" s="63" t="s">
        <v>3379</v>
      </c>
      <c r="E332" s="251">
        <f>UCIRanking!B56</f>
        <v>3014.2999999999943</v>
      </c>
      <c r="F332" s="251">
        <v>1660.6999999999975</v>
      </c>
      <c r="G332" s="59">
        <f>SUM(E332-F332)</f>
        <v>1353.5999999999967</v>
      </c>
      <c r="I332" s="282" t="s">
        <v>740</v>
      </c>
      <c r="J332" s="331" t="s">
        <v>463</v>
      </c>
      <c r="K332" s="420"/>
      <c r="L332" s="420"/>
      <c r="M332" s="421" t="s">
        <v>133</v>
      </c>
      <c r="N332" s="285">
        <v>90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3356</v>
      </c>
      <c r="B333" s="63" t="s">
        <v>3401</v>
      </c>
      <c r="D333" s="63" t="s">
        <v>3374</v>
      </c>
      <c r="E333" s="251">
        <f>UCIRanking!B67</f>
        <v>2989.7499999999991</v>
      </c>
      <c r="F333" s="251">
        <v>1800.2999999999993</v>
      </c>
      <c r="G333" s="59">
        <f>SUM(E333-F333)</f>
        <v>1189.4499999999998</v>
      </c>
      <c r="I333" s="282" t="s">
        <v>746</v>
      </c>
      <c r="J333" s="331" t="s">
        <v>438</v>
      </c>
      <c r="K333" s="422"/>
      <c r="L333" s="420"/>
      <c r="M333" s="421" t="s">
        <v>139</v>
      </c>
      <c r="N333" s="285">
        <v>89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3357</v>
      </c>
      <c r="B334" s="63" t="s">
        <v>3403</v>
      </c>
      <c r="D334" s="63" t="s">
        <v>3376</v>
      </c>
      <c r="E334" s="251">
        <f>UCIRanking!B48</f>
        <v>2905.1499999999978</v>
      </c>
      <c r="F334" s="251">
        <v>1680.4999999999986</v>
      </c>
      <c r="G334" s="59">
        <f>SUM(E334-F334)</f>
        <v>1224.6499999999992</v>
      </c>
      <c r="I334" s="282" t="s">
        <v>748</v>
      </c>
      <c r="J334" s="331" t="s">
        <v>1798</v>
      </c>
      <c r="K334" s="420"/>
      <c r="L334" s="420"/>
      <c r="M334" s="421" t="s">
        <v>136</v>
      </c>
      <c r="N334" s="285">
        <v>86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3358</v>
      </c>
      <c r="B335" s="63" t="s">
        <v>3411</v>
      </c>
      <c r="D335" s="63" t="s">
        <v>3384</v>
      </c>
      <c r="E335" s="251">
        <f>UCIRanking!B86</f>
        <v>2882.3999999999983</v>
      </c>
      <c r="F335" s="251">
        <v>1229.8</v>
      </c>
      <c r="G335" s="59">
        <f>SUM(E335-F335)</f>
        <v>1652.5999999999983</v>
      </c>
      <c r="I335" s="282" t="s">
        <v>751</v>
      </c>
      <c r="J335" s="206" t="s">
        <v>2644</v>
      </c>
      <c r="K335" s="423"/>
      <c r="L335" s="423"/>
      <c r="M335" s="421" t="s">
        <v>135</v>
      </c>
      <c r="N335" s="285">
        <v>85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3359</v>
      </c>
      <c r="B336" s="63" t="s">
        <v>3410</v>
      </c>
      <c r="D336" s="63" t="s">
        <v>3383</v>
      </c>
      <c r="E336" s="251">
        <f>UCIRanking!B34</f>
        <v>2853.8499999999995</v>
      </c>
      <c r="F336" s="251">
        <v>1724.7999999999993</v>
      </c>
      <c r="G336" s="59">
        <f>SUM(E336-F336)</f>
        <v>1129.0500000000002</v>
      </c>
      <c r="I336" s="282" t="s">
        <v>752</v>
      </c>
      <c r="J336" s="331" t="s">
        <v>718</v>
      </c>
      <c r="K336" s="420"/>
      <c r="L336" s="420"/>
      <c r="M336" s="421" t="s">
        <v>136</v>
      </c>
      <c r="N336" s="285">
        <v>83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3360</v>
      </c>
      <c r="B337" s="63" t="s">
        <v>3396</v>
      </c>
      <c r="D337" s="63" t="s">
        <v>2367</v>
      </c>
      <c r="E337" s="251">
        <f>UCIRanking!B54</f>
        <v>2824.9</v>
      </c>
      <c r="F337" s="251">
        <v>1592.4</v>
      </c>
      <c r="G337" s="59">
        <f>SUM(E337-F337)</f>
        <v>1232.5</v>
      </c>
      <c r="I337" s="282" t="s">
        <v>755</v>
      </c>
      <c r="J337" s="206" t="s">
        <v>2869</v>
      </c>
      <c r="K337" s="28"/>
      <c r="L337" s="276"/>
      <c r="M337" s="421" t="s">
        <v>129</v>
      </c>
      <c r="N337" s="285">
        <v>82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3361</v>
      </c>
      <c r="B338" s="63" t="s">
        <v>3430</v>
      </c>
      <c r="D338" s="63" t="s">
        <v>3387</v>
      </c>
      <c r="E338" s="251">
        <f>UCIRanking!B88</f>
        <v>2818.6500000000005</v>
      </c>
      <c r="F338" s="251">
        <v>1545.3999999999996</v>
      </c>
      <c r="G338" s="59">
        <f>SUM(E338-F338)</f>
        <v>1273.2500000000009</v>
      </c>
      <c r="I338" s="282" t="s">
        <v>757</v>
      </c>
      <c r="J338" s="331" t="s">
        <v>979</v>
      </c>
      <c r="K338" s="170"/>
      <c r="L338" s="420"/>
      <c r="M338" s="421" t="s">
        <v>137</v>
      </c>
      <c r="N338" s="285">
        <v>80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3362</v>
      </c>
      <c r="B339" s="63" t="s">
        <v>3428</v>
      </c>
      <c r="D339" s="63" t="s">
        <v>3394</v>
      </c>
      <c r="E339" s="251">
        <f>UCIRanking!B77</f>
        <v>2793.4999999999968</v>
      </c>
      <c r="F339" s="251">
        <v>1615.1999999999982</v>
      </c>
      <c r="G339" s="59">
        <f>SUM(E339-F339)</f>
        <v>1178.2999999999986</v>
      </c>
      <c r="I339" s="282" t="s">
        <v>762</v>
      </c>
      <c r="J339" s="331" t="s">
        <v>530</v>
      </c>
      <c r="K339" s="420"/>
      <c r="L339" s="420"/>
      <c r="M339" s="421" t="s">
        <v>133</v>
      </c>
      <c r="N339" s="285">
        <v>80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3363</v>
      </c>
      <c r="B340" s="63" t="s">
        <v>3400</v>
      </c>
      <c r="D340" s="63" t="s">
        <v>3373</v>
      </c>
      <c r="E340" s="251">
        <f>UCIRanking!B29</f>
        <v>2748.4999999999991</v>
      </c>
      <c r="F340" s="251">
        <v>1695.1999999999989</v>
      </c>
      <c r="G340" s="59">
        <f>SUM(E340-F340)</f>
        <v>1053.3000000000002</v>
      </c>
      <c r="I340" s="282" t="s">
        <v>766</v>
      </c>
      <c r="J340" s="206" t="s">
        <v>2353</v>
      </c>
      <c r="K340" s="280"/>
      <c r="L340" s="420"/>
      <c r="M340" s="421" t="s">
        <v>134</v>
      </c>
      <c r="N340" s="285">
        <v>79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3364</v>
      </c>
      <c r="B341" s="63" t="s">
        <v>3414</v>
      </c>
      <c r="D341" s="63" t="s">
        <v>3388</v>
      </c>
      <c r="E341" s="251">
        <f>UCIRanking!B91</f>
        <v>2704.8500000000013</v>
      </c>
      <c r="F341" s="251">
        <v>1833.5500000000009</v>
      </c>
      <c r="G341" s="59">
        <f>SUM(E341-F341)</f>
        <v>871.30000000000041</v>
      </c>
      <c r="I341" s="282" t="s">
        <v>767</v>
      </c>
      <c r="J341" s="331" t="s">
        <v>1723</v>
      </c>
      <c r="K341" s="280"/>
      <c r="L341" s="420"/>
      <c r="M341" s="421" t="s">
        <v>134</v>
      </c>
      <c r="N341" s="285">
        <v>77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3365</v>
      </c>
      <c r="B342" s="63" t="s">
        <v>3412</v>
      </c>
      <c r="D342" s="63" t="s">
        <v>3385</v>
      </c>
      <c r="E342" s="251">
        <f>UCIRanking!B61</f>
        <v>2530.550000000002</v>
      </c>
      <c r="F342" s="251">
        <v>1541.5499999999997</v>
      </c>
      <c r="G342" s="59">
        <f>SUM(E342-F342)</f>
        <v>989.00000000000227</v>
      </c>
      <c r="I342" s="282" t="s">
        <v>768</v>
      </c>
      <c r="J342" s="331" t="s">
        <v>579</v>
      </c>
      <c r="K342" s="280"/>
      <c r="L342" s="420"/>
      <c r="M342" s="421" t="s">
        <v>134</v>
      </c>
      <c r="N342" s="285">
        <v>77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3366</v>
      </c>
      <c r="B343" s="63" t="s">
        <v>3409</v>
      </c>
      <c r="D343" s="63" t="s">
        <v>3382</v>
      </c>
      <c r="E343" s="251">
        <f>UCIRanking!B6</f>
        <v>2519.8000000000029</v>
      </c>
      <c r="F343" s="251">
        <v>1549.4</v>
      </c>
      <c r="G343" s="59">
        <f>SUM(E343-F343)</f>
        <v>970.40000000000282</v>
      </c>
      <c r="I343" s="282" t="s">
        <v>774</v>
      </c>
      <c r="J343" s="331" t="s">
        <v>471</v>
      </c>
      <c r="K343" s="420"/>
      <c r="L343" s="420"/>
      <c r="M343" s="421" t="s">
        <v>140</v>
      </c>
      <c r="N343" s="285">
        <v>77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3367</v>
      </c>
      <c r="B344" s="63" t="s">
        <v>3397</v>
      </c>
      <c r="D344" s="63" t="s">
        <v>3370</v>
      </c>
      <c r="E344" s="251">
        <f>UCIRanking!B104</f>
        <v>2316.6499999999992</v>
      </c>
      <c r="F344" s="251">
        <v>1390.2999999999993</v>
      </c>
      <c r="G344" s="59">
        <f>SUM(E344-F344)</f>
        <v>926.34999999999991</v>
      </c>
      <c r="I344" s="282" t="s">
        <v>782</v>
      </c>
      <c r="J344" s="331" t="s">
        <v>461</v>
      </c>
      <c r="K344" s="420"/>
      <c r="L344" s="420"/>
      <c r="M344" s="421" t="s">
        <v>136</v>
      </c>
      <c r="N344" s="285">
        <v>76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3368</v>
      </c>
      <c r="B345" s="63" t="s">
        <v>3399</v>
      </c>
      <c r="D345" s="63" t="s">
        <v>3372</v>
      </c>
      <c r="E345" s="251">
        <f>UCIRanking!B21</f>
        <v>2230.800000000002</v>
      </c>
      <c r="F345" s="251">
        <v>1200.8000000000002</v>
      </c>
      <c r="G345" s="59">
        <f>SUM(E345-F345)</f>
        <v>1030.0000000000018</v>
      </c>
      <c r="J345" s="331"/>
      <c r="K345" s="423"/>
      <c r="L345" s="423"/>
      <c r="M345" s="421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3369</v>
      </c>
      <c r="B346" s="63" t="s">
        <v>3407</v>
      </c>
      <c r="D346" s="63" t="s">
        <v>3380</v>
      </c>
      <c r="E346" s="251">
        <f>UCIRanking!B46</f>
        <v>1955.9999999999986</v>
      </c>
      <c r="F346" s="251">
        <v>873.89999999999918</v>
      </c>
      <c r="G346" s="59">
        <f>SUM(E346-F346)</f>
        <v>1082.0999999999995</v>
      </c>
      <c r="J346" s="331"/>
      <c r="K346" s="420"/>
      <c r="L346" s="420"/>
      <c r="M346" s="421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1492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1493</v>
      </c>
      <c r="C351" s="4"/>
      <c r="E351" s="59"/>
      <c r="F351" s="180" t="s">
        <v>1495</v>
      </c>
      <c r="G351" s="91"/>
      <c r="J351" s="180" t="s">
        <v>1494</v>
      </c>
      <c r="N351" s="180" t="s">
        <v>1496</v>
      </c>
      <c r="R351" s="180" t="s">
        <v>1845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801</v>
      </c>
      <c r="D352" s="67">
        <f>$AQ$672</f>
        <v>5122.8999999999996</v>
      </c>
      <c r="E352" s="340" t="s">
        <v>0</v>
      </c>
      <c r="F352" s="28" t="s">
        <v>37</v>
      </c>
      <c r="G352" s="59"/>
      <c r="H352" s="67">
        <f>$DB$672</f>
        <v>5535.9000000000005</v>
      </c>
      <c r="I352" s="340" t="s">
        <v>0</v>
      </c>
      <c r="J352" s="511" t="s">
        <v>2023</v>
      </c>
      <c r="K352" s="518"/>
      <c r="L352" s="67">
        <f>$RY$672</f>
        <v>4804.1000000000004</v>
      </c>
      <c r="M352" s="340" t="s">
        <v>0</v>
      </c>
      <c r="N352" s="278" t="s">
        <v>2042</v>
      </c>
      <c r="P352" s="67">
        <f>$ZF$672</f>
        <v>4779.3999999999978</v>
      </c>
      <c r="Q352" s="340" t="s">
        <v>0</v>
      </c>
      <c r="R352" s="63" t="s">
        <v>3417</v>
      </c>
      <c r="T352" s="67">
        <f>$AOU$672</f>
        <v>5066.4999999999991</v>
      </c>
      <c r="W352" s="341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155</v>
      </c>
      <c r="D353" s="67">
        <f>$BR$672</f>
        <v>5059.8999999999996</v>
      </c>
      <c r="E353" s="340" t="s">
        <v>2</v>
      </c>
      <c r="F353" s="28" t="s">
        <v>9</v>
      </c>
      <c r="G353" s="59"/>
      <c r="H353" s="67">
        <f>$LS$672</f>
        <v>5013.4999999999982</v>
      </c>
      <c r="I353" s="340" t="s">
        <v>2</v>
      </c>
      <c r="J353" s="517" t="s">
        <v>734</v>
      </c>
      <c r="K353" s="518"/>
      <c r="L353" s="519">
        <f>$HF$672</f>
        <v>4651.05</v>
      </c>
      <c r="M353" s="340" t="s">
        <v>2</v>
      </c>
      <c r="N353" s="278" t="s">
        <v>4565</v>
      </c>
      <c r="P353" s="67">
        <f>$XV$672</f>
        <v>4757</v>
      </c>
      <c r="Q353" s="340" t="s">
        <v>2</v>
      </c>
      <c r="R353" s="63" t="s">
        <v>3416</v>
      </c>
      <c r="T353" s="67">
        <f>$AOL$672</f>
        <v>4721.2</v>
      </c>
      <c r="W353" s="341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750</v>
      </c>
      <c r="D354" s="67">
        <f>$EU$672</f>
        <v>5014.1500000000005</v>
      </c>
      <c r="E354" s="340" t="s">
        <v>3</v>
      </c>
      <c r="F354" s="414" t="s">
        <v>747</v>
      </c>
      <c r="G354" s="342"/>
      <c r="H354" s="67">
        <f>$FV$672</f>
        <v>4836.2000000000016</v>
      </c>
      <c r="I354" s="340" t="s">
        <v>3</v>
      </c>
      <c r="J354" s="413" t="s">
        <v>1665</v>
      </c>
      <c r="K354" s="328"/>
      <c r="L354" s="67">
        <f>$NC$672</f>
        <v>4371.7999999999984</v>
      </c>
      <c r="M354" s="340" t="s">
        <v>3</v>
      </c>
      <c r="N354" s="281" t="s">
        <v>1662</v>
      </c>
      <c r="P354" s="67">
        <f>$RG$672</f>
        <v>4686.2499999999991</v>
      </c>
      <c r="Q354" s="340" t="s">
        <v>3</v>
      </c>
      <c r="R354" s="278" t="s">
        <v>2040</v>
      </c>
      <c r="T354" s="67">
        <f>$ZO$672</f>
        <v>4580.1000000000004</v>
      </c>
      <c r="W354" s="341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3176</v>
      </c>
      <c r="D355" s="67">
        <f>$G$672</f>
        <v>4980.5</v>
      </c>
      <c r="E355" s="340" t="s">
        <v>5</v>
      </c>
      <c r="F355" s="414" t="s">
        <v>2021</v>
      </c>
      <c r="G355" s="343"/>
      <c r="H355" s="344">
        <f>$SH$672</f>
        <v>4644.7999999999993</v>
      </c>
      <c r="I355" s="340" t="s">
        <v>5</v>
      </c>
      <c r="J355" s="328" t="s">
        <v>2033</v>
      </c>
      <c r="K355" s="495"/>
      <c r="L355" s="344">
        <f>$SQ$672</f>
        <v>4345.9000000000005</v>
      </c>
      <c r="M355" s="340" t="s">
        <v>5</v>
      </c>
      <c r="N355" s="278" t="s">
        <v>2038</v>
      </c>
      <c r="P355" s="67">
        <f>$YE$672</f>
        <v>4642.1000000000004</v>
      </c>
      <c r="Q355" s="340" t="s">
        <v>5</v>
      </c>
      <c r="R355" s="495" t="s">
        <v>3429</v>
      </c>
      <c r="S355" s="495"/>
      <c r="T355" s="344">
        <f>$AQE$672</f>
        <v>4546.3500000000004</v>
      </c>
      <c r="W355" s="341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2891</v>
      </c>
      <c r="D356" s="67">
        <f>$P$672</f>
        <v>4974.2999999999993</v>
      </c>
      <c r="E356" s="332" t="s">
        <v>7</v>
      </c>
      <c r="F356" s="517" t="s">
        <v>2364</v>
      </c>
      <c r="G356" s="520"/>
      <c r="H356" s="519">
        <f>$HX$672</f>
        <v>4594.8999999999996</v>
      </c>
      <c r="I356" s="332" t="s">
        <v>7</v>
      </c>
      <c r="J356" s="517" t="s">
        <v>765</v>
      </c>
      <c r="L356" s="67">
        <f>$JQ$672</f>
        <v>4329.0000000000009</v>
      </c>
      <c r="M356" s="332" t="s">
        <v>3427</v>
      </c>
      <c r="N356" s="413" t="s">
        <v>1664</v>
      </c>
      <c r="O356" s="328"/>
      <c r="P356" s="347">
        <f>$PE$672</f>
        <v>4437.7999999999993</v>
      </c>
      <c r="Q356" s="332" t="s">
        <v>7</v>
      </c>
      <c r="R356" s="518" t="s">
        <v>3413</v>
      </c>
      <c r="S356" s="518"/>
      <c r="T356" s="519">
        <f>$ANB$672</f>
        <v>4395.6000000000004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780</v>
      </c>
      <c r="D357" s="67">
        <f>$AH$672</f>
        <v>4851.6000000000004</v>
      </c>
      <c r="E357" s="332" t="s">
        <v>8</v>
      </c>
      <c r="F357" s="281" t="s">
        <v>162</v>
      </c>
      <c r="G357" s="59"/>
      <c r="H357" s="67">
        <f>$IP$672</f>
        <v>4498.3999999999996</v>
      </c>
      <c r="I357" s="332" t="s">
        <v>8</v>
      </c>
      <c r="J357" s="281" t="s">
        <v>1657</v>
      </c>
      <c r="L357" s="67">
        <f>$OM$672</f>
        <v>4120.2</v>
      </c>
      <c r="M357" s="332" t="s">
        <v>8</v>
      </c>
      <c r="N357" s="531" t="s">
        <v>2026</v>
      </c>
      <c r="O357" s="532"/>
      <c r="P357" s="519">
        <f>$VK$672</f>
        <v>4248.75</v>
      </c>
      <c r="Q357" s="332" t="s">
        <v>8</v>
      </c>
      <c r="R357" s="63" t="s">
        <v>3398</v>
      </c>
      <c r="T357" s="67">
        <f>$AHW$672</f>
        <v>4386.7000000000007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517" t="s">
        <v>141</v>
      </c>
      <c r="C358" s="518"/>
      <c r="D358" s="519">
        <f>$GE$672</f>
        <v>4797.0999999999995</v>
      </c>
      <c r="E358" s="332" t="s">
        <v>10</v>
      </c>
      <c r="F358" s="517" t="s">
        <v>739</v>
      </c>
      <c r="G358" s="520"/>
      <c r="H358" s="67">
        <f>$JH$672</f>
        <v>4488.4999999999982</v>
      </c>
      <c r="I358" s="332" t="s">
        <v>10</v>
      </c>
      <c r="J358" s="281" t="s">
        <v>1660</v>
      </c>
      <c r="K358" s="518"/>
      <c r="L358" s="519">
        <f>$PN$672</f>
        <v>4074.4999999999991</v>
      </c>
      <c r="M358" s="332" t="s">
        <v>10</v>
      </c>
      <c r="N358" s="281" t="s">
        <v>1659</v>
      </c>
      <c r="P358" s="67">
        <f>$QX$672</f>
        <v>4216.2</v>
      </c>
      <c r="Q358" s="332" t="s">
        <v>10</v>
      </c>
      <c r="R358" s="63" t="s">
        <v>180</v>
      </c>
      <c r="T358" s="67">
        <f>$AOC$672</f>
        <v>4364.6000000000004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1667</v>
      </c>
      <c r="D359" s="67">
        <f>$HO$672</f>
        <v>4739.4000000000024</v>
      </c>
      <c r="E359" s="332" t="s">
        <v>12</v>
      </c>
      <c r="F359" s="28" t="s">
        <v>779</v>
      </c>
      <c r="G359" s="59"/>
      <c r="H359" s="67">
        <f>$GW$672</f>
        <v>4336.7000000000007</v>
      </c>
      <c r="I359" s="332" t="s">
        <v>12</v>
      </c>
      <c r="J359" s="517" t="s">
        <v>764</v>
      </c>
      <c r="K359" s="518"/>
      <c r="L359" s="67">
        <f>$NL$672</f>
        <v>4038.9000000000005</v>
      </c>
      <c r="M359" s="332" t="s">
        <v>12</v>
      </c>
      <c r="N359" s="278" t="s">
        <v>2017</v>
      </c>
      <c r="P359" s="67">
        <f>$TI$672</f>
        <v>4213.7</v>
      </c>
      <c r="Q359" s="332" t="s">
        <v>12</v>
      </c>
      <c r="R359" s="63" t="s">
        <v>3425</v>
      </c>
      <c r="T359" s="67">
        <f>$APD$672</f>
        <v>4321.5999999999995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2892</v>
      </c>
      <c r="D360" s="67">
        <f>$Y$672</f>
        <v>4735.8499999999958</v>
      </c>
      <c r="E360" s="332" t="s">
        <v>14</v>
      </c>
      <c r="F360" s="28" t="s">
        <v>1658</v>
      </c>
      <c r="G360" s="59"/>
      <c r="H360" s="67">
        <f>$MK$672</f>
        <v>4248.7</v>
      </c>
      <c r="I360" s="332" t="s">
        <v>14</v>
      </c>
      <c r="J360" s="28" t="s">
        <v>13</v>
      </c>
      <c r="L360" s="67">
        <f>$NU$672</f>
        <v>4017.2</v>
      </c>
      <c r="M360" s="332" t="s">
        <v>14</v>
      </c>
      <c r="N360" s="278" t="s">
        <v>2022</v>
      </c>
      <c r="P360" s="67">
        <f>$VT$672</f>
        <v>4167.8</v>
      </c>
      <c r="Q360" s="332" t="s">
        <v>14</v>
      </c>
      <c r="R360" s="63" t="s">
        <v>3426</v>
      </c>
      <c r="T360" s="67">
        <f>$APM$672</f>
        <v>4240.8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517" t="s">
        <v>142</v>
      </c>
      <c r="C361" s="518"/>
      <c r="D361" s="67">
        <f>$DT$672</f>
        <v>4735.8000000000011</v>
      </c>
      <c r="E361" s="332" t="s">
        <v>16</v>
      </c>
      <c r="F361" s="28" t="s">
        <v>17</v>
      </c>
      <c r="G361" s="59"/>
      <c r="H361" s="67">
        <f>$DK$672</f>
        <v>4164.5</v>
      </c>
      <c r="I361" s="332" t="s">
        <v>16</v>
      </c>
      <c r="J361" s="28" t="s">
        <v>735</v>
      </c>
      <c r="L361" s="67">
        <f>$LJ$672</f>
        <v>3829.7</v>
      </c>
      <c r="M361" s="332" t="s">
        <v>16</v>
      </c>
      <c r="N361" s="281" t="s">
        <v>1661</v>
      </c>
      <c r="P361" s="67">
        <f>$QO$672</f>
        <v>3987.2499999999991</v>
      </c>
      <c r="Q361" s="332" t="s">
        <v>16</v>
      </c>
      <c r="R361" s="518" t="s">
        <v>3404</v>
      </c>
      <c r="S361" s="518"/>
      <c r="T361" s="519">
        <f>$AJY$672</f>
        <v>4108.7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1652</v>
      </c>
      <c r="D362" s="67">
        <f>$FM$672</f>
        <v>4698.5999999999985</v>
      </c>
      <c r="E362" s="332" t="s">
        <v>18</v>
      </c>
      <c r="F362" s="517" t="s">
        <v>758</v>
      </c>
      <c r="G362" s="520"/>
      <c r="H362" s="519">
        <f>$LA$672</f>
        <v>4066.1</v>
      </c>
      <c r="I362" s="332" t="s">
        <v>18</v>
      </c>
      <c r="J362" s="28" t="s">
        <v>27</v>
      </c>
      <c r="L362" s="67">
        <f>$MB$672</f>
        <v>3680.7</v>
      </c>
      <c r="M362" s="332" t="s">
        <v>18</v>
      </c>
      <c r="N362" s="281" t="s">
        <v>1648</v>
      </c>
      <c r="P362" s="67">
        <f>$UA$672</f>
        <v>3821.2000000000003</v>
      </c>
      <c r="Q362" s="332" t="s">
        <v>18</v>
      </c>
      <c r="R362" s="63" t="s">
        <v>3406</v>
      </c>
      <c r="S362" s="3"/>
      <c r="T362" s="67">
        <f>$AKQ$672</f>
        <v>4051.3999999999983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784</v>
      </c>
      <c r="D363" s="67">
        <f>$CJ$672</f>
        <v>4695.8999999999996</v>
      </c>
      <c r="E363" s="332" t="s">
        <v>20</v>
      </c>
      <c r="F363" s="517" t="s">
        <v>797</v>
      </c>
      <c r="G363" s="520"/>
      <c r="H363" s="519">
        <f>$KI$672</f>
        <v>4004.9999999999991</v>
      </c>
      <c r="I363" s="332" t="s">
        <v>20</v>
      </c>
      <c r="J363" s="281" t="s">
        <v>772</v>
      </c>
      <c r="L363" s="67">
        <f>$MT$672</f>
        <v>3452.8000000000006</v>
      </c>
      <c r="M363" s="332" t="s">
        <v>20</v>
      </c>
      <c r="N363" s="281" t="s">
        <v>1649</v>
      </c>
      <c r="P363" s="67">
        <f>$US$672</f>
        <v>3753.2000000000012</v>
      </c>
      <c r="Q363" s="332" t="s">
        <v>20</v>
      </c>
      <c r="R363" s="63" t="s">
        <v>3408</v>
      </c>
      <c r="T363" s="67">
        <f>$ALI$672</f>
        <v>4047.0000000000009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763</v>
      </c>
      <c r="D364" s="67">
        <f>$FD$672</f>
        <v>4565.4000000000005</v>
      </c>
      <c r="E364" s="332" t="s">
        <v>22</v>
      </c>
      <c r="F364" s="28" t="s">
        <v>23</v>
      </c>
      <c r="G364" s="59"/>
      <c r="H364" s="67">
        <f>$KR$672</f>
        <v>3945.2999999999984</v>
      </c>
      <c r="I364" s="332" t="s">
        <v>22</v>
      </c>
      <c r="J364" s="28" t="s">
        <v>756</v>
      </c>
      <c r="L364" s="347">
        <f>$OV$672</f>
        <v>2981.1000000000004</v>
      </c>
      <c r="M364" s="332" t="s">
        <v>22</v>
      </c>
      <c r="N364" s="278" t="s">
        <v>2172</v>
      </c>
      <c r="P364" s="67">
        <f>$XM$672</f>
        <v>3733.3999999999996</v>
      </c>
      <c r="Q364" s="332" t="s">
        <v>22</v>
      </c>
      <c r="R364" s="63" t="s">
        <v>3410</v>
      </c>
      <c r="T364" s="67">
        <f>$AMA$672</f>
        <v>4022.75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6" t="s">
        <v>24</v>
      </c>
      <c r="B365" s="414" t="s">
        <v>33</v>
      </c>
      <c r="C365" s="328"/>
      <c r="D365" s="67">
        <f>$AZ$672</f>
        <v>4557.7000000000007</v>
      </c>
      <c r="E365" s="332" t="s">
        <v>24</v>
      </c>
      <c r="F365" s="414" t="s">
        <v>153</v>
      </c>
      <c r="G365" s="342"/>
      <c r="H365" s="67">
        <f>$JZ$672</f>
        <v>3857.099999999999</v>
      </c>
      <c r="I365" s="348" t="s">
        <v>24</v>
      </c>
      <c r="J365" s="416" t="s">
        <v>3424</v>
      </c>
      <c r="K365" s="191"/>
      <c r="L365" s="67" t="e">
        <f>$RP$672</f>
        <v>#N/A</v>
      </c>
      <c r="M365" s="332" t="s">
        <v>24</v>
      </c>
      <c r="N365" s="414" t="s">
        <v>729</v>
      </c>
      <c r="P365" s="67">
        <f>$TR$672</f>
        <v>3727.9</v>
      </c>
      <c r="Q365" s="332" t="s">
        <v>24</v>
      </c>
      <c r="R365" s="63" t="s">
        <v>3402</v>
      </c>
      <c r="T365" s="67">
        <f>$AJG$672</f>
        <v>3976.7999999999997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3" t="s">
        <v>26</v>
      </c>
      <c r="B366" s="415" t="s">
        <v>2365</v>
      </c>
      <c r="C366" s="328"/>
      <c r="D366" s="344">
        <f>$CA$672</f>
        <v>4415.8000000000011</v>
      </c>
      <c r="E366" s="348" t="s">
        <v>26</v>
      </c>
      <c r="F366" s="415" t="s">
        <v>791</v>
      </c>
      <c r="G366" s="343"/>
      <c r="H366" s="344">
        <f>$IY$672</f>
        <v>3847.8999999999992</v>
      </c>
      <c r="I366" s="348" t="s">
        <v>26</v>
      </c>
      <c r="J366" s="28" t="s">
        <v>3419</v>
      </c>
      <c r="L366" s="67" t="e">
        <f>$WC$672</f>
        <v>#N/A</v>
      </c>
      <c r="M366" s="348" t="s">
        <v>26</v>
      </c>
      <c r="N366" s="496" t="s">
        <v>2025</v>
      </c>
      <c r="O366" s="495"/>
      <c r="P366" s="344">
        <f>$VB$672</f>
        <v>3342.2999999999993</v>
      </c>
      <c r="Q366" s="18" t="s">
        <v>26</v>
      </c>
      <c r="R366" s="63" t="s">
        <v>3405</v>
      </c>
      <c r="T366" s="67">
        <f>$AKH$672</f>
        <v>3968.8999999999996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8" t="s">
        <v>28</v>
      </c>
      <c r="B367" s="517" t="s">
        <v>143</v>
      </c>
      <c r="C367" s="518"/>
      <c r="D367" s="519">
        <f>$CS$672</f>
        <v>4280.2999999999984</v>
      </c>
      <c r="E367" s="348" t="s">
        <v>28</v>
      </c>
      <c r="F367" s="28" t="s">
        <v>754</v>
      </c>
      <c r="G367" s="59"/>
      <c r="H367" s="345">
        <f>$EL$672</f>
        <v>3668.9</v>
      </c>
      <c r="I367" s="348" t="s">
        <v>28</v>
      </c>
      <c r="J367" s="28" t="s">
        <v>3420</v>
      </c>
      <c r="L367" s="67" t="e">
        <f>$ACR$672</f>
        <v>#N/A</v>
      </c>
      <c r="M367" s="348" t="s">
        <v>28</v>
      </c>
      <c r="N367" s="416" t="s">
        <v>783</v>
      </c>
      <c r="P367" s="67">
        <f>$QF$672</f>
        <v>3241.1000000000004</v>
      </c>
      <c r="Q367" s="18" t="s">
        <v>28</v>
      </c>
      <c r="R367" s="63" t="s">
        <v>3401</v>
      </c>
      <c r="T367" s="67">
        <f>$AIX$672</f>
        <v>3936.35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8" t="s">
        <v>30</v>
      </c>
      <c r="B368" s="28" t="s">
        <v>25</v>
      </c>
      <c r="D368" s="67">
        <f>$BI$672</f>
        <v>4069.2999999999997</v>
      </c>
      <c r="E368" s="348" t="s">
        <v>30</v>
      </c>
      <c r="F368" s="28" t="s">
        <v>3418</v>
      </c>
      <c r="G368" s="59"/>
      <c r="H368" s="67" t="e">
        <f>$EC$672</f>
        <v>#N/A</v>
      </c>
      <c r="I368" s="348" t="s">
        <v>30</v>
      </c>
      <c r="J368" s="28" t="s">
        <v>3421</v>
      </c>
      <c r="L368" s="67" t="e">
        <f>$WU$672</f>
        <v>#N/A</v>
      </c>
      <c r="M368" s="348" t="s">
        <v>30</v>
      </c>
      <c r="N368" s="531" t="s">
        <v>2018</v>
      </c>
      <c r="O368" s="518"/>
      <c r="P368" s="519">
        <f>$WL$672</f>
        <v>2898.3999999999992</v>
      </c>
      <c r="Q368" s="18" t="s">
        <v>30</v>
      </c>
      <c r="R368" s="63" t="s">
        <v>3403</v>
      </c>
      <c r="T368" s="67">
        <f>$AJP$672</f>
        <v>3909.45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8" t="s">
        <v>32</v>
      </c>
      <c r="B369" s="414" t="s">
        <v>749</v>
      </c>
      <c r="D369" s="67">
        <f>$GN$672</f>
        <v>3964.3000000000006</v>
      </c>
      <c r="E369" s="348" t="s">
        <v>32</v>
      </c>
      <c r="F369" s="414" t="s">
        <v>3422</v>
      </c>
      <c r="G369" s="59"/>
      <c r="H369" s="67" t="e">
        <f>$IG$672</f>
        <v>#N/A</v>
      </c>
      <c r="I369" s="348" t="s">
        <v>32</v>
      </c>
      <c r="J369" s="414" t="s">
        <v>3423</v>
      </c>
      <c r="L369" s="67" t="e">
        <f>$PW$672</f>
        <v>#N/A</v>
      </c>
      <c r="M369" s="348" t="s">
        <v>32</v>
      </c>
      <c r="N369" s="413" t="s">
        <v>789</v>
      </c>
      <c r="O369" s="328"/>
      <c r="P369" s="347">
        <f>$OD$672</f>
        <v>2716.3999999999987</v>
      </c>
      <c r="Q369" s="18" t="s">
        <v>32</v>
      </c>
      <c r="R369" s="63" t="s">
        <v>3430</v>
      </c>
      <c r="T369" s="67">
        <f>$ANK$672</f>
        <v>3886.65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3396</v>
      </c>
      <c r="S370" s="63"/>
      <c r="T370" s="67">
        <f>$AHE$672</f>
        <v>3870.7999999999997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1310</v>
      </c>
      <c r="C371" s="4"/>
      <c r="D371" s="63"/>
      <c r="E371" s="5"/>
      <c r="F371" s="15" t="s">
        <v>1310</v>
      </c>
      <c r="G371" s="91"/>
      <c r="H371" s="9"/>
      <c r="I371" s="5"/>
      <c r="J371" s="15"/>
      <c r="L371" s="9"/>
      <c r="M371" s="5"/>
      <c r="N371" s="15" t="s">
        <v>1310</v>
      </c>
      <c r="P371" s="75"/>
      <c r="Q371" s="18" t="s">
        <v>36</v>
      </c>
      <c r="R371" s="278" t="s">
        <v>2039</v>
      </c>
      <c r="S371" s="473"/>
      <c r="T371" s="67">
        <f>$AAP$672</f>
        <v>3858.6999999999994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Erik Golverdingen (2016)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Adri Willemstein</v>
      </c>
      <c r="P372" s="296"/>
      <c r="Q372" s="18" t="s">
        <v>38</v>
      </c>
      <c r="R372" s="63" t="s">
        <v>3411</v>
      </c>
      <c r="T372" s="67">
        <f>$AMJ$672</f>
        <v>3854.9999999999995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Corne van Dorst</v>
      </c>
      <c r="C373" s="103"/>
      <c r="D373" s="296"/>
      <c r="E373" s="332"/>
      <c r="F373" s="276" t="str">
        <f>J355</f>
        <v>Elly Mathijssen</v>
      </c>
      <c r="G373" s="302"/>
      <c r="H373" s="296"/>
      <c r="I373" s="332"/>
      <c r="L373" s="296"/>
      <c r="M373" s="332"/>
      <c r="N373" s="63" t="str">
        <f>R355</f>
        <v>Jan Hendrickx</v>
      </c>
      <c r="P373" s="296"/>
      <c r="Q373" s="18" t="s">
        <v>145</v>
      </c>
      <c r="R373" s="278" t="s">
        <v>2045</v>
      </c>
      <c r="T373" s="67">
        <f>$ZX$672</f>
        <v>3780.2000000000003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3428</v>
      </c>
      <c r="T374" s="67">
        <f>$APV$672</f>
        <v>3755.6499999999992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278" t="s">
        <v>2068</v>
      </c>
      <c r="T375" s="67">
        <f>$AAY$672</f>
        <v>3721.7499999999995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3409</v>
      </c>
      <c r="T376" s="67">
        <f>$ALR$672</f>
        <v>3717.2000000000016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3400</v>
      </c>
      <c r="T377" s="67">
        <f>$AIO$672</f>
        <v>3639.85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278" t="s">
        <v>2041</v>
      </c>
      <c r="T378" s="67">
        <f>$ABZ$672</f>
        <v>3617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63" t="s">
        <v>3414</v>
      </c>
      <c r="T379" s="67">
        <f>$ANT$672</f>
        <v>3568.75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63" t="s">
        <v>3412</v>
      </c>
      <c r="T380" s="67">
        <f>$AMS$672</f>
        <v>3418.0000000000009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63" t="s">
        <v>3397</v>
      </c>
      <c r="T381" s="67">
        <f>$AHN$672</f>
        <v>3411.9500000000007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276</v>
      </c>
      <c r="R382" s="278" t="s">
        <v>2065</v>
      </c>
      <c r="S382" s="473"/>
      <c r="T382" s="67">
        <f>$AAG$672</f>
        <v>3394.2999999999993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277</v>
      </c>
      <c r="R383" s="63" t="s">
        <v>3399</v>
      </c>
      <c r="T383" s="67">
        <f>$AIF$672</f>
        <v>3024.3000000000011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278</v>
      </c>
      <c r="R384" s="63" t="s">
        <v>3407</v>
      </c>
      <c r="S384" s="3"/>
      <c r="T384" s="67">
        <f>$AKZ$672</f>
        <v>3022.0999999999995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279</v>
      </c>
      <c r="R385" s="278" t="s">
        <v>2067</v>
      </c>
      <c r="T385" s="67">
        <f>$ABQ$672</f>
        <v>2629.4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736</v>
      </c>
      <c r="R386" s="281" t="s">
        <v>1</v>
      </c>
      <c r="T386" s="67">
        <f>$SZ$672</f>
        <v>2409.1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728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733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19" t="s">
        <v>1662</v>
      </c>
      <c r="D391" s="67">
        <f>$RH$604</f>
        <v>1276.6500000000001</v>
      </c>
      <c r="E391" s="5" t="s">
        <v>0</v>
      </c>
      <c r="F391" s="278" t="s">
        <v>3396</v>
      </c>
      <c r="H391" s="67">
        <f>$AHF$610</f>
        <v>691.9</v>
      </c>
      <c r="I391" s="5" t="s">
        <v>0</v>
      </c>
      <c r="J391" s="63" t="s">
        <v>21</v>
      </c>
      <c r="L391" s="67">
        <f>$H$616</f>
        <v>1144.9000000000001</v>
      </c>
      <c r="M391" s="5" t="s">
        <v>0</v>
      </c>
      <c r="N391" s="278" t="s">
        <v>13</v>
      </c>
      <c r="P391" s="67">
        <f>$NV$622</f>
        <v>769.1</v>
      </c>
      <c r="Q391" s="5" t="s">
        <v>0</v>
      </c>
      <c r="R391" s="63" t="s">
        <v>3417</v>
      </c>
      <c r="T391" s="67">
        <f>$AOV$628</f>
        <v>732.2</v>
      </c>
      <c r="U391" s="5" t="s">
        <v>0</v>
      </c>
      <c r="V391" s="278" t="s">
        <v>2022</v>
      </c>
      <c r="X391" s="67">
        <f>$VU$634</f>
        <v>772.4</v>
      </c>
      <c r="Y391" s="5" t="s">
        <v>0</v>
      </c>
      <c r="Z391" s="28" t="s">
        <v>155</v>
      </c>
      <c r="AB391" s="67">
        <f>$BS$640</f>
        <v>530.20000000000005</v>
      </c>
      <c r="AC391" s="5" t="s">
        <v>0</v>
      </c>
      <c r="AD391" s="278" t="s">
        <v>2041</v>
      </c>
      <c r="AF391" s="67">
        <f>$ACA$646</f>
        <v>404.5</v>
      </c>
      <c r="AG391" s="5" t="s">
        <v>0</v>
      </c>
      <c r="AH391" s="278" t="s">
        <v>154</v>
      </c>
      <c r="AJ391" s="67">
        <f>$Q$652</f>
        <v>288.10000000000002</v>
      </c>
      <c r="AK391" s="5" t="s">
        <v>0</v>
      </c>
      <c r="AL391" s="278" t="s">
        <v>13</v>
      </c>
      <c r="AN391" s="67">
        <f>$NV$658</f>
        <v>440.5</v>
      </c>
      <c r="AO391" s="5" t="s">
        <v>0</v>
      </c>
      <c r="AP391" s="278" t="s">
        <v>801</v>
      </c>
      <c r="AR391" s="67">
        <f>$AR$664</f>
        <v>296.7</v>
      </c>
      <c r="AS391" s="5" t="s">
        <v>0</v>
      </c>
      <c r="AT391" s="278" t="s">
        <v>15</v>
      </c>
      <c r="AV391" s="67">
        <f>$HY$670</f>
        <v>309.5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63" t="s">
        <v>734</v>
      </c>
      <c r="D392" s="67">
        <f>$HG$604</f>
        <v>1203.55</v>
      </c>
      <c r="E392" s="5" t="s">
        <v>2</v>
      </c>
      <c r="F392" s="278" t="s">
        <v>15</v>
      </c>
      <c r="H392" s="67">
        <f>$HY$610</f>
        <v>675</v>
      </c>
      <c r="I392" s="5" t="s">
        <v>2</v>
      </c>
      <c r="J392" s="63" t="s">
        <v>3417</v>
      </c>
      <c r="L392" s="67">
        <f>$AOV$616</f>
        <v>1126.3</v>
      </c>
      <c r="M392" s="5" t="s">
        <v>2</v>
      </c>
      <c r="N392" s="63" t="s">
        <v>3426</v>
      </c>
      <c r="P392" s="67">
        <f>$APN$622</f>
        <v>766.2</v>
      </c>
      <c r="Q392" s="5" t="s">
        <v>2</v>
      </c>
      <c r="R392" s="63" t="s">
        <v>3416</v>
      </c>
      <c r="T392" s="67">
        <f>$AOM$628</f>
        <v>682.4</v>
      </c>
      <c r="U392" s="5" t="s">
        <v>2</v>
      </c>
      <c r="V392" s="219" t="s">
        <v>1664</v>
      </c>
      <c r="X392" s="67">
        <f>$PF$634</f>
        <v>720.1</v>
      </c>
      <c r="Y392" s="5" t="s">
        <v>2</v>
      </c>
      <c r="Z392" s="278" t="s">
        <v>2033</v>
      </c>
      <c r="AB392" s="67">
        <f>$SR$640</f>
        <v>503.59999999999997</v>
      </c>
      <c r="AC392" s="5" t="s">
        <v>2</v>
      </c>
      <c r="AD392" s="278" t="s">
        <v>2026</v>
      </c>
      <c r="AF392" s="67">
        <f>$VL$646</f>
        <v>401.9</v>
      </c>
      <c r="AG392" s="5" t="s">
        <v>2</v>
      </c>
      <c r="AH392" s="63" t="s">
        <v>739</v>
      </c>
      <c r="AJ392" s="67">
        <f>$JI$652</f>
        <v>286.10000000000002</v>
      </c>
      <c r="AK392" s="5" t="s">
        <v>2</v>
      </c>
      <c r="AL392" s="63" t="s">
        <v>739</v>
      </c>
      <c r="AN392" s="67">
        <f>$JI$658</f>
        <v>411.1</v>
      </c>
      <c r="AO392" s="5" t="s">
        <v>2</v>
      </c>
      <c r="AP392" s="219" t="s">
        <v>1649</v>
      </c>
      <c r="AR392" s="67">
        <f>$UT$664</f>
        <v>273.20000000000005</v>
      </c>
      <c r="AS392" s="5" t="s">
        <v>2</v>
      </c>
      <c r="AT392" s="278" t="s">
        <v>2033</v>
      </c>
      <c r="AV392" s="67">
        <f>$SR$670</f>
        <v>211.5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19" t="s">
        <v>1648</v>
      </c>
      <c r="D393" s="67">
        <f>$UB$604</f>
        <v>1201.9000000000001</v>
      </c>
      <c r="E393" s="5" t="s">
        <v>3</v>
      </c>
      <c r="F393" s="63" t="s">
        <v>3416</v>
      </c>
      <c r="H393" s="67">
        <f>$AOM$610</f>
        <v>631.79999999999995</v>
      </c>
      <c r="I393" s="5" t="s">
        <v>3</v>
      </c>
      <c r="J393" s="219" t="s">
        <v>1662</v>
      </c>
      <c r="L393" s="67">
        <f>$RH$616</f>
        <v>1120.3</v>
      </c>
      <c r="M393" s="5" t="s">
        <v>3</v>
      </c>
      <c r="N393" s="278" t="s">
        <v>9</v>
      </c>
      <c r="P393" s="67">
        <f>$LT$622</f>
        <v>760.6</v>
      </c>
      <c r="Q393" s="5" t="s">
        <v>3</v>
      </c>
      <c r="R393" s="63" t="s">
        <v>162</v>
      </c>
      <c r="T393" s="67">
        <f>$IQ$628</f>
        <v>679.8</v>
      </c>
      <c r="U393" s="5" t="s">
        <v>3</v>
      </c>
      <c r="V393" s="28" t="s">
        <v>37</v>
      </c>
      <c r="X393" s="67">
        <f>$DC$634</f>
        <v>644.50000000000011</v>
      </c>
      <c r="Y393" s="5" t="s">
        <v>3</v>
      </c>
      <c r="Z393" s="219" t="s">
        <v>1665</v>
      </c>
      <c r="AB393" s="67">
        <f>$ND$640</f>
        <v>477.70000000000005</v>
      </c>
      <c r="AC393" s="5" t="s">
        <v>3</v>
      </c>
      <c r="AD393" s="63" t="s">
        <v>3408</v>
      </c>
      <c r="AF393" s="67">
        <f>$ALJ$646</f>
        <v>343.3</v>
      </c>
      <c r="AG393" s="5" t="s">
        <v>3</v>
      </c>
      <c r="AH393" s="63" t="s">
        <v>763</v>
      </c>
      <c r="AJ393" s="67">
        <f>$FE$652</f>
        <v>276</v>
      </c>
      <c r="AK393" s="5" t="s">
        <v>3</v>
      </c>
      <c r="AL393" s="278" t="s">
        <v>2023</v>
      </c>
      <c r="AN393" s="67">
        <f>$RZ$658</f>
        <v>388.3</v>
      </c>
      <c r="AO393" s="5" t="s">
        <v>3</v>
      </c>
      <c r="AP393" s="278" t="s">
        <v>784</v>
      </c>
      <c r="AR393" s="67">
        <f>$CK$664</f>
        <v>264.89999999999998</v>
      </c>
      <c r="AS393" s="5" t="s">
        <v>3</v>
      </c>
      <c r="AT393" s="278" t="s">
        <v>31</v>
      </c>
      <c r="AV393" s="67">
        <f>$Z$670</f>
        <v>209.6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219" t="s">
        <v>1657</v>
      </c>
      <c r="D394" s="67">
        <f>$ON$604</f>
        <v>1200.9000000000001</v>
      </c>
      <c r="E394" s="5" t="s">
        <v>5</v>
      </c>
      <c r="F394" s="278" t="s">
        <v>27</v>
      </c>
      <c r="H394" s="67">
        <f>$MC$610</f>
        <v>584.79999999999995</v>
      </c>
      <c r="I394" s="5" t="s">
        <v>5</v>
      </c>
      <c r="J394" s="278" t="s">
        <v>2039</v>
      </c>
      <c r="L394" s="67">
        <f>$AAQ$616</f>
        <v>1029.2</v>
      </c>
      <c r="M394" s="5" t="s">
        <v>5</v>
      </c>
      <c r="N394" s="28" t="s">
        <v>37</v>
      </c>
      <c r="P394" s="67">
        <f>$DC$622</f>
        <v>733.7</v>
      </c>
      <c r="Q394" s="5" t="s">
        <v>5</v>
      </c>
      <c r="R394" s="278" t="s">
        <v>4565</v>
      </c>
      <c r="T394" s="67">
        <f>$XW$628</f>
        <v>635.29999999999995</v>
      </c>
      <c r="U394" s="5" t="s">
        <v>5</v>
      </c>
      <c r="V394" s="63" t="s">
        <v>3417</v>
      </c>
      <c r="X394" s="67">
        <f>$AOV$634</f>
        <v>637.70000000000005</v>
      </c>
      <c r="Y394" s="5" t="s">
        <v>5</v>
      </c>
      <c r="Z394" s="63" t="s">
        <v>3429</v>
      </c>
      <c r="AB394" s="67">
        <f>$AQF$640</f>
        <v>473.2</v>
      </c>
      <c r="AC394" s="5" t="s">
        <v>5</v>
      </c>
      <c r="AD394" s="278" t="s">
        <v>2022</v>
      </c>
      <c r="AF394" s="67">
        <f>$VU$646</f>
        <v>315.89999999999998</v>
      </c>
      <c r="AG394" s="5" t="s">
        <v>5</v>
      </c>
      <c r="AH394" s="63" t="s">
        <v>3398</v>
      </c>
      <c r="AJ394" s="67">
        <f>$AHX$652</f>
        <v>272.90000000000003</v>
      </c>
      <c r="AK394" s="5" t="s">
        <v>5</v>
      </c>
      <c r="AL394" s="63" t="s">
        <v>3430</v>
      </c>
      <c r="AN394" s="67">
        <f>$ANL$658</f>
        <v>383.40000000000003</v>
      </c>
      <c r="AO394" s="5" t="s">
        <v>5</v>
      </c>
      <c r="AP394" s="63" t="s">
        <v>750</v>
      </c>
      <c r="AR394" s="67">
        <f>$EV$664</f>
        <v>260.2</v>
      </c>
      <c r="AS394" s="5" t="s">
        <v>5</v>
      </c>
      <c r="AT394" s="28" t="s">
        <v>155</v>
      </c>
      <c r="AV394" s="67">
        <f>$BS$670</f>
        <v>209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8" t="s">
        <v>155</v>
      </c>
      <c r="D395" s="67">
        <f>$BS$604</f>
        <v>1185</v>
      </c>
      <c r="E395" s="5" t="s">
        <v>7</v>
      </c>
      <c r="F395" s="63" t="s">
        <v>3400</v>
      </c>
      <c r="H395" s="67">
        <f>$AIP$610</f>
        <v>577.29999999999995</v>
      </c>
      <c r="I395" s="5" t="s">
        <v>7</v>
      </c>
      <c r="J395" s="63" t="s">
        <v>797</v>
      </c>
      <c r="L395" s="67">
        <f>$KJ$616</f>
        <v>1017.0000000000001</v>
      </c>
      <c r="M395" s="5" t="s">
        <v>7</v>
      </c>
      <c r="N395" s="278" t="s">
        <v>801</v>
      </c>
      <c r="P395" s="67">
        <f>$AR$622</f>
        <v>705</v>
      </c>
      <c r="Q395" s="5" t="s">
        <v>7</v>
      </c>
      <c r="R395" s="28" t="s">
        <v>37</v>
      </c>
      <c r="T395" s="67">
        <f>$DC$628</f>
        <v>616.1</v>
      </c>
      <c r="U395" s="5" t="s">
        <v>7</v>
      </c>
      <c r="V395" s="63" t="s">
        <v>3402</v>
      </c>
      <c r="X395" s="67">
        <f>$AJH$634</f>
        <v>625.4</v>
      </c>
      <c r="Y395" s="5" t="s">
        <v>7</v>
      </c>
      <c r="Z395" s="219" t="s">
        <v>1658</v>
      </c>
      <c r="AB395" s="67">
        <f>$ML$640</f>
        <v>469.5</v>
      </c>
      <c r="AC395" s="5" t="s">
        <v>7</v>
      </c>
      <c r="AD395" s="278" t="s">
        <v>3396</v>
      </c>
      <c r="AF395" s="67">
        <f>$AHF$646</f>
        <v>315.2</v>
      </c>
      <c r="AG395" s="5" t="s">
        <v>7</v>
      </c>
      <c r="AH395" s="278" t="s">
        <v>4565</v>
      </c>
      <c r="AJ395" s="67">
        <f>$XW$652</f>
        <v>270.7</v>
      </c>
      <c r="AK395" s="5" t="s">
        <v>7</v>
      </c>
      <c r="AL395" s="63" t="s">
        <v>797</v>
      </c>
      <c r="AN395" s="67">
        <f>$KJ$658</f>
        <v>357.8</v>
      </c>
      <c r="AO395" s="5" t="s">
        <v>7</v>
      </c>
      <c r="AP395" s="63" t="s">
        <v>763</v>
      </c>
      <c r="AR395" s="67">
        <f>$FE$664</f>
        <v>254.3</v>
      </c>
      <c r="AS395" s="5" t="s">
        <v>7</v>
      </c>
      <c r="AT395" s="219" t="s">
        <v>1665</v>
      </c>
      <c r="AV395" s="67">
        <f>$ND$670</f>
        <v>197.39999999999998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63" t="s">
        <v>3410</v>
      </c>
      <c r="D396" s="67">
        <f>$AMB$604</f>
        <v>1176.1500000000001</v>
      </c>
      <c r="E396" s="5" t="s">
        <v>8</v>
      </c>
      <c r="F396" s="63" t="s">
        <v>25</v>
      </c>
      <c r="H396" s="67">
        <f>$BJ$610</f>
        <v>564.9</v>
      </c>
      <c r="I396" s="5" t="s">
        <v>8</v>
      </c>
      <c r="J396" s="278" t="s">
        <v>31</v>
      </c>
      <c r="L396" s="67">
        <f>$Z$616</f>
        <v>982.5</v>
      </c>
      <c r="M396" s="5" t="s">
        <v>8</v>
      </c>
      <c r="N396" s="63" t="s">
        <v>3413</v>
      </c>
      <c r="P396" s="67">
        <f>$ANC$622</f>
        <v>701.90000000000009</v>
      </c>
      <c r="Q396" s="5" t="s">
        <v>8</v>
      </c>
      <c r="R396" s="278" t="s">
        <v>2045</v>
      </c>
      <c r="T396" s="67">
        <f>$ZY$628</f>
        <v>591</v>
      </c>
      <c r="U396" s="5" t="s">
        <v>8</v>
      </c>
      <c r="V396" s="63" t="s">
        <v>141</v>
      </c>
      <c r="X396" s="67">
        <f>$GF$634</f>
        <v>607.20000000000005</v>
      </c>
      <c r="Y396" s="5" t="s">
        <v>8</v>
      </c>
      <c r="Z396" s="28" t="s">
        <v>37</v>
      </c>
      <c r="AB396" s="67">
        <f>$DC$640</f>
        <v>459.5</v>
      </c>
      <c r="AC396" s="5" t="s">
        <v>8</v>
      </c>
      <c r="AD396" s="63" t="s">
        <v>180</v>
      </c>
      <c r="AF396" s="67">
        <f>$AOD$646</f>
        <v>308.40000000000003</v>
      </c>
      <c r="AG396" s="5" t="s">
        <v>8</v>
      </c>
      <c r="AH396" s="63" t="s">
        <v>3425</v>
      </c>
      <c r="AJ396" s="67">
        <f>$APE$652</f>
        <v>235.89999999999998</v>
      </c>
      <c r="AK396" s="5" t="s">
        <v>8</v>
      </c>
      <c r="AL396" s="278" t="s">
        <v>2021</v>
      </c>
      <c r="AN396" s="67">
        <f>$SI$658</f>
        <v>351</v>
      </c>
      <c r="AO396" s="5" t="s">
        <v>8</v>
      </c>
      <c r="AP396" s="28" t="s">
        <v>37</v>
      </c>
      <c r="AR396" s="67">
        <f>$DC$664</f>
        <v>249.8</v>
      </c>
      <c r="AS396" s="5" t="s">
        <v>8</v>
      </c>
      <c r="AT396" s="63" t="s">
        <v>21</v>
      </c>
      <c r="AV396" s="67">
        <f>$H$670</f>
        <v>196.20000000000002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8" t="s">
        <v>17</v>
      </c>
      <c r="D397" s="67">
        <f>$DL$604</f>
        <v>1171.9000000000001</v>
      </c>
      <c r="E397" s="5" t="s">
        <v>10</v>
      </c>
      <c r="F397" s="63" t="s">
        <v>3429</v>
      </c>
      <c r="H397" s="67">
        <f>$AQF$610</f>
        <v>564.80000000000007</v>
      </c>
      <c r="I397" s="5" t="s">
        <v>10</v>
      </c>
      <c r="J397" s="63" t="s">
        <v>734</v>
      </c>
      <c r="L397" s="67">
        <f>$HG$616</f>
        <v>980.3</v>
      </c>
      <c r="M397" s="5" t="s">
        <v>10</v>
      </c>
      <c r="N397" s="63" t="s">
        <v>3408</v>
      </c>
      <c r="P397" s="67">
        <f>$ALJ$622</f>
        <v>698.2</v>
      </c>
      <c r="Q397" s="5" t="s">
        <v>10</v>
      </c>
      <c r="R397" s="278" t="s">
        <v>2021</v>
      </c>
      <c r="T397" s="67">
        <f>$SI$628</f>
        <v>583.4</v>
      </c>
      <c r="U397" s="5" t="s">
        <v>10</v>
      </c>
      <c r="V397" s="278" t="s">
        <v>780</v>
      </c>
      <c r="X397" s="67">
        <f>$AI$634</f>
        <v>598.80000000000007</v>
      </c>
      <c r="Y397" s="5" t="s">
        <v>10</v>
      </c>
      <c r="Z397" s="63" t="s">
        <v>734</v>
      </c>
      <c r="AB397" s="67">
        <f>$HG$640</f>
        <v>443.9</v>
      </c>
      <c r="AC397" s="5" t="s">
        <v>10</v>
      </c>
      <c r="AD397" s="278" t="s">
        <v>13</v>
      </c>
      <c r="AF397" s="67">
        <f>$NV$646</f>
        <v>282</v>
      </c>
      <c r="AG397" s="5" t="s">
        <v>10</v>
      </c>
      <c r="AH397" s="219" t="s">
        <v>1658</v>
      </c>
      <c r="AJ397" s="67">
        <f>$ML$652</f>
        <v>229.6</v>
      </c>
      <c r="AK397" s="5" t="s">
        <v>10</v>
      </c>
      <c r="AL397" s="278" t="s">
        <v>9</v>
      </c>
      <c r="AN397" s="67">
        <f>$LT$658</f>
        <v>334.8</v>
      </c>
      <c r="AO397" s="5" t="s">
        <v>10</v>
      </c>
      <c r="AP397" s="278" t="s">
        <v>154</v>
      </c>
      <c r="AR397" s="67">
        <f>$Q$664</f>
        <v>240.3</v>
      </c>
      <c r="AS397" s="5" t="s">
        <v>10</v>
      </c>
      <c r="AT397" s="63" t="s">
        <v>141</v>
      </c>
      <c r="AV397" s="67">
        <f>$GF$670</f>
        <v>182.2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63" t="s">
        <v>142</v>
      </c>
      <c r="D398" s="67">
        <f>$DU$604</f>
        <v>1171.8</v>
      </c>
      <c r="E398" s="5" t="s">
        <v>12</v>
      </c>
      <c r="F398" s="63" t="s">
        <v>3430</v>
      </c>
      <c r="H398" s="67">
        <f>$ANL$610</f>
        <v>563.59999999999991</v>
      </c>
      <c r="I398" s="5" t="s">
        <v>12</v>
      </c>
      <c r="J398" s="28" t="s">
        <v>155</v>
      </c>
      <c r="L398" s="67">
        <f>$BS$616</f>
        <v>964.4</v>
      </c>
      <c r="M398" s="5" t="s">
        <v>12</v>
      </c>
      <c r="N398" s="278" t="s">
        <v>31</v>
      </c>
      <c r="P398" s="67">
        <f>$Z$622</f>
        <v>690.5</v>
      </c>
      <c r="Q398" s="5" t="s">
        <v>12</v>
      </c>
      <c r="R398" s="63" t="s">
        <v>33</v>
      </c>
      <c r="T398" s="67">
        <f>$BA$628</f>
        <v>566.6</v>
      </c>
      <c r="U398" s="5" t="s">
        <v>12</v>
      </c>
      <c r="V398" s="278" t="s">
        <v>784</v>
      </c>
      <c r="X398" s="67">
        <f>$CK$634</f>
        <v>586.4</v>
      </c>
      <c r="Y398" s="5" t="s">
        <v>12</v>
      </c>
      <c r="Z398" s="278" t="s">
        <v>9</v>
      </c>
      <c r="AB398" s="67">
        <f>$LT$640</f>
        <v>424.4</v>
      </c>
      <c r="AC398" s="5" t="s">
        <v>12</v>
      </c>
      <c r="AD398" s="63" t="s">
        <v>3417</v>
      </c>
      <c r="AF398" s="67">
        <f>$AOV$646</f>
        <v>277.7</v>
      </c>
      <c r="AG398" s="5" t="s">
        <v>12</v>
      </c>
      <c r="AH398" s="63" t="s">
        <v>765</v>
      </c>
      <c r="AJ398" s="67">
        <f>$JR$652</f>
        <v>220.89999999999998</v>
      </c>
      <c r="AK398" s="5" t="s">
        <v>12</v>
      </c>
      <c r="AL398" s="278" t="s">
        <v>11</v>
      </c>
      <c r="AN398" s="67">
        <f>$CB$658</f>
        <v>328</v>
      </c>
      <c r="AO398" s="5" t="s">
        <v>12</v>
      </c>
      <c r="AP398" s="278" t="s">
        <v>2042</v>
      </c>
      <c r="AR398" s="67">
        <f>$ZG$664</f>
        <v>236.5</v>
      </c>
      <c r="AS398" s="5" t="s">
        <v>12</v>
      </c>
      <c r="AT398" s="278" t="s">
        <v>4565</v>
      </c>
      <c r="AV398" s="67">
        <f>$XW$670</f>
        <v>179.5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9</v>
      </c>
      <c r="D399" s="67">
        <f>$LT$604</f>
        <v>1170.3999999999999</v>
      </c>
      <c r="E399" s="5" t="s">
        <v>14</v>
      </c>
      <c r="F399" s="219" t="s">
        <v>1664</v>
      </c>
      <c r="H399" s="67">
        <f>$PF$610</f>
        <v>556.1</v>
      </c>
      <c r="I399" s="5" t="s">
        <v>14</v>
      </c>
      <c r="J399" s="63" t="s">
        <v>763</v>
      </c>
      <c r="L399" s="67">
        <f>$FE$616</f>
        <v>962.3</v>
      </c>
      <c r="M399" s="5" t="s">
        <v>14</v>
      </c>
      <c r="N399" s="278" t="s">
        <v>2065</v>
      </c>
      <c r="P399" s="67">
        <f>$AAH$622</f>
        <v>689.6</v>
      </c>
      <c r="Q399" s="5" t="s">
        <v>14</v>
      </c>
      <c r="R399" s="63" t="s">
        <v>763</v>
      </c>
      <c r="T399" s="67">
        <f>$FE$628</f>
        <v>548.5</v>
      </c>
      <c r="U399" s="5" t="s">
        <v>14</v>
      </c>
      <c r="V399" s="278" t="s">
        <v>9</v>
      </c>
      <c r="X399" s="67">
        <f>$LT$634</f>
        <v>562.9</v>
      </c>
      <c r="Y399" s="5" t="s">
        <v>14</v>
      </c>
      <c r="Z399" s="63" t="s">
        <v>3425</v>
      </c>
      <c r="AB399" s="67">
        <f>$APE$640</f>
        <v>423.6</v>
      </c>
      <c r="AC399" s="5" t="s">
        <v>14</v>
      </c>
      <c r="AD399" s="63" t="s">
        <v>764</v>
      </c>
      <c r="AF399" s="67">
        <f>$NM$646</f>
        <v>272.3</v>
      </c>
      <c r="AG399" s="5" t="s">
        <v>14</v>
      </c>
      <c r="AH399" s="63" t="s">
        <v>3414</v>
      </c>
      <c r="AJ399" s="67">
        <f>$ANU$652</f>
        <v>214.15</v>
      </c>
      <c r="AK399" s="5" t="s">
        <v>14</v>
      </c>
      <c r="AL399" s="63" t="s">
        <v>3402</v>
      </c>
      <c r="AN399" s="67">
        <f>$AJH$658</f>
        <v>324.10000000000002</v>
      </c>
      <c r="AO399" s="5" t="s">
        <v>14</v>
      </c>
      <c r="AP399" s="63" t="s">
        <v>3398</v>
      </c>
      <c r="AR399" s="67">
        <f>$AHX$664</f>
        <v>225.70000000000002</v>
      </c>
      <c r="AS399" s="5" t="s">
        <v>14</v>
      </c>
      <c r="AT399" s="63" t="s">
        <v>3413</v>
      </c>
      <c r="AV399" s="67">
        <f>$ANC$670</f>
        <v>179.3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2026</v>
      </c>
      <c r="D400" s="67">
        <f>$VL$604</f>
        <v>1170.3999999999999</v>
      </c>
      <c r="E400" s="5" t="s">
        <v>16</v>
      </c>
      <c r="F400" s="278" t="s">
        <v>2021</v>
      </c>
      <c r="H400" s="67">
        <f>$SI$610</f>
        <v>555.20000000000005</v>
      </c>
      <c r="I400" s="5" t="s">
        <v>16</v>
      </c>
      <c r="J400" s="63" t="s">
        <v>3426</v>
      </c>
      <c r="L400" s="67">
        <f>$APN$616</f>
        <v>957.80000000000007</v>
      </c>
      <c r="M400" s="5" t="s">
        <v>16</v>
      </c>
      <c r="N400" s="278" t="s">
        <v>15</v>
      </c>
      <c r="P400" s="67">
        <f>$HY$622</f>
        <v>677.2</v>
      </c>
      <c r="Q400" s="5" t="s">
        <v>16</v>
      </c>
      <c r="R400" s="63" t="s">
        <v>779</v>
      </c>
      <c r="T400" s="67">
        <f>$GX$628</f>
        <v>545.70000000000005</v>
      </c>
      <c r="U400" s="5" t="s">
        <v>16</v>
      </c>
      <c r="V400" s="63" t="s">
        <v>21</v>
      </c>
      <c r="X400" s="67">
        <f>$H$634</f>
        <v>547.30000000000007</v>
      </c>
      <c r="Y400" s="5" t="s">
        <v>16</v>
      </c>
      <c r="Z400" s="219" t="s">
        <v>1667</v>
      </c>
      <c r="AB400" s="67">
        <f>$HP$640</f>
        <v>417.3</v>
      </c>
      <c r="AC400" s="5" t="s">
        <v>16</v>
      </c>
      <c r="AD400" s="278" t="s">
        <v>2042</v>
      </c>
      <c r="AF400" s="67">
        <f>$ZG$646</f>
        <v>258.7</v>
      </c>
      <c r="AG400" s="5" t="s">
        <v>16</v>
      </c>
      <c r="AH400" s="278" t="s">
        <v>801</v>
      </c>
      <c r="AJ400" s="67">
        <f>$AR$652</f>
        <v>195.7</v>
      </c>
      <c r="AK400" s="5" t="s">
        <v>16</v>
      </c>
      <c r="AL400" s="63" t="s">
        <v>3429</v>
      </c>
      <c r="AN400" s="67">
        <f>$AQF$658</f>
        <v>290.50000000000006</v>
      </c>
      <c r="AO400" s="5" t="s">
        <v>16</v>
      </c>
      <c r="AP400" s="278" t="s">
        <v>4565</v>
      </c>
      <c r="AR400" s="67">
        <f>$XW$664</f>
        <v>203.4</v>
      </c>
      <c r="AS400" s="5" t="s">
        <v>16</v>
      </c>
      <c r="AT400" s="219" t="s">
        <v>1664</v>
      </c>
      <c r="AV400" s="67">
        <f>$PF$670</f>
        <v>177.39999999999998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8" t="s">
        <v>154</v>
      </c>
      <c r="D401" s="67">
        <f>$Q$604</f>
        <v>1170.3999999999999</v>
      </c>
      <c r="E401" s="5" t="s">
        <v>18</v>
      </c>
      <c r="F401" s="219" t="s">
        <v>1662</v>
      </c>
      <c r="H401" s="67">
        <f>$RH$610</f>
        <v>552.19999999999993</v>
      </c>
      <c r="I401" s="5" t="s">
        <v>18</v>
      </c>
      <c r="J401" s="63" t="s">
        <v>747</v>
      </c>
      <c r="L401" s="67">
        <f>$FW$616</f>
        <v>955.1</v>
      </c>
      <c r="M401" s="5" t="s">
        <v>18</v>
      </c>
      <c r="N401" s="219" t="s">
        <v>1667</v>
      </c>
      <c r="P401" s="67">
        <f>$HP$622</f>
        <v>676</v>
      </c>
      <c r="Q401" s="5" t="s">
        <v>18</v>
      </c>
      <c r="R401" s="28" t="s">
        <v>155</v>
      </c>
      <c r="T401" s="67">
        <f>$BS$628</f>
        <v>545.29999999999995</v>
      </c>
      <c r="U401" s="5" t="s">
        <v>18</v>
      </c>
      <c r="V401" s="219" t="s">
        <v>1662</v>
      </c>
      <c r="X401" s="67">
        <f>$RH$634</f>
        <v>540.70000000000005</v>
      </c>
      <c r="Y401" s="5" t="s">
        <v>18</v>
      </c>
      <c r="Z401" s="63" t="s">
        <v>758</v>
      </c>
      <c r="AB401" s="67">
        <f>$LB$640</f>
        <v>412.8</v>
      </c>
      <c r="AC401" s="5" t="s">
        <v>18</v>
      </c>
      <c r="AD401" s="278" t="s">
        <v>17</v>
      </c>
      <c r="AF401" s="67">
        <f>$DL$646</f>
        <v>257.8</v>
      </c>
      <c r="AG401" s="5" t="s">
        <v>18</v>
      </c>
      <c r="AH401" s="219" t="s">
        <v>1667</v>
      </c>
      <c r="AJ401" s="67">
        <f>$HP$652</f>
        <v>181.6</v>
      </c>
      <c r="AK401" s="5" t="s">
        <v>18</v>
      </c>
      <c r="AL401" s="63" t="s">
        <v>180</v>
      </c>
      <c r="AN401" s="67">
        <f>$AOD$658</f>
        <v>279.10000000000002</v>
      </c>
      <c r="AO401" s="5" t="s">
        <v>18</v>
      </c>
      <c r="AP401" s="278" t="s">
        <v>2039</v>
      </c>
      <c r="AR401" s="67">
        <f>$AAQ$664</f>
        <v>183.6</v>
      </c>
      <c r="AS401" s="5" t="s">
        <v>18</v>
      </c>
      <c r="AT401" s="63" t="s">
        <v>763</v>
      </c>
      <c r="AV401" s="67">
        <f>$FE$670</f>
        <v>176.39999999999998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8" t="s">
        <v>143</v>
      </c>
      <c r="D402" s="67">
        <f>$CT$604</f>
        <v>1170.3999999999999</v>
      </c>
      <c r="E402" s="5" t="s">
        <v>20</v>
      </c>
      <c r="F402" s="63" t="s">
        <v>3408</v>
      </c>
      <c r="H402" s="67">
        <f>$ALJ$610</f>
        <v>543</v>
      </c>
      <c r="I402" s="5" t="s">
        <v>20</v>
      </c>
      <c r="J402" s="219" t="s">
        <v>1652</v>
      </c>
      <c r="L402" s="67">
        <f>$FN$616</f>
        <v>955</v>
      </c>
      <c r="M402" s="5" t="s">
        <v>20</v>
      </c>
      <c r="N402" s="63" t="s">
        <v>142</v>
      </c>
      <c r="P402" s="67">
        <f>$DU$622</f>
        <v>666.7</v>
      </c>
      <c r="Q402" s="5" t="s">
        <v>20</v>
      </c>
      <c r="R402" s="219" t="s">
        <v>1659</v>
      </c>
      <c r="T402" s="67">
        <f>$QY$628</f>
        <v>537.4</v>
      </c>
      <c r="U402" s="5" t="s">
        <v>20</v>
      </c>
      <c r="V402" s="278" t="s">
        <v>2038</v>
      </c>
      <c r="X402" s="67">
        <f>$YF$634</f>
        <v>522.6</v>
      </c>
      <c r="Y402" s="5" t="s">
        <v>20</v>
      </c>
      <c r="Z402" s="63" t="s">
        <v>765</v>
      </c>
      <c r="AB402" s="67">
        <f>$JR$640</f>
        <v>407.40000000000003</v>
      </c>
      <c r="AC402" s="5" t="s">
        <v>20</v>
      </c>
      <c r="AD402" s="63" t="s">
        <v>3409</v>
      </c>
      <c r="AF402" s="67">
        <f>$ALS$646</f>
        <v>255.2</v>
      </c>
      <c r="AG402" s="5" t="s">
        <v>20</v>
      </c>
      <c r="AH402" s="278" t="s">
        <v>2022</v>
      </c>
      <c r="AJ402" s="67">
        <f>$VU$652</f>
        <v>179.8</v>
      </c>
      <c r="AK402" s="5" t="s">
        <v>20</v>
      </c>
      <c r="AL402" s="219" t="s">
        <v>1667</v>
      </c>
      <c r="AN402" s="67">
        <f>$HP$658</f>
        <v>271.20000000000005</v>
      </c>
      <c r="AO402" s="5" t="s">
        <v>20</v>
      </c>
      <c r="AP402" s="63" t="s">
        <v>3404</v>
      </c>
      <c r="AR402" s="67">
        <f>$AJZ$664</f>
        <v>172.8</v>
      </c>
      <c r="AS402" s="5" t="s">
        <v>20</v>
      </c>
      <c r="AT402" s="219" t="s">
        <v>1660</v>
      </c>
      <c r="AV402" s="67">
        <f>$PO$670</f>
        <v>166.7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19" t="s">
        <v>1667</v>
      </c>
      <c r="D403" s="67">
        <f>$HP$604</f>
        <v>1170.3999999999999</v>
      </c>
      <c r="E403" s="5" t="s">
        <v>22</v>
      </c>
      <c r="F403" s="63" t="s">
        <v>3417</v>
      </c>
      <c r="H403" s="67">
        <f>$AOV$610</f>
        <v>542.29999999999995</v>
      </c>
      <c r="I403" s="5" t="s">
        <v>22</v>
      </c>
      <c r="J403" s="278" t="s">
        <v>2068</v>
      </c>
      <c r="L403" s="67">
        <f>$AAZ$616</f>
        <v>951.09999999999991</v>
      </c>
      <c r="M403" s="5" t="s">
        <v>22</v>
      </c>
      <c r="N403" s="278" t="s">
        <v>2021</v>
      </c>
      <c r="P403" s="67">
        <f>$SI$622</f>
        <v>663.1</v>
      </c>
      <c r="Q403" s="5" t="s">
        <v>22</v>
      </c>
      <c r="R403" s="63" t="s">
        <v>765</v>
      </c>
      <c r="T403" s="67">
        <f>$JR$628</f>
        <v>526.6</v>
      </c>
      <c r="U403" s="5" t="s">
        <v>22</v>
      </c>
      <c r="V403" s="63" t="s">
        <v>3401</v>
      </c>
      <c r="X403" s="67">
        <f>$AIY$634</f>
        <v>514.69999999999993</v>
      </c>
      <c r="Y403" s="5" t="s">
        <v>22</v>
      </c>
      <c r="Z403" s="278" t="s">
        <v>15</v>
      </c>
      <c r="AB403" s="67">
        <f>$HY$640</f>
        <v>398.5</v>
      </c>
      <c r="AC403" s="5" t="s">
        <v>22</v>
      </c>
      <c r="AD403" s="63" t="s">
        <v>3428</v>
      </c>
      <c r="AF403" s="67">
        <f>$APW$646</f>
        <v>254.79999999999998</v>
      </c>
      <c r="AG403" s="5" t="s">
        <v>22</v>
      </c>
      <c r="AH403" s="278" t="s">
        <v>2042</v>
      </c>
      <c r="AJ403" s="67">
        <f>$ZG$652</f>
        <v>177.3</v>
      </c>
      <c r="AK403" s="5" t="s">
        <v>22</v>
      </c>
      <c r="AL403" s="278" t="s">
        <v>2040</v>
      </c>
      <c r="AN403" s="67">
        <f>$ZP$658</f>
        <v>260.60000000000002</v>
      </c>
      <c r="AO403" s="5" t="s">
        <v>22</v>
      </c>
      <c r="AP403" s="278" t="s">
        <v>2038</v>
      </c>
      <c r="AR403" s="67">
        <f>$YF$664</f>
        <v>168.3</v>
      </c>
      <c r="AS403" s="5" t="s">
        <v>22</v>
      </c>
      <c r="AT403" s="63" t="s">
        <v>756</v>
      </c>
      <c r="AV403" s="67">
        <f>$OW$670</f>
        <v>157.20000000000002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8" t="s">
        <v>780</v>
      </c>
      <c r="D404" s="67">
        <f>$AI$604</f>
        <v>1158.7</v>
      </c>
      <c r="E404" s="5" t="s">
        <v>24</v>
      </c>
      <c r="F404" s="278" t="s">
        <v>2023</v>
      </c>
      <c r="H404" s="67">
        <f>$RZ$610</f>
        <v>541</v>
      </c>
      <c r="I404" s="5" t="s">
        <v>24</v>
      </c>
      <c r="J404" s="63" t="s">
        <v>3425</v>
      </c>
      <c r="L404" s="67">
        <f>$APE$616</f>
        <v>935.9</v>
      </c>
      <c r="M404" s="5" t="s">
        <v>24</v>
      </c>
      <c r="N404" s="278" t="s">
        <v>2023</v>
      </c>
      <c r="P404" s="67">
        <f>$RZ$622</f>
        <v>662.39999999999986</v>
      </c>
      <c r="Q404" s="5" t="s">
        <v>24</v>
      </c>
      <c r="R404" s="63" t="s">
        <v>142</v>
      </c>
      <c r="T404" s="67">
        <f>$DU$628</f>
        <v>518.9</v>
      </c>
      <c r="U404" s="5" t="s">
        <v>24</v>
      </c>
      <c r="V404" s="278" t="s">
        <v>801</v>
      </c>
      <c r="X404" s="67">
        <f>$AR$634</f>
        <v>510.8</v>
      </c>
      <c r="Y404" s="5" t="s">
        <v>24</v>
      </c>
      <c r="Z404" s="63" t="s">
        <v>779</v>
      </c>
      <c r="AB404" s="67">
        <f>$GX$640</f>
        <v>396.1</v>
      </c>
      <c r="AC404" s="5" t="s">
        <v>24</v>
      </c>
      <c r="AD404" s="63" t="s">
        <v>735</v>
      </c>
      <c r="AF404" s="67">
        <f>$LK$646</f>
        <v>249.3</v>
      </c>
      <c r="AG404" s="5" t="s">
        <v>24</v>
      </c>
      <c r="AH404" s="63" t="s">
        <v>750</v>
      </c>
      <c r="AJ404" s="67">
        <f>$EV$652</f>
        <v>172.8</v>
      </c>
      <c r="AK404" s="5" t="s">
        <v>24</v>
      </c>
      <c r="AL404" s="278" t="s">
        <v>2017</v>
      </c>
      <c r="AN404" s="67">
        <f>$TJ$658</f>
        <v>257</v>
      </c>
      <c r="AO404" s="5" t="s">
        <v>24</v>
      </c>
      <c r="AP404" s="28" t="s">
        <v>155</v>
      </c>
      <c r="AR404" s="67">
        <f>$BS$664</f>
        <v>92.5</v>
      </c>
      <c r="AS404" s="5" t="s">
        <v>24</v>
      </c>
      <c r="AT404" s="219" t="s">
        <v>1648</v>
      </c>
      <c r="AV404" s="67">
        <f>$UB$670</f>
        <v>145.6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8" t="s">
        <v>4565</v>
      </c>
      <c r="D405" s="67">
        <f>$XW$604</f>
        <v>1158</v>
      </c>
      <c r="E405" s="5" t="s">
        <v>26</v>
      </c>
      <c r="F405" s="278" t="s">
        <v>2042</v>
      </c>
      <c r="H405" s="67">
        <f>$ZG$610</f>
        <v>538</v>
      </c>
      <c r="I405" s="5" t="s">
        <v>26</v>
      </c>
      <c r="J405" s="63" t="s">
        <v>142</v>
      </c>
      <c r="L405" s="67">
        <f>$DU$616</f>
        <v>920.30000000000007</v>
      </c>
      <c r="M405" s="5" t="s">
        <v>26</v>
      </c>
      <c r="N405" s="63" t="s">
        <v>797</v>
      </c>
      <c r="P405" s="67">
        <f>$KJ$622</f>
        <v>649.4</v>
      </c>
      <c r="Q405" s="5" t="s">
        <v>26</v>
      </c>
      <c r="R405" s="63" t="s">
        <v>3401</v>
      </c>
      <c r="T405" s="67">
        <f>$AIY$628</f>
        <v>515.4</v>
      </c>
      <c r="U405" s="5" t="s">
        <v>26</v>
      </c>
      <c r="V405" s="278" t="s">
        <v>4565</v>
      </c>
      <c r="X405" s="67">
        <f>$XW$634</f>
        <v>506.2</v>
      </c>
      <c r="Y405" s="5" t="s">
        <v>26</v>
      </c>
      <c r="Z405" s="63" t="s">
        <v>747</v>
      </c>
      <c r="AB405" s="67">
        <f>$FW$640</f>
        <v>395</v>
      </c>
      <c r="AC405" s="5" t="s">
        <v>26</v>
      </c>
      <c r="AD405" s="278" t="s">
        <v>143</v>
      </c>
      <c r="AF405" s="67">
        <f>$CT$646</f>
        <v>248.2</v>
      </c>
      <c r="AG405" s="5" t="s">
        <v>26</v>
      </c>
      <c r="AH405" s="278" t="s">
        <v>784</v>
      </c>
      <c r="AJ405" s="67">
        <f>$CK$652</f>
        <v>159.70000000000002</v>
      </c>
      <c r="AK405" s="5" t="s">
        <v>26</v>
      </c>
      <c r="AL405" s="278" t="s">
        <v>2172</v>
      </c>
      <c r="AN405" s="67">
        <f>$XN$658</f>
        <v>248.4</v>
      </c>
      <c r="AO405" s="5" t="s">
        <v>26</v>
      </c>
      <c r="AP405" s="278" t="s">
        <v>2033</v>
      </c>
      <c r="AR405" s="67">
        <f>$SR$664</f>
        <v>91.5</v>
      </c>
      <c r="AS405" s="5" t="s">
        <v>26</v>
      </c>
      <c r="AT405" s="278" t="s">
        <v>2042</v>
      </c>
      <c r="AV405" s="67">
        <f>$ZG$670</f>
        <v>141.30000000000001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1652</v>
      </c>
      <c r="D406" s="67">
        <f>$FN$604</f>
        <v>1149.5999999999999</v>
      </c>
      <c r="E406" s="5" t="s">
        <v>28</v>
      </c>
      <c r="F406" s="63" t="s">
        <v>162</v>
      </c>
      <c r="H406" s="67">
        <f>$IQ$610</f>
        <v>524</v>
      </c>
      <c r="I406" s="5" t="s">
        <v>28</v>
      </c>
      <c r="J406" s="278" t="s">
        <v>801</v>
      </c>
      <c r="L406" s="67">
        <f>$AR$616</f>
        <v>912.5</v>
      </c>
      <c r="M406" s="5" t="s">
        <v>28</v>
      </c>
      <c r="N406" s="278" t="s">
        <v>784</v>
      </c>
      <c r="P406" s="67">
        <f>$CK$622</f>
        <v>642.4</v>
      </c>
      <c r="Q406" s="5" t="s">
        <v>28</v>
      </c>
      <c r="R406" s="278" t="s">
        <v>2023</v>
      </c>
      <c r="T406" s="67">
        <f>$RZ$628</f>
        <v>504</v>
      </c>
      <c r="U406" s="5" t="s">
        <v>28</v>
      </c>
      <c r="V406" s="63" t="s">
        <v>747</v>
      </c>
      <c r="X406" s="67">
        <f>$FW$634</f>
        <v>505.70000000000005</v>
      </c>
      <c r="Y406" s="5" t="s">
        <v>28</v>
      </c>
      <c r="Z406" s="278" t="s">
        <v>2038</v>
      </c>
      <c r="AB406" s="67">
        <f>$YF$640</f>
        <v>380.40000000000003</v>
      </c>
      <c r="AC406" s="5" t="s">
        <v>28</v>
      </c>
      <c r="AD406" s="278" t="s">
        <v>2038</v>
      </c>
      <c r="AF406" s="67">
        <f>$YF$646</f>
        <v>247.4</v>
      </c>
      <c r="AG406" s="5" t="s">
        <v>28</v>
      </c>
      <c r="AH406" s="63" t="s">
        <v>791</v>
      </c>
      <c r="AJ406" s="67">
        <f>$IZ$652</f>
        <v>158.9</v>
      </c>
      <c r="AK406" s="5" t="s">
        <v>28</v>
      </c>
      <c r="AL406" s="63" t="s">
        <v>3410</v>
      </c>
      <c r="AN406" s="67">
        <f>$AMB$658</f>
        <v>247.79999999999998</v>
      </c>
      <c r="AO406" s="5" t="s">
        <v>28</v>
      </c>
      <c r="AP406" s="278" t="s">
        <v>3396</v>
      </c>
      <c r="AR406" s="67">
        <f>$AHF$664</f>
        <v>89</v>
      </c>
      <c r="AS406" s="5" t="s">
        <v>28</v>
      </c>
      <c r="AT406" s="278" t="s">
        <v>780</v>
      </c>
      <c r="AV406" s="67">
        <f>$AI$670</f>
        <v>139.69999999999999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8" t="s">
        <v>2041</v>
      </c>
      <c r="D407" s="67">
        <f>$ACA$604</f>
        <v>1149.5999999999999</v>
      </c>
      <c r="E407" s="5" t="s">
        <v>30</v>
      </c>
      <c r="F407" s="63" t="s">
        <v>750</v>
      </c>
      <c r="H407" s="67">
        <f>$EV$610</f>
        <v>523.29999999999995</v>
      </c>
      <c r="I407" s="5" t="s">
        <v>30</v>
      </c>
      <c r="J407" s="63" t="s">
        <v>739</v>
      </c>
      <c r="L407" s="67">
        <f>$JI$616</f>
        <v>911.30000000000007</v>
      </c>
      <c r="M407" s="5" t="s">
        <v>30</v>
      </c>
      <c r="N407" s="278" t="s">
        <v>2017</v>
      </c>
      <c r="P407" s="67">
        <f>$TJ$622</f>
        <v>638.40000000000009</v>
      </c>
      <c r="Q407" s="5" t="s">
        <v>30</v>
      </c>
      <c r="R407" s="278" t="s">
        <v>780</v>
      </c>
      <c r="T407" s="67">
        <f>$AI$628</f>
        <v>493.7</v>
      </c>
      <c r="U407" s="5" t="s">
        <v>30</v>
      </c>
      <c r="V407" s="219" t="s">
        <v>1659</v>
      </c>
      <c r="X407" s="67">
        <f>$QY$634</f>
        <v>496.4</v>
      </c>
      <c r="Y407" s="5" t="s">
        <v>30</v>
      </c>
      <c r="Z407" s="63" t="s">
        <v>764</v>
      </c>
      <c r="AB407" s="67">
        <f>$NM$640</f>
        <v>343.79999999999995</v>
      </c>
      <c r="AC407" s="5" t="s">
        <v>30</v>
      </c>
      <c r="AD407" s="63" t="s">
        <v>739</v>
      </c>
      <c r="AF407" s="67">
        <f>$JI$646</f>
        <v>246.1</v>
      </c>
      <c r="AG407" s="5" t="s">
        <v>30</v>
      </c>
      <c r="AH407" s="278" t="s">
        <v>780</v>
      </c>
      <c r="AJ407" s="67">
        <f>$AI$652</f>
        <v>155.1</v>
      </c>
      <c r="AK407" s="5" t="s">
        <v>30</v>
      </c>
      <c r="AL407" s="63" t="s">
        <v>3400</v>
      </c>
      <c r="AN407" s="67">
        <f>$AIP$658</f>
        <v>233.4</v>
      </c>
      <c r="AO407" s="5" t="s">
        <v>30</v>
      </c>
      <c r="AP407" s="63" t="s">
        <v>25</v>
      </c>
      <c r="AR407" s="67">
        <f>$BJ$664</f>
        <v>88.9</v>
      </c>
      <c r="AS407" s="5" t="s">
        <v>30</v>
      </c>
      <c r="AT407" s="63" t="s">
        <v>750</v>
      </c>
      <c r="AV407" s="67">
        <f>$EV$670</f>
        <v>138.6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278" t="s">
        <v>31</v>
      </c>
      <c r="D408" s="67">
        <f>$Z$604</f>
        <v>1149.5999999999999</v>
      </c>
      <c r="E408" s="5" t="s">
        <v>32</v>
      </c>
      <c r="F408" s="63" t="s">
        <v>3406</v>
      </c>
      <c r="H408" s="67">
        <f>$AKR$610</f>
        <v>515.6</v>
      </c>
      <c r="I408" s="5" t="s">
        <v>32</v>
      </c>
      <c r="J408" s="63" t="s">
        <v>3406</v>
      </c>
      <c r="L408" s="67">
        <f>$AKR$616</f>
        <v>904.50000000000011</v>
      </c>
      <c r="M408" s="5" t="s">
        <v>32</v>
      </c>
      <c r="N408" s="278" t="s">
        <v>154</v>
      </c>
      <c r="P408" s="67">
        <f>$Q$622</f>
        <v>638.30000000000007</v>
      </c>
      <c r="Q408" s="5" t="s">
        <v>32</v>
      </c>
      <c r="R408" s="63" t="s">
        <v>735</v>
      </c>
      <c r="T408" s="67">
        <f>$LK$628</f>
        <v>490.39999999999992</v>
      </c>
      <c r="U408" s="5" t="s">
        <v>32</v>
      </c>
      <c r="V408" s="278" t="s">
        <v>2040</v>
      </c>
      <c r="X408" s="67">
        <f>$ZP$634</f>
        <v>492.2</v>
      </c>
      <c r="Y408" s="5" t="s">
        <v>32</v>
      </c>
      <c r="Z408" s="63" t="s">
        <v>772</v>
      </c>
      <c r="AB408" s="67">
        <f>$MU$640</f>
        <v>330.40000000000003</v>
      </c>
      <c r="AC408" s="5" t="s">
        <v>32</v>
      </c>
      <c r="AD408" s="63" t="s">
        <v>162</v>
      </c>
      <c r="AF408" s="67">
        <f>$IQ$646</f>
        <v>243.7</v>
      </c>
      <c r="AG408" s="5" t="s">
        <v>32</v>
      </c>
      <c r="AH408" s="278" t="s">
        <v>2021</v>
      </c>
      <c r="AJ408" s="67">
        <f>$SI$652</f>
        <v>151.6</v>
      </c>
      <c r="AK408" s="5" t="s">
        <v>32</v>
      </c>
      <c r="AL408" s="278" t="s">
        <v>2041</v>
      </c>
      <c r="AN408" s="67">
        <f>$ACA$658</f>
        <v>225</v>
      </c>
      <c r="AO408" s="5" t="s">
        <v>32</v>
      </c>
      <c r="AP408" s="63" t="s">
        <v>758</v>
      </c>
      <c r="AR408" s="67">
        <f>$LB$664</f>
        <v>88.6</v>
      </c>
      <c r="AS408" s="5" t="s">
        <v>32</v>
      </c>
      <c r="AT408" s="219" t="s">
        <v>1652</v>
      </c>
      <c r="AV408" s="67">
        <f>$FN$670</f>
        <v>135.6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33</v>
      </c>
      <c r="D409" s="67">
        <f>$BA$604</f>
        <v>1149.5999999999999</v>
      </c>
      <c r="E409" s="5" t="s">
        <v>34</v>
      </c>
      <c r="F409" s="63" t="s">
        <v>754</v>
      </c>
      <c r="H409" s="67">
        <f>$EM$610</f>
        <v>515.29999999999995</v>
      </c>
      <c r="I409" s="5" t="s">
        <v>34</v>
      </c>
      <c r="J409" s="278" t="s">
        <v>27</v>
      </c>
      <c r="L409" s="67">
        <f>$MC$616</f>
        <v>894.3</v>
      </c>
      <c r="M409" s="5" t="s">
        <v>34</v>
      </c>
      <c r="N409" s="278" t="s">
        <v>2040</v>
      </c>
      <c r="P409" s="67">
        <f>$ZP$622</f>
        <v>636.5</v>
      </c>
      <c r="Q409" s="5" t="s">
        <v>34</v>
      </c>
      <c r="R409" s="278" t="s">
        <v>2038</v>
      </c>
      <c r="T409" s="67">
        <f>$YF$628</f>
        <v>487.4</v>
      </c>
      <c r="U409" s="5" t="s">
        <v>34</v>
      </c>
      <c r="V409" s="278" t="s">
        <v>17</v>
      </c>
      <c r="X409" s="67">
        <f>$DL$634</f>
        <v>487.6</v>
      </c>
      <c r="Y409" s="5" t="s">
        <v>34</v>
      </c>
      <c r="Z409" s="63" t="s">
        <v>749</v>
      </c>
      <c r="AB409" s="67">
        <f>$GO$640</f>
        <v>327.10000000000002</v>
      </c>
      <c r="AC409" s="5" t="s">
        <v>34</v>
      </c>
      <c r="AD409" s="63" t="s">
        <v>3430</v>
      </c>
      <c r="AF409" s="67">
        <f>$ANL$646</f>
        <v>242.10000000000002</v>
      </c>
      <c r="AG409" s="5" t="s">
        <v>34</v>
      </c>
      <c r="AH409" s="63" t="s">
        <v>33</v>
      </c>
      <c r="AJ409" s="67">
        <f>$BA$652</f>
        <v>151.5</v>
      </c>
      <c r="AK409" s="5" t="s">
        <v>34</v>
      </c>
      <c r="AL409" s="278" t="s">
        <v>2068</v>
      </c>
      <c r="AN409" s="67">
        <f>$AAZ$658</f>
        <v>181.89999999999998</v>
      </c>
      <c r="AO409" s="5" t="s">
        <v>34</v>
      </c>
      <c r="AP409" s="278" t="s">
        <v>143</v>
      </c>
      <c r="AR409" s="67">
        <f>$CT$664</f>
        <v>82.9</v>
      </c>
      <c r="AS409" s="5" t="s">
        <v>34</v>
      </c>
      <c r="AT409" s="63" t="s">
        <v>779</v>
      </c>
      <c r="AV409" s="67">
        <f>$GX$670</f>
        <v>134.30000000000001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3428</v>
      </c>
      <c r="D410" s="67">
        <f>$APW$604</f>
        <v>1135.75</v>
      </c>
      <c r="E410" s="5" t="s">
        <v>36</v>
      </c>
      <c r="F410" s="63" t="s">
        <v>758</v>
      </c>
      <c r="H410" s="67">
        <f>$LB$610</f>
        <v>514.9</v>
      </c>
      <c r="I410" s="5" t="s">
        <v>36</v>
      </c>
      <c r="J410" s="63" t="s">
        <v>735</v>
      </c>
      <c r="L410" s="67">
        <f>$LK$616</f>
        <v>891.5</v>
      </c>
      <c r="M410" s="5" t="s">
        <v>36</v>
      </c>
      <c r="N410" s="63" t="s">
        <v>3404</v>
      </c>
      <c r="P410" s="67">
        <f>$AJZ$622</f>
        <v>625.1</v>
      </c>
      <c r="Q410" s="5" t="s">
        <v>36</v>
      </c>
      <c r="R410" s="63" t="s">
        <v>750</v>
      </c>
      <c r="T410" s="67">
        <f>$EV$628</f>
        <v>480.9</v>
      </c>
      <c r="U410" s="5" t="s">
        <v>36</v>
      </c>
      <c r="V410" s="63" t="s">
        <v>3403</v>
      </c>
      <c r="X410" s="67">
        <f>$AJQ$634</f>
        <v>484.8</v>
      </c>
      <c r="Y410" s="5" t="s">
        <v>36</v>
      </c>
      <c r="Z410" s="63" t="s">
        <v>3416</v>
      </c>
      <c r="AB410" s="67">
        <f>$AOM$640</f>
        <v>325.90000000000003</v>
      </c>
      <c r="AC410" s="5" t="s">
        <v>36</v>
      </c>
      <c r="AD410" s="63" t="s">
        <v>747</v>
      </c>
      <c r="AF410" s="67">
        <f>$FW$646</f>
        <v>238.3</v>
      </c>
      <c r="AG410" s="5" t="s">
        <v>36</v>
      </c>
      <c r="AH410" s="63" t="s">
        <v>3413</v>
      </c>
      <c r="AJ410" s="67">
        <f>$ANC$652</f>
        <v>147.9</v>
      </c>
      <c r="AK410" s="5" t="s">
        <v>36</v>
      </c>
      <c r="AL410" s="63" t="s">
        <v>3413</v>
      </c>
      <c r="AN410" s="67">
        <f>$ANC$658</f>
        <v>179.8</v>
      </c>
      <c r="AO410" s="5" t="s">
        <v>36</v>
      </c>
      <c r="AP410" s="63" t="s">
        <v>729</v>
      </c>
      <c r="AR410" s="67">
        <f>$TS$664</f>
        <v>72.199999999999989</v>
      </c>
      <c r="AS410" s="5" t="s">
        <v>36</v>
      </c>
      <c r="AT410" s="63" t="s">
        <v>765</v>
      </c>
      <c r="AV410" s="67">
        <f>$JR$670</f>
        <v>131.30000000000001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180</v>
      </c>
      <c r="D411" s="67">
        <f>$AOD$604</f>
        <v>1128.9000000000001</v>
      </c>
      <c r="E411" s="5" t="s">
        <v>38</v>
      </c>
      <c r="F411" s="63" t="s">
        <v>772</v>
      </c>
      <c r="H411" s="67">
        <f>$MU$610</f>
        <v>513.4</v>
      </c>
      <c r="I411" s="5" t="s">
        <v>38</v>
      </c>
      <c r="J411" s="219" t="s">
        <v>1648</v>
      </c>
      <c r="L411" s="67">
        <f>$UB$616</f>
        <v>888.1</v>
      </c>
      <c r="M411" s="5" t="s">
        <v>38</v>
      </c>
      <c r="N411" s="63" t="s">
        <v>21</v>
      </c>
      <c r="P411" s="67">
        <f>$H$622</f>
        <v>622.59999999999991</v>
      </c>
      <c r="Q411" s="5" t="s">
        <v>38</v>
      </c>
      <c r="R411" s="278" t="s">
        <v>2042</v>
      </c>
      <c r="T411" s="67">
        <f>$ZG$628</f>
        <v>454.79999999999995</v>
      </c>
      <c r="U411" s="5" t="s">
        <v>38</v>
      </c>
      <c r="V411" s="63" t="s">
        <v>729</v>
      </c>
      <c r="X411" s="67">
        <f>$TS$634</f>
        <v>479.9</v>
      </c>
      <c r="Y411" s="5" t="s">
        <v>38</v>
      </c>
      <c r="Z411" s="219" t="s">
        <v>1662</v>
      </c>
      <c r="AB411" s="67">
        <f>$RH$640</f>
        <v>322.5</v>
      </c>
      <c r="AC411" s="5" t="s">
        <v>38</v>
      </c>
      <c r="AD411" s="63" t="s">
        <v>33</v>
      </c>
      <c r="AF411" s="67">
        <f>$BA$646</f>
        <v>237</v>
      </c>
      <c r="AG411" s="5" t="s">
        <v>38</v>
      </c>
      <c r="AH411" s="219" t="s">
        <v>1665</v>
      </c>
      <c r="AJ411" s="67">
        <f>$ND$652</f>
        <v>147.9</v>
      </c>
      <c r="AK411" s="5" t="s">
        <v>38</v>
      </c>
      <c r="AL411" s="219" t="s">
        <v>1659</v>
      </c>
      <c r="AN411" s="67">
        <f>$QY$658</f>
        <v>174.39999999999998</v>
      </c>
      <c r="AO411" s="5" t="s">
        <v>38</v>
      </c>
      <c r="AP411" s="219" t="s">
        <v>1660</v>
      </c>
      <c r="AR411" s="67">
        <f>$PO$664</f>
        <v>72</v>
      </c>
      <c r="AS411" s="5" t="s">
        <v>38</v>
      </c>
      <c r="AT411" s="278" t="s">
        <v>11</v>
      </c>
      <c r="AV411" s="67">
        <f>$CB$670</f>
        <v>131.30000000000001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779</v>
      </c>
      <c r="D412" s="67">
        <f>$GX$604</f>
        <v>1124.8</v>
      </c>
      <c r="E412" s="5" t="s">
        <v>145</v>
      </c>
      <c r="F412" s="63" t="s">
        <v>180</v>
      </c>
      <c r="H412" s="67">
        <f>$AOD$610</f>
        <v>509.70000000000005</v>
      </c>
      <c r="I412" s="5" t="s">
        <v>145</v>
      </c>
      <c r="J412" s="63" t="s">
        <v>180</v>
      </c>
      <c r="L412" s="67">
        <f>$AOD$616</f>
        <v>887.30000000000007</v>
      </c>
      <c r="M412" s="5" t="s">
        <v>145</v>
      </c>
      <c r="N412" s="219" t="s">
        <v>1652</v>
      </c>
      <c r="P412" s="67">
        <f>$FN$622</f>
        <v>609.90000000000009</v>
      </c>
      <c r="Q412" s="5" t="s">
        <v>145</v>
      </c>
      <c r="R412" s="63" t="s">
        <v>764</v>
      </c>
      <c r="T412" s="67">
        <f>$NM$628</f>
        <v>451.40000000000003</v>
      </c>
      <c r="U412" s="5" t="s">
        <v>145</v>
      </c>
      <c r="V412" s="63" t="s">
        <v>3429</v>
      </c>
      <c r="X412" s="67">
        <f>$AQF$634</f>
        <v>477.6</v>
      </c>
      <c r="Y412" s="5" t="s">
        <v>145</v>
      </c>
      <c r="Z412" s="219" t="s">
        <v>1649</v>
      </c>
      <c r="AB412" s="67">
        <f>$UT$640</f>
        <v>321.40000000000003</v>
      </c>
      <c r="AC412" s="5" t="s">
        <v>145</v>
      </c>
      <c r="AD412" s="63" t="s">
        <v>3416</v>
      </c>
      <c r="AF412" s="67">
        <f>$AOM$646</f>
        <v>236.8</v>
      </c>
      <c r="AG412" s="5" t="s">
        <v>145</v>
      </c>
      <c r="AH412" s="278" t="s">
        <v>2017</v>
      </c>
      <c r="AJ412" s="67">
        <f>$TJ$652</f>
        <v>147.1</v>
      </c>
      <c r="AK412" s="5" t="s">
        <v>145</v>
      </c>
      <c r="AL412" s="63" t="s">
        <v>3414</v>
      </c>
      <c r="AN412" s="67">
        <f>$ANU$658</f>
        <v>174</v>
      </c>
      <c r="AO412" s="5" t="s">
        <v>145</v>
      </c>
      <c r="AP412" s="63" t="s">
        <v>33</v>
      </c>
      <c r="AR412" s="67">
        <f>$BA$664</f>
        <v>70</v>
      </c>
      <c r="AS412" s="5" t="s">
        <v>145</v>
      </c>
      <c r="AT412" s="63" t="s">
        <v>142</v>
      </c>
      <c r="AV412" s="67">
        <f>$DU$670</f>
        <v>123.3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3404</v>
      </c>
      <c r="D413" s="67">
        <f>$AJZ$604</f>
        <v>1116.1000000000001</v>
      </c>
      <c r="E413" s="5" t="s">
        <v>146</v>
      </c>
      <c r="F413" s="278" t="s">
        <v>780</v>
      </c>
      <c r="H413" s="67">
        <f>$AI$610</f>
        <v>505</v>
      </c>
      <c r="I413" s="5" t="s">
        <v>146</v>
      </c>
      <c r="J413" s="278" t="s">
        <v>2040</v>
      </c>
      <c r="L413" s="67">
        <f>$ZP$616</f>
        <v>879.2</v>
      </c>
      <c r="M413" s="5" t="s">
        <v>146</v>
      </c>
      <c r="N413" s="278" t="s">
        <v>780</v>
      </c>
      <c r="P413" s="67">
        <f>$AI$622</f>
        <v>609.20000000000005</v>
      </c>
      <c r="Q413" s="5" t="s">
        <v>146</v>
      </c>
      <c r="R413" s="63" t="s">
        <v>3409</v>
      </c>
      <c r="T413" s="67">
        <f>$ALS$628</f>
        <v>450.5</v>
      </c>
      <c r="U413" s="5" t="s">
        <v>146</v>
      </c>
      <c r="V413" s="63" t="s">
        <v>3399</v>
      </c>
      <c r="X413" s="67">
        <f>$AIG$634</f>
        <v>466.79999999999995</v>
      </c>
      <c r="Y413" s="5" t="s">
        <v>146</v>
      </c>
      <c r="Z413" s="278" t="s">
        <v>2042</v>
      </c>
      <c r="AB413" s="67">
        <f>$ZG$640</f>
        <v>310.10000000000002</v>
      </c>
      <c r="AC413" s="5" t="s">
        <v>146</v>
      </c>
      <c r="AD413" s="278" t="s">
        <v>2040</v>
      </c>
      <c r="AF413" s="67">
        <f>$ZP$646</f>
        <v>227.1</v>
      </c>
      <c r="AG413" s="5" t="s">
        <v>146</v>
      </c>
      <c r="AH413" s="278" t="s">
        <v>3397</v>
      </c>
      <c r="AJ413" s="67">
        <f>$AHO$652</f>
        <v>145.30000000000001</v>
      </c>
      <c r="AK413" s="5" t="s">
        <v>146</v>
      </c>
      <c r="AL413" s="63" t="s">
        <v>3401</v>
      </c>
      <c r="AN413" s="67">
        <f>$AIY$658</f>
        <v>169.3</v>
      </c>
      <c r="AO413" s="5" t="s">
        <v>146</v>
      </c>
      <c r="AP413" s="63" t="s">
        <v>21</v>
      </c>
      <c r="AR413" s="67">
        <f>$H$664</f>
        <v>69.7</v>
      </c>
      <c r="AS413" s="5" t="s">
        <v>146</v>
      </c>
      <c r="AT413" s="278" t="s">
        <v>801</v>
      </c>
      <c r="AV413" s="67">
        <f>$AR$670</f>
        <v>120.3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8" t="s">
        <v>2017</v>
      </c>
      <c r="D414" s="67">
        <f>$TJ$604</f>
        <v>1115.6999999999998</v>
      </c>
      <c r="E414" s="5" t="s">
        <v>147</v>
      </c>
      <c r="F414" s="28" t="s">
        <v>37</v>
      </c>
      <c r="H414" s="67">
        <f>$DC$610</f>
        <v>504.7</v>
      </c>
      <c r="I414" s="5" t="s">
        <v>147</v>
      </c>
      <c r="J414" s="278" t="s">
        <v>15</v>
      </c>
      <c r="L414" s="67">
        <f>$HY$616</f>
        <v>876.69999999999993</v>
      </c>
      <c r="M414" s="5" t="s">
        <v>147</v>
      </c>
      <c r="N414" s="63" t="s">
        <v>3412</v>
      </c>
      <c r="P414" s="67">
        <f>$AMT$622</f>
        <v>608.40000000000009</v>
      </c>
      <c r="Q414" s="5" t="s">
        <v>147</v>
      </c>
      <c r="R414" s="278" t="s">
        <v>2033</v>
      </c>
      <c r="T414" s="67">
        <f>$SR$628</f>
        <v>444.59999999999997</v>
      </c>
      <c r="U414" s="5" t="s">
        <v>147</v>
      </c>
      <c r="V414" s="278" t="s">
        <v>31</v>
      </c>
      <c r="X414" s="67">
        <f>$Z$634</f>
        <v>465.3</v>
      </c>
      <c r="Y414" s="5" t="s">
        <v>147</v>
      </c>
      <c r="Z414" s="63" t="s">
        <v>3411</v>
      </c>
      <c r="AB414" s="67">
        <f>$AMK$640</f>
        <v>308.3</v>
      </c>
      <c r="AC414" s="5" t="s">
        <v>147</v>
      </c>
      <c r="AD414" s="63" t="s">
        <v>750</v>
      </c>
      <c r="AF414" s="67">
        <f>$EV$646</f>
        <v>226.5</v>
      </c>
      <c r="AG414" s="5" t="s">
        <v>147</v>
      </c>
      <c r="AH414" s="63" t="s">
        <v>3429</v>
      </c>
      <c r="AJ414" s="67">
        <f>$AQF$652</f>
        <v>143</v>
      </c>
      <c r="AK414" s="5" t="s">
        <v>147</v>
      </c>
      <c r="AL414" s="278" t="s">
        <v>143</v>
      </c>
      <c r="AN414" s="67">
        <f>$CT$658</f>
        <v>163.69999999999999</v>
      </c>
      <c r="AO414" s="5" t="s">
        <v>147</v>
      </c>
      <c r="AP414" s="278" t="s">
        <v>11</v>
      </c>
      <c r="AR414" s="67">
        <f>$CB$664</f>
        <v>66.5</v>
      </c>
      <c r="AS414" s="5" t="s">
        <v>147</v>
      </c>
      <c r="AT414" s="219" t="s">
        <v>1661</v>
      </c>
      <c r="AV414" s="67">
        <f>$QP$670</f>
        <v>103.9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3409</v>
      </c>
      <c r="D415" s="67">
        <f>$ALS$604</f>
        <v>1103.4000000000001</v>
      </c>
      <c r="E415" s="5" t="s">
        <v>151</v>
      </c>
      <c r="F415" s="63" t="s">
        <v>3403</v>
      </c>
      <c r="H415" s="67">
        <f>$AJQ$610</f>
        <v>502.70000000000005</v>
      </c>
      <c r="I415" s="5" t="s">
        <v>151</v>
      </c>
      <c r="J415" s="63" t="s">
        <v>153</v>
      </c>
      <c r="L415" s="67">
        <f>$KA$616</f>
        <v>872.6</v>
      </c>
      <c r="M415" s="5" t="s">
        <v>151</v>
      </c>
      <c r="N415" s="219" t="s">
        <v>1660</v>
      </c>
      <c r="P415" s="67">
        <f>$PO$622</f>
        <v>608.4</v>
      </c>
      <c r="Q415" s="5" t="s">
        <v>151</v>
      </c>
      <c r="R415" s="63" t="s">
        <v>747</v>
      </c>
      <c r="T415" s="67">
        <f>$FW$628</f>
        <v>437.09999999999997</v>
      </c>
      <c r="U415" s="5" t="s">
        <v>151</v>
      </c>
      <c r="V415" s="278" t="s">
        <v>2172</v>
      </c>
      <c r="X415" s="67">
        <f>$XN$634</f>
        <v>459.79999999999995</v>
      </c>
      <c r="Y415" s="5" t="s">
        <v>151</v>
      </c>
      <c r="Z415" s="63" t="s">
        <v>750</v>
      </c>
      <c r="AB415" s="67">
        <f>$EV$640</f>
        <v>302.89999999999998</v>
      </c>
      <c r="AC415" s="5" t="s">
        <v>151</v>
      </c>
      <c r="AD415" s="278" t="s">
        <v>23</v>
      </c>
      <c r="AF415" s="67">
        <f>$KS$646</f>
        <v>211.89999999999998</v>
      </c>
      <c r="AG415" s="5" t="s">
        <v>151</v>
      </c>
      <c r="AH415" s="278" t="s">
        <v>11</v>
      </c>
      <c r="AJ415" s="67">
        <f>$CB$652</f>
        <v>140.80000000000001</v>
      </c>
      <c r="AK415" s="5" t="s">
        <v>151</v>
      </c>
      <c r="AL415" s="28" t="s">
        <v>155</v>
      </c>
      <c r="AN415" s="67">
        <f>$BS$658</f>
        <v>162.19999999999999</v>
      </c>
      <c r="AO415" s="5" t="s">
        <v>151</v>
      </c>
      <c r="AP415" s="63" t="s">
        <v>141</v>
      </c>
      <c r="AR415" s="67">
        <f>$GF$664</f>
        <v>66.5</v>
      </c>
      <c r="AS415" s="5" t="s">
        <v>151</v>
      </c>
      <c r="AT415" s="278" t="s">
        <v>23</v>
      </c>
      <c r="AV415" s="67">
        <f>$KS$670</f>
        <v>103.2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162</v>
      </c>
      <c r="D416" s="67">
        <f>$IQ$604</f>
        <v>1102.5999999999999</v>
      </c>
      <c r="E416" s="5" t="s">
        <v>157</v>
      </c>
      <c r="F416" s="278" t="s">
        <v>154</v>
      </c>
      <c r="H416" s="67">
        <f>$Q$610</f>
        <v>501.2</v>
      </c>
      <c r="I416" s="5" t="s">
        <v>157</v>
      </c>
      <c r="J416" s="278" t="s">
        <v>2026</v>
      </c>
      <c r="L416" s="67">
        <f>$VL$616</f>
        <v>872</v>
      </c>
      <c r="M416" s="5" t="s">
        <v>157</v>
      </c>
      <c r="N416" s="219" t="s">
        <v>1657</v>
      </c>
      <c r="P416" s="67">
        <f>$ON$622</f>
        <v>607.20000000000005</v>
      </c>
      <c r="Q416" s="5" t="s">
        <v>157</v>
      </c>
      <c r="R416" s="63" t="s">
        <v>729</v>
      </c>
      <c r="T416" s="67">
        <f>$TS$628</f>
        <v>436.40000000000003</v>
      </c>
      <c r="U416" s="5" t="s">
        <v>157</v>
      </c>
      <c r="V416" s="63" t="s">
        <v>779</v>
      </c>
      <c r="X416" s="67">
        <f>$GX$634</f>
        <v>445.09999999999997</v>
      </c>
      <c r="Y416" s="5" t="s">
        <v>157</v>
      </c>
      <c r="Z416" s="63" t="s">
        <v>141</v>
      </c>
      <c r="AB416" s="67">
        <f>$GF$640</f>
        <v>300.89999999999998</v>
      </c>
      <c r="AC416" s="5" t="s">
        <v>157</v>
      </c>
      <c r="AD416" s="28" t="s">
        <v>37</v>
      </c>
      <c r="AF416" s="67">
        <f>$DC$646</f>
        <v>204.8</v>
      </c>
      <c r="AG416" s="5" t="s">
        <v>157</v>
      </c>
      <c r="AH416" s="278" t="s">
        <v>2023</v>
      </c>
      <c r="AJ416" s="67">
        <f>$RZ$652</f>
        <v>137.19999999999999</v>
      </c>
      <c r="AK416" s="5" t="s">
        <v>157</v>
      </c>
      <c r="AL416" s="278" t="s">
        <v>2033</v>
      </c>
      <c r="AN416" s="67">
        <f>$SR$658</f>
        <v>161</v>
      </c>
      <c r="AO416" s="5" t="s">
        <v>157</v>
      </c>
      <c r="AP416" s="278" t="s">
        <v>780</v>
      </c>
      <c r="AR416" s="67">
        <f>$AI$664</f>
        <v>66.400000000000006</v>
      </c>
      <c r="AS416" s="5" t="s">
        <v>157</v>
      </c>
      <c r="AT416" s="63" t="s">
        <v>153</v>
      </c>
      <c r="AV416" s="67">
        <f>$KA$670</f>
        <v>102.4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2023</v>
      </c>
      <c r="D417" s="67">
        <f>$RZ$604</f>
        <v>1098.5</v>
      </c>
      <c r="E417" s="5" t="s">
        <v>159</v>
      </c>
      <c r="F417" s="63" t="s">
        <v>3398</v>
      </c>
      <c r="H417" s="67">
        <f>$AHX$610</f>
        <v>500</v>
      </c>
      <c r="I417" s="5" t="s">
        <v>159</v>
      </c>
      <c r="J417" s="278" t="s">
        <v>2033</v>
      </c>
      <c r="L417" s="67">
        <f>$SR$616</f>
        <v>865.4</v>
      </c>
      <c r="M417" s="5" t="s">
        <v>159</v>
      </c>
      <c r="N417" s="278" t="s">
        <v>2039</v>
      </c>
      <c r="P417" s="67">
        <f>$AAQ$622</f>
        <v>603.5</v>
      </c>
      <c r="Q417" s="5" t="s">
        <v>159</v>
      </c>
      <c r="R417" s="278" t="s">
        <v>2026</v>
      </c>
      <c r="T417" s="67">
        <f>$VL$628</f>
        <v>436.40000000000003</v>
      </c>
      <c r="U417" s="5" t="s">
        <v>159</v>
      </c>
      <c r="V417" s="278" t="s">
        <v>2026</v>
      </c>
      <c r="X417" s="67">
        <f>$VL$634</f>
        <v>444.5</v>
      </c>
      <c r="Y417" s="5" t="s">
        <v>159</v>
      </c>
      <c r="Z417" s="278" t="s">
        <v>13</v>
      </c>
      <c r="AB417" s="67">
        <f>$NV$640</f>
        <v>296.3</v>
      </c>
      <c r="AC417" s="5" t="s">
        <v>159</v>
      </c>
      <c r="AD417" s="278" t="s">
        <v>2025</v>
      </c>
      <c r="AF417" s="67">
        <f>$VC$646</f>
        <v>203.29999999999995</v>
      </c>
      <c r="AG417" s="5" t="s">
        <v>159</v>
      </c>
      <c r="AH417" s="219" t="s">
        <v>1662</v>
      </c>
      <c r="AJ417" s="67">
        <f>$RH$652</f>
        <v>135.4</v>
      </c>
      <c r="AK417" s="5" t="s">
        <v>159</v>
      </c>
      <c r="AL417" s="28" t="s">
        <v>37</v>
      </c>
      <c r="AN417" s="67">
        <f>$DC$658</f>
        <v>160.30000000000001</v>
      </c>
      <c r="AO417" s="5" t="s">
        <v>159</v>
      </c>
      <c r="AP417" s="278" t="s">
        <v>31</v>
      </c>
      <c r="AR417" s="67">
        <f>$Z$664</f>
        <v>65.45</v>
      </c>
      <c r="AS417" s="5" t="s">
        <v>159</v>
      </c>
      <c r="AT417" s="63" t="s">
        <v>3411</v>
      </c>
      <c r="AV417" s="67">
        <f>$AMK$670</f>
        <v>101.4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747</v>
      </c>
      <c r="D418" s="67">
        <f>$FW$604</f>
        <v>1095.3000000000002</v>
      </c>
      <c r="E418" s="5" t="s">
        <v>160</v>
      </c>
      <c r="F418" s="63" t="s">
        <v>141</v>
      </c>
      <c r="H418" s="67">
        <f>$GF$610</f>
        <v>498.5</v>
      </c>
      <c r="I418" s="5" t="s">
        <v>160</v>
      </c>
      <c r="J418" s="63" t="s">
        <v>3403</v>
      </c>
      <c r="L418" s="67">
        <f>$AJQ$616</f>
        <v>848.19999999999993</v>
      </c>
      <c r="M418" s="5" t="s">
        <v>160</v>
      </c>
      <c r="N418" s="63" t="s">
        <v>758</v>
      </c>
      <c r="P418" s="67">
        <f>$LB$622</f>
        <v>603.5</v>
      </c>
      <c r="Q418" s="5" t="s">
        <v>160</v>
      </c>
      <c r="R418" s="278" t="s">
        <v>801</v>
      </c>
      <c r="T418" s="67">
        <f>$AR$628</f>
        <v>435.5</v>
      </c>
      <c r="U418" s="5" t="s">
        <v>160</v>
      </c>
      <c r="V418" s="278" t="s">
        <v>154</v>
      </c>
      <c r="X418" s="67">
        <f>$Q$634</f>
        <v>443.1</v>
      </c>
      <c r="Y418" s="5" t="s">
        <v>160</v>
      </c>
      <c r="Z418" s="63" t="s">
        <v>3399</v>
      </c>
      <c r="AB418" s="67">
        <f>$AIG$640</f>
        <v>295.7</v>
      </c>
      <c r="AC418" s="5" t="s">
        <v>160</v>
      </c>
      <c r="AD418" s="278" t="s">
        <v>784</v>
      </c>
      <c r="AF418" s="67">
        <f>$CK$646</f>
        <v>201.7</v>
      </c>
      <c r="AG418" s="5" t="s">
        <v>160</v>
      </c>
      <c r="AH418" s="278" t="s">
        <v>1</v>
      </c>
      <c r="AJ418" s="67">
        <f>$TA$652</f>
        <v>129.69999999999999</v>
      </c>
      <c r="AK418" s="5" t="s">
        <v>160</v>
      </c>
      <c r="AL418" s="219" t="s">
        <v>1665</v>
      </c>
      <c r="AN418" s="67">
        <f>$ND$658</f>
        <v>157.6</v>
      </c>
      <c r="AO418" s="5" t="s">
        <v>160</v>
      </c>
      <c r="AP418" s="219" t="s">
        <v>1661</v>
      </c>
      <c r="AR418" s="67">
        <f>$QP$664</f>
        <v>63.4</v>
      </c>
      <c r="AS418" s="5" t="s">
        <v>160</v>
      </c>
      <c r="AT418" s="278" t="s">
        <v>17</v>
      </c>
      <c r="AV418" s="67">
        <f>$DL$670</f>
        <v>94.5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78" t="s">
        <v>2025</v>
      </c>
      <c r="D419" s="67">
        <f>$VC$604</f>
        <v>1094.8</v>
      </c>
      <c r="E419" s="5" t="s">
        <v>161</v>
      </c>
      <c r="F419" s="278" t="s">
        <v>784</v>
      </c>
      <c r="H419" s="67">
        <f>$CK$610</f>
        <v>497.7</v>
      </c>
      <c r="I419" s="5" t="s">
        <v>161</v>
      </c>
      <c r="J419" s="278" t="s">
        <v>154</v>
      </c>
      <c r="L419" s="67">
        <f>$Q$616</f>
        <v>844.89999999999986</v>
      </c>
      <c r="M419" s="5" t="s">
        <v>161</v>
      </c>
      <c r="N419" s="278" t="s">
        <v>23</v>
      </c>
      <c r="P419" s="67">
        <f>$KS$622</f>
        <v>602.80000000000007</v>
      </c>
      <c r="Q419" s="5" t="s">
        <v>161</v>
      </c>
      <c r="R419" s="63" t="s">
        <v>21</v>
      </c>
      <c r="T419" s="67">
        <f>$H$628</f>
        <v>429.09999999999997</v>
      </c>
      <c r="U419" s="5" t="s">
        <v>161</v>
      </c>
      <c r="V419" s="219" t="s">
        <v>1661</v>
      </c>
      <c r="X419" s="67">
        <f>$QP$634</f>
        <v>440.7</v>
      </c>
      <c r="Y419" s="5" t="s">
        <v>161</v>
      </c>
      <c r="Z419" s="278" t="s">
        <v>143</v>
      </c>
      <c r="AB419" s="67">
        <f>$CT$640</f>
        <v>286.2</v>
      </c>
      <c r="AC419" s="5" t="s">
        <v>161</v>
      </c>
      <c r="AD419" s="63" t="s">
        <v>791</v>
      </c>
      <c r="AF419" s="67">
        <f>$IZ$646</f>
        <v>185.29999999999998</v>
      </c>
      <c r="AG419" s="5" t="s">
        <v>161</v>
      </c>
      <c r="AH419" s="63" t="s">
        <v>747</v>
      </c>
      <c r="AJ419" s="67">
        <f>$FW$652</f>
        <v>128.6</v>
      </c>
      <c r="AK419" s="5" t="s">
        <v>161</v>
      </c>
      <c r="AL419" s="219" t="s">
        <v>1661</v>
      </c>
      <c r="AN419" s="67">
        <f>$QP$658</f>
        <v>152.5</v>
      </c>
      <c r="AO419" s="5" t="s">
        <v>161</v>
      </c>
      <c r="AP419" s="63" t="s">
        <v>791</v>
      </c>
      <c r="AR419" s="67">
        <f>$IZ$664</f>
        <v>61.2</v>
      </c>
      <c r="AS419" s="5" t="s">
        <v>161</v>
      </c>
      <c r="AT419" s="278" t="s">
        <v>2025</v>
      </c>
      <c r="AV419" s="67">
        <f>$VC$670</f>
        <v>93.4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78" t="s">
        <v>801</v>
      </c>
      <c r="D420" s="67">
        <f>$AR$604</f>
        <v>1089.1000000000001</v>
      </c>
      <c r="E420" s="5" t="s">
        <v>163</v>
      </c>
      <c r="F420" s="63" t="s">
        <v>3401</v>
      </c>
      <c r="H420" s="67">
        <f>$AIY$610</f>
        <v>497.59999999999997</v>
      </c>
      <c r="I420" s="5" t="s">
        <v>163</v>
      </c>
      <c r="J420" s="63" t="s">
        <v>33</v>
      </c>
      <c r="L420" s="67">
        <f>$BA$616</f>
        <v>843.19999999999993</v>
      </c>
      <c r="M420" s="5" t="s">
        <v>163</v>
      </c>
      <c r="N420" s="278" t="s">
        <v>1</v>
      </c>
      <c r="P420" s="67">
        <f>$TA$622</f>
        <v>598.90000000000009</v>
      </c>
      <c r="Q420" s="5" t="s">
        <v>163</v>
      </c>
      <c r="R420" s="278" t="s">
        <v>2022</v>
      </c>
      <c r="T420" s="67">
        <f>$VU$628</f>
        <v>423.9</v>
      </c>
      <c r="U420" s="5" t="s">
        <v>163</v>
      </c>
      <c r="V420" s="63" t="s">
        <v>734</v>
      </c>
      <c r="X420" s="67">
        <f>$HG$634</f>
        <v>429.7</v>
      </c>
      <c r="Y420" s="5" t="s">
        <v>163</v>
      </c>
      <c r="Z420" s="63" t="s">
        <v>162</v>
      </c>
      <c r="AB420" s="67">
        <f>$IQ$640</f>
        <v>282.5</v>
      </c>
      <c r="AC420" s="5" t="s">
        <v>163</v>
      </c>
      <c r="AD420" s="63" t="s">
        <v>3398</v>
      </c>
      <c r="AF420" s="67">
        <f>$AHX$646</f>
        <v>184.2</v>
      </c>
      <c r="AG420" s="5" t="s">
        <v>163</v>
      </c>
      <c r="AH420" s="278" t="s">
        <v>2039</v>
      </c>
      <c r="AJ420" s="67">
        <f>$AAQ$652</f>
        <v>126.49999999999999</v>
      </c>
      <c r="AK420" s="5" t="s">
        <v>163</v>
      </c>
      <c r="AL420" s="219" t="s">
        <v>1652</v>
      </c>
      <c r="AN420" s="67">
        <f>$FN$658</f>
        <v>152.1</v>
      </c>
      <c r="AO420" s="5" t="s">
        <v>163</v>
      </c>
      <c r="AP420" s="278" t="s">
        <v>2023</v>
      </c>
      <c r="AR420" s="67">
        <f>$RZ$664</f>
        <v>58.9</v>
      </c>
      <c r="AS420" s="5" t="s">
        <v>163</v>
      </c>
      <c r="AT420" s="219" t="s">
        <v>1667</v>
      </c>
      <c r="AV420" s="67">
        <f>$HP$670</f>
        <v>91.600000000000009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276</v>
      </c>
      <c r="B421" s="63" t="s">
        <v>765</v>
      </c>
      <c r="D421" s="67">
        <f>$JR$604</f>
        <v>1069.8000000000002</v>
      </c>
      <c r="E421" s="5" t="s">
        <v>276</v>
      </c>
      <c r="F421" s="219" t="s">
        <v>1667</v>
      </c>
      <c r="H421" s="67">
        <f>$HP$610</f>
        <v>497.59999999999997</v>
      </c>
      <c r="I421" s="5" t="s">
        <v>276</v>
      </c>
      <c r="J421" s="63" t="s">
        <v>3410</v>
      </c>
      <c r="L421" s="67">
        <f>$AMB$616</f>
        <v>840.40000000000009</v>
      </c>
      <c r="M421" s="5" t="s">
        <v>276</v>
      </c>
      <c r="N421" s="63" t="s">
        <v>754</v>
      </c>
      <c r="P421" s="67">
        <f>$EM$622</f>
        <v>597.1</v>
      </c>
      <c r="Q421" s="5" t="s">
        <v>276</v>
      </c>
      <c r="R421" s="63" t="s">
        <v>3429</v>
      </c>
      <c r="T421" s="67">
        <f>$AQF$628</f>
        <v>419.8</v>
      </c>
      <c r="U421" s="5" t="s">
        <v>276</v>
      </c>
      <c r="V421" s="63" t="s">
        <v>3413</v>
      </c>
      <c r="X421" s="67">
        <f>$ANC$634</f>
        <v>427.6</v>
      </c>
      <c r="Y421" s="5" t="s">
        <v>276</v>
      </c>
      <c r="Z421" s="63" t="s">
        <v>180</v>
      </c>
      <c r="AB421" s="67">
        <f>$AOD$640</f>
        <v>275.10000000000002</v>
      </c>
      <c r="AC421" s="5" t="s">
        <v>276</v>
      </c>
      <c r="AD421" s="63" t="s">
        <v>142</v>
      </c>
      <c r="AF421" s="67">
        <f>$DU$646</f>
        <v>183.59999999999997</v>
      </c>
      <c r="AG421" s="5" t="s">
        <v>276</v>
      </c>
      <c r="AH421" s="278" t="s">
        <v>17</v>
      </c>
      <c r="AJ421" s="67">
        <f>$DL$652</f>
        <v>124.1</v>
      </c>
      <c r="AK421" s="5" t="s">
        <v>276</v>
      </c>
      <c r="AL421" s="278" t="s">
        <v>17</v>
      </c>
      <c r="AN421" s="67">
        <f>$DL$658</f>
        <v>145.19999999999999</v>
      </c>
      <c r="AO421" s="5" t="s">
        <v>276</v>
      </c>
      <c r="AP421" s="63" t="s">
        <v>3406</v>
      </c>
      <c r="AR421" s="67">
        <f>$AKR$664</f>
        <v>56.1</v>
      </c>
      <c r="AS421" s="5" t="s">
        <v>276</v>
      </c>
      <c r="AT421" s="219" t="s">
        <v>1657</v>
      </c>
      <c r="AV421" s="67">
        <f>$ON$670</f>
        <v>91.3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277</v>
      </c>
      <c r="B422" s="219" t="s">
        <v>1658</v>
      </c>
      <c r="D422" s="67">
        <f>$ML$604</f>
        <v>1067.9000000000003</v>
      </c>
      <c r="E422" s="5" t="s">
        <v>277</v>
      </c>
      <c r="F422" s="219" t="s">
        <v>1660</v>
      </c>
      <c r="H422" s="67">
        <f>$PO$610</f>
        <v>497.09999999999997</v>
      </c>
      <c r="I422" s="5" t="s">
        <v>277</v>
      </c>
      <c r="J422" s="63" t="s">
        <v>750</v>
      </c>
      <c r="L422" s="67">
        <f>$EV$616</f>
        <v>834.55</v>
      </c>
      <c r="M422" s="5" t="s">
        <v>277</v>
      </c>
      <c r="N422" s="63" t="s">
        <v>747</v>
      </c>
      <c r="P422" s="67">
        <f>$FW$622</f>
        <v>588.29999999999995</v>
      </c>
      <c r="Q422" s="5" t="s">
        <v>277</v>
      </c>
      <c r="R422" s="278" t="s">
        <v>143</v>
      </c>
      <c r="T422" s="67">
        <f>$CT$628</f>
        <v>419</v>
      </c>
      <c r="U422" s="5" t="s">
        <v>277</v>
      </c>
      <c r="V422" s="63" t="s">
        <v>750</v>
      </c>
      <c r="X422" s="67">
        <f>$EV$634</f>
        <v>425.7</v>
      </c>
      <c r="Y422" s="5" t="s">
        <v>277</v>
      </c>
      <c r="Z422" s="63" t="s">
        <v>735</v>
      </c>
      <c r="AB422" s="67">
        <f>$LK$640</f>
        <v>272.8</v>
      </c>
      <c r="AC422" s="5" t="s">
        <v>277</v>
      </c>
      <c r="AD422" s="278" t="s">
        <v>9</v>
      </c>
      <c r="AF422" s="67">
        <f>$LT$646</f>
        <v>181.00000000000003</v>
      </c>
      <c r="AG422" s="5" t="s">
        <v>277</v>
      </c>
      <c r="AH422" s="219" t="s">
        <v>1659</v>
      </c>
      <c r="AJ422" s="67">
        <f>$QY$652</f>
        <v>123.19999999999999</v>
      </c>
      <c r="AK422" s="5" t="s">
        <v>277</v>
      </c>
      <c r="AL422" s="278" t="s">
        <v>2045</v>
      </c>
      <c r="AN422" s="67">
        <f>$ZY$658</f>
        <v>138.5</v>
      </c>
      <c r="AO422" s="5" t="s">
        <v>277</v>
      </c>
      <c r="AP422" s="63" t="s">
        <v>779</v>
      </c>
      <c r="AR422" s="67">
        <f>$GX$664</f>
        <v>56</v>
      </c>
      <c r="AS422" s="5" t="s">
        <v>277</v>
      </c>
      <c r="AT422" s="63" t="s">
        <v>749</v>
      </c>
      <c r="AV422" s="67">
        <f>$GO$670</f>
        <v>90.6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278</v>
      </c>
      <c r="B423" s="63" t="s">
        <v>3416</v>
      </c>
      <c r="D423" s="67">
        <f>$AOM$604</f>
        <v>1064.8</v>
      </c>
      <c r="E423" s="5" t="s">
        <v>278</v>
      </c>
      <c r="F423" s="219" t="s">
        <v>1658</v>
      </c>
      <c r="H423" s="67">
        <f>$ML$610</f>
        <v>495.5</v>
      </c>
      <c r="I423" s="5" t="s">
        <v>278</v>
      </c>
      <c r="J423" s="278" t="s">
        <v>2042</v>
      </c>
      <c r="L423" s="67">
        <f>$ZG$616</f>
        <v>832.90000000000009</v>
      </c>
      <c r="M423" s="5" t="s">
        <v>278</v>
      </c>
      <c r="N423" s="63" t="s">
        <v>3428</v>
      </c>
      <c r="P423" s="67">
        <f>$APW$622</f>
        <v>587.30000000000007</v>
      </c>
      <c r="Q423" s="5" t="s">
        <v>278</v>
      </c>
      <c r="R423" s="63" t="s">
        <v>153</v>
      </c>
      <c r="T423" s="67">
        <f>$KA$628</f>
        <v>408.9</v>
      </c>
      <c r="U423" s="5" t="s">
        <v>278</v>
      </c>
      <c r="V423" s="278" t="s">
        <v>3397</v>
      </c>
      <c r="X423" s="67">
        <f>$AHO$634</f>
        <v>421.2</v>
      </c>
      <c r="Y423" s="5" t="s">
        <v>278</v>
      </c>
      <c r="Z423" s="219" t="s">
        <v>1652</v>
      </c>
      <c r="AB423" s="67">
        <f>$FN$640</f>
        <v>272.60000000000002</v>
      </c>
      <c r="AC423" s="5" t="s">
        <v>278</v>
      </c>
      <c r="AD423" s="63" t="s">
        <v>797</v>
      </c>
      <c r="AF423" s="67">
        <f>$KJ$646</f>
        <v>175.1</v>
      </c>
      <c r="AG423" s="5" t="s">
        <v>278</v>
      </c>
      <c r="AH423" s="219" t="s">
        <v>1649</v>
      </c>
      <c r="AJ423" s="67">
        <f>$UT$652</f>
        <v>122.9</v>
      </c>
      <c r="AK423" s="5" t="s">
        <v>278</v>
      </c>
      <c r="AL423" s="63" t="s">
        <v>25</v>
      </c>
      <c r="AN423" s="67">
        <f>$BJ$658</f>
        <v>133.6</v>
      </c>
      <c r="AO423" s="5" t="s">
        <v>278</v>
      </c>
      <c r="AP423" s="278" t="s">
        <v>23</v>
      </c>
      <c r="AR423" s="67">
        <f>$KS$664</f>
        <v>53.1</v>
      </c>
      <c r="AS423" s="5" t="s">
        <v>278</v>
      </c>
      <c r="AT423" s="63" t="s">
        <v>3401</v>
      </c>
      <c r="AV423" s="67">
        <f>$AIY$670</f>
        <v>86.4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279</v>
      </c>
      <c r="B424" s="63" t="s">
        <v>3425</v>
      </c>
      <c r="D424" s="67">
        <f>$APE$604</f>
        <v>1064.8</v>
      </c>
      <c r="E424" s="5" t="s">
        <v>279</v>
      </c>
      <c r="F424" s="219" t="s">
        <v>1665</v>
      </c>
      <c r="H424" s="67">
        <f>$ND$610</f>
        <v>495.1</v>
      </c>
      <c r="I424" s="5" t="s">
        <v>279</v>
      </c>
      <c r="J424" s="63" t="s">
        <v>3405</v>
      </c>
      <c r="L424" s="67">
        <f>$AKI$616</f>
        <v>828.2</v>
      </c>
      <c r="M424" s="5" t="s">
        <v>279</v>
      </c>
      <c r="N424" s="63" t="s">
        <v>3411</v>
      </c>
      <c r="P424" s="67">
        <f>$AMK$622</f>
        <v>579.5</v>
      </c>
      <c r="Q424" s="5" t="s">
        <v>279</v>
      </c>
      <c r="R424" s="63" t="s">
        <v>3405</v>
      </c>
      <c r="T424" s="67">
        <f>$AKI$628</f>
        <v>405.90000000000003</v>
      </c>
      <c r="U424" s="5" t="s">
        <v>279</v>
      </c>
      <c r="V424" s="219" t="s">
        <v>1660</v>
      </c>
      <c r="X424" s="67">
        <f>$PO$634</f>
        <v>417.9</v>
      </c>
      <c r="Y424" s="5" t="s">
        <v>279</v>
      </c>
      <c r="Z424" s="278" t="s">
        <v>784</v>
      </c>
      <c r="AB424" s="67">
        <f>$CK$640</f>
        <v>272.10000000000002</v>
      </c>
      <c r="AC424" s="5" t="s">
        <v>279</v>
      </c>
      <c r="AD424" s="63" t="s">
        <v>765</v>
      </c>
      <c r="AF424" s="67">
        <f>$JR$646</f>
        <v>172.70000000000002</v>
      </c>
      <c r="AG424" s="5" t="s">
        <v>279</v>
      </c>
      <c r="AH424" s="63" t="s">
        <v>3406</v>
      </c>
      <c r="AJ424" s="67">
        <f>$AKR$652</f>
        <v>122.7</v>
      </c>
      <c r="AK424" s="5" t="s">
        <v>279</v>
      </c>
      <c r="AL424" s="63" t="s">
        <v>33</v>
      </c>
      <c r="AN424" s="67">
        <f>$BA$658</f>
        <v>127.69999999999999</v>
      </c>
      <c r="AO424" s="5" t="s">
        <v>279</v>
      </c>
      <c r="AP424" s="278" t="s">
        <v>17</v>
      </c>
      <c r="AR424" s="67">
        <f>$DL$664</f>
        <v>52.5</v>
      </c>
      <c r="AS424" s="5" t="s">
        <v>279</v>
      </c>
      <c r="AT424" s="278" t="s">
        <v>2017</v>
      </c>
      <c r="AV424" s="67">
        <f>$TJ$670</f>
        <v>83.7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736</v>
      </c>
      <c r="B425" s="63" t="s">
        <v>21</v>
      </c>
      <c r="D425" s="67">
        <f>$H$604</f>
        <v>1064.8</v>
      </c>
      <c r="E425" s="5" t="s">
        <v>736</v>
      </c>
      <c r="F425" s="219" t="s">
        <v>1649</v>
      </c>
      <c r="H425" s="67">
        <f>$UT$610</f>
        <v>494.5</v>
      </c>
      <c r="I425" s="5" t="s">
        <v>736</v>
      </c>
      <c r="J425" s="28" t="s">
        <v>37</v>
      </c>
      <c r="L425" s="67">
        <f>$DC$616</f>
        <v>827.69999999999993</v>
      </c>
      <c r="M425" s="5" t="s">
        <v>736</v>
      </c>
      <c r="N425" s="63" t="s">
        <v>3401</v>
      </c>
      <c r="P425" s="67">
        <f>$AIY$622</f>
        <v>578.4</v>
      </c>
      <c r="Q425" s="5" t="s">
        <v>736</v>
      </c>
      <c r="R425" s="63" t="s">
        <v>3413</v>
      </c>
      <c r="T425" s="67">
        <f>$ANC$628</f>
        <v>386.4</v>
      </c>
      <c r="U425" s="5" t="s">
        <v>736</v>
      </c>
      <c r="V425" s="63" t="s">
        <v>3430</v>
      </c>
      <c r="X425" s="67">
        <f>$ANL$634</f>
        <v>416.99999999999994</v>
      </c>
      <c r="Y425" s="5" t="s">
        <v>736</v>
      </c>
      <c r="Z425" s="63" t="s">
        <v>3413</v>
      </c>
      <c r="AB425" s="67">
        <f>$ANC$640</f>
        <v>263.70000000000005</v>
      </c>
      <c r="AC425" s="5" t="s">
        <v>736</v>
      </c>
      <c r="AD425" s="63" t="s">
        <v>3411</v>
      </c>
      <c r="AF425" s="67">
        <f>$AMK$646</f>
        <v>172.5</v>
      </c>
      <c r="AG425" s="5" t="s">
        <v>736</v>
      </c>
      <c r="AH425" s="28" t="s">
        <v>37</v>
      </c>
      <c r="AJ425" s="67">
        <f>$DC$652</f>
        <v>114.10000000000001</v>
      </c>
      <c r="AK425" s="5" t="s">
        <v>736</v>
      </c>
      <c r="AL425" s="63" t="s">
        <v>3405</v>
      </c>
      <c r="AN425" s="67">
        <f>$AKI$658</f>
        <v>124.1</v>
      </c>
      <c r="AO425" s="5" t="s">
        <v>736</v>
      </c>
      <c r="AP425" s="219" t="s">
        <v>1652</v>
      </c>
      <c r="AR425" s="67">
        <f>$FN$664</f>
        <v>51.7</v>
      </c>
      <c r="AS425" s="5" t="s">
        <v>736</v>
      </c>
      <c r="AT425" s="63" t="s">
        <v>3417</v>
      </c>
      <c r="AV425" s="67">
        <f>$AOV$670</f>
        <v>78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737</v>
      </c>
      <c r="B426" s="63" t="s">
        <v>141</v>
      </c>
      <c r="D426" s="67">
        <f>$GF$604</f>
        <v>1064.8</v>
      </c>
      <c r="E426" s="5" t="s">
        <v>737</v>
      </c>
      <c r="F426" s="278" t="s">
        <v>11</v>
      </c>
      <c r="H426" s="67">
        <f>$CB$610</f>
        <v>491.20000000000005</v>
      </c>
      <c r="I426" s="5" t="s">
        <v>737</v>
      </c>
      <c r="J426" s="278" t="s">
        <v>11</v>
      </c>
      <c r="L426" s="67">
        <f>$CB$616</f>
        <v>823.8</v>
      </c>
      <c r="M426" s="5" t="s">
        <v>737</v>
      </c>
      <c r="N426" s="278" t="s">
        <v>27</v>
      </c>
      <c r="P426" s="67">
        <f>$MC$622</f>
        <v>576</v>
      </c>
      <c r="Q426" s="5" t="s">
        <v>737</v>
      </c>
      <c r="R426" s="278" t="s">
        <v>154</v>
      </c>
      <c r="T426" s="67">
        <f>$Q$628</f>
        <v>384.9</v>
      </c>
      <c r="U426" s="5" t="s">
        <v>737</v>
      </c>
      <c r="V426" s="278" t="s">
        <v>23</v>
      </c>
      <c r="X426" s="67">
        <f>$KS$634</f>
        <v>410.79999999999995</v>
      </c>
      <c r="Y426" s="5" t="s">
        <v>737</v>
      </c>
      <c r="Z426" s="219" t="s">
        <v>1664</v>
      </c>
      <c r="AB426" s="67">
        <f>$PF$640</f>
        <v>253.5</v>
      </c>
      <c r="AC426" s="5" t="s">
        <v>737</v>
      </c>
      <c r="AD426" s="63" t="s">
        <v>3426</v>
      </c>
      <c r="AF426" s="67">
        <f>$APN$646</f>
        <v>167.5</v>
      </c>
      <c r="AG426" s="5" t="s">
        <v>737</v>
      </c>
      <c r="AH426" s="278" t="s">
        <v>23</v>
      </c>
      <c r="AJ426" s="67">
        <f>$KS$652</f>
        <v>110.89999999999999</v>
      </c>
      <c r="AK426" s="5" t="s">
        <v>737</v>
      </c>
      <c r="AL426" s="63" t="s">
        <v>734</v>
      </c>
      <c r="AN426" s="67">
        <f>$HG$658</f>
        <v>121.5</v>
      </c>
      <c r="AO426" s="5" t="s">
        <v>737</v>
      </c>
      <c r="AP426" s="219" t="s">
        <v>1667</v>
      </c>
      <c r="AR426" s="67">
        <f>$HP$664</f>
        <v>50</v>
      </c>
      <c r="AS426" s="5" t="s">
        <v>737</v>
      </c>
      <c r="AT426" s="278" t="s">
        <v>2038</v>
      </c>
      <c r="AV426" s="67">
        <f>$YF$670</f>
        <v>71.599999999999994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738</v>
      </c>
      <c r="B427" s="278" t="s">
        <v>2033</v>
      </c>
      <c r="D427" s="67">
        <f>$SR$604</f>
        <v>1061.8</v>
      </c>
      <c r="E427" s="5" t="s">
        <v>738</v>
      </c>
      <c r="F427" s="278" t="s">
        <v>2017</v>
      </c>
      <c r="H427" s="67">
        <f>$TJ$610</f>
        <v>491.20000000000005</v>
      </c>
      <c r="I427" s="5" t="s">
        <v>738</v>
      </c>
      <c r="J427" s="219" t="s">
        <v>1659</v>
      </c>
      <c r="L427" s="67">
        <f>$QY$616</f>
        <v>821.7</v>
      </c>
      <c r="M427" s="5" t="s">
        <v>738</v>
      </c>
      <c r="N427" s="63" t="s">
        <v>3406</v>
      </c>
      <c r="P427" s="67">
        <f>$AKR$622</f>
        <v>573.9</v>
      </c>
      <c r="Q427" s="5" t="s">
        <v>738</v>
      </c>
      <c r="R427" s="63" t="s">
        <v>754</v>
      </c>
      <c r="T427" s="67">
        <f>$EM$628</f>
        <v>380.5</v>
      </c>
      <c r="U427" s="5" t="s">
        <v>738</v>
      </c>
      <c r="V427" s="63" t="s">
        <v>765</v>
      </c>
      <c r="X427" s="67">
        <f>$JR$634</f>
        <v>407.4</v>
      </c>
      <c r="Y427" s="5" t="s">
        <v>738</v>
      </c>
      <c r="Z427" s="278" t="s">
        <v>11</v>
      </c>
      <c r="AB427" s="67">
        <f>$CB$640</f>
        <v>248.4</v>
      </c>
      <c r="AC427" s="5" t="s">
        <v>738</v>
      </c>
      <c r="AD427" s="63" t="s">
        <v>141</v>
      </c>
      <c r="AF427" s="67">
        <f>$GF$646</f>
        <v>163.69999999999999</v>
      </c>
      <c r="AG427" s="5" t="s">
        <v>738</v>
      </c>
      <c r="AH427" s="278" t="s">
        <v>2172</v>
      </c>
      <c r="AJ427" s="67">
        <f>$XN$652</f>
        <v>109.30000000000001</v>
      </c>
      <c r="AK427" s="5" t="s">
        <v>738</v>
      </c>
      <c r="AL427" s="63" t="s">
        <v>729</v>
      </c>
      <c r="AN427" s="67">
        <f>$TS$658</f>
        <v>120.3</v>
      </c>
      <c r="AO427" s="5" t="s">
        <v>738</v>
      </c>
      <c r="AP427" s="219" t="s">
        <v>1658</v>
      </c>
      <c r="AR427" s="67">
        <f>$ML$664</f>
        <v>49</v>
      </c>
      <c r="AS427" s="5" t="s">
        <v>738</v>
      </c>
      <c r="AT427" s="63" t="s">
        <v>3404</v>
      </c>
      <c r="AV427" s="67">
        <f>$AJZ$670</f>
        <v>68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740</v>
      </c>
      <c r="B428" s="278" t="s">
        <v>2042</v>
      </c>
      <c r="D428" s="67">
        <f>$ZG$604</f>
        <v>1061.8</v>
      </c>
      <c r="E428" s="5" t="s">
        <v>740</v>
      </c>
      <c r="F428" s="278" t="s">
        <v>2040</v>
      </c>
      <c r="H428" s="67">
        <f>$ZP$610</f>
        <v>487</v>
      </c>
      <c r="I428" s="5" t="s">
        <v>740</v>
      </c>
      <c r="J428" s="63" t="s">
        <v>162</v>
      </c>
      <c r="L428" s="67">
        <f>$IQ$616</f>
        <v>821.3</v>
      </c>
      <c r="M428" s="5" t="s">
        <v>740</v>
      </c>
      <c r="N428" s="63" t="s">
        <v>750</v>
      </c>
      <c r="P428" s="67">
        <f>$EV$622</f>
        <v>568.4</v>
      </c>
      <c r="Q428" s="5" t="s">
        <v>740</v>
      </c>
      <c r="R428" s="219" t="s">
        <v>1649</v>
      </c>
      <c r="T428" s="67">
        <f>$UT$628</f>
        <v>370.19999999999993</v>
      </c>
      <c r="U428" s="5" t="s">
        <v>740</v>
      </c>
      <c r="V428" s="219" t="s">
        <v>1665</v>
      </c>
      <c r="X428" s="67">
        <f>$ND$634</f>
        <v>401</v>
      </c>
      <c r="Y428" s="5" t="s">
        <v>740</v>
      </c>
      <c r="Z428" s="219" t="s">
        <v>1657</v>
      </c>
      <c r="AB428" s="67">
        <f>$ON$640</f>
        <v>243.29999999999998</v>
      </c>
      <c r="AC428" s="5" t="s">
        <v>740</v>
      </c>
      <c r="AD428" s="63" t="s">
        <v>758</v>
      </c>
      <c r="AF428" s="67">
        <f>$LB$646</f>
        <v>161.5</v>
      </c>
      <c r="AG428" s="5" t="s">
        <v>740</v>
      </c>
      <c r="AH428" s="219" t="s">
        <v>1661</v>
      </c>
      <c r="AJ428" s="67">
        <f>$QP$652</f>
        <v>100.69999999999999</v>
      </c>
      <c r="AK428" s="5" t="s">
        <v>740</v>
      </c>
      <c r="AL428" s="63" t="s">
        <v>3425</v>
      </c>
      <c r="AN428" s="67">
        <f>$APE$658</f>
        <v>119.8</v>
      </c>
      <c r="AO428" s="5" t="s">
        <v>740</v>
      </c>
      <c r="AP428" s="278" t="s">
        <v>2172</v>
      </c>
      <c r="AR428" s="67">
        <f>$XN$664</f>
        <v>49</v>
      </c>
      <c r="AS428" s="5" t="s">
        <v>740</v>
      </c>
      <c r="AT428" s="63" t="s">
        <v>3405</v>
      </c>
      <c r="AV428" s="67">
        <f>$AKI$670</f>
        <v>66.900000000000006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746</v>
      </c>
      <c r="B429" s="63" t="s">
        <v>3408</v>
      </c>
      <c r="D429" s="67">
        <f>$ALJ$604</f>
        <v>1058.8999999999999</v>
      </c>
      <c r="E429" s="5" t="s">
        <v>746</v>
      </c>
      <c r="F429" s="63" t="s">
        <v>734</v>
      </c>
      <c r="H429" s="67">
        <f>$HG$610</f>
        <v>483.50000000000006</v>
      </c>
      <c r="I429" s="5" t="s">
        <v>746</v>
      </c>
      <c r="J429" s="63" t="s">
        <v>758</v>
      </c>
      <c r="L429" s="67">
        <f>$LB$616</f>
        <v>818</v>
      </c>
      <c r="M429" s="5" t="s">
        <v>746</v>
      </c>
      <c r="N429" s="219" t="s">
        <v>1658</v>
      </c>
      <c r="P429" s="67">
        <f>$ML$622</f>
        <v>565.30000000000007</v>
      </c>
      <c r="Q429" s="5" t="s">
        <v>746</v>
      </c>
      <c r="R429" s="63" t="s">
        <v>3426</v>
      </c>
      <c r="T429" s="67">
        <f>$APN$628</f>
        <v>365.79999999999995</v>
      </c>
      <c r="U429" s="5" t="s">
        <v>746</v>
      </c>
      <c r="V429" s="63" t="s">
        <v>3426</v>
      </c>
      <c r="X429" s="67">
        <f>$APN$634</f>
        <v>394.90000000000009</v>
      </c>
      <c r="Y429" s="5" t="s">
        <v>746</v>
      </c>
      <c r="Z429" s="63" t="s">
        <v>142</v>
      </c>
      <c r="AB429" s="67">
        <f>$DU$640</f>
        <v>239.7</v>
      </c>
      <c r="AC429" s="5" t="s">
        <v>746</v>
      </c>
      <c r="AD429" s="63" t="s">
        <v>3414</v>
      </c>
      <c r="AF429" s="67">
        <f>$ANU$646</f>
        <v>160.60000000000002</v>
      </c>
      <c r="AG429" s="5" t="s">
        <v>746</v>
      </c>
      <c r="AH429" s="63" t="s">
        <v>789</v>
      </c>
      <c r="AJ429" s="67">
        <f>$OE$652</f>
        <v>99.2</v>
      </c>
      <c r="AK429" s="5" t="s">
        <v>746</v>
      </c>
      <c r="AL429" s="278" t="s">
        <v>2026</v>
      </c>
      <c r="AN429" s="67">
        <f>$VL$658</f>
        <v>119.5</v>
      </c>
      <c r="AO429" s="5" t="s">
        <v>746</v>
      </c>
      <c r="AP429" s="278" t="s">
        <v>2065</v>
      </c>
      <c r="AR429" s="67">
        <f>$AAH$664</f>
        <v>47.7</v>
      </c>
      <c r="AS429" s="5" t="s">
        <v>746</v>
      </c>
      <c r="AT429" s="219" t="s">
        <v>1659</v>
      </c>
      <c r="AV429" s="67">
        <f>$QY$670</f>
        <v>62.3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748</v>
      </c>
      <c r="B430" s="63" t="s">
        <v>750</v>
      </c>
      <c r="D430" s="67">
        <f>$EV$604</f>
        <v>1051.6999999999998</v>
      </c>
      <c r="E430" s="5" t="s">
        <v>748</v>
      </c>
      <c r="F430" s="219" t="s">
        <v>1657</v>
      </c>
      <c r="H430" s="67">
        <f>$ON$610</f>
        <v>480.9</v>
      </c>
      <c r="I430" s="5" t="s">
        <v>748</v>
      </c>
      <c r="J430" s="278" t="s">
        <v>2038</v>
      </c>
      <c r="L430" s="67">
        <f>$YF$616</f>
        <v>817.80000000000007</v>
      </c>
      <c r="M430" s="5" t="s">
        <v>748</v>
      </c>
      <c r="N430" s="63" t="s">
        <v>3425</v>
      </c>
      <c r="P430" s="67">
        <f>$APE$622</f>
        <v>563.5</v>
      </c>
      <c r="Q430" s="5" t="s">
        <v>748</v>
      </c>
      <c r="R430" s="63" t="s">
        <v>141</v>
      </c>
      <c r="T430" s="67">
        <f>$GF$628</f>
        <v>360.80000000000007</v>
      </c>
      <c r="U430" s="5" t="s">
        <v>748</v>
      </c>
      <c r="V430" s="219" t="s">
        <v>1652</v>
      </c>
      <c r="X430" s="67">
        <f>$FN$634</f>
        <v>391.20000000000005</v>
      </c>
      <c r="Y430" s="5" t="s">
        <v>748</v>
      </c>
      <c r="Z430" s="219" t="s">
        <v>1661</v>
      </c>
      <c r="AB430" s="67">
        <f>$QP$640</f>
        <v>235.3</v>
      </c>
      <c r="AC430" s="5" t="s">
        <v>748</v>
      </c>
      <c r="AD430" s="219" t="s">
        <v>1664</v>
      </c>
      <c r="AF430" s="67">
        <f>$PF$646</f>
        <v>156.5</v>
      </c>
      <c r="AG430" s="5" t="s">
        <v>748</v>
      </c>
      <c r="AH430" s="219" t="s">
        <v>1652</v>
      </c>
      <c r="AJ430" s="67">
        <f>$FN$652</f>
        <v>98.800000000000011</v>
      </c>
      <c r="AK430" s="5" t="s">
        <v>748</v>
      </c>
      <c r="AL430" s="63" t="s">
        <v>3404</v>
      </c>
      <c r="AN430" s="67">
        <f>$AJZ$658</f>
        <v>119.3</v>
      </c>
      <c r="AO430" s="5" t="s">
        <v>748</v>
      </c>
      <c r="AP430" s="278" t="s">
        <v>2021</v>
      </c>
      <c r="AR430" s="67">
        <f>$SI$664</f>
        <v>46.2</v>
      </c>
      <c r="AS430" s="5" t="s">
        <v>748</v>
      </c>
      <c r="AT430" s="63" t="s">
        <v>729</v>
      </c>
      <c r="AV430" s="67">
        <f>$TS$670</f>
        <v>60.4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751</v>
      </c>
      <c r="B431" s="278" t="s">
        <v>2040</v>
      </c>
      <c r="D431" s="67">
        <f>$ZP$604</f>
        <v>1047.1999999999998</v>
      </c>
      <c r="E431" s="5" t="s">
        <v>751</v>
      </c>
      <c r="F431" s="63" t="s">
        <v>3425</v>
      </c>
      <c r="H431" s="67">
        <f>$APE$610</f>
        <v>478.9</v>
      </c>
      <c r="I431" s="5" t="s">
        <v>751</v>
      </c>
      <c r="J431" s="278" t="s">
        <v>3397</v>
      </c>
      <c r="L431" s="67">
        <f>$AHO$616</f>
        <v>814.89999999999986</v>
      </c>
      <c r="M431" s="5" t="s">
        <v>751</v>
      </c>
      <c r="N431" s="63" t="s">
        <v>180</v>
      </c>
      <c r="P431" s="67">
        <f>$AOD$622</f>
        <v>563.30000000000007</v>
      </c>
      <c r="Q431" s="5" t="s">
        <v>751</v>
      </c>
      <c r="R431" s="278" t="s">
        <v>2040</v>
      </c>
      <c r="T431" s="67">
        <f>$ZP$628</f>
        <v>359.5</v>
      </c>
      <c r="U431" s="5" t="s">
        <v>751</v>
      </c>
      <c r="V431" s="63" t="s">
        <v>764</v>
      </c>
      <c r="X431" s="67">
        <f>$NM$634</f>
        <v>389.1</v>
      </c>
      <c r="Y431" s="5" t="s">
        <v>751</v>
      </c>
      <c r="Z431" s="63" t="s">
        <v>3398</v>
      </c>
      <c r="AB431" s="67">
        <f>$AHX$640</f>
        <v>235.20000000000002</v>
      </c>
      <c r="AC431" s="5" t="s">
        <v>751</v>
      </c>
      <c r="AD431" s="278" t="s">
        <v>31</v>
      </c>
      <c r="AF431" s="67">
        <f>$Z$646</f>
        <v>154.20000000000002</v>
      </c>
      <c r="AG431" s="5" t="s">
        <v>751</v>
      </c>
      <c r="AH431" s="63" t="s">
        <v>153</v>
      </c>
      <c r="AJ431" s="67">
        <f>$KA$652</f>
        <v>98.5</v>
      </c>
      <c r="AK431" s="5" t="s">
        <v>751</v>
      </c>
      <c r="AL431" s="278" t="s">
        <v>801</v>
      </c>
      <c r="AN431" s="67">
        <f>$AR$658</f>
        <v>115.8</v>
      </c>
      <c r="AO431" s="5" t="s">
        <v>751</v>
      </c>
      <c r="AP431" s="63" t="s">
        <v>734</v>
      </c>
      <c r="AR431" s="67">
        <f>$HG$664</f>
        <v>45.5</v>
      </c>
      <c r="AS431" s="5" t="s">
        <v>751</v>
      </c>
      <c r="AT431" s="278" t="s">
        <v>143</v>
      </c>
      <c r="AV431" s="67">
        <f>$CT$670</f>
        <v>57.7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752</v>
      </c>
      <c r="B432" s="278" t="s">
        <v>2045</v>
      </c>
      <c r="D432" s="67">
        <f>$ZY$604</f>
        <v>1043.5</v>
      </c>
      <c r="E432" s="5" t="s">
        <v>752</v>
      </c>
      <c r="F432" s="219" t="s">
        <v>1652</v>
      </c>
      <c r="H432" s="67">
        <f>$FN$610</f>
        <v>473.4</v>
      </c>
      <c r="I432" s="5" t="s">
        <v>752</v>
      </c>
      <c r="J432" s="63" t="s">
        <v>141</v>
      </c>
      <c r="L432" s="67">
        <f>$GF$616</f>
        <v>813.3</v>
      </c>
      <c r="M432" s="5" t="s">
        <v>752</v>
      </c>
      <c r="N432" s="63" t="s">
        <v>765</v>
      </c>
      <c r="P432" s="67">
        <f>$JR$622</f>
        <v>552.1</v>
      </c>
      <c r="Q432" s="5" t="s">
        <v>752</v>
      </c>
      <c r="R432" s="63" t="s">
        <v>749</v>
      </c>
      <c r="T432" s="67">
        <f>$GO$628</f>
        <v>356.69999999999993</v>
      </c>
      <c r="U432" s="5" t="s">
        <v>752</v>
      </c>
      <c r="V432" s="278" t="s">
        <v>2042</v>
      </c>
      <c r="X432" s="67">
        <f>$ZG$634</f>
        <v>367.90000000000003</v>
      </c>
      <c r="Y432" s="5" t="s">
        <v>752</v>
      </c>
      <c r="Z432" s="63" t="s">
        <v>3430</v>
      </c>
      <c r="AB432" s="67">
        <f>$ANL$640</f>
        <v>232.8</v>
      </c>
      <c r="AC432" s="5" t="s">
        <v>752</v>
      </c>
      <c r="AD432" s="278" t="s">
        <v>3397</v>
      </c>
      <c r="AF432" s="67">
        <f>$AHO$646</f>
        <v>154</v>
      </c>
      <c r="AG432" s="5" t="s">
        <v>752</v>
      </c>
      <c r="AH432" s="219" t="s">
        <v>1660</v>
      </c>
      <c r="AJ432" s="67">
        <f>$PO$652</f>
        <v>97</v>
      </c>
      <c r="AK432" s="5" t="s">
        <v>752</v>
      </c>
      <c r="AL432" s="63" t="s">
        <v>3428</v>
      </c>
      <c r="AN432" s="67">
        <f>$APW$658</f>
        <v>114.5</v>
      </c>
      <c r="AO432" s="5" t="s">
        <v>752</v>
      </c>
      <c r="AP432" s="219" t="s">
        <v>1664</v>
      </c>
      <c r="AR432" s="67">
        <f>$PF$664</f>
        <v>42.7</v>
      </c>
      <c r="AS432" s="5" t="s">
        <v>752</v>
      </c>
      <c r="AT432" s="63" t="s">
        <v>739</v>
      </c>
      <c r="AV432" s="67">
        <f>$JI$670</f>
        <v>57.2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755</v>
      </c>
      <c r="B433" s="219" t="s">
        <v>1660</v>
      </c>
      <c r="D433" s="67">
        <f>$PO$604</f>
        <v>1042.2</v>
      </c>
      <c r="E433" s="5" t="s">
        <v>755</v>
      </c>
      <c r="F433" s="63" t="s">
        <v>3410</v>
      </c>
      <c r="H433" s="67">
        <f>$AMB$610</f>
        <v>470.9</v>
      </c>
      <c r="I433" s="5" t="s">
        <v>755</v>
      </c>
      <c r="J433" s="278" t="s">
        <v>2025</v>
      </c>
      <c r="L433" s="67">
        <f>$VC$616</f>
        <v>801.09999999999991</v>
      </c>
      <c r="M433" s="5" t="s">
        <v>755</v>
      </c>
      <c r="N433" s="63" t="s">
        <v>791</v>
      </c>
      <c r="P433" s="67">
        <f>$IZ$622</f>
        <v>549.5</v>
      </c>
      <c r="Q433" s="5" t="s">
        <v>755</v>
      </c>
      <c r="R433" s="63" t="s">
        <v>3407</v>
      </c>
      <c r="T433" s="67">
        <f>$ALA$628</f>
        <v>356.30000000000007</v>
      </c>
      <c r="U433" s="5" t="s">
        <v>755</v>
      </c>
      <c r="V433" s="63" t="s">
        <v>791</v>
      </c>
      <c r="X433" s="67">
        <f>$IZ$634</f>
        <v>362</v>
      </c>
      <c r="Y433" s="5" t="s">
        <v>755</v>
      </c>
      <c r="Z433" s="278" t="s">
        <v>2021</v>
      </c>
      <c r="AB433" s="67">
        <f>$SI$640</f>
        <v>230.5</v>
      </c>
      <c r="AC433" s="5" t="s">
        <v>755</v>
      </c>
      <c r="AD433" s="63" t="s">
        <v>3404</v>
      </c>
      <c r="AF433" s="67">
        <f>$AJZ$646</f>
        <v>153.6</v>
      </c>
      <c r="AG433" s="5" t="s">
        <v>755</v>
      </c>
      <c r="AH433" s="63" t="s">
        <v>3426</v>
      </c>
      <c r="AJ433" s="67">
        <f>$APN$652</f>
        <v>93.5</v>
      </c>
      <c r="AK433" s="5" t="s">
        <v>755</v>
      </c>
      <c r="AL433" s="63" t="s">
        <v>141</v>
      </c>
      <c r="AN433" s="67">
        <f>$GF$658</f>
        <v>114.4</v>
      </c>
      <c r="AO433" s="5" t="s">
        <v>755</v>
      </c>
      <c r="AP433" s="63" t="s">
        <v>162</v>
      </c>
      <c r="AR433" s="67">
        <f>$IQ$664</f>
        <v>32</v>
      </c>
      <c r="AS433" s="5" t="s">
        <v>755</v>
      </c>
      <c r="AT433" s="278" t="s">
        <v>2021</v>
      </c>
      <c r="AV433" s="67">
        <f>$SI$670</f>
        <v>56.3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757</v>
      </c>
      <c r="B434" s="278" t="s">
        <v>15</v>
      </c>
      <c r="D434" s="67">
        <f>$HY$604</f>
        <v>1037.8000000000002</v>
      </c>
      <c r="E434" s="5" t="s">
        <v>757</v>
      </c>
      <c r="F434" s="278" t="s">
        <v>31</v>
      </c>
      <c r="H434" s="67">
        <f>$Z$610</f>
        <v>470.70000000000005</v>
      </c>
      <c r="I434" s="5" t="s">
        <v>757</v>
      </c>
      <c r="J434" s="63" t="s">
        <v>3398</v>
      </c>
      <c r="L434" s="67">
        <f>$AHX$616</f>
        <v>786.5</v>
      </c>
      <c r="M434" s="5" t="s">
        <v>757</v>
      </c>
      <c r="N434" s="63" t="s">
        <v>141</v>
      </c>
      <c r="P434" s="67">
        <f>$GF$622</f>
        <v>548.9</v>
      </c>
      <c r="Q434" s="5" t="s">
        <v>757</v>
      </c>
      <c r="R434" s="278" t="s">
        <v>2041</v>
      </c>
      <c r="T434" s="67">
        <f>$ACA$628</f>
        <v>348.40000000000003</v>
      </c>
      <c r="U434" s="5" t="s">
        <v>757</v>
      </c>
      <c r="V434" s="28" t="s">
        <v>155</v>
      </c>
      <c r="X434" s="67">
        <f>$BS$634</f>
        <v>355.30000000000007</v>
      </c>
      <c r="Y434" s="5" t="s">
        <v>757</v>
      </c>
      <c r="Z434" s="278" t="s">
        <v>27</v>
      </c>
      <c r="AB434" s="67">
        <f>$MC$640</f>
        <v>224</v>
      </c>
      <c r="AC434" s="5" t="s">
        <v>757</v>
      </c>
      <c r="AD434" s="63" t="s">
        <v>756</v>
      </c>
      <c r="AF434" s="67">
        <f>$OW$646</f>
        <v>153.1</v>
      </c>
      <c r="AG434" s="5" t="s">
        <v>757</v>
      </c>
      <c r="AH434" s="278" t="s">
        <v>3396</v>
      </c>
      <c r="AJ434" s="67">
        <f>$AHF$652</f>
        <v>90.1</v>
      </c>
      <c r="AK434" s="5" t="s">
        <v>757</v>
      </c>
      <c r="AL434" s="63" t="s">
        <v>21</v>
      </c>
      <c r="AN434" s="67">
        <f>$H$658</f>
        <v>114.4</v>
      </c>
      <c r="AO434" s="5" t="s">
        <v>757</v>
      </c>
      <c r="AP434" s="63" t="s">
        <v>765</v>
      </c>
      <c r="AR434" s="67">
        <f>$JR$664</f>
        <v>32</v>
      </c>
      <c r="AS434" s="5" t="s">
        <v>757</v>
      </c>
      <c r="AT434" s="63" t="s">
        <v>772</v>
      </c>
      <c r="AV434" s="67">
        <f>$MU$670</f>
        <v>54.5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762</v>
      </c>
      <c r="B435" s="63" t="s">
        <v>735</v>
      </c>
      <c r="D435" s="67">
        <f>$LK$604</f>
        <v>1037.4000000000001</v>
      </c>
      <c r="E435" s="5" t="s">
        <v>762</v>
      </c>
      <c r="F435" s="63" t="s">
        <v>142</v>
      </c>
      <c r="H435" s="67">
        <f>$DU$610</f>
        <v>465.1</v>
      </c>
      <c r="I435" s="5" t="s">
        <v>762</v>
      </c>
      <c r="J435" s="219" t="s">
        <v>1661</v>
      </c>
      <c r="L435" s="67">
        <f>$QP$616</f>
        <v>778.45</v>
      </c>
      <c r="M435" s="5" t="s">
        <v>762</v>
      </c>
      <c r="N435" s="63" t="s">
        <v>3416</v>
      </c>
      <c r="P435" s="67">
        <f>$AOM$622</f>
        <v>547.29999999999995</v>
      </c>
      <c r="Q435" s="5" t="s">
        <v>762</v>
      </c>
      <c r="R435" s="63" t="s">
        <v>739</v>
      </c>
      <c r="T435" s="67">
        <f>$JI$628</f>
        <v>347.5</v>
      </c>
      <c r="U435" s="5" t="s">
        <v>762</v>
      </c>
      <c r="V435" s="63" t="s">
        <v>153</v>
      </c>
      <c r="X435" s="67">
        <f>$KA$634</f>
        <v>353.9</v>
      </c>
      <c r="Y435" s="5" t="s">
        <v>762</v>
      </c>
      <c r="Z435" s="63" t="s">
        <v>739</v>
      </c>
      <c r="AB435" s="67">
        <f>$JI$640</f>
        <v>223.2</v>
      </c>
      <c r="AC435" s="5" t="s">
        <v>762</v>
      </c>
      <c r="AD435" s="63" t="s">
        <v>153</v>
      </c>
      <c r="AF435" s="67">
        <f>$KA$646</f>
        <v>150.79999999999998</v>
      </c>
      <c r="AG435" s="5" t="s">
        <v>762</v>
      </c>
      <c r="AH435" s="63" t="s">
        <v>3411</v>
      </c>
      <c r="AJ435" s="67">
        <f>$AMK$652</f>
        <v>89.300000000000011</v>
      </c>
      <c r="AK435" s="5" t="s">
        <v>762</v>
      </c>
      <c r="AL435" s="278" t="s">
        <v>4565</v>
      </c>
      <c r="AN435" s="67">
        <f>$XW$658</f>
        <v>112.5</v>
      </c>
      <c r="AO435" s="5" t="s">
        <v>762</v>
      </c>
      <c r="AP435" s="219" t="s">
        <v>1648</v>
      </c>
      <c r="AR435" s="67">
        <f>$UB$664</f>
        <v>22.2</v>
      </c>
      <c r="AS435" s="5" t="s">
        <v>762</v>
      </c>
      <c r="AT435" s="63" t="s">
        <v>3406</v>
      </c>
      <c r="AV435" s="67">
        <f>$AKR$670</f>
        <v>53.2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766</v>
      </c>
      <c r="B436" s="63" t="s">
        <v>739</v>
      </c>
      <c r="D436" s="67">
        <f>$JI$604</f>
        <v>1034.0999999999999</v>
      </c>
      <c r="E436" s="5" t="s">
        <v>766</v>
      </c>
      <c r="F436" s="63" t="s">
        <v>3414</v>
      </c>
      <c r="H436" s="67">
        <f>$ANU$610</f>
        <v>452</v>
      </c>
      <c r="I436" s="5" t="s">
        <v>766</v>
      </c>
      <c r="J436" s="278" t="s">
        <v>4565</v>
      </c>
      <c r="L436" s="67">
        <f>$XW$616</f>
        <v>772.3</v>
      </c>
      <c r="M436" s="5" t="s">
        <v>766</v>
      </c>
      <c r="N436" s="63" t="s">
        <v>3398</v>
      </c>
      <c r="P436" s="67">
        <f>$AHX$622</f>
        <v>533.29999999999995</v>
      </c>
      <c r="Q436" s="5" t="s">
        <v>766</v>
      </c>
      <c r="R436" s="278" t="s">
        <v>15</v>
      </c>
      <c r="T436" s="67">
        <f>$HY$628</f>
        <v>347.4</v>
      </c>
      <c r="U436" s="5" t="s">
        <v>766</v>
      </c>
      <c r="V436" s="278" t="s">
        <v>11</v>
      </c>
      <c r="X436" s="67">
        <f>$CB$634</f>
        <v>353.1</v>
      </c>
      <c r="Y436" s="5" t="s">
        <v>766</v>
      </c>
      <c r="Z436" s="278" t="s">
        <v>154</v>
      </c>
      <c r="AB436" s="67">
        <f>$Q$640</f>
        <v>221.10000000000002</v>
      </c>
      <c r="AC436" s="5" t="s">
        <v>766</v>
      </c>
      <c r="AD436" s="278" t="s">
        <v>154</v>
      </c>
      <c r="AF436" s="67">
        <f>$Q$646</f>
        <v>146</v>
      </c>
      <c r="AG436" s="5" t="s">
        <v>766</v>
      </c>
      <c r="AH436" s="63" t="s">
        <v>25</v>
      </c>
      <c r="AJ436" s="67">
        <f>$BJ$652</f>
        <v>84.100000000000009</v>
      </c>
      <c r="AK436" s="5" t="s">
        <v>766</v>
      </c>
      <c r="AL436" s="278" t="s">
        <v>780</v>
      </c>
      <c r="AN436" s="67">
        <f>$AI$658</f>
        <v>109</v>
      </c>
      <c r="AO436" s="5" t="s">
        <v>766</v>
      </c>
      <c r="AP436" s="219" t="s">
        <v>1659</v>
      </c>
      <c r="AR436" s="67">
        <f>$QY$664</f>
        <v>21.8</v>
      </c>
      <c r="AS436" s="5" t="s">
        <v>766</v>
      </c>
      <c r="AT436" s="278" t="s">
        <v>2067</v>
      </c>
      <c r="AV436" s="67">
        <f>$ABR$670</f>
        <v>52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767</v>
      </c>
      <c r="B437" s="278" t="s">
        <v>2038</v>
      </c>
      <c r="D437" s="67">
        <f>$YF$604</f>
        <v>1032</v>
      </c>
      <c r="E437" s="5" t="s">
        <v>767</v>
      </c>
      <c r="F437" s="278" t="s">
        <v>2172</v>
      </c>
      <c r="H437" s="67">
        <f>$XN$610</f>
        <v>446.29999999999995</v>
      </c>
      <c r="I437" s="5" t="s">
        <v>767</v>
      </c>
      <c r="J437" s="278" t="s">
        <v>2017</v>
      </c>
      <c r="L437" s="67">
        <f>$TJ$616</f>
        <v>767.40000000000009</v>
      </c>
      <c r="M437" s="5" t="s">
        <v>767</v>
      </c>
      <c r="N437" s="63" t="s">
        <v>25</v>
      </c>
      <c r="P437" s="67">
        <f>$BJ$622</f>
        <v>529.19999999999993</v>
      </c>
      <c r="Q437" s="5" t="s">
        <v>767</v>
      </c>
      <c r="R437" s="63" t="s">
        <v>3412</v>
      </c>
      <c r="T437" s="67">
        <f>$AMT$628</f>
        <v>347</v>
      </c>
      <c r="U437" s="5" t="s">
        <v>767</v>
      </c>
      <c r="V437" s="63" t="s">
        <v>142</v>
      </c>
      <c r="X437" s="67">
        <f>$DU$634</f>
        <v>349.9</v>
      </c>
      <c r="Y437" s="5" t="s">
        <v>767</v>
      </c>
      <c r="Z437" s="63" t="s">
        <v>3405</v>
      </c>
      <c r="AB437" s="67">
        <f>$AKI$640</f>
        <v>219.8</v>
      </c>
      <c r="AC437" s="5" t="s">
        <v>767</v>
      </c>
      <c r="AD437" s="278" t="s">
        <v>2172</v>
      </c>
      <c r="AF437" s="67">
        <f>$XN$646</f>
        <v>145.80000000000001</v>
      </c>
      <c r="AG437" s="5" t="s">
        <v>767</v>
      </c>
      <c r="AH437" s="278" t="s">
        <v>9</v>
      </c>
      <c r="AJ437" s="67">
        <f>$LT$652</f>
        <v>83.9</v>
      </c>
      <c r="AK437" s="5" t="s">
        <v>767</v>
      </c>
      <c r="AL437" s="278" t="s">
        <v>3397</v>
      </c>
      <c r="AN437" s="67">
        <f>$AHO$658</f>
        <v>108.2</v>
      </c>
      <c r="AO437" s="5" t="s">
        <v>767</v>
      </c>
      <c r="AP437" s="278" t="s">
        <v>2045</v>
      </c>
      <c r="AR437" s="67">
        <f>$ZY$664</f>
        <v>20.8</v>
      </c>
      <c r="AS437" s="5" t="s">
        <v>767</v>
      </c>
      <c r="AT437" s="63" t="s">
        <v>3425</v>
      </c>
      <c r="AV437" s="67">
        <f>$APE$670</f>
        <v>49.9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768</v>
      </c>
      <c r="B438" s="278" t="s">
        <v>784</v>
      </c>
      <c r="D438" s="67">
        <f>$CK$604</f>
        <v>1026.3999999999999</v>
      </c>
      <c r="E438" s="5" t="s">
        <v>768</v>
      </c>
      <c r="F438" s="278" t="s">
        <v>17</v>
      </c>
      <c r="H438" s="67">
        <f>$DL$610</f>
        <v>443.69999999999993</v>
      </c>
      <c r="I438" s="5" t="s">
        <v>768</v>
      </c>
      <c r="J438" s="63" t="s">
        <v>3428</v>
      </c>
      <c r="L438" s="67">
        <f>$APW$616</f>
        <v>765.80000000000007</v>
      </c>
      <c r="M438" s="5" t="s">
        <v>768</v>
      </c>
      <c r="N438" s="63" t="s">
        <v>3405</v>
      </c>
      <c r="P438" s="67">
        <f>$AKI$622</f>
        <v>518.1</v>
      </c>
      <c r="Q438" s="5" t="s">
        <v>768</v>
      </c>
      <c r="R438" s="63" t="s">
        <v>3398</v>
      </c>
      <c r="T438" s="67">
        <f>$AHX$628</f>
        <v>346.20000000000005</v>
      </c>
      <c r="U438" s="5" t="s">
        <v>768</v>
      </c>
      <c r="V438" s="219" t="s">
        <v>1658</v>
      </c>
      <c r="X438" s="67">
        <f>$ML$634</f>
        <v>346</v>
      </c>
      <c r="Y438" s="5" t="s">
        <v>768</v>
      </c>
      <c r="Z438" s="63" t="s">
        <v>33</v>
      </c>
      <c r="AB438" s="67">
        <f>$BA$640</f>
        <v>219</v>
      </c>
      <c r="AC438" s="5" t="s">
        <v>768</v>
      </c>
      <c r="AD438" s="219" t="s">
        <v>1657</v>
      </c>
      <c r="AF438" s="67">
        <f>$ON$646</f>
        <v>145.60000000000002</v>
      </c>
      <c r="AG438" s="5" t="s">
        <v>768</v>
      </c>
      <c r="AH438" s="219" t="s">
        <v>1657</v>
      </c>
      <c r="AJ438" s="67">
        <f>$ON$652</f>
        <v>83</v>
      </c>
      <c r="AK438" s="5" t="s">
        <v>768</v>
      </c>
      <c r="AL438" s="63" t="s">
        <v>3417</v>
      </c>
      <c r="AN438" s="67">
        <f>$AOV$658</f>
        <v>106</v>
      </c>
      <c r="AO438" s="5" t="s">
        <v>768</v>
      </c>
      <c r="AP438" s="278" t="s">
        <v>2022</v>
      </c>
      <c r="AR438" s="67">
        <f>$VU$664</f>
        <v>19.600000000000001</v>
      </c>
      <c r="AS438" s="5" t="s">
        <v>768</v>
      </c>
      <c r="AT438" s="63" t="s">
        <v>3402</v>
      </c>
      <c r="AV438" s="67">
        <f>$AJH$670</f>
        <v>48.599999999999994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774</v>
      </c>
      <c r="B439" s="63" t="s">
        <v>749</v>
      </c>
      <c r="D439" s="67">
        <f>$GO$604</f>
        <v>1026.3999999999999</v>
      </c>
      <c r="E439" s="5" t="s">
        <v>774</v>
      </c>
      <c r="F439" s="63" t="s">
        <v>3426</v>
      </c>
      <c r="H439" s="67">
        <f>$APN$610</f>
        <v>442.5</v>
      </c>
      <c r="I439" s="5" t="s">
        <v>774</v>
      </c>
      <c r="J439" s="63" t="s">
        <v>779</v>
      </c>
      <c r="L439" s="67">
        <f>$GX$616</f>
        <v>762.09999999999991</v>
      </c>
      <c r="M439" s="5" t="s">
        <v>774</v>
      </c>
      <c r="N439" s="278" t="s">
        <v>143</v>
      </c>
      <c r="P439" s="67">
        <f>$CT$622</f>
        <v>513.80000000000007</v>
      </c>
      <c r="Q439" s="5" t="s">
        <v>774</v>
      </c>
      <c r="R439" s="219" t="s">
        <v>1664</v>
      </c>
      <c r="T439" s="67">
        <f>$PF$628</f>
        <v>336.59999999999997</v>
      </c>
      <c r="U439" s="5" t="s">
        <v>774</v>
      </c>
      <c r="V439" s="63" t="s">
        <v>3411</v>
      </c>
      <c r="X439" s="67">
        <f>$AMK$634</f>
        <v>342.4</v>
      </c>
      <c r="Y439" s="5" t="s">
        <v>774</v>
      </c>
      <c r="Z439" s="63" t="s">
        <v>3409</v>
      </c>
      <c r="AB439" s="67">
        <f>$ALS$640</f>
        <v>218.9</v>
      </c>
      <c r="AC439" s="5" t="s">
        <v>774</v>
      </c>
      <c r="AD439" s="278" t="s">
        <v>11</v>
      </c>
      <c r="AF439" s="67">
        <f>$CB$646</f>
        <v>145.1</v>
      </c>
      <c r="AG439" s="5" t="s">
        <v>774</v>
      </c>
      <c r="AH439" s="63" t="s">
        <v>729</v>
      </c>
      <c r="AJ439" s="67">
        <f>$TS$652</f>
        <v>82.7</v>
      </c>
      <c r="AK439" s="5" t="s">
        <v>774</v>
      </c>
      <c r="AL439" s="219" t="s">
        <v>1662</v>
      </c>
      <c r="AN439" s="67">
        <f>$RH$658</f>
        <v>103.6</v>
      </c>
      <c r="AO439" s="5" t="s">
        <v>774</v>
      </c>
      <c r="AP439" s="63" t="s">
        <v>747</v>
      </c>
      <c r="AR439" s="67">
        <f>$FW$664</f>
        <v>19.2</v>
      </c>
      <c r="AS439" s="5" t="s">
        <v>774</v>
      </c>
      <c r="AT439" s="63" t="s">
        <v>25</v>
      </c>
      <c r="AV439" s="67">
        <f>$BJ$670</f>
        <v>45.4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782</v>
      </c>
      <c r="B440" s="219" t="s">
        <v>1649</v>
      </c>
      <c r="D440" s="67">
        <f>$UT$604</f>
        <v>1024.7</v>
      </c>
      <c r="E440" s="5" t="s">
        <v>782</v>
      </c>
      <c r="F440" s="219" t="s">
        <v>1659</v>
      </c>
      <c r="H440" s="67">
        <f>$QY$610</f>
        <v>439.90000000000003</v>
      </c>
      <c r="I440" s="5" t="s">
        <v>782</v>
      </c>
      <c r="J440" s="63" t="s">
        <v>3414</v>
      </c>
      <c r="L440" s="67">
        <f>$ANU$616</f>
        <v>759.2</v>
      </c>
      <c r="M440" s="5" t="s">
        <v>782</v>
      </c>
      <c r="N440" s="219" t="s">
        <v>1661</v>
      </c>
      <c r="P440" s="67">
        <f>$QP$622</f>
        <v>511.2</v>
      </c>
      <c r="Q440" s="5" t="s">
        <v>782</v>
      </c>
      <c r="R440" s="63" t="s">
        <v>3406</v>
      </c>
      <c r="T440" s="67">
        <f>$AKR$628</f>
        <v>330</v>
      </c>
      <c r="U440" s="5" t="s">
        <v>782</v>
      </c>
      <c r="V440" s="63" t="s">
        <v>3407</v>
      </c>
      <c r="X440" s="67">
        <f>$ALA$634</f>
        <v>338.7</v>
      </c>
      <c r="Y440" s="5" t="s">
        <v>782</v>
      </c>
      <c r="Z440" s="278" t="s">
        <v>2023</v>
      </c>
      <c r="AB440" s="67">
        <f>$RZ$640</f>
        <v>217.4</v>
      </c>
      <c r="AC440" s="5" t="s">
        <v>782</v>
      </c>
      <c r="AD440" s="63" t="s">
        <v>789</v>
      </c>
      <c r="AF440" s="67">
        <f>$OE$646</f>
        <v>144</v>
      </c>
      <c r="AG440" s="5" t="s">
        <v>782</v>
      </c>
      <c r="AH440" s="278" t="s">
        <v>2067</v>
      </c>
      <c r="AJ440" s="67">
        <f>$ABR$652</f>
        <v>82.5</v>
      </c>
      <c r="AK440" s="5" t="s">
        <v>782</v>
      </c>
      <c r="AL440" s="278" t="s">
        <v>1</v>
      </c>
      <c r="AN440" s="67">
        <f>$TA$658</f>
        <v>99.7</v>
      </c>
      <c r="AO440" s="5" t="s">
        <v>782</v>
      </c>
      <c r="AP440" s="63" t="s">
        <v>3425</v>
      </c>
      <c r="AR440" s="67">
        <f>$APE$664</f>
        <v>15</v>
      </c>
      <c r="AS440" s="5" t="s">
        <v>782</v>
      </c>
      <c r="AT440" s="63" t="s">
        <v>758</v>
      </c>
      <c r="AV440" s="67">
        <f>$LB$670</f>
        <v>45.3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786</v>
      </c>
      <c r="B441" s="63" t="s">
        <v>758</v>
      </c>
      <c r="D441" s="67">
        <f>$LB$604</f>
        <v>1024.3</v>
      </c>
      <c r="E441" s="5" t="s">
        <v>786</v>
      </c>
      <c r="F441" s="63" t="s">
        <v>3405</v>
      </c>
      <c r="H441" s="67">
        <f>$AKI$610</f>
        <v>439.3</v>
      </c>
      <c r="I441" s="5" t="s">
        <v>786</v>
      </c>
      <c r="J441" s="63" t="s">
        <v>3404</v>
      </c>
      <c r="L441" s="67">
        <f>$AJZ$616</f>
        <v>752.30000000000007</v>
      </c>
      <c r="M441" s="5" t="s">
        <v>786</v>
      </c>
      <c r="N441" s="63" t="s">
        <v>3403</v>
      </c>
      <c r="P441" s="67">
        <f>$AJQ$622</f>
        <v>507.3</v>
      </c>
      <c r="Q441" s="5" t="s">
        <v>786</v>
      </c>
      <c r="R441" s="63" t="s">
        <v>25</v>
      </c>
      <c r="T441" s="67">
        <f>$BJ$628</f>
        <v>327.5</v>
      </c>
      <c r="U441" s="5" t="s">
        <v>786</v>
      </c>
      <c r="V441" s="278" t="s">
        <v>27</v>
      </c>
      <c r="X441" s="67">
        <f>$MC$634</f>
        <v>333.8</v>
      </c>
      <c r="Y441" s="5" t="s">
        <v>786</v>
      </c>
      <c r="Z441" s="219" t="s">
        <v>1660</v>
      </c>
      <c r="AB441" s="67">
        <f>$PO$640</f>
        <v>213.6</v>
      </c>
      <c r="AC441" s="5" t="s">
        <v>786</v>
      </c>
      <c r="AD441" s="219" t="s">
        <v>1667</v>
      </c>
      <c r="AF441" s="67">
        <f>$HP$646</f>
        <v>141.80000000000001</v>
      </c>
      <c r="AG441" s="5" t="s">
        <v>786</v>
      </c>
      <c r="AH441" s="278" t="s">
        <v>13</v>
      </c>
      <c r="AJ441" s="67">
        <f>$NV$652</f>
        <v>82.5</v>
      </c>
      <c r="AK441" s="5" t="s">
        <v>786</v>
      </c>
      <c r="AL441" s="63" t="s">
        <v>791</v>
      </c>
      <c r="AN441" s="67">
        <f>$IZ$658</f>
        <v>87.2</v>
      </c>
      <c r="AO441" s="5" t="s">
        <v>786</v>
      </c>
      <c r="AP441" s="63" t="s">
        <v>735</v>
      </c>
      <c r="AR441" s="67">
        <f>$LK$664</f>
        <v>14.3</v>
      </c>
      <c r="AS441" s="5" t="s">
        <v>786</v>
      </c>
      <c r="AT441" s="278" t="s">
        <v>154</v>
      </c>
      <c r="AV441" s="67">
        <f>$Q$670</f>
        <v>45.3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787</v>
      </c>
      <c r="B442" s="63" t="s">
        <v>3411</v>
      </c>
      <c r="D442" s="67">
        <f>$AMK$604</f>
        <v>1024.3</v>
      </c>
      <c r="E442" s="5" t="s">
        <v>787</v>
      </c>
      <c r="F442" s="278" t="s">
        <v>9</v>
      </c>
      <c r="H442" s="67">
        <f>$LT$610</f>
        <v>436.1</v>
      </c>
      <c r="I442" s="5" t="s">
        <v>787</v>
      </c>
      <c r="J442" s="278" t="s">
        <v>3396</v>
      </c>
      <c r="L442" s="67">
        <f>$AHF$616</f>
        <v>752.2</v>
      </c>
      <c r="M442" s="5" t="s">
        <v>787</v>
      </c>
      <c r="N442" s="63" t="s">
        <v>749</v>
      </c>
      <c r="P442" s="67">
        <f>$GO$622</f>
        <v>498.29999999999995</v>
      </c>
      <c r="Q442" s="5" t="s">
        <v>787</v>
      </c>
      <c r="R442" s="63" t="s">
        <v>3410</v>
      </c>
      <c r="T442" s="67">
        <f>$AMB$628</f>
        <v>324.8</v>
      </c>
      <c r="U442" s="5" t="s">
        <v>787</v>
      </c>
      <c r="V442" s="63" t="s">
        <v>763</v>
      </c>
      <c r="X442" s="67">
        <f>$FE$634</f>
        <v>331.20000000000005</v>
      </c>
      <c r="Y442" s="5" t="s">
        <v>787</v>
      </c>
      <c r="Z442" s="278" t="s">
        <v>4565</v>
      </c>
      <c r="AB442" s="67">
        <f>$XW$640</f>
        <v>209.6</v>
      </c>
      <c r="AC442" s="5" t="s">
        <v>787</v>
      </c>
      <c r="AD442" s="278" t="s">
        <v>780</v>
      </c>
      <c r="AF442" s="67">
        <f>$AI$646</f>
        <v>140.5</v>
      </c>
      <c r="AG442" s="5" t="s">
        <v>787</v>
      </c>
      <c r="AH442" s="219" t="s">
        <v>1648</v>
      </c>
      <c r="AJ442" s="67">
        <f>$UB$652</f>
        <v>80.900000000000006</v>
      </c>
      <c r="AK442" s="5" t="s">
        <v>787</v>
      </c>
      <c r="AL442" s="63" t="s">
        <v>3416</v>
      </c>
      <c r="AN442" s="67">
        <f>$AOM$658</f>
        <v>85.2</v>
      </c>
      <c r="AO442" s="5" t="s">
        <v>787</v>
      </c>
      <c r="AP442" s="63" t="s">
        <v>3413</v>
      </c>
      <c r="AR442" s="67">
        <f>$ANC$664</f>
        <v>13.299999999999999</v>
      </c>
      <c r="AS442" s="5" t="s">
        <v>787</v>
      </c>
      <c r="AT442" s="63" t="s">
        <v>764</v>
      </c>
      <c r="AV442" s="67">
        <f>$NM$670</f>
        <v>44.1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788</v>
      </c>
      <c r="B443" s="278" t="s">
        <v>2065</v>
      </c>
      <c r="D443" s="67">
        <f>$AAH$604</f>
        <v>1016.2</v>
      </c>
      <c r="E443" s="5" t="s">
        <v>788</v>
      </c>
      <c r="F443" s="278" t="s">
        <v>801</v>
      </c>
      <c r="H443" s="67">
        <f>$AR$610</f>
        <v>435.3</v>
      </c>
      <c r="I443" s="5" t="s">
        <v>788</v>
      </c>
      <c r="J443" s="63" t="s">
        <v>3416</v>
      </c>
      <c r="L443" s="67">
        <f>$AOM$616</f>
        <v>751.4</v>
      </c>
      <c r="M443" s="5" t="s">
        <v>788</v>
      </c>
      <c r="N443" s="63" t="s">
        <v>772</v>
      </c>
      <c r="P443" s="67">
        <f>$MU$622</f>
        <v>495.50000000000006</v>
      </c>
      <c r="Q443" s="5" t="s">
        <v>788</v>
      </c>
      <c r="R443" s="63" t="s">
        <v>3403</v>
      </c>
      <c r="T443" s="67">
        <f>$AJQ$628</f>
        <v>324.7</v>
      </c>
      <c r="U443" s="5" t="s">
        <v>788</v>
      </c>
      <c r="V443" s="63" t="s">
        <v>3416</v>
      </c>
      <c r="X443" s="67">
        <f>$AOM$634</f>
        <v>324</v>
      </c>
      <c r="Y443" s="5" t="s">
        <v>788</v>
      </c>
      <c r="Z443" s="63" t="s">
        <v>3428</v>
      </c>
      <c r="AB443" s="67">
        <f>$APW$640</f>
        <v>209.49999999999997</v>
      </c>
      <c r="AC443" s="5" t="s">
        <v>788</v>
      </c>
      <c r="AD443" s="63" t="s">
        <v>3400</v>
      </c>
      <c r="AF443" s="67">
        <f>$AIP$646</f>
        <v>140.1</v>
      </c>
      <c r="AG443" s="5" t="s">
        <v>788</v>
      </c>
      <c r="AH443" s="63" t="s">
        <v>142</v>
      </c>
      <c r="AJ443" s="67">
        <f>$DU$652</f>
        <v>80.599999999999994</v>
      </c>
      <c r="AK443" s="5" t="s">
        <v>788</v>
      </c>
      <c r="AL443" s="63" t="s">
        <v>749</v>
      </c>
      <c r="AN443" s="67">
        <f>$GO$658</f>
        <v>83.7</v>
      </c>
      <c r="AO443" s="5" t="s">
        <v>788</v>
      </c>
      <c r="AP443" s="278" t="s">
        <v>2068</v>
      </c>
      <c r="AR443" s="67">
        <f>$AAZ$664</f>
        <v>13.2</v>
      </c>
      <c r="AS443" s="5" t="s">
        <v>788</v>
      </c>
      <c r="AT443" s="63" t="s">
        <v>3407</v>
      </c>
      <c r="AV443" s="67">
        <f>$ALA$670</f>
        <v>43.5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794</v>
      </c>
      <c r="B444" s="63" t="s">
        <v>754</v>
      </c>
      <c r="D444" s="67">
        <f>$EM$604</f>
        <v>1012.4</v>
      </c>
      <c r="E444" s="5" t="s">
        <v>794</v>
      </c>
      <c r="F444" s="219" t="s">
        <v>1648</v>
      </c>
      <c r="H444" s="67">
        <f>$UB$610</f>
        <v>434.9</v>
      </c>
      <c r="I444" s="5" t="s">
        <v>794</v>
      </c>
      <c r="J444" s="63" t="s">
        <v>3412</v>
      </c>
      <c r="L444" s="67">
        <f>$AMT$616</f>
        <v>748.3</v>
      </c>
      <c r="M444" s="5" t="s">
        <v>794</v>
      </c>
      <c r="N444" s="63" t="s">
        <v>734</v>
      </c>
      <c r="P444" s="67">
        <f>$HG$622</f>
        <v>492.4</v>
      </c>
      <c r="Q444" s="5" t="s">
        <v>794</v>
      </c>
      <c r="R444" s="63" t="s">
        <v>783</v>
      </c>
      <c r="T444" s="67">
        <f>$QG$628</f>
        <v>319.39999999999998</v>
      </c>
      <c r="U444" s="5" t="s">
        <v>794</v>
      </c>
      <c r="V444" s="63" t="s">
        <v>33</v>
      </c>
      <c r="X444" s="67">
        <f>$BA$634</f>
        <v>322.60000000000002</v>
      </c>
      <c r="Y444" s="5" t="s">
        <v>794</v>
      </c>
      <c r="Z444" s="278" t="s">
        <v>2068</v>
      </c>
      <c r="AB444" s="67">
        <f>$AAZ$640</f>
        <v>199.85000000000002</v>
      </c>
      <c r="AC444" s="5" t="s">
        <v>794</v>
      </c>
      <c r="AD444" s="278" t="s">
        <v>801</v>
      </c>
      <c r="AF444" s="67">
        <f>$AR$646</f>
        <v>138</v>
      </c>
      <c r="AG444" s="5" t="s">
        <v>794</v>
      </c>
      <c r="AH444" s="63" t="s">
        <v>772</v>
      </c>
      <c r="AJ444" s="67">
        <f>$MU$652</f>
        <v>78.899999999999991</v>
      </c>
      <c r="AK444" s="5" t="s">
        <v>794</v>
      </c>
      <c r="AL444" s="63" t="s">
        <v>772</v>
      </c>
      <c r="AN444" s="67">
        <f>$MU$658</f>
        <v>83.199999999999989</v>
      </c>
      <c r="AO444" s="5" t="s">
        <v>794</v>
      </c>
      <c r="AP444" s="63" t="s">
        <v>153</v>
      </c>
      <c r="AR444" s="67">
        <f>$KA$664</f>
        <v>13.2</v>
      </c>
      <c r="AS444" s="5" t="s">
        <v>794</v>
      </c>
      <c r="AT444" s="63" t="s">
        <v>797</v>
      </c>
      <c r="AV444" s="67">
        <f>$KJ$670</f>
        <v>42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795</v>
      </c>
      <c r="B445" s="63" t="s">
        <v>25</v>
      </c>
      <c r="D445" s="67">
        <f>$BJ$604</f>
        <v>1010.0999999999999</v>
      </c>
      <c r="E445" s="5" t="s">
        <v>795</v>
      </c>
      <c r="F445" s="63" t="s">
        <v>747</v>
      </c>
      <c r="H445" s="67">
        <f>$FW$610</f>
        <v>432.79999999999995</v>
      </c>
      <c r="I445" s="5" t="s">
        <v>795</v>
      </c>
      <c r="J445" s="219" t="s">
        <v>1667</v>
      </c>
      <c r="L445" s="67">
        <f>$HP$616</f>
        <v>742.1</v>
      </c>
      <c r="M445" s="5" t="s">
        <v>795</v>
      </c>
      <c r="N445" s="278" t="s">
        <v>2045</v>
      </c>
      <c r="P445" s="67">
        <f>$ZY$622</f>
        <v>482.59999999999997</v>
      </c>
      <c r="Q445" s="5" t="s">
        <v>795</v>
      </c>
      <c r="R445" s="278" t="s">
        <v>17</v>
      </c>
      <c r="T445" s="67">
        <f>$DL$628</f>
        <v>319.29999999999995</v>
      </c>
      <c r="U445" s="5" t="s">
        <v>795</v>
      </c>
      <c r="V445" s="278" t="s">
        <v>2023</v>
      </c>
      <c r="X445" s="67">
        <f>$RZ$634</f>
        <v>320.7</v>
      </c>
      <c r="Y445" s="5" t="s">
        <v>795</v>
      </c>
      <c r="Z445" s="278" t="s">
        <v>2045</v>
      </c>
      <c r="AB445" s="67">
        <f>$ZY$640</f>
        <v>195.9</v>
      </c>
      <c r="AC445" s="5" t="s">
        <v>795</v>
      </c>
      <c r="AD445" s="63" t="s">
        <v>763</v>
      </c>
      <c r="AF445" s="67">
        <f>$FE$646</f>
        <v>137.6</v>
      </c>
      <c r="AG445" s="5" t="s">
        <v>795</v>
      </c>
      <c r="AH445" s="278" t="s">
        <v>2038</v>
      </c>
      <c r="AJ445" s="67">
        <f>$YF$652</f>
        <v>78.5</v>
      </c>
      <c r="AK445" s="5" t="s">
        <v>795</v>
      </c>
      <c r="AL445" s="278" t="s">
        <v>3396</v>
      </c>
      <c r="AN445" s="67">
        <f>$AHF$658</f>
        <v>78.2</v>
      </c>
      <c r="AO445" s="5" t="s">
        <v>795</v>
      </c>
      <c r="AP445" s="63" t="s">
        <v>3414</v>
      </c>
      <c r="AR445" s="67">
        <f>$ANU$664</f>
        <v>13.2</v>
      </c>
      <c r="AS445" s="5" t="s">
        <v>795</v>
      </c>
      <c r="AT445" s="278" t="s">
        <v>9</v>
      </c>
      <c r="AV445" s="67">
        <f>$LT$670</f>
        <v>39.4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796</v>
      </c>
      <c r="B446" s="278" t="s">
        <v>11</v>
      </c>
      <c r="D446" s="67">
        <f>$CB$604</f>
        <v>1007.9</v>
      </c>
      <c r="E446" s="5" t="s">
        <v>796</v>
      </c>
      <c r="F446" s="63" t="s">
        <v>735</v>
      </c>
      <c r="H446" s="67">
        <f>$LK$610</f>
        <v>431</v>
      </c>
      <c r="I446" s="5" t="s">
        <v>796</v>
      </c>
      <c r="J446" s="63" t="s">
        <v>3408</v>
      </c>
      <c r="L446" s="67">
        <f>$ALJ$616</f>
        <v>739.9</v>
      </c>
      <c r="M446" s="5" t="s">
        <v>796</v>
      </c>
      <c r="N446" s="278" t="s">
        <v>2068</v>
      </c>
      <c r="P446" s="67">
        <f>$AAZ$622</f>
        <v>481.09999999999997</v>
      </c>
      <c r="Q446" s="5" t="s">
        <v>796</v>
      </c>
      <c r="R446" s="219" t="s">
        <v>1665</v>
      </c>
      <c r="T446" s="67">
        <f>$ND$628</f>
        <v>314.09999999999997</v>
      </c>
      <c r="U446" s="5" t="s">
        <v>796</v>
      </c>
      <c r="V446" s="63" t="s">
        <v>3398</v>
      </c>
      <c r="X446" s="67">
        <f>$AHX$634</f>
        <v>309.2</v>
      </c>
      <c r="Y446" s="5" t="s">
        <v>796</v>
      </c>
      <c r="Z446" s="63" t="s">
        <v>21</v>
      </c>
      <c r="AB446" s="67">
        <f>$H$640</f>
        <v>190</v>
      </c>
      <c r="AC446" s="5" t="s">
        <v>796</v>
      </c>
      <c r="AD446" s="278" t="s">
        <v>2023</v>
      </c>
      <c r="AF446" s="67">
        <f>$RZ$646</f>
        <v>135.90000000000003</v>
      </c>
      <c r="AG446" s="5" t="s">
        <v>796</v>
      </c>
      <c r="AH446" s="278" t="s">
        <v>2018</v>
      </c>
      <c r="AJ446" s="67">
        <f>$WM$652</f>
        <v>78</v>
      </c>
      <c r="AK446" s="5" t="s">
        <v>796</v>
      </c>
      <c r="AL446" s="278" t="s">
        <v>2022</v>
      </c>
      <c r="AN446" s="67">
        <f>$VU$658</f>
        <v>69.8</v>
      </c>
      <c r="AO446" s="5" t="s">
        <v>796</v>
      </c>
      <c r="AP446" s="278" t="s">
        <v>3397</v>
      </c>
      <c r="AR446" s="67">
        <f>$AHO$664</f>
        <v>11.7</v>
      </c>
      <c r="AS446" s="5" t="s">
        <v>796</v>
      </c>
      <c r="AT446" s="63" t="s">
        <v>33</v>
      </c>
      <c r="AV446" s="67">
        <f>$BA$670</f>
        <v>39.199999999999996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798</v>
      </c>
      <c r="B447" s="28" t="s">
        <v>37</v>
      </c>
      <c r="D447" s="67">
        <f>$DC$604</f>
        <v>1003.9000000000001</v>
      </c>
      <c r="E447" s="5" t="s">
        <v>798</v>
      </c>
      <c r="F447" s="63" t="s">
        <v>21</v>
      </c>
      <c r="H447" s="67">
        <f>$H$610</f>
        <v>430.30000000000007</v>
      </c>
      <c r="I447" s="5" t="s">
        <v>798</v>
      </c>
      <c r="J447" s="219" t="s">
        <v>1658</v>
      </c>
      <c r="L447" s="67">
        <f>$ML$616</f>
        <v>733.3</v>
      </c>
      <c r="M447" s="5" t="s">
        <v>798</v>
      </c>
      <c r="N447" s="219" t="s">
        <v>1665</v>
      </c>
      <c r="P447" s="67">
        <f>$ND$622</f>
        <v>480.59999999999997</v>
      </c>
      <c r="Q447" s="5" t="s">
        <v>798</v>
      </c>
      <c r="R447" s="219" t="s">
        <v>1657</v>
      </c>
      <c r="T447" s="67">
        <f>$ON$628</f>
        <v>313.89999999999998</v>
      </c>
      <c r="U447" s="5" t="s">
        <v>798</v>
      </c>
      <c r="V447" s="63" t="s">
        <v>783</v>
      </c>
      <c r="X447" s="67">
        <f>$QG$634</f>
        <v>307.39999999999998</v>
      </c>
      <c r="Y447" s="5" t="s">
        <v>798</v>
      </c>
      <c r="Z447" s="63" t="s">
        <v>3412</v>
      </c>
      <c r="AB447" s="67">
        <f>$AMT$640</f>
        <v>183.50000000000003</v>
      </c>
      <c r="AC447" s="5" t="s">
        <v>798</v>
      </c>
      <c r="AD447" s="63" t="s">
        <v>749</v>
      </c>
      <c r="AF447" s="67">
        <f>$GO$646</f>
        <v>135.9</v>
      </c>
      <c r="AG447" s="5" t="s">
        <v>798</v>
      </c>
      <c r="AH447" s="278" t="s">
        <v>143</v>
      </c>
      <c r="AJ447" s="67">
        <f>$CT$652</f>
        <v>77.900000000000006</v>
      </c>
      <c r="AK447" s="5" t="s">
        <v>798</v>
      </c>
      <c r="AL447" s="219" t="s">
        <v>1648</v>
      </c>
      <c r="AN447" s="67">
        <f>$UB$658</f>
        <v>57.899999999999991</v>
      </c>
      <c r="AO447" s="5" t="s">
        <v>798</v>
      </c>
      <c r="AP447" s="219" t="s">
        <v>1657</v>
      </c>
      <c r="AR447" s="67">
        <f>$ON$664</f>
        <v>11.5</v>
      </c>
      <c r="AS447" s="5" t="s">
        <v>798</v>
      </c>
      <c r="AT447" s="278" t="s">
        <v>2172</v>
      </c>
      <c r="AV447" s="67">
        <f>$XN$670</f>
        <v>38.900000000000006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799</v>
      </c>
      <c r="B448" s="278" t="s">
        <v>3396</v>
      </c>
      <c r="D448" s="67">
        <f>$AHF$604</f>
        <v>999.8</v>
      </c>
      <c r="E448" s="5" t="s">
        <v>799</v>
      </c>
      <c r="F448" s="278" t="s">
        <v>23</v>
      </c>
      <c r="H448" s="67">
        <f>$KS$610</f>
        <v>429.99999999999994</v>
      </c>
      <c r="I448" s="5" t="s">
        <v>799</v>
      </c>
      <c r="J448" s="63" t="s">
        <v>3413</v>
      </c>
      <c r="L448" s="67">
        <f>$ANC$616</f>
        <v>733.2</v>
      </c>
      <c r="M448" s="5" t="s">
        <v>799</v>
      </c>
      <c r="N448" s="63" t="s">
        <v>763</v>
      </c>
      <c r="P448" s="67">
        <f>$FE$622</f>
        <v>475.6</v>
      </c>
      <c r="Q448" s="5" t="s">
        <v>799</v>
      </c>
      <c r="R448" s="278" t="s">
        <v>31</v>
      </c>
      <c r="T448" s="67">
        <f>$Z$628</f>
        <v>309</v>
      </c>
      <c r="U448" s="5" t="s">
        <v>799</v>
      </c>
      <c r="V448" s="219" t="s">
        <v>1657</v>
      </c>
      <c r="X448" s="67">
        <f>$ON$634</f>
        <v>302.8</v>
      </c>
      <c r="Y448" s="5" t="s">
        <v>799</v>
      </c>
      <c r="Z448" s="63" t="s">
        <v>729</v>
      </c>
      <c r="AB448" s="67">
        <f>$TS$640</f>
        <v>181.5</v>
      </c>
      <c r="AC448" s="5" t="s">
        <v>799</v>
      </c>
      <c r="AD448" s="63" t="s">
        <v>3402</v>
      </c>
      <c r="AF448" s="67">
        <f>$AJH$646</f>
        <v>135.5</v>
      </c>
      <c r="AG448" s="5" t="s">
        <v>799</v>
      </c>
      <c r="AH448" s="63" t="s">
        <v>141</v>
      </c>
      <c r="AJ448" s="67">
        <f>$GF$652</f>
        <v>75.899999999999991</v>
      </c>
      <c r="AK448" s="5" t="s">
        <v>799</v>
      </c>
      <c r="AL448" s="63" t="s">
        <v>754</v>
      </c>
      <c r="AN448" s="67">
        <f>$EM$658</f>
        <v>57.2</v>
      </c>
      <c r="AO448" s="5" t="s">
        <v>799</v>
      </c>
      <c r="AP448" s="278" t="s">
        <v>27</v>
      </c>
      <c r="AR448" s="67">
        <f>$MC$664</f>
        <v>11.1</v>
      </c>
      <c r="AS448" s="5" t="s">
        <v>799</v>
      </c>
      <c r="AT448" s="278" t="s">
        <v>1</v>
      </c>
      <c r="AV448" s="67">
        <f>$TA$670</f>
        <v>38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800</v>
      </c>
      <c r="B449" s="63" t="s">
        <v>3400</v>
      </c>
      <c r="D449" s="67">
        <f>$AIP$604</f>
        <v>994.75</v>
      </c>
      <c r="E449" s="5" t="s">
        <v>800</v>
      </c>
      <c r="F449" s="63" t="s">
        <v>749</v>
      </c>
      <c r="H449" s="67">
        <f>$GO$610</f>
        <v>426.1</v>
      </c>
      <c r="I449" s="5" t="s">
        <v>800</v>
      </c>
      <c r="J449" s="278" t="s">
        <v>780</v>
      </c>
      <c r="L449" s="67">
        <f>$AI$616</f>
        <v>732.59999999999991</v>
      </c>
      <c r="M449" s="5" t="s">
        <v>800</v>
      </c>
      <c r="N449" s="28" t="s">
        <v>155</v>
      </c>
      <c r="P449" s="67">
        <f>$BS$622</f>
        <v>452.5</v>
      </c>
      <c r="Q449" s="5" t="s">
        <v>800</v>
      </c>
      <c r="R449" s="278" t="s">
        <v>9</v>
      </c>
      <c r="T449" s="67">
        <f>$LT$628</f>
        <v>308.59999999999997</v>
      </c>
      <c r="U449" s="5" t="s">
        <v>800</v>
      </c>
      <c r="V449" s="278" t="s">
        <v>2021</v>
      </c>
      <c r="X449" s="67">
        <f>$SI$634</f>
        <v>299.2</v>
      </c>
      <c r="Y449" s="5" t="s">
        <v>800</v>
      </c>
      <c r="Z449" s="219" t="s">
        <v>1648</v>
      </c>
      <c r="AB449" s="67">
        <f>$UB$640</f>
        <v>179.60000000000002</v>
      </c>
      <c r="AC449" s="5" t="s">
        <v>800</v>
      </c>
      <c r="AD449" s="63" t="s">
        <v>25</v>
      </c>
      <c r="AF449" s="67">
        <f>$BJ$646</f>
        <v>134.20000000000002</v>
      </c>
      <c r="AG449" s="5" t="s">
        <v>800</v>
      </c>
      <c r="AH449" s="63" t="s">
        <v>749</v>
      </c>
      <c r="AJ449" s="67">
        <f>$GO$652</f>
        <v>71.8</v>
      </c>
      <c r="AK449" s="5" t="s">
        <v>800</v>
      </c>
      <c r="AL449" s="278" t="s">
        <v>2025</v>
      </c>
      <c r="AN449" s="67">
        <f>$VC$658</f>
        <v>57.1</v>
      </c>
      <c r="AO449" s="5" t="s">
        <v>800</v>
      </c>
      <c r="AP449" s="278" t="s">
        <v>1</v>
      </c>
      <c r="AR449" s="67">
        <f>$TA$664</f>
        <v>11</v>
      </c>
      <c r="AS449" s="5" t="s">
        <v>800</v>
      </c>
      <c r="AT449" s="278" t="s">
        <v>784</v>
      </c>
      <c r="AV449" s="67">
        <f>$CK$670</f>
        <v>37.799999999999997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803</v>
      </c>
      <c r="B450" s="63" t="s">
        <v>797</v>
      </c>
      <c r="D450" s="67">
        <f>$KJ$604</f>
        <v>992.49999999999989</v>
      </c>
      <c r="E450" s="5" t="s">
        <v>803</v>
      </c>
      <c r="F450" s="63" t="s">
        <v>3409</v>
      </c>
      <c r="H450" s="67">
        <f>$ALS$610</f>
        <v>424.90000000000003</v>
      </c>
      <c r="I450" s="5" t="s">
        <v>803</v>
      </c>
      <c r="J450" s="63" t="s">
        <v>764</v>
      </c>
      <c r="L450" s="67">
        <f>$NM$616</f>
        <v>732.4</v>
      </c>
      <c r="M450" s="5" t="s">
        <v>803</v>
      </c>
      <c r="N450" s="63" t="s">
        <v>3402</v>
      </c>
      <c r="P450" s="67">
        <f>$AJH$622</f>
        <v>452.29999999999995</v>
      </c>
      <c r="Q450" s="5" t="s">
        <v>803</v>
      </c>
      <c r="R450" s="278" t="s">
        <v>2068</v>
      </c>
      <c r="T450" s="67">
        <f>$AAZ$628</f>
        <v>307.8</v>
      </c>
      <c r="U450" s="5" t="s">
        <v>803</v>
      </c>
      <c r="V450" s="278" t="s">
        <v>143</v>
      </c>
      <c r="X450" s="67">
        <f>$CT$634</f>
        <v>295.5</v>
      </c>
      <c r="Y450" s="5" t="s">
        <v>803</v>
      </c>
      <c r="Z450" s="278" t="s">
        <v>2040</v>
      </c>
      <c r="AB450" s="67">
        <f>$ZP$640</f>
        <v>178.1</v>
      </c>
      <c r="AC450" s="5" t="s">
        <v>803</v>
      </c>
      <c r="AD450" s="63" t="s">
        <v>3405</v>
      </c>
      <c r="AF450" s="67">
        <f>$AKI$646</f>
        <v>132.1</v>
      </c>
      <c r="AG450" s="5" t="s">
        <v>803</v>
      </c>
      <c r="AH450" s="63" t="s">
        <v>783</v>
      </c>
      <c r="AJ450" s="67">
        <f>$QG$652</f>
        <v>69.899999999999991</v>
      </c>
      <c r="AK450" s="5" t="s">
        <v>803</v>
      </c>
      <c r="AL450" s="278" t="s">
        <v>27</v>
      </c>
      <c r="AN450" s="67">
        <f>$MC$658</f>
        <v>56.900000000000006</v>
      </c>
      <c r="AO450" s="5" t="s">
        <v>803</v>
      </c>
      <c r="AP450" s="278" t="s">
        <v>2025</v>
      </c>
      <c r="AR450" s="67">
        <f>$VC$664</f>
        <v>10.9</v>
      </c>
      <c r="AS450" s="5" t="s">
        <v>803</v>
      </c>
      <c r="AT450" s="63" t="s">
        <v>3414</v>
      </c>
      <c r="AV450" s="67">
        <f>$ANU$670</f>
        <v>35.1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899</v>
      </c>
      <c r="B451" s="219" t="s">
        <v>1664</v>
      </c>
      <c r="D451" s="67">
        <f>$PF$604</f>
        <v>992.49999999999989</v>
      </c>
      <c r="E451" s="5" t="s">
        <v>899</v>
      </c>
      <c r="F451" s="63" t="s">
        <v>3404</v>
      </c>
      <c r="H451" s="67">
        <f>$AJZ$610</f>
        <v>417.70000000000005</v>
      </c>
      <c r="I451" s="5" t="s">
        <v>899</v>
      </c>
      <c r="J451" s="278" t="s">
        <v>2045</v>
      </c>
      <c r="L451" s="67">
        <f>$ZY$616</f>
        <v>732.4</v>
      </c>
      <c r="M451" s="5" t="s">
        <v>899</v>
      </c>
      <c r="N451" s="63" t="s">
        <v>729</v>
      </c>
      <c r="P451" s="67">
        <f>$TS$622</f>
        <v>451.40000000000003</v>
      </c>
      <c r="Q451" s="5" t="s">
        <v>899</v>
      </c>
      <c r="R451" s="278" t="s">
        <v>2067</v>
      </c>
      <c r="T451" s="67">
        <f>$ABR$628</f>
        <v>303.5</v>
      </c>
      <c r="U451" s="5" t="s">
        <v>899</v>
      </c>
      <c r="V451" s="63" t="s">
        <v>25</v>
      </c>
      <c r="X451" s="67">
        <f>$BJ$634</f>
        <v>293.8</v>
      </c>
      <c r="Y451" s="5" t="s">
        <v>899</v>
      </c>
      <c r="Z451" s="63" t="s">
        <v>3410</v>
      </c>
      <c r="AB451" s="67">
        <f>$AMB$640</f>
        <v>177</v>
      </c>
      <c r="AC451" s="5" t="s">
        <v>899</v>
      </c>
      <c r="AD451" s="63" t="s">
        <v>772</v>
      </c>
      <c r="AF451" s="67">
        <f>$MU$646</f>
        <v>126.30000000000001</v>
      </c>
      <c r="AG451" s="5" t="s">
        <v>899</v>
      </c>
      <c r="AH451" s="63" t="s">
        <v>3416</v>
      </c>
      <c r="AJ451" s="67">
        <f>$AOM$652</f>
        <v>67.7</v>
      </c>
      <c r="AK451" s="5" t="s">
        <v>899</v>
      </c>
      <c r="AL451" s="63" t="s">
        <v>764</v>
      </c>
      <c r="AN451" s="67">
        <f>$NM$658</f>
        <v>55.400000000000006</v>
      </c>
      <c r="AO451" s="5" t="s">
        <v>899</v>
      </c>
      <c r="AP451" s="278" t="s">
        <v>9</v>
      </c>
      <c r="AR451" s="67">
        <f>$LT$664</f>
        <v>10.7</v>
      </c>
      <c r="AS451" s="5" t="s">
        <v>899</v>
      </c>
      <c r="AT451" s="278" t="s">
        <v>2068</v>
      </c>
      <c r="AV451" s="67">
        <f>$AAZ$670</f>
        <v>33.800000000000004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900</v>
      </c>
      <c r="B452" s="63" t="s">
        <v>3399</v>
      </c>
      <c r="D452" s="67">
        <f>$AIG$604</f>
        <v>991.09999999999991</v>
      </c>
      <c r="E452" s="5" t="s">
        <v>900</v>
      </c>
      <c r="F452" s="63" t="s">
        <v>3411</v>
      </c>
      <c r="H452" s="67">
        <f>$AMK$610</f>
        <v>417.50000000000006</v>
      </c>
      <c r="I452" s="5" t="s">
        <v>900</v>
      </c>
      <c r="J452" s="278" t="s">
        <v>2172</v>
      </c>
      <c r="L452" s="67">
        <f>$XN$616</f>
        <v>728.6</v>
      </c>
      <c r="M452" s="5" t="s">
        <v>900</v>
      </c>
      <c r="N452" s="63" t="s">
        <v>3429</v>
      </c>
      <c r="P452" s="67">
        <f>$AQF$622</f>
        <v>450.90000000000003</v>
      </c>
      <c r="Q452" s="5" t="s">
        <v>900</v>
      </c>
      <c r="R452" s="219" t="s">
        <v>1652</v>
      </c>
      <c r="T452" s="67">
        <f>$FN$628</f>
        <v>299.79999999999995</v>
      </c>
      <c r="U452" s="5" t="s">
        <v>900</v>
      </c>
      <c r="V452" s="63" t="s">
        <v>162</v>
      </c>
      <c r="X452" s="67">
        <f>$IQ$634</f>
        <v>291.7</v>
      </c>
      <c r="Y452" s="5" t="s">
        <v>900</v>
      </c>
      <c r="Z452" s="63" t="s">
        <v>3414</v>
      </c>
      <c r="AB452" s="67">
        <f>$ANU$640</f>
        <v>176.1</v>
      </c>
      <c r="AC452" s="5" t="s">
        <v>900</v>
      </c>
      <c r="AD452" s="28" t="s">
        <v>155</v>
      </c>
      <c r="AF452" s="67">
        <f>$BS$646</f>
        <v>123.5</v>
      </c>
      <c r="AG452" s="5" t="s">
        <v>900</v>
      </c>
      <c r="AH452" s="278" t="s">
        <v>15</v>
      </c>
      <c r="AJ452" s="67">
        <f>$HY$652</f>
        <v>66.599999999999994</v>
      </c>
      <c r="AK452" s="5" t="s">
        <v>900</v>
      </c>
      <c r="AL452" s="278" t="s">
        <v>2042</v>
      </c>
      <c r="AN452" s="67">
        <f>$ZG$658</f>
        <v>52.3</v>
      </c>
      <c r="AO452" s="5" t="s">
        <v>900</v>
      </c>
      <c r="AP452" s="63" t="s">
        <v>3399</v>
      </c>
      <c r="AR452" s="67">
        <f>$AIG$664</f>
        <v>10.5</v>
      </c>
      <c r="AS452" s="5" t="s">
        <v>900</v>
      </c>
      <c r="AT452" s="278" t="s">
        <v>2026</v>
      </c>
      <c r="AV452" s="67">
        <f>$VL$670</f>
        <v>32.5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901</v>
      </c>
      <c r="B453" s="63" t="s">
        <v>3402</v>
      </c>
      <c r="D453" s="67">
        <f>$AJH$604</f>
        <v>991.09999999999991</v>
      </c>
      <c r="E453" s="5" t="s">
        <v>901</v>
      </c>
      <c r="F453" s="278" t="s">
        <v>2068</v>
      </c>
      <c r="H453" s="67">
        <f>$AAZ$610</f>
        <v>401</v>
      </c>
      <c r="I453" s="5" t="s">
        <v>901</v>
      </c>
      <c r="J453" s="219" t="s">
        <v>1664</v>
      </c>
      <c r="L453" s="67">
        <f>$PF$616</f>
        <v>728.5</v>
      </c>
      <c r="M453" s="5" t="s">
        <v>901</v>
      </c>
      <c r="N453" s="63" t="s">
        <v>3430</v>
      </c>
      <c r="P453" s="67">
        <f>$ANL$622</f>
        <v>448.19999999999993</v>
      </c>
      <c r="Q453" s="5" t="s">
        <v>901</v>
      </c>
      <c r="R453" s="63" t="s">
        <v>3428</v>
      </c>
      <c r="T453" s="67">
        <f>$APW$628</f>
        <v>298.39999999999998</v>
      </c>
      <c r="U453" s="5" t="s">
        <v>901</v>
      </c>
      <c r="V453" s="219" t="s">
        <v>1667</v>
      </c>
      <c r="X453" s="67">
        <f>$HP$634</f>
        <v>290.60000000000002</v>
      </c>
      <c r="Y453" s="5" t="s">
        <v>901</v>
      </c>
      <c r="Z453" s="63" t="s">
        <v>25</v>
      </c>
      <c r="AB453" s="67">
        <f>$BJ$640</f>
        <v>175.8</v>
      </c>
      <c r="AC453" s="5" t="s">
        <v>901</v>
      </c>
      <c r="AD453" s="63" t="s">
        <v>3406</v>
      </c>
      <c r="AF453" s="67">
        <f>$AKR$646</f>
        <v>122.5</v>
      </c>
      <c r="AG453" s="5" t="s">
        <v>901</v>
      </c>
      <c r="AH453" s="278" t="s">
        <v>2045</v>
      </c>
      <c r="AJ453" s="67">
        <f>$ZY$652</f>
        <v>66.599999999999994</v>
      </c>
      <c r="AK453" s="5" t="s">
        <v>901</v>
      </c>
      <c r="AL453" s="63" t="s">
        <v>763</v>
      </c>
      <c r="AN453" s="67">
        <f>$FE$658</f>
        <v>51.900000000000006</v>
      </c>
      <c r="AO453" s="5" t="s">
        <v>901</v>
      </c>
      <c r="AP453" s="278" t="s">
        <v>2018</v>
      </c>
      <c r="AR453" s="67">
        <f>$WM$664</f>
        <v>10.5</v>
      </c>
      <c r="AS453" s="5" t="s">
        <v>901</v>
      </c>
      <c r="AT453" s="63" t="s">
        <v>3430</v>
      </c>
      <c r="AV453" s="67">
        <f>$ANL$670</f>
        <v>31.5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902</v>
      </c>
      <c r="B454" s="219" t="s">
        <v>1661</v>
      </c>
      <c r="D454" s="67">
        <f>$QP$604</f>
        <v>991.09999999999991</v>
      </c>
      <c r="E454" s="5" t="s">
        <v>902</v>
      </c>
      <c r="F454" s="278" t="s">
        <v>13</v>
      </c>
      <c r="H454" s="67">
        <f>$NV$610</f>
        <v>397.4</v>
      </c>
      <c r="I454" s="5" t="s">
        <v>902</v>
      </c>
      <c r="J454" s="278" t="s">
        <v>784</v>
      </c>
      <c r="L454" s="67">
        <f>$CK$616</f>
        <v>725.30000000000007</v>
      </c>
      <c r="M454" s="5" t="s">
        <v>902</v>
      </c>
      <c r="N454" s="63" t="s">
        <v>739</v>
      </c>
      <c r="P454" s="67">
        <f>$JI$622</f>
        <v>447.19999999999993</v>
      </c>
      <c r="Q454" s="5" t="s">
        <v>902</v>
      </c>
      <c r="R454" s="63" t="s">
        <v>734</v>
      </c>
      <c r="T454" s="67">
        <f>$HG$628</f>
        <v>296.90000000000003</v>
      </c>
      <c r="U454" s="5" t="s">
        <v>902</v>
      </c>
      <c r="V454" s="63" t="s">
        <v>797</v>
      </c>
      <c r="X454" s="67">
        <f>$KJ$634</f>
        <v>287</v>
      </c>
      <c r="Y454" s="5" t="s">
        <v>902</v>
      </c>
      <c r="Z454" s="63" t="s">
        <v>3417</v>
      </c>
      <c r="AB454" s="67">
        <f>$AOV$640</f>
        <v>174.8</v>
      </c>
      <c r="AC454" s="5" t="s">
        <v>902</v>
      </c>
      <c r="AD454" s="278" t="s">
        <v>2065</v>
      </c>
      <c r="AF454" s="67">
        <f>$AAH$646</f>
        <v>122.1</v>
      </c>
      <c r="AG454" s="5" t="s">
        <v>902</v>
      </c>
      <c r="AH454" s="63" t="s">
        <v>3417</v>
      </c>
      <c r="AJ454" s="67">
        <f>$AOV$652</f>
        <v>66</v>
      </c>
      <c r="AK454" s="5" t="s">
        <v>902</v>
      </c>
      <c r="AL454" s="63" t="s">
        <v>735</v>
      </c>
      <c r="AN454" s="67">
        <f>$LK$658</f>
        <v>51.500000000000007</v>
      </c>
      <c r="AO454" s="5" t="s">
        <v>902</v>
      </c>
      <c r="AP454" s="63" t="s">
        <v>789</v>
      </c>
      <c r="AR454" s="67">
        <f>$OE$664</f>
        <v>9.4</v>
      </c>
      <c r="AS454" s="5" t="s">
        <v>902</v>
      </c>
      <c r="AT454" s="63" t="s">
        <v>162</v>
      </c>
      <c r="AV454" s="67">
        <f>$IQ$670</f>
        <v>31.200000000000003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903</v>
      </c>
      <c r="B455" s="63" t="s">
        <v>791</v>
      </c>
      <c r="D455" s="67">
        <f>$IZ$604</f>
        <v>988.8</v>
      </c>
      <c r="E455" s="5" t="s">
        <v>903</v>
      </c>
      <c r="F455" s="63" t="s">
        <v>33</v>
      </c>
      <c r="H455" s="67">
        <f>$BA$610</f>
        <v>394.2</v>
      </c>
      <c r="I455" s="5" t="s">
        <v>903</v>
      </c>
      <c r="J455" s="278" t="s">
        <v>2023</v>
      </c>
      <c r="L455" s="67">
        <f>$RZ$616</f>
        <v>719.8</v>
      </c>
      <c r="M455" s="5" t="s">
        <v>903</v>
      </c>
      <c r="N455" s="63" t="s">
        <v>33</v>
      </c>
      <c r="P455" s="67">
        <f>$BA$622</f>
        <v>437.1</v>
      </c>
      <c r="Q455" s="5" t="s">
        <v>903</v>
      </c>
      <c r="R455" s="63" t="s">
        <v>180</v>
      </c>
      <c r="T455" s="67">
        <f>$AOD$628</f>
        <v>285.39999999999998</v>
      </c>
      <c r="U455" s="5" t="s">
        <v>903</v>
      </c>
      <c r="V455" s="63" t="s">
        <v>3405</v>
      </c>
      <c r="X455" s="67">
        <f>$AKI$634</f>
        <v>272.7</v>
      </c>
      <c r="Y455" s="5" t="s">
        <v>903</v>
      </c>
      <c r="Z455" s="278" t="s">
        <v>2039</v>
      </c>
      <c r="AB455" s="67">
        <f>$AAQ$640</f>
        <v>174.5</v>
      </c>
      <c r="AC455" s="5" t="s">
        <v>903</v>
      </c>
      <c r="AD455" s="63" t="s">
        <v>3401</v>
      </c>
      <c r="AF455" s="67">
        <f>$AIY$646</f>
        <v>121.19999999999999</v>
      </c>
      <c r="AG455" s="5" t="s">
        <v>903</v>
      </c>
      <c r="AH455" s="63" t="s">
        <v>764</v>
      </c>
      <c r="AJ455" s="67">
        <f>$NM$652</f>
        <v>64</v>
      </c>
      <c r="AK455" s="5" t="s">
        <v>903</v>
      </c>
      <c r="AL455" s="278" t="s">
        <v>154</v>
      </c>
      <c r="AN455" s="67">
        <f>$Q$658</f>
        <v>50.699999999999996</v>
      </c>
      <c r="AO455" s="5" t="s">
        <v>903</v>
      </c>
      <c r="AP455" s="63" t="s">
        <v>3412</v>
      </c>
      <c r="AR455" s="67">
        <f>$AMT$664</f>
        <v>7.1999999999999993</v>
      </c>
      <c r="AS455" s="5" t="s">
        <v>903</v>
      </c>
      <c r="AT455" s="63" t="s">
        <v>734</v>
      </c>
      <c r="AV455" s="67">
        <f>$HG$670</f>
        <v>29.700000000000003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904</v>
      </c>
      <c r="B456" s="63" t="s">
        <v>3403</v>
      </c>
      <c r="D456" s="67">
        <f>$AJQ$604</f>
        <v>983.15</v>
      </c>
      <c r="E456" s="5" t="s">
        <v>904</v>
      </c>
      <c r="F456" s="278" t="s">
        <v>2038</v>
      </c>
      <c r="H456" s="67">
        <f>$YF$610</f>
        <v>391.9</v>
      </c>
      <c r="I456" s="5" t="s">
        <v>904</v>
      </c>
      <c r="J456" s="63" t="s">
        <v>772</v>
      </c>
      <c r="L456" s="67">
        <f>$MU$616</f>
        <v>710.6</v>
      </c>
      <c r="M456" s="5" t="s">
        <v>904</v>
      </c>
      <c r="N456" s="63" t="s">
        <v>3400</v>
      </c>
      <c r="P456" s="67">
        <f>$AIP$622</f>
        <v>433</v>
      </c>
      <c r="Q456" s="5" t="s">
        <v>904</v>
      </c>
      <c r="R456" s="63" t="s">
        <v>772</v>
      </c>
      <c r="T456" s="67">
        <f>$MU$628</f>
        <v>281.3</v>
      </c>
      <c r="U456" s="5" t="s">
        <v>904</v>
      </c>
      <c r="V456" s="278" t="s">
        <v>2065</v>
      </c>
      <c r="X456" s="67">
        <f>$AAH$634</f>
        <v>270.2</v>
      </c>
      <c r="Y456" s="5" t="s">
        <v>904</v>
      </c>
      <c r="Z456" s="278" t="s">
        <v>2018</v>
      </c>
      <c r="AB456" s="67">
        <f>$WM$640</f>
        <v>173.7</v>
      </c>
      <c r="AC456" s="5" t="s">
        <v>904</v>
      </c>
      <c r="AD456" s="219" t="s">
        <v>1665</v>
      </c>
      <c r="AF456" s="67">
        <f>$ND$646</f>
        <v>118</v>
      </c>
      <c r="AG456" s="5" t="s">
        <v>904</v>
      </c>
      <c r="AH456" s="63" t="s">
        <v>3410</v>
      </c>
      <c r="AJ456" s="67">
        <f>$AMB$652</f>
        <v>63.900000000000006</v>
      </c>
      <c r="AK456" s="5" t="s">
        <v>904</v>
      </c>
      <c r="AL456" s="278" t="s">
        <v>23</v>
      </c>
      <c r="AN456" s="67">
        <f>$KS$658</f>
        <v>50.4</v>
      </c>
      <c r="AO456" s="5" t="s">
        <v>904</v>
      </c>
      <c r="AP456" s="63" t="s">
        <v>3426</v>
      </c>
      <c r="AR456" s="67">
        <f>$APN$664</f>
        <v>7</v>
      </c>
      <c r="AS456" s="5" t="s">
        <v>904</v>
      </c>
      <c r="AT456" s="219" t="s">
        <v>1658</v>
      </c>
      <c r="AV456" s="67">
        <f>$ML$670</f>
        <v>20.5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905</v>
      </c>
      <c r="B457" s="63" t="s">
        <v>3412</v>
      </c>
      <c r="D457" s="67">
        <f>$AMT$604</f>
        <v>982.69999999999993</v>
      </c>
      <c r="E457" s="5" t="s">
        <v>905</v>
      </c>
      <c r="F457" s="63" t="s">
        <v>153</v>
      </c>
      <c r="H457" s="67">
        <f>$KA$610</f>
        <v>390.6</v>
      </c>
      <c r="I457" s="5" t="s">
        <v>905</v>
      </c>
      <c r="J457" s="63" t="s">
        <v>791</v>
      </c>
      <c r="L457" s="67">
        <f>$IZ$616</f>
        <v>704.49999999999989</v>
      </c>
      <c r="M457" s="5" t="s">
        <v>905</v>
      </c>
      <c r="N457" s="63" t="s">
        <v>3414</v>
      </c>
      <c r="P457" s="67">
        <f>$ANU$622</f>
        <v>431.90000000000003</v>
      </c>
      <c r="Q457" s="5" t="s">
        <v>905</v>
      </c>
      <c r="R457" s="278" t="s">
        <v>2017</v>
      </c>
      <c r="T457" s="67">
        <f>$TJ$628</f>
        <v>280.5</v>
      </c>
      <c r="U457" s="5" t="s">
        <v>905</v>
      </c>
      <c r="V457" s="63" t="s">
        <v>754</v>
      </c>
      <c r="X457" s="67">
        <f>$EM$634</f>
        <v>265.40000000000003</v>
      </c>
      <c r="Y457" s="5" t="s">
        <v>905</v>
      </c>
      <c r="Z457" s="278" t="s">
        <v>801</v>
      </c>
      <c r="AB457" s="67">
        <f>$AR$640</f>
        <v>168.2</v>
      </c>
      <c r="AC457" s="5" t="s">
        <v>905</v>
      </c>
      <c r="AD457" s="63" t="s">
        <v>734</v>
      </c>
      <c r="AF457" s="67">
        <f>$HG$646</f>
        <v>116.69999999999999</v>
      </c>
      <c r="AG457" s="5" t="s">
        <v>905</v>
      </c>
      <c r="AH457" s="63" t="s">
        <v>3400</v>
      </c>
      <c r="AJ457" s="67">
        <f>$AIP$652</f>
        <v>63.9</v>
      </c>
      <c r="AK457" s="5" t="s">
        <v>905</v>
      </c>
      <c r="AL457" s="63" t="s">
        <v>756</v>
      </c>
      <c r="AN457" s="67">
        <f>$OW$658</f>
        <v>48.400000000000006</v>
      </c>
      <c r="AO457" s="5" t="s">
        <v>905</v>
      </c>
      <c r="AP457" s="219" t="s">
        <v>1662</v>
      </c>
      <c r="AR457" s="67">
        <f>$RH$664</f>
        <v>6.6000000000000005</v>
      </c>
      <c r="AS457" s="5" t="s">
        <v>905</v>
      </c>
      <c r="AT457" s="278" t="s">
        <v>2023</v>
      </c>
      <c r="AV457" s="67">
        <f>$RZ$670</f>
        <v>20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906</v>
      </c>
      <c r="B458" s="63" t="s">
        <v>3413</v>
      </c>
      <c r="D458" s="67">
        <f>$ANC$604</f>
        <v>980.9</v>
      </c>
      <c r="E458" s="5" t="s">
        <v>906</v>
      </c>
      <c r="F458" s="278" t="s">
        <v>2025</v>
      </c>
      <c r="H458" s="67">
        <f>$VC$610</f>
        <v>388.40000000000003</v>
      </c>
      <c r="I458" s="5" t="s">
        <v>906</v>
      </c>
      <c r="J458" s="63" t="s">
        <v>749</v>
      </c>
      <c r="L458" s="67">
        <f>$GO$616</f>
        <v>703.80000000000007</v>
      </c>
      <c r="M458" s="5" t="s">
        <v>906</v>
      </c>
      <c r="N458" s="278" t="s">
        <v>2038</v>
      </c>
      <c r="P458" s="67">
        <f>$YF$622</f>
        <v>424.29999999999995</v>
      </c>
      <c r="Q458" s="5" t="s">
        <v>906</v>
      </c>
      <c r="R458" s="278" t="s">
        <v>13</v>
      </c>
      <c r="T458" s="67">
        <f>$NV$628</f>
        <v>279.89999999999998</v>
      </c>
      <c r="U458" s="5" t="s">
        <v>906</v>
      </c>
      <c r="V458" s="63" t="s">
        <v>3406</v>
      </c>
      <c r="X458" s="67">
        <f>$AKR$634</f>
        <v>263.3</v>
      </c>
      <c r="Y458" s="5" t="s">
        <v>906</v>
      </c>
      <c r="Z458" s="63" t="s">
        <v>153</v>
      </c>
      <c r="AB458" s="67">
        <f>$KA$640</f>
        <v>160.5</v>
      </c>
      <c r="AC458" s="5" t="s">
        <v>906</v>
      </c>
      <c r="AD458" s="63" t="s">
        <v>3407</v>
      </c>
      <c r="AF458" s="67">
        <f>$ALA$646</f>
        <v>116.6</v>
      </c>
      <c r="AG458" s="5" t="s">
        <v>906</v>
      </c>
      <c r="AH458" s="278" t="s">
        <v>2068</v>
      </c>
      <c r="AJ458" s="67">
        <f>$AAZ$652</f>
        <v>62.300000000000004</v>
      </c>
      <c r="AK458" s="5" t="s">
        <v>906</v>
      </c>
      <c r="AL458" s="63" t="s">
        <v>3406</v>
      </c>
      <c r="AN458" s="67">
        <f>$AKR$658</f>
        <v>48.300000000000004</v>
      </c>
      <c r="AO458" s="5" t="s">
        <v>906</v>
      </c>
      <c r="AP458" s="63" t="s">
        <v>3409</v>
      </c>
      <c r="AR458" s="67">
        <f>$ALS$664</f>
        <v>6.5</v>
      </c>
      <c r="AS458" s="5" t="s">
        <v>906</v>
      </c>
      <c r="AT458" s="278" t="s">
        <v>13</v>
      </c>
      <c r="AV458" s="67">
        <f>$NV$670</f>
        <v>19.5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907</v>
      </c>
      <c r="B459" s="278" t="s">
        <v>2022</v>
      </c>
      <c r="D459" s="67">
        <f>$VU$604</f>
        <v>978.3</v>
      </c>
      <c r="E459" s="5" t="s">
        <v>907</v>
      </c>
      <c r="F459" s="28" t="s">
        <v>155</v>
      </c>
      <c r="H459" s="67">
        <f>$BS$610</f>
        <v>385.1</v>
      </c>
      <c r="I459" s="5" t="s">
        <v>907</v>
      </c>
      <c r="J459" s="278" t="s">
        <v>9</v>
      </c>
      <c r="L459" s="67">
        <f>$LT$616</f>
        <v>700.7</v>
      </c>
      <c r="M459" s="5" t="s">
        <v>907</v>
      </c>
      <c r="N459" s="63" t="s">
        <v>764</v>
      </c>
      <c r="P459" s="67">
        <f>$NM$622</f>
        <v>423.4</v>
      </c>
      <c r="Q459" s="5" t="s">
        <v>907</v>
      </c>
      <c r="R459" s="219" t="s">
        <v>1660</v>
      </c>
      <c r="T459" s="67">
        <f>$PO$628</f>
        <v>274.7</v>
      </c>
      <c r="U459" s="5" t="s">
        <v>907</v>
      </c>
      <c r="V459" s="63" t="s">
        <v>3404</v>
      </c>
      <c r="X459" s="67">
        <f>$AJZ$634</f>
        <v>260.39999999999998</v>
      </c>
      <c r="Y459" s="5" t="s">
        <v>907</v>
      </c>
      <c r="Z459" s="63" t="s">
        <v>791</v>
      </c>
      <c r="AB459" s="67">
        <f>$IZ$640</f>
        <v>159.70000000000002</v>
      </c>
      <c r="AC459" s="5" t="s">
        <v>907</v>
      </c>
      <c r="AD459" s="219" t="s">
        <v>1659</v>
      </c>
      <c r="AF459" s="67">
        <f>$QY$646</f>
        <v>114.8</v>
      </c>
      <c r="AG459" s="5" t="s">
        <v>907</v>
      </c>
      <c r="AH459" s="278" t="s">
        <v>2033</v>
      </c>
      <c r="AJ459" s="67">
        <f>$SR$652</f>
        <v>61.600000000000009</v>
      </c>
      <c r="AK459" s="5" t="s">
        <v>907</v>
      </c>
      <c r="AL459" s="63" t="s">
        <v>162</v>
      </c>
      <c r="AN459" s="67">
        <f>$IQ$658</f>
        <v>46.699999999999996</v>
      </c>
      <c r="AO459" s="5" t="s">
        <v>907</v>
      </c>
      <c r="AP459" s="278" t="s">
        <v>2041</v>
      </c>
      <c r="AR459" s="67">
        <f>$ACA$664</f>
        <v>6</v>
      </c>
      <c r="AS459" s="5" t="s">
        <v>907</v>
      </c>
      <c r="AT459" s="63" t="s">
        <v>3429</v>
      </c>
      <c r="AV459" s="67">
        <f>$AQF$670</f>
        <v>18.899999999999999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908</v>
      </c>
      <c r="B460" s="63" t="s">
        <v>764</v>
      </c>
      <c r="D460" s="67">
        <f>$NM$604</f>
        <v>975.9</v>
      </c>
      <c r="E460" s="5" t="s">
        <v>908</v>
      </c>
      <c r="F460" s="63" t="s">
        <v>3402</v>
      </c>
      <c r="H460" s="67">
        <f>$AJH$610</f>
        <v>384.49999999999994</v>
      </c>
      <c r="I460" s="5" t="s">
        <v>908</v>
      </c>
      <c r="J460" s="63" t="s">
        <v>25</v>
      </c>
      <c r="L460" s="67">
        <f>$BJ$616</f>
        <v>681.8</v>
      </c>
      <c r="M460" s="5" t="s">
        <v>908</v>
      </c>
      <c r="N460" s="63" t="s">
        <v>3407</v>
      </c>
      <c r="P460" s="67">
        <f>$ALA$622</f>
        <v>415.5</v>
      </c>
      <c r="Q460" s="5" t="s">
        <v>908</v>
      </c>
      <c r="R460" s="278" t="s">
        <v>11</v>
      </c>
      <c r="T460" s="67">
        <f>$CB$628</f>
        <v>274.60000000000002</v>
      </c>
      <c r="U460" s="5" t="s">
        <v>908</v>
      </c>
      <c r="V460" s="278" t="s">
        <v>2041</v>
      </c>
      <c r="X460" s="67">
        <f>$ACA$634</f>
        <v>259.8</v>
      </c>
      <c r="Y460" s="5" t="s">
        <v>908</v>
      </c>
      <c r="Z460" s="278" t="s">
        <v>2172</v>
      </c>
      <c r="AB460" s="67">
        <f>$XN$640</f>
        <v>157.69999999999999</v>
      </c>
      <c r="AC460" s="5" t="s">
        <v>908</v>
      </c>
      <c r="AD460" s="219" t="s">
        <v>1661</v>
      </c>
      <c r="AF460" s="67">
        <f>$QP$646</f>
        <v>113.5</v>
      </c>
      <c r="AG460" s="5" t="s">
        <v>908</v>
      </c>
      <c r="AH460" s="63" t="s">
        <v>21</v>
      </c>
      <c r="AJ460" s="67">
        <f>$H$652</f>
        <v>60.800000000000004</v>
      </c>
      <c r="AK460" s="5" t="s">
        <v>908</v>
      </c>
      <c r="AL460" s="278" t="s">
        <v>784</v>
      </c>
      <c r="AN460" s="67">
        <f>$CK$658</f>
        <v>46.400000000000006</v>
      </c>
      <c r="AO460" s="5" t="s">
        <v>908</v>
      </c>
      <c r="AP460" s="278" t="s">
        <v>2040</v>
      </c>
      <c r="AR460" s="67">
        <f>$ZP$664</f>
        <v>5.5</v>
      </c>
      <c r="AS460" s="5" t="s">
        <v>908</v>
      </c>
      <c r="AT460" s="278" t="s">
        <v>2039</v>
      </c>
      <c r="AV460" s="67">
        <f>$AAQ$670</f>
        <v>17.2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909</v>
      </c>
      <c r="B461" s="63" t="s">
        <v>3398</v>
      </c>
      <c r="D461" s="67">
        <f>$AHX$604</f>
        <v>970.4</v>
      </c>
      <c r="E461" s="5" t="s">
        <v>909</v>
      </c>
      <c r="F461" s="63" t="s">
        <v>783</v>
      </c>
      <c r="H461" s="67">
        <f>$QG$610</f>
        <v>384.40000000000003</v>
      </c>
      <c r="I461" s="5" t="s">
        <v>909</v>
      </c>
      <c r="J461" s="278" t="s">
        <v>2021</v>
      </c>
      <c r="L461" s="67">
        <f>$SI$616</f>
        <v>673.6</v>
      </c>
      <c r="M461" s="5" t="s">
        <v>909</v>
      </c>
      <c r="N461" s="278" t="s">
        <v>2026</v>
      </c>
      <c r="P461" s="67">
        <f>$VL$622</f>
        <v>415</v>
      </c>
      <c r="Q461" s="5" t="s">
        <v>909</v>
      </c>
      <c r="R461" s="278" t="s">
        <v>2039</v>
      </c>
      <c r="T461" s="67">
        <f>$AAQ$628</f>
        <v>273.99999999999994</v>
      </c>
      <c r="U461" s="5" t="s">
        <v>909</v>
      </c>
      <c r="V461" s="278" t="s">
        <v>2033</v>
      </c>
      <c r="X461" s="67">
        <f>$SR$634</f>
        <v>256.60000000000002</v>
      </c>
      <c r="Y461" s="5" t="s">
        <v>909</v>
      </c>
      <c r="Z461" s="278" t="s">
        <v>31</v>
      </c>
      <c r="AB461" s="67">
        <f>$Z$640</f>
        <v>155.10000000000002</v>
      </c>
      <c r="AC461" s="5" t="s">
        <v>909</v>
      </c>
      <c r="AD461" s="278" t="s">
        <v>2067</v>
      </c>
      <c r="AF461" s="67">
        <f>$ABR$646</f>
        <v>113.49999999999999</v>
      </c>
      <c r="AG461" s="5" t="s">
        <v>909</v>
      </c>
      <c r="AH461" s="278" t="s">
        <v>2026</v>
      </c>
      <c r="AJ461" s="67">
        <f>$VL$652</f>
        <v>58.400000000000006</v>
      </c>
      <c r="AK461" s="5" t="s">
        <v>909</v>
      </c>
      <c r="AL461" s="63" t="s">
        <v>758</v>
      </c>
      <c r="AN461" s="67">
        <f>$LB$658</f>
        <v>45.5</v>
      </c>
      <c r="AO461" s="5" t="s">
        <v>909</v>
      </c>
      <c r="AP461" s="63" t="s">
        <v>3403</v>
      </c>
      <c r="AR461" s="67">
        <f>$AJQ$664</f>
        <v>5.5</v>
      </c>
      <c r="AS461" s="5" t="s">
        <v>909</v>
      </c>
      <c r="AT461" s="28" t="s">
        <v>37</v>
      </c>
      <c r="AV461" s="67">
        <f>$DC$670</f>
        <v>16.799999999999997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910</v>
      </c>
      <c r="B462" s="278" t="s">
        <v>2018</v>
      </c>
      <c r="D462" s="67">
        <f>$WM$604</f>
        <v>970.1</v>
      </c>
      <c r="E462" s="5" t="s">
        <v>910</v>
      </c>
      <c r="F462" s="278" t="s">
        <v>2018</v>
      </c>
      <c r="H462" s="67">
        <f>$WM$610</f>
        <v>379.70000000000005</v>
      </c>
      <c r="I462" s="5" t="s">
        <v>910</v>
      </c>
      <c r="J462" s="278" t="s">
        <v>2018</v>
      </c>
      <c r="L462" s="67">
        <f>$WM$616</f>
        <v>672.40000000000009</v>
      </c>
      <c r="M462" s="5" t="s">
        <v>910</v>
      </c>
      <c r="N462" s="63" t="s">
        <v>789</v>
      </c>
      <c r="P462" s="67">
        <f>$OE$622</f>
        <v>409.40000000000003</v>
      </c>
      <c r="Q462" s="5" t="s">
        <v>910</v>
      </c>
      <c r="R462" s="63" t="s">
        <v>3414</v>
      </c>
      <c r="T462" s="67">
        <f>$ANU$628</f>
        <v>271.3</v>
      </c>
      <c r="U462" s="5" t="s">
        <v>910</v>
      </c>
      <c r="V462" s="278" t="s">
        <v>2017</v>
      </c>
      <c r="X462" s="67">
        <f>$TJ$634</f>
        <v>254.8</v>
      </c>
      <c r="Y462" s="5" t="s">
        <v>910</v>
      </c>
      <c r="Z462" s="278" t="s">
        <v>2022</v>
      </c>
      <c r="AB462" s="67">
        <f>$VU$640</f>
        <v>150.5</v>
      </c>
      <c r="AC462" s="5" t="s">
        <v>910</v>
      </c>
      <c r="AD462" s="63" t="s">
        <v>21</v>
      </c>
      <c r="AF462" s="67">
        <f>$H$646</f>
        <v>110.39999999999999</v>
      </c>
      <c r="AG462" s="5" t="s">
        <v>910</v>
      </c>
      <c r="AH462" s="63" t="s">
        <v>797</v>
      </c>
      <c r="AJ462" s="67">
        <f>$KJ$652</f>
        <v>55.6</v>
      </c>
      <c r="AK462" s="5" t="s">
        <v>910</v>
      </c>
      <c r="AL462" s="63" t="s">
        <v>779</v>
      </c>
      <c r="AN462" s="67">
        <f>$GX$658</f>
        <v>45.3</v>
      </c>
      <c r="AO462" s="5" t="s">
        <v>910</v>
      </c>
      <c r="AP462" s="63" t="s">
        <v>772</v>
      </c>
      <c r="AR462" s="67">
        <f>$MU$664</f>
        <v>4.5</v>
      </c>
      <c r="AS462" s="5" t="s">
        <v>910</v>
      </c>
      <c r="AT462" s="63" t="s">
        <v>3426</v>
      </c>
      <c r="AV462" s="67">
        <f>$APN$670</f>
        <v>16.5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911</v>
      </c>
      <c r="B463" s="278" t="s">
        <v>13</v>
      </c>
      <c r="D463" s="67">
        <f>$NV$604</f>
        <v>969.4</v>
      </c>
      <c r="E463" s="5" t="s">
        <v>911</v>
      </c>
      <c r="F463" s="63" t="s">
        <v>3412</v>
      </c>
      <c r="H463" s="67">
        <f>$AMT$610</f>
        <v>369.2</v>
      </c>
      <c r="I463" s="5" t="s">
        <v>911</v>
      </c>
      <c r="J463" s="63" t="s">
        <v>3429</v>
      </c>
      <c r="L463" s="67">
        <f>$AQF$616</f>
        <v>669.9</v>
      </c>
      <c r="M463" s="5" t="s">
        <v>911</v>
      </c>
      <c r="N463" s="219" t="s">
        <v>1649</v>
      </c>
      <c r="P463" s="67">
        <f>$UT$622</f>
        <v>407.8</v>
      </c>
      <c r="Q463" s="5" t="s">
        <v>911</v>
      </c>
      <c r="R463" s="63" t="s">
        <v>3404</v>
      </c>
      <c r="T463" s="67">
        <f>$AJZ$628</f>
        <v>270.60000000000002</v>
      </c>
      <c r="U463" s="5" t="s">
        <v>911</v>
      </c>
      <c r="V463" s="63" t="s">
        <v>3410</v>
      </c>
      <c r="X463" s="67">
        <f>$AMB$634</f>
        <v>245.70000000000002</v>
      </c>
      <c r="Y463" s="5" t="s">
        <v>911</v>
      </c>
      <c r="Z463" s="63" t="s">
        <v>3408</v>
      </c>
      <c r="AB463" s="67">
        <f>$ALJ$640</f>
        <v>147.69999999999999</v>
      </c>
      <c r="AC463" s="5" t="s">
        <v>911</v>
      </c>
      <c r="AD463" s="63" t="s">
        <v>3429</v>
      </c>
      <c r="AF463" s="67">
        <f>$AQF$646</f>
        <v>109.5</v>
      </c>
      <c r="AG463" s="5" t="s">
        <v>911</v>
      </c>
      <c r="AH463" s="63" t="s">
        <v>3409</v>
      </c>
      <c r="AJ463" s="67">
        <f>$ALS$652</f>
        <v>55</v>
      </c>
      <c r="AK463" s="5" t="s">
        <v>911</v>
      </c>
      <c r="AL463" s="219" t="s">
        <v>1657</v>
      </c>
      <c r="AN463" s="67">
        <f>$ON$658</f>
        <v>37</v>
      </c>
      <c r="AO463" s="5" t="s">
        <v>911</v>
      </c>
      <c r="AP463" s="278" t="s">
        <v>15</v>
      </c>
      <c r="AR463" s="67">
        <f>$HY$664</f>
        <v>4.5</v>
      </c>
      <c r="AS463" s="5" t="s">
        <v>911</v>
      </c>
      <c r="AT463" s="63" t="s">
        <v>3428</v>
      </c>
      <c r="AV463" s="67">
        <f>$APW$670</f>
        <v>15.6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912</v>
      </c>
      <c r="B464" s="63" t="s">
        <v>3406</v>
      </c>
      <c r="D464" s="67">
        <f>$AKR$604</f>
        <v>966.69999999999993</v>
      </c>
      <c r="E464" s="5" t="s">
        <v>912</v>
      </c>
      <c r="F464" s="63" t="s">
        <v>779</v>
      </c>
      <c r="H464" s="67">
        <f>$GX$610</f>
        <v>360.8</v>
      </c>
      <c r="I464" s="5" t="s">
        <v>912</v>
      </c>
      <c r="J464" s="278" t="s">
        <v>143</v>
      </c>
      <c r="L464" s="67">
        <f>$CT$616</f>
        <v>667.40000000000009</v>
      </c>
      <c r="M464" s="5" t="s">
        <v>912</v>
      </c>
      <c r="N464" s="278" t="s">
        <v>2041</v>
      </c>
      <c r="P464" s="67">
        <f>$ACA$622</f>
        <v>407.3</v>
      </c>
      <c r="Q464" s="5" t="s">
        <v>912</v>
      </c>
      <c r="R464" s="63" t="s">
        <v>3430</v>
      </c>
      <c r="T464" s="67">
        <f>$ANL$628</f>
        <v>258.5</v>
      </c>
      <c r="U464" s="5" t="s">
        <v>912</v>
      </c>
      <c r="V464" s="63" t="s">
        <v>749</v>
      </c>
      <c r="X464" s="67">
        <f>$GO$634</f>
        <v>243.90000000000003</v>
      </c>
      <c r="Y464" s="5" t="s">
        <v>912</v>
      </c>
      <c r="Z464" s="63" t="s">
        <v>3407</v>
      </c>
      <c r="AB464" s="67">
        <f>$ALA$640</f>
        <v>146.29999999999998</v>
      </c>
      <c r="AC464" s="5" t="s">
        <v>912</v>
      </c>
      <c r="AD464" s="219" t="s">
        <v>1652</v>
      </c>
      <c r="AF464" s="67">
        <f>$FN$646</f>
        <v>108.9</v>
      </c>
      <c r="AG464" s="5" t="s">
        <v>912</v>
      </c>
      <c r="AH464" s="28" t="s">
        <v>155</v>
      </c>
      <c r="AJ464" s="67">
        <f>$BS$652</f>
        <v>54.899999999999991</v>
      </c>
      <c r="AK464" s="5" t="s">
        <v>912</v>
      </c>
      <c r="AL464" s="63" t="s">
        <v>3412</v>
      </c>
      <c r="AN464" s="67">
        <f>$AMT$658</f>
        <v>35.5</v>
      </c>
      <c r="AO464" s="5" t="s">
        <v>912</v>
      </c>
      <c r="AP464" s="63" t="s">
        <v>754</v>
      </c>
      <c r="AR464" s="67">
        <f>$EM$664</f>
        <v>4.5</v>
      </c>
      <c r="AS464" s="5" t="s">
        <v>912</v>
      </c>
      <c r="AT464" s="278" t="s">
        <v>3397</v>
      </c>
      <c r="AV464" s="67">
        <f>$AHO$670</f>
        <v>15.399999999999999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913</v>
      </c>
      <c r="B465" s="63" t="s">
        <v>756</v>
      </c>
      <c r="D465" s="67">
        <f>$OW$604</f>
        <v>964.10000000000014</v>
      </c>
      <c r="E465" s="5" t="s">
        <v>913</v>
      </c>
      <c r="F465" s="63" t="s">
        <v>791</v>
      </c>
      <c r="H465" s="67">
        <f>$IZ$610</f>
        <v>356</v>
      </c>
      <c r="I465" s="5" t="s">
        <v>913</v>
      </c>
      <c r="J465" s="63" t="s">
        <v>3402</v>
      </c>
      <c r="L465" s="67">
        <f>$AJH$616</f>
        <v>664.89999999999986</v>
      </c>
      <c r="M465" s="5" t="s">
        <v>913</v>
      </c>
      <c r="N465" s="278" t="s">
        <v>11</v>
      </c>
      <c r="P465" s="67">
        <f>$CB$622</f>
        <v>405.1</v>
      </c>
      <c r="Q465" s="5" t="s">
        <v>913</v>
      </c>
      <c r="R465" s="63" t="s">
        <v>3408</v>
      </c>
      <c r="T465" s="67">
        <f>$ALJ$628</f>
        <v>247</v>
      </c>
      <c r="U465" s="5" t="s">
        <v>913</v>
      </c>
      <c r="V465" s="63" t="s">
        <v>3400</v>
      </c>
      <c r="X465" s="67">
        <f>$AIP$634</f>
        <v>239.7</v>
      </c>
      <c r="Y465" s="5" t="s">
        <v>913</v>
      </c>
      <c r="Z465" s="278" t="s">
        <v>780</v>
      </c>
      <c r="AB465" s="67">
        <f>$AI$640</f>
        <v>142.89999999999998</v>
      </c>
      <c r="AC465" s="5" t="s">
        <v>913</v>
      </c>
      <c r="AD465" s="63" t="s">
        <v>754</v>
      </c>
      <c r="AF465" s="67">
        <f>$EM$646</f>
        <v>108.80000000000001</v>
      </c>
      <c r="AG465" s="5" t="s">
        <v>913</v>
      </c>
      <c r="AH465" s="63" t="s">
        <v>3408</v>
      </c>
      <c r="AJ465" s="67">
        <f>$ALJ$652</f>
        <v>52.599999999999994</v>
      </c>
      <c r="AK465" s="5" t="s">
        <v>913</v>
      </c>
      <c r="AL465" s="278" t="s">
        <v>31</v>
      </c>
      <c r="AN465" s="67">
        <f>$Z$658</f>
        <v>32.4</v>
      </c>
      <c r="AO465" s="5" t="s">
        <v>913</v>
      </c>
      <c r="AP465" s="278" t="s">
        <v>13</v>
      </c>
      <c r="AR465" s="67">
        <f>$NV$664</f>
        <v>4.5</v>
      </c>
      <c r="AS465" s="5" t="s">
        <v>913</v>
      </c>
      <c r="AT465" s="63" t="s">
        <v>791</v>
      </c>
      <c r="AV465" s="67">
        <f>$IZ$670</f>
        <v>15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914</v>
      </c>
      <c r="B466" s="63" t="s">
        <v>783</v>
      </c>
      <c r="D466" s="67">
        <f>$QG$604</f>
        <v>964.10000000000014</v>
      </c>
      <c r="E466" s="5" t="s">
        <v>914</v>
      </c>
      <c r="F466" s="278" t="s">
        <v>1</v>
      </c>
      <c r="H466" s="67">
        <f>$TA$610</f>
        <v>342.7</v>
      </c>
      <c r="I466" s="5" t="s">
        <v>914</v>
      </c>
      <c r="J466" s="63" t="s">
        <v>789</v>
      </c>
      <c r="L466" s="67">
        <f>$OE$616</f>
        <v>663.7</v>
      </c>
      <c r="M466" s="5" t="s">
        <v>914</v>
      </c>
      <c r="N466" s="278" t="s">
        <v>2033</v>
      </c>
      <c r="P466" s="67">
        <f>$SR$622</f>
        <v>400.20000000000005</v>
      </c>
      <c r="Q466" s="5" t="s">
        <v>914</v>
      </c>
      <c r="R466" s="63" t="s">
        <v>3400</v>
      </c>
      <c r="T466" s="67">
        <f>$AIP$628</f>
        <v>246</v>
      </c>
      <c r="U466" s="5" t="s">
        <v>914</v>
      </c>
      <c r="V466" s="63" t="s">
        <v>739</v>
      </c>
      <c r="X466" s="67">
        <f>$JI$634</f>
        <v>233</v>
      </c>
      <c r="Y466" s="5" t="s">
        <v>914</v>
      </c>
      <c r="Z466" s="278" t="s">
        <v>23</v>
      </c>
      <c r="AB466" s="67">
        <f>$KS$640</f>
        <v>141.99999999999997</v>
      </c>
      <c r="AC466" s="5" t="s">
        <v>914</v>
      </c>
      <c r="AD466" s="278" t="s">
        <v>2045</v>
      </c>
      <c r="AF466" s="67">
        <f>$ZY$646</f>
        <v>98.9</v>
      </c>
      <c r="AG466" s="5" t="s">
        <v>914</v>
      </c>
      <c r="AH466" s="278" t="s">
        <v>31</v>
      </c>
      <c r="AJ466" s="67">
        <f>$Z$652</f>
        <v>51.5</v>
      </c>
      <c r="AK466" s="5" t="s">
        <v>914</v>
      </c>
      <c r="AL466" s="219" t="s">
        <v>1664</v>
      </c>
      <c r="AN466" s="67">
        <f>$PF$658</f>
        <v>30.5</v>
      </c>
      <c r="AO466" s="5" t="s">
        <v>914</v>
      </c>
      <c r="AP466" s="63" t="s">
        <v>3429</v>
      </c>
      <c r="AR466" s="67">
        <f>$AQF$664</f>
        <v>4.5</v>
      </c>
      <c r="AS466" s="5" t="s">
        <v>914</v>
      </c>
      <c r="AT466" s="63" t="s">
        <v>3410</v>
      </c>
      <c r="AV466" s="67">
        <f>$AMB$670</f>
        <v>14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915</v>
      </c>
      <c r="B467" s="278" t="s">
        <v>23</v>
      </c>
      <c r="D467" s="67">
        <f>$KS$604</f>
        <v>962.79999999999984</v>
      </c>
      <c r="E467" s="5" t="s">
        <v>915</v>
      </c>
      <c r="F467" s="278" t="s">
        <v>2065</v>
      </c>
      <c r="H467" s="67">
        <f>$AAH$610</f>
        <v>336.20000000000005</v>
      </c>
      <c r="I467" s="5" t="s">
        <v>915</v>
      </c>
      <c r="J467" s="278" t="s">
        <v>2022</v>
      </c>
      <c r="L467" s="67">
        <f>$VU$616</f>
        <v>645.9</v>
      </c>
      <c r="M467" s="5" t="s">
        <v>915</v>
      </c>
      <c r="N467" s="278" t="s">
        <v>4565</v>
      </c>
      <c r="P467" s="67">
        <f>$XW$622</f>
        <v>395.09999999999997</v>
      </c>
      <c r="Q467" s="5" t="s">
        <v>915</v>
      </c>
      <c r="R467" s="278" t="s">
        <v>3396</v>
      </c>
      <c r="T467" s="67">
        <f>$AHF$628</f>
        <v>245.2</v>
      </c>
      <c r="U467" s="5" t="s">
        <v>915</v>
      </c>
      <c r="V467" s="278" t="s">
        <v>2067</v>
      </c>
      <c r="X467" s="67">
        <f>$ABR$634</f>
        <v>232.60000000000002</v>
      </c>
      <c r="Y467" s="5" t="s">
        <v>915</v>
      </c>
      <c r="Z467" s="63" t="s">
        <v>3403</v>
      </c>
      <c r="AB467" s="67">
        <f>$AJQ$640</f>
        <v>140.89999999999998</v>
      </c>
      <c r="AC467" s="5" t="s">
        <v>915</v>
      </c>
      <c r="AD467" s="219" t="s">
        <v>1660</v>
      </c>
      <c r="AF467" s="67">
        <f>$PO$646</f>
        <v>97.800000000000011</v>
      </c>
      <c r="AG467" s="5" t="s">
        <v>915</v>
      </c>
      <c r="AH467" s="219" t="s">
        <v>1664</v>
      </c>
      <c r="AJ467" s="67">
        <f>$PF$652</f>
        <v>50.6</v>
      </c>
      <c r="AK467" s="5" t="s">
        <v>915</v>
      </c>
      <c r="AL467" s="63" t="s">
        <v>747</v>
      </c>
      <c r="AN467" s="67">
        <f>$FW$658</f>
        <v>29.799999999999997</v>
      </c>
      <c r="AO467" s="5" t="s">
        <v>915</v>
      </c>
      <c r="AP467" s="63" t="s">
        <v>764</v>
      </c>
      <c r="AR467" s="67">
        <f>$NM$664</f>
        <v>4.5</v>
      </c>
      <c r="AS467" s="5" t="s">
        <v>915</v>
      </c>
      <c r="AT467" s="63" t="s">
        <v>3403</v>
      </c>
      <c r="AV467" s="67">
        <f>$AJQ$670</f>
        <v>13.5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916</v>
      </c>
      <c r="B468" s="278" t="s">
        <v>2021</v>
      </c>
      <c r="D468" s="67">
        <f>$SI$604</f>
        <v>955.4</v>
      </c>
      <c r="E468" s="5" t="s">
        <v>916</v>
      </c>
      <c r="F468" s="278" t="s">
        <v>2039</v>
      </c>
      <c r="H468" s="67">
        <f>$AAQ$610</f>
        <v>332.59999999999997</v>
      </c>
      <c r="I468" s="5" t="s">
        <v>916</v>
      </c>
      <c r="J468" s="63" t="s">
        <v>729</v>
      </c>
      <c r="L468" s="67">
        <f>$TS$616</f>
        <v>644.80000000000007</v>
      </c>
      <c r="M468" s="5" t="s">
        <v>916</v>
      </c>
      <c r="N468" s="63" t="s">
        <v>779</v>
      </c>
      <c r="P468" s="67">
        <f>$GX$622</f>
        <v>394.00000000000006</v>
      </c>
      <c r="Q468" s="5" t="s">
        <v>916</v>
      </c>
      <c r="R468" s="278" t="s">
        <v>2025</v>
      </c>
      <c r="T468" s="67">
        <f>$VC$628</f>
        <v>237.89999999999998</v>
      </c>
      <c r="U468" s="5" t="s">
        <v>916</v>
      </c>
      <c r="V468" s="63" t="s">
        <v>772</v>
      </c>
      <c r="X468" s="67">
        <f>$MU$634</f>
        <v>230.70000000000002</v>
      </c>
      <c r="Y468" s="5" t="s">
        <v>916</v>
      </c>
      <c r="Z468" s="278" t="s">
        <v>3396</v>
      </c>
      <c r="AB468" s="67">
        <f>$AHF$640</f>
        <v>140.69999999999999</v>
      </c>
      <c r="AC468" s="5" t="s">
        <v>916</v>
      </c>
      <c r="AD468" s="63" t="s">
        <v>3413</v>
      </c>
      <c r="AF468" s="67">
        <f>$ANC$646</f>
        <v>97.4</v>
      </c>
      <c r="AG468" s="5" t="s">
        <v>916</v>
      </c>
      <c r="AH468" s="63" t="s">
        <v>162</v>
      </c>
      <c r="AJ468" s="67">
        <f>$IQ$652</f>
        <v>50.1</v>
      </c>
      <c r="AK468" s="5" t="s">
        <v>916</v>
      </c>
      <c r="AL468" s="63" t="s">
        <v>3409</v>
      </c>
      <c r="AN468" s="67">
        <f>$ALS$658</f>
        <v>29.4</v>
      </c>
      <c r="AO468" s="5" t="s">
        <v>916</v>
      </c>
      <c r="AP468" s="278" t="s">
        <v>2026</v>
      </c>
      <c r="AR468" s="67">
        <f>$VL$664</f>
        <v>4.4000000000000004</v>
      </c>
      <c r="AS468" s="5" t="s">
        <v>916</v>
      </c>
      <c r="AT468" s="63" t="s">
        <v>180</v>
      </c>
      <c r="AV468" s="67">
        <f>$AOD$670</f>
        <v>12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917</v>
      </c>
      <c r="B469" s="63" t="s">
        <v>3426</v>
      </c>
      <c r="D469" s="67">
        <f>$APN$604</f>
        <v>943.00000000000011</v>
      </c>
      <c r="E469" s="5" t="s">
        <v>917</v>
      </c>
      <c r="F469" s="63" t="s">
        <v>3407</v>
      </c>
      <c r="H469" s="67">
        <f>$ALA$610</f>
        <v>323.3</v>
      </c>
      <c r="I469" s="5" t="s">
        <v>917</v>
      </c>
      <c r="J469" s="219" t="s">
        <v>1665</v>
      </c>
      <c r="L469" s="67">
        <f>$ND$616</f>
        <v>641.80000000000007</v>
      </c>
      <c r="M469" s="5" t="s">
        <v>917</v>
      </c>
      <c r="N469" s="63" t="s">
        <v>162</v>
      </c>
      <c r="P469" s="67">
        <f>$IQ$622</f>
        <v>392.8</v>
      </c>
      <c r="Q469" s="5" t="s">
        <v>917</v>
      </c>
      <c r="R469" s="278" t="s">
        <v>2065</v>
      </c>
      <c r="T469" s="67">
        <f>$AAH$628</f>
        <v>237.40000000000003</v>
      </c>
      <c r="U469" s="5" t="s">
        <v>917</v>
      </c>
      <c r="V469" s="219" t="s">
        <v>1648</v>
      </c>
      <c r="X469" s="67">
        <f>$UB$634</f>
        <v>229.10000000000002</v>
      </c>
      <c r="Y469" s="5" t="s">
        <v>917</v>
      </c>
      <c r="Z469" s="219" t="s">
        <v>1659</v>
      </c>
      <c r="AB469" s="67">
        <f>$QY$640</f>
        <v>140.19999999999999</v>
      </c>
      <c r="AC469" s="5" t="s">
        <v>917</v>
      </c>
      <c r="AD469" s="63" t="s">
        <v>3410</v>
      </c>
      <c r="AF469" s="67">
        <f>$AMB$646</f>
        <v>96.699999999999989</v>
      </c>
      <c r="AG469" s="5" t="s">
        <v>917</v>
      </c>
      <c r="AH469" s="63" t="s">
        <v>3401</v>
      </c>
      <c r="AJ469" s="67">
        <f>$AIY$652</f>
        <v>48.2</v>
      </c>
      <c r="AK469" s="5" t="s">
        <v>917</v>
      </c>
      <c r="AL469" s="63" t="s">
        <v>750</v>
      </c>
      <c r="AN469" s="67">
        <f>$EV$658</f>
        <v>28.6</v>
      </c>
      <c r="AO469" s="5" t="s">
        <v>917</v>
      </c>
      <c r="AP469" s="63" t="s">
        <v>3402</v>
      </c>
      <c r="AR469" s="67">
        <f>$AJH$664</f>
        <v>4.1999999999999993</v>
      </c>
      <c r="AS469" s="5" t="s">
        <v>917</v>
      </c>
      <c r="AT469" s="63" t="s">
        <v>754</v>
      </c>
      <c r="AV469" s="67">
        <f>$EM$670</f>
        <v>12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918</v>
      </c>
      <c r="B470" s="63" t="s">
        <v>153</v>
      </c>
      <c r="D470" s="67">
        <f>$KA$604</f>
        <v>937.6</v>
      </c>
      <c r="E470" s="5" t="s">
        <v>918</v>
      </c>
      <c r="F470" s="219" t="s">
        <v>1661</v>
      </c>
      <c r="H470" s="67">
        <f>$QP$610</f>
        <v>306.39999999999998</v>
      </c>
      <c r="I470" s="5" t="s">
        <v>918</v>
      </c>
      <c r="J470" s="63" t="s">
        <v>754</v>
      </c>
      <c r="L470" s="67">
        <f>$EM$616</f>
        <v>640.6</v>
      </c>
      <c r="M470" s="5" t="s">
        <v>918</v>
      </c>
      <c r="N470" s="219" t="s">
        <v>1664</v>
      </c>
      <c r="P470" s="67">
        <f>$PF$622</f>
        <v>392.8</v>
      </c>
      <c r="Q470" s="5" t="s">
        <v>918</v>
      </c>
      <c r="R470" s="278" t="s">
        <v>784</v>
      </c>
      <c r="T470" s="67">
        <f>$CK$628</f>
        <v>235.10000000000002</v>
      </c>
      <c r="U470" s="5" t="s">
        <v>918</v>
      </c>
      <c r="V470" s="63" t="s">
        <v>3409</v>
      </c>
      <c r="X470" s="67">
        <f>$ALS$634</f>
        <v>214.20000000000002</v>
      </c>
      <c r="Y470" s="5" t="s">
        <v>918</v>
      </c>
      <c r="Z470" s="278" t="s">
        <v>2017</v>
      </c>
      <c r="AB470" s="67">
        <f>$TJ$640</f>
        <v>127.5</v>
      </c>
      <c r="AC470" s="5" t="s">
        <v>918</v>
      </c>
      <c r="AD470" s="63" t="s">
        <v>3412</v>
      </c>
      <c r="AF470" s="67">
        <f>$AMT$646</f>
        <v>95.4</v>
      </c>
      <c r="AG470" s="5" t="s">
        <v>918</v>
      </c>
      <c r="AH470" s="63" t="s">
        <v>754</v>
      </c>
      <c r="AJ470" s="67">
        <f>$EM$652</f>
        <v>43.000000000000007</v>
      </c>
      <c r="AK470" s="5" t="s">
        <v>918</v>
      </c>
      <c r="AL470" s="219" t="s">
        <v>1660</v>
      </c>
      <c r="AN470" s="67">
        <f>$PO$658</f>
        <v>28.4</v>
      </c>
      <c r="AO470" s="5" t="s">
        <v>918</v>
      </c>
      <c r="AP470" s="219" t="s">
        <v>1665</v>
      </c>
      <c r="AR470" s="67">
        <f>$ND$664</f>
        <v>4.1999999999999993</v>
      </c>
      <c r="AS470" s="5" t="s">
        <v>918</v>
      </c>
      <c r="AT470" s="278" t="s">
        <v>2022</v>
      </c>
      <c r="AV470" s="67">
        <f>$VU$670</f>
        <v>11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919</v>
      </c>
      <c r="B471" s="63" t="s">
        <v>3405</v>
      </c>
      <c r="D471" s="67">
        <f>$AKI$604</f>
        <v>937.6</v>
      </c>
      <c r="E471" s="332" t="s">
        <v>919</v>
      </c>
      <c r="F471" s="63" t="s">
        <v>729</v>
      </c>
      <c r="H471" s="67">
        <f>$TS$610</f>
        <v>303</v>
      </c>
      <c r="I471" s="332" t="s">
        <v>919</v>
      </c>
      <c r="J471" s="278" t="s">
        <v>23</v>
      </c>
      <c r="L471" s="67">
        <f>$KS$616</f>
        <v>634.5</v>
      </c>
      <c r="M471" s="332" t="s">
        <v>919</v>
      </c>
      <c r="N471" s="63" t="s">
        <v>783</v>
      </c>
      <c r="P471" s="67">
        <f>$QG$622</f>
        <v>391.8</v>
      </c>
      <c r="Q471" s="332" t="s">
        <v>919</v>
      </c>
      <c r="R471" s="278" t="s">
        <v>2018</v>
      </c>
      <c r="T471" s="67">
        <f>$WM$628</f>
        <v>234.6</v>
      </c>
      <c r="U471" s="332" t="s">
        <v>919</v>
      </c>
      <c r="V471" s="63" t="s">
        <v>756</v>
      </c>
      <c r="X471" s="67">
        <f>$OW$634</f>
        <v>213.6</v>
      </c>
      <c r="Y471" s="332" t="s">
        <v>919</v>
      </c>
      <c r="Z471" s="63" t="s">
        <v>763</v>
      </c>
      <c r="AB471" s="67">
        <f>$FE$640</f>
        <v>112.5</v>
      </c>
      <c r="AC471" s="332" t="s">
        <v>919</v>
      </c>
      <c r="AD471" s="219" t="s">
        <v>1648</v>
      </c>
      <c r="AF471" s="67">
        <f>$UB$646</f>
        <v>95</v>
      </c>
      <c r="AG471" s="332" t="s">
        <v>919</v>
      </c>
      <c r="AH471" s="63" t="s">
        <v>3404</v>
      </c>
      <c r="AJ471" s="67">
        <f>$AJZ$652</f>
        <v>41.1</v>
      </c>
      <c r="AK471" s="332" t="s">
        <v>919</v>
      </c>
      <c r="AL471" s="219" t="s">
        <v>1658</v>
      </c>
      <c r="AN471" s="67">
        <f>$ML$658</f>
        <v>28.099999999999998</v>
      </c>
      <c r="AO471" s="332" t="s">
        <v>919</v>
      </c>
      <c r="AP471" s="63" t="s">
        <v>3407</v>
      </c>
      <c r="AR471" s="67">
        <f>$ALA$664</f>
        <v>3.5999999999999996</v>
      </c>
      <c r="AS471" s="332" t="s">
        <v>919</v>
      </c>
      <c r="AT471" s="63" t="s">
        <v>747</v>
      </c>
      <c r="AV471" s="67">
        <f>$FW$670</f>
        <v>11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920</v>
      </c>
      <c r="B472" s="63" t="s">
        <v>3417</v>
      </c>
      <c r="D472" s="67">
        <f>$AOV$604</f>
        <v>936.39999999999986</v>
      </c>
      <c r="E472" s="332" t="s">
        <v>920</v>
      </c>
      <c r="F472" s="63" t="s">
        <v>763</v>
      </c>
      <c r="H472" s="67">
        <f>$FE$610</f>
        <v>302.7</v>
      </c>
      <c r="I472" s="332" t="s">
        <v>920</v>
      </c>
      <c r="J472" s="278" t="s">
        <v>17</v>
      </c>
      <c r="L472" s="67">
        <f>$DL$616</f>
        <v>623.9</v>
      </c>
      <c r="M472" s="332" t="s">
        <v>920</v>
      </c>
      <c r="N472" s="63" t="s">
        <v>3417</v>
      </c>
      <c r="P472" s="67">
        <f>$AOV$622</f>
        <v>389.09999999999997</v>
      </c>
      <c r="Q472" s="332" t="s">
        <v>920</v>
      </c>
      <c r="R472" s="63" t="s">
        <v>3402</v>
      </c>
      <c r="T472" s="67">
        <f>$AJH$628</f>
        <v>234.1</v>
      </c>
      <c r="U472" s="332" t="s">
        <v>920</v>
      </c>
      <c r="V472" s="63" t="s">
        <v>3408</v>
      </c>
      <c r="X472" s="67">
        <f>$ALJ$634</f>
        <v>212.5</v>
      </c>
      <c r="Y472" s="332" t="s">
        <v>920</v>
      </c>
      <c r="Z472" s="63" t="s">
        <v>3404</v>
      </c>
      <c r="AB472" s="67">
        <f>$AJZ$640</f>
        <v>111.7</v>
      </c>
      <c r="AC472" s="332" t="s">
        <v>920</v>
      </c>
      <c r="AD472" s="278" t="s">
        <v>2039</v>
      </c>
      <c r="AF472" s="67">
        <f>$AAQ$646</f>
        <v>91.100000000000009</v>
      </c>
      <c r="AG472" s="332" t="s">
        <v>920</v>
      </c>
      <c r="AH472" s="63" t="s">
        <v>756</v>
      </c>
      <c r="AJ472" s="67">
        <f>$OW$652</f>
        <v>39.199999999999996</v>
      </c>
      <c r="AK472" s="332" t="s">
        <v>920</v>
      </c>
      <c r="AL472" s="219" t="s">
        <v>1649</v>
      </c>
      <c r="AN472" s="67">
        <f>$UT$658</f>
        <v>27.800000000000004</v>
      </c>
      <c r="AO472" s="332" t="s">
        <v>920</v>
      </c>
      <c r="AP472" s="63" t="s">
        <v>797</v>
      </c>
      <c r="AR472" s="67">
        <f>$KJ$664</f>
        <v>3.5999999999999996</v>
      </c>
      <c r="AS472" s="332" t="s">
        <v>920</v>
      </c>
      <c r="AT472" s="63" t="s">
        <v>3399</v>
      </c>
      <c r="AV472" s="67">
        <f>$AIG$670</f>
        <v>6.9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921</v>
      </c>
      <c r="B473" s="63" t="s">
        <v>763</v>
      </c>
      <c r="D473" s="67">
        <f>$FE$604</f>
        <v>936.39999999999986</v>
      </c>
      <c r="E473" s="332" t="s">
        <v>921</v>
      </c>
      <c r="F473" s="278" t="s">
        <v>143</v>
      </c>
      <c r="H473" s="67">
        <f>$CT$610</f>
        <v>297.60000000000002</v>
      </c>
      <c r="I473" s="332" t="s">
        <v>921</v>
      </c>
      <c r="J473" s="219" t="s">
        <v>1649</v>
      </c>
      <c r="L473" s="67">
        <f>$UT$616</f>
        <v>623.09999999999991</v>
      </c>
      <c r="M473" s="332" t="s">
        <v>921</v>
      </c>
      <c r="N473" s="63" t="s">
        <v>3409</v>
      </c>
      <c r="P473" s="67">
        <f>$ALS$622</f>
        <v>384.9</v>
      </c>
      <c r="Q473" s="332" t="s">
        <v>921</v>
      </c>
      <c r="R473" s="278" t="s">
        <v>23</v>
      </c>
      <c r="T473" s="67">
        <f>$KS$628</f>
        <v>232.9</v>
      </c>
      <c r="U473" s="332" t="s">
        <v>921</v>
      </c>
      <c r="V473" s="63" t="s">
        <v>758</v>
      </c>
      <c r="X473" s="67">
        <f>$LB$634</f>
        <v>211.4</v>
      </c>
      <c r="Y473" s="332" t="s">
        <v>921</v>
      </c>
      <c r="Z473" s="63" t="s">
        <v>3400</v>
      </c>
      <c r="AB473" s="67">
        <f>$AIP$640</f>
        <v>105.3</v>
      </c>
      <c r="AC473" s="332" t="s">
        <v>921</v>
      </c>
      <c r="AD473" s="63" t="s">
        <v>3425</v>
      </c>
      <c r="AF473" s="67">
        <f>$APE$646</f>
        <v>90</v>
      </c>
      <c r="AG473" s="332" t="s">
        <v>921</v>
      </c>
      <c r="AH473" s="63" t="s">
        <v>3403</v>
      </c>
      <c r="AJ473" s="67">
        <f>$AJQ$652</f>
        <v>38.600000000000009</v>
      </c>
      <c r="AK473" s="332" t="s">
        <v>921</v>
      </c>
      <c r="AL473" s="63" t="s">
        <v>783</v>
      </c>
      <c r="AN473" s="67">
        <f>$QG$658</f>
        <v>23.4</v>
      </c>
      <c r="AO473" s="332" t="s">
        <v>921</v>
      </c>
      <c r="AP473" s="63" t="s">
        <v>142</v>
      </c>
      <c r="AR473" s="67">
        <f>$DU$664</f>
        <v>3.5999999999999996</v>
      </c>
      <c r="AS473" s="332" t="s">
        <v>921</v>
      </c>
      <c r="AT473" s="278" t="s">
        <v>27</v>
      </c>
      <c r="AV473" s="67">
        <f>$MC$670</f>
        <v>6.6000000000000005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922</v>
      </c>
      <c r="B474" s="219" t="s">
        <v>1659</v>
      </c>
      <c r="D474" s="67">
        <f>$QY$604</f>
        <v>936.39999999999986</v>
      </c>
      <c r="E474" s="332" t="s">
        <v>922</v>
      </c>
      <c r="F474" s="63" t="s">
        <v>739</v>
      </c>
      <c r="H474" s="67">
        <f>$JI$610</f>
        <v>291.7</v>
      </c>
      <c r="I474" s="332" t="s">
        <v>922</v>
      </c>
      <c r="J474" s="63" t="s">
        <v>3411</v>
      </c>
      <c r="L474" s="67">
        <f>$AMK$616</f>
        <v>615.9</v>
      </c>
      <c r="M474" s="332" t="s">
        <v>922</v>
      </c>
      <c r="N474" s="278" t="s">
        <v>17</v>
      </c>
      <c r="P474" s="67">
        <f>$DL$622</f>
        <v>377.99999999999994</v>
      </c>
      <c r="Q474" s="332" t="s">
        <v>922</v>
      </c>
      <c r="R474" s="63" t="s">
        <v>791</v>
      </c>
      <c r="T474" s="67">
        <f>$IZ$628</f>
        <v>219.8</v>
      </c>
      <c r="U474" s="332" t="s">
        <v>922</v>
      </c>
      <c r="V474" s="278" t="s">
        <v>2039</v>
      </c>
      <c r="X474" s="67">
        <f>$AAQ$634</f>
        <v>211</v>
      </c>
      <c r="Y474" s="332" t="s">
        <v>922</v>
      </c>
      <c r="Z474" s="63" t="s">
        <v>756</v>
      </c>
      <c r="AB474" s="67">
        <f>$OW$640</f>
        <v>105.10000000000001</v>
      </c>
      <c r="AC474" s="332" t="s">
        <v>922</v>
      </c>
      <c r="AD474" s="278" t="s">
        <v>4565</v>
      </c>
      <c r="AF474" s="67">
        <f>$XW$646</f>
        <v>88.4</v>
      </c>
      <c r="AG474" s="332" t="s">
        <v>922</v>
      </c>
      <c r="AH474" s="278" t="s">
        <v>27</v>
      </c>
      <c r="AJ474" s="67">
        <f>$MC$652</f>
        <v>38.5</v>
      </c>
      <c r="AK474" s="332" t="s">
        <v>922</v>
      </c>
      <c r="AL474" s="278" t="s">
        <v>2038</v>
      </c>
      <c r="AN474" s="67">
        <f>$YF$658</f>
        <v>19.899999999999999</v>
      </c>
      <c r="AO474" s="332" t="s">
        <v>922</v>
      </c>
      <c r="AP474" s="63" t="s">
        <v>3411</v>
      </c>
      <c r="AR474" s="67">
        <f>$AMK$664</f>
        <v>3.3000000000000003</v>
      </c>
      <c r="AS474" s="332" t="s">
        <v>922</v>
      </c>
      <c r="AT474" s="63" t="s">
        <v>3398</v>
      </c>
      <c r="AV474" s="67">
        <f>$AHX$670</f>
        <v>5.5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923</v>
      </c>
      <c r="B475" s="219" t="s">
        <v>1665</v>
      </c>
      <c r="D475" s="67">
        <f>$ND$604</f>
        <v>936.39999999999986</v>
      </c>
      <c r="E475" s="332" t="s">
        <v>923</v>
      </c>
      <c r="F475" s="278" t="s">
        <v>3397</v>
      </c>
      <c r="H475" s="67">
        <f>$AHO$610</f>
        <v>290.10000000000002</v>
      </c>
      <c r="I475" s="332" t="s">
        <v>923</v>
      </c>
      <c r="J475" s="63" t="s">
        <v>3400</v>
      </c>
      <c r="L475" s="67">
        <f>$AIP$616</f>
        <v>606.4</v>
      </c>
      <c r="M475" s="332" t="s">
        <v>923</v>
      </c>
      <c r="N475" s="63" t="s">
        <v>3399</v>
      </c>
      <c r="P475" s="67">
        <f>$AIG$622</f>
        <v>375.59999999999997</v>
      </c>
      <c r="Q475" s="332" t="s">
        <v>923</v>
      </c>
      <c r="R475" s="278" t="s">
        <v>3397</v>
      </c>
      <c r="T475" s="67">
        <f>$AHO$628</f>
        <v>214.39999999999998</v>
      </c>
      <c r="U475" s="332" t="s">
        <v>923</v>
      </c>
      <c r="V475" s="63" t="s">
        <v>3425</v>
      </c>
      <c r="X475" s="67">
        <f>$APE$634</f>
        <v>189</v>
      </c>
      <c r="Y475" s="332" t="s">
        <v>923</v>
      </c>
      <c r="Z475" s="63" t="s">
        <v>3402</v>
      </c>
      <c r="AB475" s="67">
        <f>$AJH$640</f>
        <v>101.3</v>
      </c>
      <c r="AC475" s="332" t="s">
        <v>923</v>
      </c>
      <c r="AD475" s="278" t="s">
        <v>2021</v>
      </c>
      <c r="AF475" s="67">
        <f>$SI$646</f>
        <v>79.3</v>
      </c>
      <c r="AG475" s="332" t="s">
        <v>923</v>
      </c>
      <c r="AH475" s="63" t="s">
        <v>3428</v>
      </c>
      <c r="AJ475" s="67">
        <f>$APW$652</f>
        <v>26</v>
      </c>
      <c r="AK475" s="332" t="s">
        <v>923</v>
      </c>
      <c r="AL475" s="63" t="s">
        <v>3399</v>
      </c>
      <c r="AN475" s="67">
        <f>$AIG$658</f>
        <v>19.700000000000003</v>
      </c>
      <c r="AO475" s="332" t="s">
        <v>923</v>
      </c>
      <c r="AP475" s="63" t="s">
        <v>3417</v>
      </c>
      <c r="AR475" s="67">
        <f>$AOV$664</f>
        <v>0</v>
      </c>
      <c r="AS475" s="332" t="s">
        <v>923</v>
      </c>
      <c r="AT475" s="63" t="s">
        <v>3416</v>
      </c>
      <c r="AV475" s="67">
        <f>$AOM$670</f>
        <v>3.9000000000000004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924</v>
      </c>
      <c r="B476" s="63" t="s">
        <v>3429</v>
      </c>
      <c r="D476" s="67">
        <f>$AQF$604</f>
        <v>923.75</v>
      </c>
      <c r="E476" s="332" t="s">
        <v>924</v>
      </c>
      <c r="F476" s="63" t="s">
        <v>3413</v>
      </c>
      <c r="H476" s="67">
        <f>$ANC$610</f>
        <v>284.2</v>
      </c>
      <c r="I476" s="332" t="s">
        <v>924</v>
      </c>
      <c r="J476" s="219" t="s">
        <v>1657</v>
      </c>
      <c r="L476" s="67">
        <f>$ON$616</f>
        <v>602.79999999999995</v>
      </c>
      <c r="M476" s="332" t="s">
        <v>924</v>
      </c>
      <c r="N476" s="278" t="s">
        <v>2022</v>
      </c>
      <c r="P476" s="67">
        <f>$VU$622</f>
        <v>370.7</v>
      </c>
      <c r="Q476" s="332" t="s">
        <v>924</v>
      </c>
      <c r="R476" s="278" t="s">
        <v>2172</v>
      </c>
      <c r="T476" s="67">
        <f>$XN$628</f>
        <v>213.8</v>
      </c>
      <c r="U476" s="332" t="s">
        <v>924</v>
      </c>
      <c r="V476" s="278" t="s">
        <v>2045</v>
      </c>
      <c r="X476" s="67">
        <f>$ZY$634</f>
        <v>159.39999999999998</v>
      </c>
      <c r="Y476" s="332" t="s">
        <v>924</v>
      </c>
      <c r="Z476" s="63" t="s">
        <v>783</v>
      </c>
      <c r="AB476" s="67">
        <f>$QG$640</f>
        <v>99.300000000000011</v>
      </c>
      <c r="AC476" s="332" t="s">
        <v>924</v>
      </c>
      <c r="AD476" s="63" t="s">
        <v>783</v>
      </c>
      <c r="AF476" s="67">
        <f>$QG$646</f>
        <v>79.3</v>
      </c>
      <c r="AG476" s="332" t="s">
        <v>924</v>
      </c>
      <c r="AH476" s="63" t="s">
        <v>180</v>
      </c>
      <c r="AJ476" s="67">
        <f>$AOD$652</f>
        <v>24.2</v>
      </c>
      <c r="AK476" s="332" t="s">
        <v>924</v>
      </c>
      <c r="AL476" s="63" t="s">
        <v>765</v>
      </c>
      <c r="AN476" s="67">
        <f>$JR$658</f>
        <v>19.5</v>
      </c>
      <c r="AO476" s="332" t="s">
        <v>924</v>
      </c>
      <c r="AP476" s="63" t="s">
        <v>3416</v>
      </c>
      <c r="AR476" s="67">
        <f>$AOM$664</f>
        <v>0</v>
      </c>
      <c r="AS476" s="332" t="s">
        <v>924</v>
      </c>
      <c r="AT476" s="63" t="s">
        <v>735</v>
      </c>
      <c r="AV476" s="67">
        <f>$LK$670</f>
        <v>3.5999999999999996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925</v>
      </c>
      <c r="B477" s="278" t="s">
        <v>2172</v>
      </c>
      <c r="D477" s="67">
        <f>$XN$604</f>
        <v>886</v>
      </c>
      <c r="E477" s="332" t="s">
        <v>925</v>
      </c>
      <c r="F477" s="63" t="s">
        <v>764</v>
      </c>
      <c r="H477" s="67">
        <f>$NM$610</f>
        <v>282.60000000000002</v>
      </c>
      <c r="I477" s="332" t="s">
        <v>925</v>
      </c>
      <c r="J477" s="63" t="s">
        <v>783</v>
      </c>
      <c r="L477" s="67">
        <f>$QG$616</f>
        <v>601</v>
      </c>
      <c r="M477" s="332" t="s">
        <v>925</v>
      </c>
      <c r="N477" s="63" t="s">
        <v>3410</v>
      </c>
      <c r="P477" s="67">
        <f>$AMB$622</f>
        <v>365.4</v>
      </c>
      <c r="Q477" s="332" t="s">
        <v>925</v>
      </c>
      <c r="R477" s="219" t="s">
        <v>1658</v>
      </c>
      <c r="T477" s="67">
        <f>$ML$628</f>
        <v>211.89999999999998</v>
      </c>
      <c r="U477" s="332" t="s">
        <v>925</v>
      </c>
      <c r="V477" s="278" t="s">
        <v>2068</v>
      </c>
      <c r="X477" s="67">
        <f>$AAZ$634</f>
        <v>155.79999999999998</v>
      </c>
      <c r="Y477" s="332" t="s">
        <v>925</v>
      </c>
      <c r="Z477" s="63" t="s">
        <v>789</v>
      </c>
      <c r="AB477" s="67">
        <f>$OE$640</f>
        <v>97.600000000000009</v>
      </c>
      <c r="AC477" s="332" t="s">
        <v>925</v>
      </c>
      <c r="AD477" s="278" t="s">
        <v>2033</v>
      </c>
      <c r="AF477" s="67">
        <f>$SR$646</f>
        <v>77.2</v>
      </c>
      <c r="AG477" s="332" t="s">
        <v>925</v>
      </c>
      <c r="AH477" s="63" t="s">
        <v>3405</v>
      </c>
      <c r="AJ477" s="67">
        <f>$AKI$652</f>
        <v>24.2</v>
      </c>
      <c r="AK477" s="332" t="s">
        <v>925</v>
      </c>
      <c r="AL477" s="63" t="s">
        <v>3398</v>
      </c>
      <c r="AN477" s="67">
        <f>$AHX$658</f>
        <v>17.600000000000001</v>
      </c>
      <c r="AO477" s="332" t="s">
        <v>925</v>
      </c>
      <c r="AP477" s="63" t="s">
        <v>3400</v>
      </c>
      <c r="AR477" s="67">
        <f>$AIP$664</f>
        <v>0</v>
      </c>
      <c r="AS477" s="332" t="s">
        <v>925</v>
      </c>
      <c r="AT477" s="278" t="s">
        <v>2040</v>
      </c>
      <c r="AV477" s="67">
        <f>$ZP$670</f>
        <v>1.5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926</v>
      </c>
      <c r="B478" s="63" t="s">
        <v>789</v>
      </c>
      <c r="D478" s="67">
        <f>$OE$604</f>
        <v>869.9</v>
      </c>
      <c r="E478" s="332" t="s">
        <v>926</v>
      </c>
      <c r="F478" s="63" t="s">
        <v>765</v>
      </c>
      <c r="H478" s="67">
        <f>$JR$610</f>
        <v>268.7</v>
      </c>
      <c r="I478" s="332" t="s">
        <v>926</v>
      </c>
      <c r="J478" s="63" t="s">
        <v>756</v>
      </c>
      <c r="L478" s="67">
        <f>$OW$616</f>
        <v>591.20000000000005</v>
      </c>
      <c r="M478" s="332" t="s">
        <v>926</v>
      </c>
      <c r="N478" s="219" t="s">
        <v>1662</v>
      </c>
      <c r="P478" s="67">
        <f>$RH$622</f>
        <v>364.8</v>
      </c>
      <c r="Q478" s="332" t="s">
        <v>926</v>
      </c>
      <c r="R478" s="219" t="s">
        <v>1667</v>
      </c>
      <c r="T478" s="67">
        <f>$HP$628</f>
        <v>209.2</v>
      </c>
      <c r="U478" s="332" t="s">
        <v>926</v>
      </c>
      <c r="V478" s="278" t="s">
        <v>3396</v>
      </c>
      <c r="X478" s="67">
        <f>$AHF$634</f>
        <v>151.9</v>
      </c>
      <c r="Y478" s="332" t="s">
        <v>926</v>
      </c>
      <c r="Z478" s="278" t="s">
        <v>2067</v>
      </c>
      <c r="AB478" s="67">
        <f>$ABR$640</f>
        <v>96.5</v>
      </c>
      <c r="AC478" s="332" t="s">
        <v>926</v>
      </c>
      <c r="AD478" s="278" t="s">
        <v>27</v>
      </c>
      <c r="AF478" s="67">
        <f>$MC$646</f>
        <v>69.5</v>
      </c>
      <c r="AG478" s="332" t="s">
        <v>926</v>
      </c>
      <c r="AH478" s="278" t="s">
        <v>2065</v>
      </c>
      <c r="AJ478" s="67">
        <f>$AAH$652</f>
        <v>23.6</v>
      </c>
      <c r="AK478" s="332" t="s">
        <v>926</v>
      </c>
      <c r="AL478" s="63" t="s">
        <v>3407</v>
      </c>
      <c r="AN478" s="67">
        <f>$ALA$658</f>
        <v>17.3</v>
      </c>
      <c r="AO478" s="332" t="s">
        <v>926</v>
      </c>
      <c r="AP478" s="63" t="s">
        <v>3410</v>
      </c>
      <c r="AR478" s="67">
        <f>$AMB$664</f>
        <v>0</v>
      </c>
      <c r="AS478" s="332" t="s">
        <v>926</v>
      </c>
      <c r="AT478" s="278" t="s">
        <v>2045</v>
      </c>
      <c r="AV478" s="67">
        <f>$ZY$670</f>
        <v>1.5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927</v>
      </c>
      <c r="B479" s="278" t="s">
        <v>2068</v>
      </c>
      <c r="D479" s="67">
        <f>$AAZ$604</f>
        <v>869.49999999999989</v>
      </c>
      <c r="E479" s="332" t="s">
        <v>927</v>
      </c>
      <c r="F479" s="63" t="s">
        <v>3428</v>
      </c>
      <c r="H479" s="67">
        <f>$APW$610</f>
        <v>255.8</v>
      </c>
      <c r="I479" s="332" t="s">
        <v>927</v>
      </c>
      <c r="J479" s="63" t="s">
        <v>3430</v>
      </c>
      <c r="L479" s="67">
        <f>$ANL$616</f>
        <v>590.1</v>
      </c>
      <c r="M479" s="332" t="s">
        <v>927</v>
      </c>
      <c r="N479" s="63" t="s">
        <v>153</v>
      </c>
      <c r="P479" s="67">
        <f>$KA$622</f>
        <v>364.29999999999995</v>
      </c>
      <c r="Q479" s="332" t="s">
        <v>927</v>
      </c>
      <c r="R479" s="219" t="s">
        <v>1648</v>
      </c>
      <c r="T479" s="67">
        <f>$UB$628</f>
        <v>207.79999999999998</v>
      </c>
      <c r="U479" s="332" t="s">
        <v>927</v>
      </c>
      <c r="V479" s="278" t="s">
        <v>15</v>
      </c>
      <c r="X479" s="67">
        <f>$HY$634</f>
        <v>140.1</v>
      </c>
      <c r="Y479" s="332" t="s">
        <v>927</v>
      </c>
      <c r="Z479" s="63" t="s">
        <v>3406</v>
      </c>
      <c r="AB479" s="67">
        <f>$AKR$640</f>
        <v>94.6</v>
      </c>
      <c r="AC479" s="332" t="s">
        <v>927</v>
      </c>
      <c r="AD479" s="278" t="s">
        <v>2018</v>
      </c>
      <c r="AF479" s="67">
        <f>$WM$646</f>
        <v>66.400000000000006</v>
      </c>
      <c r="AG479" s="332" t="s">
        <v>927</v>
      </c>
      <c r="AH479" s="278" t="s">
        <v>2041</v>
      </c>
      <c r="AJ479" s="67">
        <f>$ACA$652</f>
        <v>22.3</v>
      </c>
      <c r="AK479" s="332" t="s">
        <v>927</v>
      </c>
      <c r="AL479" s="63" t="s">
        <v>3426</v>
      </c>
      <c r="AN479" s="67">
        <f>$APN$658</f>
        <v>16.200000000000003</v>
      </c>
      <c r="AO479" s="332" t="s">
        <v>927</v>
      </c>
      <c r="AP479" s="63" t="s">
        <v>3405</v>
      </c>
      <c r="AR479" s="67">
        <f>$AKI$664</f>
        <v>0</v>
      </c>
      <c r="AS479" s="332" t="s">
        <v>927</v>
      </c>
      <c r="AT479" s="219" t="s">
        <v>1662</v>
      </c>
      <c r="AV479" s="67">
        <f>$RH$670</f>
        <v>1.3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928</v>
      </c>
      <c r="B480" s="63" t="s">
        <v>729</v>
      </c>
      <c r="D480" s="67">
        <f>$TS$604</f>
        <v>838.69999999999993</v>
      </c>
      <c r="E480" s="332" t="s">
        <v>928</v>
      </c>
      <c r="F480" s="63" t="s">
        <v>3399</v>
      </c>
      <c r="H480" s="67">
        <f>$AIG$610</f>
        <v>254.5</v>
      </c>
      <c r="I480" s="332" t="s">
        <v>928</v>
      </c>
      <c r="J480" s="63" t="s">
        <v>3401</v>
      </c>
      <c r="L480" s="67">
        <f>$AIY$616</f>
        <v>577.30000000000007</v>
      </c>
      <c r="M480" s="332" t="s">
        <v>928</v>
      </c>
      <c r="N480" s="278" t="s">
        <v>3397</v>
      </c>
      <c r="P480" s="67">
        <f>$AHO$622</f>
        <v>349.4</v>
      </c>
      <c r="Q480" s="332" t="s">
        <v>928</v>
      </c>
      <c r="R480" s="63" t="s">
        <v>3399</v>
      </c>
      <c r="T480" s="67">
        <f>$AIG$628</f>
        <v>200.6</v>
      </c>
      <c r="U480" s="332" t="s">
        <v>928</v>
      </c>
      <c r="V480" s="63" t="s">
        <v>3414</v>
      </c>
      <c r="X480" s="67">
        <f>$ANU$634</f>
        <v>134.30000000000001</v>
      </c>
      <c r="Y480" s="332" t="s">
        <v>928</v>
      </c>
      <c r="Z480" s="63" t="s">
        <v>3401</v>
      </c>
      <c r="AB480" s="67">
        <f>$AIY$640</f>
        <v>86.800000000000011</v>
      </c>
      <c r="AC480" s="332" t="s">
        <v>928</v>
      </c>
      <c r="AD480" s="63" t="s">
        <v>3399</v>
      </c>
      <c r="AF480" s="67">
        <f>$AIG$646</f>
        <v>65.900000000000006</v>
      </c>
      <c r="AG480" s="332" t="s">
        <v>928</v>
      </c>
      <c r="AH480" s="63" t="s">
        <v>758</v>
      </c>
      <c r="AJ480" s="67">
        <f>$LB$652</f>
        <v>21.7</v>
      </c>
      <c r="AK480" s="332" t="s">
        <v>928</v>
      </c>
      <c r="AL480" s="278" t="s">
        <v>15</v>
      </c>
      <c r="AN480" s="67">
        <f>$HY$658</f>
        <v>15.9</v>
      </c>
      <c r="AO480" s="332" t="s">
        <v>928</v>
      </c>
      <c r="AP480" s="63" t="s">
        <v>3401</v>
      </c>
      <c r="AR480" s="67">
        <f>$AIY$664</f>
        <v>0</v>
      </c>
      <c r="AS480" s="332" t="s">
        <v>928</v>
      </c>
      <c r="AT480" s="63" t="s">
        <v>783</v>
      </c>
      <c r="AV480" s="67">
        <f>$QG$670</f>
        <v>1.1000000000000001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929</v>
      </c>
      <c r="B481" s="278" t="s">
        <v>3397</v>
      </c>
      <c r="D481" s="67">
        <f>$AHO$604</f>
        <v>811.34999999999991</v>
      </c>
      <c r="E481" s="332" t="s">
        <v>929</v>
      </c>
      <c r="F481" s="278" t="s">
        <v>2045</v>
      </c>
      <c r="H481" s="67">
        <f>$ZY$610</f>
        <v>249.1</v>
      </c>
      <c r="I481" s="332" t="s">
        <v>929</v>
      </c>
      <c r="J481" s="63" t="s">
        <v>3409</v>
      </c>
      <c r="L481" s="67">
        <f>$ALS$616</f>
        <v>574.29999999999995</v>
      </c>
      <c r="M481" s="332" t="s">
        <v>929</v>
      </c>
      <c r="N481" s="278" t="s">
        <v>2042</v>
      </c>
      <c r="P481" s="67">
        <f>$ZG$622</f>
        <v>347.8</v>
      </c>
      <c r="Q481" s="332" t="s">
        <v>929</v>
      </c>
      <c r="R481" s="63" t="s">
        <v>3411</v>
      </c>
      <c r="T481" s="67">
        <f>$AMK$628</f>
        <v>200.6</v>
      </c>
      <c r="U481" s="332" t="s">
        <v>929</v>
      </c>
      <c r="V481" s="63" t="s">
        <v>735</v>
      </c>
      <c r="X481" s="67">
        <f>$LK$634</f>
        <v>94.7</v>
      </c>
      <c r="Y481" s="332" t="s">
        <v>929</v>
      </c>
      <c r="Z481" s="63" t="s">
        <v>797</v>
      </c>
      <c r="AB481" s="67">
        <f>$KJ$640</f>
        <v>80.599999999999994</v>
      </c>
      <c r="AC481" s="332" t="s">
        <v>929</v>
      </c>
      <c r="AD481" s="278" t="s">
        <v>2068</v>
      </c>
      <c r="AF481" s="67">
        <f>$AAZ$646</f>
        <v>64.400000000000006</v>
      </c>
      <c r="AG481" s="332" t="s">
        <v>929</v>
      </c>
      <c r="AH481" s="278" t="s">
        <v>2025</v>
      </c>
      <c r="AJ481" s="67">
        <f>$VC$652</f>
        <v>19.900000000000002</v>
      </c>
      <c r="AK481" s="332" t="s">
        <v>929</v>
      </c>
      <c r="AL481" s="278" t="s">
        <v>2065</v>
      </c>
      <c r="AN481" s="67">
        <f>$AAH$658</f>
        <v>13.2</v>
      </c>
      <c r="AO481" s="332" t="s">
        <v>929</v>
      </c>
      <c r="AP481" s="63" t="s">
        <v>739</v>
      </c>
      <c r="AR481" s="67">
        <f>$JI$664</f>
        <v>0</v>
      </c>
      <c r="AS481" s="332" t="s">
        <v>929</v>
      </c>
      <c r="AT481" s="63" t="s">
        <v>3409</v>
      </c>
      <c r="AV481" s="67">
        <f>$ALS$670</f>
        <v>0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930</v>
      </c>
      <c r="B482" s="278" t="s">
        <v>2039</v>
      </c>
      <c r="D482" s="67">
        <f>$AAQ$604</f>
        <v>808.1</v>
      </c>
      <c r="E482" s="332" t="s">
        <v>930</v>
      </c>
      <c r="F482" s="278" t="s">
        <v>2067</v>
      </c>
      <c r="H482" s="67">
        <f>$ABR$610</f>
        <v>245.50000000000003</v>
      </c>
      <c r="I482" s="332" t="s">
        <v>930</v>
      </c>
      <c r="J482" s="278" t="s">
        <v>2065</v>
      </c>
      <c r="L482" s="67">
        <f>$AAH$616</f>
        <v>567.6</v>
      </c>
      <c r="M482" s="332" t="s">
        <v>930</v>
      </c>
      <c r="N482" s="219" t="s">
        <v>1659</v>
      </c>
      <c r="P482" s="67">
        <f>$QY$622</f>
        <v>347.7</v>
      </c>
      <c r="Q482" s="332" t="s">
        <v>930</v>
      </c>
      <c r="R482" s="219" t="s">
        <v>1662</v>
      </c>
      <c r="T482" s="67">
        <f>$RH$628</f>
        <v>197.89999999999998</v>
      </c>
      <c r="U482" s="332" t="s">
        <v>930</v>
      </c>
      <c r="V482" s="63" t="s">
        <v>3428</v>
      </c>
      <c r="X482" s="67">
        <f>$APW$634</f>
        <v>92.199999999999989</v>
      </c>
      <c r="Y482" s="332" t="s">
        <v>930</v>
      </c>
      <c r="Z482" s="278" t="s">
        <v>3397</v>
      </c>
      <c r="AB482" s="67">
        <f>$AHO$640</f>
        <v>76</v>
      </c>
      <c r="AC482" s="332" t="s">
        <v>930</v>
      </c>
      <c r="AD482" s="219" t="s">
        <v>1662</v>
      </c>
      <c r="AF482" s="67">
        <f>$RH$646</f>
        <v>64.3</v>
      </c>
      <c r="AG482" s="332" t="s">
        <v>930</v>
      </c>
      <c r="AH482" s="63" t="s">
        <v>735</v>
      </c>
      <c r="AJ482" s="67">
        <f>$LK$652</f>
        <v>13.799999999999999</v>
      </c>
      <c r="AK482" s="332" t="s">
        <v>930</v>
      </c>
      <c r="AL482" s="63" t="s">
        <v>142</v>
      </c>
      <c r="AN482" s="67">
        <f>$DU$658</f>
        <v>12.3</v>
      </c>
      <c r="AO482" s="332" t="s">
        <v>930</v>
      </c>
      <c r="AP482" s="63" t="s">
        <v>3428</v>
      </c>
      <c r="AR482" s="67">
        <f>$APW$664</f>
        <v>0</v>
      </c>
      <c r="AS482" s="332" t="s">
        <v>930</v>
      </c>
      <c r="AT482" s="278" t="s">
        <v>2018</v>
      </c>
      <c r="AV482" s="67">
        <f>$WM$670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931</v>
      </c>
      <c r="B483" s="278" t="s">
        <v>27</v>
      </c>
      <c r="D483" s="67">
        <f>$MC$604</f>
        <v>762.9</v>
      </c>
      <c r="E483" s="332" t="s">
        <v>931</v>
      </c>
      <c r="F483" s="278" t="s">
        <v>2041</v>
      </c>
      <c r="H483" s="67">
        <f>$ACA$610</f>
        <v>236.10000000000002</v>
      </c>
      <c r="I483" s="332" t="s">
        <v>931</v>
      </c>
      <c r="J483" s="219" t="s">
        <v>1660</v>
      </c>
      <c r="L483" s="67">
        <f>$PO$616</f>
        <v>558.69999999999993</v>
      </c>
      <c r="M483" s="332" t="s">
        <v>931</v>
      </c>
      <c r="N483" s="63" t="s">
        <v>756</v>
      </c>
      <c r="P483" s="67">
        <f>$OW$622</f>
        <v>326.2</v>
      </c>
      <c r="Q483" s="332" t="s">
        <v>931</v>
      </c>
      <c r="R483" s="63" t="s">
        <v>756</v>
      </c>
      <c r="T483" s="67">
        <f>$OW$628</f>
        <v>193.09999999999997</v>
      </c>
      <c r="U483" s="332" t="s">
        <v>931</v>
      </c>
      <c r="V483" s="63" t="s">
        <v>180</v>
      </c>
      <c r="X483" s="67">
        <f>$AOD$634</f>
        <v>91.2</v>
      </c>
      <c r="Y483" s="332" t="s">
        <v>931</v>
      </c>
      <c r="Z483" s="278" t="s">
        <v>2065</v>
      </c>
      <c r="AB483" s="67">
        <f>$AAH$640</f>
        <v>70.5</v>
      </c>
      <c r="AC483" s="332" t="s">
        <v>931</v>
      </c>
      <c r="AD483" s="63" t="s">
        <v>779</v>
      </c>
      <c r="AF483" s="67">
        <f>$GX$646</f>
        <v>63.7</v>
      </c>
      <c r="AG483" s="332" t="s">
        <v>931</v>
      </c>
      <c r="AH483" s="63" t="s">
        <v>3430</v>
      </c>
      <c r="AJ483" s="67">
        <f>$ANL$652</f>
        <v>13.2</v>
      </c>
      <c r="AK483" s="332" t="s">
        <v>931</v>
      </c>
      <c r="AL483" s="278" t="s">
        <v>2018</v>
      </c>
      <c r="AN483" s="67">
        <f>$WM$658</f>
        <v>10.199999999999999</v>
      </c>
      <c r="AO483" s="332" t="s">
        <v>931</v>
      </c>
      <c r="AP483" s="63" t="s">
        <v>749</v>
      </c>
      <c r="AR483" s="67">
        <f>$GO$664</f>
        <v>0</v>
      </c>
      <c r="AS483" s="332" t="s">
        <v>931</v>
      </c>
      <c r="AT483" s="63" t="s">
        <v>789</v>
      </c>
      <c r="AV483" s="67">
        <f>$OE$670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932</v>
      </c>
      <c r="B484" s="278" t="s">
        <v>2067</v>
      </c>
      <c r="D484" s="67">
        <f>$ABR$604</f>
        <v>750.1</v>
      </c>
      <c r="E484" s="332" t="s">
        <v>932</v>
      </c>
      <c r="F484" s="278" t="s">
        <v>2026</v>
      </c>
      <c r="H484" s="67">
        <f>$VL$610</f>
        <v>230.10000000000002</v>
      </c>
      <c r="I484" s="332" t="s">
        <v>932</v>
      </c>
      <c r="J484" s="63" t="s">
        <v>3407</v>
      </c>
      <c r="L484" s="67">
        <f>$ALA$616</f>
        <v>528.80000000000007</v>
      </c>
      <c r="M484" s="332" t="s">
        <v>932</v>
      </c>
      <c r="N484" s="278" t="s">
        <v>3396</v>
      </c>
      <c r="P484" s="67">
        <f>$AHF$622</f>
        <v>316.60000000000002</v>
      </c>
      <c r="Q484" s="332" t="s">
        <v>932</v>
      </c>
      <c r="R484" s="63" t="s">
        <v>789</v>
      </c>
      <c r="T484" s="67">
        <f>$OE$628</f>
        <v>192.1</v>
      </c>
      <c r="U484" s="332" t="s">
        <v>932</v>
      </c>
      <c r="V484" s="278" t="s">
        <v>1</v>
      </c>
      <c r="X484" s="67">
        <f>$TA$634</f>
        <v>85</v>
      </c>
      <c r="Y484" s="332" t="s">
        <v>932</v>
      </c>
      <c r="Z484" s="63" t="s">
        <v>3426</v>
      </c>
      <c r="AB484" s="67">
        <f>$APN$640</f>
        <v>69.899999999999991</v>
      </c>
      <c r="AC484" s="332" t="s">
        <v>932</v>
      </c>
      <c r="AD484" s="278" t="s">
        <v>1</v>
      </c>
      <c r="AF484" s="67">
        <f>$TA$646</f>
        <v>63.7</v>
      </c>
      <c r="AG484" s="332" t="s">
        <v>932</v>
      </c>
      <c r="AH484" s="63" t="s">
        <v>3402</v>
      </c>
      <c r="AJ484" s="67">
        <f>$AJH$652</f>
        <v>10.799999999999999</v>
      </c>
      <c r="AK484" s="332" t="s">
        <v>932</v>
      </c>
      <c r="AL484" s="278" t="s">
        <v>2039</v>
      </c>
      <c r="AN484" s="67">
        <f>$AAQ$658</f>
        <v>7.4</v>
      </c>
      <c r="AO484" s="332" t="s">
        <v>932</v>
      </c>
      <c r="AP484" s="278" t="s">
        <v>2067</v>
      </c>
      <c r="AR484" s="67">
        <f>$ABR$664</f>
        <v>0</v>
      </c>
      <c r="AS484" s="332" t="s">
        <v>932</v>
      </c>
      <c r="AT484" s="63" t="s">
        <v>3400</v>
      </c>
      <c r="AV484" s="67">
        <f>$AIP$670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933</v>
      </c>
      <c r="B485" s="63" t="s">
        <v>3414</v>
      </c>
      <c r="D485" s="67">
        <f>$ANU$604</f>
        <v>746.9</v>
      </c>
      <c r="E485" s="332" t="s">
        <v>933</v>
      </c>
      <c r="F485" s="278" t="s">
        <v>2022</v>
      </c>
      <c r="H485" s="67">
        <f>$VU$610</f>
        <v>230</v>
      </c>
      <c r="I485" s="332" t="s">
        <v>933</v>
      </c>
      <c r="J485" s="63" t="s">
        <v>765</v>
      </c>
      <c r="L485" s="67">
        <f>$JR$616</f>
        <v>520.6</v>
      </c>
      <c r="M485" s="332" t="s">
        <v>933</v>
      </c>
      <c r="N485" s="278" t="s">
        <v>2025</v>
      </c>
      <c r="P485" s="67">
        <f>$VC$622</f>
        <v>315.7</v>
      </c>
      <c r="Q485" s="332" t="s">
        <v>933</v>
      </c>
      <c r="R485" s="219" t="s">
        <v>1661</v>
      </c>
      <c r="T485" s="67">
        <f>$QP$628</f>
        <v>190.10000000000002</v>
      </c>
      <c r="U485" s="332" t="s">
        <v>933</v>
      </c>
      <c r="V485" s="63" t="s">
        <v>789</v>
      </c>
      <c r="X485" s="67">
        <f>$OE$634</f>
        <v>72.899999999999991</v>
      </c>
      <c r="Y485" s="332" t="s">
        <v>933</v>
      </c>
      <c r="Z485" s="278" t="s">
        <v>17</v>
      </c>
      <c r="AB485" s="67">
        <f>$DL$640</f>
        <v>66</v>
      </c>
      <c r="AC485" s="332" t="s">
        <v>933</v>
      </c>
      <c r="AD485" s="219" t="s">
        <v>1649</v>
      </c>
      <c r="AF485" s="67">
        <f>$UT$646</f>
        <v>59.599999999999994</v>
      </c>
      <c r="AG485" s="332" t="s">
        <v>933</v>
      </c>
      <c r="AH485" s="63" t="s">
        <v>779</v>
      </c>
      <c r="AJ485" s="67">
        <f>$GX$652</f>
        <v>8.8000000000000007</v>
      </c>
      <c r="AK485" s="332" t="s">
        <v>933</v>
      </c>
      <c r="AL485" s="63" t="s">
        <v>789</v>
      </c>
      <c r="AN485" s="67">
        <f>$OE$658</f>
        <v>6.7</v>
      </c>
      <c r="AO485" s="332" t="s">
        <v>933</v>
      </c>
      <c r="AP485" s="63" t="s">
        <v>3408</v>
      </c>
      <c r="AR485" s="67">
        <f>$ALJ$664</f>
        <v>0</v>
      </c>
      <c r="AS485" s="332" t="s">
        <v>933</v>
      </c>
      <c r="AT485" s="278" t="s">
        <v>3396</v>
      </c>
      <c r="AV485" s="67">
        <f>$AHF$670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934</v>
      </c>
      <c r="B486" s="63" t="s">
        <v>3401</v>
      </c>
      <c r="D486" s="67">
        <f>$AIY$604</f>
        <v>741.04999999999984</v>
      </c>
      <c r="E486" s="332" t="s">
        <v>934</v>
      </c>
      <c r="F486" s="278" t="s">
        <v>4565</v>
      </c>
      <c r="H486" s="67">
        <f>$XW$610</f>
        <v>226</v>
      </c>
      <c r="I486" s="332" t="s">
        <v>934</v>
      </c>
      <c r="J486" s="278" t="s">
        <v>2041</v>
      </c>
      <c r="L486" s="67">
        <f>$ACA$616</f>
        <v>501.7</v>
      </c>
      <c r="M486" s="332" t="s">
        <v>934</v>
      </c>
      <c r="N486" s="278" t="s">
        <v>2067</v>
      </c>
      <c r="P486" s="67">
        <f>$ABR$622</f>
        <v>287.09999999999997</v>
      </c>
      <c r="Q486" s="332" t="s">
        <v>934</v>
      </c>
      <c r="R486" s="63" t="s">
        <v>797</v>
      </c>
      <c r="T486" s="67">
        <f>$KJ$628</f>
        <v>174.1</v>
      </c>
      <c r="U486" s="332" t="s">
        <v>934</v>
      </c>
      <c r="V486" s="278" t="s">
        <v>2018</v>
      </c>
      <c r="X486" s="67">
        <f>$WM$634</f>
        <v>68.3</v>
      </c>
      <c r="Y486" s="332" t="s">
        <v>934</v>
      </c>
      <c r="Z486" s="278" t="s">
        <v>2026</v>
      </c>
      <c r="AB486" s="67">
        <f>$VL$640</f>
        <v>63.649999999999991</v>
      </c>
      <c r="AC486" s="332" t="s">
        <v>934</v>
      </c>
      <c r="AD486" s="63" t="s">
        <v>3403</v>
      </c>
      <c r="AF486" s="67">
        <f>$AJQ$646</f>
        <v>57.400000000000006</v>
      </c>
      <c r="AG486" s="332" t="s">
        <v>934</v>
      </c>
      <c r="AH486" s="63" t="s">
        <v>3399</v>
      </c>
      <c r="AJ486" s="67">
        <f>$AIG$652</f>
        <v>7.8</v>
      </c>
      <c r="AK486" s="332" t="s">
        <v>934</v>
      </c>
      <c r="AL486" s="63" t="s">
        <v>3408</v>
      </c>
      <c r="AN486" s="67">
        <f>$ALJ$658</f>
        <v>3.9000000000000004</v>
      </c>
      <c r="AO486" s="332" t="s">
        <v>934</v>
      </c>
      <c r="AP486" s="278" t="s">
        <v>2017</v>
      </c>
      <c r="AR486" s="67">
        <f>$TJ$664</f>
        <v>0</v>
      </c>
      <c r="AS486" s="332" t="s">
        <v>934</v>
      </c>
      <c r="AT486" s="278" t="s">
        <v>2041</v>
      </c>
      <c r="AV486" s="67">
        <f>$ACA$670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935</v>
      </c>
      <c r="B487" s="63" t="s">
        <v>3407</v>
      </c>
      <c r="D487" s="67">
        <f>$ALA$604</f>
        <v>728.4</v>
      </c>
      <c r="E487" s="332" t="s">
        <v>935</v>
      </c>
      <c r="F487" s="278" t="s">
        <v>2033</v>
      </c>
      <c r="H487" s="67">
        <f>$SR$610</f>
        <v>210.89999999999998</v>
      </c>
      <c r="I487" s="332" t="s">
        <v>935</v>
      </c>
      <c r="J487" s="278" t="s">
        <v>2067</v>
      </c>
      <c r="L487" s="67">
        <f>$ABR$616</f>
        <v>466.1</v>
      </c>
      <c r="M487" s="332" t="s">
        <v>935</v>
      </c>
      <c r="N487" s="63" t="s">
        <v>735</v>
      </c>
      <c r="P487" s="67">
        <f>$LK$622</f>
        <v>279.40000000000003</v>
      </c>
      <c r="Q487" s="332" t="s">
        <v>935</v>
      </c>
      <c r="R487" s="278" t="s">
        <v>1</v>
      </c>
      <c r="T487" s="67">
        <f>$TA$628</f>
        <v>158.19999999999999</v>
      </c>
      <c r="U487" s="332" t="s">
        <v>935</v>
      </c>
      <c r="V487" s="278" t="s">
        <v>2025</v>
      </c>
      <c r="X487" s="67">
        <f>$VC$634</f>
        <v>56.8</v>
      </c>
      <c r="Y487" s="332" t="s">
        <v>935</v>
      </c>
      <c r="Z487" s="278" t="s">
        <v>2025</v>
      </c>
      <c r="AB487" s="67">
        <f>$VC$640</f>
        <v>62.999999999999993</v>
      </c>
      <c r="AC487" s="332" t="s">
        <v>935</v>
      </c>
      <c r="AD487" s="63" t="s">
        <v>729</v>
      </c>
      <c r="AF487" s="67">
        <f>$TS$646</f>
        <v>56.600000000000009</v>
      </c>
      <c r="AG487" s="332" t="s">
        <v>935</v>
      </c>
      <c r="AH487" s="63" t="s">
        <v>734</v>
      </c>
      <c r="AJ487" s="67">
        <f>$HG$652</f>
        <v>7.4</v>
      </c>
      <c r="AK487" s="332" t="s">
        <v>935</v>
      </c>
      <c r="AL487" s="63" t="s">
        <v>153</v>
      </c>
      <c r="AN487" s="67">
        <f>$KA$658</f>
        <v>3.8000000000000003</v>
      </c>
      <c r="AO487" s="332" t="s">
        <v>935</v>
      </c>
      <c r="AP487" s="63" t="s">
        <v>3430</v>
      </c>
      <c r="AR487" s="67">
        <f>$ANL$664</f>
        <v>0</v>
      </c>
      <c r="AS487" s="332" t="s">
        <v>935</v>
      </c>
      <c r="AT487" s="219" t="s">
        <v>1649</v>
      </c>
      <c r="AV487" s="67">
        <f>$UT$670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936</v>
      </c>
      <c r="B488" s="63" t="s">
        <v>3430</v>
      </c>
      <c r="D488" s="67">
        <f>$ANL$604</f>
        <v>706.24999999999989</v>
      </c>
      <c r="E488" s="332" t="s">
        <v>936</v>
      </c>
      <c r="F488" s="63" t="s">
        <v>756</v>
      </c>
      <c r="H488" s="67">
        <f>$OW$610</f>
        <v>189.9</v>
      </c>
      <c r="I488" s="332" t="s">
        <v>936</v>
      </c>
      <c r="J488" s="278" t="s">
        <v>13</v>
      </c>
      <c r="L488" s="67">
        <f>$NV$616</f>
        <v>424.9</v>
      </c>
      <c r="M488" s="332" t="s">
        <v>936</v>
      </c>
      <c r="N488" s="219" t="s">
        <v>1648</v>
      </c>
      <c r="P488" s="67">
        <f>$UB$622</f>
        <v>278.2</v>
      </c>
      <c r="Q488" s="332" t="s">
        <v>936</v>
      </c>
      <c r="R488" s="63" t="s">
        <v>3425</v>
      </c>
      <c r="T488" s="67">
        <f>$APE$628</f>
        <v>155.30000000000001</v>
      </c>
      <c r="U488" s="332" t="s">
        <v>936</v>
      </c>
      <c r="V488" s="278" t="s">
        <v>13</v>
      </c>
      <c r="X488" s="67">
        <f>$NV$634</f>
        <v>51.2</v>
      </c>
      <c r="Y488" s="332" t="s">
        <v>936</v>
      </c>
      <c r="Z488" s="278" t="s">
        <v>2041</v>
      </c>
      <c r="AB488" s="67">
        <f>$ACA$640</f>
        <v>56.29999999999999</v>
      </c>
      <c r="AC488" s="332" t="s">
        <v>936</v>
      </c>
      <c r="AD488" s="278" t="s">
        <v>2017</v>
      </c>
      <c r="AF488" s="67">
        <f>$TJ$646</f>
        <v>50.400000000000006</v>
      </c>
      <c r="AG488" s="332" t="s">
        <v>936</v>
      </c>
      <c r="AH488" s="278" t="s">
        <v>2040</v>
      </c>
      <c r="AJ488" s="67">
        <f>$ZP$652</f>
        <v>5.7</v>
      </c>
      <c r="AK488" s="332" t="s">
        <v>936</v>
      </c>
      <c r="AL488" s="63" t="s">
        <v>3403</v>
      </c>
      <c r="AN488" s="67">
        <f>$AJQ$658</f>
        <v>2.7</v>
      </c>
      <c r="AO488" s="332" t="s">
        <v>936</v>
      </c>
      <c r="AP488" s="63" t="s">
        <v>756</v>
      </c>
      <c r="AR488" s="67">
        <f>$OW$664</f>
        <v>0</v>
      </c>
      <c r="AS488" s="332" t="s">
        <v>936</v>
      </c>
      <c r="AT488" s="63" t="s">
        <v>3412</v>
      </c>
      <c r="AV488" s="67">
        <f>$AMT$670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937</v>
      </c>
      <c r="B489" s="63" t="s">
        <v>772</v>
      </c>
      <c r="D489" s="67">
        <f>$MU$604</f>
        <v>543.5</v>
      </c>
      <c r="E489" s="332" t="s">
        <v>937</v>
      </c>
      <c r="F489" s="63" t="s">
        <v>797</v>
      </c>
      <c r="H489" s="67">
        <f>$KJ$610</f>
        <v>170.3</v>
      </c>
      <c r="I489" s="332" t="s">
        <v>937</v>
      </c>
      <c r="J489" s="63" t="s">
        <v>3399</v>
      </c>
      <c r="L489" s="67">
        <f>$AIG$616</f>
        <v>329.2</v>
      </c>
      <c r="M489" s="332" t="s">
        <v>937</v>
      </c>
      <c r="N489" s="278" t="s">
        <v>2172</v>
      </c>
      <c r="P489" s="67">
        <f>$XN$622</f>
        <v>249.8</v>
      </c>
      <c r="Q489" s="332" t="s">
        <v>937</v>
      </c>
      <c r="R489" s="278" t="s">
        <v>27</v>
      </c>
      <c r="T489" s="67">
        <f>$MC$628</f>
        <v>122.30000000000001</v>
      </c>
      <c r="U489" s="332" t="s">
        <v>937</v>
      </c>
      <c r="V489" s="63" t="s">
        <v>3412</v>
      </c>
      <c r="X489" s="67">
        <f>$AMT$634</f>
        <v>38</v>
      </c>
      <c r="Y489" s="332" t="s">
        <v>937</v>
      </c>
      <c r="Z489" s="278" t="s">
        <v>1</v>
      </c>
      <c r="AB489" s="67">
        <f>$TA$640</f>
        <v>51</v>
      </c>
      <c r="AC489" s="332" t="s">
        <v>937</v>
      </c>
      <c r="AD489" s="278" t="s">
        <v>15</v>
      </c>
      <c r="AF489" s="67">
        <f>$HY$646</f>
        <v>45.7</v>
      </c>
      <c r="AG489" s="332" t="s">
        <v>937</v>
      </c>
      <c r="AH489" s="63" t="s">
        <v>3407</v>
      </c>
      <c r="AJ489" s="67">
        <f>$ALA$652</f>
        <v>3.8</v>
      </c>
      <c r="AK489" s="332" t="s">
        <v>937</v>
      </c>
      <c r="AL489" s="278" t="s">
        <v>2067</v>
      </c>
      <c r="AN489" s="67">
        <f>$ABR$658</f>
        <v>0</v>
      </c>
      <c r="AO489" s="332" t="s">
        <v>937</v>
      </c>
      <c r="AP489" s="63" t="s">
        <v>783</v>
      </c>
      <c r="AR489" s="67">
        <f>$QG$664</f>
        <v>0</v>
      </c>
      <c r="AS489" s="332" t="s">
        <v>937</v>
      </c>
      <c r="AT489" s="278" t="s">
        <v>2065</v>
      </c>
      <c r="AV489" s="67">
        <f>$AAH$670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938</v>
      </c>
      <c r="B490" s="278" t="s">
        <v>1</v>
      </c>
      <c r="D490" s="67">
        <f>$TA$604</f>
        <v>505.90000000000009</v>
      </c>
      <c r="E490" s="332" t="s">
        <v>938</v>
      </c>
      <c r="F490" s="63" t="s">
        <v>789</v>
      </c>
      <c r="H490" s="67">
        <f>$OE$610</f>
        <v>151.5</v>
      </c>
      <c r="I490" s="332" t="s">
        <v>938</v>
      </c>
      <c r="J490" s="278" t="s">
        <v>1</v>
      </c>
      <c r="L490" s="67">
        <f>$TA$616</f>
        <v>325.29999999999995</v>
      </c>
      <c r="M490" s="332" t="s">
        <v>938</v>
      </c>
      <c r="N490" s="278" t="s">
        <v>2018</v>
      </c>
      <c r="P490" s="67">
        <f>$WM$622</f>
        <v>234.5</v>
      </c>
      <c r="Q490" s="332" t="s">
        <v>938</v>
      </c>
      <c r="R490" s="63" t="s">
        <v>758</v>
      </c>
      <c r="T490" s="67">
        <f>$LB$628</f>
        <v>118.6</v>
      </c>
      <c r="U490" s="332" t="s">
        <v>938</v>
      </c>
      <c r="V490" s="219" t="s">
        <v>1649</v>
      </c>
      <c r="X490" s="67">
        <f>$UT$634</f>
        <v>28</v>
      </c>
      <c r="Y490" s="332" t="s">
        <v>938</v>
      </c>
      <c r="Z490" s="63" t="s">
        <v>754</v>
      </c>
      <c r="AB490" s="67">
        <f>$EM$640</f>
        <v>32.1</v>
      </c>
      <c r="AC490" s="332" t="s">
        <v>938</v>
      </c>
      <c r="AD490" s="219" t="s">
        <v>1658</v>
      </c>
      <c r="AF490" s="67">
        <f>$ML$646</f>
        <v>32.1</v>
      </c>
      <c r="AG490" s="332" t="s">
        <v>938</v>
      </c>
      <c r="AH490" s="63" t="s">
        <v>3412</v>
      </c>
      <c r="AJ490" s="67">
        <f>$AMT$652</f>
        <v>2.8</v>
      </c>
      <c r="AK490" s="332" t="s">
        <v>938</v>
      </c>
      <c r="AL490" s="63" t="s">
        <v>3411</v>
      </c>
      <c r="AN490" s="67">
        <f>$AMK$658</f>
        <v>0</v>
      </c>
      <c r="AO490" s="332" t="s">
        <v>938</v>
      </c>
      <c r="AP490" s="63" t="s">
        <v>180</v>
      </c>
      <c r="AR490" s="67">
        <f>$AOD$664</f>
        <v>0</v>
      </c>
      <c r="AS490" s="332" t="s">
        <v>938</v>
      </c>
      <c r="AT490" s="63" t="s">
        <v>3408</v>
      </c>
      <c r="AV490" s="67">
        <f>$ALJ$670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1558</v>
      </c>
      <c r="M493" s="5"/>
      <c r="N493" s="22" t="s">
        <v>168</v>
      </c>
      <c r="O493" s="4"/>
      <c r="Q493" s="5"/>
      <c r="R493" s="22" t="s">
        <v>1559</v>
      </c>
      <c r="S493" s="5"/>
      <c r="U493" s="5"/>
      <c r="V493" s="22" t="s">
        <v>166</v>
      </c>
      <c r="X493" s="4"/>
      <c r="Y493" s="5"/>
      <c r="Z493" s="22" t="s">
        <v>1560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3409</v>
      </c>
      <c r="C494" s="63"/>
      <c r="D494" s="462">
        <f>'Punten per wedstrijd'!D733</f>
        <v>0</v>
      </c>
      <c r="E494" s="332" t="s">
        <v>0</v>
      </c>
      <c r="F494" s="278" t="s">
        <v>37</v>
      </c>
      <c r="G494" s="63"/>
      <c r="H494" s="462">
        <f>'Punten per wedstrijd'!D198</f>
        <v>3553.7000000000021</v>
      </c>
      <c r="I494" s="332" t="s">
        <v>0</v>
      </c>
      <c r="J494" s="278" t="s">
        <v>2067</v>
      </c>
      <c r="K494" s="63"/>
      <c r="L494" s="462">
        <f>'Punten per wedstrijd'!D393</f>
        <v>819.79999999999973</v>
      </c>
      <c r="M494" s="332" t="s">
        <v>0</v>
      </c>
      <c r="N494" s="63" t="s">
        <v>155</v>
      </c>
      <c r="O494" s="63"/>
      <c r="P494" s="462">
        <f>'Punten per wedstrijd'!D621</f>
        <v>345.89999999999975</v>
      </c>
      <c r="Q494" s="332" t="s">
        <v>0</v>
      </c>
      <c r="R494" s="219" t="s">
        <v>1659</v>
      </c>
      <c r="S494" s="332"/>
      <c r="T494" s="462">
        <f>'Punten per wedstrijd'!D688</f>
        <v>27.300000000000114</v>
      </c>
      <c r="U494" s="332" t="s">
        <v>0</v>
      </c>
      <c r="V494" s="63" t="s">
        <v>3414</v>
      </c>
      <c r="W494" s="63"/>
      <c r="X494" s="462">
        <f>'Punten per wedstrijd'!D90</f>
        <v>1356.9500000000003</v>
      </c>
      <c r="Y494" s="332" t="s">
        <v>0</v>
      </c>
      <c r="Z494" s="219" t="s">
        <v>1664</v>
      </c>
      <c r="AA494" s="63"/>
      <c r="AB494" s="462">
        <f>'Punten per wedstrijd'!D308</f>
        <v>520.5</v>
      </c>
      <c r="AC494" s="332" t="s">
        <v>0</v>
      </c>
      <c r="AD494" s="63" t="s">
        <v>3413</v>
      </c>
      <c r="AE494" s="63"/>
      <c r="AF494" s="462">
        <f>'Punten per wedstrijd'!D487</f>
        <v>311.70000000000022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2025</v>
      </c>
      <c r="C495" s="63"/>
      <c r="D495" s="462">
        <f>'Punten per wedstrijd'!D734</f>
        <v>0</v>
      </c>
      <c r="E495" s="332" t="s">
        <v>2</v>
      </c>
      <c r="F495" s="63" t="s">
        <v>780</v>
      </c>
      <c r="G495" s="63"/>
      <c r="H495" s="462">
        <f>'Punten per wedstrijd'!D181</f>
        <v>3157.5000000000009</v>
      </c>
      <c r="I495" s="332" t="s">
        <v>2</v>
      </c>
      <c r="J495" s="28" t="s">
        <v>143</v>
      </c>
      <c r="K495" s="63"/>
      <c r="L495" s="462">
        <f>'Punten per wedstrijd'!D407</f>
        <v>762.10000000000082</v>
      </c>
      <c r="M495" s="332" t="s">
        <v>2</v>
      </c>
      <c r="N495" s="278" t="s">
        <v>2033</v>
      </c>
      <c r="O495" s="63"/>
      <c r="P495" s="462">
        <f>'Punten per wedstrijd'!D546</f>
        <v>332.89999999999975</v>
      </c>
      <c r="Q495" s="332" t="s">
        <v>2</v>
      </c>
      <c r="R495" s="278" t="s">
        <v>3396</v>
      </c>
      <c r="S495" s="332"/>
      <c r="T495" s="462">
        <f>'Punten per wedstrijd'!D677</f>
        <v>27.299999999999887</v>
      </c>
      <c r="U495" s="332" t="s">
        <v>2</v>
      </c>
      <c r="V495" s="63" t="s">
        <v>3416</v>
      </c>
      <c r="W495" s="63"/>
      <c r="X495" s="462">
        <f>'Punten per wedstrijd'!D24</f>
        <v>1039.4999999999993</v>
      </c>
      <c r="Y495" s="332" t="s">
        <v>2</v>
      </c>
      <c r="Z495" s="278" t="s">
        <v>11</v>
      </c>
      <c r="AA495" s="63"/>
      <c r="AB495" s="462">
        <f>'Punten per wedstrijd'!D235</f>
        <v>503.20000000000016</v>
      </c>
      <c r="AC495" s="332" t="s">
        <v>2</v>
      </c>
      <c r="AD495" s="63" t="s">
        <v>791</v>
      </c>
      <c r="AE495" s="63"/>
      <c r="AF495" s="462">
        <f>'Punten per wedstrijd'!D505</f>
        <v>308.19999999999908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1662</v>
      </c>
      <c r="C496" s="63"/>
      <c r="D496" s="462">
        <f>'Punten per wedstrijd'!D735</f>
        <v>0</v>
      </c>
      <c r="E496" s="332" t="s">
        <v>3</v>
      </c>
      <c r="F496" s="63" t="s">
        <v>750</v>
      </c>
      <c r="G496" s="63"/>
      <c r="H496" s="462">
        <f>'Punten per wedstrijd'!D183</f>
        <v>3155.9499999999989</v>
      </c>
      <c r="I496" s="332" t="s">
        <v>3</v>
      </c>
      <c r="J496" s="278" t="s">
        <v>31</v>
      </c>
      <c r="K496" s="63"/>
      <c r="L496" s="462">
        <f>'Punten per wedstrijd'!D400</f>
        <v>735.80000000000041</v>
      </c>
      <c r="M496" s="332" t="s">
        <v>3</v>
      </c>
      <c r="N496" s="63" t="s">
        <v>779</v>
      </c>
      <c r="O496" s="63"/>
      <c r="P496" s="462">
        <f>'Punten per wedstrijd'!D589</f>
        <v>281.69999999999942</v>
      </c>
      <c r="Q496" s="332" t="s">
        <v>3</v>
      </c>
      <c r="R496" s="63" t="s">
        <v>3409</v>
      </c>
      <c r="S496" s="332"/>
      <c r="T496" s="462">
        <f>'Punten per wedstrijd'!D629</f>
        <v>0</v>
      </c>
      <c r="U496" s="332" t="s">
        <v>3</v>
      </c>
      <c r="V496" s="278" t="s">
        <v>3396</v>
      </c>
      <c r="W496" s="63"/>
      <c r="X496" s="462">
        <f>'Punten per wedstrijd'!D53</f>
        <v>1033.4000000000001</v>
      </c>
      <c r="Y496" s="332" t="s">
        <v>3</v>
      </c>
      <c r="Z496" s="219" t="s">
        <v>1652</v>
      </c>
      <c r="AA496" s="63"/>
      <c r="AB496" s="462">
        <f>'Punten per wedstrijd'!D218</f>
        <v>479.29999999999973</v>
      </c>
      <c r="AC496" s="332" t="s">
        <v>3</v>
      </c>
      <c r="AD496" s="63" t="s">
        <v>3414</v>
      </c>
      <c r="AE496" s="63"/>
      <c r="AF496" s="462">
        <f>'Punten per wedstrijd'!D506</f>
        <v>275.50000000000028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2018</v>
      </c>
      <c r="C497" s="63"/>
      <c r="D497" s="462">
        <f>'Punten per wedstrijd'!D736</f>
        <v>0</v>
      </c>
      <c r="E497" s="332" t="s">
        <v>5</v>
      </c>
      <c r="F497" s="63" t="s">
        <v>141</v>
      </c>
      <c r="G497" s="63"/>
      <c r="H497" s="462">
        <f>'Punten per wedstrijd'!D156</f>
        <v>3150.2999999999988</v>
      </c>
      <c r="I497" s="332" t="s">
        <v>5</v>
      </c>
      <c r="J497" s="63" t="s">
        <v>9</v>
      </c>
      <c r="K497" s="63"/>
      <c r="L497" s="462">
        <f>'Punten per wedstrijd'!D337</f>
        <v>730.80000000000018</v>
      </c>
      <c r="M497" s="332" t="s">
        <v>5</v>
      </c>
      <c r="N497" s="278" t="s">
        <v>33</v>
      </c>
      <c r="O497" s="63"/>
      <c r="P497" s="462">
        <f>'Punten per wedstrijd'!D613</f>
        <v>280.99999999999915</v>
      </c>
      <c r="Q497" s="332" t="s">
        <v>5</v>
      </c>
      <c r="R497" s="278" t="s">
        <v>2025</v>
      </c>
      <c r="S497" s="332"/>
      <c r="T497" s="462">
        <f>'Punten per wedstrijd'!D630</f>
        <v>0</v>
      </c>
      <c r="U497" s="332" t="s">
        <v>5</v>
      </c>
      <c r="V497" s="278" t="s">
        <v>2040</v>
      </c>
      <c r="W497" s="63"/>
      <c r="X497" s="462">
        <f>'Punten per wedstrijd'!D29</f>
        <v>1033.0000000000002</v>
      </c>
      <c r="Y497" s="332" t="s">
        <v>5</v>
      </c>
      <c r="Z497" s="63" t="s">
        <v>763</v>
      </c>
      <c r="AA497" s="63"/>
      <c r="AB497" s="462">
        <f>'Punten per wedstrijd'!D266</f>
        <v>472.10000000000008</v>
      </c>
      <c r="AC497" s="332" t="s">
        <v>5</v>
      </c>
      <c r="AD497" s="63" t="s">
        <v>729</v>
      </c>
      <c r="AE497" s="63"/>
      <c r="AF497" s="462">
        <f>'Punten per wedstrijd'!D447</f>
        <v>269.70000000000033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1657</v>
      </c>
      <c r="C498" s="63"/>
      <c r="D498" s="462">
        <f>'Punten per wedstrijd'!D737</f>
        <v>0</v>
      </c>
      <c r="E498" s="332" t="s">
        <v>7</v>
      </c>
      <c r="F498" s="63" t="s">
        <v>747</v>
      </c>
      <c r="G498" s="63"/>
      <c r="H498" s="462">
        <f>'Punten per wedstrijd'!D171</f>
        <v>3145.700000000003</v>
      </c>
      <c r="I498" s="332" t="s">
        <v>7</v>
      </c>
      <c r="J498" s="63" t="s">
        <v>3398</v>
      </c>
      <c r="K498" s="63"/>
      <c r="L498" s="462">
        <f>'Punten per wedstrijd'!D323</f>
        <v>714.30000000000018</v>
      </c>
      <c r="M498" s="332" t="s">
        <v>7</v>
      </c>
      <c r="N498" s="278" t="s">
        <v>2026</v>
      </c>
      <c r="O498" s="63"/>
      <c r="P498" s="462">
        <f>'Punten per wedstrijd'!D552</f>
        <v>247.09999999999889</v>
      </c>
      <c r="Q498" s="332" t="s">
        <v>7</v>
      </c>
      <c r="R498" s="219" t="s">
        <v>1662</v>
      </c>
      <c r="S498" s="332"/>
      <c r="T498" s="462">
        <f>'Punten per wedstrijd'!D631</f>
        <v>0</v>
      </c>
      <c r="U498" s="332" t="s">
        <v>7</v>
      </c>
      <c r="V498" s="63" t="s">
        <v>797</v>
      </c>
      <c r="W498" s="63"/>
      <c r="X498" s="462">
        <f>'Punten per wedstrijd'!D50</f>
        <v>983.39999999999975</v>
      </c>
      <c r="Y498" s="332" t="s">
        <v>7</v>
      </c>
      <c r="Z498" s="278" t="s">
        <v>15</v>
      </c>
      <c r="AA498" s="63"/>
      <c r="AB498" s="462">
        <f>'Punten per wedstrijd'!D245</f>
        <v>470.50000000000023</v>
      </c>
      <c r="AC498" s="332" t="s">
        <v>7</v>
      </c>
      <c r="AD498" s="219" t="s">
        <v>1661</v>
      </c>
      <c r="AE498" s="63"/>
      <c r="AF498" s="462">
        <f>'Punten per wedstrijd'!D481</f>
        <v>264.49999999999943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1652</v>
      </c>
      <c r="C499" s="63"/>
      <c r="D499" s="462">
        <f>'Punten per wedstrijd'!D738</f>
        <v>0</v>
      </c>
      <c r="E499" s="332" t="s">
        <v>8</v>
      </c>
      <c r="F499" s="63" t="s">
        <v>3417</v>
      </c>
      <c r="G499" s="63"/>
      <c r="H499" s="462">
        <f>'Punten per wedstrijd'!D118</f>
        <v>3073.6999999999989</v>
      </c>
      <c r="I499" s="332" t="s">
        <v>8</v>
      </c>
      <c r="J499" s="278" t="s">
        <v>2038</v>
      </c>
      <c r="K499" s="63"/>
      <c r="L499" s="462">
        <f>'Punten per wedstrijd'!D325</f>
        <v>709.29999999999939</v>
      </c>
      <c r="M499" s="332" t="s">
        <v>8</v>
      </c>
      <c r="N499" s="63" t="s">
        <v>750</v>
      </c>
      <c r="O499" s="63"/>
      <c r="P499" s="462">
        <f>'Punten per wedstrijd'!D599</f>
        <v>244.19999999999936</v>
      </c>
      <c r="Q499" s="332" t="s">
        <v>8</v>
      </c>
      <c r="R499" s="278" t="s">
        <v>2018</v>
      </c>
      <c r="S499" s="332"/>
      <c r="T499" s="462">
        <f>'Punten per wedstrijd'!D632</f>
        <v>0</v>
      </c>
      <c r="U499" s="332" t="s">
        <v>8</v>
      </c>
      <c r="V499" s="278" t="s">
        <v>13</v>
      </c>
      <c r="W499" s="63"/>
      <c r="X499" s="462">
        <f>'Punten per wedstrijd'!D35</f>
        <v>979.29999999999973</v>
      </c>
      <c r="Y499" s="332" t="s">
        <v>8</v>
      </c>
      <c r="Z499" s="28" t="s">
        <v>142</v>
      </c>
      <c r="AA499" s="63"/>
      <c r="AB499" s="462">
        <f>'Punten per wedstrijd'!D281</f>
        <v>442.7999999999999</v>
      </c>
      <c r="AC499" s="332" t="s">
        <v>8</v>
      </c>
      <c r="AD499" s="28" t="s">
        <v>143</v>
      </c>
      <c r="AE499" s="63"/>
      <c r="AF499" s="462">
        <f>'Punten per wedstrijd'!D511</f>
        <v>253.19999999999871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3398</v>
      </c>
      <c r="C500" s="63"/>
      <c r="D500" s="462">
        <f>'Punten per wedstrijd'!D739</f>
        <v>0</v>
      </c>
      <c r="E500" s="332" t="s">
        <v>10</v>
      </c>
      <c r="F500" s="63" t="s">
        <v>784</v>
      </c>
      <c r="G500" s="63"/>
      <c r="H500" s="462">
        <f>'Punten per wedstrijd'!D138</f>
        <v>3062.6999999999989</v>
      </c>
      <c r="I500" s="332" t="s">
        <v>10</v>
      </c>
      <c r="J500" s="63" t="s">
        <v>765</v>
      </c>
      <c r="K500" s="63"/>
      <c r="L500" s="462">
        <f>'Punten per wedstrijd'!D384</f>
        <v>687.80000000000018</v>
      </c>
      <c r="M500" s="332" t="s">
        <v>10</v>
      </c>
      <c r="N500" s="63" t="s">
        <v>764</v>
      </c>
      <c r="O500" s="63"/>
      <c r="P500" s="462">
        <f>'Punten per wedstrijd'!D581</f>
        <v>234.29999999999893</v>
      </c>
      <c r="Q500" s="332" t="s">
        <v>10</v>
      </c>
      <c r="R500" s="219" t="s">
        <v>1657</v>
      </c>
      <c r="S500" s="332"/>
      <c r="T500" s="462">
        <f>'Punten per wedstrijd'!D633</f>
        <v>0</v>
      </c>
      <c r="U500" s="332" t="s">
        <v>10</v>
      </c>
      <c r="V500" s="63" t="s">
        <v>739</v>
      </c>
      <c r="W500" s="63"/>
      <c r="X500" s="462">
        <f>'Punten per wedstrijd'!D74</f>
        <v>955.19999999999993</v>
      </c>
      <c r="Y500" s="332" t="s">
        <v>10</v>
      </c>
      <c r="Z500" s="63" t="s">
        <v>3413</v>
      </c>
      <c r="AA500" s="63"/>
      <c r="AB500" s="462">
        <f>'Punten per wedstrijd'!D279</f>
        <v>412.69999999999976</v>
      </c>
      <c r="AC500" s="332" t="s">
        <v>10</v>
      </c>
      <c r="AD500" s="278" t="s">
        <v>4565</v>
      </c>
      <c r="AE500" s="63"/>
      <c r="AF500" s="462">
        <f>'Punten per wedstrijd'!D465</f>
        <v>251.29999999999976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2">
        <f>'Punten per wedstrijd'!D740</f>
        <v>0</v>
      </c>
      <c r="E501" s="332" t="s">
        <v>12</v>
      </c>
      <c r="F501" s="63" t="s">
        <v>9</v>
      </c>
      <c r="G501" s="63"/>
      <c r="H501" s="462">
        <f>'Punten per wedstrijd'!D129</f>
        <v>3055.6999999999975</v>
      </c>
      <c r="I501" s="332" t="s">
        <v>12</v>
      </c>
      <c r="J501" s="278" t="s">
        <v>2033</v>
      </c>
      <c r="K501" s="63"/>
      <c r="L501" s="462">
        <f>'Punten per wedstrijd'!D338</f>
        <v>686.69999999999982</v>
      </c>
      <c r="M501" s="332" t="s">
        <v>12</v>
      </c>
      <c r="N501" s="63" t="s">
        <v>162</v>
      </c>
      <c r="O501" s="63"/>
      <c r="P501" s="462">
        <f>'Punten per wedstrijd'!D562</f>
        <v>227.69999999999982</v>
      </c>
      <c r="Q501" s="332" t="s">
        <v>12</v>
      </c>
      <c r="R501" s="219" t="s">
        <v>1652</v>
      </c>
      <c r="S501" s="332"/>
      <c r="T501" s="462">
        <f>'Punten per wedstrijd'!D634</f>
        <v>0</v>
      </c>
      <c r="U501" s="332" t="s">
        <v>12</v>
      </c>
      <c r="V501" s="278" t="s">
        <v>23</v>
      </c>
      <c r="W501" s="63"/>
      <c r="X501" s="462">
        <f>'Punten per wedstrijd'!D62</f>
        <v>938.29999999999961</v>
      </c>
      <c r="Y501" s="332" t="s">
        <v>12</v>
      </c>
      <c r="Z501" s="63" t="s">
        <v>155</v>
      </c>
      <c r="AA501" s="63"/>
      <c r="AB501" s="462">
        <f>'Punten per wedstrijd'!D309</f>
        <v>411.8</v>
      </c>
      <c r="AC501" s="332" t="s">
        <v>12</v>
      </c>
      <c r="AD501" s="278" t="s">
        <v>2042</v>
      </c>
      <c r="AE501" s="63"/>
      <c r="AF501" s="462">
        <f>'Punten per wedstrijd'!D472</f>
        <v>248.5999999999992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2038</v>
      </c>
      <c r="C502" s="63"/>
      <c r="D502" s="462">
        <f>'Punten per wedstrijd'!D741</f>
        <v>0</v>
      </c>
      <c r="E502" s="332" t="s">
        <v>14</v>
      </c>
      <c r="F502" s="63" t="s">
        <v>801</v>
      </c>
      <c r="G502" s="63"/>
      <c r="H502" s="462">
        <f>'Punten per wedstrijd'!D152</f>
        <v>3051.8999999999987</v>
      </c>
      <c r="I502" s="332" t="s">
        <v>14</v>
      </c>
      <c r="J502" s="63" t="s">
        <v>155</v>
      </c>
      <c r="K502" s="63"/>
      <c r="L502" s="462">
        <f>'Punten per wedstrijd'!D413</f>
        <v>684.09999999999945</v>
      </c>
      <c r="M502" s="332" t="s">
        <v>14</v>
      </c>
      <c r="N502" s="28" t="s">
        <v>21</v>
      </c>
      <c r="O502" s="63"/>
      <c r="P502" s="462">
        <f>'Punten per wedstrijd'!D571</f>
        <v>222.89999999999998</v>
      </c>
      <c r="Q502" s="332" t="s">
        <v>14</v>
      </c>
      <c r="R502" s="63" t="s">
        <v>3398</v>
      </c>
      <c r="S502" s="332"/>
      <c r="T502" s="462">
        <f>'Punten per wedstrijd'!D635</f>
        <v>0</v>
      </c>
      <c r="U502" s="332" t="s">
        <v>14</v>
      </c>
      <c r="V502" s="63" t="s">
        <v>3406</v>
      </c>
      <c r="W502" s="63"/>
      <c r="X502" s="462">
        <f>'Punten per wedstrijd'!D55</f>
        <v>932.39999999999895</v>
      </c>
      <c r="Y502" s="332" t="s">
        <v>14</v>
      </c>
      <c r="Z502" s="63" t="s">
        <v>791</v>
      </c>
      <c r="AA502" s="63"/>
      <c r="AB502" s="462">
        <f>'Punten per wedstrijd'!D297</f>
        <v>402.90000000000015</v>
      </c>
      <c r="AC502" s="332" t="s">
        <v>14</v>
      </c>
      <c r="AD502" s="278" t="s">
        <v>33</v>
      </c>
      <c r="AE502" s="63"/>
      <c r="AF502" s="462">
        <f>'Punten per wedstrijd'!D509</f>
        <v>247.10000000000008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3417</v>
      </c>
      <c r="C503" s="63"/>
      <c r="D503" s="462">
        <f>'Punten per wedstrijd'!D742</f>
        <v>0</v>
      </c>
      <c r="E503" s="332" t="s">
        <v>16</v>
      </c>
      <c r="F503" s="63" t="s">
        <v>734</v>
      </c>
      <c r="G503" s="63"/>
      <c r="H503" s="462">
        <f>'Punten per wedstrijd'!D188</f>
        <v>3033.5999999999985</v>
      </c>
      <c r="I503" s="332" t="s">
        <v>16</v>
      </c>
      <c r="J503" s="219" t="s">
        <v>1649</v>
      </c>
      <c r="K503" s="63"/>
      <c r="L503" s="462">
        <f>'Punten per wedstrijd'!D369</f>
        <v>681.99999999999989</v>
      </c>
      <c r="M503" s="332" t="s">
        <v>16</v>
      </c>
      <c r="N503" s="63" t="s">
        <v>747</v>
      </c>
      <c r="O503" s="63"/>
      <c r="P503" s="462">
        <f>'Punten per wedstrijd'!D587</f>
        <v>221.79999999999859</v>
      </c>
      <c r="Q503" s="332" t="s">
        <v>16</v>
      </c>
      <c r="R503" s="278" t="s">
        <v>1</v>
      </c>
      <c r="S503" s="332"/>
      <c r="T503" s="462">
        <f>'Punten per wedstrijd'!D636</f>
        <v>0</v>
      </c>
      <c r="U503" s="332" t="s">
        <v>16</v>
      </c>
      <c r="V503" s="63" t="s">
        <v>3412</v>
      </c>
      <c r="W503" s="63"/>
      <c r="X503" s="462">
        <f>'Punten per wedstrijd'!D60</f>
        <v>930.55000000000018</v>
      </c>
      <c r="Y503" s="332" t="s">
        <v>16</v>
      </c>
      <c r="Z503" s="219" t="s">
        <v>1667</v>
      </c>
      <c r="AA503" s="63"/>
      <c r="AB503" s="462">
        <f>'Punten per wedstrijd'!D304</f>
        <v>384.8</v>
      </c>
      <c r="AC503" s="332" t="s">
        <v>16</v>
      </c>
      <c r="AD503" s="278" t="s">
        <v>3397</v>
      </c>
      <c r="AE503" s="63"/>
      <c r="AF503" s="462">
        <f>'Punten per wedstrijd'!D519</f>
        <v>234.49999999999955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1658</v>
      </c>
      <c r="C504" s="63"/>
      <c r="D504" s="462">
        <f>'Punten per wedstrijd'!D743</f>
        <v>0</v>
      </c>
      <c r="E504" s="332" t="s">
        <v>18</v>
      </c>
      <c r="F504" s="63" t="s">
        <v>154</v>
      </c>
      <c r="G504" s="63"/>
      <c r="H504" s="462">
        <f>'Punten per wedstrijd'!D174</f>
        <v>2968.6999999999994</v>
      </c>
      <c r="I504" s="332" t="s">
        <v>18</v>
      </c>
      <c r="J504" s="63" t="s">
        <v>3409</v>
      </c>
      <c r="K504" s="63"/>
      <c r="L504" s="462">
        <f>'Punten per wedstrijd'!D317</f>
        <v>677.2</v>
      </c>
      <c r="M504" s="332" t="s">
        <v>18</v>
      </c>
      <c r="N504" s="63" t="s">
        <v>734</v>
      </c>
      <c r="O504" s="63"/>
      <c r="P504" s="462">
        <f>'Punten per wedstrijd'!D604</f>
        <v>221.39999999999998</v>
      </c>
      <c r="Q504" s="332" t="s">
        <v>18</v>
      </c>
      <c r="R504" s="278" t="s">
        <v>2038</v>
      </c>
      <c r="S504" s="332"/>
      <c r="T504" s="462">
        <f>'Punten per wedstrijd'!D637</f>
        <v>0</v>
      </c>
      <c r="U504" s="332" t="s">
        <v>18</v>
      </c>
      <c r="V504" s="63" t="s">
        <v>3430</v>
      </c>
      <c r="W504" s="63"/>
      <c r="X504" s="462">
        <f>'Punten per wedstrijd'!D87</f>
        <v>925.90000000000009</v>
      </c>
      <c r="Y504" s="332" t="s">
        <v>18</v>
      </c>
      <c r="Z504" s="28" t="s">
        <v>21</v>
      </c>
      <c r="AA504" s="63"/>
      <c r="AB504" s="462">
        <f>'Punten per wedstrijd'!D259</f>
        <v>381.1</v>
      </c>
      <c r="AC504" s="332" t="s">
        <v>18</v>
      </c>
      <c r="AD504" s="219" t="s">
        <v>1662</v>
      </c>
      <c r="AE504" s="63"/>
      <c r="AF504" s="462">
        <f>'Punten per wedstrijd'!D423</f>
        <v>233.70000000000078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772</v>
      </c>
      <c r="C505" s="63"/>
      <c r="D505" s="462">
        <f>'Punten per wedstrijd'!D744</f>
        <v>0</v>
      </c>
      <c r="E505" s="332" t="s">
        <v>20</v>
      </c>
      <c r="F505" s="219" t="s">
        <v>1665</v>
      </c>
      <c r="G505" s="63"/>
      <c r="H505" s="462">
        <f>'Punten per wedstrijd'!D179</f>
        <v>2908.9999999999955</v>
      </c>
      <c r="I505" s="332" t="s">
        <v>20</v>
      </c>
      <c r="J505" s="28" t="s">
        <v>21</v>
      </c>
      <c r="K505" s="63"/>
      <c r="L505" s="462">
        <f>'Punten per wedstrijd'!D363</f>
        <v>665.9</v>
      </c>
      <c r="M505" s="332" t="s">
        <v>20</v>
      </c>
      <c r="N505" s="219" t="s">
        <v>1659</v>
      </c>
      <c r="O505" s="63"/>
      <c r="P505" s="462">
        <f>'Punten per wedstrijd'!D584</f>
        <v>221.39999999999935</v>
      </c>
      <c r="Q505" s="332" t="s">
        <v>20</v>
      </c>
      <c r="R505" s="63" t="s">
        <v>3417</v>
      </c>
      <c r="S505" s="332"/>
      <c r="T505" s="462">
        <f>'Punten per wedstrijd'!D638</f>
        <v>0</v>
      </c>
      <c r="U505" s="332" t="s">
        <v>20</v>
      </c>
      <c r="V505" s="63" t="s">
        <v>3400</v>
      </c>
      <c r="W505" s="63"/>
      <c r="X505" s="462">
        <f>'Punten per wedstrijd'!D28</f>
        <v>912.39999999999918</v>
      </c>
      <c r="Y505" s="332" t="s">
        <v>20</v>
      </c>
      <c r="Z505" s="63" t="s">
        <v>801</v>
      </c>
      <c r="AA505" s="63"/>
      <c r="AB505" s="462">
        <f>'Punten per wedstrijd'!D256</f>
        <v>374.00000000000023</v>
      </c>
      <c r="AC505" s="332" t="s">
        <v>20</v>
      </c>
      <c r="AD505" s="219" t="s">
        <v>1658</v>
      </c>
      <c r="AE505" s="63"/>
      <c r="AF505" s="462">
        <f>'Punten per wedstrijd'!D431</f>
        <v>231.59999999999991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2068</v>
      </c>
      <c r="C506" s="63"/>
      <c r="D506" s="462">
        <f>'Punten per wedstrijd'!D745</f>
        <v>0</v>
      </c>
      <c r="E506" s="332" t="s">
        <v>22</v>
      </c>
      <c r="F506" s="63" t="s">
        <v>3429</v>
      </c>
      <c r="G506" s="63"/>
      <c r="H506" s="462">
        <f>'Punten per wedstrijd'!D148</f>
        <v>2908.1500000000015</v>
      </c>
      <c r="I506" s="332" t="s">
        <v>22</v>
      </c>
      <c r="J506" s="278" t="s">
        <v>37</v>
      </c>
      <c r="K506" s="63"/>
      <c r="L506" s="462">
        <f>'Punten per wedstrijd'!D406</f>
        <v>663.29999999999927</v>
      </c>
      <c r="M506" s="332" t="s">
        <v>22</v>
      </c>
      <c r="N506" s="278" t="s">
        <v>1</v>
      </c>
      <c r="O506" s="63"/>
      <c r="P506" s="462">
        <f>'Punten per wedstrijd'!D532</f>
        <v>211.30000000000049</v>
      </c>
      <c r="Q506" s="332" t="s">
        <v>22</v>
      </c>
      <c r="R506" s="219" t="s">
        <v>1658</v>
      </c>
      <c r="S506" s="332"/>
      <c r="T506" s="462">
        <f>'Punten per wedstrijd'!D639</f>
        <v>0</v>
      </c>
      <c r="U506" s="332" t="s">
        <v>22</v>
      </c>
      <c r="V506" s="63" t="s">
        <v>801</v>
      </c>
      <c r="W506" s="63"/>
      <c r="X506" s="462">
        <f>'Punten per wedstrijd'!D48</f>
        <v>909.29999999999893</v>
      </c>
      <c r="Y506" s="332" t="s">
        <v>22</v>
      </c>
      <c r="Z506" s="278" t="s">
        <v>31</v>
      </c>
      <c r="AA506" s="63"/>
      <c r="AB506" s="462">
        <f>'Punten per wedstrijd'!D296</f>
        <v>358.49999999999989</v>
      </c>
      <c r="AC506" s="332" t="s">
        <v>22</v>
      </c>
      <c r="AD506" s="63" t="s">
        <v>750</v>
      </c>
      <c r="AE506" s="63"/>
      <c r="AF506" s="462">
        <f>'Punten per wedstrijd'!D495</f>
        <v>229.4999999999996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789</v>
      </c>
      <c r="C507" s="63"/>
      <c r="D507" s="462">
        <f>'Punten per wedstrijd'!D746</f>
        <v>0</v>
      </c>
      <c r="E507" s="332" t="s">
        <v>24</v>
      </c>
      <c r="F507" s="28" t="s">
        <v>21</v>
      </c>
      <c r="G507" s="63"/>
      <c r="H507" s="462">
        <f>'Punten per wedstrijd'!D155</f>
        <v>2864.1999999999994</v>
      </c>
      <c r="I507" s="332" t="s">
        <v>24</v>
      </c>
      <c r="J507" s="278" t="s">
        <v>2042</v>
      </c>
      <c r="K507" s="63"/>
      <c r="L507" s="462">
        <f>'Punten per wedstrijd'!D368</f>
        <v>660.10000000000036</v>
      </c>
      <c r="M507" s="332" t="s">
        <v>24</v>
      </c>
      <c r="N507" s="219" t="s">
        <v>1652</v>
      </c>
      <c r="O507" s="63"/>
      <c r="P507" s="462">
        <f>'Punten per wedstrijd'!D530</f>
        <v>211.00000000000034</v>
      </c>
      <c r="Q507" s="332" t="s">
        <v>24</v>
      </c>
      <c r="R507" s="63" t="s">
        <v>772</v>
      </c>
      <c r="S507" s="332"/>
      <c r="T507" s="462">
        <f>'Punten per wedstrijd'!D640</f>
        <v>0</v>
      </c>
      <c r="U507" s="332" t="s">
        <v>24</v>
      </c>
      <c r="V507" s="63" t="s">
        <v>763</v>
      </c>
      <c r="W507" s="63"/>
      <c r="X507" s="462">
        <f>'Punten per wedstrijd'!D58</f>
        <v>906.10000000000082</v>
      </c>
      <c r="Y507" s="332" t="s">
        <v>24</v>
      </c>
      <c r="Z507" s="278" t="s">
        <v>2033</v>
      </c>
      <c r="AA507" s="63"/>
      <c r="AB507" s="462">
        <f>'Punten per wedstrijd'!D234</f>
        <v>358.49999999999983</v>
      </c>
      <c r="AC507" s="332" t="s">
        <v>24</v>
      </c>
      <c r="AD507" s="278" t="s">
        <v>2023</v>
      </c>
      <c r="AE507" s="63"/>
      <c r="AF507" s="462">
        <f>'Punten per wedstrijd'!D520</f>
        <v>225.60000000000011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2021</v>
      </c>
      <c r="C508" s="63"/>
      <c r="D508" s="462">
        <f>'Punten per wedstrijd'!D747</f>
        <v>0</v>
      </c>
      <c r="E508" s="332" t="s">
        <v>26</v>
      </c>
      <c r="F508" s="63" t="s">
        <v>155</v>
      </c>
      <c r="G508" s="63"/>
      <c r="H508" s="462">
        <f>'Punten per wedstrijd'!D205</f>
        <v>2818.7999999999993</v>
      </c>
      <c r="I508" s="332" t="s">
        <v>26</v>
      </c>
      <c r="J508" s="278" t="s">
        <v>2023</v>
      </c>
      <c r="K508" s="63"/>
      <c r="L508" s="462">
        <f>'Punten per wedstrijd'!D416</f>
        <v>656.50000000000057</v>
      </c>
      <c r="M508" s="332" t="s">
        <v>26</v>
      </c>
      <c r="N508" s="63" t="s">
        <v>791</v>
      </c>
      <c r="O508" s="63"/>
      <c r="P508" s="462">
        <f>'Punten per wedstrijd'!D609</f>
        <v>210.3999999999993</v>
      </c>
      <c r="Q508" s="332" t="s">
        <v>26</v>
      </c>
      <c r="R508" s="278" t="s">
        <v>2068</v>
      </c>
      <c r="S508" s="332"/>
      <c r="T508" s="462">
        <f>'Punten per wedstrijd'!D641</f>
        <v>0</v>
      </c>
      <c r="U508" s="332" t="s">
        <v>26</v>
      </c>
      <c r="V508" s="63" t="s">
        <v>3402</v>
      </c>
      <c r="W508" s="63"/>
      <c r="X508" s="462">
        <f>'Punten per wedstrijd'!D23</f>
        <v>902.69999999999948</v>
      </c>
      <c r="Y508" s="332" t="s">
        <v>26</v>
      </c>
      <c r="Z508" s="63" t="s">
        <v>735</v>
      </c>
      <c r="AA508" s="63"/>
      <c r="AB508" s="462">
        <f>'Punten per wedstrijd'!D244</f>
        <v>354.99999999999977</v>
      </c>
      <c r="AC508" s="332" t="s">
        <v>26</v>
      </c>
      <c r="AD508" s="63" t="s">
        <v>797</v>
      </c>
      <c r="AE508" s="63"/>
      <c r="AF508" s="462">
        <f>'Punten per wedstrijd'!D466</f>
        <v>219.99999999999974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3399</v>
      </c>
      <c r="C509" s="63"/>
      <c r="D509" s="462">
        <f>'Punten per wedstrijd'!D748</f>
        <v>0</v>
      </c>
      <c r="E509" s="332" t="s">
        <v>28</v>
      </c>
      <c r="F509" s="63" t="s">
        <v>3426</v>
      </c>
      <c r="G509" s="63"/>
      <c r="H509" s="462">
        <f>'Punten per wedstrijd'!D203</f>
        <v>2786.2000000000025</v>
      </c>
      <c r="I509" s="332" t="s">
        <v>28</v>
      </c>
      <c r="J509" s="219" t="s">
        <v>1667</v>
      </c>
      <c r="K509" s="63"/>
      <c r="L509" s="462">
        <f>'Punten per wedstrijd'!D408</f>
        <v>652.29999999999973</v>
      </c>
      <c r="M509" s="332" t="s">
        <v>28</v>
      </c>
      <c r="N509" s="278" t="s">
        <v>2039</v>
      </c>
      <c r="O509" s="63"/>
      <c r="P509" s="462">
        <f>'Punten per wedstrijd'!D542</f>
        <v>205.29999999999927</v>
      </c>
      <c r="Q509" s="332" t="s">
        <v>28</v>
      </c>
      <c r="R509" s="63" t="s">
        <v>789</v>
      </c>
      <c r="S509" s="332"/>
      <c r="T509" s="462">
        <f>'Punten per wedstrijd'!D642</f>
        <v>0</v>
      </c>
      <c r="U509" s="332" t="s">
        <v>28</v>
      </c>
      <c r="V509" s="278" t="s">
        <v>11</v>
      </c>
      <c r="W509" s="63"/>
      <c r="X509" s="462">
        <f>'Punten per wedstrijd'!D27</f>
        <v>896.99999999999977</v>
      </c>
      <c r="Y509" s="332" t="s">
        <v>28</v>
      </c>
      <c r="Z509" s="63" t="s">
        <v>3429</v>
      </c>
      <c r="AA509" s="63"/>
      <c r="AB509" s="462">
        <f>'Punten per wedstrijd'!D252</f>
        <v>351.09999999999974</v>
      </c>
      <c r="AC509" s="332" t="s">
        <v>28</v>
      </c>
      <c r="AD509" s="63" t="s">
        <v>3430</v>
      </c>
      <c r="AE509" s="63"/>
      <c r="AF509" s="462">
        <f>'Punten per wedstrijd'!D503</f>
        <v>218.2000000000001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2">
        <f>'Punten per wedstrijd'!D749</f>
        <v>0</v>
      </c>
      <c r="E510" s="332" t="s">
        <v>30</v>
      </c>
      <c r="F510" s="278" t="s">
        <v>2038</v>
      </c>
      <c r="G510" s="63"/>
      <c r="H510" s="462">
        <f>'Punten per wedstrijd'!D117</f>
        <v>2777.9</v>
      </c>
      <c r="I510" s="332" t="s">
        <v>30</v>
      </c>
      <c r="J510" s="63" t="s">
        <v>3407</v>
      </c>
      <c r="K510" s="63"/>
      <c r="L510" s="462">
        <f>'Punten per wedstrijd'!D357</f>
        <v>642.80000000000007</v>
      </c>
      <c r="M510" s="332" t="s">
        <v>30</v>
      </c>
      <c r="N510" s="278" t="s">
        <v>2041</v>
      </c>
      <c r="O510" s="63"/>
      <c r="P510" s="462">
        <f>'Punten per wedstrijd'!D574</f>
        <v>201.20000000000005</v>
      </c>
      <c r="Q510" s="332" t="s">
        <v>30</v>
      </c>
      <c r="R510" s="278" t="s">
        <v>2021</v>
      </c>
      <c r="S510" s="332"/>
      <c r="T510" s="462">
        <f>'Punten per wedstrijd'!D643</f>
        <v>0</v>
      </c>
      <c r="U510" s="332" t="s">
        <v>30</v>
      </c>
      <c r="V510" s="63" t="s">
        <v>772</v>
      </c>
      <c r="W510" s="63"/>
      <c r="X510" s="462">
        <f>'Punten per wedstrijd'!D16</f>
        <v>886.69999999999914</v>
      </c>
      <c r="Y510" s="332" t="s">
        <v>30</v>
      </c>
      <c r="Z510" s="63" t="s">
        <v>780</v>
      </c>
      <c r="AA510" s="63"/>
      <c r="AB510" s="462">
        <f>'Punten per wedstrijd'!D285</f>
        <v>344.1</v>
      </c>
      <c r="AC510" s="332" t="s">
        <v>30</v>
      </c>
      <c r="AD510" s="278" t="s">
        <v>37</v>
      </c>
      <c r="AE510" s="63"/>
      <c r="AF510" s="462">
        <f>'Punten per wedstrijd'!D510</f>
        <v>215.20000000000132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2039</v>
      </c>
      <c r="C511" s="63"/>
      <c r="D511" s="462">
        <f>'Punten per wedstrijd'!D750</f>
        <v>0</v>
      </c>
      <c r="E511" s="332" t="s">
        <v>32</v>
      </c>
      <c r="F511" s="219" t="s">
        <v>1657</v>
      </c>
      <c r="G511" s="63"/>
      <c r="H511" s="462">
        <f>'Punten per wedstrijd'!D113</f>
        <v>2765.6999999999989</v>
      </c>
      <c r="I511" s="332" t="s">
        <v>32</v>
      </c>
      <c r="J511" s="63" t="s">
        <v>750</v>
      </c>
      <c r="K511" s="63"/>
      <c r="L511" s="462">
        <f>'Punten per wedstrijd'!D391</f>
        <v>633.09999999999911</v>
      </c>
      <c r="M511" s="332" t="s">
        <v>32</v>
      </c>
      <c r="N511" s="63" t="s">
        <v>801</v>
      </c>
      <c r="O511" s="63"/>
      <c r="P511" s="462">
        <f>'Punten per wedstrijd'!D568</f>
        <v>201.20000000000005</v>
      </c>
      <c r="Q511" s="332" t="s">
        <v>32</v>
      </c>
      <c r="R511" s="63" t="s">
        <v>3399</v>
      </c>
      <c r="S511" s="332"/>
      <c r="T511" s="462">
        <f>'Punten per wedstrijd'!D644</f>
        <v>0</v>
      </c>
      <c r="U511" s="332" t="s">
        <v>32</v>
      </c>
      <c r="V511" s="63" t="s">
        <v>3413</v>
      </c>
      <c r="W511" s="63"/>
      <c r="X511" s="462">
        <f>'Punten per wedstrijd'!D71</f>
        <v>883.50000000000023</v>
      </c>
      <c r="Y511" s="332" t="s">
        <v>32</v>
      </c>
      <c r="Z511" s="219" t="s">
        <v>1648</v>
      </c>
      <c r="AA511" s="63"/>
      <c r="AB511" s="462">
        <f>'Punten per wedstrijd'!D254</f>
        <v>344</v>
      </c>
      <c r="AC511" s="332" t="s">
        <v>32</v>
      </c>
      <c r="AD511" s="278" t="s">
        <v>25</v>
      </c>
      <c r="AE511" s="63"/>
      <c r="AF511" s="462">
        <f>'Punten per wedstrijd'!D479</f>
        <v>212.8000000000001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3402</v>
      </c>
      <c r="C512" s="63"/>
      <c r="D512" s="462">
        <f>'Punten per wedstrijd'!D751</f>
        <v>0</v>
      </c>
      <c r="E512" s="332" t="s">
        <v>34</v>
      </c>
      <c r="F512" s="278" t="s">
        <v>2023</v>
      </c>
      <c r="G512" s="63"/>
      <c r="H512" s="462">
        <f>'Punten per wedstrijd'!D208</f>
        <v>2731.4</v>
      </c>
      <c r="I512" s="332" t="s">
        <v>34</v>
      </c>
      <c r="J512" s="278" t="s">
        <v>2021</v>
      </c>
      <c r="K512" s="63"/>
      <c r="L512" s="462">
        <f>'Punten per wedstrijd'!D331</f>
        <v>631.19999999999982</v>
      </c>
      <c r="M512" s="332" t="s">
        <v>34</v>
      </c>
      <c r="N512" s="278" t="s">
        <v>4565</v>
      </c>
      <c r="O512" s="63"/>
      <c r="P512" s="462">
        <f>'Punten per wedstrijd'!D569</f>
        <v>200.2999999999995</v>
      </c>
      <c r="Q512" s="332" t="s">
        <v>34</v>
      </c>
      <c r="R512" s="63" t="s">
        <v>153</v>
      </c>
      <c r="S512" s="332"/>
      <c r="T512" s="462">
        <f>'Punten per wedstrijd'!D645</f>
        <v>0</v>
      </c>
      <c r="U512" s="332" t="s">
        <v>34</v>
      </c>
      <c r="V512" s="278" t="s">
        <v>15</v>
      </c>
      <c r="W512" s="63"/>
      <c r="X512" s="462">
        <f>'Punten per wedstrijd'!D37</f>
        <v>866.49999999999955</v>
      </c>
      <c r="Y512" s="332" t="s">
        <v>34</v>
      </c>
      <c r="Z512" s="219" t="s">
        <v>1661</v>
      </c>
      <c r="AA512" s="63"/>
      <c r="AB512" s="462">
        <f>'Punten per wedstrijd'!D273</f>
        <v>339.59999999999991</v>
      </c>
      <c r="AC512" s="332" t="s">
        <v>34</v>
      </c>
      <c r="AD512" s="278" t="s">
        <v>2022</v>
      </c>
      <c r="AE512" s="63"/>
      <c r="AF512" s="462">
        <f>'Punten per wedstrijd'!D455</f>
        <v>202.40000000000128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3416</v>
      </c>
      <c r="C513" s="63"/>
      <c r="D513" s="462">
        <f>'Punten per wedstrijd'!D752</f>
        <v>0</v>
      </c>
      <c r="E513" s="332" t="s">
        <v>36</v>
      </c>
      <c r="F513" s="278" t="s">
        <v>2021</v>
      </c>
      <c r="G513" s="63"/>
      <c r="H513" s="462">
        <f>'Punten per wedstrijd'!D123</f>
        <v>2727.7999999999979</v>
      </c>
      <c r="I513" s="332" t="s">
        <v>36</v>
      </c>
      <c r="J513" s="63" t="s">
        <v>154</v>
      </c>
      <c r="K513" s="63"/>
      <c r="L513" s="462">
        <f>'Punten per wedstrijd'!D382</f>
        <v>624.39999999999964</v>
      </c>
      <c r="M513" s="332" t="s">
        <v>36</v>
      </c>
      <c r="N513" s="278" t="s">
        <v>25</v>
      </c>
      <c r="O513" s="63"/>
      <c r="P513" s="462">
        <f>'Punten per wedstrijd'!D583</f>
        <v>199.10000000000036</v>
      </c>
      <c r="Q513" s="332" t="s">
        <v>36</v>
      </c>
      <c r="R513" s="278" t="s">
        <v>2039</v>
      </c>
      <c r="S513" s="332"/>
      <c r="T513" s="462">
        <f>'Punten per wedstrijd'!D646</f>
        <v>0</v>
      </c>
      <c r="U513" s="332" t="s">
        <v>36</v>
      </c>
      <c r="V513" s="278" t="s">
        <v>2026</v>
      </c>
      <c r="W513" s="63"/>
      <c r="X513" s="462">
        <f>'Punten per wedstrijd'!D32</f>
        <v>865.7</v>
      </c>
      <c r="Y513" s="332" t="s">
        <v>36</v>
      </c>
      <c r="Z513" s="63" t="s">
        <v>3417</v>
      </c>
      <c r="AA513" s="63"/>
      <c r="AB513" s="462">
        <f>'Punten per wedstrijd'!D222</f>
        <v>337.4</v>
      </c>
      <c r="AC513" s="332" t="s">
        <v>36</v>
      </c>
      <c r="AD513" s="63" t="s">
        <v>784</v>
      </c>
      <c r="AE513" s="63"/>
      <c r="AF513" s="462">
        <f>'Punten per wedstrijd'!D450</f>
        <v>200.89999999999966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2">
        <f>'Punten per wedstrijd'!D753</f>
        <v>0</v>
      </c>
      <c r="E514" s="332" t="s">
        <v>38</v>
      </c>
      <c r="F514" s="278" t="s">
        <v>2040</v>
      </c>
      <c r="G514" s="63"/>
      <c r="H514" s="462">
        <f>'Punten per wedstrijd'!D133</f>
        <v>2701.1000000000008</v>
      </c>
      <c r="I514" s="332" t="s">
        <v>38</v>
      </c>
      <c r="J514" s="63" t="s">
        <v>3425</v>
      </c>
      <c r="K514" s="63"/>
      <c r="L514" s="462">
        <f>'Punten per wedstrijd'!D350</f>
        <v>620.19999999999982</v>
      </c>
      <c r="M514" s="332" t="s">
        <v>38</v>
      </c>
      <c r="N514" s="219" t="s">
        <v>1664</v>
      </c>
      <c r="O514" s="63"/>
      <c r="P514" s="462">
        <f>'Punten per wedstrijd'!D620</f>
        <v>198.5</v>
      </c>
      <c r="Q514" s="332" t="s">
        <v>38</v>
      </c>
      <c r="R514" s="63" t="s">
        <v>3402</v>
      </c>
      <c r="S514" s="332"/>
      <c r="T514" s="462">
        <f>'Punten per wedstrijd'!D647</f>
        <v>0</v>
      </c>
      <c r="U514" s="332" t="s">
        <v>38</v>
      </c>
      <c r="V514" s="278" t="s">
        <v>3397</v>
      </c>
      <c r="W514" s="63"/>
      <c r="X514" s="462">
        <f>'Punten per wedstrijd'!D103</f>
        <v>864.2999999999995</v>
      </c>
      <c r="Y514" s="332" t="s">
        <v>38</v>
      </c>
      <c r="Z514" s="63" t="s">
        <v>3416</v>
      </c>
      <c r="AA514" s="63"/>
      <c r="AB514" s="462">
        <f>'Punten per wedstrijd'!D232</f>
        <v>337.30000000000013</v>
      </c>
      <c r="AC514" s="332" t="s">
        <v>38</v>
      </c>
      <c r="AD514" s="63" t="s">
        <v>3405</v>
      </c>
      <c r="AE514" s="63"/>
      <c r="AF514" s="462">
        <f>'Punten per wedstrijd'!D475</f>
        <v>199.50000000000045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2033</v>
      </c>
      <c r="C515" s="63"/>
      <c r="D515" s="462">
        <f>'Punten per wedstrijd'!D754</f>
        <v>0</v>
      </c>
      <c r="E515" s="332" t="s">
        <v>145</v>
      </c>
      <c r="F515" s="278" t="s">
        <v>2042</v>
      </c>
      <c r="G515" s="63"/>
      <c r="H515" s="462">
        <f>'Punten per wedstrijd'!D160</f>
        <v>2680.0999999999981</v>
      </c>
      <c r="I515" s="332" t="s">
        <v>145</v>
      </c>
      <c r="J515" s="63" t="s">
        <v>749</v>
      </c>
      <c r="K515" s="63"/>
      <c r="L515" s="462">
        <f>'Punten per wedstrijd'!D392</f>
        <v>610.4000000000002</v>
      </c>
      <c r="M515" s="332" t="s">
        <v>145</v>
      </c>
      <c r="N515" s="63" t="s">
        <v>3413</v>
      </c>
      <c r="O515" s="63"/>
      <c r="P515" s="462">
        <f>'Punten per wedstrijd'!D591</f>
        <v>196.49999999999852</v>
      </c>
      <c r="Q515" s="332" t="s">
        <v>145</v>
      </c>
      <c r="R515" s="63" t="s">
        <v>3416</v>
      </c>
      <c r="S515" s="332"/>
      <c r="T515" s="462">
        <f>'Punten per wedstrijd'!D648</f>
        <v>0</v>
      </c>
      <c r="U515" s="332" t="s">
        <v>145</v>
      </c>
      <c r="V515" s="63" t="s">
        <v>3404</v>
      </c>
      <c r="W515" s="63"/>
      <c r="X515" s="462">
        <f>'Punten per wedstrijd'!D43</f>
        <v>864.09999999999957</v>
      </c>
      <c r="Y515" s="332" t="s">
        <v>145</v>
      </c>
      <c r="Z515" s="63" t="s">
        <v>3405</v>
      </c>
      <c r="AA515" s="63"/>
      <c r="AB515" s="462">
        <f>'Punten per wedstrijd'!D267</f>
        <v>333.00000000000011</v>
      </c>
      <c r="AC515" s="332" t="s">
        <v>145</v>
      </c>
      <c r="AD515" s="219" t="s">
        <v>1648</v>
      </c>
      <c r="AE515" s="63"/>
      <c r="AF515" s="462">
        <f>'Punten per wedstrijd'!D462</f>
        <v>199.29999999999939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2">
        <f>'Punten per wedstrijd'!D755</f>
        <v>0</v>
      </c>
      <c r="E516" s="332" t="s">
        <v>146</v>
      </c>
      <c r="F516" s="219" t="s">
        <v>1662</v>
      </c>
      <c r="G516" s="63"/>
      <c r="H516" s="462">
        <f>'Punten per wedstrijd'!D111</f>
        <v>2678.4000000000005</v>
      </c>
      <c r="I516" s="332" t="s">
        <v>146</v>
      </c>
      <c r="J516" s="63" t="s">
        <v>180</v>
      </c>
      <c r="K516" s="63"/>
      <c r="L516" s="462">
        <f>'Punten per wedstrijd'!D410</f>
        <v>605.20000000000005</v>
      </c>
      <c r="M516" s="332" t="s">
        <v>146</v>
      </c>
      <c r="N516" s="63" t="s">
        <v>153</v>
      </c>
      <c r="O516" s="63"/>
      <c r="P516" s="462">
        <f>'Punten per wedstrijd'!D541</f>
        <v>195.60000000000042</v>
      </c>
      <c r="Q516" s="332" t="s">
        <v>146</v>
      </c>
      <c r="R516" s="63" t="s">
        <v>9</v>
      </c>
      <c r="S516" s="332"/>
      <c r="T516" s="462">
        <f>'Punten per wedstrijd'!D649</f>
        <v>0</v>
      </c>
      <c r="U516" s="332" t="s">
        <v>146</v>
      </c>
      <c r="V516" s="63" t="s">
        <v>758</v>
      </c>
      <c r="W516" s="63"/>
      <c r="X516" s="462">
        <f>'Punten per wedstrijd'!D41</f>
        <v>863.70000000000039</v>
      </c>
      <c r="Y516" s="332" t="s">
        <v>146</v>
      </c>
      <c r="Z516" s="63" t="s">
        <v>765</v>
      </c>
      <c r="AA516" s="63"/>
      <c r="AB516" s="462">
        <f>'Punten per wedstrijd'!D280</f>
        <v>332.10000000000014</v>
      </c>
      <c r="AC516" s="332" t="s">
        <v>146</v>
      </c>
      <c r="AD516" s="219" t="s">
        <v>1659</v>
      </c>
      <c r="AE516" s="63"/>
      <c r="AF516" s="462">
        <f>'Punten per wedstrijd'!D480</f>
        <v>198.99999999999972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3400</v>
      </c>
      <c r="C517" s="63"/>
      <c r="D517" s="462">
        <f>'Punten per wedstrijd'!D756</f>
        <v>0</v>
      </c>
      <c r="E517" s="332" t="s">
        <v>147</v>
      </c>
      <c r="F517" s="219" t="s">
        <v>1664</v>
      </c>
      <c r="G517" s="63"/>
      <c r="H517" s="462">
        <f>'Punten per wedstrijd'!D204</f>
        <v>2654.299999999997</v>
      </c>
      <c r="I517" s="332" t="s">
        <v>147</v>
      </c>
      <c r="J517" s="63" t="s">
        <v>779</v>
      </c>
      <c r="K517" s="63"/>
      <c r="L517" s="462">
        <f>'Punten per wedstrijd'!D381</f>
        <v>604.69999999999948</v>
      </c>
      <c r="M517" s="332" t="s">
        <v>147</v>
      </c>
      <c r="N517" s="63" t="s">
        <v>3410</v>
      </c>
      <c r="O517" s="63"/>
      <c r="P517" s="462">
        <f>'Punten per wedstrijd'!D553</f>
        <v>191.6999999999997</v>
      </c>
      <c r="Q517" s="332" t="s">
        <v>147</v>
      </c>
      <c r="R517" s="278" t="s">
        <v>2033</v>
      </c>
      <c r="S517" s="332"/>
      <c r="T517" s="462">
        <f>'Punten per wedstrijd'!D650</f>
        <v>0</v>
      </c>
      <c r="U517" s="332" t="s">
        <v>147</v>
      </c>
      <c r="V517" s="63" t="s">
        <v>3428</v>
      </c>
      <c r="W517" s="63"/>
      <c r="X517" s="462">
        <f>'Punten per wedstrijd'!D76</f>
        <v>845.79999999999882</v>
      </c>
      <c r="Y517" s="332" t="s">
        <v>147</v>
      </c>
      <c r="Z517" s="63" t="s">
        <v>739</v>
      </c>
      <c r="AA517" s="63"/>
      <c r="AB517" s="462">
        <f>'Punten per wedstrijd'!D282</f>
        <v>329.29999999999995</v>
      </c>
      <c r="AC517" s="332" t="s">
        <v>147</v>
      </c>
      <c r="AD517" s="63" t="s">
        <v>154</v>
      </c>
      <c r="AE517" s="63"/>
      <c r="AF517" s="462">
        <f>'Punten per wedstrijd'!D486</f>
        <v>196.30000000000035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2040</v>
      </c>
      <c r="C518" s="63"/>
      <c r="D518" s="462">
        <f>'Punten per wedstrijd'!D757</f>
        <v>0</v>
      </c>
      <c r="E518" s="332" t="s">
        <v>151</v>
      </c>
      <c r="F518" s="278" t="s">
        <v>4565</v>
      </c>
      <c r="G518" s="63"/>
      <c r="H518" s="462">
        <f>'Punten per wedstrijd'!D153</f>
        <v>2649.6999999999985</v>
      </c>
      <c r="I518" s="332" t="s">
        <v>151</v>
      </c>
      <c r="J518" s="278" t="s">
        <v>2022</v>
      </c>
      <c r="K518" s="63"/>
      <c r="L518" s="462">
        <f>'Punten per wedstrijd'!D351</f>
        <v>600.10000000000036</v>
      </c>
      <c r="M518" s="332" t="s">
        <v>151</v>
      </c>
      <c r="N518" s="63" t="s">
        <v>763</v>
      </c>
      <c r="O518" s="63"/>
      <c r="P518" s="462">
        <f>'Punten per wedstrijd'!D578</f>
        <v>190.49999999999955</v>
      </c>
      <c r="Q518" s="332" t="s">
        <v>151</v>
      </c>
      <c r="R518" s="278" t="s">
        <v>11</v>
      </c>
      <c r="S518" s="332"/>
      <c r="T518" s="462">
        <f>'Punten per wedstrijd'!D651</f>
        <v>0</v>
      </c>
      <c r="U518" s="332" t="s">
        <v>151</v>
      </c>
      <c r="V518" s="63" t="s">
        <v>162</v>
      </c>
      <c r="W518" s="63"/>
      <c r="X518" s="462">
        <f>'Punten per wedstrijd'!D42</f>
        <v>841.59999999999957</v>
      </c>
      <c r="Y518" s="332" t="s">
        <v>151</v>
      </c>
      <c r="Z518" s="63" t="s">
        <v>3408</v>
      </c>
      <c r="AA518" s="63"/>
      <c r="AB518" s="462">
        <f>'Punten per wedstrijd'!D291</f>
        <v>326.5</v>
      </c>
      <c r="AC518" s="332" t="s">
        <v>151</v>
      </c>
      <c r="AD518" s="28" t="s">
        <v>21</v>
      </c>
      <c r="AE518" s="63"/>
      <c r="AF518" s="462">
        <f>'Punten per wedstrijd'!D467</f>
        <v>195.89999999999932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1660</v>
      </c>
      <c r="C519" s="63"/>
      <c r="D519" s="462">
        <f>'Punten per wedstrijd'!D758</f>
        <v>0</v>
      </c>
      <c r="E519" s="332" t="s">
        <v>157</v>
      </c>
      <c r="F519" s="278" t="s">
        <v>31</v>
      </c>
      <c r="G519" s="63"/>
      <c r="H519" s="462">
        <f>'Punten per wedstrijd'!D192</f>
        <v>2643.9999999999945</v>
      </c>
      <c r="I519" s="332" t="s">
        <v>157</v>
      </c>
      <c r="J519" s="278" t="s">
        <v>2045</v>
      </c>
      <c r="K519" s="63"/>
      <c r="L519" s="462">
        <f>'Punten per wedstrijd'!D409</f>
        <v>598.1</v>
      </c>
      <c r="M519" s="332" t="s">
        <v>157</v>
      </c>
      <c r="N519" s="63" t="s">
        <v>3404</v>
      </c>
      <c r="O519" s="63"/>
      <c r="P519" s="462">
        <f>'Punten per wedstrijd'!D563</f>
        <v>188.60000000000025</v>
      </c>
      <c r="Q519" s="332" t="s">
        <v>157</v>
      </c>
      <c r="R519" s="63" t="s">
        <v>3400</v>
      </c>
      <c r="S519" s="332"/>
      <c r="T519" s="462">
        <f>'Punten per wedstrijd'!D652</f>
        <v>0</v>
      </c>
      <c r="U519" s="332" t="s">
        <v>157</v>
      </c>
      <c r="V519" s="278" t="s">
        <v>4565</v>
      </c>
      <c r="W519" s="63"/>
      <c r="X519" s="462">
        <f>'Punten per wedstrijd'!D49</f>
        <v>838.79999999999916</v>
      </c>
      <c r="Y519" s="332" t="s">
        <v>157</v>
      </c>
      <c r="Z519" s="63" t="s">
        <v>154</v>
      </c>
      <c r="AA519" s="63"/>
      <c r="AB519" s="462">
        <f>'Punten per wedstrijd'!D278</f>
        <v>323.29999999999984</v>
      </c>
      <c r="AC519" s="332" t="s">
        <v>157</v>
      </c>
      <c r="AD519" s="63" t="s">
        <v>739</v>
      </c>
      <c r="AE519" s="63"/>
      <c r="AF519" s="462">
        <f>'Punten per wedstrijd'!D490</f>
        <v>195.4000000000002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729</v>
      </c>
      <c r="C520" s="63"/>
      <c r="D520" s="462">
        <f>'Punten per wedstrijd'!D759</f>
        <v>0</v>
      </c>
      <c r="E520" s="332" t="s">
        <v>159</v>
      </c>
      <c r="F520" s="63" t="s">
        <v>3416</v>
      </c>
      <c r="G520" s="63"/>
      <c r="H520" s="462">
        <f>'Punten per wedstrijd'!D128</f>
        <v>2632.699999999998</v>
      </c>
      <c r="I520" s="332" t="s">
        <v>159</v>
      </c>
      <c r="J520" s="63" t="s">
        <v>764</v>
      </c>
      <c r="K520" s="63"/>
      <c r="L520" s="462">
        <f>'Punten per wedstrijd'!D373</f>
        <v>585.79999999999984</v>
      </c>
      <c r="M520" s="332" t="s">
        <v>159</v>
      </c>
      <c r="N520" s="28" t="s">
        <v>142</v>
      </c>
      <c r="O520" s="63"/>
      <c r="P520" s="462">
        <f>'Punten per wedstrijd'!D593</f>
        <v>188.3000000000003</v>
      </c>
      <c r="Q520" s="332" t="s">
        <v>159</v>
      </c>
      <c r="R520" s="278" t="s">
        <v>2040</v>
      </c>
      <c r="S520" s="332"/>
      <c r="T520" s="462">
        <f>'Punten per wedstrijd'!D653</f>
        <v>0</v>
      </c>
      <c r="U520" s="332" t="s">
        <v>159</v>
      </c>
      <c r="V520" s="219" t="s">
        <v>1667</v>
      </c>
      <c r="W520" s="63"/>
      <c r="X520" s="462">
        <f>'Punten per wedstrijd'!D96</f>
        <v>836.60000000000014</v>
      </c>
      <c r="Y520" s="332" t="s">
        <v>159</v>
      </c>
      <c r="Z520" s="278" t="s">
        <v>13</v>
      </c>
      <c r="AA520" s="63"/>
      <c r="AB520" s="462">
        <f>'Punten per wedstrijd'!D243</f>
        <v>319.09999999999985</v>
      </c>
      <c r="AC520" s="332" t="s">
        <v>159</v>
      </c>
      <c r="AD520" s="63" t="s">
        <v>763</v>
      </c>
      <c r="AE520" s="63"/>
      <c r="AF520" s="462">
        <f>'Punten per wedstrijd'!D474</f>
        <v>192.900000000001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2026</v>
      </c>
      <c r="C521" s="63"/>
      <c r="D521" s="462">
        <f>'Punten per wedstrijd'!D760</f>
        <v>0</v>
      </c>
      <c r="E521" s="332" t="s">
        <v>160</v>
      </c>
      <c r="F521" s="278" t="s">
        <v>15</v>
      </c>
      <c r="G521" s="63"/>
      <c r="H521" s="462">
        <f>'Punten per wedstrijd'!D141</f>
        <v>2616.7999999999997</v>
      </c>
      <c r="I521" s="332" t="s">
        <v>160</v>
      </c>
      <c r="J521" s="63" t="s">
        <v>747</v>
      </c>
      <c r="K521" s="63"/>
      <c r="L521" s="462">
        <f>'Punten per wedstrijd'!D379</f>
        <v>581.40000000000009</v>
      </c>
      <c r="M521" s="332" t="s">
        <v>160</v>
      </c>
      <c r="N521" s="278" t="s">
        <v>17</v>
      </c>
      <c r="O521" s="63"/>
      <c r="P521" s="462">
        <f>'Punten per wedstrijd'!D560</f>
        <v>186.49999999999989</v>
      </c>
      <c r="Q521" s="332" t="s">
        <v>160</v>
      </c>
      <c r="R521" s="219" t="s">
        <v>1660</v>
      </c>
      <c r="S521" s="332"/>
      <c r="T521" s="462">
        <f>'Punten per wedstrijd'!D654</f>
        <v>0</v>
      </c>
      <c r="U521" s="332" t="s">
        <v>160</v>
      </c>
      <c r="V521" s="219" t="s">
        <v>1660</v>
      </c>
      <c r="W521" s="63"/>
      <c r="X521" s="462">
        <f>'Punten per wedstrijd'!D30</f>
        <v>835.60000000000036</v>
      </c>
      <c r="Y521" s="332" t="s">
        <v>160</v>
      </c>
      <c r="Z521" s="278" t="s">
        <v>3397</v>
      </c>
      <c r="AA521" s="63"/>
      <c r="AB521" s="462">
        <f>'Punten per wedstrijd'!D311</f>
        <v>317</v>
      </c>
      <c r="AC521" s="332" t="s">
        <v>160</v>
      </c>
      <c r="AD521" s="63" t="s">
        <v>153</v>
      </c>
      <c r="AE521" s="63"/>
      <c r="AF521" s="462">
        <f>'Punten per wedstrijd'!D437</f>
        <v>191.69999999999911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3410</v>
      </c>
      <c r="C522" s="63"/>
      <c r="D522" s="462">
        <f>'Punten per wedstrijd'!D761</f>
        <v>0</v>
      </c>
      <c r="E522" s="332" t="s">
        <v>161</v>
      </c>
      <c r="F522" s="278" t="s">
        <v>2017</v>
      </c>
      <c r="G522" s="63"/>
      <c r="H522" s="462">
        <f>'Punten per wedstrijd'!D190</f>
        <v>2608.9</v>
      </c>
      <c r="I522" s="332" t="s">
        <v>161</v>
      </c>
      <c r="J522" s="28" t="s">
        <v>142</v>
      </c>
      <c r="K522" s="63"/>
      <c r="L522" s="462">
        <f>'Punten per wedstrijd'!D385</f>
        <v>576.20000000000016</v>
      </c>
      <c r="M522" s="332" t="s">
        <v>161</v>
      </c>
      <c r="N522" s="63" t="s">
        <v>754</v>
      </c>
      <c r="O522" s="63"/>
      <c r="P522" s="462">
        <f>'Punten per wedstrijd'!D622</f>
        <v>179.49999999999989</v>
      </c>
      <c r="Q522" s="332" t="s">
        <v>161</v>
      </c>
      <c r="R522" s="63" t="s">
        <v>729</v>
      </c>
      <c r="S522" s="332"/>
      <c r="T522" s="462">
        <f>'Punten per wedstrijd'!D655</f>
        <v>0</v>
      </c>
      <c r="U522" s="332" t="s">
        <v>161</v>
      </c>
      <c r="V522" s="219" t="s">
        <v>1661</v>
      </c>
      <c r="W522" s="63"/>
      <c r="X522" s="462">
        <f>'Punten per wedstrijd'!D65</f>
        <v>834.8</v>
      </c>
      <c r="Y522" s="332" t="s">
        <v>161</v>
      </c>
      <c r="Z522" s="278" t="s">
        <v>37</v>
      </c>
      <c r="AA522" s="63"/>
      <c r="AB522" s="462">
        <f>'Punten per wedstrijd'!D302</f>
        <v>316.5</v>
      </c>
      <c r="AC522" s="332" t="s">
        <v>161</v>
      </c>
      <c r="AD522" s="278" t="s">
        <v>2026</v>
      </c>
      <c r="AE522" s="63"/>
      <c r="AF522" s="462">
        <f>'Punten per wedstrijd'!D448</f>
        <v>191.50000000000051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784</v>
      </c>
      <c r="C523" s="63"/>
      <c r="D523" s="462">
        <f>'Punten per wedstrijd'!D762</f>
        <v>0</v>
      </c>
      <c r="E523" s="332" t="s">
        <v>163</v>
      </c>
      <c r="F523" s="219" t="s">
        <v>1652</v>
      </c>
      <c r="G523" s="63"/>
      <c r="H523" s="462">
        <f>'Punten per wedstrijd'!D114</f>
        <v>2602.0999999999985</v>
      </c>
      <c r="I523" s="332" t="s">
        <v>163</v>
      </c>
      <c r="J523" s="63" t="s">
        <v>3417</v>
      </c>
      <c r="K523" s="63"/>
      <c r="L523" s="462">
        <f>'Punten per wedstrijd'!D326</f>
        <v>575.9</v>
      </c>
      <c r="M523" s="332" t="s">
        <v>163</v>
      </c>
      <c r="N523" s="63" t="s">
        <v>765</v>
      </c>
      <c r="O523" s="63"/>
      <c r="P523" s="462">
        <f>'Punten per wedstrijd'!D592</f>
        <v>177.6000000000007</v>
      </c>
      <c r="Q523" s="332" t="s">
        <v>163</v>
      </c>
      <c r="R523" s="278" t="s">
        <v>2026</v>
      </c>
      <c r="S523" s="332"/>
      <c r="T523" s="462">
        <f>'Punten per wedstrijd'!D656</f>
        <v>0</v>
      </c>
      <c r="U523" s="332" t="s">
        <v>163</v>
      </c>
      <c r="V523" s="219" t="s">
        <v>1662</v>
      </c>
      <c r="W523" s="63"/>
      <c r="X523" s="462">
        <f>'Punten per wedstrijd'!D7</f>
        <v>833.50000000000125</v>
      </c>
      <c r="Y523" s="332" t="s">
        <v>163</v>
      </c>
      <c r="Z523" s="63" t="s">
        <v>3404</v>
      </c>
      <c r="AA523" s="63"/>
      <c r="AB523" s="462">
        <f>'Punten per wedstrijd'!D251</f>
        <v>316.39999999999998</v>
      </c>
      <c r="AC523" s="332" t="s">
        <v>163</v>
      </c>
      <c r="AD523" s="219" t="s">
        <v>1652</v>
      </c>
      <c r="AE523" s="63"/>
      <c r="AF523" s="462">
        <f>'Punten per wedstrijd'!D426</f>
        <v>191.50000000000045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276</v>
      </c>
      <c r="B524" s="278" t="s">
        <v>13</v>
      </c>
      <c r="C524" s="63"/>
      <c r="D524" s="462">
        <f>'Punten per wedstrijd'!D763</f>
        <v>0</v>
      </c>
      <c r="E524" s="332" t="s">
        <v>276</v>
      </c>
      <c r="F524" s="63" t="s">
        <v>3411</v>
      </c>
      <c r="G524" s="63"/>
      <c r="H524" s="462">
        <f>'Punten per wedstrijd'!D189</f>
        <v>2589.3999999999987</v>
      </c>
      <c r="I524" s="332" t="s">
        <v>276</v>
      </c>
      <c r="J524" s="219" t="s">
        <v>1652</v>
      </c>
      <c r="K524" s="63"/>
      <c r="L524" s="462">
        <f>'Punten per wedstrijd'!D322</f>
        <v>571.09999999999991</v>
      </c>
      <c r="M524" s="332" t="s">
        <v>276</v>
      </c>
      <c r="N524" s="219" t="s">
        <v>1660</v>
      </c>
      <c r="O524" s="63"/>
      <c r="P524" s="462">
        <f>'Punten per wedstrijd'!D550</f>
        <v>176.90000000000066</v>
      </c>
      <c r="Q524" s="332" t="s">
        <v>276</v>
      </c>
      <c r="R524" s="63" t="s">
        <v>3410</v>
      </c>
      <c r="S524" s="332"/>
      <c r="T524" s="462">
        <f>'Punten per wedstrijd'!D657</f>
        <v>0</v>
      </c>
      <c r="U524" s="332" t="s">
        <v>276</v>
      </c>
      <c r="V524" s="63" t="s">
        <v>3410</v>
      </c>
      <c r="W524" s="63"/>
      <c r="X524" s="462">
        <f>'Punten per wedstrijd'!D33</f>
        <v>819.39999999999941</v>
      </c>
      <c r="Y524" s="332" t="s">
        <v>276</v>
      </c>
      <c r="Z524" s="63" t="s">
        <v>789</v>
      </c>
      <c r="AA524" s="63"/>
      <c r="AB524" s="462">
        <f>'Punten per wedstrijd'!D226</f>
        <v>315.7</v>
      </c>
      <c r="AC524" s="332" t="s">
        <v>276</v>
      </c>
      <c r="AD524" s="278" t="s">
        <v>2068</v>
      </c>
      <c r="AE524" s="63"/>
      <c r="AF524" s="462">
        <f>'Punten per wedstrijd'!D433</f>
        <v>190.20000000000013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277</v>
      </c>
      <c r="B525" s="63" t="s">
        <v>735</v>
      </c>
      <c r="C525" s="63"/>
      <c r="D525" s="462">
        <f>'Punten per wedstrijd'!D764</f>
        <v>0</v>
      </c>
      <c r="E525" s="332" t="s">
        <v>277</v>
      </c>
      <c r="F525" s="28" t="s">
        <v>142</v>
      </c>
      <c r="G525" s="63"/>
      <c r="H525" s="462">
        <f>'Punten per wedstrijd'!D177</f>
        <v>2574.6000000000013</v>
      </c>
      <c r="I525" s="332" t="s">
        <v>277</v>
      </c>
      <c r="J525" s="278" t="s">
        <v>11</v>
      </c>
      <c r="K525" s="63"/>
      <c r="L525" s="462">
        <f>'Punten per wedstrijd'!D339</f>
        <v>570.8000000000003</v>
      </c>
      <c r="M525" s="332" t="s">
        <v>277</v>
      </c>
      <c r="N525" s="278" t="s">
        <v>2023</v>
      </c>
      <c r="O525" s="63"/>
      <c r="P525" s="462">
        <f>'Punten per wedstrijd'!D624</f>
        <v>175.40000000000123</v>
      </c>
      <c r="Q525" s="332" t="s">
        <v>277</v>
      </c>
      <c r="R525" s="63" t="s">
        <v>784</v>
      </c>
      <c r="S525" s="332"/>
      <c r="T525" s="462">
        <f>'Punten per wedstrijd'!D658</f>
        <v>0</v>
      </c>
      <c r="U525" s="332" t="s">
        <v>277</v>
      </c>
      <c r="V525" s="278" t="s">
        <v>25</v>
      </c>
      <c r="W525" s="63"/>
      <c r="X525" s="462">
        <f>'Punten per wedstrijd'!D63</f>
        <v>810.70000000000027</v>
      </c>
      <c r="Y525" s="332" t="s">
        <v>277</v>
      </c>
      <c r="Z525" s="278" t="s">
        <v>2042</v>
      </c>
      <c r="AA525" s="63"/>
      <c r="AB525" s="462">
        <f>'Punten per wedstrijd'!D264</f>
        <v>313.99999999999977</v>
      </c>
      <c r="AC525" s="332" t="s">
        <v>277</v>
      </c>
      <c r="AD525" s="63" t="s">
        <v>3410</v>
      </c>
      <c r="AE525" s="63"/>
      <c r="AF525" s="462">
        <f>'Punten per wedstrijd'!D449</f>
        <v>189.49999999999937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278</v>
      </c>
      <c r="B526" s="278" t="s">
        <v>15</v>
      </c>
      <c r="C526" s="63"/>
      <c r="D526" s="462">
        <f>'Punten per wedstrijd'!D765</f>
        <v>0</v>
      </c>
      <c r="E526" s="332" t="s">
        <v>278</v>
      </c>
      <c r="F526" s="63" t="s">
        <v>749</v>
      </c>
      <c r="G526" s="63"/>
      <c r="H526" s="462">
        <f>'Punten per wedstrijd'!D184</f>
        <v>2543.1000000000013</v>
      </c>
      <c r="I526" s="332" t="s">
        <v>278</v>
      </c>
      <c r="J526" s="278" t="s">
        <v>4565</v>
      </c>
      <c r="K526" s="63"/>
      <c r="L526" s="462">
        <f>'Punten per wedstrijd'!D361</f>
        <v>570</v>
      </c>
      <c r="M526" s="332" t="s">
        <v>278</v>
      </c>
      <c r="N526" s="63" t="s">
        <v>735</v>
      </c>
      <c r="O526" s="63"/>
      <c r="P526" s="462">
        <f>'Punten per wedstrijd'!D556</f>
        <v>175.3000000000003</v>
      </c>
      <c r="Q526" s="332" t="s">
        <v>278</v>
      </c>
      <c r="R526" s="278" t="s">
        <v>13</v>
      </c>
      <c r="S526" s="332"/>
      <c r="T526" s="462">
        <f>'Punten per wedstrijd'!D659</f>
        <v>0</v>
      </c>
      <c r="U526" s="332" t="s">
        <v>278</v>
      </c>
      <c r="V526" s="278" t="s">
        <v>33</v>
      </c>
      <c r="W526" s="63"/>
      <c r="X526" s="462">
        <f>'Punten per wedstrijd'!D93</f>
        <v>808.19999999999845</v>
      </c>
      <c r="Y526" s="332" t="s">
        <v>278</v>
      </c>
      <c r="Z526" s="278" t="s">
        <v>2039</v>
      </c>
      <c r="AA526" s="63"/>
      <c r="AB526" s="462">
        <f>'Punten per wedstrijd'!D230</f>
        <v>312.9999999999996</v>
      </c>
      <c r="AC526" s="332" t="s">
        <v>278</v>
      </c>
      <c r="AD526" s="219" t="s">
        <v>1667</v>
      </c>
      <c r="AE526" s="63"/>
      <c r="AF526" s="462">
        <f>'Punten per wedstrijd'!D512</f>
        <v>184.49999999999989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279</v>
      </c>
      <c r="B527" s="63" t="s">
        <v>3425</v>
      </c>
      <c r="C527" s="63"/>
      <c r="D527" s="462">
        <f>'Punten per wedstrijd'!D766</f>
        <v>0</v>
      </c>
      <c r="E527" s="332" t="s">
        <v>279</v>
      </c>
      <c r="F527" s="219" t="s">
        <v>1667</v>
      </c>
      <c r="G527" s="63"/>
      <c r="H527" s="462">
        <f>'Punten per wedstrijd'!D200</f>
        <v>2539.8000000000025</v>
      </c>
      <c r="I527" s="332" t="s">
        <v>279</v>
      </c>
      <c r="J527" s="63" t="s">
        <v>141</v>
      </c>
      <c r="K527" s="63"/>
      <c r="L527" s="462">
        <f>'Punten per wedstrijd'!D364</f>
        <v>568.30000000000075</v>
      </c>
      <c r="M527" s="332" t="s">
        <v>279</v>
      </c>
      <c r="N527" s="63" t="s">
        <v>3430</v>
      </c>
      <c r="O527" s="63"/>
      <c r="P527" s="462">
        <f>'Punten per wedstrijd'!D607</f>
        <v>171.50000000000034</v>
      </c>
      <c r="Q527" s="332" t="s">
        <v>279</v>
      </c>
      <c r="R527" s="63" t="s">
        <v>735</v>
      </c>
      <c r="S527" s="332"/>
      <c r="T527" s="462">
        <f>'Punten per wedstrijd'!D660</f>
        <v>0</v>
      </c>
      <c r="U527" s="332" t="s">
        <v>279</v>
      </c>
      <c r="V527" s="63" t="s">
        <v>3405</v>
      </c>
      <c r="W527" s="63"/>
      <c r="X527" s="462">
        <f>'Punten per wedstrijd'!D59</f>
        <v>803.60000000000036</v>
      </c>
      <c r="Y527" s="332" t="s">
        <v>279</v>
      </c>
      <c r="Z527" s="219" t="s">
        <v>1662</v>
      </c>
      <c r="AA527" s="63"/>
      <c r="AB527" s="462">
        <f>'Punten per wedstrijd'!D215</f>
        <v>311.79999999999956</v>
      </c>
      <c r="AC527" s="332" t="s">
        <v>279</v>
      </c>
      <c r="AD527" s="63" t="s">
        <v>3406</v>
      </c>
      <c r="AE527" s="63"/>
      <c r="AF527" s="462">
        <f>'Punten per wedstrijd'!D471</f>
        <v>181.69999999999902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736</v>
      </c>
      <c r="B528" s="278" t="s">
        <v>2022</v>
      </c>
      <c r="C528" s="63"/>
      <c r="D528" s="462">
        <f>'Punten per wedstrijd'!D767</f>
        <v>0</v>
      </c>
      <c r="E528" s="332" t="s">
        <v>736</v>
      </c>
      <c r="F528" s="278" t="s">
        <v>33</v>
      </c>
      <c r="G528" s="63"/>
      <c r="H528" s="462">
        <f>'Punten per wedstrijd'!D197</f>
        <v>2521.4999999999986</v>
      </c>
      <c r="I528" s="332" t="s">
        <v>736</v>
      </c>
      <c r="J528" s="63" t="s">
        <v>784</v>
      </c>
      <c r="K528" s="63"/>
      <c r="L528" s="462">
        <f>'Punten per wedstrijd'!D346</f>
        <v>566.40000000000077</v>
      </c>
      <c r="M528" s="332" t="s">
        <v>736</v>
      </c>
      <c r="N528" s="219" t="s">
        <v>1661</v>
      </c>
      <c r="O528" s="63"/>
      <c r="P528" s="462">
        <f>'Punten per wedstrijd'!D585</f>
        <v>171.19999999999993</v>
      </c>
      <c r="Q528" s="332" t="s">
        <v>736</v>
      </c>
      <c r="R528" s="278" t="s">
        <v>15</v>
      </c>
      <c r="S528" s="332"/>
      <c r="T528" s="462">
        <f>'Punten per wedstrijd'!D661</f>
        <v>0</v>
      </c>
      <c r="U528" s="332" t="s">
        <v>736</v>
      </c>
      <c r="V528" s="28" t="s">
        <v>142</v>
      </c>
      <c r="W528" s="63"/>
      <c r="X528" s="462">
        <f>'Punten per wedstrijd'!D73</f>
        <v>787.0999999999998</v>
      </c>
      <c r="Y528" s="332" t="s">
        <v>736</v>
      </c>
      <c r="Z528" s="63" t="s">
        <v>162</v>
      </c>
      <c r="AA528" s="63"/>
      <c r="AB528" s="462">
        <f>'Punten per wedstrijd'!D250</f>
        <v>308</v>
      </c>
      <c r="AC528" s="332" t="s">
        <v>736</v>
      </c>
      <c r="AD528" s="278" t="s">
        <v>2039</v>
      </c>
      <c r="AE528" s="63"/>
      <c r="AF528" s="462">
        <f>'Punten per wedstrijd'!D438</f>
        <v>180.39999999999972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737</v>
      </c>
      <c r="B529" s="278" t="s">
        <v>17</v>
      </c>
      <c r="C529" s="63"/>
      <c r="D529" s="462">
        <f>'Punten per wedstrijd'!D768</f>
        <v>0</v>
      </c>
      <c r="E529" s="332" t="s">
        <v>737</v>
      </c>
      <c r="F529" s="63" t="s">
        <v>180</v>
      </c>
      <c r="G529" s="63"/>
      <c r="H529" s="462">
        <f>'Punten per wedstrijd'!D202</f>
        <v>2504.3999999999996</v>
      </c>
      <c r="I529" s="332" t="s">
        <v>737</v>
      </c>
      <c r="J529" s="63" t="s">
        <v>754</v>
      </c>
      <c r="K529" s="63"/>
      <c r="L529" s="462">
        <f>'Punten per wedstrijd'!D414</f>
        <v>551.39999999999952</v>
      </c>
      <c r="M529" s="332" t="s">
        <v>737</v>
      </c>
      <c r="N529" s="63" t="s">
        <v>3406</v>
      </c>
      <c r="O529" s="63"/>
      <c r="P529" s="462">
        <f>'Punten per wedstrijd'!D575</f>
        <v>167.8000000000003</v>
      </c>
      <c r="Q529" s="332" t="s">
        <v>737</v>
      </c>
      <c r="R529" s="63" t="s">
        <v>3425</v>
      </c>
      <c r="S529" s="332"/>
      <c r="T529" s="462">
        <f>'Punten per wedstrijd'!D662</f>
        <v>0</v>
      </c>
      <c r="U529" s="332" t="s">
        <v>737</v>
      </c>
      <c r="V529" s="278" t="s">
        <v>17</v>
      </c>
      <c r="W529" s="63"/>
      <c r="X529" s="462">
        <f>'Punten per wedstrijd'!D40</f>
        <v>776.10000000000025</v>
      </c>
      <c r="Y529" s="332" t="s">
        <v>737</v>
      </c>
      <c r="Z529" s="278" t="s">
        <v>2026</v>
      </c>
      <c r="AA529" s="63"/>
      <c r="AB529" s="462">
        <f>'Punten per wedstrijd'!D240</f>
        <v>307.5500000000003</v>
      </c>
      <c r="AC529" s="332" t="s">
        <v>737</v>
      </c>
      <c r="AD529" s="278" t="s">
        <v>23</v>
      </c>
      <c r="AE529" s="63"/>
      <c r="AF529" s="462">
        <f>'Punten per wedstrijd'!D478</f>
        <v>180.19999999999899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738</v>
      </c>
      <c r="B530" s="63" t="s">
        <v>758</v>
      </c>
      <c r="C530" s="63"/>
      <c r="D530" s="462">
        <f>'Punten per wedstrijd'!D769</f>
        <v>0</v>
      </c>
      <c r="E530" s="332" t="s">
        <v>738</v>
      </c>
      <c r="F530" s="278" t="s">
        <v>2022</v>
      </c>
      <c r="G530" s="63"/>
      <c r="H530" s="462">
        <f>'Punten per wedstrijd'!D143</f>
        <v>2488.2000000000003</v>
      </c>
      <c r="I530" s="332" t="s">
        <v>738</v>
      </c>
      <c r="J530" s="278" t="s">
        <v>3396</v>
      </c>
      <c r="K530" s="63"/>
      <c r="L530" s="462">
        <f>'Punten per wedstrijd'!D365</f>
        <v>551.29999999999973</v>
      </c>
      <c r="M530" s="332" t="s">
        <v>738</v>
      </c>
      <c r="N530" s="278" t="s">
        <v>2172</v>
      </c>
      <c r="O530" s="63"/>
      <c r="P530" s="462">
        <f>'Punten per wedstrijd'!D602</f>
        <v>167.09999999999945</v>
      </c>
      <c r="Q530" s="332" t="s">
        <v>738</v>
      </c>
      <c r="R530" s="278" t="s">
        <v>2022</v>
      </c>
      <c r="S530" s="332"/>
      <c r="T530" s="462">
        <f>'Punten per wedstrijd'!D663</f>
        <v>0</v>
      </c>
      <c r="U530" s="332" t="s">
        <v>738</v>
      </c>
      <c r="V530" s="63" t="s">
        <v>154</v>
      </c>
      <c r="W530" s="63"/>
      <c r="X530" s="462">
        <f>'Punten per wedstrijd'!D70</f>
        <v>772.4000000000002</v>
      </c>
      <c r="Y530" s="332" t="s">
        <v>738</v>
      </c>
      <c r="Z530" s="278" t="s">
        <v>2021</v>
      </c>
      <c r="AA530" s="63"/>
      <c r="AB530" s="462">
        <f>'Punten per wedstrijd'!D227</f>
        <v>302.50000000000006</v>
      </c>
      <c r="AC530" s="332" t="s">
        <v>738</v>
      </c>
      <c r="AD530" s="278" t="s">
        <v>11</v>
      </c>
      <c r="AE530" s="63"/>
      <c r="AF530" s="462">
        <f>'Punten per wedstrijd'!D443</f>
        <v>178.30000000000035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740</v>
      </c>
      <c r="B531" s="63" t="s">
        <v>162</v>
      </c>
      <c r="C531" s="63"/>
      <c r="D531" s="462">
        <f>'Punten per wedstrijd'!D770</f>
        <v>0</v>
      </c>
      <c r="E531" s="332" t="s">
        <v>740</v>
      </c>
      <c r="F531" s="63" t="s">
        <v>162</v>
      </c>
      <c r="G531" s="63"/>
      <c r="H531" s="462">
        <f>'Punten per wedstrijd'!D146</f>
        <v>2481.7999999999984</v>
      </c>
      <c r="I531" s="332" t="s">
        <v>740</v>
      </c>
      <c r="J531" s="219" t="s">
        <v>1659</v>
      </c>
      <c r="K531" s="63"/>
      <c r="L531" s="462">
        <f>'Punten per wedstrijd'!D376</f>
        <v>551.1</v>
      </c>
      <c r="M531" s="332" t="s">
        <v>740</v>
      </c>
      <c r="N531" s="278" t="s">
        <v>37</v>
      </c>
      <c r="O531" s="63"/>
      <c r="P531" s="462">
        <f>'Punten per wedstrijd'!D614</f>
        <v>166.39999999999975</v>
      </c>
      <c r="Q531" s="332" t="s">
        <v>740</v>
      </c>
      <c r="R531" s="278" t="s">
        <v>17</v>
      </c>
      <c r="S531" s="332"/>
      <c r="T531" s="462">
        <f>'Punten per wedstrijd'!D664</f>
        <v>0</v>
      </c>
      <c r="U531" s="332" t="s">
        <v>740</v>
      </c>
      <c r="V531" s="63" t="s">
        <v>3417</v>
      </c>
      <c r="W531" s="63"/>
      <c r="X531" s="462">
        <f>'Punten per wedstrijd'!D14</f>
        <v>758.09999999999968</v>
      </c>
      <c r="Y531" s="332" t="s">
        <v>740</v>
      </c>
      <c r="Z531" s="278" t="s">
        <v>2068</v>
      </c>
      <c r="AA531" s="63"/>
      <c r="AB531" s="462">
        <f>'Punten per wedstrijd'!D225</f>
        <v>302.25</v>
      </c>
      <c r="AC531" s="332" t="s">
        <v>740</v>
      </c>
      <c r="AD531" s="63" t="s">
        <v>180</v>
      </c>
      <c r="AE531" s="63"/>
      <c r="AF531" s="462">
        <f>'Punten per wedstrijd'!D514</f>
        <v>178.09999999999991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746</v>
      </c>
      <c r="B532" s="63" t="s">
        <v>3404</v>
      </c>
      <c r="C532" s="63"/>
      <c r="D532" s="462">
        <f>'Punten per wedstrijd'!D771</f>
        <v>0</v>
      </c>
      <c r="E532" s="332" t="s">
        <v>746</v>
      </c>
      <c r="F532" s="63" t="s">
        <v>3398</v>
      </c>
      <c r="G532" s="63"/>
      <c r="H532" s="462">
        <f>'Punten per wedstrijd'!D115</f>
        <v>2469.2000000000016</v>
      </c>
      <c r="I532" s="332" t="s">
        <v>746</v>
      </c>
      <c r="J532" s="63" t="s">
        <v>783</v>
      </c>
      <c r="K532" s="63"/>
      <c r="L532" s="462">
        <f>'Punten per wedstrijd'!D404</f>
        <v>548</v>
      </c>
      <c r="M532" s="332" t="s">
        <v>746</v>
      </c>
      <c r="N532" s="278" t="s">
        <v>31</v>
      </c>
      <c r="O532" s="63"/>
      <c r="P532" s="462">
        <f>'Punten per wedstrijd'!D608</f>
        <v>161.40000000000066</v>
      </c>
      <c r="Q532" s="332" t="s">
        <v>746</v>
      </c>
      <c r="R532" s="63" t="s">
        <v>758</v>
      </c>
      <c r="S532" s="332"/>
      <c r="T532" s="462">
        <f>'Punten per wedstrijd'!D665</f>
        <v>0</v>
      </c>
      <c r="U532" s="332" t="s">
        <v>746</v>
      </c>
      <c r="V532" s="63" t="s">
        <v>9</v>
      </c>
      <c r="W532" s="63"/>
      <c r="X532" s="462">
        <f>'Punten per wedstrijd'!D25</f>
        <v>754.79999999999961</v>
      </c>
      <c r="Y532" s="332" t="s">
        <v>746</v>
      </c>
      <c r="Z532" s="63" t="s">
        <v>180</v>
      </c>
      <c r="AA532" s="63"/>
      <c r="AB532" s="462">
        <f>'Punten per wedstrijd'!D306</f>
        <v>301.90000000000003</v>
      </c>
      <c r="AC532" s="332" t="s">
        <v>746</v>
      </c>
      <c r="AD532" s="219" t="s">
        <v>1664</v>
      </c>
      <c r="AE532" s="63"/>
      <c r="AF532" s="462">
        <f>'Punten per wedstrijd'!D516</f>
        <v>176.99999999999991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748</v>
      </c>
      <c r="B533" s="63" t="s">
        <v>3429</v>
      </c>
      <c r="C533" s="63"/>
      <c r="D533" s="462">
        <f>'Punten per wedstrijd'!D772</f>
        <v>0</v>
      </c>
      <c r="E533" s="332" t="s">
        <v>748</v>
      </c>
      <c r="F533" s="219" t="s">
        <v>1658</v>
      </c>
      <c r="G533" s="63"/>
      <c r="H533" s="462">
        <f>'Punten per wedstrijd'!D119</f>
        <v>2467.4999999999991</v>
      </c>
      <c r="I533" s="332" t="s">
        <v>748</v>
      </c>
      <c r="J533" s="63" t="s">
        <v>3410</v>
      </c>
      <c r="K533" s="63"/>
      <c r="L533" s="462">
        <f>'Punten per wedstrijd'!D345</f>
        <v>544.80000000000018</v>
      </c>
      <c r="M533" s="332" t="s">
        <v>748</v>
      </c>
      <c r="N533" s="63" t="s">
        <v>3417</v>
      </c>
      <c r="O533" s="63"/>
      <c r="P533" s="462">
        <f>'Punten per wedstrijd'!D534</f>
        <v>160.49999999999989</v>
      </c>
      <c r="Q533" s="332" t="s">
        <v>748</v>
      </c>
      <c r="R533" s="63" t="s">
        <v>162</v>
      </c>
      <c r="S533" s="332"/>
      <c r="T533" s="462">
        <f>'Punten per wedstrijd'!D666</f>
        <v>0</v>
      </c>
      <c r="U533" s="332" t="s">
        <v>748</v>
      </c>
      <c r="V533" s="63" t="s">
        <v>765</v>
      </c>
      <c r="W533" s="63"/>
      <c r="X533" s="462">
        <f>'Punten per wedstrijd'!D72</f>
        <v>753.8</v>
      </c>
      <c r="Y533" s="332" t="s">
        <v>748</v>
      </c>
      <c r="Z533" s="278" t="s">
        <v>2172</v>
      </c>
      <c r="AA533" s="63"/>
      <c r="AB533" s="462">
        <f>'Punten per wedstrijd'!D290</f>
        <v>298.5</v>
      </c>
      <c r="AC533" s="332" t="s">
        <v>748</v>
      </c>
      <c r="AD533" s="278" t="s">
        <v>31</v>
      </c>
      <c r="AE533" s="63"/>
      <c r="AF533" s="462">
        <f>'Punten per wedstrijd'!D504</f>
        <v>175.24999999999955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751</v>
      </c>
      <c r="B534" s="63" t="s">
        <v>3407</v>
      </c>
      <c r="C534" s="63"/>
      <c r="D534" s="462">
        <f>'Punten per wedstrijd'!D773</f>
        <v>0</v>
      </c>
      <c r="E534" s="332" t="s">
        <v>751</v>
      </c>
      <c r="F534" s="63" t="s">
        <v>779</v>
      </c>
      <c r="G534" s="63"/>
      <c r="H534" s="462">
        <f>'Punten per wedstrijd'!D173</f>
        <v>2466.7000000000007</v>
      </c>
      <c r="I534" s="332" t="s">
        <v>751</v>
      </c>
      <c r="J534" s="278" t="s">
        <v>2068</v>
      </c>
      <c r="K534" s="63"/>
      <c r="L534" s="462">
        <f>'Punten per wedstrijd'!D329</f>
        <v>542.89999999999986</v>
      </c>
      <c r="M534" s="332" t="s">
        <v>751</v>
      </c>
      <c r="N534" s="63" t="s">
        <v>756</v>
      </c>
      <c r="O534" s="63"/>
      <c r="P534" s="462">
        <f>'Punten per wedstrijd'!D611</f>
        <v>160.19999999999976</v>
      </c>
      <c r="Q534" s="332" t="s">
        <v>751</v>
      </c>
      <c r="R534" s="63" t="s">
        <v>3404</v>
      </c>
      <c r="S534" s="332"/>
      <c r="T534" s="462">
        <f>'Punten per wedstrijd'!D667</f>
        <v>0</v>
      </c>
      <c r="U534" s="332" t="s">
        <v>751</v>
      </c>
      <c r="V534" s="63" t="s">
        <v>791</v>
      </c>
      <c r="W534" s="63"/>
      <c r="X534" s="462">
        <f>'Punten per wedstrijd'!D89</f>
        <v>751.69999999999868</v>
      </c>
      <c r="Y534" s="332" t="s">
        <v>751</v>
      </c>
      <c r="Z534" s="63" t="s">
        <v>750</v>
      </c>
      <c r="AA534" s="63"/>
      <c r="AB534" s="462">
        <f>'Punten per wedstrijd'!D287</f>
        <v>298.29999999999978</v>
      </c>
      <c r="AC534" s="332" t="s">
        <v>751</v>
      </c>
      <c r="AD534" s="278" t="s">
        <v>2172</v>
      </c>
      <c r="AE534" s="63"/>
      <c r="AF534" s="462">
        <f>'Punten per wedstrijd'!D498</f>
        <v>175.09999999999965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752</v>
      </c>
      <c r="B535" s="219" t="s">
        <v>1648</v>
      </c>
      <c r="C535" s="63"/>
      <c r="D535" s="462">
        <f>'Punten per wedstrijd'!D774</f>
        <v>0</v>
      </c>
      <c r="E535" s="332" t="s">
        <v>752</v>
      </c>
      <c r="F535" s="63" t="s">
        <v>3425</v>
      </c>
      <c r="G535" s="63"/>
      <c r="H535" s="462">
        <f>'Punten per wedstrijd'!D142</f>
        <v>2443.1000000000004</v>
      </c>
      <c r="I535" s="332" t="s">
        <v>752</v>
      </c>
      <c r="J535" s="278" t="s">
        <v>13</v>
      </c>
      <c r="K535" s="63"/>
      <c r="L535" s="462">
        <f>'Punten per wedstrijd'!D347</f>
        <v>542.6</v>
      </c>
      <c r="M535" s="332" t="s">
        <v>752</v>
      </c>
      <c r="N535" s="278" t="s">
        <v>2042</v>
      </c>
      <c r="O535" s="63"/>
      <c r="P535" s="462">
        <f>'Punten per wedstrijd'!D576</f>
        <v>160.10000000000048</v>
      </c>
      <c r="Q535" s="332" t="s">
        <v>752</v>
      </c>
      <c r="R535" s="63" t="s">
        <v>3429</v>
      </c>
      <c r="S535" s="332"/>
      <c r="T535" s="462">
        <f>'Punten per wedstrijd'!D668</f>
        <v>0</v>
      </c>
      <c r="U535" s="332" t="s">
        <v>752</v>
      </c>
      <c r="V535" s="63" t="s">
        <v>153</v>
      </c>
      <c r="W535" s="63"/>
      <c r="X535" s="462">
        <f>'Punten per wedstrijd'!D21</f>
        <v>737.49999999999943</v>
      </c>
      <c r="Y535" s="332" t="s">
        <v>752</v>
      </c>
      <c r="Z535" s="278" t="s">
        <v>2023</v>
      </c>
      <c r="AA535" s="63"/>
      <c r="AB535" s="462">
        <f>'Punten per wedstrijd'!D312</f>
        <v>295.80000000000013</v>
      </c>
      <c r="AC535" s="332" t="s">
        <v>752</v>
      </c>
      <c r="AD535" s="63" t="s">
        <v>141</v>
      </c>
      <c r="AE535" s="63"/>
      <c r="AF535" s="462">
        <f>'Punten per wedstrijd'!D468</f>
        <v>175.00000000000051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755</v>
      </c>
      <c r="B536" s="63" t="s">
        <v>3403</v>
      </c>
      <c r="C536" s="63"/>
      <c r="D536" s="462">
        <f>'Punten per wedstrijd'!D775</f>
        <v>0</v>
      </c>
      <c r="E536" s="332" t="s">
        <v>755</v>
      </c>
      <c r="F536" s="63" t="s">
        <v>3401</v>
      </c>
      <c r="G536" s="63"/>
      <c r="H536" s="462">
        <f>'Punten per wedstrijd'!D170</f>
        <v>2438.8499999999995</v>
      </c>
      <c r="I536" s="332" t="s">
        <v>755</v>
      </c>
      <c r="J536" s="63" t="s">
        <v>3428</v>
      </c>
      <c r="K536" s="63"/>
      <c r="L536" s="462">
        <f>'Punten per wedstrijd'!D388</f>
        <v>541.25</v>
      </c>
      <c r="M536" s="332" t="s">
        <v>755</v>
      </c>
      <c r="N536" s="63" t="s">
        <v>784</v>
      </c>
      <c r="O536" s="63"/>
      <c r="P536" s="462">
        <f>'Punten per wedstrijd'!D554</f>
        <v>159.00000000000114</v>
      </c>
      <c r="Q536" s="332" t="s">
        <v>755</v>
      </c>
      <c r="R536" s="63" t="s">
        <v>3407</v>
      </c>
      <c r="S536" s="332"/>
      <c r="T536" s="462">
        <f>'Punten per wedstrijd'!D669</f>
        <v>0</v>
      </c>
      <c r="U536" s="332" t="s">
        <v>755</v>
      </c>
      <c r="V536" s="278" t="s">
        <v>2068</v>
      </c>
      <c r="W536" s="63"/>
      <c r="X536" s="462">
        <f>'Punten per wedstrijd'!D17</f>
        <v>727.79999999999927</v>
      </c>
      <c r="Y536" s="332" t="s">
        <v>755</v>
      </c>
      <c r="Z536" s="63" t="s">
        <v>734</v>
      </c>
      <c r="AA536" s="63"/>
      <c r="AB536" s="462">
        <f>'Punten per wedstrijd'!D292</f>
        <v>291.89999999999998</v>
      </c>
      <c r="AC536" s="332" t="s">
        <v>755</v>
      </c>
      <c r="AD536" s="278" t="s">
        <v>2017</v>
      </c>
      <c r="AE536" s="63"/>
      <c r="AF536" s="462">
        <f>'Punten per wedstrijd'!D502</f>
        <v>174.80000000000004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757</v>
      </c>
      <c r="B537" s="63" t="s">
        <v>801</v>
      </c>
      <c r="C537" s="63"/>
      <c r="D537" s="462">
        <f>'Punten per wedstrijd'!D776</f>
        <v>0</v>
      </c>
      <c r="E537" s="332" t="s">
        <v>757</v>
      </c>
      <c r="F537" s="63" t="s">
        <v>739</v>
      </c>
      <c r="G537" s="63"/>
      <c r="H537" s="462">
        <f>'Punten per wedstrijd'!D178</f>
        <v>2438.1999999999975</v>
      </c>
      <c r="I537" s="332" t="s">
        <v>757</v>
      </c>
      <c r="J537" s="278" t="s">
        <v>25</v>
      </c>
      <c r="K537" s="63"/>
      <c r="L537" s="462">
        <f>'Punten per wedstrijd'!D375</f>
        <v>540.90000000000043</v>
      </c>
      <c r="M537" s="332" t="s">
        <v>757</v>
      </c>
      <c r="N537" s="278" t="s">
        <v>2068</v>
      </c>
      <c r="O537" s="63"/>
      <c r="P537" s="462">
        <f>'Punten per wedstrijd'!D537</f>
        <v>156.099999999999</v>
      </c>
      <c r="Q537" s="332" t="s">
        <v>757</v>
      </c>
      <c r="R537" s="219" t="s">
        <v>1648</v>
      </c>
      <c r="S537" s="332"/>
      <c r="T537" s="462">
        <f>'Punten per wedstrijd'!D670</f>
        <v>0</v>
      </c>
      <c r="U537" s="332" t="s">
        <v>757</v>
      </c>
      <c r="V537" s="278" t="s">
        <v>2023</v>
      </c>
      <c r="W537" s="63"/>
      <c r="X537" s="462">
        <f>'Punten per wedstrijd'!D104</f>
        <v>725.40000000000009</v>
      </c>
      <c r="Y537" s="332" t="s">
        <v>757</v>
      </c>
      <c r="Z537" s="278" t="s">
        <v>2025</v>
      </c>
      <c r="AA537" s="63"/>
      <c r="AB537" s="462">
        <f>'Punten per wedstrijd'!D214</f>
        <v>289.30000000000013</v>
      </c>
      <c r="AC537" s="332" t="s">
        <v>757</v>
      </c>
      <c r="AD537" s="63" t="s">
        <v>3398</v>
      </c>
      <c r="AE537" s="63"/>
      <c r="AF537" s="462">
        <f>'Punten per wedstrijd'!D427</f>
        <v>174.70000000000078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762</v>
      </c>
      <c r="B538" s="278" t="s">
        <v>4565</v>
      </c>
      <c r="C538" s="63"/>
      <c r="D538" s="462">
        <f>'Punten per wedstrijd'!D777</f>
        <v>0</v>
      </c>
      <c r="E538" s="332" t="s">
        <v>762</v>
      </c>
      <c r="F538" s="278" t="s">
        <v>2045</v>
      </c>
      <c r="G538" s="63"/>
      <c r="H538" s="462">
        <f>'Punten per wedstrijd'!D201</f>
        <v>2395.0000000000009</v>
      </c>
      <c r="I538" s="332" t="s">
        <v>762</v>
      </c>
      <c r="J538" s="278" t="s">
        <v>17</v>
      </c>
      <c r="K538" s="63"/>
      <c r="L538" s="462">
        <f>'Punten per wedstrijd'!D352</f>
        <v>540.19999999999982</v>
      </c>
      <c r="M538" s="332" t="s">
        <v>762</v>
      </c>
      <c r="N538" s="63" t="s">
        <v>739</v>
      </c>
      <c r="O538" s="63"/>
      <c r="P538" s="462">
        <f>'Punten per wedstrijd'!D594</f>
        <v>150.00000000000057</v>
      </c>
      <c r="Q538" s="332" t="s">
        <v>762</v>
      </c>
      <c r="R538" s="63" t="s">
        <v>3403</v>
      </c>
      <c r="S538" s="332"/>
      <c r="T538" s="462">
        <f>'Punten per wedstrijd'!D671</f>
        <v>0</v>
      </c>
      <c r="U538" s="332" t="s">
        <v>762</v>
      </c>
      <c r="V538" s="278" t="s">
        <v>2042</v>
      </c>
      <c r="W538" s="63"/>
      <c r="X538" s="462">
        <f>'Punten per wedstrijd'!D56</f>
        <v>716.50000000000068</v>
      </c>
      <c r="Y538" s="332" t="s">
        <v>762</v>
      </c>
      <c r="Z538" s="278" t="s">
        <v>2038</v>
      </c>
      <c r="AA538" s="63"/>
      <c r="AB538" s="462">
        <f>'Punten per wedstrijd'!D221</f>
        <v>286.99999999999989</v>
      </c>
      <c r="AC538" s="332" t="s">
        <v>762</v>
      </c>
      <c r="AD538" s="63" t="s">
        <v>3404</v>
      </c>
      <c r="AE538" s="63"/>
      <c r="AF538" s="462">
        <f>'Punten per wedstrijd'!D459</f>
        <v>170.39999999999972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766</v>
      </c>
      <c r="B539" s="63" t="s">
        <v>797</v>
      </c>
      <c r="C539" s="63"/>
      <c r="D539" s="462">
        <f>'Punten per wedstrijd'!D778</f>
        <v>0</v>
      </c>
      <c r="E539" s="332" t="s">
        <v>766</v>
      </c>
      <c r="F539" s="63" t="s">
        <v>3408</v>
      </c>
      <c r="G539" s="63"/>
      <c r="H539" s="462">
        <f>'Punten per wedstrijd'!D187</f>
        <v>2388.9000000000024</v>
      </c>
      <c r="I539" s="332" t="s">
        <v>766</v>
      </c>
      <c r="J539" s="63" t="s">
        <v>3429</v>
      </c>
      <c r="K539" s="63"/>
      <c r="L539" s="462">
        <f>'Punten per wedstrijd'!D356</f>
        <v>536.2999999999995</v>
      </c>
      <c r="M539" s="332" t="s">
        <v>766</v>
      </c>
      <c r="N539" s="63" t="s">
        <v>3398</v>
      </c>
      <c r="O539" s="63"/>
      <c r="P539" s="462">
        <f>'Punten per wedstrijd'!D531</f>
        <v>149.89999999999986</v>
      </c>
      <c r="Q539" s="332" t="s">
        <v>766</v>
      </c>
      <c r="R539" s="63" t="s">
        <v>801</v>
      </c>
      <c r="S539" s="332"/>
      <c r="T539" s="462">
        <f>'Punten per wedstrijd'!D672</f>
        <v>0</v>
      </c>
      <c r="U539" s="332" t="s">
        <v>766</v>
      </c>
      <c r="V539" s="219" t="s">
        <v>1658</v>
      </c>
      <c r="W539" s="63"/>
      <c r="X539" s="462">
        <f>'Punten per wedstrijd'!D15</f>
        <v>715.8999999999993</v>
      </c>
      <c r="Y539" s="332" t="s">
        <v>766</v>
      </c>
      <c r="Z539" s="63" t="s">
        <v>758</v>
      </c>
      <c r="AA539" s="63"/>
      <c r="AB539" s="462">
        <f>'Punten per wedstrijd'!D249</f>
        <v>284.7999999999999</v>
      </c>
      <c r="AC539" s="332" t="s">
        <v>766</v>
      </c>
      <c r="AD539" s="219" t="s">
        <v>1657</v>
      </c>
      <c r="AE539" s="63"/>
      <c r="AF539" s="462">
        <f>'Punten per wedstrijd'!D425</f>
        <v>167.2999999999997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767</v>
      </c>
      <c r="B540" s="28" t="s">
        <v>21</v>
      </c>
      <c r="C540" s="63"/>
      <c r="D540" s="462">
        <f>'Punten per wedstrijd'!D779</f>
        <v>0</v>
      </c>
      <c r="E540" s="332" t="s">
        <v>767</v>
      </c>
      <c r="F540" s="63" t="s">
        <v>763</v>
      </c>
      <c r="G540" s="63"/>
      <c r="H540" s="462">
        <f>'Punten per wedstrijd'!D162</f>
        <v>2368.1000000000013</v>
      </c>
      <c r="I540" s="332" t="s">
        <v>767</v>
      </c>
      <c r="J540" s="63" t="s">
        <v>735</v>
      </c>
      <c r="K540" s="63"/>
      <c r="L540" s="462">
        <f>'Punten per wedstrijd'!D348</f>
        <v>535.89999999999964</v>
      </c>
      <c r="M540" s="332" t="s">
        <v>767</v>
      </c>
      <c r="N540" s="63" t="s">
        <v>780</v>
      </c>
      <c r="O540" s="63"/>
      <c r="P540" s="462">
        <f>'Punten per wedstrijd'!D597</f>
        <v>149.19999999999959</v>
      </c>
      <c r="Q540" s="332" t="s">
        <v>767</v>
      </c>
      <c r="R540" s="278" t="s">
        <v>4565</v>
      </c>
      <c r="S540" s="332"/>
      <c r="T540" s="462">
        <f>'Punten per wedstrijd'!D673</f>
        <v>0</v>
      </c>
      <c r="U540" s="332" t="s">
        <v>767</v>
      </c>
      <c r="V540" s="63" t="s">
        <v>180</v>
      </c>
      <c r="W540" s="63"/>
      <c r="X540" s="462">
        <f>'Punten per wedstrijd'!D98</f>
        <v>703.9</v>
      </c>
      <c r="Y540" s="332" t="s">
        <v>767</v>
      </c>
      <c r="Z540" s="219" t="s">
        <v>1659</v>
      </c>
      <c r="AA540" s="63"/>
      <c r="AB540" s="462">
        <f>'Punten per wedstrijd'!D272</f>
        <v>281.7000000000001</v>
      </c>
      <c r="AC540" s="332" t="s">
        <v>767</v>
      </c>
      <c r="AD540" s="278" t="s">
        <v>2033</v>
      </c>
      <c r="AE540" s="63"/>
      <c r="AF540" s="462">
        <f>'Punten per wedstrijd'!D442</f>
        <v>167.0999999999998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768</v>
      </c>
      <c r="B541" s="63" t="s">
        <v>141</v>
      </c>
      <c r="C541" s="63"/>
      <c r="D541" s="462">
        <f>'Punten per wedstrijd'!D780</f>
        <v>0</v>
      </c>
      <c r="E541" s="332" t="s">
        <v>768</v>
      </c>
      <c r="F541" s="278" t="s">
        <v>17</v>
      </c>
      <c r="G541" s="63"/>
      <c r="H541" s="462">
        <f>'Punten per wedstrijd'!D144</f>
        <v>2298.9</v>
      </c>
      <c r="I541" s="332" t="s">
        <v>768</v>
      </c>
      <c r="J541" s="278" t="s">
        <v>33</v>
      </c>
      <c r="K541" s="63"/>
      <c r="L541" s="462">
        <f>'Punten per wedstrijd'!D405</f>
        <v>522.69999999999982</v>
      </c>
      <c r="M541" s="332" t="s">
        <v>768</v>
      </c>
      <c r="N541" s="63" t="s">
        <v>3416</v>
      </c>
      <c r="O541" s="63"/>
      <c r="P541" s="462">
        <f>'Punten per wedstrijd'!D544</f>
        <v>148.4000000000002</v>
      </c>
      <c r="Q541" s="332" t="s">
        <v>768</v>
      </c>
      <c r="R541" s="63" t="s">
        <v>797</v>
      </c>
      <c r="S541" s="332"/>
      <c r="T541" s="462">
        <f>'Punten per wedstrijd'!D674</f>
        <v>0</v>
      </c>
      <c r="U541" s="332" t="s">
        <v>768</v>
      </c>
      <c r="V541" s="63" t="s">
        <v>3425</v>
      </c>
      <c r="W541" s="63"/>
      <c r="X541" s="462">
        <f>'Punten per wedstrijd'!D38</f>
        <v>703.60000000000082</v>
      </c>
      <c r="Y541" s="332" t="s">
        <v>768</v>
      </c>
      <c r="Z541" s="63" t="s">
        <v>3409</v>
      </c>
      <c r="AA541" s="63"/>
      <c r="AB541" s="462">
        <f>'Punten per wedstrijd'!D213</f>
        <v>281</v>
      </c>
      <c r="AC541" s="332" t="s">
        <v>768</v>
      </c>
      <c r="AD541" s="278" t="s">
        <v>2038</v>
      </c>
      <c r="AE541" s="63"/>
      <c r="AF541" s="462">
        <f>'Punten per wedstrijd'!D429</f>
        <v>166.99999999999955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774</v>
      </c>
      <c r="B542" s="278" t="s">
        <v>3396</v>
      </c>
      <c r="C542" s="63"/>
      <c r="D542" s="462">
        <f>'Punten per wedstrijd'!D781</f>
        <v>0</v>
      </c>
      <c r="E542" s="332" t="s">
        <v>774</v>
      </c>
      <c r="F542" s="63" t="s">
        <v>765</v>
      </c>
      <c r="G542" s="63"/>
      <c r="H542" s="462">
        <f>'Punten per wedstrijd'!D176</f>
        <v>2278.3000000000002</v>
      </c>
      <c r="I542" s="332" t="s">
        <v>774</v>
      </c>
      <c r="J542" s="278" t="s">
        <v>2017</v>
      </c>
      <c r="K542" s="63"/>
      <c r="L542" s="462">
        <f>'Punten per wedstrijd'!D398</f>
        <v>519.2999999999995</v>
      </c>
      <c r="M542" s="332" t="s">
        <v>774</v>
      </c>
      <c r="N542" s="219" t="s">
        <v>1667</v>
      </c>
      <c r="O542" s="63"/>
      <c r="P542" s="462">
        <f>'Punten per wedstrijd'!D616</f>
        <v>147.89999999999941</v>
      </c>
      <c r="Q542" s="332" t="s">
        <v>774</v>
      </c>
      <c r="R542" s="28" t="s">
        <v>21</v>
      </c>
      <c r="S542" s="332"/>
      <c r="T542" s="462">
        <f>'Punten per wedstrijd'!D675</f>
        <v>0</v>
      </c>
      <c r="U542" s="332" t="s">
        <v>774</v>
      </c>
      <c r="V542" s="63" t="s">
        <v>3403</v>
      </c>
      <c r="W542" s="63"/>
      <c r="X542" s="462">
        <f>'Punten per wedstrijd'!D47</f>
        <v>702.89999999999895</v>
      </c>
      <c r="Y542" s="332" t="s">
        <v>774</v>
      </c>
      <c r="Z542" s="63" t="s">
        <v>141</v>
      </c>
      <c r="AA542" s="63"/>
      <c r="AB542" s="462">
        <f>'Punten per wedstrijd'!D260</f>
        <v>276.50000000000017</v>
      </c>
      <c r="AC542" s="332" t="s">
        <v>774</v>
      </c>
      <c r="AD542" s="28" t="s">
        <v>142</v>
      </c>
      <c r="AE542" s="63"/>
      <c r="AF542" s="462">
        <f>'Punten per wedstrijd'!D489</f>
        <v>166.7999999999995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782</v>
      </c>
      <c r="B543" s="278" t="s">
        <v>2041</v>
      </c>
      <c r="C543" s="63"/>
      <c r="D543" s="462">
        <f>'Punten per wedstrijd'!D782</f>
        <v>0</v>
      </c>
      <c r="E543" s="332" t="s">
        <v>782</v>
      </c>
      <c r="F543" s="219" t="s">
        <v>1659</v>
      </c>
      <c r="G543" s="63"/>
      <c r="H543" s="462">
        <f>'Punten per wedstrijd'!D168</f>
        <v>2268.5</v>
      </c>
      <c r="I543" s="332" t="s">
        <v>782</v>
      </c>
      <c r="J543" s="278" t="s">
        <v>2172</v>
      </c>
      <c r="K543" s="63"/>
      <c r="L543" s="462">
        <f>'Punten per wedstrijd'!D394</f>
        <v>512.29999999999973</v>
      </c>
      <c r="M543" s="332" t="s">
        <v>782</v>
      </c>
      <c r="N543" s="278" t="s">
        <v>2022</v>
      </c>
      <c r="O543" s="63"/>
      <c r="P543" s="462">
        <f>'Punten per wedstrijd'!D559</f>
        <v>147.80000000000211</v>
      </c>
      <c r="Q543" s="332" t="s">
        <v>782</v>
      </c>
      <c r="R543" s="63" t="s">
        <v>141</v>
      </c>
      <c r="S543" s="332"/>
      <c r="T543" s="462">
        <f>'Punten per wedstrijd'!D676</f>
        <v>0</v>
      </c>
      <c r="U543" s="332" t="s">
        <v>782</v>
      </c>
      <c r="V543" s="278" t="s">
        <v>2065</v>
      </c>
      <c r="W543" s="63"/>
      <c r="X543" s="462">
        <f>'Punten per wedstrijd'!D78</f>
        <v>701.29999999999905</v>
      </c>
      <c r="Y543" s="332" t="s">
        <v>782</v>
      </c>
      <c r="Z543" s="63" t="s">
        <v>3428</v>
      </c>
      <c r="AA543" s="63"/>
      <c r="AB543" s="462">
        <f>'Punten per wedstrijd'!D284</f>
        <v>274.39999999999998</v>
      </c>
      <c r="AC543" s="332" t="s">
        <v>782</v>
      </c>
      <c r="AD543" s="278" t="s">
        <v>2065</v>
      </c>
      <c r="AE543" s="63"/>
      <c r="AF543" s="462">
        <f>'Punten per wedstrijd'!D494</f>
        <v>166.40000000000066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786</v>
      </c>
      <c r="B544" s="63" t="s">
        <v>3406</v>
      </c>
      <c r="C544" s="63"/>
      <c r="D544" s="462">
        <f>'Punten per wedstrijd'!D783</f>
        <v>0</v>
      </c>
      <c r="E544" s="332" t="s">
        <v>786</v>
      </c>
      <c r="F544" s="219" t="s">
        <v>1649</v>
      </c>
      <c r="G544" s="63"/>
      <c r="H544" s="462">
        <f>'Punten per wedstrijd'!D161</f>
        <v>2248.2000000000025</v>
      </c>
      <c r="I544" s="332" t="s">
        <v>786</v>
      </c>
      <c r="J544" s="63" t="s">
        <v>3412</v>
      </c>
      <c r="K544" s="63"/>
      <c r="L544" s="462">
        <f>'Punten per wedstrijd'!D372</f>
        <v>505.54999999999995</v>
      </c>
      <c r="M544" s="332" t="s">
        <v>786</v>
      </c>
      <c r="N544" s="219" t="s">
        <v>1648</v>
      </c>
      <c r="O544" s="63"/>
      <c r="P544" s="462">
        <f>'Punten per wedstrijd'!D566</f>
        <v>146.2000000000005</v>
      </c>
      <c r="Q544" s="332" t="s">
        <v>786</v>
      </c>
      <c r="R544" s="278" t="s">
        <v>2041</v>
      </c>
      <c r="S544" s="332"/>
      <c r="T544" s="462">
        <f>'Punten per wedstrijd'!D678</f>
        <v>0</v>
      </c>
      <c r="U544" s="332" t="s">
        <v>786</v>
      </c>
      <c r="V544" s="278" t="s">
        <v>2021</v>
      </c>
      <c r="W544" s="63"/>
      <c r="X544" s="462">
        <f>'Punten per wedstrijd'!D19</f>
        <v>695.10000000000048</v>
      </c>
      <c r="Y544" s="332" t="s">
        <v>786</v>
      </c>
      <c r="Z544" s="63" t="s">
        <v>153</v>
      </c>
      <c r="AA544" s="63"/>
      <c r="AB544" s="462">
        <f>'Punten per wedstrijd'!D229</f>
        <v>269.30000000000013</v>
      </c>
      <c r="AC544" s="332" t="s">
        <v>786</v>
      </c>
      <c r="AD544" s="63" t="s">
        <v>756</v>
      </c>
      <c r="AE544" s="63"/>
      <c r="AF544" s="462">
        <f>'Punten per wedstrijd'!D507</f>
        <v>165.6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787</v>
      </c>
      <c r="B545" s="278" t="s">
        <v>2042</v>
      </c>
      <c r="C545" s="63"/>
      <c r="D545" s="462">
        <f>'Punten per wedstrijd'!D784</f>
        <v>0</v>
      </c>
      <c r="E545" s="332" t="s">
        <v>787</v>
      </c>
      <c r="F545" s="63" t="s">
        <v>764</v>
      </c>
      <c r="G545" s="63"/>
      <c r="H545" s="462">
        <f>'Punten per wedstrijd'!D165</f>
        <v>2241.9000000000019</v>
      </c>
      <c r="I545" s="332" t="s">
        <v>787</v>
      </c>
      <c r="J545" s="278" t="s">
        <v>2041</v>
      </c>
      <c r="K545" s="63"/>
      <c r="L545" s="462">
        <f>'Punten per wedstrijd'!D366</f>
        <v>498.00000000000006</v>
      </c>
      <c r="M545" s="332" t="s">
        <v>787</v>
      </c>
      <c r="N545" s="28" t="s">
        <v>143</v>
      </c>
      <c r="O545" s="63"/>
      <c r="P545" s="462">
        <f>'Punten per wedstrijd'!D615</f>
        <v>142.40000000000191</v>
      </c>
      <c r="Q545" s="332" t="s">
        <v>787</v>
      </c>
      <c r="R545" s="63" t="s">
        <v>3406</v>
      </c>
      <c r="S545" s="332"/>
      <c r="T545" s="462">
        <f>'Punten per wedstrijd'!D679</f>
        <v>0</v>
      </c>
      <c r="U545" s="332" t="s">
        <v>787</v>
      </c>
      <c r="V545" s="28" t="s">
        <v>143</v>
      </c>
      <c r="W545" s="63"/>
      <c r="X545" s="462">
        <f>'Punten per wedstrijd'!D95</f>
        <v>694.09999999999991</v>
      </c>
      <c r="Y545" s="332" t="s">
        <v>787</v>
      </c>
      <c r="Z545" s="63" t="s">
        <v>3398</v>
      </c>
      <c r="AA545" s="63"/>
      <c r="AB545" s="462">
        <f>'Punten per wedstrijd'!D219</f>
        <v>266.39999999999975</v>
      </c>
      <c r="AC545" s="332" t="s">
        <v>787</v>
      </c>
      <c r="AD545" s="63" t="s">
        <v>3408</v>
      </c>
      <c r="AE545" s="63"/>
      <c r="AF545" s="462">
        <f>'Punten per wedstrijd'!D499</f>
        <v>162.00000000000057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788</v>
      </c>
      <c r="B546" s="219" t="s">
        <v>1649</v>
      </c>
      <c r="C546" s="63"/>
      <c r="D546" s="462">
        <f>'Punten per wedstrijd'!D785</f>
        <v>0</v>
      </c>
      <c r="E546" s="332" t="s">
        <v>788</v>
      </c>
      <c r="F546" s="63" t="s">
        <v>754</v>
      </c>
      <c r="G546" s="63"/>
      <c r="H546" s="462">
        <f>'Punten per wedstrijd'!D206</f>
        <v>2240.1999999999994</v>
      </c>
      <c r="I546" s="332" t="s">
        <v>788</v>
      </c>
      <c r="J546" s="63" t="s">
        <v>729</v>
      </c>
      <c r="K546" s="63"/>
      <c r="L546" s="462">
        <f>'Punten per wedstrijd'!D343</f>
        <v>497.7999999999999</v>
      </c>
      <c r="M546" s="332" t="s">
        <v>788</v>
      </c>
      <c r="N546" s="278" t="s">
        <v>3396</v>
      </c>
      <c r="O546" s="63"/>
      <c r="P546" s="462">
        <f>'Punten per wedstrijd'!D573</f>
        <v>142.19999999999925</v>
      </c>
      <c r="Q546" s="332" t="s">
        <v>788</v>
      </c>
      <c r="R546" s="278" t="s">
        <v>2042</v>
      </c>
      <c r="S546" s="332"/>
      <c r="T546" s="462">
        <f>'Punten per wedstrijd'!D680</f>
        <v>0</v>
      </c>
      <c r="U546" s="332" t="s">
        <v>788</v>
      </c>
      <c r="V546" s="278" t="s">
        <v>2033</v>
      </c>
      <c r="W546" s="63"/>
      <c r="X546" s="462">
        <f>'Punten per wedstrijd'!D26</f>
        <v>687.5999999999998</v>
      </c>
      <c r="Y546" s="332" t="s">
        <v>788</v>
      </c>
      <c r="Z546" s="63" t="s">
        <v>749</v>
      </c>
      <c r="AA546" s="63"/>
      <c r="AB546" s="462">
        <f>'Punten per wedstrijd'!D288</f>
        <v>264.09999999999991</v>
      </c>
      <c r="AC546" s="332" t="s">
        <v>788</v>
      </c>
      <c r="AD546" s="63" t="s">
        <v>3425</v>
      </c>
      <c r="AE546" s="63"/>
      <c r="AF546" s="462">
        <f>'Punten per wedstrijd'!D454</f>
        <v>161.9999999999996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794</v>
      </c>
      <c r="B547" s="63" t="s">
        <v>763</v>
      </c>
      <c r="C547" s="63"/>
      <c r="D547" s="462">
        <f>'Punten per wedstrijd'!D786</f>
        <v>0</v>
      </c>
      <c r="E547" s="332" t="s">
        <v>794</v>
      </c>
      <c r="F547" s="28" t="s">
        <v>143</v>
      </c>
      <c r="G547" s="63"/>
      <c r="H547" s="462">
        <f>'Punten per wedstrijd'!D199</f>
        <v>2239.399999999996</v>
      </c>
      <c r="I547" s="332" t="s">
        <v>794</v>
      </c>
      <c r="J547" s="63" t="s">
        <v>162</v>
      </c>
      <c r="K547" s="63"/>
      <c r="L547" s="462">
        <f>'Punten per wedstrijd'!D354</f>
        <v>495.59999999999991</v>
      </c>
      <c r="M547" s="332" t="s">
        <v>794</v>
      </c>
      <c r="N547" s="63" t="s">
        <v>3411</v>
      </c>
      <c r="O547" s="63"/>
      <c r="P547" s="462">
        <f>'Punten per wedstrijd'!D605</f>
        <v>139.69999999999993</v>
      </c>
      <c r="Q547" s="332" t="s">
        <v>794</v>
      </c>
      <c r="R547" s="219" t="s">
        <v>1649</v>
      </c>
      <c r="S547" s="332"/>
      <c r="T547" s="462">
        <f>'Punten per wedstrijd'!D681</f>
        <v>0</v>
      </c>
      <c r="U547" s="332" t="s">
        <v>794</v>
      </c>
      <c r="V547" s="278" t="s">
        <v>2017</v>
      </c>
      <c r="W547" s="63"/>
      <c r="X547" s="462">
        <f>'Punten per wedstrijd'!D86</f>
        <v>686.4000000000002</v>
      </c>
      <c r="Y547" s="332" t="s">
        <v>794</v>
      </c>
      <c r="Z547" s="63" t="s">
        <v>3425</v>
      </c>
      <c r="AA547" s="63"/>
      <c r="AB547" s="462">
        <f>'Punten per wedstrijd'!D246</f>
        <v>262.19999999999993</v>
      </c>
      <c r="AC547" s="332" t="s">
        <v>794</v>
      </c>
      <c r="AD547" s="63" t="s">
        <v>9</v>
      </c>
      <c r="AE547" s="63"/>
      <c r="AF547" s="462">
        <f>'Punten per wedstrijd'!D441</f>
        <v>160.99999999999989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795</v>
      </c>
      <c r="B548" s="63" t="s">
        <v>3405</v>
      </c>
      <c r="C548" s="63"/>
      <c r="D548" s="462">
        <f>'Punten per wedstrijd'!D787</f>
        <v>0</v>
      </c>
      <c r="E548" s="332" t="s">
        <v>795</v>
      </c>
      <c r="F548" s="63" t="s">
        <v>3405</v>
      </c>
      <c r="G548" s="63"/>
      <c r="H548" s="462">
        <f>'Punten per wedstrijd'!D163</f>
        <v>2232.1999999999998</v>
      </c>
      <c r="I548" s="332" t="s">
        <v>795</v>
      </c>
      <c r="J548" s="63" t="s">
        <v>3401</v>
      </c>
      <c r="K548" s="63"/>
      <c r="L548" s="462">
        <f>'Punten per wedstrijd'!D378</f>
        <v>494.79999999999984</v>
      </c>
      <c r="M548" s="332" t="s">
        <v>795</v>
      </c>
      <c r="N548" s="219" t="s">
        <v>1658</v>
      </c>
      <c r="O548" s="63"/>
      <c r="P548" s="462">
        <f>'Punten per wedstrijd'!D535</f>
        <v>138.99999999999909</v>
      </c>
      <c r="Q548" s="332" t="s">
        <v>795</v>
      </c>
      <c r="R548" s="63" t="s">
        <v>763</v>
      </c>
      <c r="S548" s="332"/>
      <c r="T548" s="462">
        <f>'Punten per wedstrijd'!D682</f>
        <v>0</v>
      </c>
      <c r="U548" s="332" t="s">
        <v>795</v>
      </c>
      <c r="V548" s="63" t="s">
        <v>3426</v>
      </c>
      <c r="W548" s="63"/>
      <c r="X548" s="462">
        <f>'Punten per wedstrijd'!D99</f>
        <v>683.79999999999984</v>
      </c>
      <c r="Y548" s="332" t="s">
        <v>795</v>
      </c>
      <c r="Z548" s="278" t="s">
        <v>17</v>
      </c>
      <c r="AA548" s="63"/>
      <c r="AB548" s="462">
        <f>'Punten per wedstrijd'!D248</f>
        <v>257.09999999999991</v>
      </c>
      <c r="AC548" s="332" t="s">
        <v>795</v>
      </c>
      <c r="AD548" s="63" t="s">
        <v>3417</v>
      </c>
      <c r="AE548" s="63"/>
      <c r="AF548" s="462">
        <f>'Punten per wedstrijd'!D430</f>
        <v>160.90000000000029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796</v>
      </c>
      <c r="B549" s="63" t="s">
        <v>3412</v>
      </c>
      <c r="C549" s="63"/>
      <c r="D549" s="462">
        <f>'Punten per wedstrijd'!D788</f>
        <v>0</v>
      </c>
      <c r="E549" s="332" t="s">
        <v>796</v>
      </c>
      <c r="F549" s="63" t="s">
        <v>3402</v>
      </c>
      <c r="G549" s="63"/>
      <c r="H549" s="462">
        <f>'Punten per wedstrijd'!D127</f>
        <v>2210.8999999999983</v>
      </c>
      <c r="I549" s="332" t="s">
        <v>796</v>
      </c>
      <c r="J549" s="219" t="s">
        <v>1662</v>
      </c>
      <c r="K549" s="63"/>
      <c r="L549" s="462">
        <f>'Punten per wedstrijd'!D319</f>
        <v>493.24999999999926</v>
      </c>
      <c r="M549" s="332" t="s">
        <v>796</v>
      </c>
      <c r="N549" s="63" t="s">
        <v>3402</v>
      </c>
      <c r="O549" s="63"/>
      <c r="P549" s="462">
        <f>'Punten per wedstrijd'!D543</f>
        <v>138.7999999999995</v>
      </c>
      <c r="Q549" s="332" t="s">
        <v>796</v>
      </c>
      <c r="R549" s="63" t="s">
        <v>3405</v>
      </c>
      <c r="S549" s="332"/>
      <c r="T549" s="462">
        <f>'Punten per wedstrijd'!D683</f>
        <v>0</v>
      </c>
      <c r="U549" s="332" t="s">
        <v>796</v>
      </c>
      <c r="V549" s="63" t="s">
        <v>155</v>
      </c>
      <c r="W549" s="63"/>
      <c r="X549" s="462">
        <f>'Punten per wedstrijd'!D101</f>
        <v>675.80000000000109</v>
      </c>
      <c r="Y549" s="332" t="s">
        <v>796</v>
      </c>
      <c r="Z549" s="63" t="s">
        <v>797</v>
      </c>
      <c r="AA549" s="63"/>
      <c r="AB549" s="462">
        <f>'Punten per wedstrijd'!D258</f>
        <v>256.79999999999967</v>
      </c>
      <c r="AC549" s="332" t="s">
        <v>796</v>
      </c>
      <c r="AD549" s="278" t="s">
        <v>2021</v>
      </c>
      <c r="AE549" s="63"/>
      <c r="AF549" s="462">
        <f>'Punten per wedstrijd'!D435</f>
        <v>160.50000000000037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798</v>
      </c>
      <c r="B550" s="63" t="s">
        <v>764</v>
      </c>
      <c r="C550" s="63"/>
      <c r="D550" s="462">
        <f>'Punten per wedstrijd'!D789</f>
        <v>0</v>
      </c>
      <c r="E550" s="332" t="s">
        <v>798</v>
      </c>
      <c r="F550" s="278" t="s">
        <v>11</v>
      </c>
      <c r="G550" s="63"/>
      <c r="H550" s="462">
        <f>'Punten per wedstrijd'!D131</f>
        <v>2209.3000000000011</v>
      </c>
      <c r="I550" s="332" t="s">
        <v>798</v>
      </c>
      <c r="J550" s="219" t="s">
        <v>1660</v>
      </c>
      <c r="K550" s="63"/>
      <c r="L550" s="462">
        <f>'Punten per wedstrijd'!D342</f>
        <v>490.20000000000067</v>
      </c>
      <c r="M550" s="332" t="s">
        <v>798</v>
      </c>
      <c r="N550" s="63" t="s">
        <v>3403</v>
      </c>
      <c r="O550" s="63"/>
      <c r="P550" s="462">
        <f>'Punten per wedstrijd'!D567</f>
        <v>137.29999999999939</v>
      </c>
      <c r="Q550" s="332" t="s">
        <v>798</v>
      </c>
      <c r="R550" s="63" t="s">
        <v>3412</v>
      </c>
      <c r="S550" s="332"/>
      <c r="T550" s="462">
        <f>'Punten per wedstrijd'!D684</f>
        <v>0</v>
      </c>
      <c r="U550" s="332" t="s">
        <v>798</v>
      </c>
      <c r="V550" s="278" t="s">
        <v>2039</v>
      </c>
      <c r="W550" s="63"/>
      <c r="X550" s="462">
        <f>'Punten per wedstrijd'!D22</f>
        <v>669.49999999999977</v>
      </c>
      <c r="Y550" s="332" t="s">
        <v>798</v>
      </c>
      <c r="Z550" s="63" t="s">
        <v>3414</v>
      </c>
      <c r="AA550" s="63"/>
      <c r="AB550" s="462">
        <f>'Punten per wedstrijd'!D298</f>
        <v>254.10000000000002</v>
      </c>
      <c r="AC550" s="332" t="s">
        <v>798</v>
      </c>
      <c r="AD550" s="63" t="s">
        <v>3400</v>
      </c>
      <c r="AE550" s="63"/>
      <c r="AF550" s="462">
        <f>'Punten per wedstrijd'!D444</f>
        <v>159.49999999999994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799</v>
      </c>
      <c r="B551" s="278" t="s">
        <v>23</v>
      </c>
      <c r="C551" s="63"/>
      <c r="D551" s="462">
        <f>'Punten per wedstrijd'!D790</f>
        <v>0</v>
      </c>
      <c r="E551" s="332" t="s">
        <v>799</v>
      </c>
      <c r="F551" s="63" t="s">
        <v>3403</v>
      </c>
      <c r="G551" s="63"/>
      <c r="H551" s="462">
        <f>'Punten per wedstrijd'!D151</f>
        <v>2202.2499999999991</v>
      </c>
      <c r="I551" s="332" t="s">
        <v>799</v>
      </c>
      <c r="J551" s="63" t="s">
        <v>3403</v>
      </c>
      <c r="K551" s="63"/>
      <c r="L551" s="462">
        <f>'Punten per wedstrijd'!D359</f>
        <v>490.09999999999945</v>
      </c>
      <c r="M551" s="332" t="s">
        <v>799</v>
      </c>
      <c r="N551" s="63" t="s">
        <v>3425</v>
      </c>
      <c r="O551" s="63"/>
      <c r="P551" s="462">
        <f>'Punten per wedstrijd'!D558</f>
        <v>137.00000000000114</v>
      </c>
      <c r="Q551" s="332" t="s">
        <v>799</v>
      </c>
      <c r="R551" s="63" t="s">
        <v>764</v>
      </c>
      <c r="S551" s="332"/>
      <c r="T551" s="462">
        <f>'Punten per wedstrijd'!D685</f>
        <v>0</v>
      </c>
      <c r="U551" s="332" t="s">
        <v>799</v>
      </c>
      <c r="V551" s="219" t="s">
        <v>1659</v>
      </c>
      <c r="W551" s="63"/>
      <c r="X551" s="462">
        <f>'Punten per wedstrijd'!D64</f>
        <v>667.19999999999993</v>
      </c>
      <c r="Y551" s="332" t="s">
        <v>799</v>
      </c>
      <c r="Z551" s="63" t="s">
        <v>756</v>
      </c>
      <c r="AA551" s="63"/>
      <c r="AB551" s="462">
        <f>'Punten per wedstrijd'!D299</f>
        <v>252.4</v>
      </c>
      <c r="AC551" s="332" t="s">
        <v>799</v>
      </c>
      <c r="AD551" s="219" t="s">
        <v>1660</v>
      </c>
      <c r="AE551" s="63"/>
      <c r="AF551" s="462">
        <f>'Punten per wedstrijd'!D446</f>
        <v>157.4000000000004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800</v>
      </c>
      <c r="B552" s="278" t="s">
        <v>25</v>
      </c>
      <c r="C552" s="63"/>
      <c r="D552" s="462">
        <f>'Punten per wedstrijd'!D791</f>
        <v>0</v>
      </c>
      <c r="E552" s="332" t="s">
        <v>800</v>
      </c>
      <c r="F552" s="63" t="s">
        <v>758</v>
      </c>
      <c r="G552" s="63"/>
      <c r="H552" s="462">
        <f>'Punten per wedstrijd'!D145</f>
        <v>2201.4000000000015</v>
      </c>
      <c r="I552" s="332" t="s">
        <v>800</v>
      </c>
      <c r="J552" s="63" t="s">
        <v>780</v>
      </c>
      <c r="K552" s="63"/>
      <c r="L552" s="462">
        <f>'Punten per wedstrijd'!D389</f>
        <v>489.69999999999936</v>
      </c>
      <c r="M552" s="332" t="s">
        <v>800</v>
      </c>
      <c r="N552" s="63" t="s">
        <v>3426</v>
      </c>
      <c r="O552" s="63"/>
      <c r="P552" s="462">
        <f>'Punten per wedstrijd'!D619</f>
        <v>136.59999999999854</v>
      </c>
      <c r="Q552" s="332" t="s">
        <v>800</v>
      </c>
      <c r="R552" s="278" t="s">
        <v>23</v>
      </c>
      <c r="S552" s="332"/>
      <c r="T552" s="462">
        <f>'Punten per wedstrijd'!D686</f>
        <v>0</v>
      </c>
      <c r="U552" s="332" t="s">
        <v>800</v>
      </c>
      <c r="V552" s="278" t="s">
        <v>31</v>
      </c>
      <c r="W552" s="63"/>
      <c r="X552" s="462">
        <f>'Punten per wedstrijd'!D88</f>
        <v>660.89999999999918</v>
      </c>
      <c r="Y552" s="332" t="s">
        <v>800</v>
      </c>
      <c r="Z552" s="63" t="s">
        <v>3411</v>
      </c>
      <c r="AA552" s="63"/>
      <c r="AB552" s="462">
        <f>'Punten per wedstrijd'!D293</f>
        <v>250.50000000000006</v>
      </c>
      <c r="AC552" s="332" t="s">
        <v>800</v>
      </c>
      <c r="AD552" s="63" t="s">
        <v>772</v>
      </c>
      <c r="AE552" s="63"/>
      <c r="AF552" s="462">
        <f>'Punten per wedstrijd'!D432</f>
        <v>155.99999999999977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803</v>
      </c>
      <c r="B553" s="219" t="s">
        <v>1659</v>
      </c>
      <c r="C553" s="63"/>
      <c r="D553" s="462">
        <f>'Punten per wedstrijd'!D792</f>
        <v>0</v>
      </c>
      <c r="E553" s="332" t="s">
        <v>803</v>
      </c>
      <c r="F553" s="278" t="s">
        <v>27</v>
      </c>
      <c r="G553" s="63"/>
      <c r="H553" s="462">
        <f>'Punten per wedstrijd'!D172</f>
        <v>2200.1999999999998</v>
      </c>
      <c r="I553" s="332" t="s">
        <v>803</v>
      </c>
      <c r="J553" s="63" t="s">
        <v>3408</v>
      </c>
      <c r="K553" s="63"/>
      <c r="L553" s="462">
        <f>'Punten per wedstrijd'!D395</f>
        <v>487.5999999999998</v>
      </c>
      <c r="M553" s="332" t="s">
        <v>803</v>
      </c>
      <c r="N553" s="219" t="s">
        <v>1662</v>
      </c>
      <c r="O553" s="63"/>
      <c r="P553" s="462">
        <f>'Punten per wedstrijd'!D527</f>
        <v>135.59999999999923</v>
      </c>
      <c r="Q553" s="332" t="s">
        <v>803</v>
      </c>
      <c r="R553" s="278" t="s">
        <v>25</v>
      </c>
      <c r="S553" s="332"/>
      <c r="T553" s="462">
        <f>'Punten per wedstrijd'!D687</f>
        <v>0</v>
      </c>
      <c r="U553" s="332" t="s">
        <v>803</v>
      </c>
      <c r="V553" s="28" t="s">
        <v>21</v>
      </c>
      <c r="W553" s="63"/>
      <c r="X553" s="462">
        <f>'Punten per wedstrijd'!D51</f>
        <v>650.49999999999977</v>
      </c>
      <c r="Y553" s="332" t="s">
        <v>803</v>
      </c>
      <c r="Z553" s="219" t="s">
        <v>1660</v>
      </c>
      <c r="AA553" s="63"/>
      <c r="AB553" s="462">
        <f>'Punten per wedstrijd'!D238</f>
        <v>249.50000000000011</v>
      </c>
      <c r="AC553" s="332" t="s">
        <v>803</v>
      </c>
      <c r="AD553" s="219" t="s">
        <v>1665</v>
      </c>
      <c r="AE553" s="63"/>
      <c r="AF553" s="462">
        <f>'Punten per wedstrijd'!D491</f>
        <v>155.19999999999882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899</v>
      </c>
      <c r="B554" s="219" t="s">
        <v>1661</v>
      </c>
      <c r="C554" s="63"/>
      <c r="D554" s="462">
        <f>'Punten per wedstrijd'!D793</f>
        <v>0</v>
      </c>
      <c r="E554" s="332" t="s">
        <v>899</v>
      </c>
      <c r="F554" s="63" t="s">
        <v>3413</v>
      </c>
      <c r="G554" s="63"/>
      <c r="H554" s="462">
        <f>'Punten per wedstrijd'!D175</f>
        <v>2191.6000000000013</v>
      </c>
      <c r="I554" s="332" t="s">
        <v>899</v>
      </c>
      <c r="J554" s="63" t="s">
        <v>3406</v>
      </c>
      <c r="K554" s="63"/>
      <c r="L554" s="462">
        <f>'Punten per wedstrijd'!D367</f>
        <v>482.30000000000098</v>
      </c>
      <c r="M554" s="332" t="s">
        <v>899</v>
      </c>
      <c r="N554" s="278" t="s">
        <v>2021</v>
      </c>
      <c r="O554" s="63"/>
      <c r="P554" s="462">
        <f>'Punten per wedstrijd'!D539</f>
        <v>133.69999999999993</v>
      </c>
      <c r="Q554" s="332" t="s">
        <v>899</v>
      </c>
      <c r="R554" s="219" t="s">
        <v>1661</v>
      </c>
      <c r="S554" s="332"/>
      <c r="T554" s="462">
        <f>'Punten per wedstrijd'!D689</f>
        <v>0</v>
      </c>
      <c r="U554" s="332" t="s">
        <v>899</v>
      </c>
      <c r="V554" s="63" t="s">
        <v>3408</v>
      </c>
      <c r="W554" s="63"/>
      <c r="X554" s="462">
        <f>'Punten per wedstrijd'!D83</f>
        <v>647.79999999999995</v>
      </c>
      <c r="Y554" s="332" t="s">
        <v>899</v>
      </c>
      <c r="Z554" s="278" t="s">
        <v>4565</v>
      </c>
      <c r="AA554" s="63"/>
      <c r="AB554" s="462">
        <f>'Punten per wedstrijd'!D257</f>
        <v>246.90000000000015</v>
      </c>
      <c r="AC554" s="332" t="s">
        <v>899</v>
      </c>
      <c r="AD554" s="63" t="s">
        <v>779</v>
      </c>
      <c r="AE554" s="63"/>
      <c r="AF554" s="462">
        <f>'Punten per wedstrijd'!D485</f>
        <v>153.39999999999969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900</v>
      </c>
      <c r="B555" s="63" t="s">
        <v>3401</v>
      </c>
      <c r="C555" s="63"/>
      <c r="D555" s="462">
        <f>'Punten per wedstrijd'!D794</f>
        <v>0</v>
      </c>
      <c r="E555" s="332" t="s">
        <v>900</v>
      </c>
      <c r="F555" s="63" t="s">
        <v>3404</v>
      </c>
      <c r="G555" s="63"/>
      <c r="H555" s="462">
        <f>'Punten per wedstrijd'!D147</f>
        <v>2190.8999999999987</v>
      </c>
      <c r="I555" s="332" t="s">
        <v>900</v>
      </c>
      <c r="J555" s="219" t="s">
        <v>1658</v>
      </c>
      <c r="K555" s="63"/>
      <c r="L555" s="462">
        <f>'Punten per wedstrijd'!D327</f>
        <v>477.40000000000009</v>
      </c>
      <c r="M555" s="332" t="s">
        <v>900</v>
      </c>
      <c r="N555" s="63" t="s">
        <v>797</v>
      </c>
      <c r="O555" s="63"/>
      <c r="P555" s="462">
        <f>'Punten per wedstrijd'!D570</f>
        <v>132.70000000000005</v>
      </c>
      <c r="Q555" s="332" t="s">
        <v>900</v>
      </c>
      <c r="R555" s="63" t="s">
        <v>3401</v>
      </c>
      <c r="S555" s="332"/>
      <c r="T555" s="462">
        <f>'Punten per wedstrijd'!D690</f>
        <v>0</v>
      </c>
      <c r="U555" s="332" t="s">
        <v>900</v>
      </c>
      <c r="V555" s="219" t="s">
        <v>1652</v>
      </c>
      <c r="W555" s="63"/>
      <c r="X555" s="462">
        <f>'Punten per wedstrijd'!D10</f>
        <v>643.59999999999957</v>
      </c>
      <c r="Y555" s="332" t="s">
        <v>900</v>
      </c>
      <c r="Z555" s="63" t="s">
        <v>772</v>
      </c>
      <c r="AA555" s="63"/>
      <c r="AB555" s="462">
        <f>'Punten per wedstrijd'!D224</f>
        <v>244.90000000000012</v>
      </c>
      <c r="AC555" s="332" t="s">
        <v>900</v>
      </c>
      <c r="AD555" s="63" t="s">
        <v>3403</v>
      </c>
      <c r="AE555" s="63"/>
      <c r="AF555" s="462">
        <f>'Punten per wedstrijd'!D463</f>
        <v>149.89999999999941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901</v>
      </c>
      <c r="B556" s="63" t="s">
        <v>747</v>
      </c>
      <c r="C556" s="63"/>
      <c r="D556" s="462">
        <f>'Punten per wedstrijd'!D795</f>
        <v>0</v>
      </c>
      <c r="E556" s="332" t="s">
        <v>901</v>
      </c>
      <c r="F556" s="278" t="s">
        <v>2026</v>
      </c>
      <c r="G556" s="63"/>
      <c r="H556" s="462">
        <f>'Punten per wedstrijd'!D136</f>
        <v>2179.8000000000011</v>
      </c>
      <c r="I556" s="332" t="s">
        <v>901</v>
      </c>
      <c r="J556" s="63" t="s">
        <v>3402</v>
      </c>
      <c r="K556" s="63"/>
      <c r="L556" s="462">
        <f>'Punten per wedstrijd'!D335</f>
        <v>477.09999999999923</v>
      </c>
      <c r="M556" s="332" t="s">
        <v>901</v>
      </c>
      <c r="N556" s="278" t="s">
        <v>2025</v>
      </c>
      <c r="O556" s="63"/>
      <c r="P556" s="462">
        <f>'Punten per wedstrijd'!D526</f>
        <v>132.30000000000075</v>
      </c>
      <c r="Q556" s="332" t="s">
        <v>901</v>
      </c>
      <c r="R556" s="63" t="s">
        <v>747</v>
      </c>
      <c r="S556" s="332"/>
      <c r="T556" s="462">
        <f>'Punten per wedstrijd'!D691</f>
        <v>0</v>
      </c>
      <c r="U556" s="332" t="s">
        <v>901</v>
      </c>
      <c r="V556" s="63" t="s">
        <v>764</v>
      </c>
      <c r="W556" s="63"/>
      <c r="X556" s="462">
        <f>'Punten per wedstrijd'!D61</f>
        <v>633.5999999999998</v>
      </c>
      <c r="Y556" s="332" t="s">
        <v>901</v>
      </c>
      <c r="Z556" s="63" t="s">
        <v>3410</v>
      </c>
      <c r="AA556" s="63"/>
      <c r="AB556" s="462">
        <f>'Punten per wedstrijd'!D241</f>
        <v>242.9000000000002</v>
      </c>
      <c r="AC556" s="332" t="s">
        <v>901</v>
      </c>
      <c r="AD556" s="63" t="s">
        <v>780</v>
      </c>
      <c r="AE556" s="63"/>
      <c r="AF556" s="462">
        <f>'Punten per wedstrijd'!D493</f>
        <v>145.40000000000072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902</v>
      </c>
      <c r="B557" s="278" t="s">
        <v>27</v>
      </c>
      <c r="C557" s="63"/>
      <c r="D557" s="462">
        <f>'Punten per wedstrijd'!D796</f>
        <v>0</v>
      </c>
      <c r="E557" s="332" t="s">
        <v>902</v>
      </c>
      <c r="F557" s="278" t="s">
        <v>23</v>
      </c>
      <c r="G557" s="63"/>
      <c r="H557" s="462">
        <f>'Punten per wedstrijd'!D166</f>
        <v>2179.6999999999962</v>
      </c>
      <c r="I557" s="332" t="s">
        <v>902</v>
      </c>
      <c r="J557" s="278" t="s">
        <v>3397</v>
      </c>
      <c r="K557" s="63"/>
      <c r="L557" s="462">
        <f>'Punten per wedstrijd'!D415</f>
        <v>475.69999999999993</v>
      </c>
      <c r="M557" s="332" t="s">
        <v>902</v>
      </c>
      <c r="N557" s="63" t="s">
        <v>3405</v>
      </c>
      <c r="O557" s="63"/>
      <c r="P557" s="462">
        <f>'Punten per wedstrijd'!D579</f>
        <v>131.10000000000059</v>
      </c>
      <c r="Q557" s="332" t="s">
        <v>902</v>
      </c>
      <c r="R557" s="278" t="s">
        <v>27</v>
      </c>
      <c r="S557" s="332"/>
      <c r="T557" s="462">
        <f>'Punten per wedstrijd'!D692</f>
        <v>0</v>
      </c>
      <c r="U557" s="332" t="s">
        <v>902</v>
      </c>
      <c r="V557" s="63" t="s">
        <v>729</v>
      </c>
      <c r="W557" s="63"/>
      <c r="X557" s="462">
        <f>'Punten per wedstrijd'!D31</f>
        <v>630.50000000000045</v>
      </c>
      <c r="Y557" s="332" t="s">
        <v>902</v>
      </c>
      <c r="Z557" s="278" t="s">
        <v>27</v>
      </c>
      <c r="AA557" s="63"/>
      <c r="AB557" s="462">
        <f>'Punten per wedstrijd'!D276</f>
        <v>241.80000000000015</v>
      </c>
      <c r="AC557" s="332" t="s">
        <v>902</v>
      </c>
      <c r="AD557" s="63" t="s">
        <v>3407</v>
      </c>
      <c r="AE557" s="63"/>
      <c r="AF557" s="462">
        <f>'Punten per wedstrijd'!D461</f>
        <v>144.79999999999984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903</v>
      </c>
      <c r="B558" s="63" t="s">
        <v>779</v>
      </c>
      <c r="C558" s="63"/>
      <c r="D558" s="462">
        <f>'Punten per wedstrijd'!D797</f>
        <v>0</v>
      </c>
      <c r="E558" s="332" t="s">
        <v>903</v>
      </c>
      <c r="F558" s="278" t="s">
        <v>2025</v>
      </c>
      <c r="G558" s="63"/>
      <c r="H558" s="462">
        <f>'Punten per wedstrijd'!D110</f>
        <v>2172.3999999999996</v>
      </c>
      <c r="I558" s="332" t="s">
        <v>903</v>
      </c>
      <c r="J558" s="219" t="s">
        <v>1648</v>
      </c>
      <c r="K558" s="63"/>
      <c r="L558" s="462">
        <f>'Punten per wedstrijd'!D358</f>
        <v>474.39999999999986</v>
      </c>
      <c r="M558" s="332" t="s">
        <v>903</v>
      </c>
      <c r="N558" s="63" t="s">
        <v>749</v>
      </c>
      <c r="O558" s="63"/>
      <c r="P558" s="462">
        <f>'Punten per wedstrijd'!D600</f>
        <v>128.59999999999991</v>
      </c>
      <c r="Q558" s="332" t="s">
        <v>903</v>
      </c>
      <c r="R558" s="63" t="s">
        <v>779</v>
      </c>
      <c r="S558" s="332"/>
      <c r="T558" s="462">
        <f>'Punten per wedstrijd'!D693</f>
        <v>0</v>
      </c>
      <c r="U558" s="332" t="s">
        <v>903</v>
      </c>
      <c r="V558" s="278" t="s">
        <v>27</v>
      </c>
      <c r="W558" s="63"/>
      <c r="X558" s="462">
        <f>'Punten per wedstrijd'!D68</f>
        <v>629.70000000000005</v>
      </c>
      <c r="Y558" s="332" t="s">
        <v>903</v>
      </c>
      <c r="Z558" s="63" t="s">
        <v>3430</v>
      </c>
      <c r="AA558" s="63"/>
      <c r="AB558" s="462">
        <f>'Punten per wedstrijd'!D295</f>
        <v>241.60000000000002</v>
      </c>
      <c r="AC558" s="332" t="s">
        <v>903</v>
      </c>
      <c r="AD558" s="63" t="s">
        <v>3401</v>
      </c>
      <c r="AE558" s="63"/>
      <c r="AF558" s="462">
        <f>'Punten per wedstrijd'!D482</f>
        <v>141.90000000000049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904</v>
      </c>
      <c r="B559" s="63" t="s">
        <v>154</v>
      </c>
      <c r="C559" s="63"/>
      <c r="D559" s="462">
        <f>'Punten per wedstrijd'!D798</f>
        <v>0</v>
      </c>
      <c r="E559" s="332" t="s">
        <v>904</v>
      </c>
      <c r="F559" s="278" t="s">
        <v>2041</v>
      </c>
      <c r="G559" s="63"/>
      <c r="H559" s="462">
        <f>'Punten per wedstrijd'!D158</f>
        <v>2166.1999999999998</v>
      </c>
      <c r="I559" s="332" t="s">
        <v>904</v>
      </c>
      <c r="J559" s="63" t="s">
        <v>3416</v>
      </c>
      <c r="K559" s="63"/>
      <c r="L559" s="462">
        <f>'Punten per wedstrijd'!D336</f>
        <v>474.3000000000003</v>
      </c>
      <c r="M559" s="332" t="s">
        <v>904</v>
      </c>
      <c r="N559" s="63" t="s">
        <v>141</v>
      </c>
      <c r="O559" s="63"/>
      <c r="P559" s="462">
        <f>'Punten per wedstrijd'!D572</f>
        <v>122.99999999999886</v>
      </c>
      <c r="Q559" s="332" t="s">
        <v>904</v>
      </c>
      <c r="R559" s="63" t="s">
        <v>154</v>
      </c>
      <c r="S559" s="332"/>
      <c r="T559" s="462">
        <f>'Punten per wedstrijd'!D694</f>
        <v>0</v>
      </c>
      <c r="U559" s="332" t="s">
        <v>904</v>
      </c>
      <c r="V559" s="278" t="s">
        <v>2038</v>
      </c>
      <c r="W559" s="63"/>
      <c r="X559" s="462">
        <f>'Punten per wedstrijd'!D13</f>
        <v>629.30000000000075</v>
      </c>
      <c r="Y559" s="332" t="s">
        <v>904</v>
      </c>
      <c r="Z559" s="63" t="s">
        <v>779</v>
      </c>
      <c r="AA559" s="63"/>
      <c r="AB559" s="462">
        <f>'Punten per wedstrijd'!D277</f>
        <v>234.89999999999989</v>
      </c>
      <c r="AC559" s="332" t="s">
        <v>904</v>
      </c>
      <c r="AD559" s="63" t="s">
        <v>3429</v>
      </c>
      <c r="AE559" s="63"/>
      <c r="AF559" s="462">
        <f>'Punten per wedstrijd'!D460</f>
        <v>141.80000000000069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905</v>
      </c>
      <c r="B560" s="63" t="s">
        <v>3413</v>
      </c>
      <c r="C560" s="63"/>
      <c r="D560" s="462">
        <f>'Punten per wedstrijd'!D799</f>
        <v>0</v>
      </c>
      <c r="E560" s="332" t="s">
        <v>905</v>
      </c>
      <c r="F560" s="219" t="s">
        <v>1660</v>
      </c>
      <c r="G560" s="63"/>
      <c r="H560" s="462">
        <f>'Punten per wedstrijd'!D134</f>
        <v>2164.8999999999983</v>
      </c>
      <c r="I560" s="332" t="s">
        <v>905</v>
      </c>
      <c r="J560" s="63" t="s">
        <v>791</v>
      </c>
      <c r="K560" s="63"/>
      <c r="L560" s="462">
        <f>'Punten per wedstrijd'!D401</f>
        <v>473.10000000000008</v>
      </c>
      <c r="M560" s="332" t="s">
        <v>905</v>
      </c>
      <c r="N560" s="278" t="s">
        <v>2065</v>
      </c>
      <c r="O560" s="63"/>
      <c r="P560" s="462">
        <f>'Punten per wedstrijd'!D598</f>
        <v>122.29999999999973</v>
      </c>
      <c r="Q560" s="332" t="s">
        <v>905</v>
      </c>
      <c r="R560" s="63" t="s">
        <v>3413</v>
      </c>
      <c r="S560" s="332"/>
      <c r="T560" s="462">
        <f>'Punten per wedstrijd'!D695</f>
        <v>0</v>
      </c>
      <c r="U560" s="332" t="s">
        <v>905</v>
      </c>
      <c r="V560" s="63" t="s">
        <v>735</v>
      </c>
      <c r="W560" s="63"/>
      <c r="X560" s="462">
        <f>'Punten per wedstrijd'!D36</f>
        <v>627.40000000000168</v>
      </c>
      <c r="Y560" s="332" t="s">
        <v>905</v>
      </c>
      <c r="Z560" s="63" t="s">
        <v>3400</v>
      </c>
      <c r="AA560" s="63"/>
      <c r="AB560" s="462">
        <f>'Punten per wedstrijd'!D236</f>
        <v>231.3</v>
      </c>
      <c r="AC560" s="332" t="s">
        <v>905</v>
      </c>
      <c r="AD560" s="278" t="s">
        <v>3396</v>
      </c>
      <c r="AE560" s="63"/>
      <c r="AF560" s="462">
        <f>'Punten per wedstrijd'!D469</f>
        <v>141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906</v>
      </c>
      <c r="B561" s="63" t="s">
        <v>765</v>
      </c>
      <c r="C561" s="63"/>
      <c r="D561" s="462">
        <f>'Punten per wedstrijd'!D800</f>
        <v>0</v>
      </c>
      <c r="E561" s="332" t="s">
        <v>906</v>
      </c>
      <c r="F561" s="219" t="s">
        <v>1648</v>
      </c>
      <c r="G561" s="63"/>
      <c r="H561" s="462">
        <f>'Punten per wedstrijd'!D150</f>
        <v>2130.8000000000006</v>
      </c>
      <c r="I561" s="332" t="s">
        <v>906</v>
      </c>
      <c r="J561" s="278" t="s">
        <v>2065</v>
      </c>
      <c r="K561" s="63"/>
      <c r="L561" s="462">
        <f>'Punten per wedstrijd'!D390</f>
        <v>466.60000000000025</v>
      </c>
      <c r="M561" s="332" t="s">
        <v>906</v>
      </c>
      <c r="N561" s="63" t="s">
        <v>3400</v>
      </c>
      <c r="O561" s="63"/>
      <c r="P561" s="462">
        <f>'Punten per wedstrijd'!D548</f>
        <v>117.99999999999989</v>
      </c>
      <c r="Q561" s="332" t="s">
        <v>906</v>
      </c>
      <c r="R561" s="63" t="s">
        <v>765</v>
      </c>
      <c r="S561" s="332"/>
      <c r="T561" s="462">
        <f>'Punten per wedstrijd'!D696</f>
        <v>0</v>
      </c>
      <c r="U561" s="332" t="s">
        <v>906</v>
      </c>
      <c r="V561" s="278" t="s">
        <v>2022</v>
      </c>
      <c r="W561" s="63"/>
      <c r="X561" s="462">
        <f>'Punten per wedstrijd'!D39</f>
        <v>621.20000000000095</v>
      </c>
      <c r="Y561" s="332" t="s">
        <v>906</v>
      </c>
      <c r="Z561" s="278" t="s">
        <v>2018</v>
      </c>
      <c r="AA561" s="63"/>
      <c r="AB561" s="462">
        <f>'Punten per wedstrijd'!D216</f>
        <v>229.7000000000001</v>
      </c>
      <c r="AC561" s="332" t="s">
        <v>906</v>
      </c>
      <c r="AD561" s="63" t="s">
        <v>3409</v>
      </c>
      <c r="AE561" s="63"/>
      <c r="AF561" s="462">
        <f>'Punten per wedstrijd'!D421</f>
        <v>139.39999999999986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907</v>
      </c>
      <c r="B562" s="28" t="s">
        <v>142</v>
      </c>
      <c r="C562" s="63"/>
      <c r="D562" s="462">
        <f>'Punten per wedstrijd'!D801</f>
        <v>0</v>
      </c>
      <c r="E562" s="332" t="s">
        <v>907</v>
      </c>
      <c r="F562" s="278" t="s">
        <v>25</v>
      </c>
      <c r="G562" s="63"/>
      <c r="H562" s="462">
        <f>'Punten per wedstrijd'!D167</f>
        <v>2126.7999999999988</v>
      </c>
      <c r="I562" s="332" t="s">
        <v>907</v>
      </c>
      <c r="J562" s="63" t="s">
        <v>758</v>
      </c>
      <c r="K562" s="63"/>
      <c r="L562" s="462">
        <f>'Punten per wedstrijd'!D353</f>
        <v>462.29999999999956</v>
      </c>
      <c r="M562" s="332" t="s">
        <v>907</v>
      </c>
      <c r="N562" s="63" t="s">
        <v>9</v>
      </c>
      <c r="O562" s="63"/>
      <c r="P562" s="462">
        <f>'Punten per wedstrijd'!D545</f>
        <v>116.10000000000093</v>
      </c>
      <c r="Q562" s="332" t="s">
        <v>907</v>
      </c>
      <c r="R562" s="28" t="s">
        <v>142</v>
      </c>
      <c r="S562" s="332"/>
      <c r="T562" s="462">
        <f>'Punten per wedstrijd'!D697</f>
        <v>0</v>
      </c>
      <c r="U562" s="332" t="s">
        <v>907</v>
      </c>
      <c r="V562" s="278" t="s">
        <v>37</v>
      </c>
      <c r="W562" s="63"/>
      <c r="X562" s="462">
        <f>'Punten per wedstrijd'!D94</f>
        <v>614.30000000000098</v>
      </c>
      <c r="Y562" s="332" t="s">
        <v>907</v>
      </c>
      <c r="Z562" s="63" t="s">
        <v>3403</v>
      </c>
      <c r="AA562" s="63"/>
      <c r="AB562" s="462">
        <f>'Punten per wedstrijd'!D255</f>
        <v>226.99999999999989</v>
      </c>
      <c r="AC562" s="332" t="s">
        <v>907</v>
      </c>
      <c r="AD562" s="63" t="s">
        <v>162</v>
      </c>
      <c r="AE562" s="63"/>
      <c r="AF562" s="462">
        <f>'Punten per wedstrijd'!D458</f>
        <v>138.19999999999951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908</v>
      </c>
      <c r="B563" s="63" t="s">
        <v>739</v>
      </c>
      <c r="C563" s="63"/>
      <c r="D563" s="462">
        <f>'Punten per wedstrijd'!D802</f>
        <v>0</v>
      </c>
      <c r="E563" s="332" t="s">
        <v>908</v>
      </c>
      <c r="F563" s="278" t="s">
        <v>2033</v>
      </c>
      <c r="G563" s="63"/>
      <c r="H563" s="462">
        <f>'Punten per wedstrijd'!D130</f>
        <v>2107.6000000000017</v>
      </c>
      <c r="I563" s="332" t="s">
        <v>908</v>
      </c>
      <c r="J563" s="219" t="s">
        <v>1665</v>
      </c>
      <c r="K563" s="63"/>
      <c r="L563" s="462">
        <f>'Punten per wedstrijd'!D387</f>
        <v>459.19999999999993</v>
      </c>
      <c r="M563" s="332" t="s">
        <v>908</v>
      </c>
      <c r="N563" s="63" t="s">
        <v>758</v>
      </c>
      <c r="O563" s="63"/>
      <c r="P563" s="462">
        <f>'Punten per wedstrijd'!D561</f>
        <v>115.89999999999981</v>
      </c>
      <c r="Q563" s="332" t="s">
        <v>908</v>
      </c>
      <c r="R563" s="63" t="s">
        <v>739</v>
      </c>
      <c r="S563" s="332"/>
      <c r="T563" s="462">
        <f>'Punten per wedstrijd'!D698</f>
        <v>0</v>
      </c>
      <c r="U563" s="332" t="s">
        <v>908</v>
      </c>
      <c r="V563" s="63" t="s">
        <v>3398</v>
      </c>
      <c r="W563" s="63"/>
      <c r="X563" s="462">
        <f>'Punten per wedstrijd'!D11</f>
        <v>612.2000000000005</v>
      </c>
      <c r="Y563" s="332" t="s">
        <v>908</v>
      </c>
      <c r="Z563" s="63" t="s">
        <v>747</v>
      </c>
      <c r="AA563" s="63"/>
      <c r="AB563" s="462">
        <f>'Punten per wedstrijd'!D275</f>
        <v>226.89999999999966</v>
      </c>
      <c r="AC563" s="332" t="s">
        <v>908</v>
      </c>
      <c r="AD563" s="278" t="s">
        <v>15</v>
      </c>
      <c r="AE563" s="63"/>
      <c r="AF563" s="462">
        <f>'Punten per wedstrijd'!D453</f>
        <v>136.10000000000002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909</v>
      </c>
      <c r="B564" s="219" t="s">
        <v>1665</v>
      </c>
      <c r="C564" s="63"/>
      <c r="D564" s="462">
        <f>'Punten per wedstrijd'!D803</f>
        <v>0</v>
      </c>
      <c r="E564" s="332" t="s">
        <v>909</v>
      </c>
      <c r="F564" s="278" t="s">
        <v>2039</v>
      </c>
      <c r="G564" s="63"/>
      <c r="H564" s="462">
        <f>'Punten per wedstrijd'!D126</f>
        <v>2096.0999999999976</v>
      </c>
      <c r="I564" s="332" t="s">
        <v>909</v>
      </c>
      <c r="J564" s="278" t="s">
        <v>2026</v>
      </c>
      <c r="K564" s="63"/>
      <c r="L564" s="462">
        <f>'Punten per wedstrijd'!D344</f>
        <v>457.1</v>
      </c>
      <c r="M564" s="332" t="s">
        <v>909</v>
      </c>
      <c r="N564" s="278" t="s">
        <v>27</v>
      </c>
      <c r="O564" s="63"/>
      <c r="P564" s="462">
        <f>'Punten per wedstrijd'!D588</f>
        <v>110.70000000000005</v>
      </c>
      <c r="Q564" s="332" t="s">
        <v>909</v>
      </c>
      <c r="R564" s="219" t="s">
        <v>1665</v>
      </c>
      <c r="S564" s="332"/>
      <c r="T564" s="462">
        <f>'Punten per wedstrijd'!D699</f>
        <v>0</v>
      </c>
      <c r="U564" s="332" t="s">
        <v>909</v>
      </c>
      <c r="V564" s="278" t="s">
        <v>2172</v>
      </c>
      <c r="W564" s="63"/>
      <c r="X564" s="462">
        <f>'Punten per wedstrijd'!D82</f>
        <v>606.09999999999911</v>
      </c>
      <c r="Y564" s="332" t="s">
        <v>909</v>
      </c>
      <c r="Z564" s="63" t="s">
        <v>754</v>
      </c>
      <c r="AA564" s="63"/>
      <c r="AB564" s="462">
        <f>'Punten per wedstrijd'!D310</f>
        <v>226.69999999999996</v>
      </c>
      <c r="AC564" s="332" t="s">
        <v>909</v>
      </c>
      <c r="AD564" s="63" t="s">
        <v>801</v>
      </c>
      <c r="AE564" s="63"/>
      <c r="AF564" s="462">
        <f>'Punten per wedstrijd'!D464</f>
        <v>134.90000000000026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910</v>
      </c>
      <c r="B565" s="63" t="s">
        <v>3428</v>
      </c>
      <c r="C565" s="63"/>
      <c r="D565" s="462">
        <f>'Punten per wedstrijd'!D804</f>
        <v>0</v>
      </c>
      <c r="E565" s="332" t="s">
        <v>910</v>
      </c>
      <c r="F565" s="63" t="s">
        <v>3406</v>
      </c>
      <c r="G565" s="63"/>
      <c r="H565" s="462">
        <f>'Punten per wedstrijd'!D159</f>
        <v>2081.8999999999951</v>
      </c>
      <c r="I565" s="332" t="s">
        <v>910</v>
      </c>
      <c r="J565" s="63" t="s">
        <v>3411</v>
      </c>
      <c r="K565" s="63"/>
      <c r="L565" s="462">
        <f>'Punten per wedstrijd'!D397</f>
        <v>448.30000000000035</v>
      </c>
      <c r="M565" s="332" t="s">
        <v>910</v>
      </c>
      <c r="N565" s="219" t="s">
        <v>1665</v>
      </c>
      <c r="O565" s="63"/>
      <c r="P565" s="462">
        <f>'Punten per wedstrijd'!D595</f>
        <v>102.10000000000014</v>
      </c>
      <c r="Q565" s="332" t="s">
        <v>910</v>
      </c>
      <c r="R565" s="63" t="s">
        <v>3428</v>
      </c>
      <c r="S565" s="332"/>
      <c r="T565" s="462">
        <f>'Punten per wedstrijd'!D700</f>
        <v>0</v>
      </c>
      <c r="U565" s="332" t="s">
        <v>910</v>
      </c>
      <c r="V565" s="63" t="s">
        <v>779</v>
      </c>
      <c r="W565" s="63"/>
      <c r="X565" s="462">
        <f>'Punten per wedstrijd'!D69</f>
        <v>595.2999999999995</v>
      </c>
      <c r="Y565" s="332" t="s">
        <v>910</v>
      </c>
      <c r="Z565" s="219" t="s">
        <v>1657</v>
      </c>
      <c r="AA565" s="63"/>
      <c r="AB565" s="462">
        <f>'Punten per wedstrijd'!D217</f>
        <v>226.69999999999979</v>
      </c>
      <c r="AC565" s="332" t="s">
        <v>910</v>
      </c>
      <c r="AD565" s="63" t="s">
        <v>3411</v>
      </c>
      <c r="AE565" s="63"/>
      <c r="AF565" s="462">
        <f>'Punten per wedstrijd'!D501</f>
        <v>134.10000000000014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911</v>
      </c>
      <c r="B566" s="63" t="s">
        <v>780</v>
      </c>
      <c r="C566" s="63"/>
      <c r="D566" s="462">
        <f>'Punten per wedstrijd'!D805</f>
        <v>0</v>
      </c>
      <c r="E566" s="332" t="s">
        <v>911</v>
      </c>
      <c r="F566" s="63" t="s">
        <v>797</v>
      </c>
      <c r="G566" s="63"/>
      <c r="H566" s="462">
        <f>'Punten per wedstrijd'!D154</f>
        <v>2076.3999999999978</v>
      </c>
      <c r="I566" s="332" t="s">
        <v>911</v>
      </c>
      <c r="J566" s="63" t="s">
        <v>3399</v>
      </c>
      <c r="K566" s="63"/>
      <c r="L566" s="462">
        <f>'Punten per wedstrijd'!D332</f>
        <v>446.59999999999968</v>
      </c>
      <c r="M566" s="332" t="s">
        <v>911</v>
      </c>
      <c r="N566" s="63" t="s">
        <v>3414</v>
      </c>
      <c r="O566" s="63"/>
      <c r="P566" s="462">
        <f>'Punten per wedstrijd'!D610</f>
        <v>101.79999999999973</v>
      </c>
      <c r="Q566" s="332" t="s">
        <v>911</v>
      </c>
      <c r="R566" s="63" t="s">
        <v>780</v>
      </c>
      <c r="S566" s="332"/>
      <c r="T566" s="462">
        <f>'Punten per wedstrijd'!D701</f>
        <v>0</v>
      </c>
      <c r="U566" s="332" t="s">
        <v>911</v>
      </c>
      <c r="V566" s="63" t="s">
        <v>747</v>
      </c>
      <c r="W566" s="63"/>
      <c r="X566" s="462">
        <f>'Punten per wedstrijd'!D67</f>
        <v>576.40000000000066</v>
      </c>
      <c r="Y566" s="332" t="s">
        <v>911</v>
      </c>
      <c r="Z566" s="63" t="s">
        <v>764</v>
      </c>
      <c r="AA566" s="63"/>
      <c r="AB566" s="462">
        <f>'Punten per wedstrijd'!D269</f>
        <v>220.89999999999989</v>
      </c>
      <c r="AC566" s="332" t="s">
        <v>911</v>
      </c>
      <c r="AD566" s="63" t="s">
        <v>734</v>
      </c>
      <c r="AE566" s="63"/>
      <c r="AF566" s="462">
        <f>'Punten per wedstrijd'!D500</f>
        <v>132.99999999999997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912</v>
      </c>
      <c r="B567" s="278" t="s">
        <v>2065</v>
      </c>
      <c r="C567" s="63"/>
      <c r="D567" s="462">
        <f>'Punten per wedstrijd'!D806</f>
        <v>0</v>
      </c>
      <c r="E567" s="332" t="s">
        <v>912</v>
      </c>
      <c r="F567" s="63" t="s">
        <v>153</v>
      </c>
      <c r="G567" s="63"/>
      <c r="H567" s="462">
        <f>'Punten per wedstrijd'!D125</f>
        <v>2064.4999999999968</v>
      </c>
      <c r="I567" s="332" t="s">
        <v>912</v>
      </c>
      <c r="J567" s="219" t="s">
        <v>1661</v>
      </c>
      <c r="K567" s="63"/>
      <c r="L567" s="462">
        <f>'Punten per wedstrijd'!D377</f>
        <v>446.29999999999961</v>
      </c>
      <c r="M567" s="332" t="s">
        <v>912</v>
      </c>
      <c r="N567" s="63" t="s">
        <v>3409</v>
      </c>
      <c r="O567" s="63"/>
      <c r="P567" s="462">
        <f>'Punten per wedstrijd'!D525</f>
        <v>99.800000000000182</v>
      </c>
      <c r="Q567" s="332" t="s">
        <v>912</v>
      </c>
      <c r="R567" s="278" t="s">
        <v>2065</v>
      </c>
      <c r="S567" s="332"/>
      <c r="T567" s="462">
        <f>'Punten per wedstrijd'!D702</f>
        <v>0</v>
      </c>
      <c r="U567" s="332" t="s">
        <v>912</v>
      </c>
      <c r="V567" s="63" t="s">
        <v>780</v>
      </c>
      <c r="W567" s="63"/>
      <c r="X567" s="462">
        <f>'Punten per wedstrijd'!D77</f>
        <v>571.20000000000073</v>
      </c>
      <c r="Y567" s="332" t="s">
        <v>912</v>
      </c>
      <c r="Z567" s="278" t="s">
        <v>2040</v>
      </c>
      <c r="AA567" s="63"/>
      <c r="AB567" s="462">
        <f>'Punten per wedstrijd'!D237</f>
        <v>219.4</v>
      </c>
      <c r="AC567" s="332" t="s">
        <v>912</v>
      </c>
      <c r="AD567" s="63" t="s">
        <v>758</v>
      </c>
      <c r="AE567" s="63"/>
      <c r="AF567" s="462">
        <f>'Punten per wedstrijd'!D457</f>
        <v>131.50000000000011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913</v>
      </c>
      <c r="B568" s="63" t="s">
        <v>750</v>
      </c>
      <c r="C568" s="63"/>
      <c r="D568" s="462">
        <f>'Punten per wedstrijd'!D807</f>
        <v>0</v>
      </c>
      <c r="E568" s="332" t="s">
        <v>913</v>
      </c>
      <c r="F568" s="63" t="s">
        <v>729</v>
      </c>
      <c r="G568" s="63"/>
      <c r="H568" s="462">
        <f>'Punten per wedstrijd'!D135</f>
        <v>2056.6000000000004</v>
      </c>
      <c r="I568" s="332" t="s">
        <v>913</v>
      </c>
      <c r="J568" s="63" t="s">
        <v>801</v>
      </c>
      <c r="K568" s="63"/>
      <c r="L568" s="462">
        <f>'Punten per wedstrijd'!D360</f>
        <v>445.60000000000025</v>
      </c>
      <c r="M568" s="332" t="s">
        <v>913</v>
      </c>
      <c r="N568" s="278" t="s">
        <v>15</v>
      </c>
      <c r="O568" s="63"/>
      <c r="P568" s="462">
        <f>'Punten per wedstrijd'!D557</f>
        <v>96.000000000000227</v>
      </c>
      <c r="Q568" s="332" t="s">
        <v>913</v>
      </c>
      <c r="R568" s="63" t="s">
        <v>750</v>
      </c>
      <c r="S568" s="332"/>
      <c r="T568" s="462">
        <f>'Punten per wedstrijd'!D703</f>
        <v>0</v>
      </c>
      <c r="U568" s="332" t="s">
        <v>913</v>
      </c>
      <c r="V568" s="63" t="s">
        <v>3409</v>
      </c>
      <c r="W568" s="63"/>
      <c r="X568" s="462">
        <f>'Punten per wedstrijd'!D5</f>
        <v>567.60000000000014</v>
      </c>
      <c r="Y568" s="332" t="s">
        <v>913</v>
      </c>
      <c r="Z568" s="219" t="s">
        <v>1658</v>
      </c>
      <c r="AA568" s="63"/>
      <c r="AB568" s="462">
        <f>'Punten per wedstrijd'!D223</f>
        <v>217.3</v>
      </c>
      <c r="AC568" s="332" t="s">
        <v>913</v>
      </c>
      <c r="AD568" s="278" t="s">
        <v>2018</v>
      </c>
      <c r="AE568" s="63"/>
      <c r="AF568" s="462">
        <f>'Punten per wedstrijd'!D424</f>
        <v>131.29999999999961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914</v>
      </c>
      <c r="B569" s="63" t="s">
        <v>749</v>
      </c>
      <c r="C569" s="63"/>
      <c r="D569" s="462">
        <f>'Punten per wedstrijd'!D808</f>
        <v>0</v>
      </c>
      <c r="E569" s="332" t="s">
        <v>914</v>
      </c>
      <c r="F569" s="63" t="s">
        <v>735</v>
      </c>
      <c r="G569" s="63"/>
      <c r="H569" s="462">
        <f>'Punten per wedstrijd'!D140</f>
        <v>2039.5000000000005</v>
      </c>
      <c r="I569" s="332" t="s">
        <v>914</v>
      </c>
      <c r="J569" s="63" t="s">
        <v>734</v>
      </c>
      <c r="K569" s="63"/>
      <c r="L569" s="462">
        <f>'Punten per wedstrijd'!D396</f>
        <v>442.35</v>
      </c>
      <c r="M569" s="332" t="s">
        <v>914</v>
      </c>
      <c r="N569" s="278" t="s">
        <v>2045</v>
      </c>
      <c r="O569" s="63"/>
      <c r="P569" s="462">
        <f>'Punten per wedstrijd'!D617</f>
        <v>95.900000000000091</v>
      </c>
      <c r="Q569" s="332" t="s">
        <v>914</v>
      </c>
      <c r="R569" s="63" t="s">
        <v>749</v>
      </c>
      <c r="S569" s="332"/>
      <c r="T569" s="462">
        <f>'Punten per wedstrijd'!D704</f>
        <v>0</v>
      </c>
      <c r="U569" s="332" t="s">
        <v>914</v>
      </c>
      <c r="V569" s="63" t="s">
        <v>3401</v>
      </c>
      <c r="W569" s="63"/>
      <c r="X569" s="462">
        <f>'Punten per wedstrijd'!D66</f>
        <v>550.89999999999964</v>
      </c>
      <c r="Y569" s="332" t="s">
        <v>914</v>
      </c>
      <c r="Z569" s="63" t="s">
        <v>3399</v>
      </c>
      <c r="AA569" s="63"/>
      <c r="AB569" s="462">
        <f>'Punten per wedstrijd'!D228</f>
        <v>215.7999999999999</v>
      </c>
      <c r="AC569" s="332" t="s">
        <v>914</v>
      </c>
      <c r="AD569" s="278" t="s">
        <v>2041</v>
      </c>
      <c r="AE569" s="63"/>
      <c r="AF569" s="462">
        <f>'Punten per wedstrijd'!D470</f>
        <v>130.89999999999989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915</v>
      </c>
      <c r="B570" s="278" t="s">
        <v>2067</v>
      </c>
      <c r="C570" s="63"/>
      <c r="D570" s="462">
        <f>'Punten per wedstrijd'!D809</f>
        <v>0</v>
      </c>
      <c r="E570" s="332" t="s">
        <v>915</v>
      </c>
      <c r="F570" s="63" t="s">
        <v>3410</v>
      </c>
      <c r="G570" s="63"/>
      <c r="H570" s="462">
        <f>'Punten per wedstrijd'!D137</f>
        <v>2034.45</v>
      </c>
      <c r="I570" s="332" t="s">
        <v>915</v>
      </c>
      <c r="J570" s="63" t="s">
        <v>772</v>
      </c>
      <c r="K570" s="63"/>
      <c r="L570" s="462">
        <f>'Punten per wedstrijd'!D328</f>
        <v>441.30000000000041</v>
      </c>
      <c r="M570" s="332" t="s">
        <v>915</v>
      </c>
      <c r="N570" s="219" t="s">
        <v>1649</v>
      </c>
      <c r="O570" s="63"/>
      <c r="P570" s="462">
        <f>'Punten per wedstrijd'!D577</f>
        <v>95.7000000000005</v>
      </c>
      <c r="Q570" s="332" t="s">
        <v>915</v>
      </c>
      <c r="R570" s="278" t="s">
        <v>2067</v>
      </c>
      <c r="S570" s="332"/>
      <c r="T570" s="462">
        <f>'Punten per wedstrijd'!D705</f>
        <v>0</v>
      </c>
      <c r="U570" s="332" t="s">
        <v>915</v>
      </c>
      <c r="V570" s="278" t="s">
        <v>2018</v>
      </c>
      <c r="W570" s="63"/>
      <c r="X570" s="462">
        <f>'Punten per wedstrijd'!D8</f>
        <v>549.50000000000011</v>
      </c>
      <c r="Y570" s="332" t="s">
        <v>915</v>
      </c>
      <c r="Z570" s="63" t="s">
        <v>3401</v>
      </c>
      <c r="AA570" s="63"/>
      <c r="AB570" s="462">
        <f>'Punten per wedstrijd'!D274</f>
        <v>215.00000000000023</v>
      </c>
      <c r="AC570" s="332" t="s">
        <v>915</v>
      </c>
      <c r="AD570" s="278" t="s">
        <v>2067</v>
      </c>
      <c r="AE570" s="63"/>
      <c r="AF570" s="462">
        <f>'Punten per wedstrijd'!D497</f>
        <v>127.20000000000009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916</v>
      </c>
      <c r="B571" s="278" t="s">
        <v>2172</v>
      </c>
      <c r="C571" s="63"/>
      <c r="D571" s="462">
        <f>'Punten per wedstrijd'!D810</f>
        <v>0</v>
      </c>
      <c r="E571" s="332" t="s">
        <v>916</v>
      </c>
      <c r="F571" s="278" t="s">
        <v>13</v>
      </c>
      <c r="G571" s="63"/>
      <c r="H571" s="462">
        <f>'Punten per wedstrijd'!D139</f>
        <v>1999.4000000000005</v>
      </c>
      <c r="I571" s="332" t="s">
        <v>916</v>
      </c>
      <c r="J571" s="278" t="s">
        <v>2018</v>
      </c>
      <c r="K571" s="63"/>
      <c r="L571" s="462">
        <f>'Punten per wedstrijd'!D320</f>
        <v>438.2000000000005</v>
      </c>
      <c r="M571" s="332" t="s">
        <v>916</v>
      </c>
      <c r="N571" s="63" t="s">
        <v>3401</v>
      </c>
      <c r="O571" s="63"/>
      <c r="P571" s="462">
        <f>'Punten per wedstrijd'!D586</f>
        <v>94.899999999999977</v>
      </c>
      <c r="Q571" s="332" t="s">
        <v>916</v>
      </c>
      <c r="R571" s="278" t="s">
        <v>2172</v>
      </c>
      <c r="S571" s="332"/>
      <c r="T571" s="462">
        <f>'Punten per wedstrijd'!D706</f>
        <v>0</v>
      </c>
      <c r="U571" s="332" t="s">
        <v>916</v>
      </c>
      <c r="V571" s="219" t="s">
        <v>1665</v>
      </c>
      <c r="W571" s="63"/>
      <c r="X571" s="462">
        <f>'Punten per wedstrijd'!D75</f>
        <v>545.89999999999941</v>
      </c>
      <c r="Y571" s="332" t="s">
        <v>916</v>
      </c>
      <c r="Z571" s="63" t="s">
        <v>3412</v>
      </c>
      <c r="AA571" s="63"/>
      <c r="AB571" s="462">
        <f>'Punten per wedstrijd'!D268</f>
        <v>215</v>
      </c>
      <c r="AC571" s="332" t="s">
        <v>916</v>
      </c>
      <c r="AD571" s="63" t="s">
        <v>764</v>
      </c>
      <c r="AE571" s="63"/>
      <c r="AF571" s="462">
        <f>'Punten per wedstrijd'!D477</f>
        <v>122.40000000000012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917</v>
      </c>
      <c r="B572" s="63" t="s">
        <v>3408</v>
      </c>
      <c r="C572" s="63"/>
      <c r="D572" s="462">
        <f>'Punten per wedstrijd'!D811</f>
        <v>0</v>
      </c>
      <c r="E572" s="332" t="s">
        <v>917</v>
      </c>
      <c r="F572" s="278" t="s">
        <v>2172</v>
      </c>
      <c r="G572" s="63"/>
      <c r="H572" s="462">
        <f>'Punten per wedstrijd'!D186</f>
        <v>1974.2999999999988</v>
      </c>
      <c r="I572" s="332" t="s">
        <v>917</v>
      </c>
      <c r="J572" s="63" t="s">
        <v>3430</v>
      </c>
      <c r="K572" s="63"/>
      <c r="L572" s="462">
        <f>'Punten per wedstrijd'!D399</f>
        <v>436.7</v>
      </c>
      <c r="M572" s="332" t="s">
        <v>917</v>
      </c>
      <c r="N572" s="63" t="s">
        <v>154</v>
      </c>
      <c r="O572" s="63"/>
      <c r="P572" s="462">
        <f>'Punten per wedstrijd'!D590</f>
        <v>94.699999999999591</v>
      </c>
      <c r="Q572" s="332" t="s">
        <v>917</v>
      </c>
      <c r="R572" s="63" t="s">
        <v>3408</v>
      </c>
      <c r="S572" s="332"/>
      <c r="T572" s="462">
        <f>'Punten per wedstrijd'!D707</f>
        <v>0</v>
      </c>
      <c r="U572" s="332" t="s">
        <v>917</v>
      </c>
      <c r="V572" s="63" t="s">
        <v>3429</v>
      </c>
      <c r="W572" s="63"/>
      <c r="X572" s="462">
        <f>'Punten per wedstrijd'!D44</f>
        <v>545.00000000000011</v>
      </c>
      <c r="Y572" s="332" t="s">
        <v>917</v>
      </c>
      <c r="Z572" s="63" t="s">
        <v>3406</v>
      </c>
      <c r="AA572" s="63"/>
      <c r="AB572" s="462">
        <f>'Punten per wedstrijd'!D263</f>
        <v>205.30000000000032</v>
      </c>
      <c r="AC572" s="332" t="s">
        <v>917</v>
      </c>
      <c r="AD572" s="63" t="s">
        <v>3402</v>
      </c>
      <c r="AE572" s="63"/>
      <c r="AF572" s="462">
        <f>'Punten per wedstrijd'!D439</f>
        <v>119.19999999999985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918</v>
      </c>
      <c r="B573" s="63" t="s">
        <v>734</v>
      </c>
      <c r="C573" s="63"/>
      <c r="D573" s="462">
        <f>'Punten per wedstrijd'!D812</f>
        <v>0</v>
      </c>
      <c r="E573" s="332" t="s">
        <v>918</v>
      </c>
      <c r="F573" s="63" t="s">
        <v>3409</v>
      </c>
      <c r="G573" s="63"/>
      <c r="H573" s="462">
        <f>'Punten per wedstrijd'!D109</f>
        <v>1952.200000000003</v>
      </c>
      <c r="I573" s="332" t="s">
        <v>918</v>
      </c>
      <c r="J573" s="63" t="s">
        <v>763</v>
      </c>
      <c r="K573" s="63"/>
      <c r="L573" s="462">
        <f>'Punten per wedstrijd'!D370</f>
        <v>435.69999999999931</v>
      </c>
      <c r="M573" s="332" t="s">
        <v>918</v>
      </c>
      <c r="N573" s="63" t="s">
        <v>783</v>
      </c>
      <c r="O573" s="63"/>
      <c r="P573" s="462">
        <f>'Punten per wedstrijd'!D612</f>
        <v>92.999999999999829</v>
      </c>
      <c r="Q573" s="332" t="s">
        <v>918</v>
      </c>
      <c r="R573" s="63" t="s">
        <v>734</v>
      </c>
      <c r="S573" s="332"/>
      <c r="T573" s="462">
        <f>'Punten per wedstrijd'!D708</f>
        <v>0</v>
      </c>
      <c r="U573" s="332" t="s">
        <v>918</v>
      </c>
      <c r="V573" s="63" t="s">
        <v>756</v>
      </c>
      <c r="W573" s="63"/>
      <c r="X573" s="462">
        <f>'Punten per wedstrijd'!D91</f>
        <v>529.00000000000091</v>
      </c>
      <c r="Y573" s="332" t="s">
        <v>918</v>
      </c>
      <c r="Z573" s="63" t="s">
        <v>784</v>
      </c>
      <c r="AA573" s="63"/>
      <c r="AB573" s="462">
        <f>'Punten per wedstrijd'!D242</f>
        <v>203.80000000000021</v>
      </c>
      <c r="AC573" s="332" t="s">
        <v>918</v>
      </c>
      <c r="AD573" s="278" t="s">
        <v>2025</v>
      </c>
      <c r="AE573" s="63"/>
      <c r="AF573" s="462">
        <f>'Punten per wedstrijd'!D422</f>
        <v>118.69999999999966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919</v>
      </c>
      <c r="B574" s="63" t="s">
        <v>3411</v>
      </c>
      <c r="C574" s="63"/>
      <c r="D574" s="462">
        <f>'Punten per wedstrijd'!D813</f>
        <v>0</v>
      </c>
      <c r="E574" s="332" t="s">
        <v>919</v>
      </c>
      <c r="F574" s="63" t="s">
        <v>3428</v>
      </c>
      <c r="G574" s="63"/>
      <c r="H574" s="462">
        <f>'Punten per wedstrijd'!D180</f>
        <v>1947.6999999999982</v>
      </c>
      <c r="I574" s="332" t="s">
        <v>919</v>
      </c>
      <c r="J574" s="278" t="s">
        <v>2040</v>
      </c>
      <c r="K574" s="63"/>
      <c r="L574" s="462">
        <f>'Punten per wedstrijd'!D341</f>
        <v>434.49999999999966</v>
      </c>
      <c r="M574" s="332" t="s">
        <v>919</v>
      </c>
      <c r="N574" s="63" t="s">
        <v>729</v>
      </c>
      <c r="O574" s="63"/>
      <c r="P574" s="462">
        <f>'Punten per wedstrijd'!D551</f>
        <v>92.500000000001364</v>
      </c>
      <c r="Q574" s="332" t="s">
        <v>919</v>
      </c>
      <c r="R574" s="63" t="s">
        <v>3411</v>
      </c>
      <c r="S574" s="332"/>
      <c r="T574" s="462">
        <f>'Punten per wedstrijd'!D709</f>
        <v>0</v>
      </c>
      <c r="U574" s="332" t="s">
        <v>919</v>
      </c>
      <c r="V574" s="63" t="s">
        <v>734</v>
      </c>
      <c r="W574" s="63"/>
      <c r="X574" s="462">
        <f>'Punten per wedstrijd'!D84</f>
        <v>528.79999999999927</v>
      </c>
      <c r="Y574" s="332" t="s">
        <v>919</v>
      </c>
      <c r="Z574" s="219" t="s">
        <v>1665</v>
      </c>
      <c r="AA574" s="63"/>
      <c r="AB574" s="462">
        <f>'Punten per wedstrijd'!D283</f>
        <v>200.40000000000003</v>
      </c>
      <c r="AC574" s="332" t="s">
        <v>919</v>
      </c>
      <c r="AD574" s="63" t="s">
        <v>155</v>
      </c>
      <c r="AE574" s="63"/>
      <c r="AF574" s="462">
        <f>'Punten per wedstrijd'!D517</f>
        <v>116.50000000000084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920</v>
      </c>
      <c r="B575" s="278" t="s">
        <v>2017</v>
      </c>
      <c r="C575" s="63"/>
      <c r="D575" s="462">
        <f>'Punten per wedstrijd'!D814</f>
        <v>0</v>
      </c>
      <c r="E575" s="332" t="s">
        <v>920</v>
      </c>
      <c r="F575" s="219" t="s">
        <v>1661</v>
      </c>
      <c r="G575" s="63"/>
      <c r="H575" s="462">
        <f>'Punten per wedstrijd'!D169</f>
        <v>1930.8499999999988</v>
      </c>
      <c r="I575" s="332" t="s">
        <v>920</v>
      </c>
      <c r="J575" s="278" t="s">
        <v>23</v>
      </c>
      <c r="K575" s="63"/>
      <c r="L575" s="462">
        <f>'Punten per wedstrijd'!D374</f>
        <v>433.09999999999991</v>
      </c>
      <c r="M575" s="332" t="s">
        <v>920</v>
      </c>
      <c r="N575" s="63" t="s">
        <v>772</v>
      </c>
      <c r="O575" s="63"/>
      <c r="P575" s="462">
        <f>'Punten per wedstrijd'!D536</f>
        <v>91.600000000000023</v>
      </c>
      <c r="Q575" s="332" t="s">
        <v>920</v>
      </c>
      <c r="R575" s="278" t="s">
        <v>2017</v>
      </c>
      <c r="S575" s="332"/>
      <c r="T575" s="462">
        <f>'Punten per wedstrijd'!D710</f>
        <v>0</v>
      </c>
      <c r="U575" s="332" t="s">
        <v>920</v>
      </c>
      <c r="V575" s="219" t="s">
        <v>1648</v>
      </c>
      <c r="W575" s="63"/>
      <c r="X575" s="462">
        <f>'Punten per wedstrijd'!D46</f>
        <v>526.49999999999932</v>
      </c>
      <c r="Y575" s="332" t="s">
        <v>920</v>
      </c>
      <c r="Z575" s="63" t="s">
        <v>3426</v>
      </c>
      <c r="AA575" s="63"/>
      <c r="AB575" s="462">
        <f>'Punten per wedstrijd'!D307</f>
        <v>200.09999999999977</v>
      </c>
      <c r="AC575" s="332" t="s">
        <v>920</v>
      </c>
      <c r="AD575" s="63" t="s">
        <v>789</v>
      </c>
      <c r="AE575" s="63"/>
      <c r="AF575" s="462">
        <f>'Punten per wedstrijd'!D434</f>
        <v>116.19999999999987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921</v>
      </c>
      <c r="B576" s="63" t="s">
        <v>3430</v>
      </c>
      <c r="C576" s="63"/>
      <c r="D576" s="462">
        <f>'Punten per wedstrijd'!D815</f>
        <v>0</v>
      </c>
      <c r="E576" s="332" t="s">
        <v>921</v>
      </c>
      <c r="F576" s="63" t="s">
        <v>3399</v>
      </c>
      <c r="G576" s="63"/>
      <c r="H576" s="462">
        <f>'Punten per wedstrijd'!D124</f>
        <v>1929.0000000000023</v>
      </c>
      <c r="I576" s="332" t="s">
        <v>921</v>
      </c>
      <c r="J576" s="63" t="s">
        <v>756</v>
      </c>
      <c r="K576" s="63"/>
      <c r="L576" s="462">
        <f>'Punten per wedstrijd'!D403</f>
        <v>422.49999999999983</v>
      </c>
      <c r="M576" s="332" t="s">
        <v>921</v>
      </c>
      <c r="N576" s="278" t="s">
        <v>13</v>
      </c>
      <c r="O576" s="63"/>
      <c r="P576" s="462">
        <f>'Punten per wedstrijd'!D555</f>
        <v>90.499999999999943</v>
      </c>
      <c r="Q576" s="332" t="s">
        <v>921</v>
      </c>
      <c r="R576" s="63" t="s">
        <v>3430</v>
      </c>
      <c r="S576" s="332"/>
      <c r="T576" s="462">
        <f>'Punten per wedstrijd'!D711</f>
        <v>0</v>
      </c>
      <c r="U576" s="332" t="s">
        <v>921</v>
      </c>
      <c r="V576" s="219" t="s">
        <v>1657</v>
      </c>
      <c r="W576" s="63"/>
      <c r="X576" s="462">
        <f>'Punten per wedstrijd'!D9</f>
        <v>521.89999999999986</v>
      </c>
      <c r="Y576" s="332" t="s">
        <v>921</v>
      </c>
      <c r="Z576" s="63" t="s">
        <v>9</v>
      </c>
      <c r="AA576" s="63"/>
      <c r="AB576" s="462">
        <f>'Punten per wedstrijd'!D233</f>
        <v>195.0999999999996</v>
      </c>
      <c r="AC576" s="332" t="s">
        <v>921</v>
      </c>
      <c r="AD576" s="63" t="s">
        <v>783</v>
      </c>
      <c r="AE576" s="63"/>
      <c r="AF576" s="462">
        <f>'Punten per wedstrijd'!D508</f>
        <v>110.10000000000042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922</v>
      </c>
      <c r="B577" s="278" t="s">
        <v>31</v>
      </c>
      <c r="C577" s="63"/>
      <c r="D577" s="462">
        <f>'Punten per wedstrijd'!D816</f>
        <v>0</v>
      </c>
      <c r="E577" s="332" t="s">
        <v>922</v>
      </c>
      <c r="F577" s="63" t="s">
        <v>3430</v>
      </c>
      <c r="G577" s="63"/>
      <c r="H577" s="462">
        <f>'Punten per wedstrijd'!D191</f>
        <v>1892.7500000000005</v>
      </c>
      <c r="I577" s="332" t="s">
        <v>922</v>
      </c>
      <c r="J577" s="63" t="s">
        <v>739</v>
      </c>
      <c r="K577" s="63"/>
      <c r="L577" s="462">
        <f>'Punten per wedstrijd'!D386</f>
        <v>420.4000000000002</v>
      </c>
      <c r="M577" s="332" t="s">
        <v>922</v>
      </c>
      <c r="N577" s="63" t="s">
        <v>3407</v>
      </c>
      <c r="O577" s="63"/>
      <c r="P577" s="462">
        <f>'Punten per wedstrijd'!D565</f>
        <v>88.89999999999992</v>
      </c>
      <c r="Q577" s="332" t="s">
        <v>922</v>
      </c>
      <c r="R577" s="278" t="s">
        <v>31</v>
      </c>
      <c r="S577" s="332"/>
      <c r="T577" s="462">
        <f>'Punten per wedstrijd'!D712</f>
        <v>0</v>
      </c>
      <c r="U577" s="332" t="s">
        <v>922</v>
      </c>
      <c r="V577" s="219" t="s">
        <v>1649</v>
      </c>
      <c r="W577" s="63"/>
      <c r="X577" s="462">
        <f>'Punten per wedstrijd'!D57</f>
        <v>517.00000000000068</v>
      </c>
      <c r="Y577" s="332" t="s">
        <v>922</v>
      </c>
      <c r="Z577" s="278" t="s">
        <v>2065</v>
      </c>
      <c r="AA577" s="63"/>
      <c r="AB577" s="462">
        <f>'Punten per wedstrijd'!D286</f>
        <v>193.90000000000012</v>
      </c>
      <c r="AC577" s="332" t="s">
        <v>922</v>
      </c>
      <c r="AD577" s="278" t="s">
        <v>2040</v>
      </c>
      <c r="AE577" s="63"/>
      <c r="AF577" s="462">
        <f>'Punten per wedstrijd'!D445</f>
        <v>109.90000000000016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923</v>
      </c>
      <c r="B578" s="63" t="s">
        <v>791</v>
      </c>
      <c r="C578" s="63"/>
      <c r="D578" s="462">
        <f>'Punten per wedstrijd'!D817</f>
        <v>0</v>
      </c>
      <c r="E578" s="332" t="s">
        <v>923</v>
      </c>
      <c r="F578" s="63" t="s">
        <v>783</v>
      </c>
      <c r="G578" s="63"/>
      <c r="H578" s="462">
        <f>'Punten per wedstrijd'!D196</f>
        <v>1888.200000000001</v>
      </c>
      <c r="I578" s="332" t="s">
        <v>923</v>
      </c>
      <c r="J578" s="278" t="s">
        <v>15</v>
      </c>
      <c r="K578" s="63"/>
      <c r="L578" s="462">
        <f>'Punten per wedstrijd'!D349</f>
        <v>416.5000000000008</v>
      </c>
      <c r="M578" s="332" t="s">
        <v>923</v>
      </c>
      <c r="N578" s="63" t="s">
        <v>789</v>
      </c>
      <c r="O578" s="63"/>
      <c r="P578" s="462">
        <f>'Punten per wedstrijd'!D538</f>
        <v>85.500000000000057</v>
      </c>
      <c r="Q578" s="332" t="s">
        <v>923</v>
      </c>
      <c r="R578" s="63" t="s">
        <v>791</v>
      </c>
      <c r="S578" s="332"/>
      <c r="T578" s="462">
        <f>'Punten per wedstrijd'!D713</f>
        <v>0</v>
      </c>
      <c r="U578" s="332" t="s">
        <v>923</v>
      </c>
      <c r="V578" s="63" t="s">
        <v>789</v>
      </c>
      <c r="W578" s="63"/>
      <c r="X578" s="462">
        <f>'Punten per wedstrijd'!D18</f>
        <v>509.69999999999982</v>
      </c>
      <c r="Y578" s="332" t="s">
        <v>923</v>
      </c>
      <c r="Z578" s="278" t="s">
        <v>3396</v>
      </c>
      <c r="AA578" s="63"/>
      <c r="AB578" s="462">
        <f>'Punten per wedstrijd'!D261</f>
        <v>190.59999999999988</v>
      </c>
      <c r="AC578" s="332" t="s">
        <v>923</v>
      </c>
      <c r="AD578" s="278" t="s">
        <v>17</v>
      </c>
      <c r="AE578" s="63"/>
      <c r="AF578" s="462">
        <f>'Punten per wedstrijd'!D456</f>
        <v>105.69999999999999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924</v>
      </c>
      <c r="B579" s="63" t="s">
        <v>3414</v>
      </c>
      <c r="C579" s="63"/>
      <c r="D579" s="462">
        <f>'Punten per wedstrijd'!D818</f>
        <v>0</v>
      </c>
      <c r="E579" s="332" t="s">
        <v>924</v>
      </c>
      <c r="F579" s="63" t="s">
        <v>3400</v>
      </c>
      <c r="G579" s="63"/>
      <c r="H579" s="462">
        <f>'Punten per wedstrijd'!D132</f>
        <v>1836.1</v>
      </c>
      <c r="I579" s="332" t="s">
        <v>924</v>
      </c>
      <c r="J579" s="219" t="s">
        <v>1664</v>
      </c>
      <c r="K579" s="63"/>
      <c r="L579" s="462">
        <f>'Punten per wedstrijd'!D412</f>
        <v>414.39999999999964</v>
      </c>
      <c r="M579" s="332" t="s">
        <v>924</v>
      </c>
      <c r="N579" s="63" t="s">
        <v>3412</v>
      </c>
      <c r="O579" s="63"/>
      <c r="P579" s="462">
        <f>'Punten per wedstrijd'!D580</f>
        <v>82.799999999999898</v>
      </c>
      <c r="Q579" s="332" t="s">
        <v>924</v>
      </c>
      <c r="R579" s="63" t="s">
        <v>3414</v>
      </c>
      <c r="S579" s="332"/>
      <c r="T579" s="462">
        <f>'Punten per wedstrijd'!D714</f>
        <v>0</v>
      </c>
      <c r="U579" s="332" t="s">
        <v>924</v>
      </c>
      <c r="V579" s="63" t="s">
        <v>141</v>
      </c>
      <c r="W579" s="63"/>
      <c r="X579" s="462">
        <f>'Punten per wedstrijd'!D52</f>
        <v>503.99999999999864</v>
      </c>
      <c r="Y579" s="332" t="s">
        <v>924</v>
      </c>
      <c r="Z579" s="63" t="s">
        <v>3407</v>
      </c>
      <c r="AA579" s="63"/>
      <c r="AB579" s="462">
        <f>'Punten per wedstrijd'!D253</f>
        <v>189.6</v>
      </c>
      <c r="AC579" s="332" t="s">
        <v>924</v>
      </c>
      <c r="AD579" s="63" t="s">
        <v>735</v>
      </c>
      <c r="AE579" s="63"/>
      <c r="AF579" s="462">
        <f>'Punten per wedstrijd'!D452</f>
        <v>104.09999999999989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925</v>
      </c>
      <c r="B580" s="63" t="s">
        <v>756</v>
      </c>
      <c r="C580" s="63"/>
      <c r="D580" s="462">
        <f>'Punten per wedstrijd'!D819</f>
        <v>0</v>
      </c>
      <c r="E580" s="332" t="s">
        <v>925</v>
      </c>
      <c r="F580" s="278" t="s">
        <v>2068</v>
      </c>
      <c r="G580" s="63"/>
      <c r="H580" s="462">
        <f>'Punten per wedstrijd'!D121</f>
        <v>1802.4999999999991</v>
      </c>
      <c r="I580" s="332" t="s">
        <v>925</v>
      </c>
      <c r="J580" s="63" t="s">
        <v>3413</v>
      </c>
      <c r="K580" s="63"/>
      <c r="L580" s="462">
        <f>'Punten per wedstrijd'!D383</f>
        <v>406.09999999999928</v>
      </c>
      <c r="M580" s="332" t="s">
        <v>925</v>
      </c>
      <c r="N580" s="278" t="s">
        <v>2040</v>
      </c>
      <c r="O580" s="63"/>
      <c r="P580" s="462">
        <f>'Punten per wedstrijd'!D549</f>
        <v>82.199999999999591</v>
      </c>
      <c r="Q580" s="332" t="s">
        <v>925</v>
      </c>
      <c r="R580" s="63" t="s">
        <v>756</v>
      </c>
      <c r="S580" s="332"/>
      <c r="T580" s="462">
        <f>'Punten per wedstrijd'!D715</f>
        <v>0</v>
      </c>
      <c r="U580" s="332" t="s">
        <v>925</v>
      </c>
      <c r="V580" s="63" t="s">
        <v>784</v>
      </c>
      <c r="W580" s="63"/>
      <c r="X580" s="462">
        <f>'Punten per wedstrijd'!D34</f>
        <v>503.0999999999998</v>
      </c>
      <c r="Y580" s="332" t="s">
        <v>925</v>
      </c>
      <c r="Z580" s="28" t="s">
        <v>143</v>
      </c>
      <c r="AA580" s="63"/>
      <c r="AB580" s="462">
        <f>'Punten per wedstrijd'!D303</f>
        <v>189.10000000000036</v>
      </c>
      <c r="AC580" s="332" t="s">
        <v>925</v>
      </c>
      <c r="AD580" s="219" t="s">
        <v>1649</v>
      </c>
      <c r="AE580" s="63"/>
      <c r="AF580" s="462">
        <f>'Punten per wedstrijd'!D473</f>
        <v>103.40000000000015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926</v>
      </c>
      <c r="B581" s="63" t="s">
        <v>783</v>
      </c>
      <c r="C581" s="63"/>
      <c r="D581" s="462">
        <f>'Punten per wedstrijd'!D820</f>
        <v>0</v>
      </c>
      <c r="E581" s="332" t="s">
        <v>926</v>
      </c>
      <c r="F581" s="278" t="s">
        <v>3396</v>
      </c>
      <c r="G581" s="63"/>
      <c r="H581" s="462">
        <f>'Punten per wedstrijd'!D157</f>
        <v>1791.5</v>
      </c>
      <c r="I581" s="332" t="s">
        <v>926</v>
      </c>
      <c r="J581" s="278" t="s">
        <v>27</v>
      </c>
      <c r="K581" s="63"/>
      <c r="L581" s="462">
        <f>'Punten per wedstrijd'!D380</f>
        <v>402.50000000000017</v>
      </c>
      <c r="M581" s="332" t="s">
        <v>926</v>
      </c>
      <c r="N581" s="219" t="s">
        <v>1657</v>
      </c>
      <c r="O581" s="63"/>
      <c r="P581" s="462">
        <f>'Punten per wedstrijd'!D529</f>
        <v>80.399999999998954</v>
      </c>
      <c r="Q581" s="332" t="s">
        <v>926</v>
      </c>
      <c r="R581" s="63" t="s">
        <v>783</v>
      </c>
      <c r="S581" s="332"/>
      <c r="T581" s="462">
        <f>'Punten per wedstrijd'!D716</f>
        <v>0</v>
      </c>
      <c r="U581" s="332" t="s">
        <v>926</v>
      </c>
      <c r="V581" s="63" t="s">
        <v>3407</v>
      </c>
      <c r="W581" s="63"/>
      <c r="X581" s="462">
        <f>'Punten per wedstrijd'!D45</f>
        <v>502.39999999999947</v>
      </c>
      <c r="Y581" s="332" t="s">
        <v>926</v>
      </c>
      <c r="Z581" s="278" t="s">
        <v>2041</v>
      </c>
      <c r="AA581" s="63"/>
      <c r="AB581" s="462">
        <f>'Punten per wedstrijd'!D262</f>
        <v>188.89999999999998</v>
      </c>
      <c r="AC581" s="332" t="s">
        <v>926</v>
      </c>
      <c r="AD581" s="278" t="s">
        <v>1</v>
      </c>
      <c r="AE581" s="63"/>
      <c r="AF581" s="462">
        <f>'Punten per wedstrijd'!D428</f>
        <v>103.39999999999962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927</v>
      </c>
      <c r="B582" s="278" t="s">
        <v>33</v>
      </c>
      <c r="C582" s="63"/>
      <c r="D582" s="462">
        <f>'Punten per wedstrijd'!D821</f>
        <v>0</v>
      </c>
      <c r="E582" s="332" t="s">
        <v>927</v>
      </c>
      <c r="F582" s="278" t="s">
        <v>2065</v>
      </c>
      <c r="G582" s="63"/>
      <c r="H582" s="462">
        <f>'Punten per wedstrijd'!D182</f>
        <v>1742.7999999999975</v>
      </c>
      <c r="I582" s="332" t="s">
        <v>927</v>
      </c>
      <c r="J582" s="63" t="s">
        <v>153</v>
      </c>
      <c r="K582" s="63"/>
      <c r="L582" s="462">
        <f>'Punten per wedstrijd'!D333</f>
        <v>398.50000000000057</v>
      </c>
      <c r="M582" s="332" t="s">
        <v>927</v>
      </c>
      <c r="N582" s="278" t="s">
        <v>2038</v>
      </c>
      <c r="O582" s="63"/>
      <c r="P582" s="462">
        <f>'Punten per wedstrijd'!D533</f>
        <v>71.600000000000477</v>
      </c>
      <c r="Q582" s="332" t="s">
        <v>927</v>
      </c>
      <c r="R582" s="278" t="s">
        <v>33</v>
      </c>
      <c r="S582" s="332"/>
      <c r="T582" s="462">
        <f>'Punten per wedstrijd'!D717</f>
        <v>0</v>
      </c>
      <c r="U582" s="332" t="s">
        <v>927</v>
      </c>
      <c r="V582" s="278" t="s">
        <v>2045</v>
      </c>
      <c r="W582" s="63"/>
      <c r="X582" s="462">
        <f>'Punten per wedstrijd'!D97</f>
        <v>483.30000000000047</v>
      </c>
      <c r="Y582" s="332" t="s">
        <v>927</v>
      </c>
      <c r="Z582" s="63" t="s">
        <v>729</v>
      </c>
      <c r="AA582" s="63"/>
      <c r="AB582" s="462">
        <f>'Punten per wedstrijd'!D239</f>
        <v>180.8</v>
      </c>
      <c r="AC582" s="332" t="s">
        <v>927</v>
      </c>
      <c r="AD582" s="278" t="s">
        <v>27</v>
      </c>
      <c r="AE582" s="63"/>
      <c r="AF582" s="462">
        <f>'Punten per wedstrijd'!D484</f>
        <v>101.30000000000001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928</v>
      </c>
      <c r="B583" s="278" t="s">
        <v>37</v>
      </c>
      <c r="C583" s="63"/>
      <c r="D583" s="462">
        <f>'Punten per wedstrijd'!D822</f>
        <v>0</v>
      </c>
      <c r="E583" s="332" t="s">
        <v>928</v>
      </c>
      <c r="F583" s="63" t="s">
        <v>791</v>
      </c>
      <c r="G583" s="63"/>
      <c r="H583" s="462">
        <f>'Punten per wedstrijd'!D193</f>
        <v>1701.5999999999972</v>
      </c>
      <c r="I583" s="332" t="s">
        <v>928</v>
      </c>
      <c r="J583" s="278" t="s">
        <v>1</v>
      </c>
      <c r="K583" s="63"/>
      <c r="L583" s="462">
        <f>'Punten per wedstrijd'!D324</f>
        <v>398.50000000000028</v>
      </c>
      <c r="M583" s="332" t="s">
        <v>928</v>
      </c>
      <c r="N583" s="63" t="s">
        <v>3428</v>
      </c>
      <c r="O583" s="63"/>
      <c r="P583" s="462">
        <f>'Punten per wedstrijd'!D596</f>
        <v>71.499999999999773</v>
      </c>
      <c r="Q583" s="332" t="s">
        <v>928</v>
      </c>
      <c r="R583" s="278" t="s">
        <v>37</v>
      </c>
      <c r="S583" s="332"/>
      <c r="T583" s="462">
        <f>'Punten per wedstrijd'!D718</f>
        <v>0</v>
      </c>
      <c r="U583" s="332" t="s">
        <v>928</v>
      </c>
      <c r="V583" s="219" t="s">
        <v>1664</v>
      </c>
      <c r="W583" s="63"/>
      <c r="X583" s="462">
        <f>'Punten per wedstrijd'!D100</f>
        <v>473.09999999999957</v>
      </c>
      <c r="Y583" s="332" t="s">
        <v>928</v>
      </c>
      <c r="Z583" s="278" t="s">
        <v>25</v>
      </c>
      <c r="AA583" s="63"/>
      <c r="AB583" s="462">
        <f>'Punten per wedstrijd'!D271</f>
        <v>179.00000000000017</v>
      </c>
      <c r="AC583" s="332" t="s">
        <v>928</v>
      </c>
      <c r="AD583" s="63" t="s">
        <v>3426</v>
      </c>
      <c r="AE583" s="63"/>
      <c r="AF583" s="462">
        <f>'Punten per wedstrijd'!D515</f>
        <v>100.1999999999999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929</v>
      </c>
      <c r="B584" s="28" t="s">
        <v>143</v>
      </c>
      <c r="C584" s="63"/>
      <c r="D584" s="462">
        <f>'Punten per wedstrijd'!D823</f>
        <v>0</v>
      </c>
      <c r="E584" s="332" t="s">
        <v>929</v>
      </c>
      <c r="F584" s="63" t="s">
        <v>772</v>
      </c>
      <c r="G584" s="63"/>
      <c r="H584" s="462">
        <f>'Punten per wedstrijd'!D120</f>
        <v>1638.7999999999995</v>
      </c>
      <c r="I584" s="332" t="s">
        <v>929</v>
      </c>
      <c r="J584" s="278" t="s">
        <v>2039</v>
      </c>
      <c r="K584" s="63"/>
      <c r="L584" s="462">
        <f>'Punten per wedstrijd'!D334</f>
        <v>394.39999999999975</v>
      </c>
      <c r="M584" s="332" t="s">
        <v>929</v>
      </c>
      <c r="N584" s="63" t="s">
        <v>3429</v>
      </c>
      <c r="O584" s="63"/>
      <c r="P584" s="462">
        <f>'Punten per wedstrijd'!D564</f>
        <v>71.499999999999318</v>
      </c>
      <c r="Q584" s="332" t="s">
        <v>929</v>
      </c>
      <c r="R584" s="28" t="s">
        <v>143</v>
      </c>
      <c r="S584" s="332"/>
      <c r="T584" s="462">
        <f>'Punten per wedstrijd'!D719</f>
        <v>0</v>
      </c>
      <c r="U584" s="332" t="s">
        <v>929</v>
      </c>
      <c r="V584" s="63" t="s">
        <v>783</v>
      </c>
      <c r="W584" s="63"/>
      <c r="X584" s="462">
        <f>'Punten per wedstrijd'!D92</f>
        <v>465.90000000000066</v>
      </c>
      <c r="Y584" s="332" t="s">
        <v>929</v>
      </c>
      <c r="Z584" s="278" t="s">
        <v>33</v>
      </c>
      <c r="AA584" s="63"/>
      <c r="AB584" s="462">
        <f>'Punten per wedstrijd'!D301</f>
        <v>177.20000000000019</v>
      </c>
      <c r="AC584" s="332" t="s">
        <v>929</v>
      </c>
      <c r="AD584" s="63" t="s">
        <v>3416</v>
      </c>
      <c r="AE584" s="63"/>
      <c r="AF584" s="462">
        <f>'Punten per wedstrijd'!D440</f>
        <v>95.499999999999375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930</v>
      </c>
      <c r="B585" s="219" t="s">
        <v>1667</v>
      </c>
      <c r="C585" s="63"/>
      <c r="D585" s="462">
        <f>'Punten per wedstrijd'!D824</f>
        <v>0</v>
      </c>
      <c r="E585" s="332" t="s">
        <v>930</v>
      </c>
      <c r="F585" s="63" t="s">
        <v>3412</v>
      </c>
      <c r="G585" s="63"/>
      <c r="H585" s="462">
        <f>'Punten per wedstrijd'!D164</f>
        <v>1600.0000000000018</v>
      </c>
      <c r="I585" s="332" t="s">
        <v>930</v>
      </c>
      <c r="J585" s="63" t="s">
        <v>3400</v>
      </c>
      <c r="K585" s="63"/>
      <c r="L585" s="462">
        <f>'Punten per wedstrijd'!D340</f>
        <v>389.04999999999995</v>
      </c>
      <c r="M585" s="332" t="s">
        <v>930</v>
      </c>
      <c r="N585" s="278" t="s">
        <v>11</v>
      </c>
      <c r="O585" s="63"/>
      <c r="P585" s="462">
        <f>'Punten per wedstrijd'!D547</f>
        <v>71.199999999999818</v>
      </c>
      <c r="Q585" s="332" t="s">
        <v>930</v>
      </c>
      <c r="R585" s="219" t="s">
        <v>1667</v>
      </c>
      <c r="S585" s="332"/>
      <c r="T585" s="462">
        <f>'Punten per wedstrijd'!D720</f>
        <v>0</v>
      </c>
      <c r="U585" s="332" t="s">
        <v>930</v>
      </c>
      <c r="V585" s="63" t="s">
        <v>750</v>
      </c>
      <c r="W585" s="63"/>
      <c r="X585" s="462">
        <f>'Punten per wedstrijd'!D79</f>
        <v>453.09999999999991</v>
      </c>
      <c r="Y585" s="332" t="s">
        <v>930</v>
      </c>
      <c r="Z585" s="278" t="s">
        <v>23</v>
      </c>
      <c r="AA585" s="63"/>
      <c r="AB585" s="462">
        <f>'Punten per wedstrijd'!D270</f>
        <v>154.69999999999999</v>
      </c>
      <c r="AC585" s="332" t="s">
        <v>930</v>
      </c>
      <c r="AD585" s="63" t="s">
        <v>765</v>
      </c>
      <c r="AE585" s="63"/>
      <c r="AF585" s="462">
        <f>'Punten per wedstrijd'!D488</f>
        <v>93.9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931</v>
      </c>
      <c r="B586" s="278" t="s">
        <v>2045</v>
      </c>
      <c r="C586" s="63"/>
      <c r="D586" s="462">
        <f>'Punten per wedstrijd'!D825</f>
        <v>0</v>
      </c>
      <c r="E586" s="332" t="s">
        <v>931</v>
      </c>
      <c r="F586" s="278" t="s">
        <v>2018</v>
      </c>
      <c r="G586" s="63"/>
      <c r="H586" s="462">
        <f>'Punten per wedstrijd'!D112</f>
        <v>1513.6999999999985</v>
      </c>
      <c r="I586" s="332" t="s">
        <v>931</v>
      </c>
      <c r="J586" s="278" t="s">
        <v>2025</v>
      </c>
      <c r="K586" s="63"/>
      <c r="L586" s="462">
        <f>'Punten per wedstrijd'!D318</f>
        <v>382.69999999999993</v>
      </c>
      <c r="M586" s="332" t="s">
        <v>931</v>
      </c>
      <c r="N586" s="63" t="s">
        <v>180</v>
      </c>
      <c r="O586" s="63"/>
      <c r="P586" s="462">
        <f>'Punten per wedstrijd'!D618</f>
        <v>71.099999999999568</v>
      </c>
      <c r="Q586" s="332" t="s">
        <v>931</v>
      </c>
      <c r="R586" s="278" t="s">
        <v>2045</v>
      </c>
      <c r="S586" s="332"/>
      <c r="T586" s="462">
        <f>'Punten per wedstrijd'!D721</f>
        <v>0</v>
      </c>
      <c r="U586" s="332" t="s">
        <v>931</v>
      </c>
      <c r="V586" s="278" t="s">
        <v>2041</v>
      </c>
      <c r="W586" s="63"/>
      <c r="X586" s="462">
        <f>'Punten per wedstrijd'!D54</f>
        <v>431.79999999999939</v>
      </c>
      <c r="Y586" s="332" t="s">
        <v>931</v>
      </c>
      <c r="Z586" s="278" t="s">
        <v>2017</v>
      </c>
      <c r="AA586" s="63"/>
      <c r="AB586" s="462">
        <f>'Punten per wedstrijd'!D294</f>
        <v>153.69999999999999</v>
      </c>
      <c r="AC586" s="332" t="s">
        <v>931</v>
      </c>
      <c r="AD586" s="63" t="s">
        <v>749</v>
      </c>
      <c r="AE586" s="63"/>
      <c r="AF586" s="462">
        <f>'Punten per wedstrijd'!D496</f>
        <v>93.499999999999972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932</v>
      </c>
      <c r="B587" s="63" t="s">
        <v>180</v>
      </c>
      <c r="C587" s="63"/>
      <c r="D587" s="462">
        <f>'Punten per wedstrijd'!D826</f>
        <v>0</v>
      </c>
      <c r="E587" s="332" t="s">
        <v>932</v>
      </c>
      <c r="F587" s="63" t="s">
        <v>3407</v>
      </c>
      <c r="G587" s="63"/>
      <c r="H587" s="462">
        <f>'Punten per wedstrijd'!D149</f>
        <v>1453.5999999999992</v>
      </c>
      <c r="I587" s="332" t="s">
        <v>932</v>
      </c>
      <c r="J587" s="63" t="s">
        <v>3404</v>
      </c>
      <c r="K587" s="63"/>
      <c r="L587" s="462">
        <f>'Punten per wedstrijd'!D355</f>
        <v>378.30000000000064</v>
      </c>
      <c r="M587" s="332" t="s">
        <v>932</v>
      </c>
      <c r="N587" s="278" t="s">
        <v>2017</v>
      </c>
      <c r="O587" s="63"/>
      <c r="P587" s="462">
        <f>'Punten per wedstrijd'!D606</f>
        <v>70.599999999999341</v>
      </c>
      <c r="Q587" s="332" t="s">
        <v>932</v>
      </c>
      <c r="R587" s="63" t="s">
        <v>180</v>
      </c>
      <c r="S587" s="332"/>
      <c r="T587" s="462">
        <f>'Punten per wedstrijd'!D722</f>
        <v>0</v>
      </c>
      <c r="U587" s="332" t="s">
        <v>932</v>
      </c>
      <c r="V587" s="63" t="s">
        <v>754</v>
      </c>
      <c r="W587" s="63"/>
      <c r="X587" s="462">
        <f>'Punten per wedstrijd'!D102</f>
        <v>385.99999999999955</v>
      </c>
      <c r="Y587" s="332" t="s">
        <v>932</v>
      </c>
      <c r="Z587" s="63" t="s">
        <v>783</v>
      </c>
      <c r="AA587" s="63"/>
      <c r="AB587" s="462">
        <f>'Punten per wedstrijd'!D300</f>
        <v>135.89999999999998</v>
      </c>
      <c r="AC587" s="332" t="s">
        <v>932</v>
      </c>
      <c r="AD587" s="278" t="s">
        <v>13</v>
      </c>
      <c r="AE587" s="63"/>
      <c r="AF587" s="462">
        <f>'Punten per wedstrijd'!D451</f>
        <v>86.299999999999898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933</v>
      </c>
      <c r="B588" s="63" t="s">
        <v>3426</v>
      </c>
      <c r="C588" s="63"/>
      <c r="D588" s="462">
        <f>'Punten per wedstrijd'!D827</f>
        <v>0</v>
      </c>
      <c r="E588" s="332" t="s">
        <v>933</v>
      </c>
      <c r="F588" s="278" t="s">
        <v>3397</v>
      </c>
      <c r="G588" s="63"/>
      <c r="H588" s="462">
        <f>'Punten per wedstrijd'!D207</f>
        <v>1452.3499999999997</v>
      </c>
      <c r="I588" s="332" t="s">
        <v>933</v>
      </c>
      <c r="J588" s="219" t="s">
        <v>1657</v>
      </c>
      <c r="K588" s="63"/>
      <c r="L588" s="462">
        <f>'Punten per wedstrijd'!D321</f>
        <v>363.69999999999959</v>
      </c>
      <c r="M588" s="332" t="s">
        <v>933</v>
      </c>
      <c r="N588" s="278" t="s">
        <v>3397</v>
      </c>
      <c r="O588" s="63"/>
      <c r="P588" s="462">
        <f>'Punten per wedstrijd'!D623</f>
        <v>68.100000000000136</v>
      </c>
      <c r="Q588" s="332" t="s">
        <v>933</v>
      </c>
      <c r="R588" s="63" t="s">
        <v>3426</v>
      </c>
      <c r="S588" s="332"/>
      <c r="T588" s="462">
        <f>'Punten per wedstrijd'!D723</f>
        <v>0</v>
      </c>
      <c r="U588" s="332" t="s">
        <v>933</v>
      </c>
      <c r="V588" s="63" t="s">
        <v>749</v>
      </c>
      <c r="W588" s="63"/>
      <c r="X588" s="462">
        <f>'Punten per wedstrijd'!D80</f>
        <v>331.10000000000036</v>
      </c>
      <c r="Y588" s="332" t="s">
        <v>933</v>
      </c>
      <c r="Z588" s="278" t="s">
        <v>1</v>
      </c>
      <c r="AA588" s="63"/>
      <c r="AB588" s="462">
        <f>'Punten per wedstrijd'!D220</f>
        <v>135.30000000000001</v>
      </c>
      <c r="AC588" s="332" t="s">
        <v>933</v>
      </c>
      <c r="AD588" s="63" t="s">
        <v>754</v>
      </c>
      <c r="AE588" s="63"/>
      <c r="AF588" s="462">
        <f>'Punten per wedstrijd'!D518</f>
        <v>85.099999999999937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934</v>
      </c>
      <c r="B589" s="219" t="s">
        <v>1664</v>
      </c>
      <c r="C589" s="63"/>
      <c r="D589" s="462">
        <f>'Punten per wedstrijd'!D828</f>
        <v>0</v>
      </c>
      <c r="E589" s="332" t="s">
        <v>934</v>
      </c>
      <c r="F589" s="63" t="s">
        <v>756</v>
      </c>
      <c r="G589" s="63"/>
      <c r="H589" s="462">
        <f>'Punten per wedstrijd'!D195</f>
        <v>1451.4000000000015</v>
      </c>
      <c r="I589" s="332" t="s">
        <v>934</v>
      </c>
      <c r="J589" s="63" t="s">
        <v>797</v>
      </c>
      <c r="K589" s="63"/>
      <c r="L589" s="462">
        <f>'Punten per wedstrijd'!D362</f>
        <v>342.70000000000005</v>
      </c>
      <c r="M589" s="332" t="s">
        <v>934</v>
      </c>
      <c r="N589" s="278" t="s">
        <v>23</v>
      </c>
      <c r="O589" s="63"/>
      <c r="P589" s="462">
        <f>'Punten per wedstrijd'!D582</f>
        <v>58.300000000000296</v>
      </c>
      <c r="Q589" s="332" t="s">
        <v>934</v>
      </c>
      <c r="R589" s="219" t="s">
        <v>1664</v>
      </c>
      <c r="S589" s="332"/>
      <c r="T589" s="462">
        <f>'Punten per wedstrijd'!D724</f>
        <v>0</v>
      </c>
      <c r="U589" s="332" t="s">
        <v>934</v>
      </c>
      <c r="V589" s="278" t="s">
        <v>2067</v>
      </c>
      <c r="W589" s="63"/>
      <c r="X589" s="462">
        <f>'Punten per wedstrijd'!D81</f>
        <v>305.69999999999959</v>
      </c>
      <c r="Y589" s="332" t="s">
        <v>934</v>
      </c>
      <c r="Z589" s="63" t="s">
        <v>3402</v>
      </c>
      <c r="AA589" s="63"/>
      <c r="AB589" s="462">
        <f>'Punten per wedstrijd'!D231</f>
        <v>128.10000000000002</v>
      </c>
      <c r="AC589" s="332" t="s">
        <v>934</v>
      </c>
      <c r="AD589" s="63" t="s">
        <v>3412</v>
      </c>
      <c r="AE589" s="63"/>
      <c r="AF589" s="462">
        <f>'Punten per wedstrijd'!D476</f>
        <v>84.099999999999966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935</v>
      </c>
      <c r="B590" s="63" t="s">
        <v>155</v>
      </c>
      <c r="C590" s="63"/>
      <c r="D590" s="462">
        <f>'Punten per wedstrijd'!D829</f>
        <v>0</v>
      </c>
      <c r="E590" s="332" t="s">
        <v>935</v>
      </c>
      <c r="F590" s="63" t="s">
        <v>789</v>
      </c>
      <c r="G590" s="63"/>
      <c r="H590" s="462">
        <f>'Punten per wedstrijd'!D122</f>
        <v>1379.1999999999985</v>
      </c>
      <c r="I590" s="332" t="s">
        <v>935</v>
      </c>
      <c r="J590" s="63" t="s">
        <v>3426</v>
      </c>
      <c r="K590" s="63"/>
      <c r="L590" s="462">
        <f>'Punten per wedstrijd'!D411</f>
        <v>333.89999999999969</v>
      </c>
      <c r="M590" s="332" t="s">
        <v>935</v>
      </c>
      <c r="N590" s="63" t="s">
        <v>3399</v>
      </c>
      <c r="O590" s="63"/>
      <c r="P590" s="462">
        <f>'Punten per wedstrijd'!D540</f>
        <v>49.89999999999975</v>
      </c>
      <c r="Q590" s="332" t="s">
        <v>935</v>
      </c>
      <c r="R590" s="63" t="s">
        <v>155</v>
      </c>
      <c r="S590" s="332"/>
      <c r="T590" s="462">
        <f>'Punten per wedstrijd'!D725</f>
        <v>0</v>
      </c>
      <c r="U590" s="332" t="s">
        <v>935</v>
      </c>
      <c r="V590" s="63" t="s">
        <v>3399</v>
      </c>
      <c r="W590" s="63"/>
      <c r="X590" s="462">
        <f>'Punten per wedstrijd'!D20</f>
        <v>301.80000000000007</v>
      </c>
      <c r="Y590" s="332" t="s">
        <v>935</v>
      </c>
      <c r="Z590" s="278" t="s">
        <v>2045</v>
      </c>
      <c r="AA590" s="63"/>
      <c r="AB590" s="462">
        <f>'Punten per wedstrijd'!D305</f>
        <v>127</v>
      </c>
      <c r="AC590" s="332" t="s">
        <v>935</v>
      </c>
      <c r="AD590" s="63" t="s">
        <v>747</v>
      </c>
      <c r="AE590" s="63"/>
      <c r="AF590" s="462">
        <f>'Punten per wedstrijd'!D483</f>
        <v>84.000000000000114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936</v>
      </c>
      <c r="B591" s="63" t="s">
        <v>754</v>
      </c>
      <c r="C591" s="63"/>
      <c r="D591" s="462">
        <f>'Punten per wedstrijd'!D830</f>
        <v>0</v>
      </c>
      <c r="E591" s="332" t="s">
        <v>936</v>
      </c>
      <c r="F591" s="278" t="s">
        <v>1</v>
      </c>
      <c r="G591" s="63"/>
      <c r="H591" s="462">
        <f>'Punten per wedstrijd'!D116</f>
        <v>1367.6999999999994</v>
      </c>
      <c r="I591" s="332" t="s">
        <v>936</v>
      </c>
      <c r="J591" s="63" t="s">
        <v>789</v>
      </c>
      <c r="K591" s="63"/>
      <c r="L591" s="462">
        <f>'Punten per wedstrijd'!D330</f>
        <v>310.10000000000002</v>
      </c>
      <c r="M591" s="332" t="s">
        <v>936</v>
      </c>
      <c r="N591" s="278" t="s">
        <v>2067</v>
      </c>
      <c r="O591" s="63"/>
      <c r="P591" s="462">
        <f>'Punten per wedstrijd'!D601</f>
        <v>44.999999999999829</v>
      </c>
      <c r="Q591" s="332" t="s">
        <v>936</v>
      </c>
      <c r="R591" s="63" t="s">
        <v>754</v>
      </c>
      <c r="S591" s="332"/>
      <c r="T591" s="462">
        <f>'Punten per wedstrijd'!D726</f>
        <v>0</v>
      </c>
      <c r="U591" s="332" t="s">
        <v>936</v>
      </c>
      <c r="V591" s="63" t="s">
        <v>3411</v>
      </c>
      <c r="W591" s="63"/>
      <c r="X591" s="462">
        <f>'Punten per wedstrijd'!D85</f>
        <v>292.99999999999994</v>
      </c>
      <c r="Y591" s="332" t="s">
        <v>936</v>
      </c>
      <c r="Z591" s="278" t="s">
        <v>2067</v>
      </c>
      <c r="AA591" s="63"/>
      <c r="AB591" s="462">
        <f>'Punten per wedstrijd'!D289</f>
        <v>109.5</v>
      </c>
      <c r="AC591" s="332" t="s">
        <v>936</v>
      </c>
      <c r="AD591" s="63" t="s">
        <v>3399</v>
      </c>
      <c r="AE591" s="63"/>
      <c r="AF591" s="462">
        <f>'Punten per wedstrijd'!D436</f>
        <v>81.199999999999946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937</v>
      </c>
      <c r="B592" s="278" t="s">
        <v>3397</v>
      </c>
      <c r="C592" s="63"/>
      <c r="D592" s="462">
        <f>'Punten per wedstrijd'!D831</f>
        <v>0</v>
      </c>
      <c r="E592" s="332" t="s">
        <v>937</v>
      </c>
      <c r="F592" s="63" t="s">
        <v>3414</v>
      </c>
      <c r="G592" s="63"/>
      <c r="H592" s="462">
        <f>'Punten per wedstrijd'!D194</f>
        <v>1347.9000000000008</v>
      </c>
      <c r="I592" s="332" t="s">
        <v>937</v>
      </c>
      <c r="J592" s="63" t="s">
        <v>3405</v>
      </c>
      <c r="K592" s="63"/>
      <c r="L592" s="462">
        <f>'Punten per wedstrijd'!D371</f>
        <v>269.50000000000045</v>
      </c>
      <c r="M592" s="332" t="s">
        <v>937</v>
      </c>
      <c r="N592" s="278" t="s">
        <v>2018</v>
      </c>
      <c r="O592" s="63"/>
      <c r="P592" s="462">
        <f>'Punten per wedstrijd'!D528</f>
        <v>36.000000000000341</v>
      </c>
      <c r="Q592" s="332" t="s">
        <v>937</v>
      </c>
      <c r="R592" s="278" t="s">
        <v>3397</v>
      </c>
      <c r="S592" s="332"/>
      <c r="T592" s="462">
        <f>'Punten per wedstrijd'!D727</f>
        <v>0</v>
      </c>
      <c r="U592" s="332" t="s">
        <v>937</v>
      </c>
      <c r="V592" s="278" t="s">
        <v>2025</v>
      </c>
      <c r="W592" s="63"/>
      <c r="X592" s="462">
        <f>'Punten per wedstrijd'!D6</f>
        <v>252.40000000000111</v>
      </c>
      <c r="Y592" s="332" t="s">
        <v>937</v>
      </c>
      <c r="Z592" s="278" t="s">
        <v>2022</v>
      </c>
      <c r="AA592" s="63"/>
      <c r="AB592" s="462">
        <f>'Punten per wedstrijd'!D247</f>
        <v>108.10000000000022</v>
      </c>
      <c r="AC592" s="332" t="s">
        <v>937</v>
      </c>
      <c r="AD592" s="278" t="s">
        <v>2045</v>
      </c>
      <c r="AE592" s="63"/>
      <c r="AF592" s="462">
        <f>'Punten per wedstrijd'!D513</f>
        <v>80.900000000000119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938</v>
      </c>
      <c r="B593" s="278" t="s">
        <v>2023</v>
      </c>
      <c r="C593" s="63"/>
      <c r="D593" s="462">
        <f>'Punten per wedstrijd'!D832</f>
        <v>0</v>
      </c>
      <c r="E593" s="332" t="s">
        <v>938</v>
      </c>
      <c r="F593" s="278" t="s">
        <v>2067</v>
      </c>
      <c r="G593" s="63"/>
      <c r="H593" s="462">
        <f>'Punten per wedstrijd'!D185</f>
        <v>1222.1999999999994</v>
      </c>
      <c r="I593" s="332" t="s">
        <v>938</v>
      </c>
      <c r="J593" s="63" t="s">
        <v>3414</v>
      </c>
      <c r="K593" s="63"/>
      <c r="L593" s="462">
        <f>'Punten per wedstrijd'!D402</f>
        <v>232.49999999999991</v>
      </c>
      <c r="M593" s="332" t="s">
        <v>938</v>
      </c>
      <c r="N593" s="63" t="s">
        <v>3408</v>
      </c>
      <c r="O593" s="63"/>
      <c r="P593" s="462">
        <f>'Punten per wedstrijd'!D603</f>
        <v>34.199999999999818</v>
      </c>
      <c r="Q593" s="332" t="s">
        <v>938</v>
      </c>
      <c r="R593" s="278" t="s">
        <v>2023</v>
      </c>
      <c r="S593" s="332"/>
      <c r="T593" s="462">
        <f>'Punten per wedstrijd'!D728</f>
        <v>0</v>
      </c>
      <c r="U593" s="332" t="s">
        <v>938</v>
      </c>
      <c r="V593" s="278" t="s">
        <v>1</v>
      </c>
      <c r="W593" s="63"/>
      <c r="X593" s="462">
        <f>'Punten per wedstrijd'!D12</f>
        <v>192.89999999999918</v>
      </c>
      <c r="Y593" s="332" t="s">
        <v>938</v>
      </c>
      <c r="Z593" s="219" t="s">
        <v>1649</v>
      </c>
      <c r="AA593" s="63"/>
      <c r="AB593" s="462">
        <f>'Punten per wedstrijd'!D265</f>
        <v>106.9</v>
      </c>
      <c r="AC593" s="332" t="s">
        <v>938</v>
      </c>
      <c r="AD593" s="63" t="s">
        <v>3428</v>
      </c>
      <c r="AE593" s="63"/>
      <c r="AF593" s="462">
        <f>'Punten per wedstrijd'!D492</f>
        <v>75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744</v>
      </c>
      <c r="D596"/>
      <c r="I596" s="8"/>
      <c r="J596" s="51" t="s">
        <v>744</v>
      </c>
      <c r="R596" s="8"/>
      <c r="S596" s="51" t="s">
        <v>742</v>
      </c>
      <c r="AA596" s="8"/>
      <c r="AB596" s="51" t="s">
        <v>781</v>
      </c>
      <c r="AJ596" s="8"/>
      <c r="AK596" s="51" t="s">
        <v>802</v>
      </c>
      <c r="AS596" s="8"/>
      <c r="AT596" s="51" t="s">
        <v>741</v>
      </c>
      <c r="BB596" s="8"/>
      <c r="BC596" s="51" t="s">
        <v>744</v>
      </c>
      <c r="BK596" s="8"/>
      <c r="BL596" s="51" t="s">
        <v>743</v>
      </c>
      <c r="BT596" s="8"/>
      <c r="BU596" s="51" t="s">
        <v>741</v>
      </c>
      <c r="CC596" s="8"/>
      <c r="CD596" s="51" t="s">
        <v>773</v>
      </c>
      <c r="CL596" s="8"/>
      <c r="CM596" s="51" t="s">
        <v>744</v>
      </c>
      <c r="CU596" s="8"/>
      <c r="CV596" s="51" t="s">
        <v>741</v>
      </c>
      <c r="DD596" s="8"/>
      <c r="DE596" s="51" t="s">
        <v>793</v>
      </c>
      <c r="DM596" s="8"/>
      <c r="DN596" s="51" t="s">
        <v>741</v>
      </c>
      <c r="DV596" s="8"/>
      <c r="DW596" s="51" t="s">
        <v>776</v>
      </c>
      <c r="EE596" s="8"/>
      <c r="EF596" s="51" t="s">
        <v>761</v>
      </c>
      <c r="EN596" s="8"/>
      <c r="EO596" s="51" t="s">
        <v>743</v>
      </c>
      <c r="EW596" s="8"/>
      <c r="EX596" s="51" t="s">
        <v>2001</v>
      </c>
      <c r="FF596" s="8"/>
      <c r="FG596" s="51" t="s">
        <v>1651</v>
      </c>
      <c r="FO596" s="8"/>
      <c r="FP596" s="51" t="s">
        <v>760</v>
      </c>
      <c r="FX596" s="8"/>
      <c r="FY596" s="51" t="s">
        <v>778</v>
      </c>
      <c r="GG596" s="8"/>
      <c r="GH596" s="51" t="s">
        <v>753</v>
      </c>
      <c r="GP596" s="8"/>
      <c r="GQ596" s="51" t="s">
        <v>743</v>
      </c>
      <c r="GY596" s="8"/>
      <c r="GZ596" s="51" t="s">
        <v>741</v>
      </c>
      <c r="HH596" s="8"/>
      <c r="HI596" s="51" t="s">
        <v>2061</v>
      </c>
      <c r="HR596" s="51" t="s">
        <v>741</v>
      </c>
      <c r="IA596" s="51" t="s">
        <v>742</v>
      </c>
      <c r="IJ596" s="51" t="s">
        <v>741</v>
      </c>
      <c r="IS596" s="51" t="s">
        <v>792</v>
      </c>
      <c r="JB596" s="51" t="s">
        <v>743</v>
      </c>
      <c r="JK596" s="51" t="s">
        <v>743</v>
      </c>
      <c r="JT596" s="51" t="s">
        <v>742</v>
      </c>
      <c r="KC596" s="51" t="s">
        <v>743</v>
      </c>
      <c r="KL596" s="51" t="s">
        <v>742</v>
      </c>
      <c r="KU596" s="51" t="s">
        <v>759</v>
      </c>
      <c r="LD596" s="51" t="s">
        <v>741</v>
      </c>
      <c r="LM596" s="51" t="s">
        <v>744</v>
      </c>
      <c r="LV596" s="51" t="s">
        <v>777</v>
      </c>
      <c r="ME596" s="51" t="s">
        <v>1669</v>
      </c>
      <c r="MN596" s="51" t="s">
        <v>773</v>
      </c>
      <c r="MW596" s="51" t="s">
        <v>1675</v>
      </c>
      <c r="NF596" s="51" t="s">
        <v>2001</v>
      </c>
      <c r="NO596" s="51" t="s">
        <v>742</v>
      </c>
      <c r="NX596" s="51" t="s">
        <v>741</v>
      </c>
      <c r="OG596" s="51" t="s">
        <v>1668</v>
      </c>
      <c r="OP596" s="51" t="s">
        <v>742</v>
      </c>
      <c r="OY596" s="51" t="s">
        <v>1674</v>
      </c>
      <c r="PH596" s="51" t="s">
        <v>1671</v>
      </c>
      <c r="PQ596" s="51" t="s">
        <v>790</v>
      </c>
      <c r="PZ596" s="51" t="s">
        <v>759</v>
      </c>
      <c r="QI596" s="51" t="s">
        <v>1672</v>
      </c>
      <c r="QR596" s="51" t="s">
        <v>1670</v>
      </c>
      <c r="RA596" s="51" t="s">
        <v>792</v>
      </c>
      <c r="RJ596" s="51" t="s">
        <v>793</v>
      </c>
      <c r="RS596" s="51" t="s">
        <v>2020</v>
      </c>
      <c r="SB596" s="51" t="s">
        <v>2020</v>
      </c>
      <c r="SK596" s="51" t="s">
        <v>743</v>
      </c>
      <c r="ST596" s="51" t="s">
        <v>742</v>
      </c>
      <c r="TC596" s="51" t="s">
        <v>743</v>
      </c>
      <c r="TL596" s="51" t="s">
        <v>741</v>
      </c>
      <c r="TU596" s="51" t="s">
        <v>792</v>
      </c>
      <c r="UD596" s="51" t="s">
        <v>2028</v>
      </c>
      <c r="UM596" s="51" t="s">
        <v>3345</v>
      </c>
      <c r="UV596" s="51" t="s">
        <v>744</v>
      </c>
      <c r="VE596" s="283" t="s">
        <v>2027</v>
      </c>
      <c r="VN596" s="51" t="s">
        <v>1674</v>
      </c>
      <c r="VW596" s="51" t="s">
        <v>742</v>
      </c>
      <c r="WF596" s="51" t="s">
        <v>741</v>
      </c>
      <c r="WO596" s="51" t="s">
        <v>742</v>
      </c>
      <c r="WX596" s="283" t="s">
        <v>781</v>
      </c>
      <c r="XG596" s="51" t="s">
        <v>2048</v>
      </c>
      <c r="XP596" s="51" t="s">
        <v>2049</v>
      </c>
      <c r="XY596" s="51" t="s">
        <v>2054</v>
      </c>
      <c r="YH596" s="51" t="s">
        <v>792</v>
      </c>
      <c r="YQ596" s="51" t="s">
        <v>2057</v>
      </c>
      <c r="YZ596" s="51" t="s">
        <v>743</v>
      </c>
      <c r="ZI596" s="51" t="s">
        <v>2061</v>
      </c>
      <c r="ZR596" s="51" t="s">
        <v>2051</v>
      </c>
      <c r="AAA596" s="51" t="s">
        <v>2063</v>
      </c>
      <c r="AAJ596" s="51" t="s">
        <v>742</v>
      </c>
      <c r="AAS596" s="51" t="s">
        <v>741</v>
      </c>
      <c r="ABB596" s="51" t="s">
        <v>743</v>
      </c>
      <c r="ABK596" s="283" t="s">
        <v>1645</v>
      </c>
      <c r="ABT596" s="51" t="s">
        <v>3458</v>
      </c>
      <c r="ACC596" s="51" t="s">
        <v>744</v>
      </c>
      <c r="ACL596" s="51" t="s">
        <v>744</v>
      </c>
      <c r="ACU596" s="51" t="s">
        <v>769</v>
      </c>
      <c r="ADD596" s="51" t="s">
        <v>771</v>
      </c>
      <c r="ADM596" s="51" t="s">
        <v>742</v>
      </c>
      <c r="ADV596" s="51" t="s">
        <v>742</v>
      </c>
      <c r="AEE596" s="51" t="s">
        <v>1645</v>
      </c>
      <c r="AEN596" s="51" t="s">
        <v>1673</v>
      </c>
      <c r="AEW596" s="51" t="s">
        <v>743</v>
      </c>
      <c r="AFF596" s="51" t="s">
        <v>1654</v>
      </c>
      <c r="AFO596" s="51" t="s">
        <v>1680</v>
      </c>
      <c r="AFX596" s="51" t="s">
        <v>742</v>
      </c>
      <c r="AGG596" s="51" t="s">
        <v>776</v>
      </c>
      <c r="AGP596" s="283" t="s">
        <v>761</v>
      </c>
      <c r="AGY596" s="51" t="s">
        <v>741</v>
      </c>
      <c r="AHH596" s="51" t="s">
        <v>741</v>
      </c>
      <c r="AHQ596" s="51" t="s">
        <v>2048</v>
      </c>
      <c r="AHZ596" s="51" t="s">
        <v>2048</v>
      </c>
      <c r="AII596" s="51" t="s">
        <v>3435</v>
      </c>
      <c r="AIR596" s="51" t="s">
        <v>3437</v>
      </c>
      <c r="AJA596" s="51" t="s">
        <v>743</v>
      </c>
      <c r="AJJ596" s="51" t="s">
        <v>3440</v>
      </c>
      <c r="AJS596" s="51" t="s">
        <v>3442</v>
      </c>
      <c r="AKB596" s="51" t="s">
        <v>769</v>
      </c>
      <c r="AKK596" s="51" t="s">
        <v>3444</v>
      </c>
      <c r="AKT596" s="51" t="s">
        <v>3446</v>
      </c>
      <c r="ALC596" s="51" t="s">
        <v>3345</v>
      </c>
      <c r="ALL596" s="51" t="s">
        <v>3446</v>
      </c>
      <c r="ALU596" s="51" t="s">
        <v>3450</v>
      </c>
      <c r="AMD596" s="51" t="s">
        <v>3470</v>
      </c>
      <c r="AMM596" s="51" t="s">
        <v>3453</v>
      </c>
      <c r="AMV596" s="51" t="s">
        <v>3456</v>
      </c>
      <c r="ANE596" s="51" t="s">
        <v>2054</v>
      </c>
      <c r="ANN596" s="51" t="s">
        <v>3458</v>
      </c>
      <c r="ANW596" s="51" t="s">
        <v>741</v>
      </c>
      <c r="AOF596" s="51" t="s">
        <v>3461</v>
      </c>
      <c r="AOO596" s="51" t="s">
        <v>3463</v>
      </c>
      <c r="AOX596" s="51" t="s">
        <v>2061</v>
      </c>
      <c r="APG596" s="51" t="s">
        <v>741</v>
      </c>
      <c r="APP596" s="51" t="s">
        <v>778</v>
      </c>
      <c r="APY596" s="51" t="s">
        <v>3468</v>
      </c>
    </row>
    <row r="597" spans="1:1125" ht="19.5">
      <c r="A597" s="10" t="s">
        <v>1497</v>
      </c>
      <c r="B597" s="201" t="s">
        <v>21</v>
      </c>
      <c r="D597" s="202"/>
      <c r="I597" s="267"/>
      <c r="J597" s="10" t="s">
        <v>1499</v>
      </c>
      <c r="K597" s="201" t="s">
        <v>154</v>
      </c>
      <c r="R597" s="267"/>
      <c r="S597" s="10" t="s">
        <v>1500</v>
      </c>
      <c r="T597" s="201" t="s">
        <v>31</v>
      </c>
      <c r="AA597" s="267"/>
      <c r="AB597" s="10" t="s">
        <v>1501</v>
      </c>
      <c r="AC597" s="201" t="s">
        <v>780</v>
      </c>
      <c r="AJ597" s="267"/>
      <c r="AK597" s="10" t="s">
        <v>1502</v>
      </c>
      <c r="AL597" s="201" t="s">
        <v>801</v>
      </c>
      <c r="AS597" s="267"/>
      <c r="AT597" s="10" t="s">
        <v>1503</v>
      </c>
      <c r="AU597" s="201" t="s">
        <v>33</v>
      </c>
      <c r="BB597" s="267"/>
      <c r="BC597" s="10" t="s">
        <v>1504</v>
      </c>
      <c r="BD597" s="201" t="s">
        <v>25</v>
      </c>
      <c r="BK597" s="267"/>
      <c r="BL597" s="10" t="s">
        <v>1505</v>
      </c>
      <c r="BM597" s="201" t="s">
        <v>155</v>
      </c>
      <c r="BT597" s="267"/>
      <c r="BU597" s="10" t="s">
        <v>1506</v>
      </c>
      <c r="BV597" s="201" t="s">
        <v>11</v>
      </c>
      <c r="CC597" s="267"/>
      <c r="CD597" s="10" t="s">
        <v>1507</v>
      </c>
      <c r="CE597" s="201" t="s">
        <v>784</v>
      </c>
      <c r="CL597" s="267"/>
      <c r="CM597" s="10" t="s">
        <v>1508</v>
      </c>
      <c r="CN597" s="201" t="s">
        <v>143</v>
      </c>
      <c r="CU597" s="267"/>
      <c r="CV597" s="10" t="s">
        <v>1509</v>
      </c>
      <c r="CW597" s="201" t="s">
        <v>37</v>
      </c>
      <c r="DD597" s="267"/>
      <c r="DE597" s="10" t="s">
        <v>1510</v>
      </c>
      <c r="DF597" s="201" t="s">
        <v>17</v>
      </c>
      <c r="DM597" s="267"/>
      <c r="DN597" s="10" t="s">
        <v>1511</v>
      </c>
      <c r="DO597" s="201" t="s">
        <v>142</v>
      </c>
      <c r="DV597" s="267"/>
      <c r="DW597" s="10" t="s">
        <v>1512</v>
      </c>
      <c r="DX597" s="201" t="s">
        <v>1666</v>
      </c>
      <c r="EE597" s="267"/>
      <c r="EF597" s="10" t="s">
        <v>1513</v>
      </c>
      <c r="EG597" s="201" t="s">
        <v>754</v>
      </c>
      <c r="EN597" s="267"/>
      <c r="EO597" s="10" t="s">
        <v>1514</v>
      </c>
      <c r="EP597" s="201" t="s">
        <v>750</v>
      </c>
      <c r="EW597" s="267"/>
      <c r="EX597" s="10" t="s">
        <v>1515</v>
      </c>
      <c r="EY597" s="201" t="s">
        <v>763</v>
      </c>
      <c r="FF597" s="267"/>
      <c r="FG597" s="10" t="s">
        <v>1516</v>
      </c>
      <c r="FH597" s="201" t="s">
        <v>1652</v>
      </c>
      <c r="FO597" s="267"/>
      <c r="FP597" s="10" t="s">
        <v>1517</v>
      </c>
      <c r="FQ597" s="201" t="s">
        <v>747</v>
      </c>
      <c r="FX597" s="267"/>
      <c r="FY597" s="10" t="s">
        <v>1518</v>
      </c>
      <c r="FZ597" s="201" t="s">
        <v>141</v>
      </c>
      <c r="GG597" s="267"/>
      <c r="GH597" s="10" t="s">
        <v>1519</v>
      </c>
      <c r="GI597" s="201" t="s">
        <v>749</v>
      </c>
      <c r="GP597" s="267"/>
      <c r="GQ597" s="10" t="s">
        <v>1520</v>
      </c>
      <c r="GR597" s="201" t="s">
        <v>779</v>
      </c>
      <c r="GY597" s="267"/>
      <c r="GZ597" s="10" t="s">
        <v>1521</v>
      </c>
      <c r="HA597" s="201" t="s">
        <v>734</v>
      </c>
      <c r="HH597" s="267"/>
      <c r="HI597" s="10" t="s">
        <v>1522</v>
      </c>
      <c r="HJ597" s="201" t="s">
        <v>1667</v>
      </c>
      <c r="HQ597" s="267"/>
      <c r="HR597" s="10" t="s">
        <v>1523</v>
      </c>
      <c r="HS597" s="201" t="s">
        <v>15</v>
      </c>
      <c r="HV597" s="1"/>
      <c r="HW597" s="1"/>
      <c r="HX597" s="1"/>
      <c r="HY597" s="1"/>
      <c r="HZ597" s="267"/>
      <c r="IA597" s="10" t="s">
        <v>1524</v>
      </c>
      <c r="IB597" s="201" t="s">
        <v>39</v>
      </c>
      <c r="IE597" s="1"/>
      <c r="IF597" s="1"/>
      <c r="IG597" s="1"/>
      <c r="IH597" s="1"/>
      <c r="II597" s="267"/>
      <c r="IJ597" s="10" t="s">
        <v>1525</v>
      </c>
      <c r="IK597" s="201" t="s">
        <v>162</v>
      </c>
      <c r="IN597" s="1"/>
      <c r="IO597" s="1"/>
      <c r="IP597" s="1"/>
      <c r="IQ597" s="1"/>
      <c r="IR597" s="267"/>
      <c r="IS597" s="10" t="s">
        <v>1526</v>
      </c>
      <c r="IT597" s="201" t="s">
        <v>791</v>
      </c>
      <c r="IW597" s="1"/>
      <c r="IX597" s="1"/>
      <c r="IY597" s="1"/>
      <c r="IZ597" s="1"/>
      <c r="JA597" s="267"/>
      <c r="JB597" s="10" t="s">
        <v>1527</v>
      </c>
      <c r="JC597" s="201" t="s">
        <v>739</v>
      </c>
      <c r="JF597" s="1"/>
      <c r="JG597" s="1"/>
      <c r="JH597" s="1"/>
      <c r="JI597" s="1"/>
      <c r="JJ597" s="267"/>
      <c r="JK597" s="10" t="s">
        <v>1528</v>
      </c>
      <c r="JL597" s="201" t="s">
        <v>765</v>
      </c>
      <c r="JO597" s="1"/>
      <c r="JP597" s="1"/>
      <c r="JQ597" s="1"/>
      <c r="JR597" s="1"/>
      <c r="JS597" s="267"/>
      <c r="JT597" s="10" t="s">
        <v>1529</v>
      </c>
      <c r="JU597" s="201" t="s">
        <v>153</v>
      </c>
      <c r="JX597" s="1"/>
      <c r="JY597" s="1"/>
      <c r="JZ597" s="1"/>
      <c r="KA597" s="1"/>
      <c r="KB597" s="267"/>
      <c r="KC597" s="10" t="s">
        <v>1530</v>
      </c>
      <c r="KD597" s="201" t="s">
        <v>797</v>
      </c>
      <c r="KG597" s="1"/>
      <c r="KH597" s="1"/>
      <c r="KI597" s="1"/>
      <c r="KJ597" s="1"/>
      <c r="KK597" s="267"/>
      <c r="KL597" s="10" t="s">
        <v>1531</v>
      </c>
      <c r="KM597" s="201" t="s">
        <v>23</v>
      </c>
      <c r="KP597" s="1"/>
      <c r="KQ597" s="1"/>
      <c r="KR597" s="1"/>
      <c r="KS597" s="1"/>
      <c r="KT597" s="267"/>
      <c r="KU597" s="10" t="s">
        <v>1532</v>
      </c>
      <c r="KV597" s="201" t="s">
        <v>758</v>
      </c>
      <c r="KY597" s="1"/>
      <c r="KZ597" s="1"/>
      <c r="LA597" s="1"/>
      <c r="LB597" s="1"/>
      <c r="LC597" s="267"/>
      <c r="LD597" s="10" t="s">
        <v>1533</v>
      </c>
      <c r="LE597" s="201" t="s">
        <v>735</v>
      </c>
      <c r="LH597" s="1"/>
      <c r="LI597" s="1"/>
      <c r="LJ597" s="1"/>
      <c r="LK597" s="1"/>
      <c r="LL597" s="267"/>
      <c r="LM597" s="10" t="s">
        <v>1534</v>
      </c>
      <c r="LN597" s="201" t="s">
        <v>9</v>
      </c>
      <c r="LQ597" s="1"/>
      <c r="LR597" s="1"/>
      <c r="LS597" s="1"/>
      <c r="LT597" s="1"/>
      <c r="LU597" s="267"/>
      <c r="LV597" s="10" t="s">
        <v>1535</v>
      </c>
      <c r="LW597" s="201" t="s">
        <v>27</v>
      </c>
      <c r="LZ597" s="1"/>
      <c r="MA597" s="1"/>
      <c r="MB597" s="1"/>
      <c r="MC597" s="1"/>
      <c r="MD597" s="267"/>
      <c r="ME597" s="10" t="s">
        <v>1536</v>
      </c>
      <c r="MF597" s="201" t="s">
        <v>1658</v>
      </c>
      <c r="MI597" s="1"/>
      <c r="MJ597" s="1"/>
      <c r="MK597" s="1"/>
      <c r="ML597" s="1"/>
      <c r="MM597" s="267"/>
      <c r="MN597" s="10" t="s">
        <v>1537</v>
      </c>
      <c r="MO597" s="201" t="s">
        <v>772</v>
      </c>
      <c r="MR597" s="1"/>
      <c r="MS597" s="1"/>
      <c r="MT597" s="1"/>
      <c r="MU597" s="1"/>
      <c r="MV597" s="267"/>
      <c r="MW597" s="10" t="s">
        <v>1538</v>
      </c>
      <c r="MX597" s="201" t="s">
        <v>1665</v>
      </c>
      <c r="NA597" s="1"/>
      <c r="NB597" s="1"/>
      <c r="NC597" s="1"/>
      <c r="ND597" s="1"/>
      <c r="NE597" s="267"/>
      <c r="NF597" s="10" t="s">
        <v>1539</v>
      </c>
      <c r="NG597" s="201" t="s">
        <v>764</v>
      </c>
      <c r="NJ597" s="1"/>
      <c r="NK597" s="1"/>
      <c r="NL597" s="1"/>
      <c r="NM597" s="1"/>
      <c r="NN597" s="267"/>
      <c r="NO597" s="10" t="s">
        <v>1540</v>
      </c>
      <c r="NP597" s="201" t="s">
        <v>13</v>
      </c>
      <c r="NS597" s="1"/>
      <c r="NT597" s="1"/>
      <c r="NU597" s="1"/>
      <c r="NV597" s="1"/>
      <c r="NW597" s="267"/>
      <c r="NX597" s="10" t="s">
        <v>1498</v>
      </c>
      <c r="NY597" s="201" t="s">
        <v>789</v>
      </c>
      <c r="OB597" s="1"/>
      <c r="OC597" s="1"/>
      <c r="OD597" s="1"/>
      <c r="OE597" s="1"/>
      <c r="OF597" s="267"/>
      <c r="OG597" s="10" t="s">
        <v>1541</v>
      </c>
      <c r="OH597" s="201" t="s">
        <v>1657</v>
      </c>
      <c r="OK597" s="1"/>
      <c r="OL597" s="1"/>
      <c r="OM597" s="1"/>
      <c r="ON597" s="1"/>
      <c r="OO597" s="267"/>
      <c r="OP597" s="10" t="s">
        <v>1542</v>
      </c>
      <c r="OQ597" s="201" t="s">
        <v>756</v>
      </c>
      <c r="OT597" s="1"/>
      <c r="OU597" s="1"/>
      <c r="OV597" s="1"/>
      <c r="OW597" s="1"/>
      <c r="OX597" s="267"/>
      <c r="OY597" s="10" t="s">
        <v>1543</v>
      </c>
      <c r="OZ597" s="201" t="s">
        <v>1664</v>
      </c>
      <c r="PC597" s="1"/>
      <c r="PD597" s="1"/>
      <c r="PE597" s="1"/>
      <c r="PF597" s="1"/>
      <c r="PG597" s="267"/>
      <c r="PH597" s="10" t="s">
        <v>1544</v>
      </c>
      <c r="PI597" s="201" t="s">
        <v>1660</v>
      </c>
      <c r="PL597" s="1"/>
      <c r="PM597" s="1"/>
      <c r="PN597" s="1"/>
      <c r="PO597" s="1"/>
      <c r="PP597" s="267"/>
      <c r="PQ597" s="10" t="s">
        <v>1545</v>
      </c>
      <c r="PR597" s="201" t="s">
        <v>144</v>
      </c>
      <c r="PU597" s="1"/>
      <c r="PV597" s="1"/>
      <c r="PW597" s="1"/>
      <c r="PX597" s="1"/>
      <c r="PY597" s="267"/>
      <c r="PZ597" s="10" t="s">
        <v>1546</v>
      </c>
      <c r="QA597" s="201" t="s">
        <v>783</v>
      </c>
      <c r="QD597" s="1"/>
      <c r="QE597" s="1"/>
      <c r="QF597" s="1"/>
      <c r="QG597" s="1"/>
      <c r="QH597" s="267"/>
      <c r="QI597" s="10" t="s">
        <v>1547</v>
      </c>
      <c r="QJ597" s="201" t="s">
        <v>1661</v>
      </c>
      <c r="QM597" s="1"/>
      <c r="QN597" s="1"/>
      <c r="QO597" s="1"/>
      <c r="QP597" s="1"/>
      <c r="QQ597" s="267"/>
      <c r="QR597" s="10" t="s">
        <v>1548</v>
      </c>
      <c r="QS597" s="201" t="s">
        <v>1659</v>
      </c>
      <c r="QV597" s="1"/>
      <c r="QW597" s="1"/>
      <c r="QX597" s="1"/>
      <c r="QY597" s="1"/>
      <c r="QZ597" s="267"/>
      <c r="RA597" s="10" t="s">
        <v>1549</v>
      </c>
      <c r="RB597" s="201" t="s">
        <v>1662</v>
      </c>
      <c r="RE597" s="1"/>
      <c r="RF597" s="1"/>
      <c r="RG597" s="1"/>
      <c r="RH597" s="1"/>
      <c r="RI597" s="267"/>
      <c r="RJ597" s="10" t="s">
        <v>1550</v>
      </c>
      <c r="RK597" s="201" t="s">
        <v>156</v>
      </c>
      <c r="RN597" s="1"/>
      <c r="RO597" s="1"/>
      <c r="RP597" s="1"/>
      <c r="RQ597" s="1"/>
      <c r="RR597" s="267"/>
      <c r="RS597" s="10" t="s">
        <v>1551</v>
      </c>
      <c r="RT597" s="201" t="s">
        <v>2023</v>
      </c>
      <c r="SA597" s="42"/>
      <c r="SB597" s="10" t="s">
        <v>1552</v>
      </c>
      <c r="SC597" s="201" t="s">
        <v>2021</v>
      </c>
      <c r="SJ597" s="42"/>
      <c r="SK597" s="10" t="s">
        <v>1553</v>
      </c>
      <c r="SL597" s="201" t="s">
        <v>2033</v>
      </c>
      <c r="SS597" s="42"/>
      <c r="ST597" s="10" t="s">
        <v>1554</v>
      </c>
      <c r="SU597" s="201" t="s">
        <v>1</v>
      </c>
      <c r="TB597" s="42"/>
      <c r="TC597" s="10" t="s">
        <v>1625</v>
      </c>
      <c r="TD597" s="201" t="s">
        <v>2017</v>
      </c>
      <c r="TK597" s="42"/>
      <c r="TL597" s="10" t="s">
        <v>1626</v>
      </c>
      <c r="TM597" s="201" t="s">
        <v>729</v>
      </c>
      <c r="TT597" s="42"/>
      <c r="TU597" s="10" t="s">
        <v>1627</v>
      </c>
      <c r="TV597" s="201" t="s">
        <v>1648</v>
      </c>
      <c r="UC597" s="42"/>
      <c r="UD597" s="10" t="s">
        <v>1628</v>
      </c>
      <c r="UE597" s="201" t="s">
        <v>2024</v>
      </c>
      <c r="UL597" s="42"/>
      <c r="UM597" s="10" t="s">
        <v>1629</v>
      </c>
      <c r="UN597" s="201" t="s">
        <v>1649</v>
      </c>
      <c r="UU597" s="42"/>
      <c r="UV597" s="10" t="s">
        <v>1630</v>
      </c>
      <c r="UW597" s="201" t="s">
        <v>2025</v>
      </c>
      <c r="VD597" s="42"/>
      <c r="VE597" s="10" t="s">
        <v>1631</v>
      </c>
      <c r="VF597" s="201" t="s">
        <v>2026</v>
      </c>
      <c r="VM597" s="42"/>
      <c r="VN597" s="10" t="s">
        <v>1632</v>
      </c>
      <c r="VO597" s="201" t="s">
        <v>2022</v>
      </c>
      <c r="VV597" s="42"/>
      <c r="VW597" s="10" t="s">
        <v>1633</v>
      </c>
      <c r="VX597" s="201" t="s">
        <v>6</v>
      </c>
      <c r="WE597" s="42"/>
      <c r="WF597" s="10" t="s">
        <v>1634</v>
      </c>
      <c r="WG597" s="201" t="s">
        <v>2018</v>
      </c>
      <c r="WN597" s="42"/>
      <c r="WO597" s="10" t="s">
        <v>1635</v>
      </c>
      <c r="WP597" s="201" t="s">
        <v>19</v>
      </c>
      <c r="WW597" s="42"/>
      <c r="WX597" s="10" t="s">
        <v>1636</v>
      </c>
      <c r="WY597" s="201" t="s">
        <v>1650</v>
      </c>
      <c r="XF597" s="42"/>
      <c r="XG597" s="10" t="s">
        <v>1637</v>
      </c>
      <c r="XH597" s="201" t="s">
        <v>2172</v>
      </c>
      <c r="XO597" s="42"/>
      <c r="XP597" s="10" t="s">
        <v>1638</v>
      </c>
      <c r="XQ597" s="201" t="s">
        <v>4565</v>
      </c>
      <c r="XX597" s="42"/>
      <c r="XY597" s="10" t="s">
        <v>1639</v>
      </c>
      <c r="XZ597" s="201" t="s">
        <v>2038</v>
      </c>
      <c r="YG597" s="42"/>
      <c r="YH597" s="10" t="s">
        <v>1640</v>
      </c>
      <c r="YI597" s="201" t="s">
        <v>2044</v>
      </c>
      <c r="YP597" s="42"/>
      <c r="YQ597" s="10" t="s">
        <v>1641</v>
      </c>
      <c r="YR597" s="201" t="s">
        <v>2043</v>
      </c>
      <c r="YY597" s="42"/>
      <c r="YZ597" s="10" t="s">
        <v>1642</v>
      </c>
      <c r="ZA597" s="201" t="s">
        <v>2042</v>
      </c>
      <c r="ZH597" s="42"/>
      <c r="ZI597" s="10" t="s">
        <v>1643</v>
      </c>
      <c r="ZJ597" s="201" t="s">
        <v>2040</v>
      </c>
      <c r="ZQ597" s="42"/>
      <c r="ZR597" s="10" t="s">
        <v>1644</v>
      </c>
      <c r="ZS597" s="201" t="s">
        <v>2045</v>
      </c>
      <c r="ZZ597" s="42"/>
      <c r="AAA597" s="10" t="s">
        <v>2002</v>
      </c>
      <c r="AAB597" s="201" t="s">
        <v>2065</v>
      </c>
      <c r="AAI597" s="42"/>
      <c r="AAJ597" s="10" t="s">
        <v>2003</v>
      </c>
      <c r="AAK597" s="201" t="s">
        <v>2039</v>
      </c>
      <c r="AAR597" s="42"/>
      <c r="AAS597" s="10" t="s">
        <v>2004</v>
      </c>
      <c r="AAT597" s="201" t="s">
        <v>2068</v>
      </c>
      <c r="ABA597" s="42"/>
      <c r="ABB597" s="10" t="s">
        <v>2005</v>
      </c>
      <c r="ABC597" s="201" t="s">
        <v>2019</v>
      </c>
      <c r="ABJ597" s="42"/>
      <c r="ABK597" s="10" t="s">
        <v>2006</v>
      </c>
      <c r="ABL597" s="201" t="s">
        <v>2067</v>
      </c>
      <c r="ABT597" s="10" t="s">
        <v>2007</v>
      </c>
      <c r="ABU597" s="201" t="s">
        <v>2041</v>
      </c>
      <c r="ACB597" s="42"/>
      <c r="ACC597" s="10" t="s">
        <v>2008</v>
      </c>
      <c r="ACD597" s="201" t="s">
        <v>29</v>
      </c>
      <c r="ACK597" s="42"/>
      <c r="ACL597" s="10" t="s">
        <v>2009</v>
      </c>
      <c r="ACM597" s="201" t="s">
        <v>745</v>
      </c>
      <c r="ACT597" s="42"/>
      <c r="ACU597" s="10" t="s">
        <v>2010</v>
      </c>
      <c r="ACV597" s="201" t="s">
        <v>158</v>
      </c>
      <c r="ADC597" s="42"/>
      <c r="ADD597" s="10" t="s">
        <v>2047</v>
      </c>
      <c r="ADE597" s="201" t="s">
        <v>770</v>
      </c>
      <c r="ADL597" s="42"/>
      <c r="ADM597" s="10" t="s">
        <v>2050</v>
      </c>
      <c r="ADN597" s="201" t="s">
        <v>35</v>
      </c>
      <c r="ADU597" s="42"/>
      <c r="ADV597" s="10" t="s">
        <v>2052</v>
      </c>
      <c r="ADW597" s="201" t="s">
        <v>4</v>
      </c>
      <c r="AED597" s="42"/>
      <c r="AEE597" s="10" t="s">
        <v>2053</v>
      </c>
      <c r="AEF597" s="201" t="s">
        <v>1646</v>
      </c>
      <c r="AEM597" s="42"/>
      <c r="AEN597" s="10" t="s">
        <v>2055</v>
      </c>
      <c r="AEO597" s="201" t="s">
        <v>1663</v>
      </c>
      <c r="AEV597" s="42"/>
      <c r="AEW597" s="10" t="s">
        <v>2056</v>
      </c>
      <c r="AEX597" s="201" t="s">
        <v>1656</v>
      </c>
      <c r="AFE597" s="42"/>
      <c r="AFF597" s="10" t="s">
        <v>2058</v>
      </c>
      <c r="AFG597" s="201" t="s">
        <v>1655</v>
      </c>
      <c r="AFN597" s="42"/>
      <c r="AFO597" s="10" t="s">
        <v>2059</v>
      </c>
      <c r="AFP597" s="201" t="s">
        <v>1681</v>
      </c>
      <c r="AFW597" s="42"/>
      <c r="AFX597" s="10" t="s">
        <v>2060</v>
      </c>
      <c r="AFY597" s="201" t="s">
        <v>1653</v>
      </c>
      <c r="AGF597" s="42"/>
      <c r="AGG597" s="10" t="s">
        <v>2062</v>
      </c>
      <c r="AGH597" s="201" t="s">
        <v>775</v>
      </c>
      <c r="AGO597" s="42"/>
      <c r="AGP597" s="10" t="s">
        <v>2064</v>
      </c>
      <c r="AGQ597" s="201" t="s">
        <v>785</v>
      </c>
      <c r="AGY597" s="10" t="s">
        <v>2066</v>
      </c>
      <c r="AGZ597" s="201" t="s">
        <v>3396</v>
      </c>
      <c r="AHG597" s="42"/>
      <c r="AHH597" s="10" t="s">
        <v>3431</v>
      </c>
      <c r="AHI597" s="201" t="s">
        <v>3397</v>
      </c>
      <c r="AHP597" s="42"/>
      <c r="AHQ597" s="10" t="s">
        <v>3432</v>
      </c>
      <c r="AHR597" s="201" t="s">
        <v>3398</v>
      </c>
      <c r="AHY597" s="42"/>
      <c r="AHZ597" s="10" t="s">
        <v>3433</v>
      </c>
      <c r="AIA597" s="201" t="s">
        <v>3399</v>
      </c>
      <c r="AIH597" s="42"/>
      <c r="AII597" s="10" t="s">
        <v>3434</v>
      </c>
      <c r="AIJ597" s="201" t="s">
        <v>3400</v>
      </c>
      <c r="AIQ597" s="42"/>
      <c r="AIR597" s="10" t="s">
        <v>3436</v>
      </c>
      <c r="AIS597" s="201" t="s">
        <v>3401</v>
      </c>
      <c r="AIZ597" s="42"/>
      <c r="AJA597" s="10" t="s">
        <v>3438</v>
      </c>
      <c r="AJB597" s="201" t="s">
        <v>3402</v>
      </c>
      <c r="AJI597" s="42"/>
      <c r="AJJ597" s="10" t="s">
        <v>3439</v>
      </c>
      <c r="AJK597" s="201" t="s">
        <v>3403</v>
      </c>
      <c r="AJR597" s="42"/>
      <c r="AJS597" s="10" t="s">
        <v>3441</v>
      </c>
      <c r="AJT597" s="201" t="s">
        <v>3404</v>
      </c>
      <c r="AKA597" s="42"/>
      <c r="AKB597" s="10" t="s">
        <v>3443</v>
      </c>
      <c r="AKC597" s="201" t="s">
        <v>3405</v>
      </c>
      <c r="AKJ597" s="42"/>
      <c r="AKK597" s="10" t="s">
        <v>3445</v>
      </c>
      <c r="AKL597" s="201" t="s">
        <v>3406</v>
      </c>
      <c r="AKS597" s="42"/>
      <c r="AKT597" s="10" t="s">
        <v>3447</v>
      </c>
      <c r="AKU597" s="201" t="s">
        <v>3407</v>
      </c>
      <c r="ALB597" s="42"/>
      <c r="ALC597" s="10" t="s">
        <v>3448</v>
      </c>
      <c r="ALD597" s="201" t="s">
        <v>3408</v>
      </c>
      <c r="ALK597" s="42"/>
      <c r="ALL597" s="10" t="s">
        <v>3449</v>
      </c>
      <c r="ALM597" s="201" t="s">
        <v>3409</v>
      </c>
      <c r="ALT597" s="42"/>
      <c r="ALU597" s="10" t="s">
        <v>3451</v>
      </c>
      <c r="ALV597" s="201" t="s">
        <v>3410</v>
      </c>
      <c r="AMC597" s="42"/>
      <c r="AMD597" s="10" t="s">
        <v>3452</v>
      </c>
      <c r="AME597" s="201" t="s">
        <v>3411</v>
      </c>
      <c r="AML597" s="42"/>
      <c r="AMM597" s="10" t="s">
        <v>3454</v>
      </c>
      <c r="AMN597" s="201" t="s">
        <v>3412</v>
      </c>
      <c r="AMU597" s="42"/>
      <c r="AMV597" s="10" t="s">
        <v>3455</v>
      </c>
      <c r="AMW597" s="201" t="s">
        <v>3413</v>
      </c>
      <c r="AND597" s="42"/>
      <c r="ANE597" s="10" t="s">
        <v>3457</v>
      </c>
      <c r="ANF597" s="201" t="s">
        <v>3430</v>
      </c>
      <c r="ANM597" s="42"/>
      <c r="ANN597" s="10" t="s">
        <v>3459</v>
      </c>
      <c r="ANO597" s="201" t="s">
        <v>3414</v>
      </c>
      <c r="ANV597" s="42"/>
      <c r="ANW597" s="10" t="s">
        <v>3460</v>
      </c>
      <c r="ANX597" s="201" t="s">
        <v>180</v>
      </c>
      <c r="AOE597" s="42"/>
      <c r="AOF597" s="10" t="s">
        <v>3462</v>
      </c>
      <c r="AOG597" s="201" t="s">
        <v>3416</v>
      </c>
      <c r="AON597" s="42"/>
      <c r="AOO597" s="10" t="s">
        <v>3464</v>
      </c>
      <c r="AOP597" s="201" t="s">
        <v>3417</v>
      </c>
      <c r="AOW597" s="42"/>
      <c r="AOX597" s="10" t="s">
        <v>3465</v>
      </c>
      <c r="AOY597" s="201" t="s">
        <v>3425</v>
      </c>
      <c r="APF597" s="42"/>
      <c r="APG597" s="10" t="s">
        <v>3466</v>
      </c>
      <c r="APH597" s="201" t="s">
        <v>3426</v>
      </c>
      <c r="APO597" s="42"/>
      <c r="APP597" s="10" t="s">
        <v>3467</v>
      </c>
      <c r="APQ597" s="201" t="s">
        <v>3428</v>
      </c>
      <c r="APX597" s="42"/>
      <c r="APY597" s="10" t="s">
        <v>3469</v>
      </c>
      <c r="APZ597" s="201" t="s">
        <v>3429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570</v>
      </c>
      <c r="D599" s="284">
        <f>IF(C599="Kopman",1.1,1)</f>
        <v>1</v>
      </c>
      <c r="E599" s="204">
        <f>VLOOKUP(B599,$A$681:$F$2236,6,FALSE)</f>
        <v>342</v>
      </c>
      <c r="F599" s="203" t="s">
        <v>61</v>
      </c>
      <c r="G599" s="10">
        <f>E599*1.5</f>
        <v>513</v>
      </c>
      <c r="H599" s="10"/>
      <c r="I599" s="268"/>
      <c r="J599" s="203" t="s">
        <v>60</v>
      </c>
      <c r="K599" s="277" t="s">
        <v>570</v>
      </c>
      <c r="M599" s="284">
        <f>IF(L599="Kopman",1.1,1)</f>
        <v>1</v>
      </c>
      <c r="N599" s="204">
        <f>VLOOKUP(K599,$A$681:$F$2236,6,FALSE)</f>
        <v>342</v>
      </c>
      <c r="O599" s="203" t="s">
        <v>61</v>
      </c>
      <c r="P599" s="10">
        <f>N599*1.5*M599</f>
        <v>513</v>
      </c>
      <c r="Q599" s="10"/>
      <c r="R599" s="268"/>
      <c r="S599" s="203" t="s">
        <v>60</v>
      </c>
      <c r="T599" s="277" t="s">
        <v>570</v>
      </c>
      <c r="V599" s="284">
        <f>IF(U599="Kopman",1.1,1)</f>
        <v>1</v>
      </c>
      <c r="W599" s="204">
        <f>VLOOKUP(T599,$A$681:$F$2236,6,FALSE)</f>
        <v>342</v>
      </c>
      <c r="X599" s="203" t="s">
        <v>61</v>
      </c>
      <c r="Y599" s="10">
        <f>W599*1.5*V599</f>
        <v>513</v>
      </c>
      <c r="Z599" s="10"/>
      <c r="AA599" s="268"/>
      <c r="AB599" s="203" t="s">
        <v>60</v>
      </c>
      <c r="AC599" s="277" t="s">
        <v>831</v>
      </c>
      <c r="AE599" s="284">
        <f>IF(AD599="Kopman",1.1,1)</f>
        <v>1</v>
      </c>
      <c r="AF599" s="204">
        <f>VLOOKUP(AC599,$A$681:$F$2236,6,FALSE)</f>
        <v>211</v>
      </c>
      <c r="AG599" s="203" t="s">
        <v>61</v>
      </c>
      <c r="AH599" s="10">
        <f>AF599*1.5*AE599</f>
        <v>316.5</v>
      </c>
      <c r="AI599" s="10"/>
      <c r="AJ599" s="268"/>
      <c r="AK599" s="203" t="s">
        <v>60</v>
      </c>
      <c r="AL599" s="419" t="s">
        <v>570</v>
      </c>
      <c r="AM599" s="418" t="s">
        <v>2034</v>
      </c>
      <c r="AN599" s="284">
        <f>IF(AM599="Kopman",1.1,1)</f>
        <v>1.1000000000000001</v>
      </c>
      <c r="AO599" s="204">
        <f>VLOOKUP(AL599,$A$681:$F$2236,6,FALSE)</f>
        <v>342</v>
      </c>
      <c r="AP599" s="203" t="s">
        <v>61</v>
      </c>
      <c r="AQ599" s="10">
        <f>AO599*1.5*AN599</f>
        <v>564.30000000000007</v>
      </c>
      <c r="AR599" s="10"/>
      <c r="AS599" s="268"/>
      <c r="AT599" s="203" t="s">
        <v>60</v>
      </c>
      <c r="AU599" s="277" t="s">
        <v>570</v>
      </c>
      <c r="AW599" s="284">
        <f>IF(AV599="Kopman",1.1,1)</f>
        <v>1</v>
      </c>
      <c r="AX599" s="204">
        <f>VLOOKUP(AU599,$A$681:$F$2236,6,FALSE)</f>
        <v>342</v>
      </c>
      <c r="AY599" s="203" t="s">
        <v>61</v>
      </c>
      <c r="AZ599" s="10">
        <f>AX599*1.5*AW599</f>
        <v>513</v>
      </c>
      <c r="BA599" s="10"/>
      <c r="BB599" s="268"/>
      <c r="BC599" s="203" t="s">
        <v>60</v>
      </c>
      <c r="BD599" s="277" t="s">
        <v>479</v>
      </c>
      <c r="BF599" s="284">
        <f>IF(BE599="Kopman",1.1,1)</f>
        <v>1</v>
      </c>
      <c r="BG599" s="204">
        <f>VLOOKUP(BD599,$A$681:$F$2236,6,FALSE)</f>
        <v>3</v>
      </c>
      <c r="BH599" s="203" t="s">
        <v>61</v>
      </c>
      <c r="BI599" s="10">
        <f>BG599*1.5*BF599</f>
        <v>4.5</v>
      </c>
      <c r="BJ599" s="10"/>
      <c r="BK599" s="268"/>
      <c r="BL599" s="203" t="s">
        <v>60</v>
      </c>
      <c r="BM599" s="277" t="s">
        <v>570</v>
      </c>
      <c r="BO599" s="284">
        <f>IF(BN599="Kopman",1.1,1)</f>
        <v>1</v>
      </c>
      <c r="BP599" s="204">
        <f>VLOOKUP(BM599,$A$681:$F$2236,6,FALSE)</f>
        <v>342</v>
      </c>
      <c r="BQ599" s="203" t="s">
        <v>61</v>
      </c>
      <c r="BR599" s="10">
        <f>BP599*1.5*BO599</f>
        <v>513</v>
      </c>
      <c r="BS599" s="10"/>
      <c r="BT599" s="268"/>
      <c r="BU599" s="203" t="s">
        <v>60</v>
      </c>
      <c r="BV599" s="277" t="s">
        <v>570</v>
      </c>
      <c r="BX599" s="284">
        <f>IF(BW599="Kopman",1.1,1)</f>
        <v>1</v>
      </c>
      <c r="BY599" s="204">
        <f>VLOOKUP(BV599,$A$681:$F$2236,6,FALSE)</f>
        <v>342</v>
      </c>
      <c r="BZ599" s="203" t="s">
        <v>61</v>
      </c>
      <c r="CA599" s="10">
        <f>BY599*1.5*BX599</f>
        <v>513</v>
      </c>
      <c r="CB599" s="10"/>
      <c r="CC599" s="268"/>
      <c r="CD599" s="203" t="s">
        <v>60</v>
      </c>
      <c r="CE599" s="277" t="s">
        <v>570</v>
      </c>
      <c r="CG599" s="284">
        <f>IF(CF599="Kopman",1.1,1)</f>
        <v>1</v>
      </c>
      <c r="CH599" s="204">
        <f>VLOOKUP(CE599,$A$681:$F$2236,6,FALSE)</f>
        <v>342</v>
      </c>
      <c r="CI599" s="203" t="s">
        <v>61</v>
      </c>
      <c r="CJ599" s="10">
        <f>CH599*1.5*CG599</f>
        <v>513</v>
      </c>
      <c r="CK599" s="10"/>
      <c r="CL599" s="268"/>
      <c r="CM599" s="203" t="s">
        <v>60</v>
      </c>
      <c r="CN599" s="277" t="s">
        <v>570</v>
      </c>
      <c r="CP599" s="284">
        <f>IF(CO599="Kopman",1.1,1)</f>
        <v>1</v>
      </c>
      <c r="CQ599" s="204">
        <f>VLOOKUP(CN599,$A$681:$F$2236,6,FALSE)</f>
        <v>342</v>
      </c>
      <c r="CR599" s="203" t="s">
        <v>61</v>
      </c>
      <c r="CS599" s="10">
        <f>CQ599*1.5*CP599</f>
        <v>513</v>
      </c>
      <c r="CT599" s="10"/>
      <c r="CU599" s="268"/>
      <c r="CV599" s="203" t="s">
        <v>60</v>
      </c>
      <c r="CW599" s="277" t="s">
        <v>479</v>
      </c>
      <c r="CY599" s="284">
        <f>IF(CX599="Kopman",1.1,1)</f>
        <v>1</v>
      </c>
      <c r="CZ599" s="204">
        <f>VLOOKUP(CW599,$A$681:$F$2236,6,FALSE)</f>
        <v>3</v>
      </c>
      <c r="DA599" s="203" t="s">
        <v>61</v>
      </c>
      <c r="DB599" s="10">
        <f>CZ599*1.5*CY599</f>
        <v>4.5</v>
      </c>
      <c r="DC599" s="10"/>
      <c r="DD599" s="268"/>
      <c r="DE599" s="203" t="s">
        <v>60</v>
      </c>
      <c r="DF599" s="277" t="s">
        <v>831</v>
      </c>
      <c r="DH599" s="284">
        <f>IF(DG599="Kopman",1.1,1)</f>
        <v>1</v>
      </c>
      <c r="DI599" s="204">
        <f>VLOOKUP(DF599,$A$681:$F$2236,6,FALSE)</f>
        <v>211</v>
      </c>
      <c r="DJ599" s="203" t="s">
        <v>61</v>
      </c>
      <c r="DK599" s="10">
        <f>DI599*1.5*DH599</f>
        <v>316.5</v>
      </c>
      <c r="DL599" s="10"/>
      <c r="DM599" s="268"/>
      <c r="DN599" s="203" t="s">
        <v>60</v>
      </c>
      <c r="DO599" s="277" t="s">
        <v>570</v>
      </c>
      <c r="DQ599" s="284">
        <f>IF(DP599="Kopman",1.1,1)</f>
        <v>1</v>
      </c>
      <c r="DR599" s="204">
        <f>VLOOKUP(DO599,$A$681:$F$2236,6,FALSE)</f>
        <v>342</v>
      </c>
      <c r="DS599" s="203" t="s">
        <v>61</v>
      </c>
      <c r="DT599" s="10">
        <f>DR599*1.5*DQ599</f>
        <v>513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VLOOKUP(DX599,$A$681:$F$2236,6,FALSE)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570</v>
      </c>
      <c r="EI599" s="284">
        <f>IF(EH599="Kopman",1.1,1)</f>
        <v>1</v>
      </c>
      <c r="EJ599" s="204">
        <f>VLOOKUP(EG599,$A$681:$F$2236,6,FALSE)</f>
        <v>342</v>
      </c>
      <c r="EK599" s="203" t="s">
        <v>61</v>
      </c>
      <c r="EL599" s="10">
        <f>EJ599*1.5*EI599</f>
        <v>513</v>
      </c>
      <c r="EM599" s="10"/>
      <c r="EN599" s="268"/>
      <c r="EO599" s="203" t="s">
        <v>60</v>
      </c>
      <c r="EP599" s="277" t="s">
        <v>831</v>
      </c>
      <c r="ER599" s="284">
        <f>IF(EQ599="Kopman",1.1,1)</f>
        <v>1</v>
      </c>
      <c r="ES599" s="204">
        <f>VLOOKUP(EP599,$A$681:$F$2236,6,FALSE)</f>
        <v>211</v>
      </c>
      <c r="ET599" s="203" t="s">
        <v>61</v>
      </c>
      <c r="EU599" s="10">
        <f>ES599*1.5*ER599</f>
        <v>316.5</v>
      </c>
      <c r="EV599" s="10"/>
      <c r="EW599" s="268"/>
      <c r="EX599" s="203" t="s">
        <v>60</v>
      </c>
      <c r="EY599" s="277" t="s">
        <v>479</v>
      </c>
      <c r="FA599" s="284">
        <f>IF(EZ599="Kopman",1.1,1)</f>
        <v>1</v>
      </c>
      <c r="FB599" s="204">
        <f>VLOOKUP(EY599,$A$681:$F$2236,6,FALSE)</f>
        <v>3</v>
      </c>
      <c r="FC599" s="203" t="s">
        <v>61</v>
      </c>
      <c r="FD599" s="10">
        <f>FB599*1.5*FA599</f>
        <v>4.5</v>
      </c>
      <c r="FE599" s="10"/>
      <c r="FF599" s="268"/>
      <c r="FG599" s="203" t="s">
        <v>60</v>
      </c>
      <c r="FH599" s="424" t="s">
        <v>570</v>
      </c>
      <c r="FJ599" s="284">
        <f>IF(FI599="Kopman",1.1,1)</f>
        <v>1</v>
      </c>
      <c r="FK599" s="204">
        <f>VLOOKUP(FH599,$A$681:$F$2236,6,FALSE)</f>
        <v>342</v>
      </c>
      <c r="FL599" s="203" t="s">
        <v>61</v>
      </c>
      <c r="FM599" s="10">
        <f>FK599*1.5*FJ599</f>
        <v>513</v>
      </c>
      <c r="FN599" s="10"/>
      <c r="FO599" s="268"/>
      <c r="FP599" s="203" t="s">
        <v>60</v>
      </c>
      <c r="FQ599" s="419" t="s">
        <v>570</v>
      </c>
      <c r="FR599" s="418" t="s">
        <v>2034</v>
      </c>
      <c r="FS599" s="284">
        <f>IF(FR599="Kopman",1.1,1)</f>
        <v>1.1000000000000001</v>
      </c>
      <c r="FT599" s="204">
        <f>VLOOKUP(FQ599,$A$681:$F$2236,6,FALSE)</f>
        <v>342</v>
      </c>
      <c r="FU599" s="203" t="s">
        <v>61</v>
      </c>
      <c r="FV599" s="10">
        <f>FT599*1.5*FS599</f>
        <v>564.30000000000007</v>
      </c>
      <c r="FW599" s="10"/>
      <c r="FX599" s="268"/>
      <c r="FY599" s="203" t="s">
        <v>60</v>
      </c>
      <c r="FZ599" s="277" t="s">
        <v>570</v>
      </c>
      <c r="GB599" s="284">
        <f>IF(GA599="Kopman",1.1,1)</f>
        <v>1</v>
      </c>
      <c r="GC599" s="204">
        <f>VLOOKUP(FZ599,$A$681:$F$2236,6,FALSE)</f>
        <v>342</v>
      </c>
      <c r="GD599" s="203" t="s">
        <v>61</v>
      </c>
      <c r="GE599" s="10">
        <f>GC599*1.5*GB599</f>
        <v>513</v>
      </c>
      <c r="GF599" s="10"/>
      <c r="GG599" s="268"/>
      <c r="GH599" s="203" t="s">
        <v>60</v>
      </c>
      <c r="GI599" s="277" t="s">
        <v>570</v>
      </c>
      <c r="GK599" s="284">
        <f>IF(GJ599="Kopman",1.1,1)</f>
        <v>1</v>
      </c>
      <c r="GL599" s="204">
        <f>VLOOKUP(GI599,$A$681:$F$2236,6,FALSE)</f>
        <v>342</v>
      </c>
      <c r="GM599" s="203" t="s">
        <v>61</v>
      </c>
      <c r="GN599" s="10">
        <f>GL599*1.5*GK599</f>
        <v>513</v>
      </c>
      <c r="GO599" s="10"/>
      <c r="GP599" s="268"/>
      <c r="GQ599" s="203" t="s">
        <v>60</v>
      </c>
      <c r="GR599" s="277" t="s">
        <v>831</v>
      </c>
      <c r="GT599" s="284">
        <f>IF(GS599="Kopman",1.1,1)</f>
        <v>1</v>
      </c>
      <c r="GU599" s="204">
        <f>VLOOKUP(GR599,$A$681:$F$2236,6,FALSE)</f>
        <v>211</v>
      </c>
      <c r="GV599" s="203" t="s">
        <v>61</v>
      </c>
      <c r="GW599" s="10">
        <f>GU599*1.5</f>
        <v>316.5</v>
      </c>
      <c r="GX599" s="10"/>
      <c r="GY599" s="268"/>
      <c r="GZ599" s="203" t="s">
        <v>60</v>
      </c>
      <c r="HA599" s="419" t="s">
        <v>831</v>
      </c>
      <c r="HB599" s="418" t="s">
        <v>2034</v>
      </c>
      <c r="HC599" s="284">
        <f>IF(HB599="Kopman",1.1,1)</f>
        <v>1.1000000000000001</v>
      </c>
      <c r="HD599" s="204">
        <f>VLOOKUP(HA599,$A$681:$F$2236,6,FALSE)</f>
        <v>211</v>
      </c>
      <c r="HE599" s="203" t="s">
        <v>61</v>
      </c>
      <c r="HF599" s="10">
        <f>HD599*1.5*HC599</f>
        <v>348.15000000000003</v>
      </c>
      <c r="HG599" s="10"/>
      <c r="HH599" s="268"/>
      <c r="HI599" s="203" t="s">
        <v>60</v>
      </c>
      <c r="HJ599" s="277" t="s">
        <v>570</v>
      </c>
      <c r="HL599" s="284">
        <f>IF(HK599="Kopman",1.1,1)</f>
        <v>1</v>
      </c>
      <c r="HM599" s="204">
        <f>VLOOKUP(HJ599,$A$681:$F$2236,6,FALSE)</f>
        <v>342</v>
      </c>
      <c r="HN599" s="203" t="s">
        <v>61</v>
      </c>
      <c r="HO599" s="10">
        <f>HM599*1.5</f>
        <v>513</v>
      </c>
      <c r="HP599" s="10"/>
      <c r="HQ599" s="268"/>
      <c r="HR599" s="203" t="s">
        <v>60</v>
      </c>
      <c r="HS599" s="277" t="s">
        <v>570</v>
      </c>
      <c r="HU599" s="284">
        <f>IF(HT599="Kopman",1.1,1)</f>
        <v>1</v>
      </c>
      <c r="HV599" s="204">
        <f>VLOOKUP(HS599,$A$681:$F$2236,6,FALSE)</f>
        <v>342</v>
      </c>
      <c r="HW599" s="203" t="s">
        <v>61</v>
      </c>
      <c r="HX599" s="10">
        <f>HV599*1.5*HU599</f>
        <v>513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VLOOKUP(IB599,$A$681:$F$2236,6,FALSE)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479</v>
      </c>
      <c r="IM599" s="284">
        <f>IF(IL599="Kopman",1.1,1)</f>
        <v>1</v>
      </c>
      <c r="IN599" s="204">
        <f>VLOOKUP(IK599,$A$681:$F$2236,6,FALSE)</f>
        <v>3</v>
      </c>
      <c r="IO599" s="203" t="s">
        <v>61</v>
      </c>
      <c r="IP599" s="10">
        <f>IN599*1.5*IM599</f>
        <v>4.5</v>
      </c>
      <c r="IQ599" s="10"/>
      <c r="IR599" s="268"/>
      <c r="IS599" s="203" t="s">
        <v>60</v>
      </c>
      <c r="IT599" s="277" t="s">
        <v>479</v>
      </c>
      <c r="IV599" s="284">
        <f>IF(IU599="Kopman",1.1,1)</f>
        <v>1</v>
      </c>
      <c r="IW599" s="204">
        <f>VLOOKUP(IT599,$A$681:$F$2236,6,FALSE)</f>
        <v>3</v>
      </c>
      <c r="IX599" s="203" t="s">
        <v>61</v>
      </c>
      <c r="IY599" s="10">
        <f>IW599*1.5*IV599</f>
        <v>4.5</v>
      </c>
      <c r="IZ599" s="10"/>
      <c r="JA599" s="268"/>
      <c r="JB599" s="203" t="s">
        <v>60</v>
      </c>
      <c r="JC599" s="277" t="s">
        <v>831</v>
      </c>
      <c r="JE599" s="284">
        <f>IF(JD599="Kopman",1.1,1)</f>
        <v>1</v>
      </c>
      <c r="JF599" s="204">
        <f>VLOOKUP(JC599,$A$681:$F$2236,6,FALSE)</f>
        <v>211</v>
      </c>
      <c r="JG599" s="203" t="s">
        <v>61</v>
      </c>
      <c r="JH599" s="10">
        <f>JF599*1.5*JE599</f>
        <v>316.5</v>
      </c>
      <c r="JI599" s="10"/>
      <c r="JJ599" s="268"/>
      <c r="JK599" s="203" t="s">
        <v>60</v>
      </c>
      <c r="JL599" s="277" t="s">
        <v>570</v>
      </c>
      <c r="JN599" s="284">
        <f>IF(JM599="Kopman",1.1,1)</f>
        <v>1</v>
      </c>
      <c r="JO599" s="204">
        <f>VLOOKUP(JL599,$A$681:$F$2236,6,FALSE)</f>
        <v>342</v>
      </c>
      <c r="JP599" s="203" t="s">
        <v>61</v>
      </c>
      <c r="JQ599" s="10">
        <f>JO599*1.5*JN599</f>
        <v>513</v>
      </c>
      <c r="JR599" s="10"/>
      <c r="JS599" s="268"/>
      <c r="JT599" s="203" t="s">
        <v>60</v>
      </c>
      <c r="JU599" s="277" t="s">
        <v>479</v>
      </c>
      <c r="JW599" s="284">
        <f>IF(JV599="Kopman",1.1,1)</f>
        <v>1</v>
      </c>
      <c r="JX599" s="204">
        <f>VLOOKUP(JU599,$A$681:$F$2236,6,FALSE)</f>
        <v>3</v>
      </c>
      <c r="JY599" s="203" t="s">
        <v>61</v>
      </c>
      <c r="JZ599" s="10">
        <f>JX599*1.5*JW599</f>
        <v>4.5</v>
      </c>
      <c r="KA599" s="10"/>
      <c r="KB599" s="268"/>
      <c r="KC599" s="203" t="s">
        <v>60</v>
      </c>
      <c r="KD599" s="277" t="s">
        <v>479</v>
      </c>
      <c r="KF599" s="284">
        <f>IF(KE599="Kopman",1.1,1)</f>
        <v>1</v>
      </c>
      <c r="KG599" s="204">
        <f>VLOOKUP(KD599,$A$681:$F$2236,6,FALSE)</f>
        <v>3</v>
      </c>
      <c r="KH599" s="203" t="s">
        <v>61</v>
      </c>
      <c r="KI599" s="10">
        <f>KG599*1.5*KF599</f>
        <v>4.5</v>
      </c>
      <c r="KJ599" s="10"/>
      <c r="KK599" s="268"/>
      <c r="KL599" s="203" t="s">
        <v>60</v>
      </c>
      <c r="KM599" s="277" t="s">
        <v>479</v>
      </c>
      <c r="KO599" s="284">
        <f>IF(KN599="Kopman",1.1,1)</f>
        <v>1</v>
      </c>
      <c r="KP599" s="204">
        <f>VLOOKUP(KM599,$A$681:$F$2236,6,FALSE)</f>
        <v>3</v>
      </c>
      <c r="KQ599" s="203" t="s">
        <v>61</v>
      </c>
      <c r="KR599" s="10">
        <f>KP599*1.5</f>
        <v>4.5</v>
      </c>
      <c r="KS599" s="10"/>
      <c r="KT599" s="268"/>
      <c r="KU599" s="203" t="s">
        <v>60</v>
      </c>
      <c r="KV599" s="277" t="s">
        <v>831</v>
      </c>
      <c r="KX599" s="284">
        <f>IF(KW599="Kopman",1.1,1)</f>
        <v>1</v>
      </c>
      <c r="KY599" s="204">
        <f>VLOOKUP(KV599,$A$681:$F$2236,6,FALSE)</f>
        <v>211</v>
      </c>
      <c r="KZ599" s="203" t="s">
        <v>61</v>
      </c>
      <c r="LA599" s="10">
        <f>KY599*1.5*KX599</f>
        <v>316.5</v>
      </c>
      <c r="LB599" s="10"/>
      <c r="LC599" s="268"/>
      <c r="LD599" s="203" t="s">
        <v>60</v>
      </c>
      <c r="LE599" s="277" t="s">
        <v>570</v>
      </c>
      <c r="LG599" s="284">
        <f>IF(LF599="Kopman",1.1,1)</f>
        <v>1</v>
      </c>
      <c r="LH599" s="204">
        <f>VLOOKUP(LE599,$A$681:$F$2236,6,FALSE)</f>
        <v>342</v>
      </c>
      <c r="LI599" s="203" t="s">
        <v>61</v>
      </c>
      <c r="LJ599" s="10">
        <f>LH599*1.5*LG599</f>
        <v>513</v>
      </c>
      <c r="LK599" s="10"/>
      <c r="LL599" s="268"/>
      <c r="LM599" s="203" t="s">
        <v>60</v>
      </c>
      <c r="LN599" s="277" t="s">
        <v>570</v>
      </c>
      <c r="LP599" s="284">
        <f>IF(LO599="Kopman",1.1,1)</f>
        <v>1</v>
      </c>
      <c r="LQ599" s="204">
        <f>VLOOKUP(LN599,$A$681:$F$2236,6,FALSE)</f>
        <v>342</v>
      </c>
      <c r="LR599" s="203" t="s">
        <v>61</v>
      </c>
      <c r="LS599" s="10">
        <f>LQ599*1.5*LP599</f>
        <v>513</v>
      </c>
      <c r="LT599" s="10"/>
      <c r="LU599" s="268"/>
      <c r="LV599" s="203" t="s">
        <v>60</v>
      </c>
      <c r="LW599" s="277" t="s">
        <v>479</v>
      </c>
      <c r="LY599" s="284">
        <f>IF(LX599="Kopman",1.1,1)</f>
        <v>1</v>
      </c>
      <c r="LZ599" s="204">
        <f>VLOOKUP(LW599,$A$681:$F$2236,6,FALSE)</f>
        <v>3</v>
      </c>
      <c r="MA599" s="203" t="s">
        <v>61</v>
      </c>
      <c r="MB599" s="10">
        <f>LZ599*1.5*LY599</f>
        <v>4.5</v>
      </c>
      <c r="MC599" s="10"/>
      <c r="MD599" s="268"/>
      <c r="ME599" s="203" t="s">
        <v>60</v>
      </c>
      <c r="MF599" s="419" t="s">
        <v>570</v>
      </c>
      <c r="MG599" s="418" t="s">
        <v>2034</v>
      </c>
      <c r="MH599" s="284">
        <f>IF(MG599="Kopman",1.1,1)</f>
        <v>1.1000000000000001</v>
      </c>
      <c r="MI599" s="204">
        <f>VLOOKUP(MF599,$A$681:$F$2236,6,FALSE)</f>
        <v>342</v>
      </c>
      <c r="MJ599" s="203" t="s">
        <v>61</v>
      </c>
      <c r="MK599" s="10">
        <f>MI599*1.5*MH599</f>
        <v>564.30000000000007</v>
      </c>
      <c r="ML599" s="10"/>
      <c r="MM599" s="268"/>
      <c r="MN599" s="203" t="s">
        <v>60</v>
      </c>
      <c r="MO599" s="277" t="s">
        <v>479</v>
      </c>
      <c r="MQ599" s="284">
        <f>IF(MP599="Kopman",1.1,1)</f>
        <v>1</v>
      </c>
      <c r="MR599" s="204">
        <f>VLOOKUP(MO599,$A$681:$F$2236,6,FALSE)</f>
        <v>3</v>
      </c>
      <c r="MS599" s="203" t="s">
        <v>61</v>
      </c>
      <c r="MT599" s="10">
        <f>MR599*1.5*MQ599</f>
        <v>4.5</v>
      </c>
      <c r="MU599" s="10"/>
      <c r="MV599" s="268"/>
      <c r="MW599" s="203" t="s">
        <v>60</v>
      </c>
      <c r="MX599" s="277" t="s">
        <v>479</v>
      </c>
      <c r="MZ599" s="284">
        <f>IF(MY599="Kopman",1.1,1)</f>
        <v>1</v>
      </c>
      <c r="NA599" s="204">
        <f>VLOOKUP(MX599,$A$681:$F$2236,6,FALSE)</f>
        <v>3</v>
      </c>
      <c r="NB599" s="203" t="s">
        <v>61</v>
      </c>
      <c r="NC599" s="10">
        <f>NA599*1.5*MZ599</f>
        <v>4.5</v>
      </c>
      <c r="ND599" s="10"/>
      <c r="NE599" s="268"/>
      <c r="NF599" s="203" t="s">
        <v>60</v>
      </c>
      <c r="NG599" s="277" t="s">
        <v>570</v>
      </c>
      <c r="NI599" s="284">
        <f>IF(NH599="Kopman",1.1,1)</f>
        <v>1</v>
      </c>
      <c r="NJ599" s="204">
        <f>VLOOKUP(NG599,$A$681:$F$2236,6,FALSE)</f>
        <v>342</v>
      </c>
      <c r="NK599" s="203" t="s">
        <v>61</v>
      </c>
      <c r="NL599" s="10">
        <f>NJ599*1.5*NI599</f>
        <v>513</v>
      </c>
      <c r="NM599" s="10"/>
      <c r="NN599" s="268"/>
      <c r="NO599" s="203" t="s">
        <v>60</v>
      </c>
      <c r="NP599" s="427" t="s">
        <v>831</v>
      </c>
      <c r="NR599" s="284">
        <f>IF(NQ599="Kopman",1.1,1)</f>
        <v>1</v>
      </c>
      <c r="NS599" s="204">
        <f>VLOOKUP(NP599,$A$681:$F$2236,6,FALSE)</f>
        <v>211</v>
      </c>
      <c r="NT599" s="203" t="s">
        <v>61</v>
      </c>
      <c r="NU599" s="10">
        <f>NS599*1.5*NR599</f>
        <v>316.5</v>
      </c>
      <c r="NV599" s="10"/>
      <c r="NW599" s="268"/>
      <c r="NX599" s="203" t="s">
        <v>60</v>
      </c>
      <c r="NY599" s="419" t="s">
        <v>1005</v>
      </c>
      <c r="NZ599" s="418" t="s">
        <v>2034</v>
      </c>
      <c r="OA599" s="284">
        <f>IF(NZ599="Kopman",1.1,1)</f>
        <v>1.1000000000000001</v>
      </c>
      <c r="OB599" s="204">
        <f>VLOOKUP(NY599,$A$681:$F$2236,6,FALSE)</f>
        <v>163</v>
      </c>
      <c r="OC599" s="203" t="s">
        <v>61</v>
      </c>
      <c r="OD599" s="10">
        <f>OB599*1.5</f>
        <v>244.5</v>
      </c>
      <c r="OE599" s="10"/>
      <c r="OF599" s="268"/>
      <c r="OG599" s="203" t="s">
        <v>60</v>
      </c>
      <c r="OH599" s="419" t="s">
        <v>570</v>
      </c>
      <c r="OI599" s="418" t="s">
        <v>2034</v>
      </c>
      <c r="OJ599" s="284">
        <f>IF(OI599="Kopman",1.1,1)</f>
        <v>1.1000000000000001</v>
      </c>
      <c r="OK599" s="204">
        <f>VLOOKUP(OH599,$A$681:$F$2236,6,FALSE)</f>
        <v>342</v>
      </c>
      <c r="OL599" s="203" t="s">
        <v>61</v>
      </c>
      <c r="OM599" s="10">
        <f>OK599*1.5*OJ599</f>
        <v>564.30000000000007</v>
      </c>
      <c r="ON599" s="10"/>
      <c r="OO599" s="268"/>
      <c r="OP599" s="203" t="s">
        <v>60</v>
      </c>
      <c r="OQ599" s="427" t="s">
        <v>570</v>
      </c>
      <c r="OS599" s="284">
        <f>IF(OR599="Kopman",1.1,1)</f>
        <v>1</v>
      </c>
      <c r="OT599" s="204">
        <f>VLOOKUP(OQ599,$A$681:$F$2236,6,FALSE)</f>
        <v>342</v>
      </c>
      <c r="OU599" s="203" t="s">
        <v>61</v>
      </c>
      <c r="OV599" s="10">
        <f>OT599*1.5*OS599</f>
        <v>513</v>
      </c>
      <c r="OW599" s="10"/>
      <c r="OX599" s="268"/>
      <c r="OY599" s="203" t="s">
        <v>60</v>
      </c>
      <c r="OZ599" s="431" t="s">
        <v>479</v>
      </c>
      <c r="PB599" s="284">
        <f>IF(PA599="Kopman",1.1,1)</f>
        <v>1</v>
      </c>
      <c r="PC599" s="204">
        <f>VLOOKUP(OZ599,$A$681:$F$2236,6,FALSE)</f>
        <v>3</v>
      </c>
      <c r="PD599" s="203" t="s">
        <v>61</v>
      </c>
      <c r="PE599" s="10">
        <f>PC599*1.5*PB599</f>
        <v>4.5</v>
      </c>
      <c r="PF599" s="10"/>
      <c r="PG599" s="268"/>
      <c r="PH599" s="203" t="s">
        <v>60</v>
      </c>
      <c r="PI599" s="277" t="s">
        <v>570</v>
      </c>
      <c r="PK599" s="284">
        <f>IF(PJ599="Kopman",1.1,1)</f>
        <v>1</v>
      </c>
      <c r="PL599" s="204">
        <f>VLOOKUP(PI599,$A$681:$F$2236,6,FALSE)</f>
        <v>342</v>
      </c>
      <c r="PM599" s="203" t="s">
        <v>61</v>
      </c>
      <c r="PN599" s="10">
        <f>PL599*1.5*PK599</f>
        <v>513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VLOOKUP(PR599,$A$681:$F$2236,6,FALSE)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570</v>
      </c>
      <c r="QC599" s="284">
        <f>IF(QB599="Kopman",1.1,1)</f>
        <v>1</v>
      </c>
      <c r="QD599" s="204">
        <f>VLOOKUP(QA599,$A$681:$F$2236,6,FALSE)</f>
        <v>342</v>
      </c>
      <c r="QE599" s="203" t="s">
        <v>61</v>
      </c>
      <c r="QF599" s="10">
        <f>QD599*1.5*QC599</f>
        <v>513</v>
      </c>
      <c r="QG599" s="10"/>
      <c r="QH599" s="268"/>
      <c r="QI599" s="203" t="s">
        <v>60</v>
      </c>
      <c r="QJ599" s="277" t="s">
        <v>570</v>
      </c>
      <c r="QL599" s="284">
        <f>IF(QK599="Kopman",1.1,1)</f>
        <v>1</v>
      </c>
      <c r="QM599" s="204">
        <f>VLOOKUP(QJ599,$A$681:$F$2236,6,FALSE)</f>
        <v>342</v>
      </c>
      <c r="QN599" s="203" t="s">
        <v>61</v>
      </c>
      <c r="QO599" s="10">
        <f>QM599*1.5*QL599</f>
        <v>513</v>
      </c>
      <c r="QP599" s="10"/>
      <c r="QQ599" s="268"/>
      <c r="QR599" s="203" t="s">
        <v>60</v>
      </c>
      <c r="QS599" s="277" t="s">
        <v>479</v>
      </c>
      <c r="QU599" s="284">
        <f>IF(QT599="Kopman",1.1,1)</f>
        <v>1</v>
      </c>
      <c r="QV599" s="204">
        <f>VLOOKUP(QS599,$A$681:$F$2236,6,FALSE)</f>
        <v>3</v>
      </c>
      <c r="QW599" s="203" t="s">
        <v>61</v>
      </c>
      <c r="QX599" s="10">
        <f>QV599*1.5*QU599</f>
        <v>4.5</v>
      </c>
      <c r="QY599" s="10"/>
      <c r="QZ599" s="268"/>
      <c r="RA599" s="203" t="s">
        <v>60</v>
      </c>
      <c r="RB599" s="419" t="s">
        <v>831</v>
      </c>
      <c r="RC599" s="418" t="s">
        <v>2034</v>
      </c>
      <c r="RD599" s="284">
        <f>IF(RC599="Kopman",1.1,1)</f>
        <v>1.1000000000000001</v>
      </c>
      <c r="RE599" s="204">
        <f>VLOOKUP(RB599,$A$681:$F$2236,6,FALSE)</f>
        <v>211</v>
      </c>
      <c r="RF599" s="203" t="s">
        <v>61</v>
      </c>
      <c r="RG599" s="10">
        <f>RE599*1.5*RD599</f>
        <v>348.15000000000003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VLOOKUP(RK599,$A$681:$F$2236,6,FALSE)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9" t="s">
        <v>570</v>
      </c>
      <c r="RU599" s="418" t="s">
        <v>2034</v>
      </c>
      <c r="RV599" s="284">
        <f>IF(RU599="Kopman",1.1,1)</f>
        <v>1.1000000000000001</v>
      </c>
      <c r="RW599" s="204">
        <f>VLOOKUP(RT599,$A$681:$F$2236,6,FALSE)</f>
        <v>342</v>
      </c>
      <c r="RX599" s="203" t="s">
        <v>61</v>
      </c>
      <c r="RY599" s="10">
        <f>RW599*1.5*RV599</f>
        <v>564.30000000000007</v>
      </c>
      <c r="RZ599" s="10"/>
      <c r="SA599" s="274"/>
      <c r="SB599" s="203" t="s">
        <v>60</v>
      </c>
      <c r="SC599" s="277" t="s">
        <v>570</v>
      </c>
      <c r="SE599" s="284">
        <f>IF(SD599="Kopman",1.1,1)</f>
        <v>1</v>
      </c>
      <c r="SF599" s="204">
        <f>VLOOKUP(SC599,$A$681:$F$2236,6,FALSE)</f>
        <v>342</v>
      </c>
      <c r="SG599" s="203" t="s">
        <v>61</v>
      </c>
      <c r="SH599" s="10">
        <f>SF599*1.5*SE599</f>
        <v>513</v>
      </c>
      <c r="SI599" s="10"/>
      <c r="SJ599" s="274"/>
      <c r="SK599" s="203" t="s">
        <v>60</v>
      </c>
      <c r="SL599" s="277" t="s">
        <v>570</v>
      </c>
      <c r="SN599" s="284">
        <f>IF(SM599="Kopman",1.1,1)</f>
        <v>1</v>
      </c>
      <c r="SO599" s="204">
        <f>VLOOKUP(SL599,$A$681:$F$2236,6,FALSE)</f>
        <v>342</v>
      </c>
      <c r="SP599" s="203" t="s">
        <v>61</v>
      </c>
      <c r="SQ599" s="10">
        <f>SO599*1.5*SN599</f>
        <v>513</v>
      </c>
      <c r="SR599" s="10"/>
      <c r="SS599" s="274"/>
      <c r="ST599" s="203" t="s">
        <v>60</v>
      </c>
      <c r="SU599" s="277" t="s">
        <v>492</v>
      </c>
      <c r="SW599" s="284">
        <f>IF(SV599="Kopman",1.1,1)</f>
        <v>1</v>
      </c>
      <c r="SX599" s="204">
        <f>VLOOKUP(SU599,$A$681:$F$2236,6,FALSE)</f>
        <v>51</v>
      </c>
      <c r="SY599" s="203" t="s">
        <v>61</v>
      </c>
      <c r="SZ599" s="10">
        <f>SX599*1.5*SW599</f>
        <v>76.5</v>
      </c>
      <c r="TA599" s="10"/>
      <c r="TB599" s="274"/>
      <c r="TC599" s="203" t="s">
        <v>60</v>
      </c>
      <c r="TD599" s="431" t="s">
        <v>479</v>
      </c>
      <c r="TF599" s="284">
        <f>IF(TE599="Kopman",1.1,1)</f>
        <v>1</v>
      </c>
      <c r="TG599" s="204">
        <f>VLOOKUP(TD599,$A$681:$F$2236,6,FALSE)</f>
        <v>3</v>
      </c>
      <c r="TH599" s="203" t="s">
        <v>61</v>
      </c>
      <c r="TI599" s="10">
        <f>TG599*1.5</f>
        <v>4.5</v>
      </c>
      <c r="TK599" s="274"/>
      <c r="TL599" s="203" t="s">
        <v>60</v>
      </c>
      <c r="TM599" s="277" t="s">
        <v>570</v>
      </c>
      <c r="TO599" s="284">
        <f>IF(TN599="Kopman",1.1,1)</f>
        <v>1</v>
      </c>
      <c r="TP599" s="204">
        <f>VLOOKUP(TM599,$A$681:$F$2236,6,FALSE)</f>
        <v>342</v>
      </c>
      <c r="TQ599" s="203" t="s">
        <v>61</v>
      </c>
      <c r="TR599" s="10">
        <f>TP599*1.5*TO599</f>
        <v>513</v>
      </c>
      <c r="TS599" s="10"/>
      <c r="TT599" s="274"/>
      <c r="TU599" s="203" t="s">
        <v>60</v>
      </c>
      <c r="TV599" s="277" t="s">
        <v>479</v>
      </c>
      <c r="TX599" s="284">
        <f>IF(TW599="Kopman",1.1,1)</f>
        <v>1</v>
      </c>
      <c r="TY599" s="204">
        <f>VLOOKUP(TV599,$A$681:$F$2236,6,FALSE)</f>
        <v>3</v>
      </c>
      <c r="TZ599" s="203" t="s">
        <v>61</v>
      </c>
      <c r="UA599" s="10">
        <f>TY599*1.5*TX599</f>
        <v>4.5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VLOOKUP(UE599,$A$681:$F$2236,6,FALSE)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570</v>
      </c>
      <c r="UP599" s="284">
        <f>IF(UO599="Kopman",1.1,1)</f>
        <v>1</v>
      </c>
      <c r="UQ599" s="204">
        <f>VLOOKUP(UN599,$A$681:$F$2236,6,FALSE)</f>
        <v>342</v>
      </c>
      <c r="UR599" s="203" t="s">
        <v>61</v>
      </c>
      <c r="US599" s="10">
        <f>UQ599*1.5*UP599</f>
        <v>513</v>
      </c>
      <c r="UT599" s="10"/>
      <c r="UU599" s="274"/>
      <c r="UV599" s="203" t="s">
        <v>60</v>
      </c>
      <c r="UW599" s="277" t="s">
        <v>570</v>
      </c>
      <c r="UY599" s="284">
        <f>IF(UX599="Kopman",1.1,1)</f>
        <v>1</v>
      </c>
      <c r="UZ599" s="204">
        <f>VLOOKUP(UW599,$A$681:$F$2236,6,FALSE)</f>
        <v>342</v>
      </c>
      <c r="VA599" s="203" t="s">
        <v>61</v>
      </c>
      <c r="VB599" s="10">
        <f>UZ599*1.5*UY599</f>
        <v>513</v>
      </c>
      <c r="VC599" s="10"/>
      <c r="VD599" s="274"/>
      <c r="VE599" s="203" t="s">
        <v>60</v>
      </c>
      <c r="VF599" s="277" t="s">
        <v>570</v>
      </c>
      <c r="VH599" s="284">
        <f>IF(VG599="Kopman",1.1,1)</f>
        <v>1</v>
      </c>
      <c r="VI599" s="204">
        <f>VLOOKUP(VF599,$A$681:$F$2236,6,FALSE)</f>
        <v>342</v>
      </c>
      <c r="VJ599" s="203" t="s">
        <v>61</v>
      </c>
      <c r="VK599" s="10">
        <f>VI599*1.5*VH599</f>
        <v>513</v>
      </c>
      <c r="VL599" s="10"/>
      <c r="VM599" s="274"/>
      <c r="VN599" s="203" t="s">
        <v>60</v>
      </c>
      <c r="VO599" s="277" t="s">
        <v>439</v>
      </c>
      <c r="VQ599" s="284">
        <f>IF(VP599="Kopman",1.1,1)</f>
        <v>1</v>
      </c>
      <c r="VR599" s="204">
        <f>VLOOKUP(VO599,$A$681:$F$2236,6,FALSE)</f>
        <v>0</v>
      </c>
      <c r="VS599" s="203" t="s">
        <v>61</v>
      </c>
      <c r="VT599" s="10">
        <f>VR599*1.5*VQ599</f>
        <v>0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VLOOKUP(VX599,$A$681:$F$2236,6,FALSE)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9" t="s">
        <v>1005</v>
      </c>
      <c r="WH599" s="418" t="s">
        <v>2034</v>
      </c>
      <c r="WI599" s="284">
        <f>IF(WH599="Kopman",1.1,1)</f>
        <v>1.1000000000000001</v>
      </c>
      <c r="WJ599" s="204">
        <f>VLOOKUP(WG599,$A$681:$F$2236,6,FALSE)</f>
        <v>163</v>
      </c>
      <c r="WK599" s="203" t="s">
        <v>61</v>
      </c>
      <c r="WL599" s="10">
        <f>WJ599*1.5</f>
        <v>244.5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VLOOKUP(WP599,$A$681:$F$2236,6,FALSE)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VLOOKUP(WY599,$A$681:$F$2236,6,FALSE)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570</v>
      </c>
      <c r="XJ599" s="284">
        <f>IF(XI599="Kopman",1.1,1)</f>
        <v>1</v>
      </c>
      <c r="XK599" s="204">
        <f>VLOOKUP(XH599,$A$681:$F$2236,6,FALSE)</f>
        <v>342</v>
      </c>
      <c r="XL599" s="203" t="s">
        <v>61</v>
      </c>
      <c r="XM599" s="10">
        <f>XK599*1.5</f>
        <v>513</v>
      </c>
      <c r="XO599" s="274"/>
      <c r="XP599" s="203" t="s">
        <v>60</v>
      </c>
      <c r="XQ599" s="277" t="s">
        <v>570</v>
      </c>
      <c r="XS599" s="284">
        <f>IF(XR599="Kopman",1.1,1)</f>
        <v>1</v>
      </c>
      <c r="XT599" s="204">
        <f>VLOOKUP(XQ599,$A$681:$F$2236,6,FALSE)</f>
        <v>342</v>
      </c>
      <c r="XU599" s="203" t="s">
        <v>61</v>
      </c>
      <c r="XV599" s="10">
        <f>XT599*1.5*XS599</f>
        <v>513</v>
      </c>
      <c r="XW599" s="10"/>
      <c r="XX599" s="274"/>
      <c r="XY599" s="203" t="s">
        <v>60</v>
      </c>
      <c r="XZ599" s="277" t="s">
        <v>570</v>
      </c>
      <c r="YB599" s="284">
        <f>IF(YA599="Kopman",1.1,1)</f>
        <v>1</v>
      </c>
      <c r="YC599" s="204">
        <f>VLOOKUP(XZ599,$A$681:$F$2236,6,FALSE)</f>
        <v>342</v>
      </c>
      <c r="YD599" s="203" t="s">
        <v>61</v>
      </c>
      <c r="YE599" s="10">
        <f>YC599*1.5</f>
        <v>513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VLOOKUP(YI599,$A$681:$F$2236,6,FALSE)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VLOOKUP(YR599,$A$681:$F$2236,6,FALSE)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31" t="s">
        <v>570</v>
      </c>
      <c r="ZC599" s="284">
        <f>IF(ZB599="Kopman",1.1,1)</f>
        <v>1</v>
      </c>
      <c r="ZD599" s="204">
        <f>VLOOKUP(ZA599,$A$681:$F$2236,6,FALSE)</f>
        <v>342</v>
      </c>
      <c r="ZE599" s="203" t="s">
        <v>61</v>
      </c>
      <c r="ZF599" s="10">
        <f>ZD599*1.5</f>
        <v>513</v>
      </c>
      <c r="ZH599" s="274"/>
      <c r="ZI599" s="203" t="s">
        <v>60</v>
      </c>
      <c r="ZJ599" s="419" t="s">
        <v>570</v>
      </c>
      <c r="ZK599" s="418" t="s">
        <v>2034</v>
      </c>
      <c r="ZL599" s="284">
        <f>IF(ZK599="Kopman",1.1,1)</f>
        <v>1.1000000000000001</v>
      </c>
      <c r="ZM599" s="204">
        <f>VLOOKUP(ZJ599,$A$681:$F$2236,6,FALSE)</f>
        <v>342</v>
      </c>
      <c r="ZN599" s="203" t="s">
        <v>61</v>
      </c>
      <c r="ZO599" s="10">
        <f>ZM599*1.5</f>
        <v>513</v>
      </c>
      <c r="ZQ599" s="274"/>
      <c r="ZR599" s="203" t="s">
        <v>60</v>
      </c>
      <c r="ZS599" s="277" t="s">
        <v>831</v>
      </c>
      <c r="ZU599" s="284">
        <f>IF(ZT599="Kopman",1.1,1)</f>
        <v>1</v>
      </c>
      <c r="ZV599" s="204">
        <f>VLOOKUP(ZS599,$A$681:$F$2236,6,FALSE)</f>
        <v>211</v>
      </c>
      <c r="ZW599" s="203" t="s">
        <v>61</v>
      </c>
      <c r="ZX599" s="10">
        <f>ZV599*1.5*ZU599</f>
        <v>316.5</v>
      </c>
      <c r="ZY599" s="10"/>
      <c r="ZZ599" s="274"/>
      <c r="AAA599" s="203" t="s">
        <v>60</v>
      </c>
      <c r="AAB599" s="277" t="s">
        <v>469</v>
      </c>
      <c r="AAD599" s="284">
        <f>IF(AAC599="Kopman",1.1,1)</f>
        <v>1</v>
      </c>
      <c r="AAE599" s="204">
        <f>VLOOKUP(AAB599,$A$681:$F$2236,6,FALSE)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570</v>
      </c>
      <c r="AAM599" s="284">
        <f>IF(AAL599="Kopman",1.1,1)</f>
        <v>1</v>
      </c>
      <c r="AAN599" s="204">
        <f>VLOOKUP(AAK599,$A$681:$F$2236,6,FALSE)</f>
        <v>342</v>
      </c>
      <c r="AAO599" s="203" t="s">
        <v>61</v>
      </c>
      <c r="AAP599" s="10">
        <f>AAN599*1.5*AAM599</f>
        <v>513</v>
      </c>
      <c r="AAQ599" s="10"/>
      <c r="AAR599" s="274"/>
      <c r="AAS599" s="203" t="s">
        <v>60</v>
      </c>
      <c r="AAT599" s="277" t="s">
        <v>498</v>
      </c>
      <c r="AAV599" s="284">
        <f>IF(AAU599="Kopman",1.1,1)</f>
        <v>1</v>
      </c>
      <c r="AAW599" s="204">
        <f>VLOOKUP(AAT599,$A$681:$F$2236,6,FALSE)</f>
        <v>24</v>
      </c>
      <c r="AAX599" s="203" t="s">
        <v>61</v>
      </c>
      <c r="AAY599" s="10">
        <f>AAW599*1.5*AAV599</f>
        <v>36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VLOOKUP(ABC599,$A$681:$F$2236,6,FALSE)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439</v>
      </c>
      <c r="ABN599" s="284">
        <f>IF(ABM599="Kopman",1.1,1)</f>
        <v>1</v>
      </c>
      <c r="ABO599" s="204">
        <f>VLOOKUP(ABL599,$A$681:$F$2236,6,FALSE)</f>
        <v>0</v>
      </c>
      <c r="ABP599" s="203" t="s">
        <v>61</v>
      </c>
      <c r="ABQ599" s="10">
        <f>ABO599*1.5*ABN599</f>
        <v>0</v>
      </c>
      <c r="ABR599" s="10"/>
      <c r="ABS599" s="274"/>
      <c r="ABT599" s="203" t="s">
        <v>60</v>
      </c>
      <c r="ABU599" s="277" t="s">
        <v>570</v>
      </c>
      <c r="ABW599" s="284">
        <f>IF(ABV599="Kopman",1.1,1)</f>
        <v>1</v>
      </c>
      <c r="ABX599" s="204">
        <f>VLOOKUP(ABU599,$A$681:$F$2236,6,FALSE)</f>
        <v>342</v>
      </c>
      <c r="ABY599" s="203" t="s">
        <v>61</v>
      </c>
      <c r="ABZ599" s="10">
        <f>ABX599*1.5*ABW599</f>
        <v>513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VLOOKUP(ACD599,$A$681:$F$2236,6,FALSE)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VLOOKUP(ACM599,$A$681:$F$2236,6,FALSE)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VLOOKUP(ACV599,$A$681:$F$2236,6,FALSE)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VLOOKUP(ADE599,$A$681:$F$2236,6,FALSE)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VLOOKUP(ADN599,$A$681:$F$2236,6,FALSE)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VLOOKUP(ADW599,$A$681:$F$2236,6,FALSE)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VLOOKUP(AEF599,$A$681:$F$2236,6,FALSE)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VLOOKUP(AEO599,$A$681:$F$2236,6,FALSE)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VLOOKUP(AEX599,$A$681:$F$2236,6,FALSE)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VLOOKUP(AFG599,$A$681:$F$2236,6,FALSE)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VLOOKUP(AFP599,$A$681:$F$2236,6,FALSE)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VLOOKUP(AFY599,$A$681:$F$2236,6,FALSE)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VLOOKUP(AGH599,$A$681:$F$2236,6,FALSE)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VLOOKUP(AGQ599,$A$681:$F$2236,6,FALSE)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479</v>
      </c>
      <c r="AHB599" s="284">
        <f>IF(AHA599="Kopman",1.1,1)</f>
        <v>1</v>
      </c>
      <c r="AHC599" s="204">
        <f>VLOOKUP(AGZ599,$A$681:$F$2236,6,FALSE)</f>
        <v>3</v>
      </c>
      <c r="AHD599" s="203" t="s">
        <v>61</v>
      </c>
      <c r="AHE599" s="10">
        <f>AHC599*1.5*AHB599</f>
        <v>4.5</v>
      </c>
      <c r="AHF599" s="10"/>
      <c r="AHG599" s="274"/>
      <c r="AHH599" s="203" t="s">
        <v>60</v>
      </c>
      <c r="AHI599" s="419" t="s">
        <v>479</v>
      </c>
      <c r="AHJ599" s="418" t="s">
        <v>2034</v>
      </c>
      <c r="AHK599" s="284">
        <f>IF(AHJ599="Kopman",1.1,1)</f>
        <v>1.1000000000000001</v>
      </c>
      <c r="AHL599" s="204">
        <f>VLOOKUP(AHI599,$A$681:$F$2236,6,FALSE)</f>
        <v>3</v>
      </c>
      <c r="AHM599" s="203" t="s">
        <v>61</v>
      </c>
      <c r="AHN599" s="10">
        <f>AHL599*1.5*AHK599</f>
        <v>4.95</v>
      </c>
      <c r="AHO599" s="10"/>
      <c r="AHP599" s="274"/>
      <c r="AHQ599" s="203" t="s">
        <v>60</v>
      </c>
      <c r="AHR599" s="419" t="s">
        <v>570</v>
      </c>
      <c r="AHS599" s="418" t="s">
        <v>2034</v>
      </c>
      <c r="AHT599" s="284">
        <f>IF(AHS599="Kopman",1.1,1)</f>
        <v>1.1000000000000001</v>
      </c>
      <c r="AHU599" s="204">
        <f>VLOOKUP(AHR599,$A$681:$F$2236,6,FALSE)</f>
        <v>342</v>
      </c>
      <c r="AHV599" s="203" t="s">
        <v>61</v>
      </c>
      <c r="AHW599" s="10">
        <f>AHU599*1.5*AHT599</f>
        <v>564.30000000000007</v>
      </c>
      <c r="AHX599" s="10"/>
      <c r="AHY599" s="274"/>
      <c r="AHZ599" s="203" t="s">
        <v>60</v>
      </c>
      <c r="AIA599" s="277" t="s">
        <v>570</v>
      </c>
      <c r="AIC599" s="284">
        <f>IF(AIB599="Kopman",1.1,1)</f>
        <v>1</v>
      </c>
      <c r="AID599" s="204">
        <f>VLOOKUP(AIA599,$A$681:$F$2236,6,FALSE)</f>
        <v>342</v>
      </c>
      <c r="AIE599" s="203" t="s">
        <v>61</v>
      </c>
      <c r="AIF599" s="10">
        <f>AID599*1.5*AIC599</f>
        <v>513</v>
      </c>
      <c r="AIG599" s="10"/>
      <c r="AIH599" s="274"/>
      <c r="AII599" s="203" t="s">
        <v>60</v>
      </c>
      <c r="AIJ599" s="419" t="s">
        <v>831</v>
      </c>
      <c r="AIK599" s="418" t="s">
        <v>2034</v>
      </c>
      <c r="AIL599" s="284">
        <f>IF(AIK599="Kopman",1.1,1)</f>
        <v>1.1000000000000001</v>
      </c>
      <c r="AIM599" s="204">
        <f>VLOOKUP(AIJ599,$A$681:$F$2236,6,FALSE)</f>
        <v>211</v>
      </c>
      <c r="AIN599" s="203" t="s">
        <v>61</v>
      </c>
      <c r="AIO599" s="10">
        <f>AIM599*1.5*AIL599</f>
        <v>348.15000000000003</v>
      </c>
      <c r="AIP599" s="10"/>
      <c r="AIQ599" s="274"/>
      <c r="AIR599" s="203" t="s">
        <v>60</v>
      </c>
      <c r="AIS599" s="419" t="s">
        <v>479</v>
      </c>
      <c r="AIT599" s="418" t="s">
        <v>2034</v>
      </c>
      <c r="AIU599" s="284">
        <f>IF(AIT599="Kopman",1.1,1)</f>
        <v>1.1000000000000001</v>
      </c>
      <c r="AIV599" s="204">
        <f>VLOOKUP(AIS599,$A$681:$F$2236,6,FALSE)</f>
        <v>3</v>
      </c>
      <c r="AIW599" s="203" t="s">
        <v>61</v>
      </c>
      <c r="AIX599" s="10">
        <f>AIV599*1.5*AIU599</f>
        <v>4.95</v>
      </c>
      <c r="AIY599" s="10"/>
      <c r="AIZ599" s="274"/>
      <c r="AJA599" s="203" t="s">
        <v>60</v>
      </c>
      <c r="AJB599" s="277" t="s">
        <v>570</v>
      </c>
      <c r="AJD599" s="284">
        <f>IF(AJC599="Kopman",1.1,1)</f>
        <v>1</v>
      </c>
      <c r="AJE599" s="204">
        <f>VLOOKUP(AJB599,$A$681:$F$2236,6,FALSE)</f>
        <v>342</v>
      </c>
      <c r="AJF599" s="203" t="s">
        <v>61</v>
      </c>
      <c r="AJG599" s="10">
        <f>AJE599*1.5*AJD599</f>
        <v>513</v>
      </c>
      <c r="AJH599" s="10"/>
      <c r="AJI599" s="274"/>
      <c r="AJJ599" s="203" t="s">
        <v>60</v>
      </c>
      <c r="AJK599" s="419" t="s">
        <v>479</v>
      </c>
      <c r="AJL599" s="418" t="s">
        <v>2034</v>
      </c>
      <c r="AJM599" s="284">
        <f>IF(AJL599="Kopman",1.1,1)</f>
        <v>1.1000000000000001</v>
      </c>
      <c r="AJN599" s="204">
        <f>VLOOKUP(AJK599,$A$681:$F$2236,6,FALSE)</f>
        <v>3</v>
      </c>
      <c r="AJO599" s="203" t="s">
        <v>61</v>
      </c>
      <c r="AJP599" s="10">
        <f>AJN599*1.5*AJM599</f>
        <v>4.95</v>
      </c>
      <c r="AJQ599" s="10"/>
      <c r="AJR599" s="274"/>
      <c r="AJS599" s="203" t="s">
        <v>60</v>
      </c>
      <c r="AJT599" s="419" t="s">
        <v>570</v>
      </c>
      <c r="AJU599" s="418" t="s">
        <v>2034</v>
      </c>
      <c r="AJV599" s="284">
        <f>IF(AJU599="Kopman",1.1,1)</f>
        <v>1.1000000000000001</v>
      </c>
      <c r="AJW599" s="204">
        <f>VLOOKUP(AJT599,$A$681:$F$2236,6,FALSE)</f>
        <v>342</v>
      </c>
      <c r="AJX599" s="203" t="s">
        <v>61</v>
      </c>
      <c r="AJY599" s="10">
        <f>AJW599*1.5*AJV599</f>
        <v>564.30000000000007</v>
      </c>
      <c r="AJZ599" s="10"/>
      <c r="AKA599" s="274"/>
      <c r="AKB599" s="203" t="s">
        <v>60</v>
      </c>
      <c r="AKC599" s="277" t="s">
        <v>479</v>
      </c>
      <c r="AKE599" s="284">
        <f>IF(AKD599="Kopman",1.1,1)</f>
        <v>1</v>
      </c>
      <c r="AKF599" s="204">
        <f>VLOOKUP(AKC599,$A$681:$F$2236,6,FALSE)</f>
        <v>3</v>
      </c>
      <c r="AKG599" s="203" t="s">
        <v>61</v>
      </c>
      <c r="AKH599" s="10">
        <f>AKF599*1.5*AKE599</f>
        <v>4.5</v>
      </c>
      <c r="AKI599" s="10"/>
      <c r="AKJ599" s="274"/>
      <c r="AKK599" s="203" t="s">
        <v>60</v>
      </c>
      <c r="AKL599" s="277" t="s">
        <v>479</v>
      </c>
      <c r="AKN599" s="284">
        <f>IF(AKM599="Kopman",1.1,1)</f>
        <v>1</v>
      </c>
      <c r="AKO599" s="204">
        <f>VLOOKUP(AKL599,$A$681:$F$2236,6,FALSE)</f>
        <v>3</v>
      </c>
      <c r="AKP599" s="203" t="s">
        <v>61</v>
      </c>
      <c r="AKQ599" s="10">
        <f>AKO599*1.5*AKN599</f>
        <v>4.5</v>
      </c>
      <c r="AKR599" s="10"/>
      <c r="AKS599" s="274"/>
      <c r="AKT599" s="203" t="s">
        <v>60</v>
      </c>
      <c r="AKU599" s="277" t="s">
        <v>960</v>
      </c>
      <c r="AKW599" s="284">
        <f>IF(AKV599="Kopman",1.1,1)</f>
        <v>1</v>
      </c>
      <c r="AKX599" s="204">
        <f>VLOOKUP(AKU599,$A$681:$F$2236,6,FALSE)</f>
        <v>149</v>
      </c>
      <c r="AKY599" s="203" t="s">
        <v>61</v>
      </c>
      <c r="AKZ599" s="10">
        <f>AKX599*1.5*AKW599</f>
        <v>223.5</v>
      </c>
      <c r="ALA599" s="10"/>
      <c r="ALB599" s="274"/>
      <c r="ALC599" s="203" t="s">
        <v>60</v>
      </c>
      <c r="ALD599" s="277" t="s">
        <v>831</v>
      </c>
      <c r="ALF599" s="284">
        <f>IF(ALE599="Kopman",1.1,1)</f>
        <v>1</v>
      </c>
      <c r="ALG599" s="204">
        <f>VLOOKUP(ALD599,$A$681:$F$2236,6,FALSE)</f>
        <v>211</v>
      </c>
      <c r="ALH599" s="203" t="s">
        <v>61</v>
      </c>
      <c r="ALI599" s="10">
        <f>ALG599*1.5*ALF599</f>
        <v>316.5</v>
      </c>
      <c r="ALJ599" s="10"/>
      <c r="ALK599" s="274"/>
      <c r="ALL599" s="203" t="s">
        <v>60</v>
      </c>
      <c r="ALM599" s="277" t="s">
        <v>570</v>
      </c>
      <c r="ALO599" s="284">
        <f>IF(ALN599="Kopman",1.1,1)</f>
        <v>1</v>
      </c>
      <c r="ALP599" s="204">
        <f>VLOOKUP(ALM599,$A$681:$F$2236,6,FALSE)</f>
        <v>342</v>
      </c>
      <c r="ALQ599" s="203" t="s">
        <v>61</v>
      </c>
      <c r="ALR599" s="10">
        <f>ALP599*1.5*ALO599</f>
        <v>513</v>
      </c>
      <c r="ALS599" s="10"/>
      <c r="ALT599" s="274"/>
      <c r="ALU599" s="203" t="s">
        <v>60</v>
      </c>
      <c r="ALV599" s="419" t="s">
        <v>479</v>
      </c>
      <c r="ALW599" s="418" t="s">
        <v>2034</v>
      </c>
      <c r="ALX599" s="284">
        <f>IF(ALW599="Kopman",1.1,1)</f>
        <v>1.1000000000000001</v>
      </c>
      <c r="ALY599" s="204">
        <f>VLOOKUP(ALV599,$A$681:$F$2236,6,FALSE)</f>
        <v>3</v>
      </c>
      <c r="ALZ599" s="203" t="s">
        <v>61</v>
      </c>
      <c r="AMA599" s="10">
        <f>ALY599*1.5*ALX599</f>
        <v>4.95</v>
      </c>
      <c r="AMB599" s="10"/>
      <c r="AMC599" s="274"/>
      <c r="AMD599" s="203" t="s">
        <v>60</v>
      </c>
      <c r="AME599" s="277" t="s">
        <v>831</v>
      </c>
      <c r="AMG599" s="284">
        <f>IF(AMF599="Kopman",1.1,1)</f>
        <v>1</v>
      </c>
      <c r="AMH599" s="204">
        <f>VLOOKUP(AME599,$A$681:$F$2236,6,FALSE)</f>
        <v>211</v>
      </c>
      <c r="AMI599" s="203" t="s">
        <v>61</v>
      </c>
      <c r="AMJ599" s="10">
        <f>AMH599*1.5*AMG599</f>
        <v>316.5</v>
      </c>
      <c r="AMK599" s="10"/>
      <c r="AML599" s="274"/>
      <c r="AMM599" s="203" t="s">
        <v>60</v>
      </c>
      <c r="AMN599" s="277" t="s">
        <v>479</v>
      </c>
      <c r="AMP599" s="284">
        <f>IF(AMO599="Kopman",1.1,1)</f>
        <v>1</v>
      </c>
      <c r="AMQ599" s="204">
        <f>VLOOKUP(AMN599,$A$681:$F$2236,6,FALSE)</f>
        <v>3</v>
      </c>
      <c r="AMR599" s="203" t="s">
        <v>61</v>
      </c>
      <c r="AMS599" s="10">
        <f>AMQ599*1.5*AMP599</f>
        <v>4.5</v>
      </c>
      <c r="AMT599" s="10"/>
      <c r="AMU599" s="274"/>
      <c r="AMV599" s="203" t="s">
        <v>60</v>
      </c>
      <c r="AMW599" s="277" t="s">
        <v>831</v>
      </c>
      <c r="AMY599" s="284">
        <f>IF(AMX599="Kopman",1.1,1)</f>
        <v>1</v>
      </c>
      <c r="AMZ599" s="204">
        <f>VLOOKUP(AMW599,$A$681:$F$2236,6,FALSE)</f>
        <v>211</v>
      </c>
      <c r="ANA599" s="203" t="s">
        <v>61</v>
      </c>
      <c r="ANB599" s="10">
        <f>AMZ599*1.5*AMY599</f>
        <v>316.5</v>
      </c>
      <c r="ANC599" s="10"/>
      <c r="AND599" s="274"/>
      <c r="ANE599" s="203" t="s">
        <v>60</v>
      </c>
      <c r="ANF599" s="419" t="s">
        <v>479</v>
      </c>
      <c r="ANG599" s="418" t="s">
        <v>2034</v>
      </c>
      <c r="ANH599" s="284">
        <f>IF(ANG599="Kopman",1.1,1)</f>
        <v>1.1000000000000001</v>
      </c>
      <c r="ANI599" s="204">
        <f>VLOOKUP(ANF599,$A$681:$F$2236,6,FALSE)</f>
        <v>3</v>
      </c>
      <c r="ANJ599" s="203" t="s">
        <v>61</v>
      </c>
      <c r="ANK599" s="10">
        <f>ANI599*1.5*ANH599</f>
        <v>4.95</v>
      </c>
      <c r="ANL599" s="10"/>
      <c r="ANM599" s="274"/>
      <c r="ANN599" s="203" t="s">
        <v>60</v>
      </c>
      <c r="ANO599" s="277" t="s">
        <v>479</v>
      </c>
      <c r="ANQ599" s="284">
        <f>IF(ANP599="Kopman",1.1,1)</f>
        <v>1</v>
      </c>
      <c r="ANR599" s="204">
        <f>VLOOKUP(ANO599,$A$681:$F$2236,6,FALSE)</f>
        <v>3</v>
      </c>
      <c r="ANS599" s="203" t="s">
        <v>61</v>
      </c>
      <c r="ANT599" s="10">
        <f>ANR599*1.5*ANQ599</f>
        <v>4.5</v>
      </c>
      <c r="ANU599" s="10"/>
      <c r="ANV599" s="274"/>
      <c r="ANW599" s="203" t="s">
        <v>60</v>
      </c>
      <c r="ANX599" s="419" t="s">
        <v>570</v>
      </c>
      <c r="ANY599" s="418" t="s">
        <v>2034</v>
      </c>
      <c r="ANZ599" s="284">
        <f>IF(ANY599="Kopman",1.1,1)</f>
        <v>1.1000000000000001</v>
      </c>
      <c r="AOA599" s="204">
        <f>VLOOKUP(ANX599,$A$681:$F$2236,6,FALSE)</f>
        <v>342</v>
      </c>
      <c r="AOB599" s="203" t="s">
        <v>61</v>
      </c>
      <c r="AOC599" s="10">
        <f>AOA599*1.5*ANZ599</f>
        <v>564.30000000000007</v>
      </c>
      <c r="AOD599" s="10"/>
      <c r="AOE599" s="274"/>
      <c r="AOF599" s="203" t="s">
        <v>60</v>
      </c>
      <c r="AOG599" s="277" t="s">
        <v>570</v>
      </c>
      <c r="AOI599" s="284">
        <f>IF(AOH599="Kopman",1.1,1)</f>
        <v>1</v>
      </c>
      <c r="AOJ599" s="204">
        <f>VLOOKUP(AOG599,$A$681:$F$2236,6,FALSE)</f>
        <v>342</v>
      </c>
      <c r="AOK599" s="203" t="s">
        <v>61</v>
      </c>
      <c r="AOL599" s="10">
        <f>AOJ599*1.5*AOI599</f>
        <v>513</v>
      </c>
      <c r="AOM599" s="10"/>
      <c r="AON599" s="274"/>
      <c r="AOO599" s="203" t="s">
        <v>60</v>
      </c>
      <c r="AOP599" s="277" t="s">
        <v>479</v>
      </c>
      <c r="AOR599" s="284">
        <f>IF(AOQ599="Kopman",1.1,1)</f>
        <v>1</v>
      </c>
      <c r="AOS599" s="204">
        <f>VLOOKUP(AOP599,$A$681:$F$2236,6,FALSE)</f>
        <v>3</v>
      </c>
      <c r="AOT599" s="203" t="s">
        <v>61</v>
      </c>
      <c r="AOU599" s="10">
        <f>AOS599*1.5*AOR599</f>
        <v>4.5</v>
      </c>
      <c r="AOV599" s="10"/>
      <c r="AOW599" s="274"/>
      <c r="AOX599" s="203" t="s">
        <v>60</v>
      </c>
      <c r="AOY599" s="277" t="s">
        <v>570</v>
      </c>
      <c r="APA599" s="284">
        <f>IF(AOZ599="Kopman",1.1,1)</f>
        <v>1</v>
      </c>
      <c r="APB599" s="204">
        <f>VLOOKUP(AOY599,$A$681:$F$2236,6,FALSE)</f>
        <v>342</v>
      </c>
      <c r="APC599" s="203" t="s">
        <v>61</v>
      </c>
      <c r="APD599" s="10">
        <f>APB599*1.5*APA599</f>
        <v>513</v>
      </c>
      <c r="APE599" s="10"/>
      <c r="APF599" s="274"/>
      <c r="APG599" s="203" t="s">
        <v>60</v>
      </c>
      <c r="APH599" s="277" t="s">
        <v>570</v>
      </c>
      <c r="APJ599" s="284">
        <f>IF(API599="Kopman",1.1,1)</f>
        <v>1</v>
      </c>
      <c r="APK599" s="204">
        <f>VLOOKUP(APH599,$A$681:$F$2236,6,FALSE)</f>
        <v>342</v>
      </c>
      <c r="APL599" s="203" t="s">
        <v>61</v>
      </c>
      <c r="APM599" s="10">
        <f>APK599*1.5*APJ599</f>
        <v>513</v>
      </c>
      <c r="APN599" s="10"/>
      <c r="APO599" s="274"/>
      <c r="APP599" s="203" t="s">
        <v>60</v>
      </c>
      <c r="APQ599" s="419" t="s">
        <v>831</v>
      </c>
      <c r="APR599" s="418" t="s">
        <v>2034</v>
      </c>
      <c r="APS599" s="284">
        <f>IF(APR599="Kopman",1.1,1)</f>
        <v>1.1000000000000001</v>
      </c>
      <c r="APT599" s="204">
        <f>VLOOKUP(APQ599,$A$681:$F$2236,6,FALSE)</f>
        <v>211</v>
      </c>
      <c r="APU599" s="203" t="s">
        <v>61</v>
      </c>
      <c r="APV599" s="10">
        <f>APT599*1.5*APS599</f>
        <v>348.15000000000003</v>
      </c>
      <c r="APW599" s="10"/>
      <c r="APX599" s="274"/>
      <c r="APY599" s="203" t="s">
        <v>60</v>
      </c>
      <c r="APZ599" s="419" t="s">
        <v>479</v>
      </c>
      <c r="AQA599" s="418" t="s">
        <v>2034</v>
      </c>
      <c r="AQB599" s="284">
        <f>IF(AQA599="Kopman",1.1,1)</f>
        <v>1.1000000000000001</v>
      </c>
      <c r="AQC599" s="204">
        <f>VLOOKUP(APZ599,$A$681:$F$2236,6,FALSE)</f>
        <v>3</v>
      </c>
      <c r="AQD599" s="203" t="s">
        <v>61</v>
      </c>
      <c r="AQE599" s="10">
        <f>AQC599*1.5*AQB599</f>
        <v>4.95</v>
      </c>
      <c r="AQF599" s="10"/>
      <c r="AQG599" s="274"/>
    </row>
    <row r="600" spans="1:1125" s="14" customFormat="1" ht="15">
      <c r="A600" s="203" t="s">
        <v>62</v>
      </c>
      <c r="B600" s="277" t="s">
        <v>831</v>
      </c>
      <c r="D600" s="204"/>
      <c r="E600" s="204">
        <f>VLOOKUP(B600,$A$681:$F$2236,6,FALSE)</f>
        <v>211</v>
      </c>
      <c r="F600" s="203" t="s">
        <v>63</v>
      </c>
      <c r="G600" s="10">
        <f>E600*1.4</f>
        <v>295.39999999999998</v>
      </c>
      <c r="H600" s="10"/>
      <c r="I600" s="268"/>
      <c r="J600" s="203" t="s">
        <v>62</v>
      </c>
      <c r="K600" s="277" t="s">
        <v>831</v>
      </c>
      <c r="M600" s="204"/>
      <c r="N600" s="204">
        <f>VLOOKUP(K600,$A$681:$F$2236,6,FALSE)</f>
        <v>211</v>
      </c>
      <c r="O600" s="203" t="s">
        <v>63</v>
      </c>
      <c r="P600" s="10">
        <f>N600*1.4</f>
        <v>295.39999999999998</v>
      </c>
      <c r="Q600" s="10"/>
      <c r="R600" s="268"/>
      <c r="S600" s="203" t="s">
        <v>62</v>
      </c>
      <c r="T600" s="277" t="s">
        <v>479</v>
      </c>
      <c r="V600" s="204"/>
      <c r="W600" s="204">
        <f>VLOOKUP(T600,$A$681:$F$2236,6,FALSE)</f>
        <v>3</v>
      </c>
      <c r="X600" s="203" t="s">
        <v>63</v>
      </c>
      <c r="Y600" s="10">
        <f>W600*1.4</f>
        <v>4.1999999999999993</v>
      </c>
      <c r="Z600" s="10"/>
      <c r="AA600" s="268"/>
      <c r="AB600" s="203" t="s">
        <v>62</v>
      </c>
      <c r="AC600" s="277" t="s">
        <v>570</v>
      </c>
      <c r="AE600" s="204"/>
      <c r="AF600" s="204">
        <f>VLOOKUP(AC600,$A$681:$F$2236,6,FALSE)</f>
        <v>342</v>
      </c>
      <c r="AG600" s="203" t="s">
        <v>63</v>
      </c>
      <c r="AH600" s="10">
        <f>AF600*1.4</f>
        <v>478.79999999999995</v>
      </c>
      <c r="AI600" s="10"/>
      <c r="AJ600" s="268"/>
      <c r="AK600" s="203" t="s">
        <v>62</v>
      </c>
      <c r="AL600" s="277" t="s">
        <v>479</v>
      </c>
      <c r="AN600" s="204"/>
      <c r="AO600" s="204">
        <f>VLOOKUP(AL600,$A$681:$F$2236,6,FALSE)</f>
        <v>3</v>
      </c>
      <c r="AP600" s="203" t="s">
        <v>63</v>
      </c>
      <c r="AQ600" s="10">
        <f>AO600*1.4</f>
        <v>4.1999999999999993</v>
      </c>
      <c r="AR600" s="10"/>
      <c r="AS600" s="268"/>
      <c r="AT600" s="203" t="s">
        <v>62</v>
      </c>
      <c r="AU600" s="277" t="s">
        <v>479</v>
      </c>
      <c r="AW600" s="204"/>
      <c r="AX600" s="204">
        <f>VLOOKUP(AU600,$A$681:$F$2236,6,FALSE)</f>
        <v>3</v>
      </c>
      <c r="AY600" s="203" t="s">
        <v>63</v>
      </c>
      <c r="AZ600" s="10">
        <f>AX600*1.4</f>
        <v>4.1999999999999993</v>
      </c>
      <c r="BA600" s="10"/>
      <c r="BB600" s="268"/>
      <c r="BC600" s="203" t="s">
        <v>62</v>
      </c>
      <c r="BD600" s="277" t="s">
        <v>570</v>
      </c>
      <c r="BF600" s="204"/>
      <c r="BG600" s="204">
        <f>VLOOKUP(BD600,$A$681:$F$2236,6,FALSE)</f>
        <v>342</v>
      </c>
      <c r="BH600" s="203" t="s">
        <v>63</v>
      </c>
      <c r="BI600" s="10">
        <f>BG600*1.4</f>
        <v>478.79999999999995</v>
      </c>
      <c r="BJ600" s="10"/>
      <c r="BK600" s="268"/>
      <c r="BL600" s="203" t="s">
        <v>62</v>
      </c>
      <c r="BM600" s="277" t="s">
        <v>831</v>
      </c>
      <c r="BO600" s="204"/>
      <c r="BP600" s="204">
        <f>VLOOKUP(BM600,$A$681:$F$2236,6,FALSE)</f>
        <v>211</v>
      </c>
      <c r="BQ600" s="203" t="s">
        <v>63</v>
      </c>
      <c r="BR600" s="10">
        <f>BP600*1.4</f>
        <v>295.39999999999998</v>
      </c>
      <c r="BS600" s="10"/>
      <c r="BT600" s="268"/>
      <c r="BU600" s="203" t="s">
        <v>62</v>
      </c>
      <c r="BV600" s="277" t="s">
        <v>831</v>
      </c>
      <c r="BX600" s="204"/>
      <c r="BY600" s="204">
        <f>VLOOKUP(BV600,$A$681:$F$2236,6,FALSE)</f>
        <v>211</v>
      </c>
      <c r="BZ600" s="203" t="s">
        <v>63</v>
      </c>
      <c r="CA600" s="10">
        <f>BY600*1.4</f>
        <v>295.39999999999998</v>
      </c>
      <c r="CB600" s="10"/>
      <c r="CC600" s="268"/>
      <c r="CD600" s="203" t="s">
        <v>62</v>
      </c>
      <c r="CE600" s="277" t="s">
        <v>479</v>
      </c>
      <c r="CG600" s="204"/>
      <c r="CH600" s="204">
        <f>VLOOKUP(CE600,$A$681:$F$2236,6,FALSE)</f>
        <v>3</v>
      </c>
      <c r="CI600" s="203" t="s">
        <v>63</v>
      </c>
      <c r="CJ600" s="10">
        <f>CH600*1.4</f>
        <v>4.1999999999999993</v>
      </c>
      <c r="CK600" s="10"/>
      <c r="CL600" s="268"/>
      <c r="CM600" s="203" t="s">
        <v>62</v>
      </c>
      <c r="CN600" s="277" t="s">
        <v>831</v>
      </c>
      <c r="CP600" s="204"/>
      <c r="CQ600" s="204">
        <f>VLOOKUP(CN600,$A$681:$F$2236,6,FALSE)</f>
        <v>211</v>
      </c>
      <c r="CR600" s="203" t="s">
        <v>63</v>
      </c>
      <c r="CS600" s="10">
        <f>CQ600*1.4</f>
        <v>295.39999999999998</v>
      </c>
      <c r="CT600" s="10"/>
      <c r="CU600" s="268"/>
      <c r="CV600" s="203" t="s">
        <v>62</v>
      </c>
      <c r="CW600" s="277" t="s">
        <v>570</v>
      </c>
      <c r="CY600" s="204"/>
      <c r="CZ600" s="204">
        <f>VLOOKUP(CW600,$A$681:$F$2236,6,FALSE)</f>
        <v>342</v>
      </c>
      <c r="DA600" s="203" t="s">
        <v>63</v>
      </c>
      <c r="DB600" s="10">
        <f>CZ600*1.4</f>
        <v>478.79999999999995</v>
      </c>
      <c r="DC600" s="10"/>
      <c r="DD600" s="268"/>
      <c r="DE600" s="203" t="s">
        <v>62</v>
      </c>
      <c r="DF600" s="277" t="s">
        <v>570</v>
      </c>
      <c r="DH600" s="204"/>
      <c r="DI600" s="204">
        <f>VLOOKUP(DF600,$A$681:$F$2236,6,FALSE)</f>
        <v>342</v>
      </c>
      <c r="DJ600" s="203" t="s">
        <v>63</v>
      </c>
      <c r="DK600" s="10">
        <f>DI600*1.4</f>
        <v>478.79999999999995</v>
      </c>
      <c r="DL600" s="10"/>
      <c r="DM600" s="268"/>
      <c r="DN600" s="203" t="s">
        <v>62</v>
      </c>
      <c r="DO600" s="277" t="s">
        <v>831</v>
      </c>
      <c r="DQ600" s="204"/>
      <c r="DR600" s="204">
        <f>VLOOKUP(DO600,$A$681:$F$2236,6,FALSE)</f>
        <v>211</v>
      </c>
      <c r="DS600" s="203" t="s">
        <v>63</v>
      </c>
      <c r="DT600" s="10">
        <f>DR600*1.4</f>
        <v>295.39999999999998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VLOOKUP(DX600,$A$681:$F$2236,6,FALSE)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439</v>
      </c>
      <c r="EI600" s="204"/>
      <c r="EJ600" s="204">
        <f>VLOOKUP(EG600,$A$681:$F$2236,6,FALSE)</f>
        <v>0</v>
      </c>
      <c r="EK600" s="203" t="s">
        <v>63</v>
      </c>
      <c r="EL600" s="10">
        <f>EJ600*1.4</f>
        <v>0</v>
      </c>
      <c r="EM600" s="10"/>
      <c r="EN600" s="268"/>
      <c r="EO600" s="203" t="s">
        <v>62</v>
      </c>
      <c r="EP600" s="277" t="s">
        <v>570</v>
      </c>
      <c r="ER600" s="204"/>
      <c r="ES600" s="204">
        <f>VLOOKUP(EP600,$A$681:$F$2236,6,FALSE)</f>
        <v>342</v>
      </c>
      <c r="ET600" s="203" t="s">
        <v>63</v>
      </c>
      <c r="EU600" s="10">
        <f>ES600*1.4</f>
        <v>478.79999999999995</v>
      </c>
      <c r="EV600" s="10"/>
      <c r="EW600" s="268"/>
      <c r="EX600" s="203" t="s">
        <v>62</v>
      </c>
      <c r="EY600" s="277" t="s">
        <v>570</v>
      </c>
      <c r="FA600" s="204"/>
      <c r="FB600" s="204">
        <f>VLOOKUP(EY600,$A$681:$F$2236,6,FALSE)</f>
        <v>342</v>
      </c>
      <c r="FC600" s="203" t="s">
        <v>63</v>
      </c>
      <c r="FD600" s="10">
        <f>FB600*1.4</f>
        <v>478.79999999999995</v>
      </c>
      <c r="FE600" s="10"/>
      <c r="FF600" s="268"/>
      <c r="FG600" s="203" t="s">
        <v>62</v>
      </c>
      <c r="FH600" s="424" t="s">
        <v>479</v>
      </c>
      <c r="FJ600" s="204"/>
      <c r="FK600" s="204">
        <f>VLOOKUP(FH600,$A$681:$F$2236,6,FALSE)</f>
        <v>3</v>
      </c>
      <c r="FL600" s="203" t="s">
        <v>63</v>
      </c>
      <c r="FM600" s="10">
        <f>FK600*1.4</f>
        <v>4.1999999999999993</v>
      </c>
      <c r="FN600" s="10"/>
      <c r="FO600" s="268"/>
      <c r="FP600" s="203" t="s">
        <v>62</v>
      </c>
      <c r="FQ600" s="277" t="s">
        <v>479</v>
      </c>
      <c r="FS600" s="204"/>
      <c r="FT600" s="204">
        <f>VLOOKUP(FQ600,$A$681:$F$2236,6,FALSE)</f>
        <v>3</v>
      </c>
      <c r="FU600" s="203" t="s">
        <v>63</v>
      </c>
      <c r="FV600" s="10">
        <f>FT600*1.4</f>
        <v>4.1999999999999993</v>
      </c>
      <c r="FW600" s="10"/>
      <c r="FX600" s="268"/>
      <c r="FY600" s="203" t="s">
        <v>62</v>
      </c>
      <c r="FZ600" s="277" t="s">
        <v>831</v>
      </c>
      <c r="GB600" s="204"/>
      <c r="GC600" s="204">
        <f>VLOOKUP(FZ600,$A$681:$F$2236,6,FALSE)</f>
        <v>211</v>
      </c>
      <c r="GD600" s="203" t="s">
        <v>63</v>
      </c>
      <c r="GE600" s="10">
        <f>GC600*1.4</f>
        <v>295.39999999999998</v>
      </c>
      <c r="GF600" s="10"/>
      <c r="GG600" s="268"/>
      <c r="GH600" s="203" t="s">
        <v>62</v>
      </c>
      <c r="GI600" s="277" t="s">
        <v>479</v>
      </c>
      <c r="GK600" s="204"/>
      <c r="GL600" s="204">
        <f>VLOOKUP(GI600,$A$681:$F$2236,6,FALSE)</f>
        <v>3</v>
      </c>
      <c r="GM600" s="203" t="s">
        <v>63</v>
      </c>
      <c r="GN600" s="10">
        <f>GL600*1.4</f>
        <v>4.1999999999999993</v>
      </c>
      <c r="GO600" s="10"/>
      <c r="GP600" s="268"/>
      <c r="GQ600" s="203" t="s">
        <v>62</v>
      </c>
      <c r="GR600" s="277" t="s">
        <v>479</v>
      </c>
      <c r="GT600" s="204"/>
      <c r="GU600" s="204">
        <f>VLOOKUP(GR600,$A$681:$F$2236,6,FALSE)</f>
        <v>3</v>
      </c>
      <c r="GV600" s="203" t="s">
        <v>63</v>
      </c>
      <c r="GW600" s="10">
        <f>GU600*1.4</f>
        <v>4.1999999999999993</v>
      </c>
      <c r="GX600" s="10"/>
      <c r="GY600" s="268"/>
      <c r="GZ600" s="203" t="s">
        <v>62</v>
      </c>
      <c r="HA600" s="277" t="s">
        <v>570</v>
      </c>
      <c r="HC600" s="204"/>
      <c r="HD600" s="204">
        <f>VLOOKUP(HA600,$A$681:$F$2236,6,FALSE)</f>
        <v>342</v>
      </c>
      <c r="HE600" s="203" t="s">
        <v>63</v>
      </c>
      <c r="HF600" s="10">
        <f>HD600*1.4</f>
        <v>478.79999999999995</v>
      </c>
      <c r="HG600" s="10"/>
      <c r="HH600" s="268"/>
      <c r="HI600" s="203" t="s">
        <v>62</v>
      </c>
      <c r="HJ600" s="277" t="s">
        <v>831</v>
      </c>
      <c r="HL600" s="204"/>
      <c r="HM600" s="204">
        <f>VLOOKUP(HJ600,$A$681:$F$2236,6,FALSE)</f>
        <v>211</v>
      </c>
      <c r="HN600" s="203" t="s">
        <v>63</v>
      </c>
      <c r="HO600" s="10">
        <f>HM600*1.4</f>
        <v>295.39999999999998</v>
      </c>
      <c r="HP600" s="10"/>
      <c r="HQ600" s="268"/>
      <c r="HR600" s="203" t="s">
        <v>62</v>
      </c>
      <c r="HS600" s="277" t="s">
        <v>479</v>
      </c>
      <c r="HU600" s="204"/>
      <c r="HV600" s="204">
        <f>VLOOKUP(HS600,$A$681:$F$2236,6,FALSE)</f>
        <v>3</v>
      </c>
      <c r="HW600" s="203" t="s">
        <v>63</v>
      </c>
      <c r="HX600" s="10">
        <f>HV600*1.4</f>
        <v>4.1999999999999993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VLOOKUP(IB600,$A$681:$F$2236,6,FALSE)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831</v>
      </c>
      <c r="IM600" s="204"/>
      <c r="IN600" s="204">
        <f>VLOOKUP(IK600,$A$681:$F$2236,6,FALSE)</f>
        <v>211</v>
      </c>
      <c r="IO600" s="203" t="s">
        <v>63</v>
      </c>
      <c r="IP600" s="10">
        <f>IN600*1.4</f>
        <v>295.39999999999998</v>
      </c>
      <c r="IQ600" s="10"/>
      <c r="IR600" s="268"/>
      <c r="IS600" s="203" t="s">
        <v>62</v>
      </c>
      <c r="IT600" s="277" t="s">
        <v>831</v>
      </c>
      <c r="IV600" s="204"/>
      <c r="IW600" s="204">
        <f>VLOOKUP(IT600,$A$681:$F$2236,6,FALSE)</f>
        <v>211</v>
      </c>
      <c r="IX600" s="203" t="s">
        <v>63</v>
      </c>
      <c r="IY600" s="10">
        <f>IW600*1.4</f>
        <v>295.39999999999998</v>
      </c>
      <c r="IZ600" s="10"/>
      <c r="JA600" s="268"/>
      <c r="JB600" s="203" t="s">
        <v>62</v>
      </c>
      <c r="JC600" s="277" t="s">
        <v>570</v>
      </c>
      <c r="JE600" s="204"/>
      <c r="JF600" s="204">
        <f>VLOOKUP(JC600,$A$681:$F$2236,6,FALSE)</f>
        <v>342</v>
      </c>
      <c r="JG600" s="203" t="s">
        <v>63</v>
      </c>
      <c r="JH600" s="10">
        <f>JF600*1.4</f>
        <v>478.79999999999995</v>
      </c>
      <c r="JI600" s="10"/>
      <c r="JJ600" s="268"/>
      <c r="JK600" s="203" t="s">
        <v>62</v>
      </c>
      <c r="JL600" s="277" t="s">
        <v>439</v>
      </c>
      <c r="JN600" s="204"/>
      <c r="JO600" s="204">
        <f>VLOOKUP(JL600,$A$681:$F$2236,6,FALSE)</f>
        <v>0</v>
      </c>
      <c r="JP600" s="203" t="s">
        <v>63</v>
      </c>
      <c r="JQ600" s="10">
        <f>JO600*1.4</f>
        <v>0</v>
      </c>
      <c r="JR600" s="10"/>
      <c r="JS600" s="268"/>
      <c r="JT600" s="203" t="s">
        <v>62</v>
      </c>
      <c r="JU600" s="277" t="s">
        <v>492</v>
      </c>
      <c r="JW600" s="204"/>
      <c r="JX600" s="204">
        <f>VLOOKUP(JU600,$A$681:$F$2236,6,FALSE)</f>
        <v>51</v>
      </c>
      <c r="JY600" s="203" t="s">
        <v>63</v>
      </c>
      <c r="JZ600" s="10">
        <f>JX600*1.4</f>
        <v>71.399999999999991</v>
      </c>
      <c r="KA600" s="10"/>
      <c r="KB600" s="268"/>
      <c r="KC600" s="203" t="s">
        <v>62</v>
      </c>
      <c r="KD600" s="277" t="s">
        <v>570</v>
      </c>
      <c r="KF600" s="204"/>
      <c r="KG600" s="204">
        <f>VLOOKUP(KD600,$A$681:$F$2236,6,FALSE)</f>
        <v>342</v>
      </c>
      <c r="KH600" s="203" t="s">
        <v>63</v>
      </c>
      <c r="KI600" s="10">
        <f>KG600*1.4</f>
        <v>478.79999999999995</v>
      </c>
      <c r="KJ600" s="10"/>
      <c r="KK600" s="268"/>
      <c r="KL600" s="203" t="s">
        <v>62</v>
      </c>
      <c r="KM600" s="277" t="s">
        <v>570</v>
      </c>
      <c r="KO600" s="204"/>
      <c r="KP600" s="204">
        <f>VLOOKUP(KM600,$A$681:$F$2236,6,FALSE)</f>
        <v>342</v>
      </c>
      <c r="KQ600" s="203" t="s">
        <v>63</v>
      </c>
      <c r="KR600" s="10">
        <f>KP600*1.4</f>
        <v>478.79999999999995</v>
      </c>
      <c r="KS600" s="10"/>
      <c r="KT600" s="268"/>
      <c r="KU600" s="203" t="s">
        <v>62</v>
      </c>
      <c r="KV600" s="277" t="s">
        <v>570</v>
      </c>
      <c r="KX600" s="204"/>
      <c r="KY600" s="204">
        <f>VLOOKUP(KV600,$A$681:$F$2236,6,FALSE)</f>
        <v>342</v>
      </c>
      <c r="KZ600" s="203" t="s">
        <v>63</v>
      </c>
      <c r="LA600" s="10">
        <f>KY600*1.4</f>
        <v>478.79999999999995</v>
      </c>
      <c r="LB600" s="10"/>
      <c r="LC600" s="268"/>
      <c r="LD600" s="203" t="s">
        <v>62</v>
      </c>
      <c r="LE600" s="277" t="s">
        <v>831</v>
      </c>
      <c r="LG600" s="204"/>
      <c r="LH600" s="204">
        <f>VLOOKUP(LE600,$A$681:$F$2236,6,FALSE)</f>
        <v>211</v>
      </c>
      <c r="LI600" s="203" t="s">
        <v>63</v>
      </c>
      <c r="LJ600" s="10">
        <f>LH600*1.4</f>
        <v>295.39999999999998</v>
      </c>
      <c r="LK600" s="10"/>
      <c r="LL600" s="268"/>
      <c r="LM600" s="203" t="s">
        <v>62</v>
      </c>
      <c r="LN600" s="277" t="s">
        <v>831</v>
      </c>
      <c r="LP600" s="204"/>
      <c r="LQ600" s="204">
        <f>VLOOKUP(LN600,$A$681:$F$2236,6,FALSE)</f>
        <v>211</v>
      </c>
      <c r="LR600" s="203" t="s">
        <v>63</v>
      </c>
      <c r="LS600" s="10">
        <f>LQ600*1.4</f>
        <v>295.39999999999998</v>
      </c>
      <c r="LT600" s="10"/>
      <c r="LU600" s="268"/>
      <c r="LV600" s="203" t="s">
        <v>62</v>
      </c>
      <c r="LW600" s="277" t="s">
        <v>570</v>
      </c>
      <c r="LY600" s="204"/>
      <c r="LZ600" s="204">
        <f>VLOOKUP(LW600,$A$681:$F$2236,6,FALSE)</f>
        <v>342</v>
      </c>
      <c r="MA600" s="203" t="s">
        <v>63</v>
      </c>
      <c r="MB600" s="10">
        <f>LZ600*1.4</f>
        <v>478.79999999999995</v>
      </c>
      <c r="MC600" s="10"/>
      <c r="MD600" s="268"/>
      <c r="ME600" s="203" t="s">
        <v>62</v>
      </c>
      <c r="MF600" s="277" t="s">
        <v>479</v>
      </c>
      <c r="MH600" s="204"/>
      <c r="MI600" s="204">
        <f>VLOOKUP(MF600,$A$681:$F$2236,6,FALSE)</f>
        <v>3</v>
      </c>
      <c r="MJ600" s="203" t="s">
        <v>63</v>
      </c>
      <c r="MK600" s="10">
        <f>MI600*1.4</f>
        <v>4.1999999999999993</v>
      </c>
      <c r="ML600" s="10"/>
      <c r="MM600" s="268"/>
      <c r="MN600" s="203" t="s">
        <v>62</v>
      </c>
      <c r="MO600" s="277" t="s">
        <v>960</v>
      </c>
      <c r="MQ600" s="204"/>
      <c r="MR600" s="204">
        <f>VLOOKUP(MO600,$A$681:$F$2236,6,FALSE)</f>
        <v>149</v>
      </c>
      <c r="MS600" s="203" t="s">
        <v>63</v>
      </c>
      <c r="MT600" s="10">
        <f>MR600*1.4</f>
        <v>208.6</v>
      </c>
      <c r="MU600" s="10"/>
      <c r="MV600" s="268"/>
      <c r="MW600" s="203" t="s">
        <v>62</v>
      </c>
      <c r="MX600" s="277" t="s">
        <v>570</v>
      </c>
      <c r="MZ600" s="204"/>
      <c r="NA600" s="204">
        <f>VLOOKUP(MX600,$A$681:$F$2236,6,FALSE)</f>
        <v>342</v>
      </c>
      <c r="NB600" s="203" t="s">
        <v>63</v>
      </c>
      <c r="NC600" s="10">
        <f>NA600*1.4</f>
        <v>478.79999999999995</v>
      </c>
      <c r="ND600" s="10"/>
      <c r="NE600" s="268"/>
      <c r="NF600" s="203" t="s">
        <v>62</v>
      </c>
      <c r="NG600" s="277" t="s">
        <v>831</v>
      </c>
      <c r="NI600" s="204"/>
      <c r="NJ600" s="204">
        <f>VLOOKUP(NG600,$A$681:$F$2236,6,FALSE)</f>
        <v>211</v>
      </c>
      <c r="NK600" s="203" t="s">
        <v>63</v>
      </c>
      <c r="NL600" s="10">
        <f>NJ600*1.4</f>
        <v>295.39999999999998</v>
      </c>
      <c r="NM600" s="10"/>
      <c r="NN600" s="268"/>
      <c r="NO600" s="203" t="s">
        <v>62</v>
      </c>
      <c r="NP600" s="427" t="s">
        <v>479</v>
      </c>
      <c r="NR600" s="204"/>
      <c r="NS600" s="204">
        <f>VLOOKUP(NP600,$A$681:$F$2236,6,FALSE)</f>
        <v>3</v>
      </c>
      <c r="NT600" s="203" t="s">
        <v>63</v>
      </c>
      <c r="NU600" s="10">
        <f>NS600*1.4</f>
        <v>4.1999999999999993</v>
      </c>
      <c r="NV600" s="10"/>
      <c r="NW600" s="268"/>
      <c r="NX600" s="203" t="s">
        <v>62</v>
      </c>
      <c r="NY600" s="277" t="s">
        <v>469</v>
      </c>
      <c r="OA600" s="204"/>
      <c r="OB600" s="204">
        <f>VLOOKUP(NY600,$A$681:$F$2236,6,FALSE)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479</v>
      </c>
      <c r="OJ600" s="204"/>
      <c r="OK600" s="204">
        <f>VLOOKUP(OH600,$A$681:$F$2236,6,FALSE)</f>
        <v>3</v>
      </c>
      <c r="OL600" s="203" t="s">
        <v>63</v>
      </c>
      <c r="OM600" s="10">
        <f>OK600*1.4</f>
        <v>4.1999999999999993</v>
      </c>
      <c r="ON600" s="10"/>
      <c r="OO600" s="268"/>
      <c r="OP600" s="203" t="s">
        <v>62</v>
      </c>
      <c r="OQ600" s="427" t="s">
        <v>479</v>
      </c>
      <c r="OS600" s="204"/>
      <c r="OT600" s="204">
        <f>VLOOKUP(OQ600,$A$681:$F$2236,6,FALSE)</f>
        <v>3</v>
      </c>
      <c r="OU600" s="203" t="s">
        <v>63</v>
      </c>
      <c r="OV600" s="10">
        <f>OT600*1.4</f>
        <v>4.1999999999999993</v>
      </c>
      <c r="OW600" s="10"/>
      <c r="OX600" s="268"/>
      <c r="OY600" s="203" t="s">
        <v>62</v>
      </c>
      <c r="OZ600" s="431" t="s">
        <v>570</v>
      </c>
      <c r="PB600" s="204"/>
      <c r="PC600" s="204">
        <f>VLOOKUP(OZ600,$A$681:$F$2236,6,FALSE)</f>
        <v>342</v>
      </c>
      <c r="PD600" s="203" t="s">
        <v>63</v>
      </c>
      <c r="PE600" s="10">
        <f>PC600*1.4</f>
        <v>478.79999999999995</v>
      </c>
      <c r="PF600" s="10"/>
      <c r="PG600" s="268"/>
      <c r="PH600" s="203" t="s">
        <v>62</v>
      </c>
      <c r="PI600" s="277" t="s">
        <v>831</v>
      </c>
      <c r="PK600" s="204"/>
      <c r="PL600" s="204">
        <f>VLOOKUP(PI600,$A$681:$F$2236,6,FALSE)</f>
        <v>211</v>
      </c>
      <c r="PM600" s="203" t="s">
        <v>63</v>
      </c>
      <c r="PN600" s="10">
        <f>PL600*1.4</f>
        <v>295.39999999999998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VLOOKUP(PR600,$A$681:$F$2236,6,FALSE)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479</v>
      </c>
      <c r="QC600" s="204"/>
      <c r="QD600" s="204">
        <f>VLOOKUP(QA600,$A$681:$F$2236,6,FALSE)</f>
        <v>3</v>
      </c>
      <c r="QE600" s="203" t="s">
        <v>63</v>
      </c>
      <c r="QF600" s="10">
        <f>QD600*1.4</f>
        <v>4.1999999999999993</v>
      </c>
      <c r="QG600" s="10"/>
      <c r="QH600" s="268"/>
      <c r="QI600" s="203" t="s">
        <v>62</v>
      </c>
      <c r="QJ600" s="277" t="s">
        <v>831</v>
      </c>
      <c r="QL600" s="204"/>
      <c r="QM600" s="204">
        <f>VLOOKUP(QJ600,$A$681:$F$2236,6,FALSE)</f>
        <v>211</v>
      </c>
      <c r="QN600" s="203" t="s">
        <v>63</v>
      </c>
      <c r="QO600" s="10">
        <f>QM600*1.4</f>
        <v>295.39999999999998</v>
      </c>
      <c r="QP600" s="10"/>
      <c r="QQ600" s="268"/>
      <c r="QR600" s="203" t="s">
        <v>62</v>
      </c>
      <c r="QS600" s="277" t="s">
        <v>570</v>
      </c>
      <c r="QU600" s="204"/>
      <c r="QV600" s="204">
        <f>VLOOKUP(QS600,$A$681:$F$2236,6,FALSE)</f>
        <v>342</v>
      </c>
      <c r="QW600" s="203" t="s">
        <v>63</v>
      </c>
      <c r="QX600" s="10">
        <f>QV600*1.4</f>
        <v>478.79999999999995</v>
      </c>
      <c r="QY600" s="10"/>
      <c r="QZ600" s="268"/>
      <c r="RA600" s="203" t="s">
        <v>62</v>
      </c>
      <c r="RB600" s="277" t="s">
        <v>960</v>
      </c>
      <c r="RD600" s="204"/>
      <c r="RE600" s="204">
        <f>VLOOKUP(RB600,$A$681:$F$2236,6,FALSE)</f>
        <v>149</v>
      </c>
      <c r="RF600" s="203" t="s">
        <v>63</v>
      </c>
      <c r="RG600" s="10">
        <f>RE600*1.4</f>
        <v>208.6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VLOOKUP(RK600,$A$681:$F$2236,6,FALSE)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831</v>
      </c>
      <c r="RV600" s="204"/>
      <c r="RW600" s="204">
        <f>VLOOKUP(RT600,$A$681:$F$2236,6,FALSE)</f>
        <v>211</v>
      </c>
      <c r="RX600" s="203" t="s">
        <v>63</v>
      </c>
      <c r="RY600" s="10">
        <f>RW600*1.4</f>
        <v>295.39999999999998</v>
      </c>
      <c r="RZ600" s="10"/>
      <c r="SA600" s="274"/>
      <c r="SB600" s="203" t="s">
        <v>62</v>
      </c>
      <c r="SC600" s="277" t="s">
        <v>479</v>
      </c>
      <c r="SE600" s="204"/>
      <c r="SF600" s="204">
        <f>VLOOKUP(SC600,$A$681:$F$2236,6,FALSE)</f>
        <v>3</v>
      </c>
      <c r="SG600" s="203" t="s">
        <v>63</v>
      </c>
      <c r="SH600" s="10">
        <f>SF600*1.4</f>
        <v>4.1999999999999993</v>
      </c>
      <c r="SI600" s="10"/>
      <c r="SJ600" s="274"/>
      <c r="SK600" s="203" t="s">
        <v>62</v>
      </c>
      <c r="SL600" s="277" t="s">
        <v>831</v>
      </c>
      <c r="SN600" s="204"/>
      <c r="SO600" s="204">
        <f>VLOOKUP(SL600,$A$681:$F$2236,6,FALSE)</f>
        <v>211</v>
      </c>
      <c r="SP600" s="203" t="s">
        <v>63</v>
      </c>
      <c r="SQ600" s="10">
        <f>SO600*1.4</f>
        <v>295.39999999999998</v>
      </c>
      <c r="SR600" s="10"/>
      <c r="SS600" s="274"/>
      <c r="ST600" s="203" t="s">
        <v>62</v>
      </c>
      <c r="SU600" s="277" t="s">
        <v>439</v>
      </c>
      <c r="SW600" s="204"/>
      <c r="SX600" s="204">
        <f>VLOOKUP(SU600,$A$681:$F$2236,6,FALSE)</f>
        <v>0</v>
      </c>
      <c r="SY600" s="203" t="s">
        <v>63</v>
      </c>
      <c r="SZ600" s="10">
        <f>SX600*1.4</f>
        <v>0</v>
      </c>
      <c r="TA600" s="10"/>
      <c r="TB600" s="274"/>
      <c r="TC600" s="203" t="s">
        <v>62</v>
      </c>
      <c r="TD600" s="431" t="s">
        <v>570</v>
      </c>
      <c r="TF600" s="204"/>
      <c r="TG600" s="204">
        <f>VLOOKUP(TD600,$A$681:$F$2236,6,FALSE)</f>
        <v>342</v>
      </c>
      <c r="TH600" s="203" t="s">
        <v>63</v>
      </c>
      <c r="TI600" s="10">
        <f>TG600*1.4</f>
        <v>478.79999999999995</v>
      </c>
      <c r="TK600" s="274"/>
      <c r="TL600" s="203" t="s">
        <v>62</v>
      </c>
      <c r="TM600" s="277" t="s">
        <v>831</v>
      </c>
      <c r="TO600" s="204"/>
      <c r="TP600" s="204">
        <f>VLOOKUP(TM600,$A$681:$F$2236,6,FALSE)</f>
        <v>211</v>
      </c>
      <c r="TQ600" s="203" t="s">
        <v>63</v>
      </c>
      <c r="TR600" s="10">
        <f>TP600*1.4</f>
        <v>295.39999999999998</v>
      </c>
      <c r="TS600" s="10"/>
      <c r="TT600" s="274"/>
      <c r="TU600" s="203" t="s">
        <v>62</v>
      </c>
      <c r="TV600" s="277" t="s">
        <v>570</v>
      </c>
      <c r="TX600" s="204"/>
      <c r="TY600" s="204">
        <f>VLOOKUP(TV600,$A$681:$F$2236,6,FALSE)</f>
        <v>342</v>
      </c>
      <c r="TZ600" s="203" t="s">
        <v>63</v>
      </c>
      <c r="UA600" s="10">
        <f>TY600*1.4</f>
        <v>478.79999999999995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VLOOKUP(UE600,$A$681:$F$2236,6,FALSE)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1005</v>
      </c>
      <c r="UP600" s="204"/>
      <c r="UQ600" s="204">
        <f>VLOOKUP(UN600,$A$681:$F$2236,6,FALSE)</f>
        <v>163</v>
      </c>
      <c r="UR600" s="203" t="s">
        <v>63</v>
      </c>
      <c r="US600" s="10">
        <f>UQ600*1.4</f>
        <v>228.2</v>
      </c>
      <c r="UT600" s="10"/>
      <c r="UU600" s="274"/>
      <c r="UV600" s="203" t="s">
        <v>62</v>
      </c>
      <c r="UW600" s="277" t="s">
        <v>469</v>
      </c>
      <c r="UY600" s="204"/>
      <c r="UZ600" s="204">
        <f>VLOOKUP(UW600,$A$681:$F$2236,6,FALSE)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831</v>
      </c>
      <c r="VH600" s="204"/>
      <c r="VI600" s="204">
        <f>VLOOKUP(VF600,$A$681:$F$2236,6,FALSE)</f>
        <v>211</v>
      </c>
      <c r="VJ600" s="203" t="s">
        <v>63</v>
      </c>
      <c r="VK600" s="10">
        <f>VI600*1.4</f>
        <v>295.39999999999998</v>
      </c>
      <c r="VL600" s="10"/>
      <c r="VM600" s="274"/>
      <c r="VN600" s="203" t="s">
        <v>62</v>
      </c>
      <c r="VO600" s="277" t="s">
        <v>642</v>
      </c>
      <c r="VQ600" s="204"/>
      <c r="VR600" s="204">
        <f>VLOOKUP(VO600,$A$681:$F$2236,6,FALSE)</f>
        <v>67</v>
      </c>
      <c r="VS600" s="203" t="s">
        <v>63</v>
      </c>
      <c r="VT600" s="10">
        <f>VR600*1.4</f>
        <v>93.8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VLOOKUP(VX600,$A$681:$F$2236,6,FALSE)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469</v>
      </c>
      <c r="WI600" s="204"/>
      <c r="WJ600" s="204">
        <f>VLOOKUP(WG600,$A$681:$F$2236,6,FALSE)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VLOOKUP(WP600,$A$681:$F$2236,6,FALSE)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VLOOKUP(WY600,$A$681:$F$2236,6,FALSE)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831</v>
      </c>
      <c r="XJ600" s="204"/>
      <c r="XK600" s="204">
        <f>VLOOKUP(XH600,$A$681:$F$2236,6,FALSE)</f>
        <v>211</v>
      </c>
      <c r="XL600" s="203" t="s">
        <v>63</v>
      </c>
      <c r="XM600" s="10">
        <f>XK600*1.4</f>
        <v>295.39999999999998</v>
      </c>
      <c r="XO600" s="274"/>
      <c r="XP600" s="203" t="s">
        <v>62</v>
      </c>
      <c r="XQ600" s="277" t="s">
        <v>960</v>
      </c>
      <c r="XS600" s="204"/>
      <c r="XT600" s="204">
        <f>VLOOKUP(XQ600,$A$681:$F$2236,6,FALSE)</f>
        <v>149</v>
      </c>
      <c r="XU600" s="203" t="s">
        <v>63</v>
      </c>
      <c r="XV600" s="10">
        <f>XT600*1.4</f>
        <v>208.6</v>
      </c>
      <c r="XW600" s="10"/>
      <c r="XX600" s="274"/>
      <c r="XY600" s="203" t="s">
        <v>62</v>
      </c>
      <c r="XZ600" s="277" t="s">
        <v>479</v>
      </c>
      <c r="YB600" s="204"/>
      <c r="YC600" s="204">
        <f>VLOOKUP(XZ600,$A$681:$F$2236,6,FALSE)</f>
        <v>3</v>
      </c>
      <c r="YD600" s="203" t="s">
        <v>63</v>
      </c>
      <c r="YE600" s="10">
        <f>YC600*1.4</f>
        <v>4.1999999999999993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VLOOKUP(YI600,$A$681:$F$2236,6,FALSE)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VLOOKUP(YR600,$A$681:$F$2236,6,FALSE)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31" t="s">
        <v>831</v>
      </c>
      <c r="ZC600" s="204"/>
      <c r="ZD600" s="204">
        <f>VLOOKUP(ZA600,$A$681:$F$2236,6,FALSE)</f>
        <v>211</v>
      </c>
      <c r="ZE600" s="203" t="s">
        <v>63</v>
      </c>
      <c r="ZF600" s="10">
        <f>ZD600*1.4</f>
        <v>295.39999999999998</v>
      </c>
      <c r="ZH600" s="274"/>
      <c r="ZI600" s="203" t="s">
        <v>62</v>
      </c>
      <c r="ZJ600" s="277" t="s">
        <v>831</v>
      </c>
      <c r="ZL600" s="204"/>
      <c r="ZM600" s="204">
        <f>VLOOKUP(ZJ600,$A$681:$F$2236,6,FALSE)</f>
        <v>211</v>
      </c>
      <c r="ZN600" s="203" t="s">
        <v>63</v>
      </c>
      <c r="ZO600" s="10">
        <f>ZM600*1.4</f>
        <v>295.39999999999998</v>
      </c>
      <c r="ZQ600" s="274"/>
      <c r="ZR600" s="203" t="s">
        <v>62</v>
      </c>
      <c r="ZS600" s="277" t="s">
        <v>570</v>
      </c>
      <c r="ZU600" s="204"/>
      <c r="ZV600" s="204">
        <f>VLOOKUP(ZS600,$A$681:$F$2236,6,FALSE)</f>
        <v>342</v>
      </c>
      <c r="ZW600" s="203" t="s">
        <v>63</v>
      </c>
      <c r="ZX600" s="10">
        <f>ZV600*1.4</f>
        <v>478.79999999999995</v>
      </c>
      <c r="ZY600" s="10"/>
      <c r="ZZ600" s="274"/>
      <c r="AAA600" s="203" t="s">
        <v>62</v>
      </c>
      <c r="AAB600" s="277" t="s">
        <v>498</v>
      </c>
      <c r="AAD600" s="204"/>
      <c r="AAE600" s="204">
        <f>VLOOKUP(AAB600,$A$681:$F$2236,6,FALSE)</f>
        <v>24</v>
      </c>
      <c r="AAF600" s="203" t="s">
        <v>63</v>
      </c>
      <c r="AAG600" s="10">
        <f>AAE600*1.4</f>
        <v>33.599999999999994</v>
      </c>
      <c r="AAH600" s="10"/>
      <c r="AAI600" s="274"/>
      <c r="AAJ600" s="203" t="s">
        <v>62</v>
      </c>
      <c r="AAK600" s="277" t="s">
        <v>492</v>
      </c>
      <c r="AAM600" s="204"/>
      <c r="AAN600" s="204">
        <f>VLOOKUP(AAK600,$A$681:$F$2236,6,FALSE)</f>
        <v>51</v>
      </c>
      <c r="AAO600" s="203" t="s">
        <v>63</v>
      </c>
      <c r="AAP600" s="10">
        <f>AAN600*1.4</f>
        <v>71.399999999999991</v>
      </c>
      <c r="AAQ600" s="10"/>
      <c r="AAR600" s="274"/>
      <c r="AAS600" s="203" t="s">
        <v>62</v>
      </c>
      <c r="AAT600" s="277" t="s">
        <v>570</v>
      </c>
      <c r="AAV600" s="204"/>
      <c r="AAW600" s="204">
        <f>VLOOKUP(AAT600,$A$681:$F$2236,6,FALSE)</f>
        <v>342</v>
      </c>
      <c r="AAX600" s="203" t="s">
        <v>63</v>
      </c>
      <c r="AAY600" s="10">
        <f>AAW600*1.4</f>
        <v>478.79999999999995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VLOOKUP(ABC600,$A$681:$F$2236,6,FALSE)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1005</v>
      </c>
      <c r="ABN600" s="204"/>
      <c r="ABO600" s="204">
        <f>VLOOKUP(ABL600,$A$681:$F$2236,6,FALSE)</f>
        <v>163</v>
      </c>
      <c r="ABP600" s="203" t="s">
        <v>63</v>
      </c>
      <c r="ABQ600" s="10">
        <f>ABO600*1.4</f>
        <v>228.2</v>
      </c>
      <c r="ABR600" s="10"/>
      <c r="ABS600" s="274"/>
      <c r="ABT600" s="203" t="s">
        <v>62</v>
      </c>
      <c r="ABU600" s="277" t="s">
        <v>479</v>
      </c>
      <c r="ABW600" s="204"/>
      <c r="ABX600" s="204">
        <f>VLOOKUP(ABU600,$A$681:$F$2236,6,FALSE)</f>
        <v>3</v>
      </c>
      <c r="ABY600" s="203" t="s">
        <v>63</v>
      </c>
      <c r="ABZ600" s="10">
        <f>ABX600*1.4</f>
        <v>4.1999999999999993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VLOOKUP(ACD600,$A$681:$F$2236,6,FALSE)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VLOOKUP(ACM600,$A$681:$F$2236,6,FALSE)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VLOOKUP(ACV600,$A$681:$F$2236,6,FALSE)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VLOOKUP(ADE600,$A$681:$F$2236,6,FALSE)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VLOOKUP(ADN600,$A$681:$F$2236,6,FALSE)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VLOOKUP(ADW600,$A$681:$F$2236,6,FALSE)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VLOOKUP(AEF600,$A$681:$F$2236,6,FALSE)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VLOOKUP(AEO600,$A$681:$F$2236,6,FALSE)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VLOOKUP(AEX600,$A$681:$F$2236,6,FALSE)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VLOOKUP(AFG600,$A$681:$F$2236,6,FALSE)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VLOOKUP(AFP600,$A$681:$F$2236,6,FALSE)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VLOOKUP(AFY600,$A$681:$F$2236,6,FALSE)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VLOOKUP(AGH600,$A$681:$F$2236,6,FALSE)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VLOOKUP(AGQ600,$A$681:$F$2236,6,FALSE)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570</v>
      </c>
      <c r="AHB600" s="204"/>
      <c r="AHC600" s="204">
        <f>VLOOKUP(AGZ600,$A$681:$F$2236,6,FALSE)</f>
        <v>342</v>
      </c>
      <c r="AHD600" s="203" t="s">
        <v>63</v>
      </c>
      <c r="AHE600" s="10">
        <f>AHC600*1.4</f>
        <v>478.79999999999995</v>
      </c>
      <c r="AHF600" s="10"/>
      <c r="AHG600" s="274"/>
      <c r="AHH600" s="203" t="s">
        <v>62</v>
      </c>
      <c r="AHI600" s="277" t="s">
        <v>570</v>
      </c>
      <c r="AHK600" s="204"/>
      <c r="AHL600" s="204">
        <f>VLOOKUP(AHI600,$A$681:$F$2236,6,FALSE)</f>
        <v>342</v>
      </c>
      <c r="AHM600" s="203" t="s">
        <v>63</v>
      </c>
      <c r="AHN600" s="10">
        <f>AHL600*1.4</f>
        <v>478.79999999999995</v>
      </c>
      <c r="AHO600" s="10"/>
      <c r="AHP600" s="274"/>
      <c r="AHQ600" s="203" t="s">
        <v>62</v>
      </c>
      <c r="AHR600" s="277" t="s">
        <v>831</v>
      </c>
      <c r="AHT600" s="204"/>
      <c r="AHU600" s="204">
        <f>VLOOKUP(AHR600,$A$681:$F$2236,6,FALSE)</f>
        <v>211</v>
      </c>
      <c r="AHV600" s="203" t="s">
        <v>63</v>
      </c>
      <c r="AHW600" s="10">
        <f>AHU600*1.4</f>
        <v>295.39999999999998</v>
      </c>
      <c r="AHX600" s="10"/>
      <c r="AHY600" s="274"/>
      <c r="AHZ600" s="203" t="s">
        <v>62</v>
      </c>
      <c r="AIA600" s="277" t="s">
        <v>831</v>
      </c>
      <c r="AIC600" s="204"/>
      <c r="AID600" s="204">
        <f>VLOOKUP(AIA600,$A$681:$F$2236,6,FALSE)</f>
        <v>211</v>
      </c>
      <c r="AIE600" s="203" t="s">
        <v>63</v>
      </c>
      <c r="AIF600" s="10">
        <f>AID600*1.4</f>
        <v>295.39999999999998</v>
      </c>
      <c r="AIG600" s="10"/>
      <c r="AIH600" s="274"/>
      <c r="AII600" s="203" t="s">
        <v>62</v>
      </c>
      <c r="AIJ600" s="277" t="s">
        <v>570</v>
      </c>
      <c r="AIL600" s="204"/>
      <c r="AIM600" s="204">
        <f>VLOOKUP(AIJ600,$A$681:$F$2236,6,FALSE)</f>
        <v>342</v>
      </c>
      <c r="AIN600" s="203" t="s">
        <v>63</v>
      </c>
      <c r="AIO600" s="10">
        <f>AIM600*1.4</f>
        <v>478.79999999999995</v>
      </c>
      <c r="AIP600" s="10"/>
      <c r="AIQ600" s="274"/>
      <c r="AIR600" s="203" t="s">
        <v>62</v>
      </c>
      <c r="AIS600" s="433" t="s">
        <v>831</v>
      </c>
      <c r="AIU600" s="204"/>
      <c r="AIV600" s="204">
        <f>VLOOKUP(AIS600,$A$681:$F$2236,6,FALSE)</f>
        <v>211</v>
      </c>
      <c r="AIW600" s="203" t="s">
        <v>63</v>
      </c>
      <c r="AIX600" s="10">
        <f>AIV600*1.4</f>
        <v>295.39999999999998</v>
      </c>
      <c r="AIY600" s="10"/>
      <c r="AIZ600" s="274"/>
      <c r="AJA600" s="203" t="s">
        <v>62</v>
      </c>
      <c r="AJB600" s="277" t="s">
        <v>831</v>
      </c>
      <c r="AJD600" s="204"/>
      <c r="AJE600" s="204">
        <f>VLOOKUP(AJB600,$A$681:$F$2236,6,FALSE)</f>
        <v>211</v>
      </c>
      <c r="AJF600" s="203" t="s">
        <v>63</v>
      </c>
      <c r="AJG600" s="10">
        <f>AJE600*1.4</f>
        <v>295.39999999999998</v>
      </c>
      <c r="AJH600" s="10"/>
      <c r="AJI600" s="274"/>
      <c r="AJJ600" s="203" t="s">
        <v>62</v>
      </c>
      <c r="AJK600" s="277" t="s">
        <v>570</v>
      </c>
      <c r="AJM600" s="204"/>
      <c r="AJN600" s="204">
        <f>VLOOKUP(AJK600,$A$681:$F$2236,6,FALSE)</f>
        <v>342</v>
      </c>
      <c r="AJO600" s="203" t="s">
        <v>63</v>
      </c>
      <c r="AJP600" s="10">
        <f>AJN600*1.4</f>
        <v>478.79999999999995</v>
      </c>
      <c r="AJQ600" s="10"/>
      <c r="AJR600" s="274"/>
      <c r="AJS600" s="203" t="s">
        <v>62</v>
      </c>
      <c r="AJT600" s="434" t="s">
        <v>831</v>
      </c>
      <c r="AJV600" s="204"/>
      <c r="AJW600" s="204">
        <f>VLOOKUP(AJT600,$A$681:$F$2236,6,FALSE)</f>
        <v>211</v>
      </c>
      <c r="AJX600" s="203" t="s">
        <v>63</v>
      </c>
      <c r="AJY600" s="10">
        <f>AJW600*1.4</f>
        <v>295.39999999999998</v>
      </c>
      <c r="AJZ600" s="10"/>
      <c r="AKA600" s="274"/>
      <c r="AKB600" s="203" t="s">
        <v>62</v>
      </c>
      <c r="AKC600" s="277" t="s">
        <v>492</v>
      </c>
      <c r="AKE600" s="204"/>
      <c r="AKF600" s="204">
        <f>VLOOKUP(AKC600,$A$681:$F$2236,6,FALSE)</f>
        <v>51</v>
      </c>
      <c r="AKG600" s="203" t="s">
        <v>63</v>
      </c>
      <c r="AKH600" s="10">
        <f>AKF600*1.4</f>
        <v>71.399999999999991</v>
      </c>
      <c r="AKI600" s="10"/>
      <c r="AKJ600" s="274"/>
      <c r="AKK600" s="203" t="s">
        <v>62</v>
      </c>
      <c r="AKL600" s="277" t="s">
        <v>570</v>
      </c>
      <c r="AKN600" s="204"/>
      <c r="AKO600" s="204">
        <f>VLOOKUP(AKL600,$A$681:$F$2236,6,FALSE)</f>
        <v>342</v>
      </c>
      <c r="AKP600" s="203" t="s">
        <v>63</v>
      </c>
      <c r="AKQ600" s="10">
        <f>AKO600*1.4</f>
        <v>478.79999999999995</v>
      </c>
      <c r="AKR600" s="10"/>
      <c r="AKS600" s="274"/>
      <c r="AKT600" s="203" t="s">
        <v>62</v>
      </c>
      <c r="AKU600" s="277" t="s">
        <v>479</v>
      </c>
      <c r="AKW600" s="204"/>
      <c r="AKX600" s="204">
        <f>VLOOKUP(AKU600,$A$681:$F$2236,6,FALSE)</f>
        <v>3</v>
      </c>
      <c r="AKY600" s="203" t="s">
        <v>63</v>
      </c>
      <c r="AKZ600" s="10">
        <f>AKX600*1.4</f>
        <v>4.1999999999999993</v>
      </c>
      <c r="ALA600" s="10"/>
      <c r="ALB600" s="274"/>
      <c r="ALC600" s="203" t="s">
        <v>62</v>
      </c>
      <c r="ALD600" s="277" t="s">
        <v>570</v>
      </c>
      <c r="ALF600" s="204"/>
      <c r="ALG600" s="204">
        <f>VLOOKUP(ALD600,$A$681:$F$2236,6,FALSE)</f>
        <v>342</v>
      </c>
      <c r="ALH600" s="203" t="s">
        <v>63</v>
      </c>
      <c r="ALI600" s="10">
        <f>ALG600*1.4</f>
        <v>478.79999999999995</v>
      </c>
      <c r="ALJ600" s="10"/>
      <c r="ALK600" s="274"/>
      <c r="ALL600" s="203" t="s">
        <v>62</v>
      </c>
      <c r="ALM600" s="277" t="s">
        <v>498</v>
      </c>
      <c r="ALO600" s="204"/>
      <c r="ALP600" s="204">
        <f>VLOOKUP(ALM600,$A$681:$F$2236,6,FALSE)</f>
        <v>24</v>
      </c>
      <c r="ALQ600" s="203" t="s">
        <v>63</v>
      </c>
      <c r="ALR600" s="10">
        <f>ALP600*1.4</f>
        <v>33.599999999999994</v>
      </c>
      <c r="ALS600" s="10"/>
      <c r="ALT600" s="274"/>
      <c r="ALU600" s="203" t="s">
        <v>62</v>
      </c>
      <c r="ALV600" s="277" t="s">
        <v>831</v>
      </c>
      <c r="ALX600" s="204"/>
      <c r="ALY600" s="204">
        <f>VLOOKUP(ALV600,$A$681:$F$2236,6,FALSE)</f>
        <v>211</v>
      </c>
      <c r="ALZ600" s="203" t="s">
        <v>63</v>
      </c>
      <c r="AMA600" s="10">
        <f>ALY600*1.4</f>
        <v>295.39999999999998</v>
      </c>
      <c r="AMB600" s="10"/>
      <c r="AMC600" s="274"/>
      <c r="AMD600" s="203" t="s">
        <v>62</v>
      </c>
      <c r="AME600" s="277" t="s">
        <v>570</v>
      </c>
      <c r="AMG600" s="204"/>
      <c r="AMH600" s="204">
        <f>VLOOKUP(AME600,$A$681:$F$2236,6,FALSE)</f>
        <v>342</v>
      </c>
      <c r="AMI600" s="203" t="s">
        <v>63</v>
      </c>
      <c r="AMJ600" s="10">
        <f>AMH600*1.4</f>
        <v>478.79999999999995</v>
      </c>
      <c r="AMK600" s="10"/>
      <c r="AML600" s="274"/>
      <c r="AMM600" s="203" t="s">
        <v>62</v>
      </c>
      <c r="AMN600" s="277" t="s">
        <v>570</v>
      </c>
      <c r="AMP600" s="204"/>
      <c r="AMQ600" s="204">
        <f>VLOOKUP(AMN600,$A$681:$F$2236,6,FALSE)</f>
        <v>342</v>
      </c>
      <c r="AMR600" s="203" t="s">
        <v>63</v>
      </c>
      <c r="AMS600" s="10">
        <f>AMQ600*1.4</f>
        <v>478.79999999999995</v>
      </c>
      <c r="AMT600" s="10"/>
      <c r="AMU600" s="274"/>
      <c r="AMV600" s="203" t="s">
        <v>62</v>
      </c>
      <c r="AMW600" s="277" t="s">
        <v>479</v>
      </c>
      <c r="AMY600" s="204"/>
      <c r="AMZ600" s="204">
        <f>VLOOKUP(AMW600,$A$681:$F$2236,6,FALSE)</f>
        <v>3</v>
      </c>
      <c r="ANA600" s="203" t="s">
        <v>63</v>
      </c>
      <c r="ANB600" s="10">
        <f>AMZ600*1.4</f>
        <v>4.1999999999999993</v>
      </c>
      <c r="ANC600" s="10"/>
      <c r="AND600" s="274"/>
      <c r="ANE600" s="203" t="s">
        <v>62</v>
      </c>
      <c r="ANF600" s="277" t="s">
        <v>570</v>
      </c>
      <c r="ANH600" s="204"/>
      <c r="ANI600" s="204">
        <f>VLOOKUP(ANF600,$A$681:$F$2236,6,FALSE)</f>
        <v>342</v>
      </c>
      <c r="ANJ600" s="203" t="s">
        <v>63</v>
      </c>
      <c r="ANK600" s="10">
        <f>ANI600*1.4</f>
        <v>478.79999999999995</v>
      </c>
      <c r="ANL600" s="10"/>
      <c r="ANM600" s="274"/>
      <c r="ANN600" s="203" t="s">
        <v>62</v>
      </c>
      <c r="ANO600" s="277" t="s">
        <v>498</v>
      </c>
      <c r="ANQ600" s="204"/>
      <c r="ANR600" s="204">
        <f>VLOOKUP(ANO600,$A$681:$F$2236,6,FALSE)</f>
        <v>24</v>
      </c>
      <c r="ANS600" s="203" t="s">
        <v>63</v>
      </c>
      <c r="ANT600" s="10">
        <f>ANR600*1.4</f>
        <v>33.599999999999994</v>
      </c>
      <c r="ANU600" s="10"/>
      <c r="ANV600" s="274"/>
      <c r="ANW600" s="203" t="s">
        <v>62</v>
      </c>
      <c r="ANX600" s="277" t="s">
        <v>831</v>
      </c>
      <c r="ANZ600" s="204"/>
      <c r="AOA600" s="204">
        <f>VLOOKUP(ANX600,$A$681:$F$2236,6,FALSE)</f>
        <v>211</v>
      </c>
      <c r="AOB600" s="203" t="s">
        <v>63</v>
      </c>
      <c r="AOC600" s="10">
        <f>AOA600*1.4</f>
        <v>295.39999999999998</v>
      </c>
      <c r="AOD600" s="10"/>
      <c r="AOE600" s="274"/>
      <c r="AOF600" s="203" t="s">
        <v>62</v>
      </c>
      <c r="AOG600" s="277" t="s">
        <v>831</v>
      </c>
      <c r="AOI600" s="204"/>
      <c r="AOJ600" s="204">
        <f>VLOOKUP(AOG600,$A$681:$F$2236,6,FALSE)</f>
        <v>211</v>
      </c>
      <c r="AOK600" s="203" t="s">
        <v>63</v>
      </c>
      <c r="AOL600" s="10">
        <f>AOJ600*1.4</f>
        <v>295.39999999999998</v>
      </c>
      <c r="AOM600" s="10"/>
      <c r="AON600" s="274"/>
      <c r="AOO600" s="203" t="s">
        <v>62</v>
      </c>
      <c r="AOP600" s="277" t="s">
        <v>570</v>
      </c>
      <c r="AOR600" s="204"/>
      <c r="AOS600" s="204">
        <f>VLOOKUP(AOP600,$A$681:$F$2236,6,FALSE)</f>
        <v>342</v>
      </c>
      <c r="AOT600" s="203" t="s">
        <v>63</v>
      </c>
      <c r="AOU600" s="10">
        <f>AOS600*1.4</f>
        <v>478.79999999999995</v>
      </c>
      <c r="AOV600" s="10"/>
      <c r="AOW600" s="274"/>
      <c r="AOX600" s="203" t="s">
        <v>62</v>
      </c>
      <c r="AOY600" s="277" t="s">
        <v>831</v>
      </c>
      <c r="APA600" s="204"/>
      <c r="APB600" s="204">
        <f>VLOOKUP(AOY600,$A$681:$F$2236,6,FALSE)</f>
        <v>211</v>
      </c>
      <c r="APC600" s="203" t="s">
        <v>63</v>
      </c>
      <c r="APD600" s="10">
        <f>APB600*1.4</f>
        <v>295.39999999999998</v>
      </c>
      <c r="APE600" s="10"/>
      <c r="APF600" s="274"/>
      <c r="APG600" s="203" t="s">
        <v>62</v>
      </c>
      <c r="APH600" s="277" t="s">
        <v>479</v>
      </c>
      <c r="APJ600" s="204"/>
      <c r="APK600" s="204">
        <f>VLOOKUP(APH600,$A$681:$F$2236,6,FALSE)</f>
        <v>3</v>
      </c>
      <c r="APL600" s="203" t="s">
        <v>63</v>
      </c>
      <c r="APM600" s="10">
        <f>APK600*1.4</f>
        <v>4.1999999999999993</v>
      </c>
      <c r="APN600" s="10"/>
      <c r="APO600" s="274"/>
      <c r="APP600" s="203" t="s">
        <v>62</v>
      </c>
      <c r="APQ600" s="277" t="s">
        <v>479</v>
      </c>
      <c r="APS600" s="204"/>
      <c r="APT600" s="204">
        <f>VLOOKUP(APQ600,$A$681:$F$2236,6,FALSE)</f>
        <v>3</v>
      </c>
      <c r="APU600" s="203" t="s">
        <v>63</v>
      </c>
      <c r="APV600" s="10">
        <f>APT600*1.4</f>
        <v>4.1999999999999993</v>
      </c>
      <c r="APW600" s="10"/>
      <c r="APX600" s="274"/>
      <c r="APY600" s="203" t="s">
        <v>62</v>
      </c>
      <c r="APZ600" s="277" t="s">
        <v>831</v>
      </c>
      <c r="AQB600" s="204"/>
      <c r="AQC600" s="204">
        <f>VLOOKUP(APZ600,$A$681:$F$2236,6,FALSE)</f>
        <v>211</v>
      </c>
      <c r="AQD600" s="203" t="s">
        <v>63</v>
      </c>
      <c r="AQE600" s="10">
        <f>AQC600*1.4</f>
        <v>295.39999999999998</v>
      </c>
      <c r="AQF600" s="10"/>
      <c r="AQG600" s="274"/>
    </row>
    <row r="601" spans="1:1125" s="14" customFormat="1" ht="15">
      <c r="A601" s="203" t="s">
        <v>64</v>
      </c>
      <c r="B601" s="277" t="s">
        <v>479</v>
      </c>
      <c r="D601" s="204"/>
      <c r="E601" s="204">
        <f>VLOOKUP(B601,$A$681:$F$2236,6,FALSE)</f>
        <v>3</v>
      </c>
      <c r="F601" s="203" t="s">
        <v>65</v>
      </c>
      <c r="G601" s="10">
        <f>E601*1.3</f>
        <v>3.9000000000000004</v>
      </c>
      <c r="H601" s="10"/>
      <c r="I601" s="268"/>
      <c r="J601" s="203" t="s">
        <v>64</v>
      </c>
      <c r="K601" s="277" t="s">
        <v>479</v>
      </c>
      <c r="M601" s="204"/>
      <c r="N601" s="204">
        <f>VLOOKUP(K601,$A$681:$F$2236,6,FALSE)</f>
        <v>3</v>
      </c>
      <c r="O601" s="203" t="s">
        <v>65</v>
      </c>
      <c r="P601" s="10">
        <f>N601*1.3</f>
        <v>3.9000000000000004</v>
      </c>
      <c r="Q601" s="10"/>
      <c r="R601" s="268"/>
      <c r="S601" s="203" t="s">
        <v>64</v>
      </c>
      <c r="T601" s="277" t="s">
        <v>831</v>
      </c>
      <c r="V601" s="204"/>
      <c r="W601" s="204">
        <f>VLOOKUP(T601,$A$681:$F$2236,6,FALSE)</f>
        <v>211</v>
      </c>
      <c r="X601" s="203" t="s">
        <v>65</v>
      </c>
      <c r="Y601" s="10">
        <f>W601*1.3</f>
        <v>274.3</v>
      </c>
      <c r="Z601" s="10"/>
      <c r="AA601" s="268"/>
      <c r="AB601" s="203" t="s">
        <v>64</v>
      </c>
      <c r="AC601" s="277" t="s">
        <v>479</v>
      </c>
      <c r="AE601" s="204"/>
      <c r="AF601" s="204">
        <f>VLOOKUP(AC601,$A$681:$F$2236,6,FALSE)</f>
        <v>3</v>
      </c>
      <c r="AG601" s="203" t="s">
        <v>65</v>
      </c>
      <c r="AH601" s="10">
        <f>AF601*1.3</f>
        <v>3.9000000000000004</v>
      </c>
      <c r="AI601" s="10"/>
      <c r="AJ601" s="268"/>
      <c r="AK601" s="203" t="s">
        <v>64</v>
      </c>
      <c r="AL601" s="277" t="s">
        <v>960</v>
      </c>
      <c r="AN601" s="204"/>
      <c r="AO601" s="204">
        <f>VLOOKUP(AL601,$A$681:$F$2236,6,FALSE)</f>
        <v>149</v>
      </c>
      <c r="AP601" s="203" t="s">
        <v>65</v>
      </c>
      <c r="AQ601" s="10">
        <f>AO601*1.3</f>
        <v>193.70000000000002</v>
      </c>
      <c r="AR601" s="10"/>
      <c r="AS601" s="268"/>
      <c r="AT601" s="203" t="s">
        <v>64</v>
      </c>
      <c r="AU601" s="277" t="s">
        <v>831</v>
      </c>
      <c r="AW601" s="204"/>
      <c r="AX601" s="204">
        <f>VLOOKUP(AU601,$A$681:$F$2236,6,FALSE)</f>
        <v>211</v>
      </c>
      <c r="AY601" s="203" t="s">
        <v>65</v>
      </c>
      <c r="AZ601" s="10">
        <f>AX601*1.3</f>
        <v>274.3</v>
      </c>
      <c r="BA601" s="10"/>
      <c r="BB601" s="268"/>
      <c r="BC601" s="203" t="s">
        <v>64</v>
      </c>
      <c r="BD601" s="277" t="s">
        <v>831</v>
      </c>
      <c r="BF601" s="204"/>
      <c r="BG601" s="204">
        <f>VLOOKUP(BD601,$A$681:$F$2236,6,FALSE)</f>
        <v>211</v>
      </c>
      <c r="BH601" s="203" t="s">
        <v>65</v>
      </c>
      <c r="BI601" s="10">
        <f>BG601*1.3</f>
        <v>274.3</v>
      </c>
      <c r="BJ601" s="10"/>
      <c r="BK601" s="268"/>
      <c r="BL601" s="203" t="s">
        <v>64</v>
      </c>
      <c r="BM601" s="277" t="s">
        <v>960</v>
      </c>
      <c r="BO601" s="204"/>
      <c r="BP601" s="204">
        <f>VLOOKUP(BM601,$A$681:$F$2236,6,FALSE)</f>
        <v>149</v>
      </c>
      <c r="BQ601" s="203" t="s">
        <v>65</v>
      </c>
      <c r="BR601" s="10">
        <f>BP601*1.3</f>
        <v>193.70000000000002</v>
      </c>
      <c r="BS601" s="10"/>
      <c r="BT601" s="268"/>
      <c r="BU601" s="203" t="s">
        <v>64</v>
      </c>
      <c r="BV601" s="277" t="s">
        <v>479</v>
      </c>
      <c r="BX601" s="204"/>
      <c r="BY601" s="204">
        <f>VLOOKUP(BV601,$A$681:$F$2236,6,FALSE)</f>
        <v>3</v>
      </c>
      <c r="BZ601" s="203" t="s">
        <v>65</v>
      </c>
      <c r="CA601" s="10">
        <f>BY601*1.3</f>
        <v>3.9000000000000004</v>
      </c>
      <c r="CB601" s="10"/>
      <c r="CC601" s="268"/>
      <c r="CD601" s="203" t="s">
        <v>64</v>
      </c>
      <c r="CE601" s="277" t="s">
        <v>831</v>
      </c>
      <c r="CG601" s="204"/>
      <c r="CH601" s="204">
        <f>VLOOKUP(CE601,$A$681:$F$2236,6,FALSE)</f>
        <v>211</v>
      </c>
      <c r="CI601" s="203" t="s">
        <v>65</v>
      </c>
      <c r="CJ601" s="10">
        <f>CH601*1.3</f>
        <v>274.3</v>
      </c>
      <c r="CK601" s="10"/>
      <c r="CL601" s="268"/>
      <c r="CM601" s="203" t="s">
        <v>64</v>
      </c>
      <c r="CN601" s="277" t="s">
        <v>479</v>
      </c>
      <c r="CP601" s="204"/>
      <c r="CQ601" s="204">
        <f>VLOOKUP(CN601,$A$681:$F$2236,6,FALSE)</f>
        <v>3</v>
      </c>
      <c r="CR601" s="203" t="s">
        <v>65</v>
      </c>
      <c r="CS601" s="10">
        <f>CQ601*1.3</f>
        <v>3.9000000000000004</v>
      </c>
      <c r="CT601" s="10"/>
      <c r="CU601" s="268"/>
      <c r="CV601" s="203" t="s">
        <v>64</v>
      </c>
      <c r="CW601" s="277" t="s">
        <v>960</v>
      </c>
      <c r="CY601" s="204"/>
      <c r="CZ601" s="204">
        <f>VLOOKUP(CW601,$A$681:$F$2236,6,FALSE)</f>
        <v>149</v>
      </c>
      <c r="DA601" s="203" t="s">
        <v>65</v>
      </c>
      <c r="DB601" s="10">
        <f>CZ601*1.3</f>
        <v>193.70000000000002</v>
      </c>
      <c r="DC601" s="10"/>
      <c r="DD601" s="268"/>
      <c r="DE601" s="203" t="s">
        <v>64</v>
      </c>
      <c r="DF601" s="277" t="s">
        <v>960</v>
      </c>
      <c r="DH601" s="204"/>
      <c r="DI601" s="204">
        <f>VLOOKUP(DF601,$A$681:$F$2236,6,FALSE)</f>
        <v>149</v>
      </c>
      <c r="DJ601" s="203" t="s">
        <v>65</v>
      </c>
      <c r="DK601" s="10">
        <f>DI601*1.3</f>
        <v>193.70000000000002</v>
      </c>
      <c r="DL601" s="10"/>
      <c r="DM601" s="268"/>
      <c r="DN601" s="203" t="s">
        <v>64</v>
      </c>
      <c r="DO601" s="277" t="s">
        <v>479</v>
      </c>
      <c r="DQ601" s="204"/>
      <c r="DR601" s="204">
        <f>VLOOKUP(DO601,$A$681:$F$2236,6,FALSE)</f>
        <v>3</v>
      </c>
      <c r="DS601" s="203" t="s">
        <v>65</v>
      </c>
      <c r="DT601" s="10">
        <f>DR601*1.3</f>
        <v>3.9000000000000004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VLOOKUP(DX601,$A$681:$F$2236,6,FALSE)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831</v>
      </c>
      <c r="EI601" s="204"/>
      <c r="EJ601" s="204">
        <f>VLOOKUP(EG601,$A$681:$F$2236,6,FALSE)</f>
        <v>211</v>
      </c>
      <c r="EK601" s="203" t="s">
        <v>65</v>
      </c>
      <c r="EL601" s="10">
        <f>EJ601*1.3</f>
        <v>274.3</v>
      </c>
      <c r="EM601" s="10"/>
      <c r="EN601" s="268"/>
      <c r="EO601" s="203" t="s">
        <v>64</v>
      </c>
      <c r="EP601" s="277" t="s">
        <v>479</v>
      </c>
      <c r="ER601" s="204"/>
      <c r="ES601" s="204">
        <f>VLOOKUP(EP601,$A$681:$F$2236,6,FALSE)</f>
        <v>3</v>
      </c>
      <c r="ET601" s="203" t="s">
        <v>65</v>
      </c>
      <c r="EU601" s="10">
        <f>ES601*1.3</f>
        <v>3.9000000000000004</v>
      </c>
      <c r="EV601" s="10"/>
      <c r="EW601" s="268"/>
      <c r="EX601" s="203" t="s">
        <v>64</v>
      </c>
      <c r="EY601" s="277" t="s">
        <v>831</v>
      </c>
      <c r="FA601" s="204"/>
      <c r="FB601" s="204">
        <f>VLOOKUP(EY601,$A$681:$F$2236,6,FALSE)</f>
        <v>211</v>
      </c>
      <c r="FC601" s="203" t="s">
        <v>65</v>
      </c>
      <c r="FD601" s="10">
        <f>FB601*1.3</f>
        <v>274.3</v>
      </c>
      <c r="FE601" s="10"/>
      <c r="FF601" s="268"/>
      <c r="FG601" s="203" t="s">
        <v>64</v>
      </c>
      <c r="FH601" s="424" t="s">
        <v>831</v>
      </c>
      <c r="FJ601" s="204"/>
      <c r="FK601" s="204">
        <f>VLOOKUP(FH601,$A$681:$F$2236,6,FALSE)</f>
        <v>211</v>
      </c>
      <c r="FL601" s="203" t="s">
        <v>65</v>
      </c>
      <c r="FM601" s="10">
        <f>FK601*1.3</f>
        <v>274.3</v>
      </c>
      <c r="FN601" s="10"/>
      <c r="FO601" s="268"/>
      <c r="FP601" s="203" t="s">
        <v>64</v>
      </c>
      <c r="FQ601" s="277" t="s">
        <v>831</v>
      </c>
      <c r="FS601" s="204"/>
      <c r="FT601" s="204">
        <f>VLOOKUP(FQ601,$A$681:$F$2236,6,FALSE)</f>
        <v>211</v>
      </c>
      <c r="FU601" s="203" t="s">
        <v>65</v>
      </c>
      <c r="FV601" s="10">
        <f>FT601*1.3</f>
        <v>274.3</v>
      </c>
      <c r="FW601" s="10"/>
      <c r="FX601" s="268"/>
      <c r="FY601" s="203" t="s">
        <v>64</v>
      </c>
      <c r="FZ601" s="277" t="s">
        <v>479</v>
      </c>
      <c r="GB601" s="204"/>
      <c r="GC601" s="204">
        <f>VLOOKUP(FZ601,$A$681:$F$2236,6,FALSE)</f>
        <v>3</v>
      </c>
      <c r="GD601" s="203" t="s">
        <v>65</v>
      </c>
      <c r="GE601" s="10">
        <f>GC601*1.3</f>
        <v>3.9000000000000004</v>
      </c>
      <c r="GF601" s="10"/>
      <c r="GG601" s="268"/>
      <c r="GH601" s="203" t="s">
        <v>64</v>
      </c>
      <c r="GI601" s="277" t="s">
        <v>831</v>
      </c>
      <c r="GK601" s="204"/>
      <c r="GL601" s="204">
        <f>VLOOKUP(GI601,$A$681:$F$2236,6,FALSE)</f>
        <v>211</v>
      </c>
      <c r="GM601" s="203" t="s">
        <v>65</v>
      </c>
      <c r="GN601" s="10">
        <f>GL601*1.3</f>
        <v>274.3</v>
      </c>
      <c r="GO601" s="10"/>
      <c r="GP601" s="268"/>
      <c r="GQ601" s="203" t="s">
        <v>64</v>
      </c>
      <c r="GR601" s="277" t="s">
        <v>570</v>
      </c>
      <c r="GT601" s="204"/>
      <c r="GU601" s="204">
        <f>VLOOKUP(GR601,$A$681:$F$2236,6,FALSE)</f>
        <v>342</v>
      </c>
      <c r="GV601" s="203" t="s">
        <v>65</v>
      </c>
      <c r="GW601" s="10">
        <f>GU601*1.3</f>
        <v>444.6</v>
      </c>
      <c r="GX601" s="10"/>
      <c r="GY601" s="268"/>
      <c r="GZ601" s="203" t="s">
        <v>64</v>
      </c>
      <c r="HA601" s="277" t="s">
        <v>960</v>
      </c>
      <c r="HC601" s="204"/>
      <c r="HD601" s="204">
        <f>VLOOKUP(HA601,$A$681:$F$2236,6,FALSE)</f>
        <v>149</v>
      </c>
      <c r="HE601" s="203" t="s">
        <v>65</v>
      </c>
      <c r="HF601" s="10">
        <f>HD601*1.3</f>
        <v>193.70000000000002</v>
      </c>
      <c r="HG601" s="10"/>
      <c r="HH601" s="268"/>
      <c r="HI601" s="203" t="s">
        <v>64</v>
      </c>
      <c r="HJ601" s="277" t="s">
        <v>479</v>
      </c>
      <c r="HL601" s="204"/>
      <c r="HM601" s="204">
        <f>VLOOKUP(HJ601,$A$681:$F$2236,6,FALSE)</f>
        <v>3</v>
      </c>
      <c r="HN601" s="203" t="s">
        <v>65</v>
      </c>
      <c r="HO601" s="10">
        <f>HM601*1.3</f>
        <v>3.9000000000000004</v>
      </c>
      <c r="HP601" s="10"/>
      <c r="HQ601" s="268"/>
      <c r="HR601" s="203" t="s">
        <v>64</v>
      </c>
      <c r="HS601" s="277" t="s">
        <v>960</v>
      </c>
      <c r="HU601" s="204"/>
      <c r="HV601" s="204">
        <f>VLOOKUP(HS601,$A$681:$F$2236,6,FALSE)</f>
        <v>149</v>
      </c>
      <c r="HW601" s="203" t="s">
        <v>65</v>
      </c>
      <c r="HX601" s="10">
        <f>HV601*1.3</f>
        <v>193.70000000000002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VLOOKUP(IB601,$A$681:$F$2236,6,FALSE)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570</v>
      </c>
      <c r="IM601" s="204"/>
      <c r="IN601" s="204">
        <f>VLOOKUP(IK601,$A$681:$F$2236,6,FALSE)</f>
        <v>342</v>
      </c>
      <c r="IO601" s="203" t="s">
        <v>65</v>
      </c>
      <c r="IP601" s="10">
        <f>IN601*1.3</f>
        <v>444.6</v>
      </c>
      <c r="IQ601" s="10"/>
      <c r="IR601" s="268"/>
      <c r="IS601" s="203" t="s">
        <v>64</v>
      </c>
      <c r="IT601" s="277" t="s">
        <v>570</v>
      </c>
      <c r="IV601" s="204"/>
      <c r="IW601" s="204">
        <f>VLOOKUP(IT601,$A$681:$F$2236,6,FALSE)</f>
        <v>342</v>
      </c>
      <c r="IX601" s="203" t="s">
        <v>65</v>
      </c>
      <c r="IY601" s="10">
        <f>IW601*1.3</f>
        <v>444.6</v>
      </c>
      <c r="IZ601" s="10"/>
      <c r="JA601" s="268"/>
      <c r="JB601" s="203" t="s">
        <v>64</v>
      </c>
      <c r="JC601" s="277" t="s">
        <v>479</v>
      </c>
      <c r="JE601" s="204"/>
      <c r="JF601" s="204">
        <f>VLOOKUP(JC601,$A$681:$F$2236,6,FALSE)</f>
        <v>3</v>
      </c>
      <c r="JG601" s="203" t="s">
        <v>65</v>
      </c>
      <c r="JH601" s="10">
        <f>JF601*1.3</f>
        <v>3.9000000000000004</v>
      </c>
      <c r="JI601" s="10"/>
      <c r="JJ601" s="268"/>
      <c r="JK601" s="203" t="s">
        <v>64</v>
      </c>
      <c r="JL601" s="277" t="s">
        <v>469</v>
      </c>
      <c r="JN601" s="204"/>
      <c r="JO601" s="204">
        <f>VLOOKUP(JL601,$A$681:$F$2236,6,FALSE)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570</v>
      </c>
      <c r="JW601" s="204"/>
      <c r="JX601" s="204">
        <f>VLOOKUP(JU601,$A$681:$F$2236,6,FALSE)</f>
        <v>342</v>
      </c>
      <c r="JY601" s="203" t="s">
        <v>65</v>
      </c>
      <c r="JZ601" s="10">
        <f>JX601*1.3</f>
        <v>444.6</v>
      </c>
      <c r="KA601" s="10"/>
      <c r="KB601" s="268"/>
      <c r="KC601" s="203" t="s">
        <v>64</v>
      </c>
      <c r="KD601" s="277" t="s">
        <v>831</v>
      </c>
      <c r="KF601" s="204"/>
      <c r="KG601" s="204">
        <f>VLOOKUP(KD601,$A$681:$F$2236,6,FALSE)</f>
        <v>211</v>
      </c>
      <c r="KH601" s="203" t="s">
        <v>65</v>
      </c>
      <c r="KI601" s="10">
        <f>KG601*1.3</f>
        <v>274.3</v>
      </c>
      <c r="KJ601" s="10"/>
      <c r="KK601" s="268"/>
      <c r="KL601" s="203" t="s">
        <v>64</v>
      </c>
      <c r="KM601" s="277" t="s">
        <v>831</v>
      </c>
      <c r="KO601" s="204"/>
      <c r="KP601" s="204">
        <f>VLOOKUP(KM601,$A$681:$F$2236,6,FALSE)</f>
        <v>211</v>
      </c>
      <c r="KQ601" s="203" t="s">
        <v>65</v>
      </c>
      <c r="KR601" s="10">
        <f>KP601*1.3</f>
        <v>274.3</v>
      </c>
      <c r="KS601" s="10"/>
      <c r="KT601" s="268"/>
      <c r="KU601" s="203" t="s">
        <v>64</v>
      </c>
      <c r="KV601" s="277" t="s">
        <v>479</v>
      </c>
      <c r="KX601" s="204"/>
      <c r="KY601" s="204">
        <f>VLOOKUP(KV601,$A$681:$F$2236,6,FALSE)</f>
        <v>3</v>
      </c>
      <c r="KZ601" s="203" t="s">
        <v>65</v>
      </c>
      <c r="LA601" s="10">
        <f>KY601*1.3</f>
        <v>3.9000000000000004</v>
      </c>
      <c r="LB601" s="10"/>
      <c r="LC601" s="268"/>
      <c r="LD601" s="203" t="s">
        <v>64</v>
      </c>
      <c r="LE601" s="277" t="s">
        <v>479</v>
      </c>
      <c r="LG601" s="204"/>
      <c r="LH601" s="204">
        <f>VLOOKUP(LE601,$A$681:$F$2236,6,FALSE)</f>
        <v>3</v>
      </c>
      <c r="LI601" s="203" t="s">
        <v>65</v>
      </c>
      <c r="LJ601" s="10">
        <f>LH601*1.3</f>
        <v>3.9000000000000004</v>
      </c>
      <c r="LK601" s="10"/>
      <c r="LL601" s="268"/>
      <c r="LM601" s="203" t="s">
        <v>64</v>
      </c>
      <c r="LN601" s="277" t="s">
        <v>479</v>
      </c>
      <c r="LP601" s="204"/>
      <c r="LQ601" s="204">
        <f>VLOOKUP(LN601,$A$681:$F$2236,6,FALSE)</f>
        <v>3</v>
      </c>
      <c r="LR601" s="203" t="s">
        <v>65</v>
      </c>
      <c r="LS601" s="10">
        <f>LQ601*1.3</f>
        <v>3.9000000000000004</v>
      </c>
      <c r="LT601" s="10"/>
      <c r="LU601" s="268"/>
      <c r="LV601" s="203" t="s">
        <v>64</v>
      </c>
      <c r="LW601" s="277" t="s">
        <v>439</v>
      </c>
      <c r="LY601" s="204"/>
      <c r="LZ601" s="204">
        <f>VLOOKUP(LW601,$A$681:$F$2236,6,FALSE)</f>
        <v>0</v>
      </c>
      <c r="MA601" s="203" t="s">
        <v>65</v>
      </c>
      <c r="MB601" s="10">
        <f>LZ601*1.3</f>
        <v>0</v>
      </c>
      <c r="MC601" s="10"/>
      <c r="MD601" s="268"/>
      <c r="ME601" s="203" t="s">
        <v>64</v>
      </c>
      <c r="MF601" s="277" t="s">
        <v>831</v>
      </c>
      <c r="MH601" s="204"/>
      <c r="MI601" s="204">
        <f>VLOOKUP(MF601,$A$681:$F$2236,6,FALSE)</f>
        <v>211</v>
      </c>
      <c r="MJ601" s="203" t="s">
        <v>65</v>
      </c>
      <c r="MK601" s="10">
        <f>MI601*1.3</f>
        <v>274.3</v>
      </c>
      <c r="ML601" s="10"/>
      <c r="MM601" s="268"/>
      <c r="MN601" s="203" t="s">
        <v>64</v>
      </c>
      <c r="MO601" s="277" t="s">
        <v>831</v>
      </c>
      <c r="MQ601" s="204"/>
      <c r="MR601" s="204">
        <f>VLOOKUP(MO601,$A$681:$F$2236,6,FALSE)</f>
        <v>211</v>
      </c>
      <c r="MS601" s="203" t="s">
        <v>65</v>
      </c>
      <c r="MT601" s="10">
        <f>MR601*1.3</f>
        <v>274.3</v>
      </c>
      <c r="MU601" s="10"/>
      <c r="MV601" s="268"/>
      <c r="MW601" s="203" t="s">
        <v>64</v>
      </c>
      <c r="MX601" s="277" t="s">
        <v>831</v>
      </c>
      <c r="MZ601" s="204"/>
      <c r="NA601" s="204">
        <f>VLOOKUP(MX601,$A$681:$F$2236,6,FALSE)</f>
        <v>211</v>
      </c>
      <c r="NB601" s="203" t="s">
        <v>65</v>
      </c>
      <c r="NC601" s="10">
        <f>NA601*1.3</f>
        <v>274.3</v>
      </c>
      <c r="ND601" s="10"/>
      <c r="NE601" s="268"/>
      <c r="NF601" s="203" t="s">
        <v>64</v>
      </c>
      <c r="NG601" s="277" t="s">
        <v>439</v>
      </c>
      <c r="NI601" s="204"/>
      <c r="NJ601" s="204">
        <f>VLOOKUP(NG601,$A$681:$F$2236,6,FALSE)</f>
        <v>0</v>
      </c>
      <c r="NK601" s="203" t="s">
        <v>65</v>
      </c>
      <c r="NL601" s="10">
        <f>NJ601*1.3</f>
        <v>0</v>
      </c>
      <c r="NM601" s="10"/>
      <c r="NN601" s="268"/>
      <c r="NO601" s="203" t="s">
        <v>64</v>
      </c>
      <c r="NP601" s="427" t="s">
        <v>1005</v>
      </c>
      <c r="NR601" s="204"/>
      <c r="NS601" s="204">
        <f>VLOOKUP(NP601,$A$681:$F$2236,6,FALSE)</f>
        <v>163</v>
      </c>
      <c r="NT601" s="203" t="s">
        <v>65</v>
      </c>
      <c r="NU601" s="10">
        <f>NS601*1.3</f>
        <v>211.9</v>
      </c>
      <c r="NV601" s="10"/>
      <c r="NW601" s="268"/>
      <c r="NX601" s="203" t="s">
        <v>64</v>
      </c>
      <c r="NY601" s="277" t="s">
        <v>439</v>
      </c>
      <c r="OA601" s="204"/>
      <c r="OB601" s="204">
        <f>VLOOKUP(NY601,$A$681:$F$2236,6,FALSE)</f>
        <v>0</v>
      </c>
      <c r="OC601" s="203" t="s">
        <v>65</v>
      </c>
      <c r="OD601" s="10">
        <f>OB601*1.3</f>
        <v>0</v>
      </c>
      <c r="OE601" s="10"/>
      <c r="OF601" s="268"/>
      <c r="OG601" s="203" t="s">
        <v>64</v>
      </c>
      <c r="OH601" s="277" t="s">
        <v>831</v>
      </c>
      <c r="OJ601" s="204"/>
      <c r="OK601" s="204">
        <f>VLOOKUP(OH601,$A$681:$F$2236,6,FALSE)</f>
        <v>211</v>
      </c>
      <c r="OL601" s="203" t="s">
        <v>65</v>
      </c>
      <c r="OM601" s="10">
        <f>OK601*1.3</f>
        <v>274.3</v>
      </c>
      <c r="ON601" s="10"/>
      <c r="OO601" s="268"/>
      <c r="OP601" s="203" t="s">
        <v>64</v>
      </c>
      <c r="OQ601" s="427" t="s">
        <v>960</v>
      </c>
      <c r="OS601" s="204"/>
      <c r="OT601" s="204">
        <f>VLOOKUP(OQ601,$A$681:$F$2236,6,FALSE)</f>
        <v>149</v>
      </c>
      <c r="OU601" s="203" t="s">
        <v>65</v>
      </c>
      <c r="OV601" s="10">
        <f>OT601*1.3</f>
        <v>193.70000000000002</v>
      </c>
      <c r="OW601" s="10"/>
      <c r="OX601" s="268"/>
      <c r="OY601" s="203" t="s">
        <v>64</v>
      </c>
      <c r="OZ601" s="431" t="s">
        <v>831</v>
      </c>
      <c r="PB601" s="204"/>
      <c r="PC601" s="204">
        <f>VLOOKUP(OZ601,$A$681:$F$2236,6,FALSE)</f>
        <v>211</v>
      </c>
      <c r="PD601" s="203" t="s">
        <v>65</v>
      </c>
      <c r="PE601" s="10">
        <f>PC601*1.3</f>
        <v>274.3</v>
      </c>
      <c r="PF601" s="10"/>
      <c r="PG601" s="268"/>
      <c r="PH601" s="203" t="s">
        <v>64</v>
      </c>
      <c r="PI601" s="277" t="s">
        <v>492</v>
      </c>
      <c r="PK601" s="204"/>
      <c r="PL601" s="204">
        <f>VLOOKUP(PI601,$A$681:$F$2236,6,FALSE)</f>
        <v>51</v>
      </c>
      <c r="PM601" s="203" t="s">
        <v>65</v>
      </c>
      <c r="PN601" s="10">
        <f>PL601*1.3</f>
        <v>66.3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VLOOKUP(PR601,$A$681:$F$2236,6,FALSE)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960</v>
      </c>
      <c r="QC601" s="204"/>
      <c r="QD601" s="204">
        <f>VLOOKUP(QA601,$A$681:$F$2236,6,FALSE)</f>
        <v>149</v>
      </c>
      <c r="QE601" s="203" t="s">
        <v>65</v>
      </c>
      <c r="QF601" s="10">
        <f>QD601*1.3</f>
        <v>193.70000000000002</v>
      </c>
      <c r="QG601" s="10"/>
      <c r="QH601" s="268"/>
      <c r="QI601" s="203" t="s">
        <v>64</v>
      </c>
      <c r="QJ601" s="277" t="s">
        <v>479</v>
      </c>
      <c r="QL601" s="204"/>
      <c r="QM601" s="204">
        <f>VLOOKUP(QJ601,$A$681:$F$2236,6,FALSE)</f>
        <v>3</v>
      </c>
      <c r="QN601" s="203" t="s">
        <v>65</v>
      </c>
      <c r="QO601" s="10">
        <f>QM601*1.3</f>
        <v>3.9000000000000004</v>
      </c>
      <c r="QP601" s="10"/>
      <c r="QQ601" s="268"/>
      <c r="QR601" s="203" t="s">
        <v>64</v>
      </c>
      <c r="QS601" s="277" t="s">
        <v>831</v>
      </c>
      <c r="QU601" s="204"/>
      <c r="QV601" s="204">
        <f>VLOOKUP(QS601,$A$681:$F$2236,6,FALSE)</f>
        <v>211</v>
      </c>
      <c r="QW601" s="203" t="s">
        <v>65</v>
      </c>
      <c r="QX601" s="10">
        <f>QV601*1.3</f>
        <v>274.3</v>
      </c>
      <c r="QY601" s="10"/>
      <c r="QZ601" s="268"/>
      <c r="RA601" s="203" t="s">
        <v>64</v>
      </c>
      <c r="RB601" s="277" t="s">
        <v>570</v>
      </c>
      <c r="RD601" s="204"/>
      <c r="RE601" s="204">
        <f>VLOOKUP(RB601,$A$681:$F$2236,6,FALSE)</f>
        <v>342</v>
      </c>
      <c r="RF601" s="203" t="s">
        <v>65</v>
      </c>
      <c r="RG601" s="10">
        <f>RE601*1.3</f>
        <v>444.6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VLOOKUP(RK601,$A$681:$F$2236,6,FALSE)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479</v>
      </c>
      <c r="RV601" s="204"/>
      <c r="RW601" s="204">
        <f>VLOOKUP(RT601,$A$681:$F$2236,6,FALSE)</f>
        <v>3</v>
      </c>
      <c r="RX601" s="203" t="s">
        <v>65</v>
      </c>
      <c r="RY601" s="10">
        <f>RW601*1.3</f>
        <v>3.9000000000000004</v>
      </c>
      <c r="RZ601" s="10"/>
      <c r="SA601" s="274"/>
      <c r="SB601" s="203" t="s">
        <v>64</v>
      </c>
      <c r="SC601" s="277" t="s">
        <v>831</v>
      </c>
      <c r="SE601" s="204"/>
      <c r="SF601" s="204">
        <f>VLOOKUP(SC601,$A$681:$F$2236,6,FALSE)</f>
        <v>211</v>
      </c>
      <c r="SG601" s="203" t="s">
        <v>65</v>
      </c>
      <c r="SH601" s="10">
        <f>SF601*1.3</f>
        <v>274.3</v>
      </c>
      <c r="SI601" s="10"/>
      <c r="SJ601" s="274"/>
      <c r="SK601" s="203" t="s">
        <v>64</v>
      </c>
      <c r="SL601" s="277" t="s">
        <v>960</v>
      </c>
      <c r="SN601" s="204"/>
      <c r="SO601" s="204">
        <f>VLOOKUP(SL601,$A$681:$F$2236,6,FALSE)</f>
        <v>149</v>
      </c>
      <c r="SP601" s="203" t="s">
        <v>65</v>
      </c>
      <c r="SQ601" s="10">
        <f>SO601*1.3</f>
        <v>193.70000000000002</v>
      </c>
      <c r="SR601" s="10"/>
      <c r="SS601" s="274"/>
      <c r="ST601" s="203" t="s">
        <v>64</v>
      </c>
      <c r="SU601" s="277" t="s">
        <v>960</v>
      </c>
      <c r="SW601" s="204"/>
      <c r="SX601" s="204">
        <f>VLOOKUP(SU601,$A$681:$F$2236,6,FALSE)</f>
        <v>149</v>
      </c>
      <c r="SY601" s="203" t="s">
        <v>65</v>
      </c>
      <c r="SZ601" s="10">
        <f>SX601*1.3</f>
        <v>193.70000000000002</v>
      </c>
      <c r="TA601" s="10"/>
      <c r="TB601" s="274"/>
      <c r="TC601" s="203" t="s">
        <v>64</v>
      </c>
      <c r="TD601" s="431" t="s">
        <v>831</v>
      </c>
      <c r="TF601" s="204"/>
      <c r="TG601" s="204">
        <f>VLOOKUP(TD601,$A$681:$F$2236,6,FALSE)</f>
        <v>211</v>
      </c>
      <c r="TH601" s="203" t="s">
        <v>65</v>
      </c>
      <c r="TI601" s="10">
        <f>TG601*1.3</f>
        <v>274.3</v>
      </c>
      <c r="TK601" s="274"/>
      <c r="TL601" s="203" t="s">
        <v>64</v>
      </c>
      <c r="TM601" s="277" t="s">
        <v>479</v>
      </c>
      <c r="TO601" s="204"/>
      <c r="TP601" s="204">
        <f>VLOOKUP(TM601,$A$681:$F$2236,6,FALSE)</f>
        <v>3</v>
      </c>
      <c r="TQ601" s="203" t="s">
        <v>65</v>
      </c>
      <c r="TR601" s="10">
        <f>TP601*1.3</f>
        <v>3.9000000000000004</v>
      </c>
      <c r="TS601" s="10"/>
      <c r="TT601" s="274"/>
      <c r="TU601" s="203" t="s">
        <v>64</v>
      </c>
      <c r="TV601" s="277" t="s">
        <v>960</v>
      </c>
      <c r="TX601" s="204"/>
      <c r="TY601" s="204">
        <f>VLOOKUP(TV601,$A$681:$F$2236,6,FALSE)</f>
        <v>149</v>
      </c>
      <c r="TZ601" s="203" t="s">
        <v>65</v>
      </c>
      <c r="UA601" s="10">
        <f>TY601*1.3</f>
        <v>193.70000000000002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VLOOKUP(UE601,$A$681:$F$2236,6,FALSE)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479</v>
      </c>
      <c r="UP601" s="204"/>
      <c r="UQ601" s="204">
        <f>VLOOKUP(UN601,$A$681:$F$2236,6,FALSE)</f>
        <v>3</v>
      </c>
      <c r="UR601" s="203" t="s">
        <v>65</v>
      </c>
      <c r="US601" s="10">
        <f>UQ601*1.3</f>
        <v>3.9000000000000004</v>
      </c>
      <c r="UT601" s="10"/>
      <c r="UU601" s="274"/>
      <c r="UV601" s="203" t="s">
        <v>64</v>
      </c>
      <c r="UW601" s="277" t="s">
        <v>479</v>
      </c>
      <c r="UY601" s="204"/>
      <c r="UZ601" s="204">
        <f>VLOOKUP(UW601,$A$681:$F$2236,6,FALSE)</f>
        <v>3</v>
      </c>
      <c r="VA601" s="203" t="s">
        <v>65</v>
      </c>
      <c r="VB601" s="10">
        <f>UZ601*1.3</f>
        <v>3.9000000000000004</v>
      </c>
      <c r="VC601" s="10"/>
      <c r="VD601" s="274"/>
      <c r="VE601" s="203" t="s">
        <v>64</v>
      </c>
      <c r="VF601" s="277" t="s">
        <v>479</v>
      </c>
      <c r="VH601" s="204"/>
      <c r="VI601" s="204">
        <f>VLOOKUP(VF601,$A$681:$F$2236,6,FALSE)</f>
        <v>3</v>
      </c>
      <c r="VJ601" s="203" t="s">
        <v>65</v>
      </c>
      <c r="VK601" s="10">
        <f>VI601*1.3</f>
        <v>3.9000000000000004</v>
      </c>
      <c r="VL601" s="10"/>
      <c r="VM601" s="274"/>
      <c r="VN601" s="203" t="s">
        <v>64</v>
      </c>
      <c r="VO601" s="277" t="s">
        <v>1005</v>
      </c>
      <c r="VQ601" s="204"/>
      <c r="VR601" s="204">
        <f>VLOOKUP(VO601,$A$681:$F$2236,6,FALSE)</f>
        <v>163</v>
      </c>
      <c r="VS601" s="203" t="s">
        <v>65</v>
      </c>
      <c r="VT601" s="10">
        <f>VR601*1.3</f>
        <v>211.9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VLOOKUP(VX601,$A$681:$F$2236,6,FALSE)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439</v>
      </c>
      <c r="WI601" s="204"/>
      <c r="WJ601" s="204">
        <f>VLOOKUP(WG601,$A$681:$F$2236,6,FALSE)</f>
        <v>0</v>
      </c>
      <c r="WK601" s="203" t="s">
        <v>65</v>
      </c>
      <c r="WL601" s="10">
        <f>WJ601*1.3</f>
        <v>0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VLOOKUP(WP601,$A$681:$F$2236,6,FALSE)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VLOOKUP(WY601,$A$681:$F$2236,6,FALSE)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479</v>
      </c>
      <c r="XJ601" s="204"/>
      <c r="XK601" s="204">
        <f>VLOOKUP(XH601,$A$681:$F$2236,6,FALSE)</f>
        <v>3</v>
      </c>
      <c r="XL601" s="203" t="s">
        <v>65</v>
      </c>
      <c r="XM601" s="10">
        <f>XK601*1.3</f>
        <v>3.9000000000000004</v>
      </c>
      <c r="XO601" s="274"/>
      <c r="XP601" s="203" t="s">
        <v>64</v>
      </c>
      <c r="XQ601" s="277" t="s">
        <v>479</v>
      </c>
      <c r="XS601" s="204"/>
      <c r="XT601" s="204">
        <f>VLOOKUP(XQ601,$A$681:$F$2236,6,FALSE)</f>
        <v>3</v>
      </c>
      <c r="XU601" s="203" t="s">
        <v>65</v>
      </c>
      <c r="XV601" s="10">
        <f>XT601*1.3</f>
        <v>3.9000000000000004</v>
      </c>
      <c r="XW601" s="10"/>
      <c r="XX601" s="274"/>
      <c r="XY601" s="203" t="s">
        <v>64</v>
      </c>
      <c r="XZ601" s="277" t="s">
        <v>831</v>
      </c>
      <c r="YB601" s="204"/>
      <c r="YC601" s="204">
        <f>VLOOKUP(XZ601,$A$681:$F$2236,6,FALSE)</f>
        <v>211</v>
      </c>
      <c r="YD601" s="203" t="s">
        <v>65</v>
      </c>
      <c r="YE601" s="10">
        <f>YC601*1.3</f>
        <v>274.3</v>
      </c>
      <c r="YG601" s="274"/>
      <c r="YH601" s="203" t="s">
        <v>64</v>
      </c>
      <c r="YI601" s="279" t="s">
        <v>183</v>
      </c>
      <c r="YK601" s="204"/>
      <c r="YL601" s="204" t="e">
        <f>VLOOKUP(YI601,$A$681:$F$2236,6,FALSE)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VLOOKUP(YR601,$A$681:$F$2236,6,FALSE)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31" t="s">
        <v>960</v>
      </c>
      <c r="ZC601" s="204"/>
      <c r="ZD601" s="204">
        <f>VLOOKUP(ZA601,$A$681:$F$2236,6,FALSE)</f>
        <v>149</v>
      </c>
      <c r="ZE601" s="203" t="s">
        <v>65</v>
      </c>
      <c r="ZF601" s="10">
        <f>ZD601*1.3</f>
        <v>193.70000000000002</v>
      </c>
      <c r="ZH601" s="274"/>
      <c r="ZI601" s="203" t="s">
        <v>64</v>
      </c>
      <c r="ZJ601" s="277" t="s">
        <v>479</v>
      </c>
      <c r="ZL601" s="204"/>
      <c r="ZM601" s="204">
        <f>VLOOKUP(ZJ601,$A$681:$F$2236,6,FALSE)</f>
        <v>3</v>
      </c>
      <c r="ZN601" s="203" t="s">
        <v>65</v>
      </c>
      <c r="ZO601" s="10">
        <f>ZM601*1.3</f>
        <v>3.9000000000000004</v>
      </c>
      <c r="ZQ601" s="274"/>
      <c r="ZR601" s="203" t="s">
        <v>64</v>
      </c>
      <c r="ZS601" s="277" t="s">
        <v>479</v>
      </c>
      <c r="ZU601" s="204"/>
      <c r="ZV601" s="204">
        <f>VLOOKUP(ZS601,$A$681:$F$2236,6,FALSE)</f>
        <v>3</v>
      </c>
      <c r="ZW601" s="203" t="s">
        <v>65</v>
      </c>
      <c r="ZX601" s="10">
        <f>ZV601*1.3</f>
        <v>3.9000000000000004</v>
      </c>
      <c r="ZY601" s="10"/>
      <c r="ZZ601" s="274"/>
      <c r="AAA601" s="203" t="s">
        <v>64</v>
      </c>
      <c r="AAB601" s="277" t="s">
        <v>570</v>
      </c>
      <c r="AAD601" s="204"/>
      <c r="AAE601" s="204">
        <f>VLOOKUP(AAB601,$A$681:$F$2236,6,FALSE)</f>
        <v>342</v>
      </c>
      <c r="AAF601" s="203" t="s">
        <v>65</v>
      </c>
      <c r="AAG601" s="10">
        <f>AAE601*1.3</f>
        <v>444.6</v>
      </c>
      <c r="AAH601" s="10"/>
      <c r="AAI601" s="274"/>
      <c r="AAJ601" s="203" t="s">
        <v>64</v>
      </c>
      <c r="AAK601" s="277" t="s">
        <v>960</v>
      </c>
      <c r="AAM601" s="204"/>
      <c r="AAN601" s="204">
        <f>VLOOKUP(AAK601,$A$681:$F$2236,6,FALSE)</f>
        <v>149</v>
      </c>
      <c r="AAO601" s="203" t="s">
        <v>65</v>
      </c>
      <c r="AAP601" s="10">
        <f>AAN601*1.3</f>
        <v>193.70000000000002</v>
      </c>
      <c r="AAQ601" s="10"/>
      <c r="AAR601" s="274"/>
      <c r="AAS601" s="203" t="s">
        <v>64</v>
      </c>
      <c r="AAT601" s="277" t="s">
        <v>831</v>
      </c>
      <c r="AAV601" s="204"/>
      <c r="AAW601" s="204">
        <f>VLOOKUP(AAT601,$A$681:$F$2236,6,FALSE)</f>
        <v>211</v>
      </c>
      <c r="AAX601" s="203" t="s">
        <v>65</v>
      </c>
      <c r="AAY601" s="10">
        <f>AAW601*1.3</f>
        <v>274.3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VLOOKUP(ABC601,$A$681:$F$2236,6,FALSE)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570</v>
      </c>
      <c r="ABN601" s="204"/>
      <c r="ABO601" s="204">
        <f>VLOOKUP(ABL601,$A$681:$F$2236,6,FALSE)</f>
        <v>342</v>
      </c>
      <c r="ABP601" s="203" t="s">
        <v>65</v>
      </c>
      <c r="ABQ601" s="10">
        <f>ABO601*1.3</f>
        <v>444.6</v>
      </c>
      <c r="ABR601" s="10"/>
      <c r="ABS601" s="274"/>
      <c r="ABT601" s="203" t="s">
        <v>64</v>
      </c>
      <c r="ABU601" s="277" t="s">
        <v>831</v>
      </c>
      <c r="ABW601" s="204"/>
      <c r="ABX601" s="204">
        <f>VLOOKUP(ABU601,$A$681:$F$2236,6,FALSE)</f>
        <v>211</v>
      </c>
      <c r="ABY601" s="203" t="s">
        <v>65</v>
      </c>
      <c r="ABZ601" s="10">
        <f>ABX601*1.3</f>
        <v>274.3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VLOOKUP(ACD601,$A$681:$F$2236,6,FALSE)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VLOOKUP(ACM601,$A$681:$F$2236,6,FALSE)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VLOOKUP(ACV601,$A$681:$F$2236,6,FALSE)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VLOOKUP(ADE601,$A$681:$F$2236,6,FALSE)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VLOOKUP(ADN601,$A$681:$F$2236,6,FALSE)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VLOOKUP(ADW601,$A$681:$F$2236,6,FALSE)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VLOOKUP(AEF601,$A$681:$F$2236,6,FALSE)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VLOOKUP(AEO601,$A$681:$F$2236,6,FALSE)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VLOOKUP(AEX601,$A$681:$F$2236,6,FALSE)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VLOOKUP(AFG601,$A$681:$F$2236,6,FALSE)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VLOOKUP(AFP601,$A$681:$F$2236,6,FALSE)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VLOOKUP(AFY601,$A$681:$F$2236,6,FALSE)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VLOOKUP(AGH601,$A$681:$F$2236,6,FALSE)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VLOOKUP(AGQ601,$A$681:$F$2236,6,FALSE)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960</v>
      </c>
      <c r="AHB601" s="204"/>
      <c r="AHC601" s="204">
        <f>VLOOKUP(AGZ601,$A$681:$F$2236,6,FALSE)</f>
        <v>149</v>
      </c>
      <c r="AHD601" s="203" t="s">
        <v>65</v>
      </c>
      <c r="AHE601" s="10">
        <f>AHC601*1.3</f>
        <v>193.70000000000002</v>
      </c>
      <c r="AHF601" s="10"/>
      <c r="AHG601" s="274"/>
      <c r="AHH601" s="203" t="s">
        <v>64</v>
      </c>
      <c r="AHI601" s="277" t="s">
        <v>498</v>
      </c>
      <c r="AHK601" s="204"/>
      <c r="AHL601" s="204">
        <f>VLOOKUP(AHI601,$A$681:$F$2236,6,FALSE)</f>
        <v>24</v>
      </c>
      <c r="AHM601" s="203" t="s">
        <v>65</v>
      </c>
      <c r="AHN601" s="10">
        <f>AHL601*1.3</f>
        <v>31.200000000000003</v>
      </c>
      <c r="AHO601" s="10"/>
      <c r="AHP601" s="274"/>
      <c r="AHQ601" s="203" t="s">
        <v>64</v>
      </c>
      <c r="AHR601" s="277" t="s">
        <v>479</v>
      </c>
      <c r="AHT601" s="204"/>
      <c r="AHU601" s="204">
        <f>VLOOKUP(AHR601,$A$681:$F$2236,6,FALSE)</f>
        <v>3</v>
      </c>
      <c r="AHV601" s="203" t="s">
        <v>65</v>
      </c>
      <c r="AHW601" s="10">
        <f>AHU601*1.3</f>
        <v>3.9000000000000004</v>
      </c>
      <c r="AHX601" s="10"/>
      <c r="AHY601" s="274"/>
      <c r="AHZ601" s="203" t="s">
        <v>64</v>
      </c>
      <c r="AIA601" s="277" t="s">
        <v>479</v>
      </c>
      <c r="AIC601" s="204"/>
      <c r="AID601" s="204">
        <f>VLOOKUP(AIA601,$A$681:$F$2236,6,FALSE)</f>
        <v>3</v>
      </c>
      <c r="AIE601" s="203" t="s">
        <v>65</v>
      </c>
      <c r="AIF601" s="10">
        <f>AID601*1.3</f>
        <v>3.9000000000000004</v>
      </c>
      <c r="AIG601" s="10"/>
      <c r="AIH601" s="274"/>
      <c r="AII601" s="203" t="s">
        <v>64</v>
      </c>
      <c r="AIJ601" s="277" t="s">
        <v>479</v>
      </c>
      <c r="AIL601" s="204"/>
      <c r="AIM601" s="204">
        <f>VLOOKUP(AIJ601,$A$681:$F$2236,6,FALSE)</f>
        <v>3</v>
      </c>
      <c r="AIN601" s="203" t="s">
        <v>65</v>
      </c>
      <c r="AIO601" s="10">
        <f>AIM601*1.3</f>
        <v>3.9000000000000004</v>
      </c>
      <c r="AIP601" s="10"/>
      <c r="AIQ601" s="274"/>
      <c r="AIR601" s="203" t="s">
        <v>64</v>
      </c>
      <c r="AIS601" s="277" t="s">
        <v>479</v>
      </c>
      <c r="AIU601" s="204"/>
      <c r="AIV601" s="204">
        <f>VLOOKUP(AIS601,$A$681:$F$2236,6,FALSE)</f>
        <v>3</v>
      </c>
      <c r="AIW601" s="203" t="s">
        <v>65</v>
      </c>
      <c r="AIX601" s="10">
        <f>AIV601*1.3</f>
        <v>3.9000000000000004</v>
      </c>
      <c r="AIY601" s="10"/>
      <c r="AIZ601" s="274"/>
      <c r="AJA601" s="203" t="s">
        <v>64</v>
      </c>
      <c r="AJB601" s="277" t="s">
        <v>479</v>
      </c>
      <c r="AJD601" s="204"/>
      <c r="AJE601" s="204">
        <f>VLOOKUP(AJB601,$A$681:$F$2236,6,FALSE)</f>
        <v>3</v>
      </c>
      <c r="AJF601" s="203" t="s">
        <v>65</v>
      </c>
      <c r="AJG601" s="10">
        <f>AJE601*1.3</f>
        <v>3.9000000000000004</v>
      </c>
      <c r="AJH601" s="10"/>
      <c r="AJI601" s="274"/>
      <c r="AJJ601" s="203" t="s">
        <v>64</v>
      </c>
      <c r="AJK601" s="277" t="s">
        <v>831</v>
      </c>
      <c r="AJM601" s="204"/>
      <c r="AJN601" s="204">
        <f>VLOOKUP(AJK601,$A$681:$F$2236,6,FALSE)</f>
        <v>211</v>
      </c>
      <c r="AJO601" s="203" t="s">
        <v>65</v>
      </c>
      <c r="AJP601" s="10">
        <f>AJN601*1.3</f>
        <v>274.3</v>
      </c>
      <c r="AJQ601" s="10"/>
      <c r="AJR601" s="274"/>
      <c r="AJS601" s="203" t="s">
        <v>64</v>
      </c>
      <c r="AJT601" s="434" t="s">
        <v>479</v>
      </c>
      <c r="AJV601" s="204"/>
      <c r="AJW601" s="204">
        <f>VLOOKUP(AJT601,$A$681:$F$2236,6,FALSE)</f>
        <v>3</v>
      </c>
      <c r="AJX601" s="203" t="s">
        <v>65</v>
      </c>
      <c r="AJY601" s="10">
        <f>AJW601*1.3</f>
        <v>3.9000000000000004</v>
      </c>
      <c r="AJZ601" s="10"/>
      <c r="AKA601" s="274"/>
      <c r="AKB601" s="203" t="s">
        <v>64</v>
      </c>
      <c r="AKC601" s="277" t="s">
        <v>570</v>
      </c>
      <c r="AKE601" s="204"/>
      <c r="AKF601" s="204">
        <f>VLOOKUP(AKC601,$A$681:$F$2236,6,FALSE)</f>
        <v>342</v>
      </c>
      <c r="AKG601" s="203" t="s">
        <v>65</v>
      </c>
      <c r="AKH601" s="10">
        <f>AKF601*1.3</f>
        <v>444.6</v>
      </c>
      <c r="AKI601" s="10"/>
      <c r="AKJ601" s="274"/>
      <c r="AKK601" s="203" t="s">
        <v>64</v>
      </c>
      <c r="AKL601" s="277" t="s">
        <v>492</v>
      </c>
      <c r="AKN601" s="204"/>
      <c r="AKO601" s="204">
        <f>VLOOKUP(AKL601,$A$681:$F$2236,6,FALSE)</f>
        <v>51</v>
      </c>
      <c r="AKP601" s="203" t="s">
        <v>65</v>
      </c>
      <c r="AKQ601" s="10">
        <f>AKO601*1.3</f>
        <v>66.3</v>
      </c>
      <c r="AKR601" s="10"/>
      <c r="AKS601" s="274"/>
      <c r="AKT601" s="203" t="s">
        <v>64</v>
      </c>
      <c r="AKU601" s="277" t="s">
        <v>570</v>
      </c>
      <c r="AKW601" s="204"/>
      <c r="AKX601" s="204">
        <f>VLOOKUP(AKU601,$A$681:$F$2236,6,FALSE)</f>
        <v>342</v>
      </c>
      <c r="AKY601" s="203" t="s">
        <v>65</v>
      </c>
      <c r="AKZ601" s="10">
        <f>AKX601*1.3</f>
        <v>444.6</v>
      </c>
      <c r="ALA601" s="10"/>
      <c r="ALB601" s="274"/>
      <c r="ALC601" s="203" t="s">
        <v>64</v>
      </c>
      <c r="ALD601" s="277" t="s">
        <v>479</v>
      </c>
      <c r="ALF601" s="204"/>
      <c r="ALG601" s="204">
        <f>VLOOKUP(ALD601,$A$681:$F$2236,6,FALSE)</f>
        <v>3</v>
      </c>
      <c r="ALH601" s="203" t="s">
        <v>65</v>
      </c>
      <c r="ALI601" s="10">
        <f>ALG601*1.3</f>
        <v>3.9000000000000004</v>
      </c>
      <c r="ALJ601" s="10"/>
      <c r="ALK601" s="274"/>
      <c r="ALL601" s="203" t="s">
        <v>64</v>
      </c>
      <c r="ALM601" s="277" t="s">
        <v>469</v>
      </c>
      <c r="ALO601" s="204"/>
      <c r="ALP601" s="204">
        <f>VLOOKUP(ALM601,$A$681:$F$2236,6,FALSE)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960</v>
      </c>
      <c r="ALX601" s="204"/>
      <c r="ALY601" s="204">
        <f>VLOOKUP(ALV601,$A$681:$F$2236,6,FALSE)</f>
        <v>149</v>
      </c>
      <c r="ALZ601" s="203" t="s">
        <v>65</v>
      </c>
      <c r="AMA601" s="10">
        <f>ALY601*1.3</f>
        <v>193.70000000000002</v>
      </c>
      <c r="AMB601" s="10"/>
      <c r="AMC601" s="274"/>
      <c r="AMD601" s="203" t="s">
        <v>64</v>
      </c>
      <c r="AME601" s="277" t="s">
        <v>479</v>
      </c>
      <c r="AMG601" s="204"/>
      <c r="AMH601" s="204">
        <f>VLOOKUP(AME601,$A$681:$F$2236,6,FALSE)</f>
        <v>3</v>
      </c>
      <c r="AMI601" s="203" t="s">
        <v>65</v>
      </c>
      <c r="AMJ601" s="10">
        <f>AMH601*1.3</f>
        <v>3.9000000000000004</v>
      </c>
      <c r="AMK601" s="10"/>
      <c r="AML601" s="274"/>
      <c r="AMM601" s="203" t="s">
        <v>64</v>
      </c>
      <c r="AMN601" s="277" t="s">
        <v>831</v>
      </c>
      <c r="AMP601" s="204"/>
      <c r="AMQ601" s="204">
        <f>VLOOKUP(AMN601,$A$681:$F$2236,6,FALSE)</f>
        <v>211</v>
      </c>
      <c r="AMR601" s="203" t="s">
        <v>65</v>
      </c>
      <c r="AMS601" s="10">
        <f>AMQ601*1.3</f>
        <v>274.3</v>
      </c>
      <c r="AMT601" s="10"/>
      <c r="AMU601" s="274"/>
      <c r="AMV601" s="203" t="s">
        <v>64</v>
      </c>
      <c r="AMW601" s="277" t="s">
        <v>960</v>
      </c>
      <c r="AMY601" s="204"/>
      <c r="AMZ601" s="204">
        <f>VLOOKUP(AMW601,$A$681:$F$2236,6,FALSE)</f>
        <v>149</v>
      </c>
      <c r="ANA601" s="203" t="s">
        <v>65</v>
      </c>
      <c r="ANB601" s="10">
        <f>AMZ601*1.3</f>
        <v>193.70000000000002</v>
      </c>
      <c r="ANC601" s="10"/>
      <c r="AND601" s="274"/>
      <c r="ANE601" s="203" t="s">
        <v>64</v>
      </c>
      <c r="ANF601" s="277" t="s">
        <v>960</v>
      </c>
      <c r="ANH601" s="204"/>
      <c r="ANI601" s="204">
        <f>VLOOKUP(ANF601,$A$681:$F$2236,6,FALSE)</f>
        <v>149</v>
      </c>
      <c r="ANJ601" s="203" t="s">
        <v>65</v>
      </c>
      <c r="ANK601" s="10">
        <f>ANI601*1.3</f>
        <v>193.70000000000002</v>
      </c>
      <c r="ANL601" s="10"/>
      <c r="ANM601" s="274"/>
      <c r="ANN601" s="203" t="s">
        <v>64</v>
      </c>
      <c r="ANO601" s="277" t="s">
        <v>492</v>
      </c>
      <c r="ANQ601" s="204"/>
      <c r="ANR601" s="204">
        <f>VLOOKUP(ANO601,$A$681:$F$2236,6,FALSE)</f>
        <v>51</v>
      </c>
      <c r="ANS601" s="203" t="s">
        <v>65</v>
      </c>
      <c r="ANT601" s="10">
        <f>ANR601*1.3</f>
        <v>66.3</v>
      </c>
      <c r="ANU601" s="10"/>
      <c r="ANV601" s="274"/>
      <c r="ANW601" s="203" t="s">
        <v>64</v>
      </c>
      <c r="ANX601" s="277" t="s">
        <v>642</v>
      </c>
      <c r="ANZ601" s="204"/>
      <c r="AOA601" s="204">
        <f>VLOOKUP(ANX601,$A$681:$F$2236,6,FALSE)</f>
        <v>67</v>
      </c>
      <c r="AOB601" s="203" t="s">
        <v>65</v>
      </c>
      <c r="AOC601" s="10">
        <f>AOA601*1.3</f>
        <v>87.100000000000009</v>
      </c>
      <c r="AOD601" s="10"/>
      <c r="AOE601" s="274"/>
      <c r="AOF601" s="203" t="s">
        <v>64</v>
      </c>
      <c r="AOG601" s="277" t="s">
        <v>479</v>
      </c>
      <c r="AOI601" s="204"/>
      <c r="AOJ601" s="204">
        <f>VLOOKUP(AOG601,$A$681:$F$2236,6,FALSE)</f>
        <v>3</v>
      </c>
      <c r="AOK601" s="203" t="s">
        <v>65</v>
      </c>
      <c r="AOL601" s="10">
        <f>AOJ601*1.3</f>
        <v>3.9000000000000004</v>
      </c>
      <c r="AOM601" s="10"/>
      <c r="AON601" s="274"/>
      <c r="AOO601" s="203" t="s">
        <v>64</v>
      </c>
      <c r="AOP601" s="277" t="s">
        <v>831</v>
      </c>
      <c r="AOR601" s="204"/>
      <c r="AOS601" s="204">
        <f>VLOOKUP(AOP601,$A$681:$F$2236,6,FALSE)</f>
        <v>211</v>
      </c>
      <c r="AOT601" s="203" t="s">
        <v>65</v>
      </c>
      <c r="AOU601" s="10">
        <f>AOS601*1.3</f>
        <v>274.3</v>
      </c>
      <c r="AOV601" s="10"/>
      <c r="AOW601" s="274"/>
      <c r="AOX601" s="203" t="s">
        <v>64</v>
      </c>
      <c r="AOY601" s="277" t="s">
        <v>479</v>
      </c>
      <c r="APA601" s="204"/>
      <c r="APB601" s="204">
        <f>VLOOKUP(AOY601,$A$681:$F$2236,6,FALSE)</f>
        <v>3</v>
      </c>
      <c r="APC601" s="203" t="s">
        <v>65</v>
      </c>
      <c r="APD601" s="10">
        <f>APB601*1.3</f>
        <v>3.9000000000000004</v>
      </c>
      <c r="APE601" s="10"/>
      <c r="APF601" s="274"/>
      <c r="APG601" s="203" t="s">
        <v>64</v>
      </c>
      <c r="APH601" s="277" t="s">
        <v>960</v>
      </c>
      <c r="APJ601" s="204"/>
      <c r="APK601" s="204">
        <f>VLOOKUP(APH601,$A$681:$F$2236,6,FALSE)</f>
        <v>149</v>
      </c>
      <c r="APL601" s="203" t="s">
        <v>65</v>
      </c>
      <c r="APM601" s="10">
        <f>APK601*1.3</f>
        <v>193.70000000000002</v>
      </c>
      <c r="APN601" s="10"/>
      <c r="APO601" s="274"/>
      <c r="APP601" s="203" t="s">
        <v>64</v>
      </c>
      <c r="APQ601" s="277" t="s">
        <v>960</v>
      </c>
      <c r="APS601" s="204"/>
      <c r="APT601" s="204">
        <f>VLOOKUP(APQ601,$A$681:$F$2236,6,FALSE)</f>
        <v>149</v>
      </c>
      <c r="APU601" s="203" t="s">
        <v>65</v>
      </c>
      <c r="APV601" s="10">
        <f>APT601*1.3</f>
        <v>193.70000000000002</v>
      </c>
      <c r="APW601" s="10"/>
      <c r="APX601" s="274"/>
      <c r="APY601" s="203" t="s">
        <v>64</v>
      </c>
      <c r="APZ601" s="277" t="s">
        <v>570</v>
      </c>
      <c r="AQB601" s="204"/>
      <c r="AQC601" s="204">
        <f>VLOOKUP(APZ601,$A$681:$F$2236,6,FALSE)</f>
        <v>342</v>
      </c>
      <c r="AQD601" s="203" t="s">
        <v>65</v>
      </c>
      <c r="AQE601" s="10">
        <f>AQC601*1.3</f>
        <v>444.6</v>
      </c>
      <c r="AQF601" s="10"/>
      <c r="AQG601" s="274"/>
    </row>
    <row r="602" spans="1:1125" s="14" customFormat="1" ht="15">
      <c r="A602" s="203" t="s">
        <v>66</v>
      </c>
      <c r="B602" s="277" t="s">
        <v>960</v>
      </c>
      <c r="D602" s="204"/>
      <c r="E602" s="204">
        <f>VLOOKUP(B602,$A$681:$F$2236,6,FALSE)</f>
        <v>149</v>
      </c>
      <c r="F602" s="203" t="s">
        <v>67</v>
      </c>
      <c r="G602" s="10">
        <f>E602*1.2</f>
        <v>178.79999999999998</v>
      </c>
      <c r="H602" s="10"/>
      <c r="I602" s="268"/>
      <c r="J602" s="203" t="s">
        <v>66</v>
      </c>
      <c r="K602" s="277" t="s">
        <v>960</v>
      </c>
      <c r="M602" s="204"/>
      <c r="N602" s="204">
        <f>VLOOKUP(K602,$A$681:$F$2236,6,FALSE)</f>
        <v>149</v>
      </c>
      <c r="O602" s="203" t="s">
        <v>67</v>
      </c>
      <c r="P602" s="10">
        <f>N602*1.2</f>
        <v>178.79999999999998</v>
      </c>
      <c r="Q602" s="10"/>
      <c r="R602" s="268"/>
      <c r="S602" s="203" t="s">
        <v>66</v>
      </c>
      <c r="T602" s="277" t="s">
        <v>960</v>
      </c>
      <c r="V602" s="204"/>
      <c r="W602" s="204">
        <f>VLOOKUP(T602,$A$681:$F$2236,6,FALSE)</f>
        <v>149</v>
      </c>
      <c r="X602" s="203" t="s">
        <v>67</v>
      </c>
      <c r="Y602" s="10">
        <f>W602*1.2</f>
        <v>178.79999999999998</v>
      </c>
      <c r="Z602" s="10"/>
      <c r="AA602" s="268"/>
      <c r="AB602" s="203" t="s">
        <v>66</v>
      </c>
      <c r="AC602" s="277" t="s">
        <v>1005</v>
      </c>
      <c r="AE602" s="204"/>
      <c r="AF602" s="204">
        <f>VLOOKUP(AC602,$A$681:$F$2236,6,FALSE)</f>
        <v>163</v>
      </c>
      <c r="AG602" s="203" t="s">
        <v>67</v>
      </c>
      <c r="AH602" s="10">
        <f>AF602*1.2</f>
        <v>195.6</v>
      </c>
      <c r="AI602" s="10"/>
      <c r="AJ602" s="268"/>
      <c r="AK602" s="203" t="s">
        <v>66</v>
      </c>
      <c r="AL602" s="277" t="s">
        <v>831</v>
      </c>
      <c r="AN602" s="204"/>
      <c r="AO602" s="204">
        <f>VLOOKUP(AL602,$A$681:$F$2236,6,FALSE)</f>
        <v>211</v>
      </c>
      <c r="AP602" s="203" t="s">
        <v>67</v>
      </c>
      <c r="AQ602" s="10">
        <f>AO602*1.2</f>
        <v>253.2</v>
      </c>
      <c r="AR602" s="10"/>
      <c r="AS602" s="268"/>
      <c r="AT602" s="203" t="s">
        <v>66</v>
      </c>
      <c r="AU602" s="277" t="s">
        <v>960</v>
      </c>
      <c r="AW602" s="204"/>
      <c r="AX602" s="204">
        <f>VLOOKUP(AU602,$A$681:$F$2236,6,FALSE)</f>
        <v>149</v>
      </c>
      <c r="AY602" s="203" t="s">
        <v>67</v>
      </c>
      <c r="AZ602" s="10">
        <f>AX602*1.2</f>
        <v>178.79999999999998</v>
      </c>
      <c r="BA602" s="10"/>
      <c r="BB602" s="268"/>
      <c r="BC602" s="203" t="s">
        <v>66</v>
      </c>
      <c r="BD602" s="277" t="s">
        <v>960</v>
      </c>
      <c r="BF602" s="204"/>
      <c r="BG602" s="204">
        <f>VLOOKUP(BD602,$A$681:$F$2236,6,FALSE)</f>
        <v>149</v>
      </c>
      <c r="BH602" s="203" t="s">
        <v>67</v>
      </c>
      <c r="BI602" s="10">
        <f>BG602*1.2</f>
        <v>178.79999999999998</v>
      </c>
      <c r="BJ602" s="10"/>
      <c r="BK602" s="268"/>
      <c r="BL602" s="203" t="s">
        <v>66</v>
      </c>
      <c r="BM602" s="277" t="s">
        <v>479</v>
      </c>
      <c r="BO602" s="204"/>
      <c r="BP602" s="204">
        <f>VLOOKUP(BM602,$A$681:$F$2236,6,FALSE)</f>
        <v>3</v>
      </c>
      <c r="BQ602" s="203" t="s">
        <v>67</v>
      </c>
      <c r="BR602" s="10">
        <f>BP602*1.2</f>
        <v>3.5999999999999996</v>
      </c>
      <c r="BS602" s="10"/>
      <c r="BT602" s="268"/>
      <c r="BU602" s="203" t="s">
        <v>66</v>
      </c>
      <c r="BV602" s="277" t="s">
        <v>1005</v>
      </c>
      <c r="BX602" s="204"/>
      <c r="BY602" s="204">
        <f>VLOOKUP(BV602,$A$681:$F$2236,6,FALSE)</f>
        <v>163</v>
      </c>
      <c r="BZ602" s="203" t="s">
        <v>67</v>
      </c>
      <c r="CA602" s="10">
        <f>BY602*1.2</f>
        <v>195.6</v>
      </c>
      <c r="CB602" s="10"/>
      <c r="CC602" s="268"/>
      <c r="CD602" s="203" t="s">
        <v>66</v>
      </c>
      <c r="CE602" s="277" t="s">
        <v>960</v>
      </c>
      <c r="CG602" s="204"/>
      <c r="CH602" s="204">
        <f>VLOOKUP(CE602,$A$681:$F$2236,6,FALSE)</f>
        <v>149</v>
      </c>
      <c r="CI602" s="203" t="s">
        <v>67</v>
      </c>
      <c r="CJ602" s="10">
        <f>CH602*1.2</f>
        <v>178.79999999999998</v>
      </c>
      <c r="CK602" s="10"/>
      <c r="CL602" s="268"/>
      <c r="CM602" s="203" t="s">
        <v>66</v>
      </c>
      <c r="CN602" s="277" t="s">
        <v>960</v>
      </c>
      <c r="CP602" s="204"/>
      <c r="CQ602" s="204">
        <f>VLOOKUP(CN602,$A$681:$F$2236,6,FALSE)</f>
        <v>149</v>
      </c>
      <c r="CR602" s="203" t="s">
        <v>67</v>
      </c>
      <c r="CS602" s="10">
        <f>CQ602*1.2</f>
        <v>178.79999999999998</v>
      </c>
      <c r="CT602" s="10"/>
      <c r="CU602" s="268"/>
      <c r="CV602" s="203" t="s">
        <v>66</v>
      </c>
      <c r="CW602" s="277" t="s">
        <v>831</v>
      </c>
      <c r="CY602" s="204"/>
      <c r="CZ602" s="204">
        <f>VLOOKUP(CW602,$A$681:$F$2236,6,FALSE)</f>
        <v>211</v>
      </c>
      <c r="DA602" s="203" t="s">
        <v>67</v>
      </c>
      <c r="DB602" s="10">
        <f>CZ602*1.2</f>
        <v>253.2</v>
      </c>
      <c r="DC602" s="10"/>
      <c r="DD602" s="268"/>
      <c r="DE602" s="203" t="s">
        <v>66</v>
      </c>
      <c r="DF602" s="277" t="s">
        <v>479</v>
      </c>
      <c r="DH602" s="204"/>
      <c r="DI602" s="204">
        <f>VLOOKUP(DF602,$A$681:$F$2236,6,FALSE)</f>
        <v>3</v>
      </c>
      <c r="DJ602" s="203" t="s">
        <v>67</v>
      </c>
      <c r="DK602" s="10">
        <f>DI602*1.2</f>
        <v>3.5999999999999996</v>
      </c>
      <c r="DL602" s="10"/>
      <c r="DM602" s="268"/>
      <c r="DN602" s="203" t="s">
        <v>66</v>
      </c>
      <c r="DO602" s="277" t="s">
        <v>1005</v>
      </c>
      <c r="DQ602" s="204"/>
      <c r="DR602" s="204">
        <f>VLOOKUP(DO602,$A$681:$F$2236,6,FALSE)</f>
        <v>163</v>
      </c>
      <c r="DS602" s="203" t="s">
        <v>67</v>
      </c>
      <c r="DT602" s="10">
        <f>DR602*1.2</f>
        <v>195.6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VLOOKUP(DX602,$A$681:$F$2236,6,FALSE)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492</v>
      </c>
      <c r="EI602" s="204"/>
      <c r="EJ602" s="204">
        <f>VLOOKUP(EG602,$A$681:$F$2236,6,FALSE)</f>
        <v>51</v>
      </c>
      <c r="EK602" s="203" t="s">
        <v>67</v>
      </c>
      <c r="EL602" s="10">
        <f>EJ602*1.2</f>
        <v>61.199999999999996</v>
      </c>
      <c r="EM602" s="10"/>
      <c r="EN602" s="268"/>
      <c r="EO602" s="203" t="s">
        <v>66</v>
      </c>
      <c r="EP602" s="277" t="s">
        <v>960</v>
      </c>
      <c r="ER602" s="204"/>
      <c r="ES602" s="204">
        <f>VLOOKUP(EP602,$A$681:$F$2236,6,FALSE)</f>
        <v>149</v>
      </c>
      <c r="ET602" s="203" t="s">
        <v>67</v>
      </c>
      <c r="EU602" s="10">
        <f>ES602*1.2</f>
        <v>178.79999999999998</v>
      </c>
      <c r="EV602" s="10"/>
      <c r="EW602" s="268"/>
      <c r="EX602" s="203" t="s">
        <v>66</v>
      </c>
      <c r="EY602" s="277" t="s">
        <v>960</v>
      </c>
      <c r="FA602" s="204"/>
      <c r="FB602" s="204">
        <f>VLOOKUP(EY602,$A$681:$F$2236,6,FALSE)</f>
        <v>149</v>
      </c>
      <c r="FC602" s="203" t="s">
        <v>67</v>
      </c>
      <c r="FD602" s="10">
        <f>FB602*1.2</f>
        <v>178.79999999999998</v>
      </c>
      <c r="FE602" s="10"/>
      <c r="FF602" s="268"/>
      <c r="FG602" s="203" t="s">
        <v>66</v>
      </c>
      <c r="FH602" s="424" t="s">
        <v>960</v>
      </c>
      <c r="FJ602" s="204"/>
      <c r="FK602" s="204">
        <f>VLOOKUP(FH602,$A$681:$F$2236,6,FALSE)</f>
        <v>149</v>
      </c>
      <c r="FL602" s="203" t="s">
        <v>67</v>
      </c>
      <c r="FM602" s="10">
        <f>FK602*1.2</f>
        <v>178.79999999999998</v>
      </c>
      <c r="FN602" s="10"/>
      <c r="FO602" s="268"/>
      <c r="FP602" s="203" t="s">
        <v>66</v>
      </c>
      <c r="FQ602" s="277" t="s">
        <v>960</v>
      </c>
      <c r="FS602" s="204"/>
      <c r="FT602" s="204">
        <f>VLOOKUP(FQ602,$A$681:$F$2236,6,FALSE)</f>
        <v>149</v>
      </c>
      <c r="FU602" s="203" t="s">
        <v>67</v>
      </c>
      <c r="FV602" s="10">
        <f>FT602*1.2</f>
        <v>178.79999999999998</v>
      </c>
      <c r="FW602" s="10"/>
      <c r="FX602" s="268"/>
      <c r="FY602" s="203" t="s">
        <v>66</v>
      </c>
      <c r="FZ602" s="277" t="s">
        <v>960</v>
      </c>
      <c r="GB602" s="204"/>
      <c r="GC602" s="204">
        <f>VLOOKUP(FZ602,$A$681:$F$2236,6,FALSE)</f>
        <v>149</v>
      </c>
      <c r="GD602" s="203" t="s">
        <v>67</v>
      </c>
      <c r="GE602" s="10">
        <f>GC602*1.2</f>
        <v>178.79999999999998</v>
      </c>
      <c r="GF602" s="10"/>
      <c r="GG602" s="268"/>
      <c r="GH602" s="203" t="s">
        <v>66</v>
      </c>
      <c r="GI602" s="277" t="s">
        <v>960</v>
      </c>
      <c r="GK602" s="204"/>
      <c r="GL602" s="204">
        <f>VLOOKUP(GI602,$A$681:$F$2236,6,FALSE)</f>
        <v>149</v>
      </c>
      <c r="GM602" s="203" t="s">
        <v>67</v>
      </c>
      <c r="GN602" s="10">
        <f>GL602*1.2</f>
        <v>178.79999999999998</v>
      </c>
      <c r="GO602" s="10"/>
      <c r="GP602" s="268"/>
      <c r="GQ602" s="203" t="s">
        <v>66</v>
      </c>
      <c r="GR602" s="277" t="s">
        <v>1005</v>
      </c>
      <c r="GT602" s="204"/>
      <c r="GU602" s="204">
        <f>VLOOKUP(GR602,$A$681:$F$2236,6,FALSE)</f>
        <v>163</v>
      </c>
      <c r="GV602" s="203" t="s">
        <v>67</v>
      </c>
      <c r="GW602" s="10">
        <f>GU602*1.2</f>
        <v>195.6</v>
      </c>
      <c r="GX602" s="10"/>
      <c r="GY602" s="268"/>
      <c r="GZ602" s="203" t="s">
        <v>66</v>
      </c>
      <c r="HA602" s="277" t="s">
        <v>479</v>
      </c>
      <c r="HC602" s="204"/>
      <c r="HD602" s="204">
        <f>VLOOKUP(HA602,$A$681:$F$2236,6,FALSE)</f>
        <v>3</v>
      </c>
      <c r="HE602" s="203" t="s">
        <v>67</v>
      </c>
      <c r="HF602" s="10">
        <f>HD602*1.2</f>
        <v>3.5999999999999996</v>
      </c>
      <c r="HG602" s="10"/>
      <c r="HH602" s="268"/>
      <c r="HI602" s="203" t="s">
        <v>66</v>
      </c>
      <c r="HJ602" s="277" t="s">
        <v>960</v>
      </c>
      <c r="HL602" s="204"/>
      <c r="HM602" s="204">
        <f>VLOOKUP(HJ602,$A$681:$F$2236,6,FALSE)</f>
        <v>149</v>
      </c>
      <c r="HN602" s="203" t="s">
        <v>67</v>
      </c>
      <c r="HO602" s="10">
        <f>HM602*1.2</f>
        <v>178.79999999999998</v>
      </c>
      <c r="HP602" s="10"/>
      <c r="HQ602" s="268"/>
      <c r="HR602" s="203" t="s">
        <v>66</v>
      </c>
      <c r="HS602" s="277" t="s">
        <v>831</v>
      </c>
      <c r="HU602" s="204"/>
      <c r="HV602" s="204">
        <f>VLOOKUP(HS602,$A$681:$F$2236,6,FALSE)</f>
        <v>211</v>
      </c>
      <c r="HW602" s="203" t="s">
        <v>67</v>
      </c>
      <c r="HX602" s="10">
        <f>HV602*1.2</f>
        <v>253.2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VLOOKUP(IB602,$A$681:$F$2236,6,FALSE)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960</v>
      </c>
      <c r="IM602" s="204"/>
      <c r="IN602" s="204">
        <f>VLOOKUP(IK602,$A$681:$F$2236,6,FALSE)</f>
        <v>149</v>
      </c>
      <c r="IO602" s="203" t="s">
        <v>67</v>
      </c>
      <c r="IP602" s="10">
        <f>IN602*1.2</f>
        <v>178.79999999999998</v>
      </c>
      <c r="IQ602" s="10"/>
      <c r="IR602" s="268"/>
      <c r="IS602" s="203" t="s">
        <v>66</v>
      </c>
      <c r="IT602" s="277" t="s">
        <v>642</v>
      </c>
      <c r="IV602" s="204"/>
      <c r="IW602" s="204">
        <f>VLOOKUP(IT602,$A$681:$F$2236,6,FALSE)</f>
        <v>67</v>
      </c>
      <c r="IX602" s="203" t="s">
        <v>67</v>
      </c>
      <c r="IY602" s="10">
        <f>IW602*1.2</f>
        <v>80.399999999999991</v>
      </c>
      <c r="IZ602" s="10"/>
      <c r="JA602" s="268"/>
      <c r="JB602" s="203" t="s">
        <v>66</v>
      </c>
      <c r="JC602" s="277" t="s">
        <v>960</v>
      </c>
      <c r="JE602" s="204"/>
      <c r="JF602" s="204">
        <f>VLOOKUP(JC602,$A$681:$F$2236,6,FALSE)</f>
        <v>149</v>
      </c>
      <c r="JG602" s="203" t="s">
        <v>67</v>
      </c>
      <c r="JH602" s="10">
        <f>JF602*1.2</f>
        <v>178.79999999999998</v>
      </c>
      <c r="JI602" s="10"/>
      <c r="JJ602" s="268"/>
      <c r="JK602" s="203" t="s">
        <v>66</v>
      </c>
      <c r="JL602" s="277" t="s">
        <v>479</v>
      </c>
      <c r="JN602" s="204"/>
      <c r="JO602" s="204">
        <f>VLOOKUP(JL602,$A$681:$F$2236,6,FALSE)</f>
        <v>3</v>
      </c>
      <c r="JP602" s="203" t="s">
        <v>67</v>
      </c>
      <c r="JQ602" s="10">
        <f>JO602*1.2</f>
        <v>3.5999999999999996</v>
      </c>
      <c r="JR602" s="10"/>
      <c r="JS602" s="268"/>
      <c r="JT602" s="203" t="s">
        <v>66</v>
      </c>
      <c r="JU602" s="277" t="s">
        <v>831</v>
      </c>
      <c r="JW602" s="204"/>
      <c r="JX602" s="204">
        <f>VLOOKUP(JU602,$A$681:$F$2236,6,FALSE)</f>
        <v>211</v>
      </c>
      <c r="JY602" s="203" t="s">
        <v>67</v>
      </c>
      <c r="JZ602" s="10">
        <f>JX602*1.2</f>
        <v>253.2</v>
      </c>
      <c r="KA602" s="10"/>
      <c r="KB602" s="268"/>
      <c r="KC602" s="203" t="s">
        <v>66</v>
      </c>
      <c r="KD602" s="277" t="s">
        <v>960</v>
      </c>
      <c r="KF602" s="204"/>
      <c r="KG602" s="204">
        <f>VLOOKUP(KD602,$A$681:$F$2236,6,FALSE)</f>
        <v>149</v>
      </c>
      <c r="KH602" s="203" t="s">
        <v>67</v>
      </c>
      <c r="KI602" s="10">
        <f>KG602*1.2</f>
        <v>178.79999999999998</v>
      </c>
      <c r="KJ602" s="10"/>
      <c r="KK602" s="268"/>
      <c r="KL602" s="203" t="s">
        <v>66</v>
      </c>
      <c r="KM602" s="277" t="s">
        <v>960</v>
      </c>
      <c r="KO602" s="204"/>
      <c r="KP602" s="204">
        <f>VLOOKUP(KM602,$A$681:$F$2236,6,FALSE)</f>
        <v>149</v>
      </c>
      <c r="KQ602" s="203" t="s">
        <v>67</v>
      </c>
      <c r="KR602" s="10">
        <f>KP602*1.2</f>
        <v>178.79999999999998</v>
      </c>
      <c r="KS602" s="10"/>
      <c r="KT602" s="268"/>
      <c r="KU602" s="203" t="s">
        <v>66</v>
      </c>
      <c r="KV602" s="277" t="s">
        <v>492</v>
      </c>
      <c r="KX602" s="204"/>
      <c r="KY602" s="204">
        <f>VLOOKUP(KV602,$A$681:$F$2236,6,FALSE)</f>
        <v>51</v>
      </c>
      <c r="KZ602" s="203" t="s">
        <v>67</v>
      </c>
      <c r="LA602" s="10">
        <f>KY602*1.2</f>
        <v>61.199999999999996</v>
      </c>
      <c r="LB602" s="10"/>
      <c r="LC602" s="268"/>
      <c r="LD602" s="203" t="s">
        <v>66</v>
      </c>
      <c r="LE602" s="277" t="s">
        <v>492</v>
      </c>
      <c r="LG602" s="204"/>
      <c r="LH602" s="204">
        <f>VLOOKUP(LE602,$A$681:$F$2236,6,FALSE)</f>
        <v>51</v>
      </c>
      <c r="LI602" s="203" t="s">
        <v>67</v>
      </c>
      <c r="LJ602" s="10">
        <f>LH602*1.2</f>
        <v>61.199999999999996</v>
      </c>
      <c r="LK602" s="10"/>
      <c r="LL602" s="268"/>
      <c r="LM602" s="203" t="s">
        <v>66</v>
      </c>
      <c r="LN602" s="277" t="s">
        <v>960</v>
      </c>
      <c r="LP602" s="204"/>
      <c r="LQ602" s="204">
        <f>VLOOKUP(LN602,$A$681:$F$2236,6,FALSE)</f>
        <v>149</v>
      </c>
      <c r="LR602" s="203" t="s">
        <v>67</v>
      </c>
      <c r="LS602" s="10">
        <f>LQ602*1.2</f>
        <v>178.79999999999998</v>
      </c>
      <c r="LT602" s="10"/>
      <c r="LU602" s="268"/>
      <c r="LV602" s="203" t="s">
        <v>66</v>
      </c>
      <c r="LW602" s="277" t="s">
        <v>831</v>
      </c>
      <c r="LY602" s="204"/>
      <c r="LZ602" s="204">
        <f>VLOOKUP(LW602,$A$681:$F$2236,6,FALSE)</f>
        <v>211</v>
      </c>
      <c r="MA602" s="203" t="s">
        <v>67</v>
      </c>
      <c r="MB602" s="10">
        <f>LZ602*1.2</f>
        <v>253.2</v>
      </c>
      <c r="MC602" s="10"/>
      <c r="MD602" s="268"/>
      <c r="ME602" s="203" t="s">
        <v>66</v>
      </c>
      <c r="MF602" s="277" t="s">
        <v>492</v>
      </c>
      <c r="MH602" s="204"/>
      <c r="MI602" s="204">
        <f>VLOOKUP(MF602,$A$681:$F$2236,6,FALSE)</f>
        <v>51</v>
      </c>
      <c r="MJ602" s="203" t="s">
        <v>67</v>
      </c>
      <c r="MK602" s="10">
        <f>MI602*1.2</f>
        <v>61.199999999999996</v>
      </c>
      <c r="ML602" s="10"/>
      <c r="MM602" s="268"/>
      <c r="MN602" s="203" t="s">
        <v>66</v>
      </c>
      <c r="MO602" s="277" t="s">
        <v>439</v>
      </c>
      <c r="MQ602" s="204"/>
      <c r="MR602" s="204">
        <f>VLOOKUP(MO602,$A$681:$F$2236,6,FALSE)</f>
        <v>0</v>
      </c>
      <c r="MS602" s="203" t="s">
        <v>67</v>
      </c>
      <c r="MT602" s="10">
        <f>MR602*1.2</f>
        <v>0</v>
      </c>
      <c r="MU602" s="10"/>
      <c r="MV602" s="268"/>
      <c r="MW602" s="203" t="s">
        <v>66</v>
      </c>
      <c r="MX602" s="277" t="s">
        <v>960</v>
      </c>
      <c r="MZ602" s="204"/>
      <c r="NA602" s="204">
        <f>VLOOKUP(MX602,$A$681:$F$2236,6,FALSE)</f>
        <v>149</v>
      </c>
      <c r="NB602" s="203" t="s">
        <v>67</v>
      </c>
      <c r="NC602" s="10">
        <f>NA602*1.2</f>
        <v>178.79999999999998</v>
      </c>
      <c r="ND602" s="10"/>
      <c r="NE602" s="268"/>
      <c r="NF602" s="203" t="s">
        <v>66</v>
      </c>
      <c r="NG602" s="277" t="s">
        <v>479</v>
      </c>
      <c r="NI602" s="204"/>
      <c r="NJ602" s="204">
        <f>VLOOKUP(NG602,$A$681:$F$2236,6,FALSE)</f>
        <v>3</v>
      </c>
      <c r="NK602" s="203" t="s">
        <v>67</v>
      </c>
      <c r="NL602" s="10">
        <f>NJ602*1.2</f>
        <v>3.5999999999999996</v>
      </c>
      <c r="NM602" s="10"/>
      <c r="NN602" s="268"/>
      <c r="NO602" s="203" t="s">
        <v>66</v>
      </c>
      <c r="NP602" s="427" t="s">
        <v>570</v>
      </c>
      <c r="NR602" s="204"/>
      <c r="NS602" s="204">
        <f>VLOOKUP(NP602,$A$681:$F$2236,6,FALSE)</f>
        <v>342</v>
      </c>
      <c r="NT602" s="203" t="s">
        <v>67</v>
      </c>
      <c r="NU602" s="10">
        <f>NS602*1.2</f>
        <v>410.4</v>
      </c>
      <c r="NV602" s="10"/>
      <c r="NW602" s="268"/>
      <c r="NX602" s="203" t="s">
        <v>66</v>
      </c>
      <c r="NY602" s="277" t="s">
        <v>831</v>
      </c>
      <c r="OA602" s="204"/>
      <c r="OB602" s="204">
        <f>VLOOKUP(NY602,$A$681:$F$2236,6,FALSE)</f>
        <v>211</v>
      </c>
      <c r="OC602" s="203" t="s">
        <v>67</v>
      </c>
      <c r="OD602" s="10">
        <f>OB602*1.2</f>
        <v>253.2</v>
      </c>
      <c r="OE602" s="10"/>
      <c r="OF602" s="268"/>
      <c r="OG602" s="203" t="s">
        <v>66</v>
      </c>
      <c r="OH602" s="277" t="s">
        <v>960</v>
      </c>
      <c r="OJ602" s="204"/>
      <c r="OK602" s="204">
        <f>VLOOKUP(OH602,$A$681:$F$2236,6,FALSE)</f>
        <v>149</v>
      </c>
      <c r="OL602" s="203" t="s">
        <v>67</v>
      </c>
      <c r="OM602" s="10">
        <f>OK602*1.2</f>
        <v>178.79999999999998</v>
      </c>
      <c r="ON602" s="10"/>
      <c r="OO602" s="268"/>
      <c r="OP602" s="203" t="s">
        <v>66</v>
      </c>
      <c r="OQ602" s="427" t="s">
        <v>831</v>
      </c>
      <c r="OS602" s="204"/>
      <c r="OT602" s="204">
        <f>VLOOKUP(OQ602,$A$681:$F$2236,6,FALSE)</f>
        <v>211</v>
      </c>
      <c r="OU602" s="203" t="s">
        <v>67</v>
      </c>
      <c r="OV602" s="10">
        <f>OT602*1.2</f>
        <v>253.2</v>
      </c>
      <c r="OW602" s="10"/>
      <c r="OX602" s="268"/>
      <c r="OY602" s="203" t="s">
        <v>66</v>
      </c>
      <c r="OZ602" s="431" t="s">
        <v>960</v>
      </c>
      <c r="PB602" s="204"/>
      <c r="PC602" s="204">
        <f>VLOOKUP(OZ602,$A$681:$F$2236,6,FALSE)</f>
        <v>149</v>
      </c>
      <c r="PD602" s="203" t="s">
        <v>67</v>
      </c>
      <c r="PE602" s="10">
        <f>PC602*1.2</f>
        <v>178.79999999999998</v>
      </c>
      <c r="PF602" s="10"/>
      <c r="PG602" s="268"/>
      <c r="PH602" s="203" t="s">
        <v>66</v>
      </c>
      <c r="PI602" s="277" t="s">
        <v>479</v>
      </c>
      <c r="PK602" s="204"/>
      <c r="PL602" s="204">
        <f>VLOOKUP(PI602,$A$681:$F$2236,6,FALSE)</f>
        <v>3</v>
      </c>
      <c r="PM602" s="203" t="s">
        <v>67</v>
      </c>
      <c r="PN602" s="10">
        <f>PL602*1.2</f>
        <v>3.5999999999999996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VLOOKUP(PR602,$A$681:$F$2236,6,FALSE)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831</v>
      </c>
      <c r="QC602" s="204"/>
      <c r="QD602" s="204">
        <f>VLOOKUP(QA602,$A$681:$F$2236,6,FALSE)</f>
        <v>211</v>
      </c>
      <c r="QE602" s="203" t="s">
        <v>67</v>
      </c>
      <c r="QF602" s="10">
        <f>QD602*1.2</f>
        <v>253.2</v>
      </c>
      <c r="QG602" s="10"/>
      <c r="QH602" s="268"/>
      <c r="QI602" s="203" t="s">
        <v>66</v>
      </c>
      <c r="QJ602" s="277" t="s">
        <v>960</v>
      </c>
      <c r="QL602" s="204"/>
      <c r="QM602" s="204">
        <f>VLOOKUP(QJ602,$A$681:$F$2236,6,FALSE)</f>
        <v>149</v>
      </c>
      <c r="QN602" s="203" t="s">
        <v>67</v>
      </c>
      <c r="QO602" s="10">
        <f>QM602*1.2</f>
        <v>178.79999999999998</v>
      </c>
      <c r="QP602" s="10"/>
      <c r="QQ602" s="268"/>
      <c r="QR602" s="203" t="s">
        <v>66</v>
      </c>
      <c r="QS602" s="277" t="s">
        <v>960</v>
      </c>
      <c r="QU602" s="204"/>
      <c r="QV602" s="204">
        <f>VLOOKUP(QS602,$A$681:$F$2236,6,FALSE)</f>
        <v>149</v>
      </c>
      <c r="QW602" s="203" t="s">
        <v>67</v>
      </c>
      <c r="QX602" s="10">
        <f>QV602*1.2</f>
        <v>178.79999999999998</v>
      </c>
      <c r="QY602" s="10"/>
      <c r="QZ602" s="268"/>
      <c r="RA602" s="203" t="s">
        <v>66</v>
      </c>
      <c r="RB602" s="277" t="s">
        <v>479</v>
      </c>
      <c r="RD602" s="204"/>
      <c r="RE602" s="204">
        <f>VLOOKUP(RB602,$A$681:$F$2236,6,FALSE)</f>
        <v>3</v>
      </c>
      <c r="RF602" s="203" t="s">
        <v>67</v>
      </c>
      <c r="RG602" s="10">
        <f>RE602*1.2</f>
        <v>3.5999999999999996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VLOOKUP(RK602,$A$681:$F$2236,6,FALSE)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960</v>
      </c>
      <c r="RV602" s="204"/>
      <c r="RW602" s="204">
        <f>VLOOKUP(RT602,$A$681:$F$2236,6,FALSE)</f>
        <v>149</v>
      </c>
      <c r="RX602" s="203" t="s">
        <v>67</v>
      </c>
      <c r="RY602" s="10">
        <f>RW602*1.2</f>
        <v>178.79999999999998</v>
      </c>
      <c r="RZ602" s="10"/>
      <c r="SA602" s="274"/>
      <c r="SB602" s="203" t="s">
        <v>66</v>
      </c>
      <c r="SC602" s="277" t="s">
        <v>439</v>
      </c>
      <c r="SE602" s="204"/>
      <c r="SF602" s="204">
        <f>VLOOKUP(SC602,$A$681:$F$2236,6,FALSE)</f>
        <v>0</v>
      </c>
      <c r="SG602" s="203" t="s">
        <v>67</v>
      </c>
      <c r="SH602" s="10">
        <f>SF602*1.2</f>
        <v>0</v>
      </c>
      <c r="SI602" s="10"/>
      <c r="SJ602" s="274"/>
      <c r="SK602" s="203" t="s">
        <v>66</v>
      </c>
      <c r="SL602" s="277" t="s">
        <v>479</v>
      </c>
      <c r="SN602" s="204"/>
      <c r="SO602" s="204">
        <f>VLOOKUP(SL602,$A$681:$F$2236,6,FALSE)</f>
        <v>3</v>
      </c>
      <c r="SP602" s="203" t="s">
        <v>67</v>
      </c>
      <c r="SQ602" s="10">
        <f>SO602*1.2</f>
        <v>3.5999999999999996</v>
      </c>
      <c r="SR602" s="10"/>
      <c r="SS602" s="274"/>
      <c r="ST602" s="203" t="s">
        <v>66</v>
      </c>
      <c r="SU602" s="277" t="s">
        <v>479</v>
      </c>
      <c r="SW602" s="204"/>
      <c r="SX602" s="204">
        <f>VLOOKUP(SU602,$A$681:$F$2236,6,FALSE)</f>
        <v>3</v>
      </c>
      <c r="SY602" s="203" t="s">
        <v>67</v>
      </c>
      <c r="SZ602" s="10">
        <f>SX602*1.2</f>
        <v>3.5999999999999996</v>
      </c>
      <c r="TA602" s="10"/>
      <c r="TB602" s="274"/>
      <c r="TC602" s="203" t="s">
        <v>66</v>
      </c>
      <c r="TD602" s="431" t="s">
        <v>960</v>
      </c>
      <c r="TF602" s="204"/>
      <c r="TG602" s="204">
        <f>VLOOKUP(TD602,$A$681:$F$2236,6,FALSE)</f>
        <v>149</v>
      </c>
      <c r="TH602" s="203" t="s">
        <v>67</v>
      </c>
      <c r="TI602" s="10">
        <f>TG602*1.2</f>
        <v>178.79999999999998</v>
      </c>
      <c r="TK602" s="274"/>
      <c r="TL602" s="203" t="s">
        <v>66</v>
      </c>
      <c r="TM602" s="277" t="s">
        <v>439</v>
      </c>
      <c r="TO602" s="204"/>
      <c r="TP602" s="204">
        <f>VLOOKUP(TM602,$A$681:$F$2236,6,FALSE)</f>
        <v>0</v>
      </c>
      <c r="TQ602" s="203" t="s">
        <v>67</v>
      </c>
      <c r="TR602" s="10">
        <f>TP602*1.2</f>
        <v>0</v>
      </c>
      <c r="TS602" s="10"/>
      <c r="TT602" s="274"/>
      <c r="TU602" s="203" t="s">
        <v>66</v>
      </c>
      <c r="TV602" s="277" t="s">
        <v>831</v>
      </c>
      <c r="TX602" s="204"/>
      <c r="TY602" s="204">
        <f>VLOOKUP(TV602,$A$681:$F$2236,6,FALSE)</f>
        <v>211</v>
      </c>
      <c r="TZ602" s="203" t="s">
        <v>67</v>
      </c>
      <c r="UA602" s="10">
        <f>TY602*1.2</f>
        <v>253.2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VLOOKUP(UE602,$A$681:$F$2236,6,FALSE)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831</v>
      </c>
      <c r="UP602" s="204"/>
      <c r="UQ602" s="204">
        <f>VLOOKUP(UN602,$A$681:$F$2236,6,FALSE)</f>
        <v>211</v>
      </c>
      <c r="UR602" s="203" t="s">
        <v>67</v>
      </c>
      <c r="US602" s="10">
        <f>UQ602*1.2</f>
        <v>253.2</v>
      </c>
      <c r="UT602" s="10"/>
      <c r="UU602" s="274"/>
      <c r="UV602" s="203" t="s">
        <v>66</v>
      </c>
      <c r="UW602" s="277" t="s">
        <v>439</v>
      </c>
      <c r="UY602" s="204"/>
      <c r="UZ602" s="204">
        <f>VLOOKUP(UW602,$A$681:$F$2236,6,FALSE)</f>
        <v>0</v>
      </c>
      <c r="VA602" s="203" t="s">
        <v>67</v>
      </c>
      <c r="VB602" s="10">
        <f>UZ602*1.2</f>
        <v>0</v>
      </c>
      <c r="VC602" s="10"/>
      <c r="VD602" s="274"/>
      <c r="VE602" s="203" t="s">
        <v>66</v>
      </c>
      <c r="VF602" s="277" t="s">
        <v>960</v>
      </c>
      <c r="VH602" s="204"/>
      <c r="VI602" s="204">
        <f>VLOOKUP(VF602,$A$681:$F$2236,6,FALSE)</f>
        <v>149</v>
      </c>
      <c r="VJ602" s="203" t="s">
        <v>67</v>
      </c>
      <c r="VK602" s="10">
        <f>VI602*1.2</f>
        <v>178.79999999999998</v>
      </c>
      <c r="VL602" s="10"/>
      <c r="VM602" s="274"/>
      <c r="VN602" s="203" t="s">
        <v>66</v>
      </c>
      <c r="VO602" s="277" t="s">
        <v>469</v>
      </c>
      <c r="VQ602" s="204"/>
      <c r="VR602" s="204">
        <f>VLOOKUP(VO602,$A$681:$F$2236,6,FALSE)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VLOOKUP(VX602,$A$681:$F$2236,6,FALSE)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479</v>
      </c>
      <c r="WI602" s="204"/>
      <c r="WJ602" s="204">
        <f>VLOOKUP(WG602,$A$681:$F$2236,6,FALSE)</f>
        <v>3</v>
      </c>
      <c r="WK602" s="203" t="s">
        <v>67</v>
      </c>
      <c r="WL602" s="10">
        <f>WJ602*1.2</f>
        <v>3.5999999999999996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VLOOKUP(WP602,$A$681:$F$2236,6,FALSE)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VLOOKUP(WY602,$A$681:$F$2236,6,FALSE)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439</v>
      </c>
      <c r="XJ602" s="204"/>
      <c r="XK602" s="204">
        <f>VLOOKUP(XH602,$A$681:$F$2236,6,FALSE)</f>
        <v>0</v>
      </c>
      <c r="XL602" s="203" t="s">
        <v>67</v>
      </c>
      <c r="XM602" s="10">
        <f>XK602*1.2</f>
        <v>0</v>
      </c>
      <c r="XO602" s="274"/>
      <c r="XP602" s="203" t="s">
        <v>66</v>
      </c>
      <c r="XQ602" s="277" t="s">
        <v>831</v>
      </c>
      <c r="XS602" s="204"/>
      <c r="XT602" s="204">
        <f>VLOOKUP(XQ602,$A$681:$F$2236,6,FALSE)</f>
        <v>211</v>
      </c>
      <c r="XU602" s="203" t="s">
        <v>67</v>
      </c>
      <c r="XV602" s="10">
        <f>XT602*1.2</f>
        <v>253.2</v>
      </c>
      <c r="XW602" s="10"/>
      <c r="XX602" s="274"/>
      <c r="XY602" s="203" t="s">
        <v>66</v>
      </c>
      <c r="XZ602" s="277" t="s">
        <v>492</v>
      </c>
      <c r="YB602" s="204"/>
      <c r="YC602" s="204">
        <f>VLOOKUP(XZ602,$A$681:$F$2236,6,FALSE)</f>
        <v>51</v>
      </c>
      <c r="YD602" s="203" t="s">
        <v>67</v>
      </c>
      <c r="YE602" s="10">
        <f>YC602*1.2</f>
        <v>61.199999999999996</v>
      </c>
      <c r="YG602" s="274"/>
      <c r="YH602" s="203" t="s">
        <v>66</v>
      </c>
      <c r="YI602" s="279" t="s">
        <v>183</v>
      </c>
      <c r="YK602" s="204"/>
      <c r="YL602" s="204" t="e">
        <f>VLOOKUP(YI602,$A$681:$F$2236,6,FALSE)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VLOOKUP(YR602,$A$681:$F$2236,6,FALSE)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31" t="s">
        <v>479</v>
      </c>
      <c r="ZC602" s="204"/>
      <c r="ZD602" s="204">
        <f>VLOOKUP(ZA602,$A$681:$F$2236,6,FALSE)</f>
        <v>3</v>
      </c>
      <c r="ZE602" s="203" t="s">
        <v>67</v>
      </c>
      <c r="ZF602" s="10">
        <f>ZD602*1.2</f>
        <v>3.5999999999999996</v>
      </c>
      <c r="ZH602" s="274"/>
      <c r="ZI602" s="203" t="s">
        <v>66</v>
      </c>
      <c r="ZJ602" s="277" t="s">
        <v>960</v>
      </c>
      <c r="ZL602" s="204"/>
      <c r="ZM602" s="204">
        <f>VLOOKUP(ZJ602,$A$681:$F$2236,6,FALSE)</f>
        <v>149</v>
      </c>
      <c r="ZN602" s="203" t="s">
        <v>67</v>
      </c>
      <c r="ZO602" s="10">
        <f>ZM602*1.2</f>
        <v>178.79999999999998</v>
      </c>
      <c r="ZQ602" s="274"/>
      <c r="ZR602" s="203" t="s">
        <v>66</v>
      </c>
      <c r="ZS602" s="277" t="s">
        <v>642</v>
      </c>
      <c r="ZU602" s="204"/>
      <c r="ZV602" s="204">
        <f>VLOOKUP(ZS602,$A$681:$F$2236,6,FALSE)</f>
        <v>67</v>
      </c>
      <c r="ZW602" s="203" t="s">
        <v>67</v>
      </c>
      <c r="ZX602" s="10">
        <f>ZV602*1.2</f>
        <v>80.399999999999991</v>
      </c>
      <c r="ZY602" s="10"/>
      <c r="ZZ602" s="274"/>
      <c r="AAA602" s="203" t="s">
        <v>66</v>
      </c>
      <c r="AAB602" s="277" t="s">
        <v>479</v>
      </c>
      <c r="AAD602" s="204"/>
      <c r="AAE602" s="204">
        <f>VLOOKUP(AAB602,$A$681:$F$2236,6,FALSE)</f>
        <v>3</v>
      </c>
      <c r="AAF602" s="203" t="s">
        <v>67</v>
      </c>
      <c r="AAG602" s="10">
        <f>AAE602*1.2</f>
        <v>3.5999999999999996</v>
      </c>
      <c r="AAH602" s="10"/>
      <c r="AAI602" s="274"/>
      <c r="AAJ602" s="203" t="s">
        <v>66</v>
      </c>
      <c r="AAK602" s="277" t="s">
        <v>479</v>
      </c>
      <c r="AAM602" s="204"/>
      <c r="AAN602" s="204">
        <f>VLOOKUP(AAK602,$A$681:$F$2236,6,FALSE)</f>
        <v>3</v>
      </c>
      <c r="AAO602" s="203" t="s">
        <v>67</v>
      </c>
      <c r="AAP602" s="10">
        <f>AAN602*1.2</f>
        <v>3.5999999999999996</v>
      </c>
      <c r="AAQ602" s="10"/>
      <c r="AAR602" s="274"/>
      <c r="AAS602" s="203" t="s">
        <v>66</v>
      </c>
      <c r="AAT602" s="277" t="s">
        <v>642</v>
      </c>
      <c r="AAV602" s="204"/>
      <c r="AAW602" s="204">
        <f>VLOOKUP(AAT602,$A$681:$F$2236,6,FALSE)</f>
        <v>67</v>
      </c>
      <c r="AAX602" s="203" t="s">
        <v>67</v>
      </c>
      <c r="AAY602" s="10">
        <f>AAW602*1.2</f>
        <v>80.399999999999991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VLOOKUP(ABC602,$A$681:$F$2236,6,FALSE)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479</v>
      </c>
      <c r="ABN602" s="204"/>
      <c r="ABO602" s="204">
        <f>VLOOKUP(ABL602,$A$681:$F$2236,6,FALSE)</f>
        <v>3</v>
      </c>
      <c r="ABP602" s="203" t="s">
        <v>67</v>
      </c>
      <c r="ABQ602" s="10">
        <f>ABO602*1.2</f>
        <v>3.5999999999999996</v>
      </c>
      <c r="ABR602" s="10"/>
      <c r="ABS602" s="274"/>
      <c r="ABT602" s="203" t="s">
        <v>66</v>
      </c>
      <c r="ABU602" s="277" t="s">
        <v>960</v>
      </c>
      <c r="ABW602" s="204"/>
      <c r="ABX602" s="204">
        <f>VLOOKUP(ABU602,$A$681:$F$2236,6,FALSE)</f>
        <v>149</v>
      </c>
      <c r="ABY602" s="203" t="s">
        <v>67</v>
      </c>
      <c r="ABZ602" s="10">
        <f>ABX602*1.2</f>
        <v>178.79999999999998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VLOOKUP(ACD602,$A$681:$F$2236,6,FALSE)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VLOOKUP(ACM602,$A$681:$F$2236,6,FALSE)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VLOOKUP(ACV602,$A$681:$F$2236,6,FALSE)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VLOOKUP(ADE602,$A$681:$F$2236,6,FALSE)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VLOOKUP(ADN602,$A$681:$F$2236,6,FALSE)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VLOOKUP(ADW602,$A$681:$F$2236,6,FALSE)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VLOOKUP(AEF602,$A$681:$F$2236,6,FALSE)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VLOOKUP(AEO602,$A$681:$F$2236,6,FALSE)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VLOOKUP(AEX602,$A$681:$F$2236,6,FALSE)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VLOOKUP(AFG602,$A$681:$F$2236,6,FALSE)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VLOOKUP(AFP602,$A$681:$F$2236,6,FALSE)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VLOOKUP(AFY602,$A$681:$F$2236,6,FALSE)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VLOOKUP(AGH602,$A$681:$F$2236,6,FALSE)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VLOOKUP(AGQ602,$A$681:$F$2236,6,FALSE)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469</v>
      </c>
      <c r="AHB602" s="204"/>
      <c r="AHC602" s="204">
        <f>VLOOKUP(AGZ602,$A$681:$F$2236,6,FALSE)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469</v>
      </c>
      <c r="AHK602" s="204"/>
      <c r="AHL602" s="204">
        <f>VLOOKUP(AHI602,$A$681:$F$2236,6,FALSE)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642</v>
      </c>
      <c r="AHT602" s="204"/>
      <c r="AHU602" s="204">
        <f>VLOOKUP(AHR602,$A$681:$F$2236,6,FALSE)</f>
        <v>67</v>
      </c>
      <c r="AHV602" s="203" t="s">
        <v>67</v>
      </c>
      <c r="AHW602" s="10">
        <f>AHU602*1.2</f>
        <v>80.399999999999991</v>
      </c>
      <c r="AHX602" s="10"/>
      <c r="AHY602" s="274"/>
      <c r="AHZ602" s="203" t="s">
        <v>66</v>
      </c>
      <c r="AIA602" s="277" t="s">
        <v>960</v>
      </c>
      <c r="AIC602" s="204"/>
      <c r="AID602" s="204">
        <f>VLOOKUP(AIA602,$A$681:$F$2236,6,FALSE)</f>
        <v>149</v>
      </c>
      <c r="AIE602" s="203" t="s">
        <v>67</v>
      </c>
      <c r="AIF602" s="10">
        <f>AID602*1.2</f>
        <v>178.79999999999998</v>
      </c>
      <c r="AIG602" s="10"/>
      <c r="AIH602" s="274"/>
      <c r="AII602" s="203" t="s">
        <v>66</v>
      </c>
      <c r="AIJ602" s="277" t="s">
        <v>439</v>
      </c>
      <c r="AIL602" s="204"/>
      <c r="AIM602" s="204">
        <f>VLOOKUP(AIJ602,$A$681:$F$2236,6,FALSE)</f>
        <v>0</v>
      </c>
      <c r="AIN602" s="203" t="s">
        <v>67</v>
      </c>
      <c r="AIO602" s="10">
        <f>AIM602*1.2</f>
        <v>0</v>
      </c>
      <c r="AIP602" s="10"/>
      <c r="AIQ602" s="274"/>
      <c r="AIR602" s="203" t="s">
        <v>66</v>
      </c>
      <c r="AIS602" s="277" t="s">
        <v>570</v>
      </c>
      <c r="AIU602" s="204"/>
      <c r="AIV602" s="204">
        <f>VLOOKUP(AIS602,$A$681:$F$2236,6,FALSE)</f>
        <v>342</v>
      </c>
      <c r="AIW602" s="203" t="s">
        <v>67</v>
      </c>
      <c r="AIX602" s="10">
        <f>AIV602*1.2</f>
        <v>410.4</v>
      </c>
      <c r="AIY602" s="10"/>
      <c r="AIZ602" s="274"/>
      <c r="AJA602" s="203" t="s">
        <v>66</v>
      </c>
      <c r="AJB602" s="277" t="s">
        <v>960</v>
      </c>
      <c r="AJD602" s="204"/>
      <c r="AJE602" s="204">
        <f>VLOOKUP(AJB602,$A$681:$F$2236,6,FALSE)</f>
        <v>149</v>
      </c>
      <c r="AJF602" s="203" t="s">
        <v>67</v>
      </c>
      <c r="AJG602" s="10">
        <f>AJE602*1.2</f>
        <v>178.79999999999998</v>
      </c>
      <c r="AJH602" s="10"/>
      <c r="AJI602" s="274"/>
      <c r="AJJ602" s="203" t="s">
        <v>66</v>
      </c>
      <c r="AJK602" s="277" t="s">
        <v>492</v>
      </c>
      <c r="AJM602" s="204"/>
      <c r="AJN602" s="204">
        <f>VLOOKUP(AJK602,$A$681:$F$2236,6,FALSE)</f>
        <v>51</v>
      </c>
      <c r="AJO602" s="203" t="s">
        <v>67</v>
      </c>
      <c r="AJP602" s="10">
        <f>AJN602*1.2</f>
        <v>61.199999999999996</v>
      </c>
      <c r="AJQ602" s="10"/>
      <c r="AJR602" s="274"/>
      <c r="AJS602" s="203" t="s">
        <v>66</v>
      </c>
      <c r="AJT602" s="434" t="s">
        <v>960</v>
      </c>
      <c r="AJV602" s="204"/>
      <c r="AJW602" s="204">
        <f>VLOOKUP(AJT602,$A$681:$F$2236,6,FALSE)</f>
        <v>149</v>
      </c>
      <c r="AJX602" s="203" t="s">
        <v>67</v>
      </c>
      <c r="AJY602" s="10">
        <f>AJW602*1.2</f>
        <v>178.79999999999998</v>
      </c>
      <c r="AJZ602" s="10"/>
      <c r="AKA602" s="274"/>
      <c r="AKB602" s="203" t="s">
        <v>66</v>
      </c>
      <c r="AKC602" s="277" t="s">
        <v>831</v>
      </c>
      <c r="AKE602" s="204"/>
      <c r="AKF602" s="204">
        <f>VLOOKUP(AKC602,$A$681:$F$2236,6,FALSE)</f>
        <v>211</v>
      </c>
      <c r="AKG602" s="203" t="s">
        <v>67</v>
      </c>
      <c r="AKH602" s="10">
        <f>AKF602*1.2</f>
        <v>253.2</v>
      </c>
      <c r="AKI602" s="10"/>
      <c r="AKJ602" s="274"/>
      <c r="AKK602" s="203" t="s">
        <v>66</v>
      </c>
      <c r="AKL602" s="277" t="s">
        <v>831</v>
      </c>
      <c r="AKN602" s="204"/>
      <c r="AKO602" s="204">
        <f>VLOOKUP(AKL602,$A$681:$F$2236,6,FALSE)</f>
        <v>211</v>
      </c>
      <c r="AKP602" s="203" t="s">
        <v>67</v>
      </c>
      <c r="AKQ602" s="10">
        <f>AKO602*1.2</f>
        <v>253.2</v>
      </c>
      <c r="AKR602" s="10"/>
      <c r="AKS602" s="274"/>
      <c r="AKT602" s="203" t="s">
        <v>66</v>
      </c>
      <c r="AKU602" s="277" t="s">
        <v>439</v>
      </c>
      <c r="AKW602" s="204"/>
      <c r="AKX602" s="204">
        <f>VLOOKUP(AKU602,$A$681:$F$2236,6,FALSE)</f>
        <v>0</v>
      </c>
      <c r="AKY602" s="203" t="s">
        <v>67</v>
      </c>
      <c r="AKZ602" s="10">
        <f>AKX602*1.2</f>
        <v>0</v>
      </c>
      <c r="ALA602" s="10"/>
      <c r="ALB602" s="274"/>
      <c r="ALC602" s="203" t="s">
        <v>66</v>
      </c>
      <c r="ALD602" s="277" t="s">
        <v>642</v>
      </c>
      <c r="ALF602" s="204"/>
      <c r="ALG602" s="204">
        <f>VLOOKUP(ALD602,$A$681:$F$2236,6,FALSE)</f>
        <v>67</v>
      </c>
      <c r="ALH602" s="203" t="s">
        <v>67</v>
      </c>
      <c r="ALI602" s="10">
        <f>ALG602*1.2</f>
        <v>80.399999999999991</v>
      </c>
      <c r="ALJ602" s="10"/>
      <c r="ALK602" s="274"/>
      <c r="ALL602" s="203" t="s">
        <v>66</v>
      </c>
      <c r="ALM602" s="277" t="s">
        <v>479</v>
      </c>
      <c r="ALO602" s="204"/>
      <c r="ALP602" s="204">
        <f>VLOOKUP(ALM602,$A$681:$F$2236,6,FALSE)</f>
        <v>3</v>
      </c>
      <c r="ALQ602" s="203" t="s">
        <v>67</v>
      </c>
      <c r="ALR602" s="10">
        <f>ALP602*1.2</f>
        <v>3.5999999999999996</v>
      </c>
      <c r="ALS602" s="10"/>
      <c r="ALT602" s="274"/>
      <c r="ALU602" s="203" t="s">
        <v>66</v>
      </c>
      <c r="ALV602" s="277" t="s">
        <v>570</v>
      </c>
      <c r="ALX602" s="204"/>
      <c r="ALY602" s="204">
        <f>VLOOKUP(ALV602,$A$681:$F$2236,6,FALSE)</f>
        <v>342</v>
      </c>
      <c r="ALZ602" s="203" t="s">
        <v>67</v>
      </c>
      <c r="AMA602" s="10">
        <f>ALY602*1.2</f>
        <v>410.4</v>
      </c>
      <c r="AMB602" s="10"/>
      <c r="AMC602" s="274"/>
      <c r="AMD602" s="203" t="s">
        <v>66</v>
      </c>
      <c r="AME602" s="277" t="s">
        <v>492</v>
      </c>
      <c r="AMG602" s="204"/>
      <c r="AMH602" s="204">
        <f>VLOOKUP(AME602,$A$681:$F$2236,6,FALSE)</f>
        <v>51</v>
      </c>
      <c r="AMI602" s="203" t="s">
        <v>67</v>
      </c>
      <c r="AMJ602" s="10">
        <f>AMH602*1.2</f>
        <v>61.199999999999996</v>
      </c>
      <c r="AMK602" s="10"/>
      <c r="AML602" s="274"/>
      <c r="AMM602" s="203" t="s">
        <v>66</v>
      </c>
      <c r="AMN602" s="277" t="s">
        <v>492</v>
      </c>
      <c r="AMP602" s="204"/>
      <c r="AMQ602" s="204">
        <f>VLOOKUP(AMN602,$A$681:$F$2236,6,FALSE)</f>
        <v>51</v>
      </c>
      <c r="AMR602" s="203" t="s">
        <v>67</v>
      </c>
      <c r="AMS602" s="10">
        <f>AMQ602*1.2</f>
        <v>61.199999999999996</v>
      </c>
      <c r="AMT602" s="10"/>
      <c r="AMU602" s="274"/>
      <c r="AMV602" s="203" t="s">
        <v>66</v>
      </c>
      <c r="AMW602" s="277" t="s">
        <v>570</v>
      </c>
      <c r="AMY602" s="204"/>
      <c r="AMZ602" s="204">
        <f>VLOOKUP(AMW602,$A$681:$F$2236,6,FALSE)</f>
        <v>342</v>
      </c>
      <c r="ANA602" s="203" t="s">
        <v>67</v>
      </c>
      <c r="ANB602" s="10">
        <f>AMZ602*1.2</f>
        <v>410.4</v>
      </c>
      <c r="ANC602" s="10"/>
      <c r="AND602" s="274"/>
      <c r="ANE602" s="203" t="s">
        <v>66</v>
      </c>
      <c r="ANF602" s="277" t="s">
        <v>498</v>
      </c>
      <c r="ANH602" s="204"/>
      <c r="ANI602" s="204">
        <f>VLOOKUP(ANF602,$A$681:$F$2236,6,FALSE)</f>
        <v>24</v>
      </c>
      <c r="ANJ602" s="203" t="s">
        <v>67</v>
      </c>
      <c r="ANK602" s="10">
        <f>ANI602*1.2</f>
        <v>28.799999999999997</v>
      </c>
      <c r="ANL602" s="10"/>
      <c r="ANM602" s="274"/>
      <c r="ANN602" s="203" t="s">
        <v>66</v>
      </c>
      <c r="ANO602" s="277" t="s">
        <v>570</v>
      </c>
      <c r="ANQ602" s="204"/>
      <c r="ANR602" s="204">
        <f>VLOOKUP(ANO602,$A$681:$F$2236,6,FALSE)</f>
        <v>342</v>
      </c>
      <c r="ANS602" s="203" t="s">
        <v>67</v>
      </c>
      <c r="ANT602" s="10">
        <f>ANR602*1.2</f>
        <v>410.4</v>
      </c>
      <c r="ANU602" s="10"/>
      <c r="ANV602" s="274"/>
      <c r="ANW602" s="203" t="s">
        <v>66</v>
      </c>
      <c r="ANX602" s="277" t="s">
        <v>960</v>
      </c>
      <c r="ANZ602" s="204"/>
      <c r="AOA602" s="204">
        <f>VLOOKUP(ANX602,$A$681:$F$2236,6,FALSE)</f>
        <v>149</v>
      </c>
      <c r="AOB602" s="203" t="s">
        <v>67</v>
      </c>
      <c r="AOC602" s="10">
        <f>AOA602*1.2</f>
        <v>178.79999999999998</v>
      </c>
      <c r="AOD602" s="10"/>
      <c r="AOE602" s="274"/>
      <c r="AOF602" s="203" t="s">
        <v>66</v>
      </c>
      <c r="AOG602" s="277" t="s">
        <v>960</v>
      </c>
      <c r="AOI602" s="204"/>
      <c r="AOJ602" s="204">
        <f>VLOOKUP(AOG602,$A$681:$F$2236,6,FALSE)</f>
        <v>149</v>
      </c>
      <c r="AOK602" s="203" t="s">
        <v>67</v>
      </c>
      <c r="AOL602" s="10">
        <f>AOJ602*1.2</f>
        <v>178.79999999999998</v>
      </c>
      <c r="AOM602" s="10"/>
      <c r="AON602" s="274"/>
      <c r="AOO602" s="203" t="s">
        <v>66</v>
      </c>
      <c r="AOP602" s="277" t="s">
        <v>960</v>
      </c>
      <c r="AOR602" s="204"/>
      <c r="AOS602" s="204">
        <f>VLOOKUP(AOP602,$A$681:$F$2236,6,FALSE)</f>
        <v>149</v>
      </c>
      <c r="AOT602" s="203" t="s">
        <v>67</v>
      </c>
      <c r="AOU602" s="10">
        <f>AOS602*1.2</f>
        <v>178.79999999999998</v>
      </c>
      <c r="AOV602" s="10"/>
      <c r="AOW602" s="274"/>
      <c r="AOX602" s="203" t="s">
        <v>66</v>
      </c>
      <c r="AOY602" s="277" t="s">
        <v>960</v>
      </c>
      <c r="APA602" s="204"/>
      <c r="APB602" s="204">
        <f>VLOOKUP(AOY602,$A$681:$F$2236,6,FALSE)</f>
        <v>149</v>
      </c>
      <c r="APC602" s="203" t="s">
        <v>67</v>
      </c>
      <c r="APD602" s="10">
        <f>APB602*1.2</f>
        <v>178.79999999999998</v>
      </c>
      <c r="APE602" s="10"/>
      <c r="APF602" s="274"/>
      <c r="APG602" s="203" t="s">
        <v>66</v>
      </c>
      <c r="APH602" s="277" t="s">
        <v>439</v>
      </c>
      <c r="APJ602" s="204"/>
      <c r="APK602" s="204">
        <f>VLOOKUP(APH602,$A$681:$F$2236,6,FALSE)</f>
        <v>0</v>
      </c>
      <c r="APL602" s="203" t="s">
        <v>67</v>
      </c>
      <c r="APM602" s="10">
        <f>APK602*1.2</f>
        <v>0</v>
      </c>
      <c r="APN602" s="10"/>
      <c r="APO602" s="274"/>
      <c r="APP602" s="203" t="s">
        <v>66</v>
      </c>
      <c r="APQ602" s="277" t="s">
        <v>570</v>
      </c>
      <c r="APS602" s="204"/>
      <c r="APT602" s="204">
        <f>VLOOKUP(APQ602,$A$681:$F$2236,6,FALSE)</f>
        <v>342</v>
      </c>
      <c r="APU602" s="203" t="s">
        <v>67</v>
      </c>
      <c r="APV602" s="10">
        <f>APT602*1.2</f>
        <v>410.4</v>
      </c>
      <c r="APW602" s="10"/>
      <c r="APX602" s="274"/>
      <c r="APY602" s="203" t="s">
        <v>66</v>
      </c>
      <c r="APZ602" s="277" t="s">
        <v>960</v>
      </c>
      <c r="AQB602" s="204"/>
      <c r="AQC602" s="204">
        <f>VLOOKUP(APZ602,$A$681:$F$2236,6,FALSE)</f>
        <v>149</v>
      </c>
      <c r="AQD602" s="203" t="s">
        <v>67</v>
      </c>
      <c r="AQE602" s="10">
        <f>AQC602*1.2</f>
        <v>178.79999999999998</v>
      </c>
      <c r="AQF602" s="10"/>
      <c r="AQG602" s="274"/>
    </row>
    <row r="603" spans="1:1125" s="14" customFormat="1" ht="15">
      <c r="A603" s="203" t="s">
        <v>68</v>
      </c>
      <c r="B603" s="277" t="s">
        <v>642</v>
      </c>
      <c r="D603" s="204"/>
      <c r="E603" s="204">
        <f>VLOOKUP(B603,$A$681:$F$2236,6,FALSE)</f>
        <v>67</v>
      </c>
      <c r="F603" s="203" t="s">
        <v>69</v>
      </c>
      <c r="G603" s="10">
        <f>E603*1.1</f>
        <v>73.7</v>
      </c>
      <c r="H603" s="10"/>
      <c r="I603" s="268"/>
      <c r="J603" s="203" t="s">
        <v>68</v>
      </c>
      <c r="K603" s="277" t="s">
        <v>1005</v>
      </c>
      <c r="M603" s="204"/>
      <c r="N603" s="204">
        <f>VLOOKUP(K603,$A$681:$F$2236,6,FALSE)</f>
        <v>163</v>
      </c>
      <c r="O603" s="203" t="s">
        <v>69</v>
      </c>
      <c r="P603" s="10">
        <f>N603*1.1</f>
        <v>179.3</v>
      </c>
      <c r="Q603" s="10"/>
      <c r="R603" s="268"/>
      <c r="S603" s="203" t="s">
        <v>68</v>
      </c>
      <c r="T603" s="277" t="s">
        <v>1005</v>
      </c>
      <c r="V603" s="204"/>
      <c r="W603" s="204">
        <f>VLOOKUP(T603,$A$681:$F$2236,6,FALSE)</f>
        <v>163</v>
      </c>
      <c r="X603" s="203" t="s">
        <v>69</v>
      </c>
      <c r="Y603" s="10">
        <f>W603*1.1</f>
        <v>179.3</v>
      </c>
      <c r="Z603" s="10"/>
      <c r="AA603" s="268"/>
      <c r="AB603" s="203" t="s">
        <v>68</v>
      </c>
      <c r="AC603" s="277" t="s">
        <v>960</v>
      </c>
      <c r="AE603" s="204"/>
      <c r="AF603" s="204">
        <f>VLOOKUP(AC603,$A$681:$F$2236,6,FALSE)</f>
        <v>149</v>
      </c>
      <c r="AG603" s="203" t="s">
        <v>69</v>
      </c>
      <c r="AH603" s="10">
        <f>AF603*1.1</f>
        <v>163.9</v>
      </c>
      <c r="AI603" s="10"/>
      <c r="AJ603" s="268"/>
      <c r="AK603" s="203" t="s">
        <v>68</v>
      </c>
      <c r="AL603" s="277" t="s">
        <v>642</v>
      </c>
      <c r="AN603" s="204"/>
      <c r="AO603" s="204">
        <f>VLOOKUP(AL603,$A$681:$F$2236,6,FALSE)</f>
        <v>67</v>
      </c>
      <c r="AP603" s="203" t="s">
        <v>69</v>
      </c>
      <c r="AQ603" s="10">
        <f>AO603*1.1</f>
        <v>73.7</v>
      </c>
      <c r="AR603" s="10"/>
      <c r="AS603" s="268"/>
      <c r="AT603" s="203" t="s">
        <v>68</v>
      </c>
      <c r="AU603" s="277" t="s">
        <v>1005</v>
      </c>
      <c r="AW603" s="204"/>
      <c r="AX603" s="204">
        <f>VLOOKUP(AU603,$A$681:$F$2236,6,FALSE)</f>
        <v>163</v>
      </c>
      <c r="AY603" s="203" t="s">
        <v>69</v>
      </c>
      <c r="AZ603" s="10">
        <f>AX603*1.1</f>
        <v>179.3</v>
      </c>
      <c r="BA603" s="10"/>
      <c r="BB603" s="268"/>
      <c r="BC603" s="203" t="s">
        <v>68</v>
      </c>
      <c r="BD603" s="277" t="s">
        <v>642</v>
      </c>
      <c r="BF603" s="204"/>
      <c r="BG603" s="204">
        <f>VLOOKUP(BD603,$A$681:$F$2236,6,FALSE)</f>
        <v>67</v>
      </c>
      <c r="BH603" s="203" t="s">
        <v>69</v>
      </c>
      <c r="BI603" s="10">
        <f>BG603*1.1</f>
        <v>73.7</v>
      </c>
      <c r="BJ603" s="10"/>
      <c r="BK603" s="268"/>
      <c r="BL603" s="203" t="s">
        <v>68</v>
      </c>
      <c r="BM603" s="277" t="s">
        <v>1005</v>
      </c>
      <c r="BO603" s="204"/>
      <c r="BP603" s="204">
        <f>VLOOKUP(BM603,$A$681:$F$2236,6,FALSE)</f>
        <v>163</v>
      </c>
      <c r="BQ603" s="203" t="s">
        <v>69</v>
      </c>
      <c r="BR603" s="10">
        <f>BP603*1.1</f>
        <v>179.3</v>
      </c>
      <c r="BS603" s="10"/>
      <c r="BT603" s="268"/>
      <c r="BU603" s="203" t="s">
        <v>68</v>
      </c>
      <c r="BV603" s="277" t="s">
        <v>439</v>
      </c>
      <c r="BX603" s="204"/>
      <c r="BY603" s="204">
        <f>VLOOKUP(BV603,$A$681:$F$2236,6,FALSE)</f>
        <v>0</v>
      </c>
      <c r="BZ603" s="203" t="s">
        <v>69</v>
      </c>
      <c r="CA603" s="10">
        <f>BY603*1.1</f>
        <v>0</v>
      </c>
      <c r="CB603" s="10"/>
      <c r="CC603" s="268"/>
      <c r="CD603" s="203" t="s">
        <v>68</v>
      </c>
      <c r="CE603" s="277" t="s">
        <v>492</v>
      </c>
      <c r="CG603" s="204"/>
      <c r="CH603" s="204">
        <f>VLOOKUP(CE603,$A$681:$F$2236,6,FALSE)</f>
        <v>51</v>
      </c>
      <c r="CI603" s="203" t="s">
        <v>69</v>
      </c>
      <c r="CJ603" s="10">
        <f>CH603*1.1</f>
        <v>56.1</v>
      </c>
      <c r="CK603" s="10"/>
      <c r="CL603" s="268"/>
      <c r="CM603" s="203" t="s">
        <v>68</v>
      </c>
      <c r="CN603" s="277" t="s">
        <v>1005</v>
      </c>
      <c r="CP603" s="204"/>
      <c r="CQ603" s="204">
        <f>VLOOKUP(CN603,$A$681:$F$2236,6,FALSE)</f>
        <v>163</v>
      </c>
      <c r="CR603" s="203" t="s">
        <v>69</v>
      </c>
      <c r="CS603" s="10">
        <f>CQ603*1.1</f>
        <v>179.3</v>
      </c>
      <c r="CT603" s="10"/>
      <c r="CU603" s="268"/>
      <c r="CV603" s="203" t="s">
        <v>68</v>
      </c>
      <c r="CW603" s="277" t="s">
        <v>642</v>
      </c>
      <c r="CY603" s="204"/>
      <c r="CZ603" s="204">
        <f>VLOOKUP(CW603,$A$681:$F$2236,6,FALSE)</f>
        <v>67</v>
      </c>
      <c r="DA603" s="203" t="s">
        <v>69</v>
      </c>
      <c r="DB603" s="10">
        <f>CZ603*1.1</f>
        <v>73.7</v>
      </c>
      <c r="DC603" s="10"/>
      <c r="DD603" s="268"/>
      <c r="DE603" s="203" t="s">
        <v>68</v>
      </c>
      <c r="DF603" s="277" t="s">
        <v>1005</v>
      </c>
      <c r="DH603" s="204"/>
      <c r="DI603" s="204">
        <f>VLOOKUP(DF603,$A$681:$F$2236,6,FALSE)</f>
        <v>163</v>
      </c>
      <c r="DJ603" s="203" t="s">
        <v>69</v>
      </c>
      <c r="DK603" s="10">
        <f>DI603*1.1</f>
        <v>179.3</v>
      </c>
      <c r="DL603" s="10"/>
      <c r="DM603" s="268"/>
      <c r="DN603" s="203" t="s">
        <v>68</v>
      </c>
      <c r="DO603" s="277" t="s">
        <v>960</v>
      </c>
      <c r="DQ603" s="204"/>
      <c r="DR603" s="204">
        <f>VLOOKUP(DO603,$A$681:$F$2236,6,FALSE)</f>
        <v>149</v>
      </c>
      <c r="DS603" s="203" t="s">
        <v>69</v>
      </c>
      <c r="DT603" s="10">
        <f>DR603*1.1</f>
        <v>163.9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VLOOKUP(DX603,$A$681:$F$2236,6,FALSE)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960</v>
      </c>
      <c r="EI603" s="204"/>
      <c r="EJ603" s="204">
        <f>VLOOKUP(EG603,$A$681:$F$2236,6,FALSE)</f>
        <v>149</v>
      </c>
      <c r="EK603" s="203" t="s">
        <v>69</v>
      </c>
      <c r="EL603" s="10">
        <f>EJ603*1.1</f>
        <v>163.9</v>
      </c>
      <c r="EM603" s="10"/>
      <c r="EN603" s="268"/>
      <c r="EO603" s="203" t="s">
        <v>68</v>
      </c>
      <c r="EP603" s="277" t="s">
        <v>642</v>
      </c>
      <c r="ER603" s="204"/>
      <c r="ES603" s="204">
        <f>VLOOKUP(EP603,$A$681:$F$2236,6,FALSE)</f>
        <v>67</v>
      </c>
      <c r="ET603" s="203" t="s">
        <v>69</v>
      </c>
      <c r="EU603" s="10">
        <f>ES603*1.1</f>
        <v>73.7</v>
      </c>
      <c r="EV603" s="10"/>
      <c r="EW603" s="268"/>
      <c r="EX603" s="203" t="s">
        <v>68</v>
      </c>
      <c r="EY603" s="277" t="s">
        <v>439</v>
      </c>
      <c r="FA603" s="204"/>
      <c r="FB603" s="204">
        <f>VLOOKUP(EY603,$A$681:$F$2236,6,FALSE)</f>
        <v>0</v>
      </c>
      <c r="FC603" s="203" t="s">
        <v>69</v>
      </c>
      <c r="FD603" s="10">
        <f>FB603*1.1</f>
        <v>0</v>
      </c>
      <c r="FE603" s="10"/>
      <c r="FF603" s="268"/>
      <c r="FG603" s="203" t="s">
        <v>68</v>
      </c>
      <c r="FH603" s="424" t="s">
        <v>1005</v>
      </c>
      <c r="FJ603" s="204"/>
      <c r="FK603" s="204">
        <f>VLOOKUP(FH603,$A$681:$F$2236,6,FALSE)</f>
        <v>163</v>
      </c>
      <c r="FL603" s="203" t="s">
        <v>69</v>
      </c>
      <c r="FM603" s="10">
        <f>FK603*1.1</f>
        <v>179.3</v>
      </c>
      <c r="FN603" s="10"/>
      <c r="FO603" s="268"/>
      <c r="FP603" s="203" t="s">
        <v>68</v>
      </c>
      <c r="FQ603" s="277" t="s">
        <v>642</v>
      </c>
      <c r="FS603" s="204"/>
      <c r="FT603" s="204">
        <f>VLOOKUP(FQ603,$A$681:$F$2236,6,FALSE)</f>
        <v>67</v>
      </c>
      <c r="FU603" s="203" t="s">
        <v>69</v>
      </c>
      <c r="FV603" s="10">
        <f>FT603*1.1</f>
        <v>73.7</v>
      </c>
      <c r="FW603" s="10"/>
      <c r="FX603" s="268"/>
      <c r="FY603" s="203" t="s">
        <v>68</v>
      </c>
      <c r="FZ603" s="277" t="s">
        <v>642</v>
      </c>
      <c r="GB603" s="204"/>
      <c r="GC603" s="204">
        <f>VLOOKUP(FZ603,$A$681:$F$2236,6,FALSE)</f>
        <v>67</v>
      </c>
      <c r="GD603" s="203" t="s">
        <v>69</v>
      </c>
      <c r="GE603" s="10">
        <f>GC603*1.1</f>
        <v>73.7</v>
      </c>
      <c r="GF603" s="10"/>
      <c r="GG603" s="268"/>
      <c r="GH603" s="203" t="s">
        <v>68</v>
      </c>
      <c r="GI603" s="277" t="s">
        <v>492</v>
      </c>
      <c r="GK603" s="204"/>
      <c r="GL603" s="204">
        <f>VLOOKUP(GI603,$A$681:$F$2236,6,FALSE)</f>
        <v>51</v>
      </c>
      <c r="GM603" s="203" t="s">
        <v>69</v>
      </c>
      <c r="GN603" s="10">
        <f>GL603*1.1</f>
        <v>56.1</v>
      </c>
      <c r="GO603" s="10"/>
      <c r="GP603" s="268"/>
      <c r="GQ603" s="203" t="s">
        <v>68</v>
      </c>
      <c r="GR603" s="277" t="s">
        <v>960</v>
      </c>
      <c r="GT603" s="204"/>
      <c r="GU603" s="204">
        <f>VLOOKUP(GR603,$A$681:$F$2236,6,FALSE)</f>
        <v>149</v>
      </c>
      <c r="GV603" s="203" t="s">
        <v>69</v>
      </c>
      <c r="GW603" s="10">
        <f>GU603*1.1</f>
        <v>163.9</v>
      </c>
      <c r="GX603" s="10"/>
      <c r="GY603" s="268"/>
      <c r="GZ603" s="203" t="s">
        <v>68</v>
      </c>
      <c r="HA603" s="277" t="s">
        <v>1005</v>
      </c>
      <c r="HC603" s="204"/>
      <c r="HD603" s="204">
        <f>VLOOKUP(HA603,$A$681:$F$2236,6,FALSE)</f>
        <v>163</v>
      </c>
      <c r="HE603" s="203" t="s">
        <v>69</v>
      </c>
      <c r="HF603" s="10">
        <f>HD603*1.1</f>
        <v>179.3</v>
      </c>
      <c r="HG603" s="10"/>
      <c r="HH603" s="268"/>
      <c r="HI603" s="203" t="s">
        <v>68</v>
      </c>
      <c r="HJ603" s="277" t="s">
        <v>1005</v>
      </c>
      <c r="HL603" s="204"/>
      <c r="HM603" s="204">
        <f>VLOOKUP(HJ603,$A$681:$F$2236,6,FALSE)</f>
        <v>163</v>
      </c>
      <c r="HN603" s="203" t="s">
        <v>69</v>
      </c>
      <c r="HO603" s="10">
        <f>HM603*1.1</f>
        <v>179.3</v>
      </c>
      <c r="HP603" s="10"/>
      <c r="HQ603" s="268"/>
      <c r="HR603" s="203" t="s">
        <v>68</v>
      </c>
      <c r="HS603" s="277" t="s">
        <v>642</v>
      </c>
      <c r="HU603" s="204"/>
      <c r="HV603" s="204">
        <f>VLOOKUP(HS603,$A$681:$F$2236,6,FALSE)</f>
        <v>67</v>
      </c>
      <c r="HW603" s="203" t="s">
        <v>69</v>
      </c>
      <c r="HX603" s="10">
        <f>HV603*1.1</f>
        <v>73.7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VLOOKUP(IB603,$A$681:$F$2236,6,FALSE)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1005</v>
      </c>
      <c r="IM603" s="204"/>
      <c r="IN603" s="204">
        <f>VLOOKUP(IK603,$A$681:$F$2236,6,FALSE)</f>
        <v>163</v>
      </c>
      <c r="IO603" s="203" t="s">
        <v>69</v>
      </c>
      <c r="IP603" s="10">
        <f>IN603*1.1</f>
        <v>179.3</v>
      </c>
      <c r="IQ603" s="10"/>
      <c r="IR603" s="268"/>
      <c r="IS603" s="203" t="s">
        <v>68</v>
      </c>
      <c r="IT603" s="277" t="s">
        <v>960</v>
      </c>
      <c r="IV603" s="204"/>
      <c r="IW603" s="204">
        <f>VLOOKUP(IT603,$A$681:$F$2236,6,FALSE)</f>
        <v>149</v>
      </c>
      <c r="IX603" s="203" t="s">
        <v>69</v>
      </c>
      <c r="IY603" s="10">
        <f>IW603*1.1</f>
        <v>163.9</v>
      </c>
      <c r="IZ603" s="10"/>
      <c r="JA603" s="268"/>
      <c r="JB603" s="203" t="s">
        <v>68</v>
      </c>
      <c r="JC603" s="277" t="s">
        <v>492</v>
      </c>
      <c r="JE603" s="204"/>
      <c r="JF603" s="204">
        <f>VLOOKUP(JC603,$A$681:$F$2236,6,FALSE)</f>
        <v>51</v>
      </c>
      <c r="JG603" s="203" t="s">
        <v>69</v>
      </c>
      <c r="JH603" s="10">
        <f>JF603*1.1</f>
        <v>56.1</v>
      </c>
      <c r="JI603" s="10"/>
      <c r="JJ603" s="268"/>
      <c r="JK603" s="203" t="s">
        <v>68</v>
      </c>
      <c r="JL603" s="277" t="s">
        <v>831</v>
      </c>
      <c r="JN603" s="204"/>
      <c r="JO603" s="204">
        <f>VLOOKUP(JL603,$A$681:$F$2236,6,FALSE)</f>
        <v>211</v>
      </c>
      <c r="JP603" s="203" t="s">
        <v>69</v>
      </c>
      <c r="JQ603" s="10">
        <f>JO603*1.1</f>
        <v>232.10000000000002</v>
      </c>
      <c r="JR603" s="10"/>
      <c r="JS603" s="268"/>
      <c r="JT603" s="203" t="s">
        <v>68</v>
      </c>
      <c r="JU603" s="277" t="s">
        <v>960</v>
      </c>
      <c r="JW603" s="204"/>
      <c r="JX603" s="204">
        <f>VLOOKUP(JU603,$A$681:$F$2236,6,FALSE)</f>
        <v>149</v>
      </c>
      <c r="JY603" s="203" t="s">
        <v>69</v>
      </c>
      <c r="JZ603" s="10">
        <f>JX603*1.1</f>
        <v>163.9</v>
      </c>
      <c r="KA603" s="10"/>
      <c r="KB603" s="268"/>
      <c r="KC603" s="203" t="s">
        <v>68</v>
      </c>
      <c r="KD603" s="277" t="s">
        <v>492</v>
      </c>
      <c r="KF603" s="204"/>
      <c r="KG603" s="204">
        <f>VLOOKUP(KD603,$A$681:$F$2236,6,FALSE)</f>
        <v>51</v>
      </c>
      <c r="KH603" s="203" t="s">
        <v>69</v>
      </c>
      <c r="KI603" s="10">
        <f>KG603*1.1</f>
        <v>56.1</v>
      </c>
      <c r="KJ603" s="10"/>
      <c r="KK603" s="268"/>
      <c r="KL603" s="203" t="s">
        <v>68</v>
      </c>
      <c r="KM603" s="277" t="s">
        <v>498</v>
      </c>
      <c r="KO603" s="204"/>
      <c r="KP603" s="204">
        <f>VLOOKUP(KM603,$A$681:$F$2236,6,FALSE)</f>
        <v>24</v>
      </c>
      <c r="KQ603" s="203" t="s">
        <v>69</v>
      </c>
      <c r="KR603" s="10">
        <f>KP603*1.1</f>
        <v>26.400000000000002</v>
      </c>
      <c r="KS603" s="10"/>
      <c r="KT603" s="268"/>
      <c r="KU603" s="203" t="s">
        <v>68</v>
      </c>
      <c r="KV603" s="277" t="s">
        <v>960</v>
      </c>
      <c r="KX603" s="204"/>
      <c r="KY603" s="204">
        <f>VLOOKUP(KV603,$A$681:$F$2236,6,FALSE)</f>
        <v>149</v>
      </c>
      <c r="KZ603" s="203" t="s">
        <v>69</v>
      </c>
      <c r="LA603" s="10">
        <f>KY603*1.1</f>
        <v>163.9</v>
      </c>
      <c r="LB603" s="10"/>
      <c r="LC603" s="268"/>
      <c r="LD603" s="203" t="s">
        <v>68</v>
      </c>
      <c r="LE603" s="277" t="s">
        <v>960</v>
      </c>
      <c r="LG603" s="204"/>
      <c r="LH603" s="204">
        <f>VLOOKUP(LE603,$A$681:$F$2236,6,FALSE)</f>
        <v>149</v>
      </c>
      <c r="LI603" s="203" t="s">
        <v>69</v>
      </c>
      <c r="LJ603" s="10">
        <f>LH603*1.1</f>
        <v>163.9</v>
      </c>
      <c r="LK603" s="10"/>
      <c r="LL603" s="268"/>
      <c r="LM603" s="203" t="s">
        <v>68</v>
      </c>
      <c r="LN603" s="277" t="s">
        <v>1005</v>
      </c>
      <c r="LP603" s="204"/>
      <c r="LQ603" s="204">
        <f>VLOOKUP(LN603,$A$681:$F$2236,6,FALSE)</f>
        <v>163</v>
      </c>
      <c r="LR603" s="203" t="s">
        <v>69</v>
      </c>
      <c r="LS603" s="10">
        <f>LQ603*1.1</f>
        <v>179.3</v>
      </c>
      <c r="LT603" s="10"/>
      <c r="LU603" s="268"/>
      <c r="LV603" s="203" t="s">
        <v>68</v>
      </c>
      <c r="LW603" s="277" t="s">
        <v>498</v>
      </c>
      <c r="LY603" s="204"/>
      <c r="LZ603" s="204">
        <f>VLOOKUP(LW603,$A$681:$F$2236,6,FALSE)</f>
        <v>24</v>
      </c>
      <c r="MA603" s="203" t="s">
        <v>69</v>
      </c>
      <c r="MB603" s="10">
        <f>LZ603*1.1</f>
        <v>26.400000000000002</v>
      </c>
      <c r="MC603" s="10"/>
      <c r="MD603" s="268"/>
      <c r="ME603" s="203" t="s">
        <v>68</v>
      </c>
      <c r="MF603" s="277" t="s">
        <v>960</v>
      </c>
      <c r="MH603" s="204"/>
      <c r="MI603" s="204">
        <f>VLOOKUP(MF603,$A$681:$F$2236,6,FALSE)</f>
        <v>149</v>
      </c>
      <c r="MJ603" s="203" t="s">
        <v>69</v>
      </c>
      <c r="MK603" s="10">
        <f>MI603*1.1</f>
        <v>163.9</v>
      </c>
      <c r="ML603" s="10"/>
      <c r="MM603" s="268"/>
      <c r="MN603" s="203" t="s">
        <v>68</v>
      </c>
      <c r="MO603" s="277" t="s">
        <v>492</v>
      </c>
      <c r="MQ603" s="204"/>
      <c r="MR603" s="204">
        <f>VLOOKUP(MO603,$A$681:$F$2236,6,FALSE)</f>
        <v>51</v>
      </c>
      <c r="MS603" s="203" t="s">
        <v>69</v>
      </c>
      <c r="MT603" s="10">
        <f>MR603*1.1</f>
        <v>56.1</v>
      </c>
      <c r="MU603" s="10"/>
      <c r="MV603" s="268"/>
      <c r="MW603" s="203" t="s">
        <v>68</v>
      </c>
      <c r="MX603" s="277" t="s">
        <v>439</v>
      </c>
      <c r="MZ603" s="204"/>
      <c r="NA603" s="204">
        <f>VLOOKUP(MX603,$A$681:$F$2236,6,FALSE)</f>
        <v>0</v>
      </c>
      <c r="NB603" s="203" t="s">
        <v>69</v>
      </c>
      <c r="NC603" s="10">
        <f>NA603*1.1</f>
        <v>0</v>
      </c>
      <c r="ND603" s="10"/>
      <c r="NE603" s="268"/>
      <c r="NF603" s="203" t="s">
        <v>68</v>
      </c>
      <c r="NG603" s="277" t="s">
        <v>960</v>
      </c>
      <c r="NI603" s="204"/>
      <c r="NJ603" s="204">
        <f>VLOOKUP(NG603,$A$681:$F$2236,6,FALSE)</f>
        <v>149</v>
      </c>
      <c r="NK603" s="203" t="s">
        <v>69</v>
      </c>
      <c r="NL603" s="10">
        <f>NJ603*1.1</f>
        <v>163.9</v>
      </c>
      <c r="NM603" s="10"/>
      <c r="NN603" s="268"/>
      <c r="NO603" s="203" t="s">
        <v>68</v>
      </c>
      <c r="NP603" s="427" t="s">
        <v>498</v>
      </c>
      <c r="NR603" s="204"/>
      <c r="NS603" s="204">
        <f>VLOOKUP(NP603,$A$681:$F$2236,6,FALSE)</f>
        <v>24</v>
      </c>
      <c r="NT603" s="203" t="s">
        <v>69</v>
      </c>
      <c r="NU603" s="10">
        <f>NS603*1.1</f>
        <v>26.400000000000002</v>
      </c>
      <c r="NV603" s="10"/>
      <c r="NW603" s="268"/>
      <c r="NX603" s="203" t="s">
        <v>68</v>
      </c>
      <c r="NY603" s="277" t="s">
        <v>498</v>
      </c>
      <c r="OA603" s="204"/>
      <c r="OB603" s="204">
        <f>VLOOKUP(NY603,$A$681:$F$2236,6,FALSE)</f>
        <v>24</v>
      </c>
      <c r="OC603" s="203" t="s">
        <v>69</v>
      </c>
      <c r="OD603" s="10">
        <f>OB603*1.1</f>
        <v>26.400000000000002</v>
      </c>
      <c r="OE603" s="10"/>
      <c r="OF603" s="268"/>
      <c r="OG603" s="203" t="s">
        <v>68</v>
      </c>
      <c r="OH603" s="277" t="s">
        <v>1005</v>
      </c>
      <c r="OJ603" s="204"/>
      <c r="OK603" s="204">
        <f>VLOOKUP(OH603,$A$681:$F$2236,6,FALSE)</f>
        <v>163</v>
      </c>
      <c r="OL603" s="203" t="s">
        <v>69</v>
      </c>
      <c r="OM603" s="10">
        <f>OK603*1.1</f>
        <v>179.3</v>
      </c>
      <c r="ON603" s="10"/>
      <c r="OO603" s="268"/>
      <c r="OP603" s="203" t="s">
        <v>68</v>
      </c>
      <c r="OQ603" s="427" t="s">
        <v>439</v>
      </c>
      <c r="OS603" s="204"/>
      <c r="OT603" s="204">
        <f>VLOOKUP(OQ603,$A$681:$F$2236,6,FALSE)</f>
        <v>0</v>
      </c>
      <c r="OU603" s="203" t="s">
        <v>69</v>
      </c>
      <c r="OV603" s="10">
        <f>OT603*1.1</f>
        <v>0</v>
      </c>
      <c r="OW603" s="10"/>
      <c r="OX603" s="268"/>
      <c r="OY603" s="203" t="s">
        <v>68</v>
      </c>
      <c r="OZ603" s="431" t="s">
        <v>492</v>
      </c>
      <c r="PB603" s="204"/>
      <c r="PC603" s="204">
        <f>VLOOKUP(OZ603,$A$681:$F$2236,6,FALSE)</f>
        <v>51</v>
      </c>
      <c r="PD603" s="203" t="s">
        <v>69</v>
      </c>
      <c r="PE603" s="10">
        <f>PC603*1.1</f>
        <v>56.1</v>
      </c>
      <c r="PF603" s="10"/>
      <c r="PG603" s="268"/>
      <c r="PH603" s="203" t="s">
        <v>68</v>
      </c>
      <c r="PI603" s="277" t="s">
        <v>960</v>
      </c>
      <c r="PK603" s="204"/>
      <c r="PL603" s="204">
        <f>VLOOKUP(PI603,$A$681:$F$2236,6,FALSE)</f>
        <v>149</v>
      </c>
      <c r="PM603" s="203" t="s">
        <v>69</v>
      </c>
      <c r="PN603" s="10">
        <f>PL603*1.1</f>
        <v>163.9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VLOOKUP(PR603,$A$681:$F$2236,6,FALSE)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439</v>
      </c>
      <c r="QC603" s="204"/>
      <c r="QD603" s="204">
        <f>VLOOKUP(QA603,$A$681:$F$2236,6,FALSE)</f>
        <v>0</v>
      </c>
      <c r="QE603" s="203" t="s">
        <v>69</v>
      </c>
      <c r="QF603" s="10">
        <f>QD603*1.1</f>
        <v>0</v>
      </c>
      <c r="QG603" s="10"/>
      <c r="QH603" s="268"/>
      <c r="QI603" s="203" t="s">
        <v>68</v>
      </c>
      <c r="QJ603" s="277" t="s">
        <v>439</v>
      </c>
      <c r="QL603" s="204"/>
      <c r="QM603" s="204">
        <f>VLOOKUP(QJ603,$A$681:$F$2236,6,FALSE)</f>
        <v>0</v>
      </c>
      <c r="QN603" s="203" t="s">
        <v>69</v>
      </c>
      <c r="QO603" s="10">
        <f>QM603*1.1</f>
        <v>0</v>
      </c>
      <c r="QP603" s="10"/>
      <c r="QQ603" s="268"/>
      <c r="QR603" s="203" t="s">
        <v>68</v>
      </c>
      <c r="QS603" s="277" t="s">
        <v>439</v>
      </c>
      <c r="QU603" s="204"/>
      <c r="QV603" s="204">
        <f>VLOOKUP(QS603,$A$681:$F$2236,6,FALSE)</f>
        <v>0</v>
      </c>
      <c r="QW603" s="203" t="s">
        <v>69</v>
      </c>
      <c r="QX603" s="10">
        <f>QV603*1.1</f>
        <v>0</v>
      </c>
      <c r="QY603" s="10"/>
      <c r="QZ603" s="268"/>
      <c r="RA603" s="203" t="s">
        <v>68</v>
      </c>
      <c r="RB603" s="277" t="s">
        <v>469</v>
      </c>
      <c r="RD603" s="204"/>
      <c r="RE603" s="204">
        <f>VLOOKUP(RB603,$A$681:$F$2236,6,FALSE)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VLOOKUP(RK603,$A$681:$F$2236,6,FALSE)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492</v>
      </c>
      <c r="RV603" s="204"/>
      <c r="RW603" s="204">
        <f>VLOOKUP(RT603,$A$681:$F$2236,6,FALSE)</f>
        <v>51</v>
      </c>
      <c r="RX603" s="203" t="s">
        <v>69</v>
      </c>
      <c r="RY603" s="10">
        <f>RW603*1.1</f>
        <v>56.1</v>
      </c>
      <c r="RZ603" s="10"/>
      <c r="SA603" s="274"/>
      <c r="SB603" s="203" t="s">
        <v>68</v>
      </c>
      <c r="SC603" s="277" t="s">
        <v>960</v>
      </c>
      <c r="SE603" s="204"/>
      <c r="SF603" s="204">
        <f>VLOOKUP(SC603,$A$681:$F$2236,6,FALSE)</f>
        <v>149</v>
      </c>
      <c r="SG603" s="203" t="s">
        <v>69</v>
      </c>
      <c r="SH603" s="10">
        <f>SF603*1.1</f>
        <v>163.9</v>
      </c>
      <c r="SI603" s="10"/>
      <c r="SJ603" s="274"/>
      <c r="SK603" s="203" t="s">
        <v>68</v>
      </c>
      <c r="SL603" s="277" t="s">
        <v>492</v>
      </c>
      <c r="SN603" s="204"/>
      <c r="SO603" s="204">
        <f>VLOOKUP(SL603,$A$681:$F$2236,6,FALSE)</f>
        <v>51</v>
      </c>
      <c r="SP603" s="203" t="s">
        <v>69</v>
      </c>
      <c r="SQ603" s="10">
        <f>SO603*1.1</f>
        <v>56.1</v>
      </c>
      <c r="SR603" s="10"/>
      <c r="SS603" s="274"/>
      <c r="ST603" s="203" t="s">
        <v>68</v>
      </c>
      <c r="SU603" s="277" t="s">
        <v>831</v>
      </c>
      <c r="SW603" s="204"/>
      <c r="SX603" s="204">
        <f>VLOOKUP(SU603,$A$681:$F$2236,6,FALSE)</f>
        <v>211</v>
      </c>
      <c r="SY603" s="203" t="s">
        <v>69</v>
      </c>
      <c r="SZ603" s="10">
        <f>SX603*1.1</f>
        <v>232.10000000000002</v>
      </c>
      <c r="TA603" s="10"/>
      <c r="TB603" s="274"/>
      <c r="TC603" s="203" t="s">
        <v>68</v>
      </c>
      <c r="TD603" s="431" t="s">
        <v>1005</v>
      </c>
      <c r="TF603" s="204"/>
      <c r="TG603" s="204">
        <f>VLOOKUP(TD603,$A$681:$F$2236,6,FALSE)</f>
        <v>163</v>
      </c>
      <c r="TH603" s="203" t="s">
        <v>69</v>
      </c>
      <c r="TI603" s="10">
        <f>TG603*1.1</f>
        <v>179.3</v>
      </c>
      <c r="TK603" s="274"/>
      <c r="TL603" s="203" t="s">
        <v>68</v>
      </c>
      <c r="TM603" s="277" t="s">
        <v>498</v>
      </c>
      <c r="TO603" s="204"/>
      <c r="TP603" s="204">
        <f>VLOOKUP(TM603,$A$681:$F$2236,6,FALSE)</f>
        <v>24</v>
      </c>
      <c r="TQ603" s="203" t="s">
        <v>69</v>
      </c>
      <c r="TR603" s="10">
        <f>TP603*1.1</f>
        <v>26.400000000000002</v>
      </c>
      <c r="TS603" s="10"/>
      <c r="TT603" s="274"/>
      <c r="TU603" s="203" t="s">
        <v>68</v>
      </c>
      <c r="TV603" s="277" t="s">
        <v>469</v>
      </c>
      <c r="TX603" s="204"/>
      <c r="TY603" s="204">
        <f>VLOOKUP(TV603,$A$681:$F$2236,6,FALSE)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VLOOKUP(UE603,$A$681:$F$2236,6,FALSE)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498</v>
      </c>
      <c r="UP603" s="204"/>
      <c r="UQ603" s="204">
        <f>VLOOKUP(UN603,$A$681:$F$2236,6,FALSE)</f>
        <v>24</v>
      </c>
      <c r="UR603" s="203" t="s">
        <v>69</v>
      </c>
      <c r="US603" s="10">
        <f>UQ603*1.1</f>
        <v>26.400000000000002</v>
      </c>
      <c r="UT603" s="10"/>
      <c r="UU603" s="274"/>
      <c r="UV603" s="203" t="s">
        <v>68</v>
      </c>
      <c r="UW603" s="277" t="s">
        <v>831</v>
      </c>
      <c r="UY603" s="204"/>
      <c r="UZ603" s="204">
        <f>VLOOKUP(UW603,$A$681:$F$2236,6,FALSE)</f>
        <v>211</v>
      </c>
      <c r="VA603" s="203" t="s">
        <v>69</v>
      </c>
      <c r="VB603" s="10">
        <f>UZ603*1.1</f>
        <v>232.10000000000002</v>
      </c>
      <c r="VC603" s="10"/>
      <c r="VD603" s="274"/>
      <c r="VE603" s="203" t="s">
        <v>68</v>
      </c>
      <c r="VF603" s="277" t="s">
        <v>1005</v>
      </c>
      <c r="VH603" s="204"/>
      <c r="VI603" s="204">
        <f>VLOOKUP(VF603,$A$681:$F$2236,6,FALSE)</f>
        <v>163</v>
      </c>
      <c r="VJ603" s="203" t="s">
        <v>69</v>
      </c>
      <c r="VK603" s="10">
        <f>VI603*1.1</f>
        <v>179.3</v>
      </c>
      <c r="VL603" s="10"/>
      <c r="VM603" s="274"/>
      <c r="VN603" s="203" t="s">
        <v>68</v>
      </c>
      <c r="VO603" s="277" t="s">
        <v>570</v>
      </c>
      <c r="VQ603" s="204"/>
      <c r="VR603" s="204">
        <f>VLOOKUP(VO603,$A$681:$F$2236,6,FALSE)</f>
        <v>342</v>
      </c>
      <c r="VS603" s="203" t="s">
        <v>69</v>
      </c>
      <c r="VT603" s="10">
        <f>VR603*1.1</f>
        <v>376.20000000000005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VLOOKUP(VX603,$A$681:$F$2236,6,FALSE)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570</v>
      </c>
      <c r="WI603" s="204"/>
      <c r="WJ603" s="204">
        <f>VLOOKUP(WG603,$A$681:$F$2236,6,FALSE)</f>
        <v>342</v>
      </c>
      <c r="WK603" s="203" t="s">
        <v>69</v>
      </c>
      <c r="WL603" s="10">
        <f>WJ603*1.1</f>
        <v>376.20000000000005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VLOOKUP(WP603,$A$681:$F$2236,6,FALSE)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VLOOKUP(WY603,$A$681:$F$2236,6,FALSE)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642</v>
      </c>
      <c r="XJ603" s="204"/>
      <c r="XK603" s="204">
        <f>VLOOKUP(XH603,$A$681:$F$2236,6,FALSE)</f>
        <v>67</v>
      </c>
      <c r="XL603" s="203" t="s">
        <v>69</v>
      </c>
      <c r="XM603" s="10">
        <f>XK603*1.1</f>
        <v>73.7</v>
      </c>
      <c r="XO603" s="274"/>
      <c r="XP603" s="203" t="s">
        <v>68</v>
      </c>
      <c r="XQ603" s="277" t="s">
        <v>1005</v>
      </c>
      <c r="XS603" s="204"/>
      <c r="XT603" s="204">
        <f>VLOOKUP(XQ603,$A$681:$F$2236,6,FALSE)</f>
        <v>163</v>
      </c>
      <c r="XU603" s="203" t="s">
        <v>69</v>
      </c>
      <c r="XV603" s="10">
        <f>XT603*1.1</f>
        <v>179.3</v>
      </c>
      <c r="XW603" s="10"/>
      <c r="XX603" s="274"/>
      <c r="XY603" s="203" t="s">
        <v>68</v>
      </c>
      <c r="XZ603" s="277" t="s">
        <v>1005</v>
      </c>
      <c r="YB603" s="204"/>
      <c r="YC603" s="204">
        <f>VLOOKUP(XZ603,$A$681:$F$2236,6,FALSE)</f>
        <v>163</v>
      </c>
      <c r="YD603" s="203" t="s">
        <v>69</v>
      </c>
      <c r="YE603" s="10">
        <f>YC603*1.1</f>
        <v>179.3</v>
      </c>
      <c r="YG603" s="274"/>
      <c r="YH603" s="203" t="s">
        <v>68</v>
      </c>
      <c r="YI603" s="279" t="s">
        <v>183</v>
      </c>
      <c r="YK603" s="204"/>
      <c r="YL603" s="204" t="e">
        <f>VLOOKUP(YI603,$A$681:$F$2236,6,FALSE)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VLOOKUP(YR603,$A$681:$F$2236,6,FALSE)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31" t="s">
        <v>492</v>
      </c>
      <c r="ZC603" s="204"/>
      <c r="ZD603" s="204">
        <f>VLOOKUP(ZA603,$A$681:$F$2236,6,FALSE)</f>
        <v>51</v>
      </c>
      <c r="ZE603" s="203" t="s">
        <v>69</v>
      </c>
      <c r="ZF603" s="10">
        <f>ZD603*1.1</f>
        <v>56.1</v>
      </c>
      <c r="ZH603" s="274"/>
      <c r="ZI603" s="203" t="s">
        <v>68</v>
      </c>
      <c r="ZJ603" s="277" t="s">
        <v>492</v>
      </c>
      <c r="ZL603" s="204"/>
      <c r="ZM603" s="204">
        <f>VLOOKUP(ZJ603,$A$681:$F$2236,6,FALSE)</f>
        <v>51</v>
      </c>
      <c r="ZN603" s="203" t="s">
        <v>69</v>
      </c>
      <c r="ZO603" s="10">
        <f>ZM603*1.1</f>
        <v>56.1</v>
      </c>
      <c r="ZQ603" s="274"/>
      <c r="ZR603" s="203" t="s">
        <v>68</v>
      </c>
      <c r="ZS603" s="277" t="s">
        <v>960</v>
      </c>
      <c r="ZU603" s="204"/>
      <c r="ZV603" s="204">
        <f>VLOOKUP(ZS603,$A$681:$F$2236,6,FALSE)</f>
        <v>149</v>
      </c>
      <c r="ZW603" s="203" t="s">
        <v>69</v>
      </c>
      <c r="ZX603" s="10">
        <f>ZV603*1.1</f>
        <v>163.9</v>
      </c>
      <c r="ZY603" s="10"/>
      <c r="ZZ603" s="274"/>
      <c r="AAA603" s="203" t="s">
        <v>68</v>
      </c>
      <c r="AAB603" s="277" t="s">
        <v>960</v>
      </c>
      <c r="AAD603" s="204"/>
      <c r="AAE603" s="204">
        <f>VLOOKUP(AAB603,$A$681:$F$2236,6,FALSE)</f>
        <v>149</v>
      </c>
      <c r="AAF603" s="203" t="s">
        <v>69</v>
      </c>
      <c r="AAG603" s="10">
        <f>AAE603*1.1</f>
        <v>163.9</v>
      </c>
      <c r="AAH603" s="10"/>
      <c r="AAI603" s="274"/>
      <c r="AAJ603" s="203" t="s">
        <v>68</v>
      </c>
      <c r="AAK603" s="277" t="s">
        <v>498</v>
      </c>
      <c r="AAM603" s="204"/>
      <c r="AAN603" s="204">
        <f>VLOOKUP(AAK603,$A$681:$F$2236,6,FALSE)</f>
        <v>24</v>
      </c>
      <c r="AAO603" s="203" t="s">
        <v>69</v>
      </c>
      <c r="AAP603" s="10">
        <f>AAN603*1.1</f>
        <v>26.400000000000002</v>
      </c>
      <c r="AAQ603" s="10"/>
      <c r="AAR603" s="274"/>
      <c r="AAS603" s="203" t="s">
        <v>68</v>
      </c>
      <c r="AAT603" s="277" t="s">
        <v>439</v>
      </c>
      <c r="AAV603" s="204"/>
      <c r="AAW603" s="204">
        <f>VLOOKUP(AAT603,$A$681:$F$2236,6,FALSE)</f>
        <v>0</v>
      </c>
      <c r="AAX603" s="203" t="s">
        <v>69</v>
      </c>
      <c r="AAY603" s="10">
        <f>AAW603*1.1</f>
        <v>0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VLOOKUP(ABC603,$A$681:$F$2236,6,FALSE)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642</v>
      </c>
      <c r="ABN603" s="204"/>
      <c r="ABO603" s="204">
        <f>VLOOKUP(ABL603,$A$681:$F$2236,6,FALSE)</f>
        <v>67</v>
      </c>
      <c r="ABP603" s="203" t="s">
        <v>69</v>
      </c>
      <c r="ABQ603" s="10">
        <f>ABO603*1.1</f>
        <v>73.7</v>
      </c>
      <c r="ABR603" s="10"/>
      <c r="ABS603" s="274"/>
      <c r="ABT603" s="203" t="s">
        <v>68</v>
      </c>
      <c r="ABU603" s="277" t="s">
        <v>1005</v>
      </c>
      <c r="ABW603" s="204"/>
      <c r="ABX603" s="204">
        <f>VLOOKUP(ABU603,$A$681:$F$2236,6,FALSE)</f>
        <v>163</v>
      </c>
      <c r="ABY603" s="203" t="s">
        <v>69</v>
      </c>
      <c r="ABZ603" s="10">
        <f>ABX603*1.1</f>
        <v>179.3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VLOOKUP(ACD603,$A$681:$F$2236,6,FALSE)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VLOOKUP(ACM603,$A$681:$F$2236,6,FALSE)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VLOOKUP(ACV603,$A$681:$F$2236,6,FALSE)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VLOOKUP(ADE603,$A$681:$F$2236,6,FALSE)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VLOOKUP(ADN603,$A$681:$F$2236,6,FALSE)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VLOOKUP(ADW603,$A$681:$F$2236,6,FALSE)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VLOOKUP(AEF603,$A$681:$F$2236,6,FALSE)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VLOOKUP(AEO603,$A$681:$F$2236,6,FALSE)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VLOOKUP(AEX603,$A$681:$F$2236,6,FALSE)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VLOOKUP(AFG603,$A$681:$F$2236,6,FALSE)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VLOOKUP(AFP603,$A$681:$F$2236,6,FALSE)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VLOOKUP(AFY603,$A$681:$F$2236,6,FALSE)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VLOOKUP(AGH603,$A$681:$F$2236,6,FALSE)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VLOOKUP(AGQ603,$A$681:$F$2236,6,FALSE)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498</v>
      </c>
      <c r="AHB603" s="204"/>
      <c r="AHC603" s="204">
        <f>VLOOKUP(AGZ603,$A$681:$F$2236,6,FALSE)</f>
        <v>24</v>
      </c>
      <c r="AHD603" s="203" t="s">
        <v>69</v>
      </c>
      <c r="AHE603" s="10">
        <f>AHC603*1.1</f>
        <v>26.400000000000002</v>
      </c>
      <c r="AHF603" s="10"/>
      <c r="AHG603" s="274"/>
      <c r="AHH603" s="203" t="s">
        <v>68</v>
      </c>
      <c r="AHI603" s="277" t="s">
        <v>439</v>
      </c>
      <c r="AHK603" s="204"/>
      <c r="AHL603" s="204">
        <f>VLOOKUP(AHI603,$A$681:$F$2236,6,FALSE)</f>
        <v>0</v>
      </c>
      <c r="AHM603" s="203" t="s">
        <v>69</v>
      </c>
      <c r="AHN603" s="10">
        <f>AHL603*1.1</f>
        <v>0</v>
      </c>
      <c r="AHO603" s="10"/>
      <c r="AHP603" s="274"/>
      <c r="AHQ603" s="203" t="s">
        <v>68</v>
      </c>
      <c r="AHR603" s="277" t="s">
        <v>498</v>
      </c>
      <c r="AHT603" s="204"/>
      <c r="AHU603" s="204">
        <f>VLOOKUP(AHR603,$A$681:$F$2236,6,FALSE)</f>
        <v>24</v>
      </c>
      <c r="AHV603" s="203" t="s">
        <v>69</v>
      </c>
      <c r="AHW603" s="10">
        <f>AHU603*1.1</f>
        <v>26.400000000000002</v>
      </c>
      <c r="AHX603" s="10"/>
      <c r="AHY603" s="274"/>
      <c r="AHZ603" s="203" t="s">
        <v>68</v>
      </c>
      <c r="AIA603" s="277" t="s">
        <v>439</v>
      </c>
      <c r="AIC603" s="204"/>
      <c r="AID603" s="204">
        <f>VLOOKUP(AIA603,$A$681:$F$2236,6,FALSE)</f>
        <v>0</v>
      </c>
      <c r="AIE603" s="203" t="s">
        <v>69</v>
      </c>
      <c r="AIF603" s="10">
        <f>AID603*1.1</f>
        <v>0</v>
      </c>
      <c r="AIG603" s="10"/>
      <c r="AIH603" s="274"/>
      <c r="AII603" s="203" t="s">
        <v>68</v>
      </c>
      <c r="AIJ603" s="277" t="s">
        <v>960</v>
      </c>
      <c r="AIL603" s="204"/>
      <c r="AIM603" s="204">
        <f>VLOOKUP(AIJ603,$A$681:$F$2236,6,FALSE)</f>
        <v>149</v>
      </c>
      <c r="AIN603" s="203" t="s">
        <v>69</v>
      </c>
      <c r="AIO603" s="10">
        <f>AIM603*1.1</f>
        <v>163.9</v>
      </c>
      <c r="AIP603" s="10"/>
      <c r="AIQ603" s="274"/>
      <c r="AIR603" s="203" t="s">
        <v>68</v>
      </c>
      <c r="AIS603" s="277" t="s">
        <v>498</v>
      </c>
      <c r="AIU603" s="204"/>
      <c r="AIV603" s="204">
        <f>VLOOKUP(AIS603,$A$681:$F$2236,6,FALSE)</f>
        <v>24</v>
      </c>
      <c r="AIW603" s="203" t="s">
        <v>69</v>
      </c>
      <c r="AIX603" s="10">
        <f>AIV603*1.1</f>
        <v>26.400000000000002</v>
      </c>
      <c r="AIY603" s="10"/>
      <c r="AIZ603" s="274"/>
      <c r="AJA603" s="203" t="s">
        <v>68</v>
      </c>
      <c r="AJB603" s="277" t="s">
        <v>439</v>
      </c>
      <c r="AJD603" s="204"/>
      <c r="AJE603" s="204">
        <f>VLOOKUP(AJB603,$A$681:$F$2236,6,FALSE)</f>
        <v>0</v>
      </c>
      <c r="AJF603" s="203" t="s">
        <v>69</v>
      </c>
      <c r="AJG603" s="10">
        <f>AJE603*1.1</f>
        <v>0</v>
      </c>
      <c r="AJH603" s="10"/>
      <c r="AJI603" s="274"/>
      <c r="AJJ603" s="203" t="s">
        <v>68</v>
      </c>
      <c r="AJK603" s="277" t="s">
        <v>960</v>
      </c>
      <c r="AJM603" s="204"/>
      <c r="AJN603" s="204">
        <f>VLOOKUP(AJK603,$A$681:$F$2236,6,FALSE)</f>
        <v>149</v>
      </c>
      <c r="AJO603" s="203" t="s">
        <v>69</v>
      </c>
      <c r="AJP603" s="10">
        <f>AJN603*1.1</f>
        <v>163.9</v>
      </c>
      <c r="AJQ603" s="10"/>
      <c r="AJR603" s="274"/>
      <c r="AJS603" s="203" t="s">
        <v>68</v>
      </c>
      <c r="AJT603" s="434" t="s">
        <v>642</v>
      </c>
      <c r="AJV603" s="204"/>
      <c r="AJW603" s="204">
        <f>VLOOKUP(AJT603,$A$681:$F$2236,6,FALSE)</f>
        <v>67</v>
      </c>
      <c r="AJX603" s="203" t="s">
        <v>69</v>
      </c>
      <c r="AJY603" s="10">
        <f>AJW603*1.1</f>
        <v>73.7</v>
      </c>
      <c r="AJZ603" s="10"/>
      <c r="AKA603" s="274"/>
      <c r="AKB603" s="203" t="s">
        <v>68</v>
      </c>
      <c r="AKC603" s="277" t="s">
        <v>960</v>
      </c>
      <c r="AKE603" s="204"/>
      <c r="AKF603" s="204">
        <f>VLOOKUP(AKC603,$A$681:$F$2236,6,FALSE)</f>
        <v>149</v>
      </c>
      <c r="AKG603" s="203" t="s">
        <v>69</v>
      </c>
      <c r="AKH603" s="10">
        <f>AKF603*1.1</f>
        <v>163.9</v>
      </c>
      <c r="AKI603" s="10"/>
      <c r="AKJ603" s="274"/>
      <c r="AKK603" s="203" t="s">
        <v>68</v>
      </c>
      <c r="AKL603" s="277" t="s">
        <v>960</v>
      </c>
      <c r="AKN603" s="204"/>
      <c r="AKO603" s="204">
        <f>VLOOKUP(AKL603,$A$681:$F$2236,6,FALSE)</f>
        <v>149</v>
      </c>
      <c r="AKP603" s="203" t="s">
        <v>69</v>
      </c>
      <c r="AKQ603" s="10">
        <f>AKO603*1.1</f>
        <v>163.9</v>
      </c>
      <c r="AKR603" s="10"/>
      <c r="AKS603" s="274"/>
      <c r="AKT603" s="203" t="s">
        <v>68</v>
      </c>
      <c r="AKU603" s="277" t="s">
        <v>492</v>
      </c>
      <c r="AKW603" s="204"/>
      <c r="AKX603" s="204">
        <f>VLOOKUP(AKU603,$A$681:$F$2236,6,FALSE)</f>
        <v>51</v>
      </c>
      <c r="AKY603" s="203" t="s">
        <v>69</v>
      </c>
      <c r="AKZ603" s="10">
        <f>AKX603*1.1</f>
        <v>56.1</v>
      </c>
      <c r="ALA603" s="10"/>
      <c r="ALB603" s="274"/>
      <c r="ALC603" s="203" t="s">
        <v>68</v>
      </c>
      <c r="ALD603" s="277" t="s">
        <v>1005</v>
      </c>
      <c r="ALF603" s="204"/>
      <c r="ALG603" s="204">
        <f>VLOOKUP(ALD603,$A$681:$F$2236,6,FALSE)</f>
        <v>163</v>
      </c>
      <c r="ALH603" s="203" t="s">
        <v>69</v>
      </c>
      <c r="ALI603" s="10">
        <f>ALG603*1.1</f>
        <v>179.3</v>
      </c>
      <c r="ALJ603" s="10"/>
      <c r="ALK603" s="274"/>
      <c r="ALL603" s="203" t="s">
        <v>68</v>
      </c>
      <c r="ALM603" s="277" t="s">
        <v>831</v>
      </c>
      <c r="ALO603" s="204"/>
      <c r="ALP603" s="204">
        <f>VLOOKUP(ALM603,$A$681:$F$2236,6,FALSE)</f>
        <v>211</v>
      </c>
      <c r="ALQ603" s="203" t="s">
        <v>69</v>
      </c>
      <c r="ALR603" s="10">
        <f>ALP603*1.1</f>
        <v>232.10000000000002</v>
      </c>
      <c r="ALS603" s="10"/>
      <c r="ALT603" s="274"/>
      <c r="ALU603" s="203" t="s">
        <v>68</v>
      </c>
      <c r="ALV603" s="277" t="s">
        <v>469</v>
      </c>
      <c r="ALX603" s="204"/>
      <c r="ALY603" s="204">
        <f>VLOOKUP(ALV603,$A$681:$F$2236,6,FALSE)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960</v>
      </c>
      <c r="AMG603" s="204"/>
      <c r="AMH603" s="204">
        <f>VLOOKUP(AME603,$A$681:$F$2236,6,FALSE)</f>
        <v>149</v>
      </c>
      <c r="AMI603" s="203" t="s">
        <v>69</v>
      </c>
      <c r="AMJ603" s="10">
        <f>AMH603*1.1</f>
        <v>163.9</v>
      </c>
      <c r="AMK603" s="10"/>
      <c r="AML603" s="274"/>
      <c r="AMM603" s="203" t="s">
        <v>68</v>
      </c>
      <c r="AMN603" s="277" t="s">
        <v>960</v>
      </c>
      <c r="AMP603" s="204"/>
      <c r="AMQ603" s="204">
        <f>VLOOKUP(AMN603,$A$681:$F$2236,6,FALSE)</f>
        <v>149</v>
      </c>
      <c r="AMR603" s="203" t="s">
        <v>69</v>
      </c>
      <c r="AMS603" s="10">
        <f>AMQ603*1.1</f>
        <v>163.9</v>
      </c>
      <c r="AMT603" s="10"/>
      <c r="AMU603" s="274"/>
      <c r="AMV603" s="203" t="s">
        <v>68</v>
      </c>
      <c r="AMW603" s="277" t="s">
        <v>492</v>
      </c>
      <c r="AMY603" s="204"/>
      <c r="AMZ603" s="204">
        <f>VLOOKUP(AMW603,$A$681:$F$2236,6,FALSE)</f>
        <v>51</v>
      </c>
      <c r="ANA603" s="203" t="s">
        <v>69</v>
      </c>
      <c r="ANB603" s="10">
        <f>AMZ603*1.1</f>
        <v>56.1</v>
      </c>
      <c r="ANC603" s="10"/>
      <c r="AND603" s="274"/>
      <c r="ANE603" s="203" t="s">
        <v>68</v>
      </c>
      <c r="ANF603" s="277" t="s">
        <v>439</v>
      </c>
      <c r="ANH603" s="204"/>
      <c r="ANI603" s="204">
        <f>VLOOKUP(ANF603,$A$681:$F$2236,6,FALSE)</f>
        <v>0</v>
      </c>
      <c r="ANJ603" s="203" t="s">
        <v>69</v>
      </c>
      <c r="ANK603" s="10">
        <f>ANI603*1.1</f>
        <v>0</v>
      </c>
      <c r="ANL603" s="10"/>
      <c r="ANM603" s="274"/>
      <c r="ANN603" s="203" t="s">
        <v>68</v>
      </c>
      <c r="ANO603" s="277" t="s">
        <v>831</v>
      </c>
      <c r="ANQ603" s="204"/>
      <c r="ANR603" s="204">
        <f>VLOOKUP(ANO603,$A$681:$F$2236,6,FALSE)</f>
        <v>211</v>
      </c>
      <c r="ANS603" s="203" t="s">
        <v>69</v>
      </c>
      <c r="ANT603" s="10">
        <f>ANR603*1.1</f>
        <v>232.10000000000002</v>
      </c>
      <c r="ANU603" s="10"/>
      <c r="ANV603" s="274"/>
      <c r="ANW603" s="203" t="s">
        <v>68</v>
      </c>
      <c r="ANX603" s="277" t="s">
        <v>479</v>
      </c>
      <c r="ANZ603" s="204"/>
      <c r="AOA603" s="204">
        <f>VLOOKUP(ANX603,$A$681:$F$2236,6,FALSE)</f>
        <v>3</v>
      </c>
      <c r="AOB603" s="203" t="s">
        <v>69</v>
      </c>
      <c r="AOC603" s="10">
        <f>AOA603*1.1</f>
        <v>3.3000000000000003</v>
      </c>
      <c r="AOD603" s="10"/>
      <c r="AOE603" s="274"/>
      <c r="AOF603" s="203" t="s">
        <v>68</v>
      </c>
      <c r="AOG603" s="277" t="s">
        <v>642</v>
      </c>
      <c r="AOI603" s="204"/>
      <c r="AOJ603" s="204">
        <f>VLOOKUP(AOG603,$A$681:$F$2236,6,FALSE)</f>
        <v>67</v>
      </c>
      <c r="AOK603" s="203" t="s">
        <v>69</v>
      </c>
      <c r="AOL603" s="10">
        <f>AOJ603*1.1</f>
        <v>73.7</v>
      </c>
      <c r="AOM603" s="10"/>
      <c r="AON603" s="274"/>
      <c r="AOO603" s="203" t="s">
        <v>68</v>
      </c>
      <c r="AOP603" s="277" t="s">
        <v>439</v>
      </c>
      <c r="AOR603" s="204"/>
      <c r="AOS603" s="204">
        <f>VLOOKUP(AOP603,$A$681:$F$2236,6,FALSE)</f>
        <v>0</v>
      </c>
      <c r="AOT603" s="203" t="s">
        <v>69</v>
      </c>
      <c r="AOU603" s="10">
        <f>AOS603*1.1</f>
        <v>0</v>
      </c>
      <c r="AOV603" s="10"/>
      <c r="AOW603" s="274"/>
      <c r="AOX603" s="203" t="s">
        <v>68</v>
      </c>
      <c r="AOY603" s="277" t="s">
        <v>642</v>
      </c>
      <c r="APA603" s="204"/>
      <c r="APB603" s="204">
        <f>VLOOKUP(AOY603,$A$681:$F$2236,6,FALSE)</f>
        <v>67</v>
      </c>
      <c r="APC603" s="203" t="s">
        <v>69</v>
      </c>
      <c r="APD603" s="10">
        <f>APB603*1.1</f>
        <v>73.7</v>
      </c>
      <c r="APE603" s="10"/>
      <c r="APF603" s="274"/>
      <c r="APG603" s="203" t="s">
        <v>68</v>
      </c>
      <c r="APH603" s="277" t="s">
        <v>831</v>
      </c>
      <c r="APJ603" s="204"/>
      <c r="APK603" s="204">
        <f>VLOOKUP(APH603,$A$681:$F$2236,6,FALSE)</f>
        <v>211</v>
      </c>
      <c r="APL603" s="203" t="s">
        <v>69</v>
      </c>
      <c r="APM603" s="10">
        <f>APK603*1.1</f>
        <v>232.10000000000002</v>
      </c>
      <c r="APN603" s="10"/>
      <c r="APO603" s="274"/>
      <c r="APP603" s="203" t="s">
        <v>68</v>
      </c>
      <c r="APQ603" s="277" t="s">
        <v>1005</v>
      </c>
      <c r="APS603" s="204"/>
      <c r="APT603" s="204">
        <f>VLOOKUP(APQ603,$A$681:$F$2236,6,FALSE)</f>
        <v>163</v>
      </c>
      <c r="APU603" s="203" t="s">
        <v>69</v>
      </c>
      <c r="APV603" s="10">
        <f>APT603*1.1</f>
        <v>179.3</v>
      </c>
      <c r="APW603" s="10"/>
      <c r="APX603" s="274"/>
      <c r="APY603" s="203" t="s">
        <v>68</v>
      </c>
      <c r="APZ603" s="277" t="s">
        <v>439</v>
      </c>
      <c r="AQB603" s="204"/>
      <c r="AQC603" s="204">
        <f>VLOOKUP(APZ603,$A$681:$F$2236,6,FALSE)</f>
        <v>0</v>
      </c>
      <c r="AQD603" s="203" t="s">
        <v>69</v>
      </c>
      <c r="AQE603" s="10">
        <f>AQC603*1.1</f>
        <v>0</v>
      </c>
      <c r="AQF603" s="10"/>
      <c r="AQG603" s="274"/>
    </row>
    <row r="604" spans="1:1125" s="14" customFormat="1" ht="15">
      <c r="A604" s="203"/>
      <c r="B604" s="417"/>
      <c r="D604" s="203"/>
      <c r="E604" s="203"/>
      <c r="F604" s="203"/>
      <c r="G604" s="10"/>
      <c r="H604" s="10">
        <f>SUM(G599:G603)</f>
        <v>1064.8</v>
      </c>
      <c r="I604" s="268"/>
      <c r="J604" s="203"/>
      <c r="K604" s="417"/>
      <c r="M604" s="203"/>
      <c r="N604" s="203"/>
      <c r="O604" s="203"/>
      <c r="P604" s="10"/>
      <c r="Q604" s="10">
        <f>SUM(P599:P603)</f>
        <v>1170.3999999999999</v>
      </c>
      <c r="R604" s="268"/>
      <c r="S604" s="203"/>
      <c r="T604" s="265"/>
      <c r="V604" s="203"/>
      <c r="W604" s="203"/>
      <c r="X604" s="203"/>
      <c r="Y604" s="10"/>
      <c r="Z604" s="10">
        <f>SUM(Y599:Y603)</f>
        <v>1149.5999999999999</v>
      </c>
      <c r="AA604" s="268"/>
      <c r="AB604" s="203"/>
      <c r="AC604" s="417"/>
      <c r="AE604" s="203"/>
      <c r="AF604" s="203"/>
      <c r="AG604" s="203"/>
      <c r="AH604" s="10"/>
      <c r="AI604" s="10">
        <f>SUM(AH599:AH603)</f>
        <v>1158.7</v>
      </c>
      <c r="AJ604" s="268"/>
      <c r="AK604" s="203"/>
      <c r="AL604" s="417"/>
      <c r="AN604" s="203"/>
      <c r="AO604" s="203"/>
      <c r="AP604" s="203"/>
      <c r="AQ604" s="10"/>
      <c r="AR604" s="10">
        <f>SUM(AQ599:AQ603)</f>
        <v>1089.1000000000001</v>
      </c>
      <c r="AS604" s="268"/>
      <c r="AT604" s="203"/>
      <c r="AU604" s="417"/>
      <c r="AW604" s="203"/>
      <c r="AX604" s="203"/>
      <c r="AY604" s="203"/>
      <c r="AZ604" s="10"/>
      <c r="BA604" s="10">
        <f>SUM(AZ599:AZ603)</f>
        <v>1149.5999999999999</v>
      </c>
      <c r="BB604" s="268"/>
      <c r="BC604" s="203"/>
      <c r="BD604" s="417"/>
      <c r="BF604" s="203"/>
      <c r="BG604" s="203"/>
      <c r="BH604" s="203"/>
      <c r="BI604" s="10"/>
      <c r="BJ604" s="10">
        <f>SUM(BI599:BI603)</f>
        <v>1010.0999999999999</v>
      </c>
      <c r="BK604" s="268"/>
      <c r="BL604" s="203"/>
      <c r="BM604" s="417"/>
      <c r="BO604" s="203"/>
      <c r="BP604" s="203"/>
      <c r="BQ604" s="203"/>
      <c r="BR604" s="10"/>
      <c r="BS604" s="10">
        <f>SUM(BR599:BR603)</f>
        <v>1185</v>
      </c>
      <c r="BT604" s="268"/>
      <c r="BU604" s="203"/>
      <c r="BV604" s="417"/>
      <c r="BX604" s="203"/>
      <c r="BY604" s="203"/>
      <c r="BZ604" s="203"/>
      <c r="CA604" s="10"/>
      <c r="CB604" s="10">
        <f>SUM(CA599:CA603)</f>
        <v>1007.9</v>
      </c>
      <c r="CC604" s="268"/>
      <c r="CD604" s="203"/>
      <c r="CE604" s="417"/>
      <c r="CG604" s="203"/>
      <c r="CH604" s="203"/>
      <c r="CI604" s="203"/>
      <c r="CJ604" s="10"/>
      <c r="CK604" s="10">
        <f>SUM(CJ599:CJ603)</f>
        <v>1026.3999999999999</v>
      </c>
      <c r="CL604" s="268"/>
      <c r="CM604" s="203"/>
      <c r="CN604" s="417"/>
      <c r="CP604" s="203"/>
      <c r="CQ604" s="203"/>
      <c r="CR604" s="203"/>
      <c r="CS604" s="10"/>
      <c r="CT604" s="10">
        <f>SUM(CS599:CS603)</f>
        <v>1170.3999999999999</v>
      </c>
      <c r="CU604" s="268"/>
      <c r="CV604" s="203"/>
      <c r="CW604" s="417"/>
      <c r="CY604" s="203"/>
      <c r="CZ604" s="203"/>
      <c r="DA604" s="203"/>
      <c r="DB604" s="10"/>
      <c r="DC604" s="10">
        <f>SUM(DB599:DB603)</f>
        <v>1003.9000000000001</v>
      </c>
      <c r="DD604" s="268"/>
      <c r="DE604" s="203"/>
      <c r="DF604" s="417"/>
      <c r="DH604" s="203"/>
      <c r="DI604" s="203"/>
      <c r="DJ604" s="203"/>
      <c r="DK604" s="10"/>
      <c r="DL604" s="10">
        <f>SUM(DK599:DK603)</f>
        <v>1171.9000000000001</v>
      </c>
      <c r="DM604" s="268"/>
      <c r="DN604" s="203"/>
      <c r="DO604" s="417"/>
      <c r="DQ604" s="203"/>
      <c r="DR604" s="203"/>
      <c r="DS604" s="203"/>
      <c r="DT604" s="10"/>
      <c r="DU604" s="10">
        <f>SUM(DT599:DT603)</f>
        <v>1171.8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7"/>
      <c r="EI604" s="203"/>
      <c r="EJ604" s="203"/>
      <c r="EK604" s="203"/>
      <c r="EL604" s="10"/>
      <c r="EM604" s="10">
        <f>SUM(EL599:EL603)</f>
        <v>1012.4</v>
      </c>
      <c r="EN604" s="268"/>
      <c r="EO604" s="203"/>
      <c r="EP604" s="417"/>
      <c r="ER604" s="203"/>
      <c r="ES604" s="203"/>
      <c r="ET604" s="203"/>
      <c r="EU604" s="10"/>
      <c r="EV604" s="10">
        <f>SUM(EU599:EU603)</f>
        <v>1051.6999999999998</v>
      </c>
      <c r="EW604" s="268"/>
      <c r="EX604" s="203"/>
      <c r="EY604" s="417"/>
      <c r="FA604" s="203"/>
      <c r="FB604" s="203"/>
      <c r="FC604" s="203"/>
      <c r="FD604" s="10"/>
      <c r="FE604" s="10">
        <f>SUM(FD599:FD603)</f>
        <v>936.39999999999986</v>
      </c>
      <c r="FF604" s="268"/>
      <c r="FG604" s="203"/>
      <c r="FH604" s="425"/>
      <c r="FJ604" s="203"/>
      <c r="FK604" s="203"/>
      <c r="FL604" s="203"/>
      <c r="FM604" s="10"/>
      <c r="FN604" s="10">
        <f>SUM(FM599:FM603)</f>
        <v>1149.5999999999999</v>
      </c>
      <c r="FO604" s="268"/>
      <c r="FP604" s="203"/>
      <c r="FQ604" s="417"/>
      <c r="FS604" s="203"/>
      <c r="FT604" s="203"/>
      <c r="FU604" s="203"/>
      <c r="FV604" s="10"/>
      <c r="FW604" s="10">
        <f>SUM(FV599:FV603)</f>
        <v>1095.3000000000002</v>
      </c>
      <c r="FX604" s="268"/>
      <c r="FY604" s="203"/>
      <c r="FZ604" s="417"/>
      <c r="GB604" s="203"/>
      <c r="GC604" s="203"/>
      <c r="GD604" s="203"/>
      <c r="GE604" s="10"/>
      <c r="GF604" s="10">
        <f>SUM(GE599:GE603)</f>
        <v>1064.8</v>
      </c>
      <c r="GG604" s="268"/>
      <c r="GH604" s="203"/>
      <c r="GI604" s="417"/>
      <c r="GK604" s="203"/>
      <c r="GL604" s="203"/>
      <c r="GM604" s="203"/>
      <c r="GN604" s="10"/>
      <c r="GO604" s="10">
        <f>SUM(GN599:GN603)</f>
        <v>1026.3999999999999</v>
      </c>
      <c r="GP604" s="268"/>
      <c r="GQ604" s="203"/>
      <c r="GR604" s="417"/>
      <c r="GT604" s="203"/>
      <c r="GU604" s="203"/>
      <c r="GV604" s="203"/>
      <c r="GW604" s="203"/>
      <c r="GX604" s="10">
        <f>SUM(GW599:GW603)</f>
        <v>1124.8</v>
      </c>
      <c r="GY604" s="268"/>
      <c r="GZ604" s="203"/>
      <c r="HA604" s="417"/>
      <c r="HC604" s="203"/>
      <c r="HD604" s="203"/>
      <c r="HE604" s="203"/>
      <c r="HF604" s="10"/>
      <c r="HG604" s="10">
        <f>SUM(HF599:HF603)</f>
        <v>1203.55</v>
      </c>
      <c r="HH604" s="268"/>
      <c r="HI604" s="203"/>
      <c r="HJ604" s="417"/>
      <c r="HL604" s="203"/>
      <c r="HM604" s="203"/>
      <c r="HN604" s="203"/>
      <c r="HO604" s="203"/>
      <c r="HP604" s="10">
        <f>SUM(HO599:HO603)</f>
        <v>1170.3999999999999</v>
      </c>
      <c r="HQ604" s="268"/>
      <c r="HR604" s="203"/>
      <c r="HS604" s="426"/>
      <c r="HU604" s="203"/>
      <c r="HV604" s="203"/>
      <c r="HW604" s="203"/>
      <c r="HX604" s="10"/>
      <c r="HY604" s="10">
        <f>SUM(HX599:HX603)</f>
        <v>1037.8000000000002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6"/>
      <c r="IM604" s="203"/>
      <c r="IN604" s="203"/>
      <c r="IO604" s="203"/>
      <c r="IP604" s="10"/>
      <c r="IQ604" s="10">
        <f>SUM(IP599:IP603)</f>
        <v>1102.5999999999999</v>
      </c>
      <c r="IR604" s="268"/>
      <c r="IS604" s="203"/>
      <c r="IT604" s="426"/>
      <c r="IV604" s="203"/>
      <c r="IW604" s="203"/>
      <c r="IX604" s="203"/>
      <c r="IY604" s="10"/>
      <c r="IZ604" s="10">
        <f>SUM(IY599:IY603)</f>
        <v>988.8</v>
      </c>
      <c r="JA604" s="268"/>
      <c r="JB604" s="203"/>
      <c r="JC604" s="426"/>
      <c r="JE604" s="203"/>
      <c r="JF604" s="203"/>
      <c r="JG604" s="203"/>
      <c r="JH604" s="10"/>
      <c r="JI604" s="10">
        <f>SUM(JH599:JH603)</f>
        <v>1034.0999999999999</v>
      </c>
      <c r="JJ604" s="268"/>
      <c r="JK604" s="203"/>
      <c r="JL604" s="426"/>
      <c r="JN604" s="203"/>
      <c r="JO604" s="203"/>
      <c r="JP604" s="203"/>
      <c r="JQ604" s="10"/>
      <c r="JR604" s="10">
        <f>SUM(JQ599:JQ603)</f>
        <v>1069.8000000000002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937.6</v>
      </c>
      <c r="KB604" s="268"/>
      <c r="KC604" s="203"/>
      <c r="KD604" s="426"/>
      <c r="KF604" s="203"/>
      <c r="KG604" s="203"/>
      <c r="KH604" s="203"/>
      <c r="KI604" s="10"/>
      <c r="KJ604" s="10">
        <f>SUM(KI599:KI603)</f>
        <v>992.49999999999989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962.79999999999984</v>
      </c>
      <c r="KT604" s="268"/>
      <c r="KU604" s="203"/>
      <c r="KV604" s="432"/>
      <c r="KX604" s="203"/>
      <c r="KY604" s="203"/>
      <c r="KZ604" s="203"/>
      <c r="LA604" s="10"/>
      <c r="LB604" s="10">
        <f>SUM(LA599:LA603)</f>
        <v>1024.3</v>
      </c>
      <c r="LC604" s="268"/>
      <c r="LD604" s="203"/>
      <c r="LE604" s="426"/>
      <c r="LG604" s="203"/>
      <c r="LH604" s="203"/>
      <c r="LI604" s="203"/>
      <c r="LJ604" s="10"/>
      <c r="LK604" s="10">
        <f>SUM(LJ599:LJ603)</f>
        <v>1037.4000000000001</v>
      </c>
      <c r="LL604" s="268"/>
      <c r="LM604" s="203"/>
      <c r="LN604" s="426"/>
      <c r="LP604" s="203"/>
      <c r="LQ604" s="203"/>
      <c r="LR604" s="203"/>
      <c r="LS604" s="10"/>
      <c r="LT604" s="10">
        <f>SUM(LS599:LS603)</f>
        <v>1170.3999999999999</v>
      </c>
      <c r="LU604" s="268"/>
      <c r="LV604" s="203"/>
      <c r="LW604" s="426"/>
      <c r="LY604" s="203"/>
      <c r="LZ604" s="203"/>
      <c r="MA604" s="203"/>
      <c r="MB604" s="10"/>
      <c r="MC604" s="10">
        <f>SUM(MB599:MB603)</f>
        <v>762.9</v>
      </c>
      <c r="MD604" s="268"/>
      <c r="ME604" s="203"/>
      <c r="MF604" s="426"/>
      <c r="MH604" s="203"/>
      <c r="MI604" s="203"/>
      <c r="MJ604" s="203"/>
      <c r="MK604" s="10"/>
      <c r="ML604" s="10">
        <f>SUM(MK599:MK603)</f>
        <v>1067.9000000000003</v>
      </c>
      <c r="MM604" s="268"/>
      <c r="MN604" s="203"/>
      <c r="MO604" s="426"/>
      <c r="MQ604" s="203"/>
      <c r="MR604" s="203"/>
      <c r="MS604" s="203"/>
      <c r="MT604" s="10"/>
      <c r="MU604" s="10">
        <f>SUM(MT599:MT603)</f>
        <v>543.5</v>
      </c>
      <c r="MV604" s="268"/>
      <c r="MW604" s="203"/>
      <c r="MX604" s="426"/>
      <c r="MZ604" s="203"/>
      <c r="NA604" s="203"/>
      <c r="NB604" s="203"/>
      <c r="NC604" s="10"/>
      <c r="ND604" s="10">
        <f>SUM(NC599:NC603)</f>
        <v>936.39999999999986</v>
      </c>
      <c r="NE604" s="268"/>
      <c r="NF604" s="203"/>
      <c r="NG604" s="426"/>
      <c r="NI604" s="203"/>
      <c r="NJ604" s="203"/>
      <c r="NK604" s="203"/>
      <c r="NL604" s="10"/>
      <c r="NM604" s="10">
        <f>SUM(NL599:NL603)</f>
        <v>975.9</v>
      </c>
      <c r="NN604" s="268"/>
      <c r="NO604" s="203"/>
      <c r="NP604" s="428"/>
      <c r="NR604" s="203"/>
      <c r="NS604" s="203"/>
      <c r="NT604" s="203"/>
      <c r="NU604" s="10"/>
      <c r="NV604" s="10">
        <f>SUM(NU599:NU603)</f>
        <v>969.4</v>
      </c>
      <c r="NW604" s="268"/>
      <c r="NX604" s="203"/>
      <c r="NY604" s="426"/>
      <c r="OA604" s="203"/>
      <c r="OB604" s="203"/>
      <c r="OC604" s="203"/>
      <c r="OD604" s="203"/>
      <c r="OE604" s="10">
        <f>SUM(OD599:OD603)</f>
        <v>869.9</v>
      </c>
      <c r="OF604" s="268"/>
      <c r="OG604" s="203"/>
      <c r="OH604" s="426"/>
      <c r="OJ604" s="203"/>
      <c r="OK604" s="203"/>
      <c r="OL604" s="203"/>
      <c r="OM604" s="10"/>
      <c r="ON604" s="10">
        <f>SUM(OM599:OM603)</f>
        <v>1200.9000000000001</v>
      </c>
      <c r="OO604" s="268"/>
      <c r="OP604" s="203"/>
      <c r="OQ604" s="428"/>
      <c r="OS604" s="203"/>
      <c r="OT604" s="203"/>
      <c r="OU604" s="203"/>
      <c r="OV604" s="10"/>
      <c r="OW604" s="10">
        <f>SUM(OV599:OV603)</f>
        <v>964.10000000000014</v>
      </c>
      <c r="OX604" s="268"/>
      <c r="OY604" s="203"/>
      <c r="OZ604" s="431"/>
      <c r="PB604" s="203"/>
      <c r="PC604" s="203"/>
      <c r="PD604" s="203"/>
      <c r="PE604" s="10"/>
      <c r="PF604" s="10">
        <f>SUM(PE599:PE603)</f>
        <v>992.49999999999989</v>
      </c>
      <c r="PG604" s="268"/>
      <c r="PH604" s="203"/>
      <c r="PI604" s="426"/>
      <c r="PK604" s="203"/>
      <c r="PL604" s="203"/>
      <c r="PM604" s="203"/>
      <c r="PN604" s="10"/>
      <c r="PO604" s="10">
        <f>SUM(PN599:PN603)</f>
        <v>1042.2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6"/>
      <c r="QC604" s="203"/>
      <c r="QD604" s="203"/>
      <c r="QE604" s="203"/>
      <c r="QF604" s="10"/>
      <c r="QG604" s="10">
        <f>SUM(QF599:QF603)</f>
        <v>964.10000000000014</v>
      </c>
      <c r="QH604" s="268"/>
      <c r="QI604" s="203"/>
      <c r="QJ604" s="426"/>
      <c r="QL604" s="203"/>
      <c r="QM604" s="203"/>
      <c r="QN604" s="203"/>
      <c r="QO604" s="10"/>
      <c r="QP604" s="10">
        <f>SUM(QO599:QO603)</f>
        <v>991.09999999999991</v>
      </c>
      <c r="QQ604" s="268"/>
      <c r="QR604" s="203"/>
      <c r="QS604" s="426"/>
      <c r="QU604" s="203"/>
      <c r="QV604" s="203"/>
      <c r="QW604" s="203"/>
      <c r="QX604" s="10"/>
      <c r="QY604" s="10">
        <f>SUM(QX599:QX603)</f>
        <v>936.39999999999986</v>
      </c>
      <c r="QZ604" s="268"/>
      <c r="RA604" s="203"/>
      <c r="RB604" s="426"/>
      <c r="RD604" s="203"/>
      <c r="RE604" s="203"/>
      <c r="RF604" s="203"/>
      <c r="RG604" s="10"/>
      <c r="RH604" s="10">
        <f>SUM(RG599:RG603)</f>
        <v>1276.6500000000001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6"/>
      <c r="RV604" s="203"/>
      <c r="RW604" s="203"/>
      <c r="RX604" s="203"/>
      <c r="RY604" s="10"/>
      <c r="RZ604" s="10">
        <f>SUM(RY599:RY603)</f>
        <v>1098.5</v>
      </c>
      <c r="SA604" s="274"/>
      <c r="SB604" s="203"/>
      <c r="SC604" s="426"/>
      <c r="SE604" s="203"/>
      <c r="SF604" s="203"/>
      <c r="SG604" s="203"/>
      <c r="SH604" s="10"/>
      <c r="SI604" s="10">
        <f>SUM(SH599:SH603)</f>
        <v>955.4</v>
      </c>
      <c r="SJ604" s="274"/>
      <c r="SK604" s="203"/>
      <c r="SL604" s="426"/>
      <c r="SN604" s="203"/>
      <c r="SO604" s="203"/>
      <c r="SP604" s="203"/>
      <c r="SQ604" s="10"/>
      <c r="SR604" s="10">
        <f>SUM(SQ599:SQ603)</f>
        <v>1061.8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505.90000000000009</v>
      </c>
      <c r="TB604" s="274"/>
      <c r="TC604" s="203"/>
      <c r="TD604" s="431"/>
      <c r="TF604" s="203"/>
      <c r="TG604" s="203"/>
      <c r="TH604" s="203"/>
      <c r="TI604" s="203"/>
      <c r="TJ604" s="10">
        <f>SUM(TI599:TI603)</f>
        <v>1115.6999999999998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838.69999999999993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1201.9000000000001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1024.7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1094.8</v>
      </c>
      <c r="VD604" s="274"/>
      <c r="VE604" s="203"/>
      <c r="VF604" s="426"/>
      <c r="VH604" s="203"/>
      <c r="VI604" s="203"/>
      <c r="VJ604" s="203"/>
      <c r="VK604" s="10"/>
      <c r="VL604" s="10">
        <f>SUM(VK599:VK603)</f>
        <v>1170.3999999999999</v>
      </c>
      <c r="VM604" s="274"/>
      <c r="VN604" s="203"/>
      <c r="VO604" s="426"/>
      <c r="VQ604" s="203"/>
      <c r="VR604" s="203"/>
      <c r="VS604" s="203"/>
      <c r="VT604" s="10"/>
      <c r="VU604" s="10">
        <f>SUM(VT599:VT603)</f>
        <v>978.3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970.1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6"/>
      <c r="XJ604" s="203"/>
      <c r="XK604" s="203"/>
      <c r="XL604" s="203"/>
      <c r="XM604" s="203"/>
      <c r="XN604" s="10">
        <f>SUM(XM599:XM603)</f>
        <v>886</v>
      </c>
      <c r="XO604" s="274"/>
      <c r="XP604" s="203"/>
      <c r="XQ604" s="426"/>
      <c r="XS604" s="203"/>
      <c r="XT604" s="203"/>
      <c r="XU604" s="203"/>
      <c r="XV604" s="10"/>
      <c r="XW604" s="10">
        <f>SUM(XV599:XV603)</f>
        <v>1158</v>
      </c>
      <c r="XX604" s="274"/>
      <c r="XY604" s="203"/>
      <c r="XZ604" s="426"/>
      <c r="YB604" s="203"/>
      <c r="YC604" s="203"/>
      <c r="YD604" s="203"/>
      <c r="YE604" s="203"/>
      <c r="YF604" s="10">
        <f>SUM(YE599:YE603)</f>
        <v>1032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31"/>
      <c r="ZC604" s="203"/>
      <c r="ZD604" s="203"/>
      <c r="ZE604" s="203"/>
      <c r="ZF604" s="203"/>
      <c r="ZG604" s="10">
        <f>SUM(ZF599:ZF603)</f>
        <v>1061.8</v>
      </c>
      <c r="ZH604" s="274"/>
      <c r="ZI604" s="203"/>
      <c r="ZJ604" s="426"/>
      <c r="ZL604" s="203"/>
      <c r="ZM604" s="203"/>
      <c r="ZN604" s="203"/>
      <c r="ZO604" s="203"/>
      <c r="ZP604" s="10">
        <f>SUM(ZO599:ZO603)</f>
        <v>1047.1999999999998</v>
      </c>
      <c r="ZQ604" s="274"/>
      <c r="ZR604" s="203"/>
      <c r="ZS604" s="426"/>
      <c r="ZU604" s="203"/>
      <c r="ZV604" s="203"/>
      <c r="ZW604" s="203"/>
      <c r="ZX604" s="10"/>
      <c r="ZY604" s="10">
        <f>SUM(ZX599:ZX603)</f>
        <v>1043.5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1016.2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808.1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869.49999999999989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750.1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1149.5999999999999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6"/>
      <c r="AHB604" s="203"/>
      <c r="AHC604" s="203"/>
      <c r="AHD604" s="203"/>
      <c r="AHE604" s="10"/>
      <c r="AHF604" s="10">
        <f>SUM(AHE599:AHE603)</f>
        <v>999.8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811.34999999999991</v>
      </c>
      <c r="AHP604" s="274"/>
      <c r="AHQ604" s="203"/>
      <c r="AHR604" s="432"/>
      <c r="AHT604" s="203"/>
      <c r="AHU604" s="203"/>
      <c r="AHV604" s="203"/>
      <c r="AHW604" s="10"/>
      <c r="AHX604" s="10">
        <f>SUM(AHW599:AHW603)</f>
        <v>970.4</v>
      </c>
      <c r="AHY604" s="274"/>
      <c r="AHZ604" s="203"/>
      <c r="AIA604" s="432"/>
      <c r="AIC604" s="203"/>
      <c r="AID604" s="203"/>
      <c r="AIE604" s="203"/>
      <c r="AIF604" s="10"/>
      <c r="AIG604" s="10">
        <f>SUM(AIF599:AIF603)</f>
        <v>991.09999999999991</v>
      </c>
      <c r="AIH604" s="274"/>
      <c r="AII604" s="203"/>
      <c r="AIJ604" s="432"/>
      <c r="AIL604" s="203"/>
      <c r="AIM604" s="203"/>
      <c r="AIN604" s="203"/>
      <c r="AIO604" s="10"/>
      <c r="AIP604" s="10">
        <f>SUM(AIO599:AIO603)</f>
        <v>994.75</v>
      </c>
      <c r="AIQ604" s="274"/>
      <c r="AIR604" s="203"/>
      <c r="AIS604" s="432"/>
      <c r="AIU604" s="203"/>
      <c r="AIV604" s="203"/>
      <c r="AIW604" s="203"/>
      <c r="AIX604" s="10"/>
      <c r="AIY604" s="10">
        <f>SUM(AIX599:AIX603)</f>
        <v>741.04999999999984</v>
      </c>
      <c r="AIZ604" s="274"/>
      <c r="AJA604" s="203"/>
      <c r="AJB604" s="432"/>
      <c r="AJD604" s="203"/>
      <c r="AJE604" s="203"/>
      <c r="AJF604" s="203"/>
      <c r="AJG604" s="10"/>
      <c r="AJH604" s="10">
        <f>SUM(AJG599:AJG603)</f>
        <v>991.09999999999991</v>
      </c>
      <c r="AJI604" s="274"/>
      <c r="AJJ604" s="203"/>
      <c r="AJK604" s="432"/>
      <c r="AJM604" s="203"/>
      <c r="AJN604" s="203"/>
      <c r="AJO604" s="203"/>
      <c r="AJP604" s="10"/>
      <c r="AJQ604" s="10">
        <f>SUM(AJP599:AJP603)</f>
        <v>983.15</v>
      </c>
      <c r="AJR604" s="274"/>
      <c r="AJS604" s="203"/>
      <c r="AJT604" s="435"/>
      <c r="AJV604" s="203"/>
      <c r="AJW604" s="203"/>
      <c r="AJX604" s="203"/>
      <c r="AJY604" s="10"/>
      <c r="AJZ604" s="10">
        <f>SUM(AJY599:AJY603)</f>
        <v>1116.1000000000001</v>
      </c>
      <c r="AKA604" s="274"/>
      <c r="AKB604" s="203"/>
      <c r="AKC604" s="432"/>
      <c r="AKE604" s="203"/>
      <c r="AKF604" s="203"/>
      <c r="AKG604" s="203"/>
      <c r="AKH604" s="10"/>
      <c r="AKI604" s="10">
        <f>SUM(AKH599:AKH603)</f>
        <v>937.6</v>
      </c>
      <c r="AKJ604" s="274"/>
      <c r="AKK604" s="203"/>
      <c r="AKL604" s="432"/>
      <c r="AKN604" s="203"/>
      <c r="AKO604" s="203"/>
      <c r="AKP604" s="203"/>
      <c r="AKQ604" s="10"/>
      <c r="AKR604" s="10">
        <f>SUM(AKQ599:AKQ603)</f>
        <v>966.69999999999993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728.4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1058.8999999999999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1103.4000000000001</v>
      </c>
      <c r="ALT604" s="274"/>
      <c r="ALU604" s="203"/>
      <c r="ALV604" s="432"/>
      <c r="ALX604" s="203"/>
      <c r="ALY604" s="203"/>
      <c r="ALZ604" s="203"/>
      <c r="AMA604" s="10"/>
      <c r="AMB604" s="10">
        <f>SUM(AMA599:AMA603)</f>
        <v>1176.1500000000001</v>
      </c>
      <c r="AMC604" s="274"/>
      <c r="AMD604" s="203"/>
      <c r="AME604" s="432"/>
      <c r="AMG604" s="203"/>
      <c r="AMH604" s="203"/>
      <c r="AMI604" s="203"/>
      <c r="AMJ604" s="10"/>
      <c r="AMK604" s="10">
        <f>SUM(AMJ599:AMJ603)</f>
        <v>1024.3</v>
      </c>
      <c r="AML604" s="274"/>
      <c r="AMM604" s="203"/>
      <c r="AMN604" s="432"/>
      <c r="AMP604" s="203"/>
      <c r="AMQ604" s="203"/>
      <c r="AMR604" s="203"/>
      <c r="AMS604" s="10"/>
      <c r="AMT604" s="10">
        <f>SUM(AMS599:AMS603)</f>
        <v>982.69999999999993</v>
      </c>
      <c r="AMU604" s="274"/>
      <c r="AMV604" s="203"/>
      <c r="AMW604" s="432"/>
      <c r="AMY604" s="203"/>
      <c r="AMZ604" s="203"/>
      <c r="ANA604" s="203"/>
      <c r="ANB604" s="10"/>
      <c r="ANC604" s="10">
        <f>SUM(ANB599:ANB603)</f>
        <v>980.9</v>
      </c>
      <c r="AND604" s="274"/>
      <c r="ANE604" s="203"/>
      <c r="ANF604" s="432"/>
      <c r="ANH604" s="203"/>
      <c r="ANI604" s="203"/>
      <c r="ANJ604" s="203"/>
      <c r="ANK604" s="10"/>
      <c r="ANL604" s="10">
        <f>SUM(ANK599:ANK603)</f>
        <v>706.24999999999989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746.9</v>
      </c>
      <c r="ANV604" s="274"/>
      <c r="ANW604" s="203"/>
      <c r="ANX604" s="432"/>
      <c r="ANZ604" s="203"/>
      <c r="AOA604" s="203"/>
      <c r="AOB604" s="203"/>
      <c r="AOC604" s="10"/>
      <c r="AOD604" s="10">
        <f>SUM(AOC599:AOC603)</f>
        <v>1128.9000000000001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1064.8</v>
      </c>
      <c r="AON604" s="274"/>
      <c r="AOO604" s="203"/>
      <c r="AOP604" s="432"/>
      <c r="AOR604" s="203"/>
      <c r="AOS604" s="203"/>
      <c r="AOT604" s="203"/>
      <c r="AOU604" s="10"/>
      <c r="AOV604" s="10">
        <f>SUM(AOU599:AOU603)</f>
        <v>936.39999999999986</v>
      </c>
      <c r="AOW604" s="274"/>
      <c r="AOX604" s="203"/>
      <c r="AOY604" s="432"/>
      <c r="APA604" s="203"/>
      <c r="APB604" s="203"/>
      <c r="APC604" s="203"/>
      <c r="APD604" s="10"/>
      <c r="APE604" s="10">
        <f>SUM(APD599:APD603)</f>
        <v>1064.8</v>
      </c>
      <c r="APF604" s="274"/>
      <c r="APG604" s="203"/>
      <c r="APH604" s="432"/>
      <c r="APJ604" s="203"/>
      <c r="APK604" s="203"/>
      <c r="APL604" s="203"/>
      <c r="APM604" s="10"/>
      <c r="APN604" s="10">
        <f>SUM(APM599:APM603)</f>
        <v>943.00000000000011</v>
      </c>
      <c r="APO604" s="274"/>
      <c r="APP604" s="203"/>
      <c r="APQ604" s="432"/>
      <c r="APS604" s="203"/>
      <c r="APT604" s="203"/>
      <c r="APU604" s="203"/>
      <c r="APV604" s="10"/>
      <c r="APW604" s="10">
        <f>SUM(APV599:APV603)</f>
        <v>1135.75</v>
      </c>
      <c r="APX604" s="274"/>
      <c r="APY604" s="203"/>
      <c r="APZ604" s="432"/>
      <c r="AQB604" s="203"/>
      <c r="AQC604" s="203"/>
      <c r="AQD604" s="203"/>
      <c r="AQE604" s="10"/>
      <c r="AQF604" s="10">
        <f>SUM(AQE599:AQE603)</f>
        <v>923.75</v>
      </c>
      <c r="AQG604" s="274"/>
    </row>
    <row r="605" spans="1:1125" s="14" customFormat="1" ht="15">
      <c r="A605" s="203" t="s">
        <v>70</v>
      </c>
      <c r="B605" s="277" t="s">
        <v>2083</v>
      </c>
      <c r="D605" s="284">
        <f>IF(C605="Kopman",1.2,1)</f>
        <v>1</v>
      </c>
      <c r="E605" s="204">
        <f>VLOOKUP(B605,$A$681:$F$2236,6,FALSE)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426</v>
      </c>
      <c r="M605" s="284">
        <f>IF(L605="Kopman",1.2,1)</f>
        <v>1</v>
      </c>
      <c r="N605" s="204">
        <f>VLOOKUP(K605,$A$681:$F$2236,6,FALSE)</f>
        <v>196</v>
      </c>
      <c r="O605" s="203" t="s">
        <v>61</v>
      </c>
      <c r="P605" s="10">
        <f>N605*1.5*M605</f>
        <v>294</v>
      </c>
      <c r="Q605" s="10"/>
      <c r="R605" s="268"/>
      <c r="S605" s="203" t="s">
        <v>70</v>
      </c>
      <c r="T605" s="277" t="s">
        <v>438</v>
      </c>
      <c r="V605" s="284">
        <f>IF(U605="Kopman",1.2,1)</f>
        <v>1</v>
      </c>
      <c r="W605" s="204">
        <f>VLOOKUP(T605,$A$681:$F$2236,6,FALSE)</f>
        <v>89</v>
      </c>
      <c r="X605" s="203" t="s">
        <v>61</v>
      </c>
      <c r="Y605" s="10">
        <f>W605*1.5*V605</f>
        <v>133.5</v>
      </c>
      <c r="Z605" s="10"/>
      <c r="AA605" s="268"/>
      <c r="AB605" s="203" t="s">
        <v>70</v>
      </c>
      <c r="AC605" s="277" t="s">
        <v>426</v>
      </c>
      <c r="AE605" s="284">
        <f>IF(AD605="Kopman",1.2,1)</f>
        <v>1</v>
      </c>
      <c r="AF605" s="204">
        <f>VLOOKUP(AC605,$A$681:$F$2236,6,FALSE)</f>
        <v>196</v>
      </c>
      <c r="AG605" s="203" t="s">
        <v>61</v>
      </c>
      <c r="AH605" s="10">
        <f>AF605*1.5*AE605</f>
        <v>294</v>
      </c>
      <c r="AI605" s="10"/>
      <c r="AJ605" s="268"/>
      <c r="AK605" s="203" t="s">
        <v>70</v>
      </c>
      <c r="AL605" s="277" t="s">
        <v>2083</v>
      </c>
      <c r="AN605" s="284">
        <f>IF(AM605="Kopman",1.2,1)</f>
        <v>1</v>
      </c>
      <c r="AO605" s="204">
        <f>VLOOKUP(AL605,$A$681:$F$2236,6,FALSE)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518</v>
      </c>
      <c r="AW605" s="284">
        <f>IF(AV605="Kopman",1.2,1)</f>
        <v>1</v>
      </c>
      <c r="AX605" s="204">
        <f>VLOOKUP(AU605,$A$681:$F$2236,6,FALSE)</f>
        <v>18</v>
      </c>
      <c r="AY605" s="203" t="s">
        <v>61</v>
      </c>
      <c r="AZ605" s="10">
        <f>AX605*1.5*AW605</f>
        <v>27</v>
      </c>
      <c r="BA605" s="10"/>
      <c r="BB605" s="268"/>
      <c r="BC605" s="203" t="s">
        <v>70</v>
      </c>
      <c r="BD605" s="277" t="s">
        <v>426</v>
      </c>
      <c r="BF605" s="284">
        <f>IF(BE605="Kopman",1.2,1)</f>
        <v>1</v>
      </c>
      <c r="BG605" s="204">
        <f>VLOOKUP(BD605,$A$681:$F$2236,6,FALSE)</f>
        <v>196</v>
      </c>
      <c r="BH605" s="203" t="s">
        <v>61</v>
      </c>
      <c r="BI605" s="10">
        <f>BG605*1.5*BF605</f>
        <v>294</v>
      </c>
      <c r="BJ605" s="10"/>
      <c r="BK605" s="268"/>
      <c r="BL605" s="203" t="s">
        <v>70</v>
      </c>
      <c r="BM605" s="277" t="s">
        <v>712</v>
      </c>
      <c r="BO605" s="284">
        <f>IF(BN605="Kopman",1.2,1)</f>
        <v>1</v>
      </c>
      <c r="BP605" s="204">
        <f>VLOOKUP(BM605,$A$681:$F$2236,6,FALSE)</f>
        <v>55</v>
      </c>
      <c r="BQ605" s="203" t="s">
        <v>61</v>
      </c>
      <c r="BR605" s="10">
        <f>BP605*1.5*BO605</f>
        <v>82.5</v>
      </c>
      <c r="BS605" s="10"/>
      <c r="BT605" s="268"/>
      <c r="BU605" s="203" t="s">
        <v>70</v>
      </c>
      <c r="BV605" s="277" t="s">
        <v>426</v>
      </c>
      <c r="BX605" s="284">
        <f>IF(BW605="Kopman",1.2,1)</f>
        <v>1</v>
      </c>
      <c r="BY605" s="204">
        <f>VLOOKUP(BV605,$A$681:$F$2236,6,FALSE)</f>
        <v>196</v>
      </c>
      <c r="BZ605" s="203" t="s">
        <v>61</v>
      </c>
      <c r="CA605" s="10">
        <f>BY605*1.5*BX605</f>
        <v>294</v>
      </c>
      <c r="CB605" s="10"/>
      <c r="CC605" s="268"/>
      <c r="CD605" s="203" t="s">
        <v>70</v>
      </c>
      <c r="CE605" s="277" t="s">
        <v>426</v>
      </c>
      <c r="CG605" s="284">
        <f>IF(CF605="Kopman",1.2,1)</f>
        <v>1</v>
      </c>
      <c r="CH605" s="204">
        <f>VLOOKUP(CE605,$A$681:$F$2236,6,FALSE)</f>
        <v>196</v>
      </c>
      <c r="CI605" s="203" t="s">
        <v>61</v>
      </c>
      <c r="CJ605" s="10">
        <f>CH605*1.5*CG605</f>
        <v>294</v>
      </c>
      <c r="CK605" s="10"/>
      <c r="CL605" s="268"/>
      <c r="CM605" s="203" t="s">
        <v>70</v>
      </c>
      <c r="CN605" s="277" t="s">
        <v>2083</v>
      </c>
      <c r="CP605" s="284">
        <f>IF(CO605="Kopman",1.2,1)</f>
        <v>1</v>
      </c>
      <c r="CQ605" s="204">
        <f>VLOOKUP(CN605,$A$681:$F$2236,6,FALSE)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426</v>
      </c>
      <c r="CY605" s="284">
        <f>IF(CX605="Kopman",1.2,1)</f>
        <v>1</v>
      </c>
      <c r="CZ605" s="204">
        <f>VLOOKUP(CW605,$A$681:$F$2236,6,FALSE)</f>
        <v>196</v>
      </c>
      <c r="DA605" s="203" t="s">
        <v>61</v>
      </c>
      <c r="DB605" s="10">
        <f>CZ605*1.5*CY605</f>
        <v>294</v>
      </c>
      <c r="DC605" s="10"/>
      <c r="DD605" s="268"/>
      <c r="DE605" s="203" t="s">
        <v>70</v>
      </c>
      <c r="DF605" s="277" t="s">
        <v>2083</v>
      </c>
      <c r="DH605" s="284">
        <f>IF(DG605="Kopman",1.2,1)</f>
        <v>1</v>
      </c>
      <c r="DI605" s="204">
        <f>VLOOKUP(DF605,$A$681:$F$2236,6,FALSE)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426</v>
      </c>
      <c r="DQ605" s="284">
        <f>IF(DP605="Kopman",1.2,1)</f>
        <v>1</v>
      </c>
      <c r="DR605" s="204">
        <f>VLOOKUP(DO605,$A$681:$F$2236,6,FALSE)</f>
        <v>196</v>
      </c>
      <c r="DS605" s="203" t="s">
        <v>61</v>
      </c>
      <c r="DT605" s="10">
        <f>DR605*1.5*DQ605</f>
        <v>294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VLOOKUP(DX605,$A$681:$F$2236,6,FALSE)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426</v>
      </c>
      <c r="EI605" s="284">
        <f>IF(EH605="Kopman",1.2,1)</f>
        <v>1</v>
      </c>
      <c r="EJ605" s="204">
        <f>VLOOKUP(EG605,$A$681:$F$2236,6,FALSE)</f>
        <v>196</v>
      </c>
      <c r="EK605" s="203" t="s">
        <v>61</v>
      </c>
      <c r="EL605" s="10">
        <f>EJ605*1.5*EI605</f>
        <v>294</v>
      </c>
      <c r="EM605" s="10"/>
      <c r="EN605" s="268"/>
      <c r="EO605" s="203" t="s">
        <v>70</v>
      </c>
      <c r="EP605" s="277" t="s">
        <v>426</v>
      </c>
      <c r="ER605" s="284">
        <f>IF(EQ605="Kopman",1.2,1)</f>
        <v>1</v>
      </c>
      <c r="ES605" s="204">
        <f>VLOOKUP(EP605,$A$681:$F$2236,6,FALSE)</f>
        <v>196</v>
      </c>
      <c r="ET605" s="203" t="s">
        <v>61</v>
      </c>
      <c r="EU605" s="10">
        <f>ES605*1.5*ER605</f>
        <v>294</v>
      </c>
      <c r="EV605" s="10"/>
      <c r="EW605" s="268"/>
      <c r="EX605" s="203" t="s">
        <v>70</v>
      </c>
      <c r="EY605" s="277" t="s">
        <v>2083</v>
      </c>
      <c r="FA605" s="284">
        <f>IF(EZ605="Kopman",1.2,1)</f>
        <v>1</v>
      </c>
      <c r="FB605" s="204">
        <f>VLOOKUP(EY605,$A$681:$F$2236,6,FALSE)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4" t="s">
        <v>518</v>
      </c>
      <c r="FJ605" s="284">
        <f>IF(FI605="Kopman",1.2,1)</f>
        <v>1</v>
      </c>
      <c r="FK605" s="204">
        <f>VLOOKUP(FH605,$A$681:$F$2236,6,FALSE)</f>
        <v>18</v>
      </c>
      <c r="FL605" s="203" t="s">
        <v>61</v>
      </c>
      <c r="FM605" s="10">
        <f>FK605*1.5*FJ605</f>
        <v>27</v>
      </c>
      <c r="FN605" s="10"/>
      <c r="FO605" s="268"/>
      <c r="FP605" s="203" t="s">
        <v>70</v>
      </c>
      <c r="FQ605" s="277" t="s">
        <v>426</v>
      </c>
      <c r="FS605" s="284">
        <f>IF(FR605="Kopman",1.2,1)</f>
        <v>1</v>
      </c>
      <c r="FT605" s="204">
        <f>VLOOKUP(FQ605,$A$681:$F$2236,6,FALSE)</f>
        <v>196</v>
      </c>
      <c r="FU605" s="203" t="s">
        <v>61</v>
      </c>
      <c r="FV605" s="10">
        <f>FT605*1.5*FS605</f>
        <v>294</v>
      </c>
      <c r="FW605" s="10"/>
      <c r="FX605" s="268"/>
      <c r="FY605" s="203" t="s">
        <v>70</v>
      </c>
      <c r="FZ605" s="277" t="s">
        <v>426</v>
      </c>
      <c r="GB605" s="284">
        <f>IF(GA605="Kopman",1.2,1)</f>
        <v>1</v>
      </c>
      <c r="GC605" s="204">
        <f>VLOOKUP(FZ605,$A$681:$F$2236,6,FALSE)</f>
        <v>196</v>
      </c>
      <c r="GD605" s="203" t="s">
        <v>61</v>
      </c>
      <c r="GE605" s="10">
        <f>GC605*1.5*GB605</f>
        <v>294</v>
      </c>
      <c r="GF605" s="10"/>
      <c r="GG605" s="268"/>
      <c r="GH605" s="203" t="s">
        <v>70</v>
      </c>
      <c r="GI605" s="277" t="s">
        <v>2083</v>
      </c>
      <c r="GK605" s="284">
        <f>IF(GJ605="Kopman",1.2,1)</f>
        <v>1</v>
      </c>
      <c r="GL605" s="204">
        <f>VLOOKUP(GI605,$A$681:$F$2236,6,FALSE)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2083</v>
      </c>
      <c r="GT605" s="284">
        <f>IF(GS605="Kopman",1.2,1)</f>
        <v>1</v>
      </c>
      <c r="GU605" s="204">
        <f>VLOOKUP(GR605,$A$681:$F$2236,6,FALSE)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567</v>
      </c>
      <c r="HC605" s="284">
        <f>IF(HB605="Kopman",1.2,1)</f>
        <v>1</v>
      </c>
      <c r="HD605" s="204">
        <f>VLOOKUP(HA605,$A$681:$F$2236,6,FALSE)</f>
        <v>58</v>
      </c>
      <c r="HE605" s="203" t="s">
        <v>61</v>
      </c>
      <c r="HF605" s="10">
        <f>HD605*1.5*HC605</f>
        <v>87</v>
      </c>
      <c r="HG605" s="10"/>
      <c r="HH605" s="268"/>
      <c r="HI605" s="203" t="s">
        <v>70</v>
      </c>
      <c r="HJ605" s="277" t="s">
        <v>426</v>
      </c>
      <c r="HL605" s="284">
        <f>IF(HK605="Kopman",1.2,1)</f>
        <v>1</v>
      </c>
      <c r="HM605" s="204">
        <f>VLOOKUP(HJ605,$A$681:$F$2236,6,FALSE)</f>
        <v>196</v>
      </c>
      <c r="HN605" s="203" t="s">
        <v>61</v>
      </c>
      <c r="HO605" s="10">
        <f>HM605*1.5</f>
        <v>294</v>
      </c>
      <c r="HP605" s="10"/>
      <c r="HQ605" s="268"/>
      <c r="HR605" s="203" t="s">
        <v>70</v>
      </c>
      <c r="HS605" s="277" t="s">
        <v>426</v>
      </c>
      <c r="HU605" s="284">
        <f>IF(HT605="Kopman",1.2,1)</f>
        <v>1</v>
      </c>
      <c r="HV605" s="204">
        <f>VLOOKUP(HS605,$A$681:$F$2236,6,FALSE)</f>
        <v>196</v>
      </c>
      <c r="HW605" s="203" t="s">
        <v>61</v>
      </c>
      <c r="HX605" s="10">
        <f>HV605*1.5*HU605</f>
        <v>294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VLOOKUP(IB605,$A$681:$F$2236,6,FALSE)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518</v>
      </c>
      <c r="IM605" s="284">
        <f>IF(IL605="Kopman",1.2,1)</f>
        <v>1</v>
      </c>
      <c r="IN605" s="204">
        <f>VLOOKUP(IK605,$A$681:$F$2236,6,FALSE)</f>
        <v>18</v>
      </c>
      <c r="IO605" s="203" t="s">
        <v>61</v>
      </c>
      <c r="IP605" s="10">
        <f>IN605*1.5*IM605</f>
        <v>27</v>
      </c>
      <c r="IQ605" s="10"/>
      <c r="IR605" s="268"/>
      <c r="IS605" s="203" t="s">
        <v>70</v>
      </c>
      <c r="IT605" s="419" t="s">
        <v>1647</v>
      </c>
      <c r="IU605" s="418" t="s">
        <v>2034</v>
      </c>
      <c r="IV605" s="284">
        <f>IF(IU605="Kopman",1.2,1)</f>
        <v>1.2</v>
      </c>
      <c r="IW605" s="204">
        <f>VLOOKUP(IT605,$A$681:$F$2236,6,FALSE)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518</v>
      </c>
      <c r="JE605" s="284">
        <f>IF(JD605="Kopman",1.2,1)</f>
        <v>1</v>
      </c>
      <c r="JF605" s="204">
        <f>VLOOKUP(JC605,$A$681:$F$2236,6,FALSE)</f>
        <v>18</v>
      </c>
      <c r="JG605" s="203" t="s">
        <v>61</v>
      </c>
      <c r="JH605" s="10">
        <f>JF605*1.5*JE605</f>
        <v>27</v>
      </c>
      <c r="JI605" s="10"/>
      <c r="JJ605" s="268"/>
      <c r="JK605" s="203" t="s">
        <v>70</v>
      </c>
      <c r="JL605" s="277" t="s">
        <v>438</v>
      </c>
      <c r="JN605" s="284">
        <f>IF(JM605="Kopman",1.2,1)</f>
        <v>1</v>
      </c>
      <c r="JO605" s="204">
        <f>VLOOKUP(JL605,$A$681:$F$2236,6,FALSE)</f>
        <v>89</v>
      </c>
      <c r="JP605" s="203" t="s">
        <v>61</v>
      </c>
      <c r="JQ605" s="10">
        <f>JO605*1.5*JN605</f>
        <v>133.5</v>
      </c>
      <c r="JR605" s="10"/>
      <c r="JS605" s="268"/>
      <c r="JT605" s="203" t="s">
        <v>70</v>
      </c>
      <c r="JU605" s="419" t="s">
        <v>518</v>
      </c>
      <c r="JV605" s="418" t="s">
        <v>2034</v>
      </c>
      <c r="JW605" s="284">
        <f>IF(JV605="Kopman",1.2,1)</f>
        <v>1.2</v>
      </c>
      <c r="JX605" s="204">
        <f>VLOOKUP(JU605,$A$681:$F$2236,6,FALSE)</f>
        <v>18</v>
      </c>
      <c r="JY605" s="203" t="s">
        <v>61</v>
      </c>
      <c r="JZ605" s="10">
        <f>JX605*1.5*JW605</f>
        <v>32.4</v>
      </c>
      <c r="KA605" s="10"/>
      <c r="KB605" s="268"/>
      <c r="KC605" s="203" t="s">
        <v>70</v>
      </c>
      <c r="KD605" s="419" t="s">
        <v>518</v>
      </c>
      <c r="KE605" s="418" t="s">
        <v>2034</v>
      </c>
      <c r="KF605" s="284">
        <f>IF(KE605="Kopman",1.2,1)</f>
        <v>1.2</v>
      </c>
      <c r="KG605" s="204">
        <f>VLOOKUP(KD605,$A$681:$F$2236,6,FALSE)</f>
        <v>18</v>
      </c>
      <c r="KH605" s="203" t="s">
        <v>61</v>
      </c>
      <c r="KI605" s="10">
        <f>KG605*1.5*KF605</f>
        <v>32.4</v>
      </c>
      <c r="KJ605" s="10"/>
      <c r="KK605" s="268"/>
      <c r="KL605" s="203" t="s">
        <v>70</v>
      </c>
      <c r="KM605" s="277" t="s">
        <v>2083</v>
      </c>
      <c r="KO605" s="284">
        <f>IF(KN605="Kopman",1.2,1)</f>
        <v>1</v>
      </c>
      <c r="KP605" s="204">
        <f>VLOOKUP(KM605,$A$681:$F$2236,6,FALSE)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518</v>
      </c>
      <c r="KX605" s="284">
        <f>IF(KW605="Kopman",1.2,1)</f>
        <v>1</v>
      </c>
      <c r="KY605" s="204">
        <f>VLOOKUP(KV605,$A$681:$F$2236,6,FALSE)</f>
        <v>18</v>
      </c>
      <c r="KZ605" s="203" t="s">
        <v>61</v>
      </c>
      <c r="LA605" s="10">
        <f>KY605*1.5*KX605</f>
        <v>27</v>
      </c>
      <c r="LB605" s="10"/>
      <c r="LC605" s="268"/>
      <c r="LD605" s="203" t="s">
        <v>70</v>
      </c>
      <c r="LE605" s="277" t="s">
        <v>426</v>
      </c>
      <c r="LG605" s="284">
        <f>IF(LF605="Kopman",1.2,1)</f>
        <v>1</v>
      </c>
      <c r="LH605" s="204">
        <f>VLOOKUP(LE605,$A$681:$F$2236,6,FALSE)</f>
        <v>196</v>
      </c>
      <c r="LI605" s="203" t="s">
        <v>61</v>
      </c>
      <c r="LJ605" s="10">
        <f>LH605*1.5*LG605</f>
        <v>294</v>
      </c>
      <c r="LK605" s="10"/>
      <c r="LL605" s="268"/>
      <c r="LM605" s="203" t="s">
        <v>70</v>
      </c>
      <c r="LN605" s="277" t="s">
        <v>438</v>
      </c>
      <c r="LP605" s="284">
        <f>IF(LO605="Kopman",1.2,1)</f>
        <v>1</v>
      </c>
      <c r="LQ605" s="204">
        <f>VLOOKUP(LN605,$A$681:$F$2236,6,FALSE)</f>
        <v>89</v>
      </c>
      <c r="LR605" s="203" t="s">
        <v>61</v>
      </c>
      <c r="LS605" s="10">
        <f>LQ605*1.5*LP605</f>
        <v>133.5</v>
      </c>
      <c r="LT605" s="10"/>
      <c r="LU605" s="268"/>
      <c r="LV605" s="203" t="s">
        <v>70</v>
      </c>
      <c r="LW605" s="277" t="s">
        <v>426</v>
      </c>
      <c r="LY605" s="284">
        <f>IF(LX605="Kopman",1.2,1)</f>
        <v>1</v>
      </c>
      <c r="LZ605" s="204">
        <f>VLOOKUP(LW605,$A$681:$F$2236,6,FALSE)</f>
        <v>196</v>
      </c>
      <c r="MA605" s="203" t="s">
        <v>61</v>
      </c>
      <c r="MB605" s="10">
        <f>LZ605*1.5*LY605</f>
        <v>294</v>
      </c>
      <c r="MC605" s="10"/>
      <c r="MD605" s="268"/>
      <c r="ME605" s="203" t="s">
        <v>70</v>
      </c>
      <c r="MF605" s="277" t="s">
        <v>518</v>
      </c>
      <c r="MH605" s="284">
        <f>IF(MG605="Kopman",1.2,1)</f>
        <v>1</v>
      </c>
      <c r="MI605" s="204">
        <f>VLOOKUP(MF605,$A$681:$F$2236,6,FALSE)</f>
        <v>18</v>
      </c>
      <c r="MJ605" s="203" t="s">
        <v>61</v>
      </c>
      <c r="MK605" s="10">
        <f>MI605*1.5*MH605</f>
        <v>27</v>
      </c>
      <c r="ML605" s="10"/>
      <c r="MM605" s="268"/>
      <c r="MN605" s="203" t="s">
        <v>70</v>
      </c>
      <c r="MO605" s="277" t="s">
        <v>426</v>
      </c>
      <c r="MQ605" s="284">
        <f>IF(MP605="Kopman",1.2,1)</f>
        <v>1</v>
      </c>
      <c r="MR605" s="204">
        <f>VLOOKUP(MO605,$A$681:$F$2236,6,FALSE)</f>
        <v>196</v>
      </c>
      <c r="MS605" s="203" t="s">
        <v>61</v>
      </c>
      <c r="MT605" s="10">
        <f>MR605*1.5*MQ605</f>
        <v>294</v>
      </c>
      <c r="MU605" s="10"/>
      <c r="MV605" s="268"/>
      <c r="MW605" s="203" t="s">
        <v>70</v>
      </c>
      <c r="MX605" s="277" t="s">
        <v>426</v>
      </c>
      <c r="MZ605" s="284">
        <f>IF(MY605="Kopman",1.2,1)</f>
        <v>1</v>
      </c>
      <c r="NA605" s="204">
        <f>VLOOKUP(MX605,$A$681:$F$2236,6,FALSE)</f>
        <v>196</v>
      </c>
      <c r="NB605" s="203" t="s">
        <v>61</v>
      </c>
      <c r="NC605" s="10">
        <f>NA605*1.5*MZ605</f>
        <v>294</v>
      </c>
      <c r="ND605" s="10"/>
      <c r="NE605" s="268"/>
      <c r="NF605" s="203" t="s">
        <v>70</v>
      </c>
      <c r="NG605" s="277" t="s">
        <v>823</v>
      </c>
      <c r="NI605" s="284">
        <f>IF(NH605="Kopman",1.2,1)</f>
        <v>1</v>
      </c>
      <c r="NJ605" s="204">
        <f>VLOOKUP(NG605,$A$681:$F$2236,6,FALSE)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7" t="s">
        <v>712</v>
      </c>
      <c r="NR605" s="284">
        <f>IF(NQ605="Kopman",1.2,1)</f>
        <v>1</v>
      </c>
      <c r="NS605" s="204">
        <f>VLOOKUP(NP605,$A$681:$F$2236,6,FALSE)</f>
        <v>55</v>
      </c>
      <c r="NT605" s="203" t="s">
        <v>61</v>
      </c>
      <c r="NU605" s="10">
        <f>NS605*1.5*NR605</f>
        <v>82.5</v>
      </c>
      <c r="NV605" s="10"/>
      <c r="NW605" s="268"/>
      <c r="NX605" s="203" t="s">
        <v>70</v>
      </c>
      <c r="NY605" s="277" t="s">
        <v>680</v>
      </c>
      <c r="OA605" s="284">
        <f>IF(NZ605="Kopman",1.2,1)</f>
        <v>1</v>
      </c>
      <c r="OB605" s="204">
        <f>VLOOKUP(NY605,$A$681:$F$2236,6,FALSE)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518</v>
      </c>
      <c r="OJ605" s="284">
        <f>IF(OI605="Kopman",1.2,1)</f>
        <v>1</v>
      </c>
      <c r="OK605" s="204">
        <f>VLOOKUP(OH605,$A$681:$F$2236,6,FALSE)</f>
        <v>18</v>
      </c>
      <c r="OL605" s="203" t="s">
        <v>61</v>
      </c>
      <c r="OM605" s="10">
        <f>OK605*1.5*OJ605</f>
        <v>27</v>
      </c>
      <c r="ON605" s="10"/>
      <c r="OO605" s="268"/>
      <c r="OP605" s="203" t="s">
        <v>70</v>
      </c>
      <c r="OQ605" s="427" t="s">
        <v>518</v>
      </c>
      <c r="OS605" s="284">
        <f>IF(OR605="Kopman",1.2,1)</f>
        <v>1</v>
      </c>
      <c r="OT605" s="204">
        <f>VLOOKUP(OQ605,$A$681:$F$2236,6,FALSE)</f>
        <v>18</v>
      </c>
      <c r="OU605" s="203" t="s">
        <v>61</v>
      </c>
      <c r="OV605" s="10">
        <f>OT605*1.5*OS605</f>
        <v>27</v>
      </c>
      <c r="OW605" s="10"/>
      <c r="OX605" s="268"/>
      <c r="OY605" s="203" t="s">
        <v>70</v>
      </c>
      <c r="OZ605" s="431" t="s">
        <v>426</v>
      </c>
      <c r="PB605" s="284">
        <f>IF(PA605="Kopman",1.2,1)</f>
        <v>1</v>
      </c>
      <c r="PC605" s="204">
        <f>VLOOKUP(OZ605,$A$681:$F$2236,6,FALSE)</f>
        <v>196</v>
      </c>
      <c r="PD605" s="203" t="s">
        <v>61</v>
      </c>
      <c r="PE605" s="10">
        <f>PC605*1.5*PB605</f>
        <v>294</v>
      </c>
      <c r="PF605" s="10"/>
      <c r="PG605" s="268"/>
      <c r="PH605" s="203" t="s">
        <v>70</v>
      </c>
      <c r="PI605" s="277" t="s">
        <v>2083</v>
      </c>
      <c r="PK605" s="284">
        <f>IF(PJ605="Kopman",1.2,1)</f>
        <v>1</v>
      </c>
      <c r="PL605" s="204">
        <f>VLOOKUP(PI605,$A$681:$F$2236,6,FALSE)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VLOOKUP(PR605,$A$681:$F$2236,6,FALSE)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429</v>
      </c>
      <c r="QC605" s="284">
        <f>IF(QB605="Kopman",1.2,1)</f>
        <v>1</v>
      </c>
      <c r="QD605" s="204">
        <f>VLOOKUP(QA605,$A$681:$F$2236,6,FALSE)</f>
        <v>0</v>
      </c>
      <c r="QE605" s="203" t="s">
        <v>61</v>
      </c>
      <c r="QF605" s="10">
        <f>QD605*1.5*QC605</f>
        <v>0</v>
      </c>
      <c r="QG605" s="10"/>
      <c r="QH605" s="268"/>
      <c r="QI605" s="203" t="s">
        <v>70</v>
      </c>
      <c r="QJ605" s="277" t="s">
        <v>518</v>
      </c>
      <c r="QL605" s="284">
        <f>IF(QK605="Kopman",1.2,1)</f>
        <v>1</v>
      </c>
      <c r="QM605" s="204">
        <f>VLOOKUP(QJ605,$A$681:$F$2236,6,FALSE)</f>
        <v>18</v>
      </c>
      <c r="QN605" s="203" t="s">
        <v>61</v>
      </c>
      <c r="QO605" s="10">
        <f>QM605*1.5*QL605</f>
        <v>27</v>
      </c>
      <c r="QP605" s="10"/>
      <c r="QQ605" s="268"/>
      <c r="QR605" s="203" t="s">
        <v>70</v>
      </c>
      <c r="QS605" s="277" t="s">
        <v>2083</v>
      </c>
      <c r="QU605" s="284">
        <f>IF(QT605="Kopman",1.2,1)</f>
        <v>1</v>
      </c>
      <c r="QV605" s="204">
        <f>VLOOKUP(QS605,$A$681:$F$2236,6,FALSE)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474</v>
      </c>
      <c r="RD605" s="284">
        <f>IF(RC605="Kopman",1.2,1)</f>
        <v>1</v>
      </c>
      <c r="RE605" s="204">
        <f>VLOOKUP(RB605,$A$681:$F$2236,6,FALSE)</f>
        <v>100</v>
      </c>
      <c r="RF605" s="203" t="s">
        <v>61</v>
      </c>
      <c r="RG605" s="10">
        <f>RE605*1.5*RD605</f>
        <v>150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VLOOKUP(RK605,$A$681:$F$2236,6,FALSE)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426</v>
      </c>
      <c r="RV605" s="284">
        <f>IF(RU605="Kopman",1.2,1)</f>
        <v>1</v>
      </c>
      <c r="RW605" s="204">
        <f>VLOOKUP(RT605,$A$681:$F$2236,6,FALSE)</f>
        <v>196</v>
      </c>
      <c r="RX605" s="203" t="s">
        <v>61</v>
      </c>
      <c r="RY605" s="10">
        <f>RW605*1.5*RV605</f>
        <v>294</v>
      </c>
      <c r="RZ605" s="10"/>
      <c r="SA605" s="274"/>
      <c r="SB605" s="203" t="s">
        <v>70</v>
      </c>
      <c r="SC605" s="277" t="s">
        <v>426</v>
      </c>
      <c r="SE605" s="284">
        <f>IF(SD605="Kopman",1.2,1)</f>
        <v>1</v>
      </c>
      <c r="SF605" s="204">
        <f>VLOOKUP(SC605,$A$681:$F$2236,6,FALSE)</f>
        <v>196</v>
      </c>
      <c r="SG605" s="203" t="s">
        <v>61</v>
      </c>
      <c r="SH605" s="10">
        <f>SF605*1.5*SE605</f>
        <v>294</v>
      </c>
      <c r="SI605" s="10"/>
      <c r="SJ605" s="274"/>
      <c r="SK605" s="203" t="s">
        <v>70</v>
      </c>
      <c r="SL605" s="277" t="s">
        <v>518</v>
      </c>
      <c r="SN605" s="284">
        <f>IF(SM605="Kopman",1.2,1)</f>
        <v>1</v>
      </c>
      <c r="SO605" s="204">
        <f>VLOOKUP(SL605,$A$681:$F$2236,6,FALSE)</f>
        <v>18</v>
      </c>
      <c r="SP605" s="203" t="s">
        <v>61</v>
      </c>
      <c r="SQ605" s="10">
        <f>SO605*1.5*SN605</f>
        <v>27</v>
      </c>
      <c r="SR605" s="10"/>
      <c r="SS605" s="274"/>
      <c r="ST605" s="203" t="s">
        <v>70</v>
      </c>
      <c r="SU605" s="277" t="s">
        <v>474</v>
      </c>
      <c r="SW605" s="284">
        <f>IF(SV605="Kopman",1.2,1)</f>
        <v>1</v>
      </c>
      <c r="SX605" s="204">
        <f>VLOOKUP(SU605,$A$681:$F$2236,6,FALSE)</f>
        <v>100</v>
      </c>
      <c r="SY605" s="203" t="s">
        <v>61</v>
      </c>
      <c r="SZ605" s="10">
        <f>SX605*1.5*SW605</f>
        <v>150</v>
      </c>
      <c r="TA605" s="10"/>
      <c r="TB605" s="274"/>
      <c r="TC605" s="203" t="s">
        <v>70</v>
      </c>
      <c r="TD605" s="430" t="s">
        <v>426</v>
      </c>
      <c r="TE605" s="418" t="s">
        <v>2034</v>
      </c>
      <c r="TF605" s="284">
        <f>IF(TE605="Kopman",1.2,1)</f>
        <v>1.2</v>
      </c>
      <c r="TG605" s="204">
        <f>VLOOKUP(TD605,$A$681:$F$2236,6,FALSE)</f>
        <v>196</v>
      </c>
      <c r="TH605" s="203" t="s">
        <v>61</v>
      </c>
      <c r="TI605" s="10">
        <f>TG605*1.5</f>
        <v>294</v>
      </c>
      <c r="TK605" s="274"/>
      <c r="TL605" s="203" t="s">
        <v>70</v>
      </c>
      <c r="TM605" s="277" t="s">
        <v>680</v>
      </c>
      <c r="TO605" s="284">
        <f>IF(TN605="Kopman",1.2,1)</f>
        <v>1</v>
      </c>
      <c r="TP605" s="204">
        <f>VLOOKUP(TM605,$A$681:$F$2236,6,FALSE)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426</v>
      </c>
      <c r="TX605" s="284">
        <f>IF(TW605="Kopman",1.2,1)</f>
        <v>1</v>
      </c>
      <c r="TY605" s="204">
        <f>VLOOKUP(TV605,$A$681:$F$2236,6,FALSE)</f>
        <v>196</v>
      </c>
      <c r="TZ605" s="203" t="s">
        <v>61</v>
      </c>
      <c r="UA605" s="10">
        <f>TY605*1.5*TX605</f>
        <v>294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VLOOKUP(#REF!,$A$681:$F$2236,6,FALSE)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426</v>
      </c>
      <c r="UP605" s="284">
        <f>IF(UO605="Kopman",1.2,1)</f>
        <v>1</v>
      </c>
      <c r="UQ605" s="204">
        <f>VLOOKUP(UN605,$A$681:$F$2236,6,FALSE)</f>
        <v>196</v>
      </c>
      <c r="UR605" s="203" t="s">
        <v>61</v>
      </c>
      <c r="US605" s="10">
        <f>UQ605*1.5*UP605</f>
        <v>294</v>
      </c>
      <c r="UT605" s="10"/>
      <c r="UU605" s="274"/>
      <c r="UV605" s="203" t="s">
        <v>70</v>
      </c>
      <c r="UW605" s="277" t="s">
        <v>518</v>
      </c>
      <c r="UY605" s="284">
        <f>IF(UX605="Kopman",1.2,1)</f>
        <v>1</v>
      </c>
      <c r="UZ605" s="204">
        <f>VLOOKUP(UW605,$A$681:$F$2236,6,FALSE)</f>
        <v>18</v>
      </c>
      <c r="VA605" s="203" t="s">
        <v>61</v>
      </c>
      <c r="VB605" s="10">
        <f>UZ605*1.5*UY605</f>
        <v>27</v>
      </c>
      <c r="VC605" s="10"/>
      <c r="VD605" s="274"/>
      <c r="VE605" s="203" t="s">
        <v>70</v>
      </c>
      <c r="VF605" s="277" t="s">
        <v>826</v>
      </c>
      <c r="VH605" s="284">
        <f>IF(VG605="Kopman",1.2,1)</f>
        <v>1</v>
      </c>
      <c r="VI605" s="204">
        <f>VLOOKUP(VF605,$A$681:$F$2236,6,FALSE)</f>
        <v>36</v>
      </c>
      <c r="VJ605" s="203" t="s">
        <v>61</v>
      </c>
      <c r="VK605" s="10">
        <f>VI605*1.5*VH605</f>
        <v>54</v>
      </c>
      <c r="VL605" s="10"/>
      <c r="VM605" s="274"/>
      <c r="VN605" s="203" t="s">
        <v>70</v>
      </c>
      <c r="VO605" s="277" t="s">
        <v>2083</v>
      </c>
      <c r="VQ605" s="284">
        <f>IF(VP605="Kopman",1.2,1)</f>
        <v>1</v>
      </c>
      <c r="VR605" s="204">
        <f>VLOOKUP(VO605,$A$681:$F$2236,6,FALSE)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VLOOKUP(VX605,$A$681:$F$2236,6,FALSE)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712</v>
      </c>
      <c r="WI605" s="284">
        <f>IF(WH605="Kopman",1.2,1)</f>
        <v>1</v>
      </c>
      <c r="WJ605" s="204">
        <f>VLOOKUP(WG605,$A$681:$F$2236,6,FALSE)</f>
        <v>55</v>
      </c>
      <c r="WK605" s="203" t="s">
        <v>61</v>
      </c>
      <c r="WL605" s="10">
        <f>WJ605*1.5</f>
        <v>82.5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VLOOKUP(WP605,$A$681:$F$2236,6,FALSE)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VLOOKUP(WY605,$A$681:$F$2236,6,FALSE)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2083</v>
      </c>
      <c r="XJ605" s="284">
        <f>IF(XI605="Kopman",1.2,1)</f>
        <v>1</v>
      </c>
      <c r="XK605" s="204">
        <f>VLOOKUP(XH605,$A$681:$F$2236,6,FALSE)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2083</v>
      </c>
      <c r="XS605" s="284">
        <f>IF(XR605="Kopman",1.2,1)</f>
        <v>1</v>
      </c>
      <c r="XT605" s="204">
        <f>VLOOKUP(XQ605,$A$681:$F$2236,6,FALSE)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426</v>
      </c>
      <c r="YB605" s="284">
        <f>IF(YA605="Kopman",1.2,1)</f>
        <v>1</v>
      </c>
      <c r="YC605" s="204">
        <f>VLOOKUP(XZ605,$A$681:$F$2236,6,FALSE)</f>
        <v>196</v>
      </c>
      <c r="YD605" s="203" t="s">
        <v>61</v>
      </c>
      <c r="YE605" s="10">
        <f>YC605*1.5</f>
        <v>294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VLOOKUP(YI605,$A$681:$F$2236,6,FALSE)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VLOOKUP(YR605,$A$681:$F$2236,6,FALSE)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31" t="s">
        <v>438</v>
      </c>
      <c r="ZC605" s="284">
        <f>IF(ZB605="Kopman",1.2,1)</f>
        <v>1</v>
      </c>
      <c r="ZD605" s="204">
        <f>VLOOKUP(ZA605,$A$681:$F$2236,6,FALSE)</f>
        <v>89</v>
      </c>
      <c r="ZE605" s="203" t="s">
        <v>61</v>
      </c>
      <c r="ZF605" s="10">
        <f>ZD605*1.5</f>
        <v>133.5</v>
      </c>
      <c r="ZH605" s="274"/>
      <c r="ZI605" s="203" t="s">
        <v>70</v>
      </c>
      <c r="ZJ605" s="277" t="s">
        <v>426</v>
      </c>
      <c r="ZL605" s="284">
        <f>IF(ZK605="Kopman",1.2,1)</f>
        <v>1</v>
      </c>
      <c r="ZM605" s="204">
        <f>VLOOKUP(ZJ605,$A$681:$F$2236,6,FALSE)</f>
        <v>196</v>
      </c>
      <c r="ZN605" s="203" t="s">
        <v>61</v>
      </c>
      <c r="ZO605" s="10">
        <f>ZM605*1.5</f>
        <v>294</v>
      </c>
      <c r="ZQ605" s="274"/>
      <c r="ZR605" s="203" t="s">
        <v>70</v>
      </c>
      <c r="ZS605" s="277" t="s">
        <v>472</v>
      </c>
      <c r="ZU605" s="284">
        <f>IF(ZT605="Kopman",1.2,1)</f>
        <v>1</v>
      </c>
      <c r="ZV605" s="204">
        <f>VLOOKUP(ZS605,$A$681:$F$2236,6,FALSE)</f>
        <v>34</v>
      </c>
      <c r="ZW605" s="203" t="s">
        <v>61</v>
      </c>
      <c r="ZX605" s="10">
        <f>ZV605*1.5*ZU605</f>
        <v>51</v>
      </c>
      <c r="ZY605" s="10"/>
      <c r="ZZ605" s="274"/>
      <c r="AAA605" s="203" t="s">
        <v>70</v>
      </c>
      <c r="AAB605" s="277" t="s">
        <v>823</v>
      </c>
      <c r="AAD605" s="284">
        <f>IF(AAC605="Kopman",1.2,1)</f>
        <v>1</v>
      </c>
      <c r="AAE605" s="204">
        <f>VLOOKUP(AAB605,$A$681:$F$2236,6,FALSE)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518</v>
      </c>
      <c r="AAM605" s="284">
        <f>IF(AAL605="Kopman",1.2,1)</f>
        <v>1</v>
      </c>
      <c r="AAN605" s="204">
        <f>VLOOKUP(AAK605,$A$681:$F$2236,6,FALSE)</f>
        <v>18</v>
      </c>
      <c r="AAO605" s="203" t="s">
        <v>61</v>
      </c>
      <c r="AAP605" s="10">
        <f>AAN605*1.5*AAM605</f>
        <v>27</v>
      </c>
      <c r="AAQ605" s="10"/>
      <c r="AAR605" s="274"/>
      <c r="AAS605" s="203" t="s">
        <v>70</v>
      </c>
      <c r="AAT605" s="277" t="s">
        <v>429</v>
      </c>
      <c r="AAV605" s="284">
        <f>IF(AAU605="Kopman",1.2,1)</f>
        <v>1</v>
      </c>
      <c r="AAW605" s="204">
        <f>VLOOKUP(AAT605,$A$681:$F$2236,6,FALSE)</f>
        <v>0</v>
      </c>
      <c r="AAX605" s="203" t="s">
        <v>61</v>
      </c>
      <c r="AAY605" s="10">
        <f>AAW605*1.5*AAV605</f>
        <v>0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VLOOKUP(ABC605,$A$681:$F$2236,6,FALSE)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1647</v>
      </c>
      <c r="ABN605" s="284">
        <f>IF(ABM605="Kopman",1.2,1)</f>
        <v>1</v>
      </c>
      <c r="ABO605" s="204">
        <f>VLOOKUP(ABL605,$A$681:$F$2236,6,FALSE)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826</v>
      </c>
      <c r="ABW605" s="284">
        <f>IF(ABV605="Kopman",1.2,1)</f>
        <v>1</v>
      </c>
      <c r="ABX605" s="204">
        <f>VLOOKUP(ABU605,$A$681:$F$2236,6,FALSE)</f>
        <v>36</v>
      </c>
      <c r="ABY605" s="203" t="s">
        <v>61</v>
      </c>
      <c r="ABZ605" s="10">
        <f>ABX605*1.5*ABW605</f>
        <v>54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VLOOKUP(ACD605,$A$681:$F$2236,6,FALSE)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VLOOKUP(ACM605,$A$681:$F$2236,6,FALSE)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VLOOKUP(ACV605,$A$681:$F$2236,6,FALSE)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VLOOKUP(ADE605,$A$681:$F$2236,6,FALSE)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VLOOKUP(ADN605,$A$681:$F$2236,6,FALSE)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VLOOKUP(ADW605,$A$681:$F$2236,6,FALSE)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VLOOKUP(AEF605,$A$681:$F$2236,6,FALSE)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VLOOKUP(AEO605,$A$681:$F$2236,6,FALSE)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VLOOKUP(AEX605,$A$681:$F$2236,6,FALSE)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VLOOKUP(AFG605,$A$681:$F$2236,6,FALSE)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VLOOKUP(AFP605,$A$681:$F$2236,6,FALSE)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VLOOKUP(AFY605,$A$681:$F$2236,6,FALSE)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VLOOKUP(AGH605,$A$681:$F$2236,6,FALSE)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VLOOKUP(AGQ605,$A$681:$F$2236,6,FALSE)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9" t="s">
        <v>426</v>
      </c>
      <c r="AHA605" s="418" t="s">
        <v>2034</v>
      </c>
      <c r="AHB605" s="284">
        <f>IF(AHA605="Kopman",1.2,1)</f>
        <v>1.2</v>
      </c>
      <c r="AHC605" s="204">
        <f>VLOOKUP(AGZ605,$A$681:$F$2236,6,FALSE)</f>
        <v>196</v>
      </c>
      <c r="AHD605" s="203" t="s">
        <v>61</v>
      </c>
      <c r="AHE605" s="10">
        <f>AHC605*1.5*AHB605</f>
        <v>352.8</v>
      </c>
      <c r="AHF605" s="10"/>
      <c r="AHG605" s="274"/>
      <c r="AHH605" s="203" t="s">
        <v>70</v>
      </c>
      <c r="AHI605" s="277" t="s">
        <v>680</v>
      </c>
      <c r="AHK605" s="284">
        <f>IF(AHJ605="Kopman",1.2,1)</f>
        <v>1</v>
      </c>
      <c r="AHL605" s="204">
        <f>VLOOKUP(AHI605,$A$681:$F$2236,6,FALSE)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438</v>
      </c>
      <c r="AHT605" s="284">
        <f>IF(AHS605="Kopman",1.2,1)</f>
        <v>1</v>
      </c>
      <c r="AHU605" s="204">
        <f>VLOOKUP(AHR605,$A$681:$F$2236,6,FALSE)</f>
        <v>89</v>
      </c>
      <c r="AHV605" s="203" t="s">
        <v>61</v>
      </c>
      <c r="AHW605" s="10">
        <f>AHU605*1.5*AHT605</f>
        <v>133.5</v>
      </c>
      <c r="AHX605" s="10"/>
      <c r="AHY605" s="274"/>
      <c r="AHZ605" s="203" t="s">
        <v>70</v>
      </c>
      <c r="AIA605" s="419" t="s">
        <v>2083</v>
      </c>
      <c r="AIB605" s="418" t="s">
        <v>2034</v>
      </c>
      <c r="AIC605" s="284">
        <f>IF(AIB605="Kopman",1.2,1)</f>
        <v>1.2</v>
      </c>
      <c r="AID605" s="204">
        <f>VLOOKUP(AIA605,$A$681:$F$2236,6,FALSE)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426</v>
      </c>
      <c r="AIL605" s="284">
        <f>IF(AIK605="Kopman",1.2,1)</f>
        <v>1</v>
      </c>
      <c r="AIM605" s="204">
        <f>VLOOKUP(AIJ605,$A$681:$F$2236,6,FALSE)</f>
        <v>196</v>
      </c>
      <c r="AIN605" s="203" t="s">
        <v>61</v>
      </c>
      <c r="AIO605" s="10">
        <f>AIM605*1.5*AIL605</f>
        <v>294</v>
      </c>
      <c r="AIP605" s="10"/>
      <c r="AIQ605" s="274"/>
      <c r="AIR605" s="203" t="s">
        <v>70</v>
      </c>
      <c r="AIS605" s="277" t="s">
        <v>426</v>
      </c>
      <c r="AIU605" s="284">
        <f>IF(AIT605="Kopman",1.2,1)</f>
        <v>1</v>
      </c>
      <c r="AIV605" s="204">
        <f>VLOOKUP(AIS605,$A$681:$F$2236,6,FALSE)</f>
        <v>196</v>
      </c>
      <c r="AIW605" s="203" t="s">
        <v>61</v>
      </c>
      <c r="AIX605" s="10">
        <f>AIV605*1.5*AIU605</f>
        <v>294</v>
      </c>
      <c r="AIY605" s="10"/>
      <c r="AIZ605" s="274"/>
      <c r="AJA605" s="203" t="s">
        <v>70</v>
      </c>
      <c r="AJB605" s="277" t="s">
        <v>680</v>
      </c>
      <c r="AJD605" s="284">
        <f>IF(AJC605="Kopman",1.2,1)</f>
        <v>1</v>
      </c>
      <c r="AJE605" s="204">
        <f>VLOOKUP(AJB605,$A$681:$F$2236,6,FALSE)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426</v>
      </c>
      <c r="AJM605" s="284">
        <f>IF(AJL605="Kopman",1.2,1)</f>
        <v>1</v>
      </c>
      <c r="AJN605" s="204">
        <f>VLOOKUP(AJK605,$A$681:$F$2236,6,FALSE)</f>
        <v>196</v>
      </c>
      <c r="AJO605" s="203" t="s">
        <v>61</v>
      </c>
      <c r="AJP605" s="10">
        <f>AJN605*1.5*AJM605</f>
        <v>294</v>
      </c>
      <c r="AJQ605" s="10"/>
      <c r="AJR605" s="274"/>
      <c r="AJS605" s="203" t="s">
        <v>70</v>
      </c>
      <c r="AJT605" s="434" t="s">
        <v>518</v>
      </c>
      <c r="AJV605" s="284">
        <f>IF(AJU605="Kopman",1.2,1)</f>
        <v>1</v>
      </c>
      <c r="AJW605" s="204">
        <f>VLOOKUP(AJT605,$A$681:$F$2236,6,FALSE)</f>
        <v>18</v>
      </c>
      <c r="AJX605" s="203" t="s">
        <v>61</v>
      </c>
      <c r="AJY605" s="10">
        <f>AJW605*1.5*AJV605</f>
        <v>27</v>
      </c>
      <c r="AJZ605" s="10"/>
      <c r="AKA605" s="274"/>
      <c r="AKB605" s="203" t="s">
        <v>70</v>
      </c>
      <c r="AKC605" s="277" t="s">
        <v>518</v>
      </c>
      <c r="AKE605" s="284">
        <f>IF(AKD605="Kopman",1.2,1)</f>
        <v>1</v>
      </c>
      <c r="AKF605" s="204">
        <f>VLOOKUP(AKC605,$A$681:$F$2236,6,FALSE)</f>
        <v>18</v>
      </c>
      <c r="AKG605" s="203" t="s">
        <v>61</v>
      </c>
      <c r="AKH605" s="10">
        <f>AKF605*1.5*AKE605</f>
        <v>27</v>
      </c>
      <c r="AKI605" s="10"/>
      <c r="AKJ605" s="274"/>
      <c r="AKK605" s="203" t="s">
        <v>70</v>
      </c>
      <c r="AKL605" s="277" t="s">
        <v>426</v>
      </c>
      <c r="AKN605" s="284">
        <f>IF(AKM605="Kopman",1.2,1)</f>
        <v>1</v>
      </c>
      <c r="AKO605" s="204">
        <f>VLOOKUP(AKL605,$A$681:$F$2236,6,FALSE)</f>
        <v>196</v>
      </c>
      <c r="AKP605" s="203" t="s">
        <v>61</v>
      </c>
      <c r="AKQ605" s="10">
        <f>AKO605*1.5*AKN605</f>
        <v>294</v>
      </c>
      <c r="AKR605" s="10"/>
      <c r="AKS605" s="274"/>
      <c r="AKT605" s="203" t="s">
        <v>70</v>
      </c>
      <c r="AKU605" s="277" t="s">
        <v>826</v>
      </c>
      <c r="AKW605" s="284">
        <f>IF(AKV605="Kopman",1.2,1)</f>
        <v>1</v>
      </c>
      <c r="AKX605" s="204">
        <f>VLOOKUP(AKU605,$A$681:$F$2236,6,FALSE)</f>
        <v>36</v>
      </c>
      <c r="AKY605" s="203" t="s">
        <v>61</v>
      </c>
      <c r="AKZ605" s="10">
        <f>AKX605*1.5*AKW605</f>
        <v>54</v>
      </c>
      <c r="ALA605" s="10"/>
      <c r="ALB605" s="274"/>
      <c r="ALC605" s="203" t="s">
        <v>70</v>
      </c>
      <c r="ALD605" s="277" t="s">
        <v>823</v>
      </c>
      <c r="ALF605" s="284">
        <f>IF(ALE605="Kopman",1.2,1)</f>
        <v>1</v>
      </c>
      <c r="ALG605" s="204">
        <f>VLOOKUP(ALD605,$A$681:$F$2236,6,FALSE)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567</v>
      </c>
      <c r="ALO605" s="284">
        <f>IF(ALN605="Kopman",1.2,1)</f>
        <v>1</v>
      </c>
      <c r="ALP605" s="204">
        <f>VLOOKUP(ALM605,$A$681:$F$2236,6,FALSE)</f>
        <v>58</v>
      </c>
      <c r="ALQ605" s="203" t="s">
        <v>61</v>
      </c>
      <c r="ALR605" s="10">
        <f>ALP605*1.5*ALO605</f>
        <v>87</v>
      </c>
      <c r="ALS605" s="10"/>
      <c r="ALT605" s="274"/>
      <c r="ALU605" s="203" t="s">
        <v>70</v>
      </c>
      <c r="ALV605" s="277" t="s">
        <v>518</v>
      </c>
      <c r="ALX605" s="284">
        <f>IF(ALW605="Kopman",1.2,1)</f>
        <v>1</v>
      </c>
      <c r="ALY605" s="204">
        <f>VLOOKUP(ALV605,$A$681:$F$2236,6,FALSE)</f>
        <v>18</v>
      </c>
      <c r="ALZ605" s="203" t="s">
        <v>61</v>
      </c>
      <c r="AMA605" s="10">
        <f>ALY605*1.5*ALX605</f>
        <v>27</v>
      </c>
      <c r="AMB605" s="10"/>
      <c r="AMC605" s="274"/>
      <c r="AMD605" s="203" t="s">
        <v>70</v>
      </c>
      <c r="AME605" s="277" t="s">
        <v>567</v>
      </c>
      <c r="AMG605" s="284">
        <f>IF(AMF605="Kopman",1.2,1)</f>
        <v>1</v>
      </c>
      <c r="AMH605" s="204">
        <f>VLOOKUP(AME605,$A$681:$F$2236,6,FALSE)</f>
        <v>58</v>
      </c>
      <c r="AMI605" s="203" t="s">
        <v>61</v>
      </c>
      <c r="AMJ605" s="10">
        <f>AMH605*1.5*AMG605</f>
        <v>87</v>
      </c>
      <c r="AMK605" s="10"/>
      <c r="AML605" s="274"/>
      <c r="AMM605" s="203" t="s">
        <v>70</v>
      </c>
      <c r="AMN605" s="277" t="s">
        <v>518</v>
      </c>
      <c r="AMP605" s="284">
        <f>IF(AMO605="Kopman",1.2,1)</f>
        <v>1</v>
      </c>
      <c r="AMQ605" s="204">
        <f>VLOOKUP(AMN605,$A$681:$F$2236,6,FALSE)</f>
        <v>18</v>
      </c>
      <c r="AMR605" s="203" t="s">
        <v>61</v>
      </c>
      <c r="AMS605" s="10">
        <f>AMQ605*1.5*AMP605</f>
        <v>27</v>
      </c>
      <c r="AMT605" s="10"/>
      <c r="AMU605" s="274"/>
      <c r="AMV605" s="203" t="s">
        <v>70</v>
      </c>
      <c r="AMW605" s="277" t="s">
        <v>567</v>
      </c>
      <c r="AMY605" s="284">
        <f>IF(AMX605="Kopman",1.2,1)</f>
        <v>1</v>
      </c>
      <c r="AMZ605" s="204">
        <f>VLOOKUP(AMW605,$A$681:$F$2236,6,FALSE)</f>
        <v>58</v>
      </c>
      <c r="ANA605" s="203" t="s">
        <v>61</v>
      </c>
      <c r="ANB605" s="10">
        <f>AMZ605*1.5*AMY605</f>
        <v>87</v>
      </c>
      <c r="ANC605" s="10"/>
      <c r="AND605" s="274"/>
      <c r="ANE605" s="203" t="s">
        <v>70</v>
      </c>
      <c r="ANF605" s="277" t="s">
        <v>518</v>
      </c>
      <c r="ANH605" s="284">
        <f>IF(ANG605="Kopman",1.2,1)</f>
        <v>1</v>
      </c>
      <c r="ANI605" s="204">
        <f>VLOOKUP(ANF605,$A$681:$F$2236,6,FALSE)</f>
        <v>18</v>
      </c>
      <c r="ANJ605" s="203" t="s">
        <v>61</v>
      </c>
      <c r="ANK605" s="10">
        <f>ANI605*1.5*ANH605</f>
        <v>27</v>
      </c>
      <c r="ANL605" s="10"/>
      <c r="ANM605" s="274"/>
      <c r="ANN605" s="203" t="s">
        <v>70</v>
      </c>
      <c r="ANO605" s="277" t="s">
        <v>518</v>
      </c>
      <c r="ANQ605" s="284">
        <f>IF(ANP605="Kopman",1.2,1)</f>
        <v>1</v>
      </c>
      <c r="ANR605" s="204">
        <f>VLOOKUP(ANO605,$A$681:$F$2236,6,FALSE)</f>
        <v>18</v>
      </c>
      <c r="ANS605" s="203" t="s">
        <v>61</v>
      </c>
      <c r="ANT605" s="10">
        <f>ANR605*1.5*ANQ605</f>
        <v>27</v>
      </c>
      <c r="ANU605" s="10"/>
      <c r="ANV605" s="274"/>
      <c r="ANW605" s="203" t="s">
        <v>70</v>
      </c>
      <c r="ANX605" s="277" t="s">
        <v>823</v>
      </c>
      <c r="ANZ605" s="284">
        <f>IF(ANY605="Kopman",1.2,1)</f>
        <v>1</v>
      </c>
      <c r="AOA605" s="204">
        <f>VLOOKUP(ANX605,$A$681:$F$2236,6,FALSE)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426</v>
      </c>
      <c r="AOI605" s="284">
        <f>IF(AOH605="Kopman",1.2,1)</f>
        <v>1</v>
      </c>
      <c r="AOJ605" s="204">
        <f>VLOOKUP(AOG605,$A$681:$F$2236,6,FALSE)</f>
        <v>196</v>
      </c>
      <c r="AOK605" s="203" t="s">
        <v>61</v>
      </c>
      <c r="AOL605" s="10">
        <f>AOJ605*1.5*AOI605</f>
        <v>294</v>
      </c>
      <c r="AOM605" s="10"/>
      <c r="AON605" s="274"/>
      <c r="AOO605" s="203" t="s">
        <v>70</v>
      </c>
      <c r="AOP605" s="277" t="s">
        <v>567</v>
      </c>
      <c r="AOR605" s="284">
        <f>IF(AOQ605="Kopman",1.2,1)</f>
        <v>1</v>
      </c>
      <c r="AOS605" s="204">
        <f>VLOOKUP(AOP605,$A$681:$F$2236,6,FALSE)</f>
        <v>58</v>
      </c>
      <c r="AOT605" s="203" t="s">
        <v>61</v>
      </c>
      <c r="AOU605" s="10">
        <f>AOS605*1.5*AOR605</f>
        <v>87</v>
      </c>
      <c r="AOV605" s="10"/>
      <c r="AOW605" s="274"/>
      <c r="AOX605" s="203" t="s">
        <v>70</v>
      </c>
      <c r="AOY605" s="277" t="s">
        <v>426</v>
      </c>
      <c r="APA605" s="284">
        <f>IF(AOZ605="Kopman",1.2,1)</f>
        <v>1</v>
      </c>
      <c r="APB605" s="204">
        <f>VLOOKUP(AOY605,$A$681:$F$2236,6,FALSE)</f>
        <v>196</v>
      </c>
      <c r="APC605" s="203" t="s">
        <v>61</v>
      </c>
      <c r="APD605" s="10">
        <f>APB605*1.5*APA605</f>
        <v>294</v>
      </c>
      <c r="APE605" s="10"/>
      <c r="APF605" s="274"/>
      <c r="APG605" s="203" t="s">
        <v>70</v>
      </c>
      <c r="APH605" s="277" t="s">
        <v>518</v>
      </c>
      <c r="APJ605" s="284">
        <f>IF(API605="Kopman",1.2,1)</f>
        <v>1</v>
      </c>
      <c r="APK605" s="204">
        <f>VLOOKUP(APH605,$A$681:$F$2236,6,FALSE)</f>
        <v>18</v>
      </c>
      <c r="APL605" s="203" t="s">
        <v>61</v>
      </c>
      <c r="APM605" s="10">
        <f>APK605*1.5*APJ605</f>
        <v>27</v>
      </c>
      <c r="APN605" s="10"/>
      <c r="APO605" s="274"/>
      <c r="APP605" s="203" t="s">
        <v>70</v>
      </c>
      <c r="APQ605" s="277" t="s">
        <v>429</v>
      </c>
      <c r="APS605" s="284">
        <f>IF(APR605="Kopman",1.2,1)</f>
        <v>1</v>
      </c>
      <c r="APT605" s="204">
        <f>VLOOKUP(APQ605,$A$681:$F$2236,6,FALSE)</f>
        <v>0</v>
      </c>
      <c r="APU605" s="203" t="s">
        <v>61</v>
      </c>
      <c r="APV605" s="10">
        <f>APT605*1.5*APS605</f>
        <v>0</v>
      </c>
      <c r="APW605" s="10"/>
      <c r="APX605" s="274"/>
      <c r="APY605" s="203" t="s">
        <v>70</v>
      </c>
      <c r="APZ605" s="277" t="s">
        <v>426</v>
      </c>
      <c r="AQB605" s="284">
        <f>IF(AQA605="Kopman",1.2,1)</f>
        <v>1</v>
      </c>
      <c r="AQC605" s="204">
        <f>VLOOKUP(APZ605,$A$681:$F$2236,6,FALSE)</f>
        <v>196</v>
      </c>
      <c r="AQD605" s="203" t="s">
        <v>61</v>
      </c>
      <c r="AQE605" s="10">
        <f>AQC605*1.5*AQB605</f>
        <v>294</v>
      </c>
      <c r="AQF605" s="10"/>
      <c r="AQG605" s="274"/>
    </row>
    <row r="606" spans="1:1125" s="14" customFormat="1" ht="15">
      <c r="A606" s="203" t="s">
        <v>71</v>
      </c>
      <c r="B606" s="277" t="s">
        <v>1647</v>
      </c>
      <c r="D606" s="204"/>
      <c r="E606" s="204">
        <f>VLOOKUP(B606,$A$681:$F$2236,6,FALSE)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2083</v>
      </c>
      <c r="M606" s="204"/>
      <c r="N606" s="204">
        <f>VLOOKUP(K606,$A$681:$F$2236,6,FALSE)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2083</v>
      </c>
      <c r="V606" s="204"/>
      <c r="W606" s="204">
        <f>VLOOKUP(T606,$A$681:$F$2236,6,FALSE)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2083</v>
      </c>
      <c r="AE606" s="204"/>
      <c r="AF606" s="204">
        <f>VLOOKUP(AC606,$A$681:$F$2236,6,FALSE)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426</v>
      </c>
      <c r="AN606" s="204"/>
      <c r="AO606" s="204">
        <f>VLOOKUP(AL606,$A$681:$F$2236,6,FALSE)</f>
        <v>196</v>
      </c>
      <c r="AP606" s="203" t="s">
        <v>63</v>
      </c>
      <c r="AQ606" s="10">
        <f>AO606*1.4</f>
        <v>274.39999999999998</v>
      </c>
      <c r="AR606" s="10"/>
      <c r="AS606" s="268"/>
      <c r="AT606" s="203" t="s">
        <v>71</v>
      </c>
      <c r="AU606" s="277" t="s">
        <v>2083</v>
      </c>
      <c r="AW606" s="204"/>
      <c r="AX606" s="204">
        <f>VLOOKUP(AU606,$A$681:$F$2236,6,FALSE)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567</v>
      </c>
      <c r="BF606" s="204"/>
      <c r="BG606" s="204">
        <f>VLOOKUP(BD606,$A$681:$F$2236,6,FALSE)</f>
        <v>58</v>
      </c>
      <c r="BH606" s="203" t="s">
        <v>63</v>
      </c>
      <c r="BI606" s="10">
        <f>BG606*1.4</f>
        <v>81.199999999999989</v>
      </c>
      <c r="BJ606" s="10"/>
      <c r="BK606" s="268"/>
      <c r="BL606" s="203" t="s">
        <v>71</v>
      </c>
      <c r="BM606" s="277" t="s">
        <v>2083</v>
      </c>
      <c r="BO606" s="204"/>
      <c r="BP606" s="204">
        <f>VLOOKUP(BM606,$A$681:$F$2236,6,FALSE)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518</v>
      </c>
      <c r="BX606" s="204"/>
      <c r="BY606" s="204">
        <f>VLOOKUP(BV606,$A$681:$F$2236,6,FALSE)</f>
        <v>18</v>
      </c>
      <c r="BZ606" s="203" t="s">
        <v>63</v>
      </c>
      <c r="CA606" s="10">
        <f>BY606*1.4</f>
        <v>25.2</v>
      </c>
      <c r="CB606" s="10"/>
      <c r="CC606" s="268"/>
      <c r="CD606" s="203" t="s">
        <v>71</v>
      </c>
      <c r="CE606" s="277" t="s">
        <v>2083</v>
      </c>
      <c r="CG606" s="204"/>
      <c r="CH606" s="204">
        <f>VLOOKUP(CE606,$A$681:$F$2236,6,FALSE)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1647</v>
      </c>
      <c r="CP606" s="204"/>
      <c r="CQ606" s="204">
        <f>VLOOKUP(CN606,$A$681:$F$2236,6,FALSE)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438</v>
      </c>
      <c r="CY606" s="204"/>
      <c r="CZ606" s="204">
        <f>VLOOKUP(CW606,$A$681:$F$2236,6,FALSE)</f>
        <v>89</v>
      </c>
      <c r="DA606" s="203" t="s">
        <v>63</v>
      </c>
      <c r="DB606" s="10">
        <f>CZ606*1.4</f>
        <v>124.6</v>
      </c>
      <c r="DC606" s="10"/>
      <c r="DD606" s="268"/>
      <c r="DE606" s="203" t="s">
        <v>71</v>
      </c>
      <c r="DF606" s="277" t="s">
        <v>426</v>
      </c>
      <c r="DH606" s="204"/>
      <c r="DI606" s="204">
        <f>VLOOKUP(DF606,$A$681:$F$2236,6,FALSE)</f>
        <v>196</v>
      </c>
      <c r="DJ606" s="203" t="s">
        <v>63</v>
      </c>
      <c r="DK606" s="10">
        <f>DI606*1.4</f>
        <v>274.39999999999998</v>
      </c>
      <c r="DL606" s="10"/>
      <c r="DM606" s="268"/>
      <c r="DN606" s="203" t="s">
        <v>71</v>
      </c>
      <c r="DO606" s="277" t="s">
        <v>518</v>
      </c>
      <c r="DQ606" s="204"/>
      <c r="DR606" s="204">
        <f>VLOOKUP(DO606,$A$681:$F$2236,6,FALSE)</f>
        <v>18</v>
      </c>
      <c r="DS606" s="203" t="s">
        <v>63</v>
      </c>
      <c r="DT606" s="10">
        <f>DR606*1.4</f>
        <v>25.2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VLOOKUP(DX606,$A$681:$F$2236,6,FALSE)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518</v>
      </c>
      <c r="EI606" s="204"/>
      <c r="EJ606" s="204">
        <f>VLOOKUP(EG606,$A$681:$F$2236,6,FALSE)</f>
        <v>18</v>
      </c>
      <c r="EK606" s="203" t="s">
        <v>63</v>
      </c>
      <c r="EL606" s="10">
        <f>EJ606*1.4</f>
        <v>25.2</v>
      </c>
      <c r="EM606" s="10"/>
      <c r="EN606" s="268"/>
      <c r="EO606" s="203" t="s">
        <v>71</v>
      </c>
      <c r="EP606" s="277" t="s">
        <v>2083</v>
      </c>
      <c r="ER606" s="204"/>
      <c r="ES606" s="204">
        <f>VLOOKUP(EP606,$A$681:$F$2236,6,FALSE)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567</v>
      </c>
      <c r="FA606" s="204"/>
      <c r="FB606" s="204">
        <f>VLOOKUP(EY606,$A$681:$F$2236,6,FALSE)</f>
        <v>58</v>
      </c>
      <c r="FC606" s="203" t="s">
        <v>63</v>
      </c>
      <c r="FD606" s="10">
        <f>FB606*1.4</f>
        <v>81.199999999999989</v>
      </c>
      <c r="FE606" s="10"/>
      <c r="FF606" s="268"/>
      <c r="FG606" s="203" t="s">
        <v>71</v>
      </c>
      <c r="FH606" s="424" t="s">
        <v>426</v>
      </c>
      <c r="FJ606" s="204"/>
      <c r="FK606" s="204">
        <f>VLOOKUP(FH606,$A$681:$F$2236,6,FALSE)</f>
        <v>196</v>
      </c>
      <c r="FL606" s="203" t="s">
        <v>63</v>
      </c>
      <c r="FM606" s="10">
        <f>FK606*1.4</f>
        <v>274.39999999999998</v>
      </c>
      <c r="FN606" s="10"/>
      <c r="FO606" s="268"/>
      <c r="FP606" s="203" t="s">
        <v>71</v>
      </c>
      <c r="FQ606" s="277" t="s">
        <v>518</v>
      </c>
      <c r="FS606" s="204"/>
      <c r="FT606" s="204">
        <f>VLOOKUP(FQ606,$A$681:$F$2236,6,FALSE)</f>
        <v>18</v>
      </c>
      <c r="FU606" s="203" t="s">
        <v>63</v>
      </c>
      <c r="FV606" s="10">
        <f>FT606*1.4</f>
        <v>25.2</v>
      </c>
      <c r="FW606" s="10"/>
      <c r="FX606" s="268"/>
      <c r="FY606" s="203" t="s">
        <v>71</v>
      </c>
      <c r="FZ606" s="277" t="s">
        <v>438</v>
      </c>
      <c r="GB606" s="204"/>
      <c r="GC606" s="204">
        <f>VLOOKUP(FZ606,$A$681:$F$2236,6,FALSE)</f>
        <v>89</v>
      </c>
      <c r="GD606" s="203" t="s">
        <v>63</v>
      </c>
      <c r="GE606" s="10">
        <f>GC606*1.4</f>
        <v>124.6</v>
      </c>
      <c r="GF606" s="10"/>
      <c r="GG606" s="268"/>
      <c r="GH606" s="203" t="s">
        <v>71</v>
      </c>
      <c r="GI606" s="277" t="s">
        <v>518</v>
      </c>
      <c r="GK606" s="204"/>
      <c r="GL606" s="204">
        <f>VLOOKUP(GI606,$A$681:$F$2236,6,FALSE)</f>
        <v>18</v>
      </c>
      <c r="GM606" s="203" t="s">
        <v>63</v>
      </c>
      <c r="GN606" s="10">
        <f>GL606*1.4</f>
        <v>25.2</v>
      </c>
      <c r="GO606" s="10"/>
      <c r="GP606" s="268"/>
      <c r="GQ606" s="203" t="s">
        <v>71</v>
      </c>
      <c r="GR606" s="277" t="s">
        <v>518</v>
      </c>
      <c r="GT606" s="204"/>
      <c r="GU606" s="204">
        <f>VLOOKUP(GR606,$A$681:$F$2236,6,FALSE)</f>
        <v>18</v>
      </c>
      <c r="GV606" s="203" t="s">
        <v>63</v>
      </c>
      <c r="GW606" s="10">
        <f>GU606*1.4</f>
        <v>25.2</v>
      </c>
      <c r="GX606" s="10"/>
      <c r="GY606" s="268"/>
      <c r="GZ606" s="203" t="s">
        <v>71</v>
      </c>
      <c r="HA606" s="277" t="s">
        <v>2083</v>
      </c>
      <c r="HC606" s="204"/>
      <c r="HD606" s="204">
        <f>VLOOKUP(HA606,$A$681:$F$2236,6,FALSE)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518</v>
      </c>
      <c r="HL606" s="204"/>
      <c r="HM606" s="204">
        <f>VLOOKUP(HJ606,$A$681:$F$2236,6,FALSE)</f>
        <v>18</v>
      </c>
      <c r="HN606" s="203" t="s">
        <v>63</v>
      </c>
      <c r="HO606" s="10">
        <f>HM606*1.4</f>
        <v>25.2</v>
      </c>
      <c r="HP606" s="10"/>
      <c r="HQ606" s="268"/>
      <c r="HR606" s="203" t="s">
        <v>71</v>
      </c>
      <c r="HS606" s="277" t="s">
        <v>474</v>
      </c>
      <c r="HU606" s="204"/>
      <c r="HV606" s="204">
        <f>VLOOKUP(HS606,$A$681:$F$2236,6,FALSE)</f>
        <v>100</v>
      </c>
      <c r="HW606" s="203" t="s">
        <v>63</v>
      </c>
      <c r="HX606" s="10">
        <f>HV606*1.4</f>
        <v>140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VLOOKUP(IB606,$A$681:$F$2236,6,FALSE)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426</v>
      </c>
      <c r="IM606" s="204"/>
      <c r="IN606" s="204">
        <f>VLOOKUP(IK606,$A$681:$F$2236,6,FALSE)</f>
        <v>196</v>
      </c>
      <c r="IO606" s="203" t="s">
        <v>63</v>
      </c>
      <c r="IP606" s="10">
        <f>IN606*1.4</f>
        <v>274.39999999999998</v>
      </c>
      <c r="IQ606" s="10"/>
      <c r="IR606" s="268"/>
      <c r="IS606" s="203" t="s">
        <v>71</v>
      </c>
      <c r="IT606" s="277" t="s">
        <v>567</v>
      </c>
      <c r="IV606" s="204"/>
      <c r="IW606" s="204">
        <f>VLOOKUP(IT606,$A$681:$F$2236,6,FALSE)</f>
        <v>58</v>
      </c>
      <c r="IX606" s="203" t="s">
        <v>63</v>
      </c>
      <c r="IY606" s="10">
        <f>IW606*1.4</f>
        <v>81.199999999999989</v>
      </c>
      <c r="IZ606" s="10"/>
      <c r="JA606" s="268"/>
      <c r="JB606" s="203" t="s">
        <v>71</v>
      </c>
      <c r="JC606" s="277" t="s">
        <v>438</v>
      </c>
      <c r="JE606" s="204"/>
      <c r="JF606" s="204">
        <f>VLOOKUP(JC606,$A$681:$F$2236,6,FALSE)</f>
        <v>89</v>
      </c>
      <c r="JG606" s="203" t="s">
        <v>63</v>
      </c>
      <c r="JH606" s="10">
        <f>JF606*1.4</f>
        <v>124.6</v>
      </c>
      <c r="JI606" s="10"/>
      <c r="JJ606" s="268"/>
      <c r="JK606" s="203" t="s">
        <v>71</v>
      </c>
      <c r="JL606" s="277" t="s">
        <v>826</v>
      </c>
      <c r="JN606" s="204"/>
      <c r="JO606" s="204">
        <f>VLOOKUP(JL606,$A$681:$F$2236,6,FALSE)</f>
        <v>36</v>
      </c>
      <c r="JP606" s="203" t="s">
        <v>63</v>
      </c>
      <c r="JQ606" s="10">
        <f>JO606*1.4</f>
        <v>50.4</v>
      </c>
      <c r="JR606" s="10"/>
      <c r="JS606" s="268"/>
      <c r="JT606" s="203" t="s">
        <v>71</v>
      </c>
      <c r="JU606" s="277" t="s">
        <v>472</v>
      </c>
      <c r="JW606" s="204"/>
      <c r="JX606" s="204">
        <f>VLOOKUP(JU606,$A$681:$F$2236,6,FALSE)</f>
        <v>34</v>
      </c>
      <c r="JY606" s="203" t="s">
        <v>63</v>
      </c>
      <c r="JZ606" s="10">
        <f>JX606*1.4</f>
        <v>47.599999999999994</v>
      </c>
      <c r="KA606" s="10"/>
      <c r="KB606" s="268"/>
      <c r="KC606" s="203" t="s">
        <v>71</v>
      </c>
      <c r="KD606" s="277" t="s">
        <v>2083</v>
      </c>
      <c r="KF606" s="204"/>
      <c r="KG606" s="204">
        <f>VLOOKUP(KD606,$A$681:$F$2236,6,FALSE)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426</v>
      </c>
      <c r="KO606" s="204"/>
      <c r="KP606" s="204">
        <f>VLOOKUP(KM606,$A$681:$F$2236,6,FALSE)</f>
        <v>196</v>
      </c>
      <c r="KQ606" s="203" t="s">
        <v>63</v>
      </c>
      <c r="KR606" s="10">
        <f>KP606*1.4</f>
        <v>274.39999999999998</v>
      </c>
      <c r="KS606" s="10"/>
      <c r="KT606" s="268"/>
      <c r="KU606" s="203" t="s">
        <v>71</v>
      </c>
      <c r="KV606" s="277" t="s">
        <v>567</v>
      </c>
      <c r="KX606" s="204"/>
      <c r="KY606" s="204">
        <f>VLOOKUP(KV606,$A$681:$F$2236,6,FALSE)</f>
        <v>58</v>
      </c>
      <c r="KZ606" s="203" t="s">
        <v>63</v>
      </c>
      <c r="LA606" s="10">
        <f>KY606*1.4</f>
        <v>81.199999999999989</v>
      </c>
      <c r="LB606" s="10"/>
      <c r="LC606" s="268"/>
      <c r="LD606" s="203" t="s">
        <v>71</v>
      </c>
      <c r="LE606" s="277" t="s">
        <v>2083</v>
      </c>
      <c r="LG606" s="204"/>
      <c r="LH606" s="204">
        <f>VLOOKUP(LE606,$A$681:$F$2236,6,FALSE)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2083</v>
      </c>
      <c r="LP606" s="204"/>
      <c r="LQ606" s="204">
        <f>VLOOKUP(LN606,$A$681:$F$2236,6,FALSE)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474</v>
      </c>
      <c r="LY606" s="204"/>
      <c r="LZ606" s="204">
        <f>VLOOKUP(LW606,$A$681:$F$2236,6,FALSE)</f>
        <v>100</v>
      </c>
      <c r="MA606" s="203" t="s">
        <v>63</v>
      </c>
      <c r="MB606" s="10">
        <f>LZ606*1.4</f>
        <v>140</v>
      </c>
      <c r="MC606" s="10"/>
      <c r="MD606" s="268"/>
      <c r="ME606" s="203" t="s">
        <v>71</v>
      </c>
      <c r="MF606" s="277" t="s">
        <v>426</v>
      </c>
      <c r="MH606" s="204"/>
      <c r="MI606" s="204">
        <f>VLOOKUP(MF606,$A$681:$F$2236,6,FALSE)</f>
        <v>196</v>
      </c>
      <c r="MJ606" s="203" t="s">
        <v>63</v>
      </c>
      <c r="MK606" s="10">
        <f>MI606*1.4</f>
        <v>274.39999999999998</v>
      </c>
      <c r="ML606" s="10"/>
      <c r="MM606" s="268"/>
      <c r="MN606" s="203" t="s">
        <v>71</v>
      </c>
      <c r="MO606" s="277" t="s">
        <v>429</v>
      </c>
      <c r="MQ606" s="204"/>
      <c r="MR606" s="204">
        <f>VLOOKUP(MO606,$A$681:$F$2236,6,FALSE)</f>
        <v>0</v>
      </c>
      <c r="MS606" s="203" t="s">
        <v>63</v>
      </c>
      <c r="MT606" s="10">
        <f>MR606*1.4</f>
        <v>0</v>
      </c>
      <c r="MU606" s="10"/>
      <c r="MV606" s="268"/>
      <c r="MW606" s="203" t="s">
        <v>71</v>
      </c>
      <c r="MX606" s="277" t="s">
        <v>2083</v>
      </c>
      <c r="MZ606" s="204"/>
      <c r="NA606" s="204">
        <f>VLOOKUP(MX606,$A$681:$F$2236,6,FALSE)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1647</v>
      </c>
      <c r="NI606" s="204"/>
      <c r="NJ606" s="204">
        <f>VLOOKUP(NG606,$A$681:$F$2236,6,FALSE)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7" t="s">
        <v>1647</v>
      </c>
      <c r="NR606" s="204"/>
      <c r="NS606" s="204">
        <f>VLOOKUP(NP606,$A$681:$F$2236,6,FALSE)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2083</v>
      </c>
      <c r="OA606" s="204"/>
      <c r="OB606" s="204">
        <f>VLOOKUP(NY606,$A$681:$F$2236,6,FALSE)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426</v>
      </c>
      <c r="OJ606" s="204"/>
      <c r="OK606" s="204">
        <f>VLOOKUP(OH606,$A$681:$F$2236,6,FALSE)</f>
        <v>196</v>
      </c>
      <c r="OL606" s="203" t="s">
        <v>63</v>
      </c>
      <c r="OM606" s="10">
        <f>OK606*1.4</f>
        <v>274.39999999999998</v>
      </c>
      <c r="ON606" s="10"/>
      <c r="OO606" s="268"/>
      <c r="OP606" s="203" t="s">
        <v>71</v>
      </c>
      <c r="OQ606" s="427" t="s">
        <v>1647</v>
      </c>
      <c r="OS606" s="204"/>
      <c r="OT606" s="204">
        <f>VLOOKUP(OQ606,$A$681:$F$2236,6,FALSE)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31" t="s">
        <v>567</v>
      </c>
      <c r="PB606" s="204"/>
      <c r="PC606" s="204">
        <f>VLOOKUP(OZ606,$A$681:$F$2236,6,FALSE)</f>
        <v>58</v>
      </c>
      <c r="PD606" s="203" t="s">
        <v>63</v>
      </c>
      <c r="PE606" s="10">
        <f>PC606*1.4</f>
        <v>81.199999999999989</v>
      </c>
      <c r="PF606" s="10"/>
      <c r="PG606" s="268"/>
      <c r="PH606" s="203" t="s">
        <v>71</v>
      </c>
      <c r="PI606" s="277" t="s">
        <v>426</v>
      </c>
      <c r="PK606" s="204"/>
      <c r="PL606" s="204">
        <f>VLOOKUP(PI606,$A$681:$F$2236,6,FALSE)</f>
        <v>196</v>
      </c>
      <c r="PM606" s="203" t="s">
        <v>63</v>
      </c>
      <c r="PN606" s="10">
        <f>PL606*1.4</f>
        <v>274.39999999999998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VLOOKUP(PR606,$A$681:$F$2236,6,FALSE)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712</v>
      </c>
      <c r="QC606" s="204"/>
      <c r="QD606" s="204">
        <f>VLOOKUP(QA606,$A$681:$F$2236,6,FALSE)</f>
        <v>55</v>
      </c>
      <c r="QE606" s="203" t="s">
        <v>63</v>
      </c>
      <c r="QF606" s="10">
        <f>QD606*1.4</f>
        <v>77</v>
      </c>
      <c r="QG606" s="10"/>
      <c r="QH606" s="268"/>
      <c r="QI606" s="203" t="s">
        <v>71</v>
      </c>
      <c r="QJ606" s="277" t="s">
        <v>823</v>
      </c>
      <c r="QL606" s="204"/>
      <c r="QM606" s="204">
        <f>VLOOKUP(QJ606,$A$681:$F$2236,6,FALSE)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518</v>
      </c>
      <c r="QU606" s="204"/>
      <c r="QV606" s="204">
        <f>VLOOKUP(QS606,$A$681:$F$2236,6,FALSE)</f>
        <v>18</v>
      </c>
      <c r="QW606" s="203" t="s">
        <v>63</v>
      </c>
      <c r="QX606" s="10">
        <f>QV606*1.4</f>
        <v>25.2</v>
      </c>
      <c r="QY606" s="10"/>
      <c r="QZ606" s="268"/>
      <c r="RA606" s="203" t="s">
        <v>71</v>
      </c>
      <c r="RB606" s="277" t="s">
        <v>823</v>
      </c>
      <c r="RD606" s="204"/>
      <c r="RE606" s="204">
        <f>VLOOKUP(RB606,$A$681:$F$2236,6,FALSE)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VLOOKUP(RK606,$A$681:$F$2236,6,FALSE)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518</v>
      </c>
      <c r="RV606" s="204"/>
      <c r="RW606" s="204">
        <f>VLOOKUP(RT606,$A$681:$F$2236,6,FALSE)</f>
        <v>18</v>
      </c>
      <c r="RX606" s="203" t="s">
        <v>63</v>
      </c>
      <c r="RY606" s="10">
        <f>RW606*1.4</f>
        <v>25.2</v>
      </c>
      <c r="RZ606" s="10"/>
      <c r="SA606" s="274"/>
      <c r="SB606" s="203" t="s">
        <v>71</v>
      </c>
      <c r="SC606" s="277" t="s">
        <v>438</v>
      </c>
      <c r="SE606" s="204"/>
      <c r="SF606" s="204">
        <f>VLOOKUP(SC606,$A$681:$F$2236,6,FALSE)</f>
        <v>89</v>
      </c>
      <c r="SG606" s="203" t="s">
        <v>63</v>
      </c>
      <c r="SH606" s="10">
        <f>SF606*1.4</f>
        <v>124.6</v>
      </c>
      <c r="SI606" s="10"/>
      <c r="SJ606" s="274"/>
      <c r="SK606" s="203" t="s">
        <v>71</v>
      </c>
      <c r="SL606" s="277" t="s">
        <v>2083</v>
      </c>
      <c r="SN606" s="204"/>
      <c r="SO606" s="204">
        <f>VLOOKUP(SL606,$A$681:$F$2236,6,FALSE)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518</v>
      </c>
      <c r="SW606" s="204"/>
      <c r="SX606" s="204">
        <f>VLOOKUP(SU606,$A$681:$F$2236,6,FALSE)</f>
        <v>18</v>
      </c>
      <c r="SY606" s="203" t="s">
        <v>63</v>
      </c>
      <c r="SZ606" s="10">
        <f>SX606*1.4</f>
        <v>25.2</v>
      </c>
      <c r="TA606" s="10"/>
      <c r="TB606" s="274"/>
      <c r="TC606" s="203" t="s">
        <v>71</v>
      </c>
      <c r="TD606" s="277" t="s">
        <v>518</v>
      </c>
      <c r="TF606" s="204"/>
      <c r="TG606" s="204">
        <f>VLOOKUP(TD606,$A$681:$F$2236,6,FALSE)</f>
        <v>18</v>
      </c>
      <c r="TH606" s="203" t="s">
        <v>63</v>
      </c>
      <c r="TI606" s="10">
        <f>TG606*1.4</f>
        <v>25.2</v>
      </c>
      <c r="TK606" s="274"/>
      <c r="TL606" s="203" t="s">
        <v>71</v>
      </c>
      <c r="TM606" s="277" t="s">
        <v>567</v>
      </c>
      <c r="TO606" s="204"/>
      <c r="TP606" s="204">
        <f>VLOOKUP(TM606,$A$681:$F$2236,6,FALSE)</f>
        <v>58</v>
      </c>
      <c r="TQ606" s="203" t="s">
        <v>63</v>
      </c>
      <c r="TR606" s="10">
        <f>TP606*1.4</f>
        <v>81.199999999999989</v>
      </c>
      <c r="TS606" s="10"/>
      <c r="TT606" s="274"/>
      <c r="TU606" s="203" t="s">
        <v>71</v>
      </c>
      <c r="TV606" s="277" t="s">
        <v>518</v>
      </c>
      <c r="TX606" s="204"/>
      <c r="TY606" s="204">
        <f>VLOOKUP(TV606,$A$681:$F$2236,6,FALSE)</f>
        <v>18</v>
      </c>
      <c r="TZ606" s="203" t="s">
        <v>63</v>
      </c>
      <c r="UA606" s="10">
        <f>TY606*1.4</f>
        <v>25.2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VLOOKUP(UE606,$A$681:$F$2236,6,FALSE)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1647</v>
      </c>
      <c r="UP606" s="204"/>
      <c r="UQ606" s="204">
        <f>VLOOKUP(UN606,$A$681:$F$2236,6,FALSE)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823</v>
      </c>
      <c r="UY606" s="204"/>
      <c r="UZ606" s="204">
        <f>VLOOKUP(UW606,$A$681:$F$2236,6,FALSE)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680</v>
      </c>
      <c r="VH606" s="204"/>
      <c r="VI606" s="204">
        <f>VLOOKUP(VF606,$A$681:$F$2236,6,FALSE)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823</v>
      </c>
      <c r="VQ606" s="204"/>
      <c r="VR606" s="204">
        <f>VLOOKUP(VO606,$A$681:$F$2236,6,FALSE)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VLOOKUP(VX606,$A$681:$F$2236,6,FALSE)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429</v>
      </c>
      <c r="WI606" s="204"/>
      <c r="WJ606" s="204">
        <f>VLOOKUP(WG606,$A$681:$F$2236,6,FALSE)</f>
        <v>0</v>
      </c>
      <c r="WK606" s="203" t="s">
        <v>63</v>
      </c>
      <c r="WL606" s="10">
        <f>WJ606*1.4</f>
        <v>0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VLOOKUP(WP606,$A$681:$F$2236,6,FALSE)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VLOOKUP(WY606,$A$681:$F$2236,6,FALSE)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518</v>
      </c>
      <c r="XJ606" s="204"/>
      <c r="XK606" s="204">
        <f>VLOOKUP(XH606,$A$681:$F$2236,6,FALSE)</f>
        <v>18</v>
      </c>
      <c r="XL606" s="203" t="s">
        <v>63</v>
      </c>
      <c r="XM606" s="10">
        <f>XK606*1.4</f>
        <v>25.2</v>
      </c>
      <c r="XO606" s="274"/>
      <c r="XP606" s="203" t="s">
        <v>71</v>
      </c>
      <c r="XQ606" s="277" t="s">
        <v>1647</v>
      </c>
      <c r="XS606" s="204"/>
      <c r="XT606" s="204">
        <f>VLOOKUP(XQ606,$A$681:$F$2236,6,FALSE)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518</v>
      </c>
      <c r="YB606" s="204"/>
      <c r="YC606" s="204">
        <f>VLOOKUP(XZ606,$A$681:$F$2236,6,FALSE)</f>
        <v>18</v>
      </c>
      <c r="YD606" s="203" t="s">
        <v>63</v>
      </c>
      <c r="YE606" s="10">
        <f>YC606*1.4</f>
        <v>25.2</v>
      </c>
      <c r="YG606" s="274"/>
      <c r="YH606" s="203" t="s">
        <v>71</v>
      </c>
      <c r="YI606" s="279" t="s">
        <v>183</v>
      </c>
      <c r="YK606" s="204"/>
      <c r="YL606" s="204" t="e">
        <f>VLOOKUP(YI606,$A$681:$F$2236,6,FALSE)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VLOOKUP(YR606,$A$681:$F$2236,6,FALSE)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31" t="s">
        <v>426</v>
      </c>
      <c r="ZC606" s="204"/>
      <c r="ZD606" s="204">
        <f>VLOOKUP(ZA606,$A$681:$F$2236,6,FALSE)</f>
        <v>196</v>
      </c>
      <c r="ZE606" s="203" t="s">
        <v>63</v>
      </c>
      <c r="ZF606" s="10">
        <f>ZD606*1.4</f>
        <v>274.39999999999998</v>
      </c>
      <c r="ZH606" s="274"/>
      <c r="ZI606" s="203" t="s">
        <v>71</v>
      </c>
      <c r="ZJ606" s="277" t="s">
        <v>518</v>
      </c>
      <c r="ZL606" s="204"/>
      <c r="ZM606" s="204">
        <f>VLOOKUP(ZJ606,$A$681:$F$2236,6,FALSE)</f>
        <v>18</v>
      </c>
      <c r="ZN606" s="203" t="s">
        <v>63</v>
      </c>
      <c r="ZO606" s="10">
        <f>ZM606*1.4</f>
        <v>25.2</v>
      </c>
      <c r="ZQ606" s="274"/>
      <c r="ZR606" s="203" t="s">
        <v>71</v>
      </c>
      <c r="ZS606" s="277" t="s">
        <v>680</v>
      </c>
      <c r="ZU606" s="204"/>
      <c r="ZV606" s="204">
        <f>VLOOKUP(ZS606,$A$681:$F$2236,6,FALSE)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712</v>
      </c>
      <c r="AAD606" s="204"/>
      <c r="AAE606" s="204">
        <f>VLOOKUP(AAB606,$A$681:$F$2236,6,FALSE)</f>
        <v>55</v>
      </c>
      <c r="AAF606" s="203" t="s">
        <v>63</v>
      </c>
      <c r="AAG606" s="10">
        <f>AAE606*1.4</f>
        <v>77</v>
      </c>
      <c r="AAH606" s="10"/>
      <c r="AAI606" s="274"/>
      <c r="AAJ606" s="203" t="s">
        <v>71</v>
      </c>
      <c r="AAK606" s="277" t="s">
        <v>1647</v>
      </c>
      <c r="AAM606" s="204"/>
      <c r="AAN606" s="204">
        <f>VLOOKUP(AAK606,$A$681:$F$2236,6,FALSE)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438</v>
      </c>
      <c r="AAV606" s="204"/>
      <c r="AAW606" s="204">
        <f>VLOOKUP(AAT606,$A$681:$F$2236,6,FALSE)</f>
        <v>89</v>
      </c>
      <c r="AAX606" s="203" t="s">
        <v>63</v>
      </c>
      <c r="AAY606" s="10">
        <f>AAW606*1.4</f>
        <v>124.6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VLOOKUP(ABC606,$A$681:$F$2236,6,FALSE)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2083</v>
      </c>
      <c r="ABN606" s="204"/>
      <c r="ABO606" s="204">
        <f>VLOOKUP(ABL606,$A$681:$F$2236,6,FALSE)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438</v>
      </c>
      <c r="ABW606" s="204"/>
      <c r="ABX606" s="204">
        <f>VLOOKUP(ABU606,$A$681:$F$2236,6,FALSE)</f>
        <v>89</v>
      </c>
      <c r="ABY606" s="203" t="s">
        <v>63</v>
      </c>
      <c r="ABZ606" s="10">
        <f>ABX606*1.4</f>
        <v>124.6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VLOOKUP(ACD606,$A$681:$F$2236,6,FALSE)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VLOOKUP(ACM606,$A$681:$F$2236,6,FALSE)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VLOOKUP(ACV606,$A$681:$F$2236,6,FALSE)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VLOOKUP(ADE606,$A$681:$F$2236,6,FALSE)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VLOOKUP(ADN606,$A$681:$F$2236,6,FALSE)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VLOOKUP(ADW606,$A$681:$F$2236,6,FALSE)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VLOOKUP(AEF606,$A$681:$F$2236,6,FALSE)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VLOOKUP(AEO606,$A$681:$F$2236,6,FALSE)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VLOOKUP(AEX606,$A$681:$F$2236,6,FALSE)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VLOOKUP(AFG606,$A$681:$F$2236,6,FALSE)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VLOOKUP(AFP606,$A$681:$F$2236,6,FALSE)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VLOOKUP(AFY606,$A$681:$F$2236,6,FALSE)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VLOOKUP(AGH606,$A$681:$F$2236,6,FALSE)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VLOOKUP(AGQ606,$A$681:$F$2236,6,FALSE)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427</v>
      </c>
      <c r="AHB606" s="204"/>
      <c r="AHC606" s="204">
        <f>VLOOKUP(AGZ606,$A$681:$F$2236,6,FALSE)</f>
        <v>117</v>
      </c>
      <c r="AHD606" s="203" t="s">
        <v>63</v>
      </c>
      <c r="AHE606" s="10">
        <f>AHC606*1.4</f>
        <v>163.79999999999998</v>
      </c>
      <c r="AHF606" s="10"/>
      <c r="AHG606" s="274"/>
      <c r="AHH606" s="203" t="s">
        <v>71</v>
      </c>
      <c r="AHI606" s="277" t="s">
        <v>823</v>
      </c>
      <c r="AHK606" s="204"/>
      <c r="AHL606" s="204">
        <f>VLOOKUP(AHI606,$A$681:$F$2236,6,FALSE)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823</v>
      </c>
      <c r="AHT606" s="204"/>
      <c r="AHU606" s="204">
        <f>VLOOKUP(AHR606,$A$681:$F$2236,6,FALSE)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518</v>
      </c>
      <c r="AIC606" s="204"/>
      <c r="AID606" s="204">
        <f>VLOOKUP(AIA606,$A$681:$F$2236,6,FALSE)</f>
        <v>18</v>
      </c>
      <c r="AIE606" s="203" t="s">
        <v>63</v>
      </c>
      <c r="AIF606" s="10">
        <f>AID606*1.4</f>
        <v>25.2</v>
      </c>
      <c r="AIG606" s="10"/>
      <c r="AIH606" s="274"/>
      <c r="AII606" s="203" t="s">
        <v>71</v>
      </c>
      <c r="AIJ606" s="277" t="s">
        <v>427</v>
      </c>
      <c r="AIL606" s="204"/>
      <c r="AIM606" s="204">
        <f>VLOOKUP(AIJ606,$A$681:$F$2236,6,FALSE)</f>
        <v>117</v>
      </c>
      <c r="AIN606" s="203" t="s">
        <v>63</v>
      </c>
      <c r="AIO606" s="10">
        <f>AIM606*1.4</f>
        <v>163.79999999999998</v>
      </c>
      <c r="AIP606" s="10"/>
      <c r="AIQ606" s="274"/>
      <c r="AIR606" s="203" t="s">
        <v>71</v>
      </c>
      <c r="AIS606" s="277" t="s">
        <v>518</v>
      </c>
      <c r="AIU606" s="204"/>
      <c r="AIV606" s="204">
        <f>VLOOKUP(AIS606,$A$681:$F$2236,6,FALSE)</f>
        <v>18</v>
      </c>
      <c r="AIW606" s="203" t="s">
        <v>63</v>
      </c>
      <c r="AIX606" s="10">
        <f>AIV606*1.4</f>
        <v>25.2</v>
      </c>
      <c r="AIY606" s="10"/>
      <c r="AIZ606" s="274"/>
      <c r="AJA606" s="203" t="s">
        <v>71</v>
      </c>
      <c r="AJB606" s="277" t="s">
        <v>426</v>
      </c>
      <c r="AJD606" s="204"/>
      <c r="AJE606" s="204">
        <f>VLOOKUP(AJB606,$A$681:$F$2236,6,FALSE)</f>
        <v>196</v>
      </c>
      <c r="AJF606" s="203" t="s">
        <v>63</v>
      </c>
      <c r="AJG606" s="10">
        <f>AJE606*1.4</f>
        <v>274.39999999999998</v>
      </c>
      <c r="AJH606" s="10"/>
      <c r="AJI606" s="274"/>
      <c r="AJJ606" s="203" t="s">
        <v>71</v>
      </c>
      <c r="AJK606" s="277" t="s">
        <v>823</v>
      </c>
      <c r="AJM606" s="204"/>
      <c r="AJN606" s="204">
        <f>VLOOKUP(AJK606,$A$681:$F$2236,6,FALSE)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4" t="s">
        <v>823</v>
      </c>
      <c r="AJV606" s="204"/>
      <c r="AJW606" s="204">
        <f>VLOOKUP(AJT606,$A$681:$F$2236,6,FALSE)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426</v>
      </c>
      <c r="AKE606" s="204"/>
      <c r="AKF606" s="204">
        <f>VLOOKUP(AKC606,$A$681:$F$2236,6,FALSE)</f>
        <v>196</v>
      </c>
      <c r="AKG606" s="203" t="s">
        <v>63</v>
      </c>
      <c r="AKH606" s="10">
        <f>AKF606*1.4</f>
        <v>274.39999999999998</v>
      </c>
      <c r="AKI606" s="10"/>
      <c r="AKJ606" s="274"/>
      <c r="AKK606" s="203" t="s">
        <v>71</v>
      </c>
      <c r="AKL606" s="277" t="s">
        <v>438</v>
      </c>
      <c r="AKN606" s="204"/>
      <c r="AKO606" s="204">
        <f>VLOOKUP(AKL606,$A$681:$F$2236,6,FALSE)</f>
        <v>89</v>
      </c>
      <c r="AKP606" s="203" t="s">
        <v>63</v>
      </c>
      <c r="AKQ606" s="10">
        <f>AKO606*1.4</f>
        <v>124.6</v>
      </c>
      <c r="AKR606" s="10"/>
      <c r="AKS606" s="274"/>
      <c r="AKT606" s="203" t="s">
        <v>71</v>
      </c>
      <c r="AKU606" s="277" t="s">
        <v>472</v>
      </c>
      <c r="AKW606" s="204"/>
      <c r="AKX606" s="204">
        <f>VLOOKUP(AKU606,$A$681:$F$2236,6,FALSE)</f>
        <v>34</v>
      </c>
      <c r="AKY606" s="203" t="s">
        <v>63</v>
      </c>
      <c r="AKZ606" s="10">
        <f>AKX606*1.4</f>
        <v>47.599999999999994</v>
      </c>
      <c r="ALA606" s="10"/>
      <c r="ALB606" s="274"/>
      <c r="ALC606" s="203" t="s">
        <v>71</v>
      </c>
      <c r="ALD606" s="277" t="s">
        <v>826</v>
      </c>
      <c r="ALF606" s="204"/>
      <c r="ALG606" s="204">
        <f>VLOOKUP(ALD606,$A$681:$F$2236,6,FALSE)</f>
        <v>36</v>
      </c>
      <c r="ALH606" s="203" t="s">
        <v>63</v>
      </c>
      <c r="ALI606" s="10">
        <f>ALG606*1.4</f>
        <v>50.4</v>
      </c>
      <c r="ALJ606" s="10"/>
      <c r="ALK606" s="274"/>
      <c r="ALL606" s="203" t="s">
        <v>71</v>
      </c>
      <c r="ALM606" s="277" t="s">
        <v>680</v>
      </c>
      <c r="ALO606" s="204"/>
      <c r="ALP606" s="204">
        <f>VLOOKUP(ALM606,$A$681:$F$2236,6,FALSE)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426</v>
      </c>
      <c r="ALX606" s="204"/>
      <c r="ALY606" s="204">
        <f>VLOOKUP(ALV606,$A$681:$F$2236,6,FALSE)</f>
        <v>196</v>
      </c>
      <c r="ALZ606" s="203" t="s">
        <v>63</v>
      </c>
      <c r="AMA606" s="10">
        <f>ALY606*1.4</f>
        <v>274.39999999999998</v>
      </c>
      <c r="AMB606" s="10"/>
      <c r="AMC606" s="274"/>
      <c r="AMD606" s="203" t="s">
        <v>71</v>
      </c>
      <c r="AME606" s="277" t="s">
        <v>2083</v>
      </c>
      <c r="AMG606" s="204"/>
      <c r="AMH606" s="204">
        <f>VLOOKUP(AME606,$A$681:$F$2236,6,FALSE)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567</v>
      </c>
      <c r="AMP606" s="204"/>
      <c r="AMQ606" s="204">
        <f>VLOOKUP(AMN606,$A$681:$F$2236,6,FALSE)</f>
        <v>58</v>
      </c>
      <c r="AMR606" s="203" t="s">
        <v>63</v>
      </c>
      <c r="AMS606" s="10">
        <f>AMQ606*1.4</f>
        <v>81.199999999999989</v>
      </c>
      <c r="AMT606" s="10"/>
      <c r="AMU606" s="274"/>
      <c r="AMV606" s="203" t="s">
        <v>71</v>
      </c>
      <c r="AMW606" s="277" t="s">
        <v>518</v>
      </c>
      <c r="AMY606" s="204"/>
      <c r="AMZ606" s="204">
        <f>VLOOKUP(AMW606,$A$681:$F$2236,6,FALSE)</f>
        <v>18</v>
      </c>
      <c r="ANA606" s="203" t="s">
        <v>63</v>
      </c>
      <c r="ANB606" s="10">
        <f>AMZ606*1.4</f>
        <v>25.2</v>
      </c>
      <c r="ANC606" s="10"/>
      <c r="AND606" s="274"/>
      <c r="ANE606" s="203" t="s">
        <v>71</v>
      </c>
      <c r="ANF606" s="277" t="s">
        <v>426</v>
      </c>
      <c r="ANH606" s="204"/>
      <c r="ANI606" s="204">
        <f>VLOOKUP(ANF606,$A$681:$F$2236,6,FALSE)</f>
        <v>196</v>
      </c>
      <c r="ANJ606" s="203" t="s">
        <v>63</v>
      </c>
      <c r="ANK606" s="10">
        <f>ANI606*1.4</f>
        <v>274.39999999999998</v>
      </c>
      <c r="ANL606" s="10"/>
      <c r="ANM606" s="274"/>
      <c r="ANN606" s="203" t="s">
        <v>71</v>
      </c>
      <c r="ANO606" s="277" t="s">
        <v>823</v>
      </c>
      <c r="ANQ606" s="204"/>
      <c r="ANR606" s="204">
        <f>VLOOKUP(ANO606,$A$681:$F$2236,6,FALSE)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518</v>
      </c>
      <c r="ANZ606" s="204"/>
      <c r="AOA606" s="204">
        <f>VLOOKUP(ANX606,$A$681:$F$2236,6,FALSE)</f>
        <v>18</v>
      </c>
      <c r="AOB606" s="203" t="s">
        <v>63</v>
      </c>
      <c r="AOC606" s="10">
        <f>AOA606*1.4</f>
        <v>25.2</v>
      </c>
      <c r="AOD606" s="10"/>
      <c r="AOE606" s="274"/>
      <c r="AOF606" s="203" t="s">
        <v>71</v>
      </c>
      <c r="AOG606" s="277" t="s">
        <v>567</v>
      </c>
      <c r="AOI606" s="204"/>
      <c r="AOJ606" s="204">
        <f>VLOOKUP(AOG606,$A$681:$F$2236,6,FALSE)</f>
        <v>58</v>
      </c>
      <c r="AOK606" s="203" t="s">
        <v>63</v>
      </c>
      <c r="AOL606" s="10">
        <f>AOJ606*1.4</f>
        <v>81.199999999999989</v>
      </c>
      <c r="AOM606" s="10"/>
      <c r="AON606" s="274"/>
      <c r="AOO606" s="203" t="s">
        <v>71</v>
      </c>
      <c r="AOP606" s="277" t="s">
        <v>426</v>
      </c>
      <c r="AOR606" s="204"/>
      <c r="AOS606" s="204">
        <f>VLOOKUP(AOP606,$A$681:$F$2236,6,FALSE)</f>
        <v>196</v>
      </c>
      <c r="AOT606" s="203" t="s">
        <v>63</v>
      </c>
      <c r="AOU606" s="10">
        <f>AOS606*1.4</f>
        <v>274.39999999999998</v>
      </c>
      <c r="AOV606" s="10"/>
      <c r="AOW606" s="274"/>
      <c r="AOX606" s="203" t="s">
        <v>71</v>
      </c>
      <c r="AOY606" s="277" t="s">
        <v>518</v>
      </c>
      <c r="APA606" s="204"/>
      <c r="APB606" s="204">
        <f>VLOOKUP(AOY606,$A$681:$F$2236,6,FALSE)</f>
        <v>18</v>
      </c>
      <c r="APC606" s="203" t="s">
        <v>63</v>
      </c>
      <c r="APD606" s="10">
        <f>APB606*1.4</f>
        <v>25.2</v>
      </c>
      <c r="APE606" s="10"/>
      <c r="APF606" s="274"/>
      <c r="APG606" s="203" t="s">
        <v>71</v>
      </c>
      <c r="APH606" s="277" t="s">
        <v>426</v>
      </c>
      <c r="APJ606" s="204"/>
      <c r="APK606" s="204">
        <f>VLOOKUP(APH606,$A$681:$F$2236,6,FALSE)</f>
        <v>196</v>
      </c>
      <c r="APL606" s="203" t="s">
        <v>63</v>
      </c>
      <c r="APM606" s="10">
        <f>APK606*1.4</f>
        <v>274.39999999999998</v>
      </c>
      <c r="APN606" s="10"/>
      <c r="APO606" s="274"/>
      <c r="APP606" s="203" t="s">
        <v>71</v>
      </c>
      <c r="APQ606" s="277" t="s">
        <v>518</v>
      </c>
      <c r="APS606" s="204"/>
      <c r="APT606" s="204">
        <f>VLOOKUP(APQ606,$A$681:$F$2236,6,FALSE)</f>
        <v>18</v>
      </c>
      <c r="APU606" s="203" t="s">
        <v>63</v>
      </c>
      <c r="APV606" s="10">
        <f>APT606*1.4</f>
        <v>25.2</v>
      </c>
      <c r="APW606" s="10"/>
      <c r="APX606" s="274"/>
      <c r="APY606" s="203" t="s">
        <v>71</v>
      </c>
      <c r="APZ606" s="277" t="s">
        <v>823</v>
      </c>
      <c r="AQB606" s="204"/>
      <c r="AQC606" s="204">
        <f>VLOOKUP(APZ606,$A$681:$F$2236,6,FALSE)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426</v>
      </c>
      <c r="D607" s="204"/>
      <c r="E607" s="204">
        <f>VLOOKUP(B607,$A$681:$F$2236,6,FALSE)</f>
        <v>196</v>
      </c>
      <c r="F607" s="203" t="s">
        <v>65</v>
      </c>
      <c r="G607" s="10">
        <f>E607*1.3</f>
        <v>254.8</v>
      </c>
      <c r="H607" s="10"/>
      <c r="I607" s="268"/>
      <c r="J607" s="203" t="s">
        <v>72</v>
      </c>
      <c r="K607" s="277" t="s">
        <v>680</v>
      </c>
      <c r="M607" s="204"/>
      <c r="N607" s="204">
        <f>VLOOKUP(K607,$A$681:$F$2236,6,FALSE)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1647</v>
      </c>
      <c r="V607" s="204"/>
      <c r="W607" s="204">
        <f>VLOOKUP(T607,$A$681:$F$2236,6,FALSE)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438</v>
      </c>
      <c r="AE607" s="204"/>
      <c r="AF607" s="204">
        <f>VLOOKUP(AC607,$A$681:$F$2236,6,FALSE)</f>
        <v>89</v>
      </c>
      <c r="AG607" s="203" t="s">
        <v>65</v>
      </c>
      <c r="AH607" s="10">
        <f>AF607*1.3</f>
        <v>115.7</v>
      </c>
      <c r="AI607" s="10"/>
      <c r="AJ607" s="268"/>
      <c r="AK607" s="203" t="s">
        <v>72</v>
      </c>
      <c r="AL607" s="277" t="s">
        <v>712</v>
      </c>
      <c r="AN607" s="204"/>
      <c r="AO607" s="204">
        <f>VLOOKUP(AL607,$A$681:$F$2236,6,FALSE)</f>
        <v>55</v>
      </c>
      <c r="AP607" s="203" t="s">
        <v>65</v>
      </c>
      <c r="AQ607" s="10">
        <f>AO607*1.3</f>
        <v>71.5</v>
      </c>
      <c r="AR607" s="10"/>
      <c r="AS607" s="268"/>
      <c r="AT607" s="203" t="s">
        <v>72</v>
      </c>
      <c r="AU607" s="277" t="s">
        <v>426</v>
      </c>
      <c r="AW607" s="204"/>
      <c r="AX607" s="204">
        <f>VLOOKUP(AU607,$A$681:$F$2236,6,FALSE)</f>
        <v>196</v>
      </c>
      <c r="AY607" s="203" t="s">
        <v>65</v>
      </c>
      <c r="AZ607" s="10">
        <f>AX607*1.3</f>
        <v>254.8</v>
      </c>
      <c r="BA607" s="10"/>
      <c r="BB607" s="268"/>
      <c r="BC607" s="203" t="s">
        <v>72</v>
      </c>
      <c r="BD607" s="277" t="s">
        <v>518</v>
      </c>
      <c r="BF607" s="204"/>
      <c r="BG607" s="204">
        <f>VLOOKUP(BD607,$A$681:$F$2236,6,FALSE)</f>
        <v>18</v>
      </c>
      <c r="BH607" s="203" t="s">
        <v>65</v>
      </c>
      <c r="BI607" s="10">
        <f>BG607*1.3</f>
        <v>23.400000000000002</v>
      </c>
      <c r="BJ607" s="10"/>
      <c r="BK607" s="268"/>
      <c r="BL607" s="203" t="s">
        <v>72</v>
      </c>
      <c r="BM607" s="277" t="s">
        <v>518</v>
      </c>
      <c r="BO607" s="204"/>
      <c r="BP607" s="204">
        <f>VLOOKUP(BM607,$A$681:$F$2236,6,FALSE)</f>
        <v>18</v>
      </c>
      <c r="BQ607" s="203" t="s">
        <v>65</v>
      </c>
      <c r="BR607" s="10">
        <f>BP607*1.3</f>
        <v>23.400000000000002</v>
      </c>
      <c r="BS607" s="10"/>
      <c r="BT607" s="268"/>
      <c r="BU607" s="203" t="s">
        <v>72</v>
      </c>
      <c r="BV607" s="277" t="s">
        <v>823</v>
      </c>
      <c r="BX607" s="204"/>
      <c r="BY607" s="204">
        <f>VLOOKUP(BV607,$A$681:$F$2236,6,FALSE)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712</v>
      </c>
      <c r="CG607" s="204"/>
      <c r="CH607" s="204">
        <f>VLOOKUP(CE607,$A$681:$F$2236,6,FALSE)</f>
        <v>55</v>
      </c>
      <c r="CI607" s="203" t="s">
        <v>65</v>
      </c>
      <c r="CJ607" s="10">
        <f>CH607*1.3</f>
        <v>71.5</v>
      </c>
      <c r="CK607" s="10"/>
      <c r="CL607" s="268"/>
      <c r="CM607" s="203" t="s">
        <v>72</v>
      </c>
      <c r="CN607" s="277" t="s">
        <v>823</v>
      </c>
      <c r="CP607" s="204"/>
      <c r="CQ607" s="204">
        <f>VLOOKUP(CN607,$A$681:$F$2236,6,FALSE)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518</v>
      </c>
      <c r="CY607" s="204"/>
      <c r="CZ607" s="204">
        <f>VLOOKUP(CW607,$A$681:$F$2236,6,FALSE)</f>
        <v>18</v>
      </c>
      <c r="DA607" s="203" t="s">
        <v>65</v>
      </c>
      <c r="DB607" s="10">
        <f>CZ607*1.3</f>
        <v>23.400000000000002</v>
      </c>
      <c r="DC607" s="10"/>
      <c r="DD607" s="268"/>
      <c r="DE607" s="203" t="s">
        <v>72</v>
      </c>
      <c r="DF607" s="277" t="s">
        <v>518</v>
      </c>
      <c r="DH607" s="204"/>
      <c r="DI607" s="204">
        <f>VLOOKUP(DF607,$A$681:$F$2236,6,FALSE)</f>
        <v>18</v>
      </c>
      <c r="DJ607" s="203" t="s">
        <v>65</v>
      </c>
      <c r="DK607" s="10">
        <f>DI607*1.3</f>
        <v>23.400000000000002</v>
      </c>
      <c r="DL607" s="10"/>
      <c r="DM607" s="268"/>
      <c r="DN607" s="203" t="s">
        <v>72</v>
      </c>
      <c r="DO607" s="277" t="s">
        <v>2083</v>
      </c>
      <c r="DQ607" s="204"/>
      <c r="DR607" s="204">
        <f>VLOOKUP(DO607,$A$681:$F$2236,6,FALSE)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VLOOKUP(DX607,$A$681:$F$2236,6,FALSE)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427</v>
      </c>
      <c r="EI607" s="204"/>
      <c r="EJ607" s="204">
        <f>VLOOKUP(EG607,$A$681:$F$2236,6,FALSE)</f>
        <v>117</v>
      </c>
      <c r="EK607" s="203" t="s">
        <v>65</v>
      </c>
      <c r="EL607" s="10">
        <f>EJ607*1.3</f>
        <v>152.1</v>
      </c>
      <c r="EM607" s="10"/>
      <c r="EN607" s="268"/>
      <c r="EO607" s="203" t="s">
        <v>72</v>
      </c>
      <c r="EP607" s="277" t="s">
        <v>438</v>
      </c>
      <c r="ER607" s="204"/>
      <c r="ES607" s="204">
        <f>VLOOKUP(EP607,$A$681:$F$2236,6,FALSE)</f>
        <v>89</v>
      </c>
      <c r="ET607" s="203" t="s">
        <v>65</v>
      </c>
      <c r="EU607" s="10">
        <f>ES607*1.3</f>
        <v>115.7</v>
      </c>
      <c r="EV607" s="10"/>
      <c r="EW607" s="268"/>
      <c r="EX607" s="203" t="s">
        <v>72</v>
      </c>
      <c r="EY607" s="277" t="s">
        <v>1647</v>
      </c>
      <c r="FA607" s="204"/>
      <c r="FB607" s="204">
        <f>VLOOKUP(EY607,$A$681:$F$2236,6,FALSE)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4" t="s">
        <v>823</v>
      </c>
      <c r="FJ607" s="204"/>
      <c r="FK607" s="204">
        <f>VLOOKUP(FH607,$A$681:$F$2236,6,FALSE)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2083</v>
      </c>
      <c r="FS607" s="204"/>
      <c r="FT607" s="204">
        <f>VLOOKUP(FQ607,$A$681:$F$2236,6,FALSE)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2083</v>
      </c>
      <c r="GB607" s="204"/>
      <c r="GC607" s="204">
        <f>VLOOKUP(FZ607,$A$681:$F$2236,6,FALSE)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438</v>
      </c>
      <c r="GK607" s="204"/>
      <c r="GL607" s="204">
        <f>VLOOKUP(GI607,$A$681:$F$2236,6,FALSE)</f>
        <v>89</v>
      </c>
      <c r="GM607" s="203" t="s">
        <v>65</v>
      </c>
      <c r="GN607" s="10">
        <f>GL607*1.3</f>
        <v>115.7</v>
      </c>
      <c r="GO607" s="10"/>
      <c r="GP607" s="268"/>
      <c r="GQ607" s="203" t="s">
        <v>72</v>
      </c>
      <c r="GR607" s="277" t="s">
        <v>680</v>
      </c>
      <c r="GT607" s="204"/>
      <c r="GU607" s="204">
        <f>VLOOKUP(GR607,$A$681:$F$2236,6,FALSE)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823</v>
      </c>
      <c r="HC607" s="204"/>
      <c r="HD607" s="204">
        <f>VLOOKUP(HA607,$A$681:$F$2236,6,FALSE)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438</v>
      </c>
      <c r="HL607" s="204"/>
      <c r="HM607" s="204">
        <f>VLOOKUP(HJ607,$A$681:$F$2236,6,FALSE)</f>
        <v>89</v>
      </c>
      <c r="HN607" s="203" t="s">
        <v>65</v>
      </c>
      <c r="HO607" s="10">
        <f>HM607*1.3</f>
        <v>115.7</v>
      </c>
      <c r="HP607" s="10"/>
      <c r="HQ607" s="268"/>
      <c r="HR607" s="203" t="s">
        <v>72</v>
      </c>
      <c r="HS607" s="277" t="s">
        <v>712</v>
      </c>
      <c r="HU607" s="204"/>
      <c r="HV607" s="204">
        <f>VLOOKUP(HS607,$A$681:$F$2236,6,FALSE)</f>
        <v>55</v>
      </c>
      <c r="HW607" s="203" t="s">
        <v>65</v>
      </c>
      <c r="HX607" s="10">
        <f>HV607*1.3</f>
        <v>71.5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VLOOKUP(IB607,$A$681:$F$2236,6,FALSE)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1647</v>
      </c>
      <c r="IM607" s="204"/>
      <c r="IN607" s="204">
        <f>VLOOKUP(IK607,$A$681:$F$2236,6,FALSE)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823</v>
      </c>
      <c r="IV607" s="204"/>
      <c r="IW607" s="204">
        <f>VLOOKUP(IT607,$A$681:$F$2236,6,FALSE)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823</v>
      </c>
      <c r="JE607" s="204"/>
      <c r="JF607" s="204">
        <f>VLOOKUP(JC607,$A$681:$F$2236,6,FALSE)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2083</v>
      </c>
      <c r="JN607" s="204"/>
      <c r="JO607" s="204">
        <f>VLOOKUP(JL607,$A$681:$F$2236,6,FALSE)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567</v>
      </c>
      <c r="JW607" s="204"/>
      <c r="JX607" s="204">
        <f>VLOOKUP(JU607,$A$681:$F$2236,6,FALSE)</f>
        <v>58</v>
      </c>
      <c r="JY607" s="203" t="s">
        <v>65</v>
      </c>
      <c r="JZ607" s="10">
        <f>JX607*1.3</f>
        <v>75.400000000000006</v>
      </c>
      <c r="KA607" s="10"/>
      <c r="KB607" s="268"/>
      <c r="KC607" s="203" t="s">
        <v>72</v>
      </c>
      <c r="KD607" s="277" t="s">
        <v>823</v>
      </c>
      <c r="KF607" s="204"/>
      <c r="KG607" s="204">
        <f>VLOOKUP(KD607,$A$681:$F$2236,6,FALSE)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518</v>
      </c>
      <c r="KO607" s="204"/>
      <c r="KP607" s="204">
        <f>VLOOKUP(KM607,$A$681:$F$2236,6,FALSE)</f>
        <v>18</v>
      </c>
      <c r="KQ607" s="203" t="s">
        <v>65</v>
      </c>
      <c r="KR607" s="10">
        <f>KP607*1.3</f>
        <v>23.400000000000002</v>
      </c>
      <c r="KS607" s="10"/>
      <c r="KT607" s="268"/>
      <c r="KU607" s="203" t="s">
        <v>72</v>
      </c>
      <c r="KV607" s="277" t="s">
        <v>426</v>
      </c>
      <c r="KX607" s="204"/>
      <c r="KY607" s="204">
        <f>VLOOKUP(KV607,$A$681:$F$2236,6,FALSE)</f>
        <v>196</v>
      </c>
      <c r="KZ607" s="203" t="s">
        <v>65</v>
      </c>
      <c r="LA607" s="10">
        <f>KY607*1.3</f>
        <v>254.8</v>
      </c>
      <c r="LB607" s="10"/>
      <c r="LC607" s="268"/>
      <c r="LD607" s="203" t="s">
        <v>72</v>
      </c>
      <c r="LE607" s="277" t="s">
        <v>518</v>
      </c>
      <c r="LG607" s="204"/>
      <c r="LH607" s="204">
        <f>VLOOKUP(LE607,$A$681:$F$2236,6,FALSE)</f>
        <v>18</v>
      </c>
      <c r="LI607" s="203" t="s">
        <v>65</v>
      </c>
      <c r="LJ607" s="10">
        <f>LH607*1.3</f>
        <v>23.400000000000002</v>
      </c>
      <c r="LK607" s="10"/>
      <c r="LL607" s="268"/>
      <c r="LM607" s="203" t="s">
        <v>72</v>
      </c>
      <c r="LN607" s="277" t="s">
        <v>518</v>
      </c>
      <c r="LP607" s="204"/>
      <c r="LQ607" s="204">
        <f>VLOOKUP(LN607,$A$681:$F$2236,6,FALSE)</f>
        <v>18</v>
      </c>
      <c r="LR607" s="203" t="s">
        <v>65</v>
      </c>
      <c r="LS607" s="10">
        <f>LQ607*1.3</f>
        <v>23.400000000000002</v>
      </c>
      <c r="LT607" s="10"/>
      <c r="LU607" s="268"/>
      <c r="LV607" s="203" t="s">
        <v>72</v>
      </c>
      <c r="LW607" s="277" t="s">
        <v>2083</v>
      </c>
      <c r="LY607" s="204"/>
      <c r="LZ607" s="204">
        <f>VLOOKUP(LW607,$A$681:$F$2236,6,FALSE)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823</v>
      </c>
      <c r="MH607" s="204"/>
      <c r="MI607" s="204">
        <f>VLOOKUP(MF607,$A$681:$F$2236,6,FALSE)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474</v>
      </c>
      <c r="MQ607" s="204"/>
      <c r="MR607" s="204">
        <f>VLOOKUP(MO607,$A$681:$F$2236,6,FALSE)</f>
        <v>100</v>
      </c>
      <c r="MS607" s="203" t="s">
        <v>65</v>
      </c>
      <c r="MT607" s="10">
        <f>MR607*1.3</f>
        <v>130</v>
      </c>
      <c r="MU607" s="10"/>
      <c r="MV607" s="268"/>
      <c r="MW607" s="203" t="s">
        <v>72</v>
      </c>
      <c r="MX607" s="277" t="s">
        <v>438</v>
      </c>
      <c r="MZ607" s="204"/>
      <c r="NA607" s="204">
        <f>VLOOKUP(MX607,$A$681:$F$2236,6,FALSE)</f>
        <v>89</v>
      </c>
      <c r="NB607" s="203" t="s">
        <v>65</v>
      </c>
      <c r="NC607" s="10">
        <f>NA607*1.3</f>
        <v>115.7</v>
      </c>
      <c r="ND607" s="10"/>
      <c r="NE607" s="268"/>
      <c r="NF607" s="203" t="s">
        <v>72</v>
      </c>
      <c r="NG607" s="277" t="s">
        <v>2083</v>
      </c>
      <c r="NI607" s="204"/>
      <c r="NJ607" s="204">
        <f>VLOOKUP(NG607,$A$681:$F$2236,6,FALSE)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7" t="s">
        <v>518</v>
      </c>
      <c r="NR607" s="204"/>
      <c r="NS607" s="204">
        <f>VLOOKUP(NP607,$A$681:$F$2236,6,FALSE)</f>
        <v>18</v>
      </c>
      <c r="NT607" s="203" t="s">
        <v>65</v>
      </c>
      <c r="NU607" s="10">
        <f>NS607*1.3</f>
        <v>23.400000000000002</v>
      </c>
      <c r="NV607" s="10"/>
      <c r="NW607" s="268"/>
      <c r="NX607" s="203" t="s">
        <v>72</v>
      </c>
      <c r="NY607" s="277" t="s">
        <v>429</v>
      </c>
      <c r="OA607" s="204"/>
      <c r="OB607" s="204">
        <f>VLOOKUP(NY607,$A$681:$F$2236,6,FALSE)</f>
        <v>0</v>
      </c>
      <c r="OC607" s="203" t="s">
        <v>65</v>
      </c>
      <c r="OD607" s="10">
        <f>OB607*1.3</f>
        <v>0</v>
      </c>
      <c r="OE607" s="10"/>
      <c r="OF607" s="268"/>
      <c r="OG607" s="203" t="s">
        <v>72</v>
      </c>
      <c r="OH607" s="277" t="s">
        <v>438</v>
      </c>
      <c r="OJ607" s="204"/>
      <c r="OK607" s="204">
        <f>VLOOKUP(OH607,$A$681:$F$2236,6,FALSE)</f>
        <v>89</v>
      </c>
      <c r="OL607" s="203" t="s">
        <v>65</v>
      </c>
      <c r="OM607" s="10">
        <f>OK607*1.3</f>
        <v>115.7</v>
      </c>
      <c r="ON607" s="10"/>
      <c r="OO607" s="268"/>
      <c r="OP607" s="203" t="s">
        <v>72</v>
      </c>
      <c r="OQ607" s="427" t="s">
        <v>472</v>
      </c>
      <c r="OS607" s="204"/>
      <c r="OT607" s="204">
        <f>VLOOKUP(OQ607,$A$681:$F$2236,6,FALSE)</f>
        <v>34</v>
      </c>
      <c r="OU607" s="203" t="s">
        <v>65</v>
      </c>
      <c r="OV607" s="10">
        <f>OT607*1.3</f>
        <v>44.2</v>
      </c>
      <c r="OW607" s="10"/>
      <c r="OX607" s="268"/>
      <c r="OY607" s="203" t="s">
        <v>72</v>
      </c>
      <c r="OZ607" s="431" t="s">
        <v>823</v>
      </c>
      <c r="PB607" s="204"/>
      <c r="PC607" s="204">
        <f>VLOOKUP(OZ607,$A$681:$F$2236,6,FALSE)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438</v>
      </c>
      <c r="PK607" s="204"/>
      <c r="PL607" s="204">
        <f>VLOOKUP(PI607,$A$681:$F$2236,6,FALSE)</f>
        <v>89</v>
      </c>
      <c r="PM607" s="203" t="s">
        <v>65</v>
      </c>
      <c r="PN607" s="10">
        <f>PL607*1.3</f>
        <v>115.7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VLOOKUP(PR607,$A$681:$F$2236,6,FALSE)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518</v>
      </c>
      <c r="QC607" s="204"/>
      <c r="QD607" s="204">
        <f>VLOOKUP(QA607,$A$681:$F$2236,6,FALSE)</f>
        <v>18</v>
      </c>
      <c r="QE607" s="203" t="s">
        <v>65</v>
      </c>
      <c r="QF607" s="10">
        <f>QD607*1.3</f>
        <v>23.400000000000002</v>
      </c>
      <c r="QG607" s="10"/>
      <c r="QH607" s="268"/>
      <c r="QI607" s="203" t="s">
        <v>72</v>
      </c>
      <c r="QJ607" s="277" t="s">
        <v>474</v>
      </c>
      <c r="QL607" s="204"/>
      <c r="QM607" s="204">
        <f>VLOOKUP(QJ607,$A$681:$F$2236,6,FALSE)</f>
        <v>100</v>
      </c>
      <c r="QN607" s="203" t="s">
        <v>65</v>
      </c>
      <c r="QO607" s="10">
        <f>QM607*1.3</f>
        <v>130</v>
      </c>
      <c r="QP607" s="10"/>
      <c r="QQ607" s="268"/>
      <c r="QR607" s="203" t="s">
        <v>72</v>
      </c>
      <c r="QS607" s="277" t="s">
        <v>438</v>
      </c>
      <c r="QU607" s="204"/>
      <c r="QV607" s="204">
        <f>VLOOKUP(QS607,$A$681:$F$2236,6,FALSE)</f>
        <v>89</v>
      </c>
      <c r="QW607" s="203" t="s">
        <v>65</v>
      </c>
      <c r="QX607" s="10">
        <f>QV607*1.3</f>
        <v>115.7</v>
      </c>
      <c r="QY607" s="10"/>
      <c r="QZ607" s="268"/>
      <c r="RA607" s="203" t="s">
        <v>72</v>
      </c>
      <c r="RB607" s="277" t="s">
        <v>518</v>
      </c>
      <c r="RD607" s="204"/>
      <c r="RE607" s="204">
        <f>VLOOKUP(RB607,$A$681:$F$2236,6,FALSE)</f>
        <v>18</v>
      </c>
      <c r="RF607" s="203" t="s">
        <v>65</v>
      </c>
      <c r="RG607" s="10">
        <f>RE607*1.3</f>
        <v>23.400000000000002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VLOOKUP(RK607,$A$681:$F$2236,6,FALSE)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567</v>
      </c>
      <c r="RV607" s="204"/>
      <c r="RW607" s="204">
        <f>VLOOKUP(RT607,$A$681:$F$2236,6,FALSE)</f>
        <v>58</v>
      </c>
      <c r="RX607" s="203" t="s">
        <v>65</v>
      </c>
      <c r="RY607" s="10">
        <f>RW607*1.3</f>
        <v>75.400000000000006</v>
      </c>
      <c r="RZ607" s="10"/>
      <c r="SA607" s="274"/>
      <c r="SB607" s="203" t="s">
        <v>72</v>
      </c>
      <c r="SC607" s="277" t="s">
        <v>567</v>
      </c>
      <c r="SE607" s="204"/>
      <c r="SF607" s="204">
        <f>VLOOKUP(SC607,$A$681:$F$2236,6,FALSE)</f>
        <v>58</v>
      </c>
      <c r="SG607" s="203" t="s">
        <v>65</v>
      </c>
      <c r="SH607" s="10">
        <f>SF607*1.3</f>
        <v>75.400000000000006</v>
      </c>
      <c r="SI607" s="10"/>
      <c r="SJ607" s="274"/>
      <c r="SK607" s="203" t="s">
        <v>72</v>
      </c>
      <c r="SL607" s="277" t="s">
        <v>712</v>
      </c>
      <c r="SN607" s="204"/>
      <c r="SO607" s="204">
        <f>VLOOKUP(SL607,$A$681:$F$2236,6,FALSE)</f>
        <v>55</v>
      </c>
      <c r="SP607" s="203" t="s">
        <v>65</v>
      </c>
      <c r="SQ607" s="10">
        <f>SO607*1.3</f>
        <v>71.5</v>
      </c>
      <c r="SR607" s="10"/>
      <c r="SS607" s="274"/>
      <c r="ST607" s="203" t="s">
        <v>72</v>
      </c>
      <c r="SU607" s="277" t="s">
        <v>2083</v>
      </c>
      <c r="SW607" s="204"/>
      <c r="SX607" s="204">
        <f>VLOOKUP(SU607,$A$681:$F$2236,6,FALSE)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31" t="s">
        <v>823</v>
      </c>
      <c r="TF607" s="204"/>
      <c r="TG607" s="204">
        <f>VLOOKUP(TD607,$A$681:$F$2236,6,FALSE)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712</v>
      </c>
      <c r="TO607" s="204"/>
      <c r="TP607" s="204">
        <f>VLOOKUP(TM607,$A$681:$F$2236,6,FALSE)</f>
        <v>55</v>
      </c>
      <c r="TQ607" s="203" t="s">
        <v>65</v>
      </c>
      <c r="TR607" s="10">
        <f>TP607*1.3</f>
        <v>71.5</v>
      </c>
      <c r="TS607" s="10"/>
      <c r="TT607" s="274"/>
      <c r="TU607" s="203" t="s">
        <v>72</v>
      </c>
      <c r="TV607" s="277" t="s">
        <v>438</v>
      </c>
      <c r="TX607" s="204"/>
      <c r="TY607" s="204">
        <f>VLOOKUP(TV607,$A$681:$F$2236,6,FALSE)</f>
        <v>89</v>
      </c>
      <c r="TZ607" s="203" t="s">
        <v>65</v>
      </c>
      <c r="UA607" s="10">
        <f>TY607*1.3</f>
        <v>115.7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VLOOKUP(UE605,$A$681:$F$2236,6,FALSE)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680</v>
      </c>
      <c r="UP607" s="204"/>
      <c r="UQ607" s="204">
        <f>VLOOKUP(UN607,$A$681:$F$2236,6,FALSE)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2083</v>
      </c>
      <c r="UY607" s="204"/>
      <c r="UZ607" s="204">
        <f>VLOOKUP(UW607,$A$681:$F$2236,6,FALSE)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438</v>
      </c>
      <c r="VH607" s="204"/>
      <c r="VI607" s="204">
        <f>VLOOKUP(VF607,$A$681:$F$2236,6,FALSE)</f>
        <v>89</v>
      </c>
      <c r="VJ607" s="203" t="s">
        <v>65</v>
      </c>
      <c r="VK607" s="10">
        <f>VI607*1.3</f>
        <v>115.7</v>
      </c>
      <c r="VL607" s="10"/>
      <c r="VM607" s="274"/>
      <c r="VN607" s="203" t="s">
        <v>72</v>
      </c>
      <c r="VO607" s="277" t="s">
        <v>826</v>
      </c>
      <c r="VQ607" s="204"/>
      <c r="VR607" s="204">
        <f>VLOOKUP(VO607,$A$681:$F$2236,6,FALSE)</f>
        <v>36</v>
      </c>
      <c r="VS607" s="203" t="s">
        <v>65</v>
      </c>
      <c r="VT607" s="10">
        <f>VR607*1.3</f>
        <v>46.800000000000004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VLOOKUP(VX607,$A$681:$F$2236,6,FALSE)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826</v>
      </c>
      <c r="WI607" s="204"/>
      <c r="WJ607" s="204">
        <f>VLOOKUP(WG607,$A$681:$F$2236,6,FALSE)</f>
        <v>36</v>
      </c>
      <c r="WK607" s="203" t="s">
        <v>65</v>
      </c>
      <c r="WL607" s="10">
        <f>WJ607*1.3</f>
        <v>46.800000000000004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VLOOKUP(WP607,$A$681:$F$2236,6,FALSE)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VLOOKUP(WY607,$A$681:$F$2236,6,FALSE)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426</v>
      </c>
      <c r="XJ607" s="204"/>
      <c r="XK607" s="204">
        <f>VLOOKUP(XH607,$A$681:$F$2236,6,FALSE)</f>
        <v>196</v>
      </c>
      <c r="XL607" s="203" t="s">
        <v>65</v>
      </c>
      <c r="XM607" s="10">
        <f>XK607*1.3</f>
        <v>254.8</v>
      </c>
      <c r="XO607" s="274"/>
      <c r="XP607" s="203" t="s">
        <v>72</v>
      </c>
      <c r="XQ607" s="277" t="s">
        <v>680</v>
      </c>
      <c r="XS607" s="204"/>
      <c r="XT607" s="204">
        <f>VLOOKUP(XQ607,$A$681:$F$2236,6,FALSE)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2083</v>
      </c>
      <c r="YB607" s="204"/>
      <c r="YC607" s="204">
        <f>VLOOKUP(XZ607,$A$681:$F$2236,6,FALSE)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VLOOKUP(YI607,$A$681:$F$2236,6,FALSE)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VLOOKUP(YR607,$A$681:$F$2236,6,FALSE)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31" t="s">
        <v>2083</v>
      </c>
      <c r="ZC607" s="204"/>
      <c r="ZD607" s="204">
        <f>VLOOKUP(ZA607,$A$681:$F$2236,6,FALSE)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680</v>
      </c>
      <c r="ZL607" s="204"/>
      <c r="ZM607" s="204">
        <f>VLOOKUP(ZJ607,$A$681:$F$2236,6,FALSE)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567</v>
      </c>
      <c r="ZU607" s="204"/>
      <c r="ZV607" s="204">
        <f>VLOOKUP(ZS607,$A$681:$F$2236,6,FALSE)</f>
        <v>58</v>
      </c>
      <c r="ZW607" s="203" t="s">
        <v>65</v>
      </c>
      <c r="ZX607" s="10">
        <f>ZV607*1.3</f>
        <v>75.400000000000006</v>
      </c>
      <c r="ZY607" s="10"/>
      <c r="ZZ607" s="274"/>
      <c r="AAA607" s="203" t="s">
        <v>72</v>
      </c>
      <c r="AAB607" s="277" t="s">
        <v>427</v>
      </c>
      <c r="AAD607" s="204"/>
      <c r="AAE607" s="204">
        <f>VLOOKUP(AAB607,$A$681:$F$2236,6,FALSE)</f>
        <v>117</v>
      </c>
      <c r="AAF607" s="203" t="s">
        <v>65</v>
      </c>
      <c r="AAG607" s="10">
        <f>AAE607*1.3</f>
        <v>152.1</v>
      </c>
      <c r="AAH607" s="10"/>
      <c r="AAI607" s="274"/>
      <c r="AAJ607" s="203" t="s">
        <v>72</v>
      </c>
      <c r="AAK607" s="277" t="s">
        <v>427</v>
      </c>
      <c r="AAM607" s="204"/>
      <c r="AAN607" s="204">
        <f>VLOOKUP(AAK607,$A$681:$F$2236,6,FALSE)</f>
        <v>117</v>
      </c>
      <c r="AAO607" s="203" t="s">
        <v>65</v>
      </c>
      <c r="AAP607" s="10">
        <f>AAN607*1.3</f>
        <v>152.1</v>
      </c>
      <c r="AAQ607" s="10"/>
      <c r="AAR607" s="274"/>
      <c r="AAS607" s="203" t="s">
        <v>72</v>
      </c>
      <c r="AAT607" s="277" t="s">
        <v>426</v>
      </c>
      <c r="AAV607" s="204"/>
      <c r="AAW607" s="204">
        <f>VLOOKUP(AAT607,$A$681:$F$2236,6,FALSE)</f>
        <v>196</v>
      </c>
      <c r="AAX607" s="203" t="s">
        <v>65</v>
      </c>
      <c r="AAY607" s="10">
        <f>AAW607*1.3</f>
        <v>254.8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VLOOKUP(ABC607,$A$681:$F$2236,6,FALSE)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826</v>
      </c>
      <c r="ABN607" s="204"/>
      <c r="ABO607" s="204">
        <f>VLOOKUP(ABL607,$A$681:$F$2236,6,FALSE)</f>
        <v>36</v>
      </c>
      <c r="ABP607" s="203" t="s">
        <v>65</v>
      </c>
      <c r="ABQ607" s="10">
        <f>ABO607*1.3</f>
        <v>46.800000000000004</v>
      </c>
      <c r="ABR607" s="10"/>
      <c r="ABS607" s="274"/>
      <c r="ABT607" s="203" t="s">
        <v>72</v>
      </c>
      <c r="ABU607" s="277" t="s">
        <v>680</v>
      </c>
      <c r="ABW607" s="204"/>
      <c r="ABX607" s="204">
        <f>VLOOKUP(ABU607,$A$681:$F$2236,6,FALSE)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VLOOKUP(ACD607,$A$681:$F$2236,6,FALSE)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VLOOKUP(ACM607,$A$681:$F$2236,6,FALSE)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VLOOKUP(ACV607,$A$681:$F$2236,6,FALSE)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VLOOKUP(ADE607,$A$681:$F$2236,6,FALSE)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VLOOKUP(ADN607,$A$681:$F$2236,6,FALSE)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VLOOKUP(ADW607,$A$681:$F$2236,6,FALSE)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VLOOKUP(AEF607,$A$681:$F$2236,6,FALSE)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VLOOKUP(AEO607,$A$681:$F$2236,6,FALSE)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VLOOKUP(AEX607,$A$681:$F$2236,6,FALSE)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VLOOKUP(AFG607,$A$681:$F$2236,6,FALSE)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VLOOKUP(AFP607,$A$681:$F$2236,6,FALSE)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VLOOKUP(AFY607,$A$681:$F$2236,6,FALSE)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VLOOKUP(AGH607,$A$681:$F$2236,6,FALSE)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VLOOKUP(AGQ607,$A$681:$F$2236,6,FALSE)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518</v>
      </c>
      <c r="AHB607" s="204"/>
      <c r="AHC607" s="204">
        <f>VLOOKUP(AGZ607,$A$681:$F$2236,6,FALSE)</f>
        <v>18</v>
      </c>
      <c r="AHD607" s="203" t="s">
        <v>65</v>
      </c>
      <c r="AHE607" s="10">
        <f>AHC607*1.3</f>
        <v>23.400000000000002</v>
      </c>
      <c r="AHF607" s="10"/>
      <c r="AHG607" s="274"/>
      <c r="AHH607" s="203" t="s">
        <v>72</v>
      </c>
      <c r="AHI607" s="277" t="s">
        <v>826</v>
      </c>
      <c r="AHK607" s="204"/>
      <c r="AHL607" s="204">
        <f>VLOOKUP(AHI607,$A$681:$F$2236,6,FALSE)</f>
        <v>36</v>
      </c>
      <c r="AHM607" s="203" t="s">
        <v>65</v>
      </c>
      <c r="AHN607" s="10">
        <f>AHL607*1.3</f>
        <v>46.800000000000004</v>
      </c>
      <c r="AHO607" s="10"/>
      <c r="AHP607" s="274"/>
      <c r="AHQ607" s="203" t="s">
        <v>72</v>
      </c>
      <c r="AHR607" s="277" t="s">
        <v>426</v>
      </c>
      <c r="AHT607" s="204"/>
      <c r="AHU607" s="204">
        <f>VLOOKUP(AHR607,$A$681:$F$2236,6,FALSE)</f>
        <v>196</v>
      </c>
      <c r="AHV607" s="203" t="s">
        <v>65</v>
      </c>
      <c r="AHW607" s="10">
        <f>AHU607*1.3</f>
        <v>254.8</v>
      </c>
      <c r="AHX607" s="10"/>
      <c r="AHY607" s="274"/>
      <c r="AHZ607" s="203" t="s">
        <v>72</v>
      </c>
      <c r="AIA607" s="277" t="s">
        <v>438</v>
      </c>
      <c r="AIC607" s="204"/>
      <c r="AID607" s="204">
        <f>VLOOKUP(AIA607,$A$681:$F$2236,6,FALSE)</f>
        <v>89</v>
      </c>
      <c r="AIE607" s="203" t="s">
        <v>65</v>
      </c>
      <c r="AIF607" s="10">
        <f>AID607*1.3</f>
        <v>115.7</v>
      </c>
      <c r="AIG607" s="10"/>
      <c r="AIH607" s="274"/>
      <c r="AII607" s="203" t="s">
        <v>72</v>
      </c>
      <c r="AIJ607" s="277" t="s">
        <v>429</v>
      </c>
      <c r="AIL607" s="204"/>
      <c r="AIM607" s="204">
        <f>VLOOKUP(AIJ607,$A$681:$F$2236,6,FALSE)</f>
        <v>0</v>
      </c>
      <c r="AIN607" s="203" t="s">
        <v>65</v>
      </c>
      <c r="AIO607" s="10">
        <f>AIM607*1.3</f>
        <v>0</v>
      </c>
      <c r="AIP607" s="10"/>
      <c r="AIQ607" s="274"/>
      <c r="AIR607" s="203" t="s">
        <v>72</v>
      </c>
      <c r="AIS607" s="277" t="s">
        <v>429</v>
      </c>
      <c r="AIU607" s="204"/>
      <c r="AIV607" s="204">
        <f>VLOOKUP(AIS607,$A$681:$F$2236,6,FALSE)</f>
        <v>0</v>
      </c>
      <c r="AIW607" s="203" t="s">
        <v>65</v>
      </c>
      <c r="AIX607" s="10">
        <f>AIV607*1.3</f>
        <v>0</v>
      </c>
      <c r="AIY607" s="10"/>
      <c r="AIZ607" s="274"/>
      <c r="AJA607" s="203" t="s">
        <v>72</v>
      </c>
      <c r="AJB607" s="277" t="s">
        <v>518</v>
      </c>
      <c r="AJD607" s="204"/>
      <c r="AJE607" s="204">
        <f>VLOOKUP(AJB607,$A$681:$F$2236,6,FALSE)</f>
        <v>18</v>
      </c>
      <c r="AJF607" s="203" t="s">
        <v>65</v>
      </c>
      <c r="AJG607" s="10">
        <f>AJE607*1.3</f>
        <v>23.400000000000002</v>
      </c>
      <c r="AJH607" s="10"/>
      <c r="AJI607" s="274"/>
      <c r="AJJ607" s="203" t="s">
        <v>72</v>
      </c>
      <c r="AJK607" s="277" t="s">
        <v>567</v>
      </c>
      <c r="AJM607" s="204"/>
      <c r="AJN607" s="204">
        <f>VLOOKUP(AJK607,$A$681:$F$2236,6,FALSE)</f>
        <v>58</v>
      </c>
      <c r="AJO607" s="203" t="s">
        <v>65</v>
      </c>
      <c r="AJP607" s="10">
        <f>AJN607*1.3</f>
        <v>75.400000000000006</v>
      </c>
      <c r="AJQ607" s="10"/>
      <c r="AJR607" s="274"/>
      <c r="AJS607" s="203" t="s">
        <v>72</v>
      </c>
      <c r="AJT607" s="434" t="s">
        <v>567</v>
      </c>
      <c r="AJV607" s="204"/>
      <c r="AJW607" s="204">
        <f>VLOOKUP(AJT607,$A$681:$F$2236,6,FALSE)</f>
        <v>58</v>
      </c>
      <c r="AJX607" s="203" t="s">
        <v>65</v>
      </c>
      <c r="AJY607" s="10">
        <f>AJW607*1.3</f>
        <v>75.400000000000006</v>
      </c>
      <c r="AJZ607" s="10"/>
      <c r="AKA607" s="274"/>
      <c r="AKB607" s="203" t="s">
        <v>72</v>
      </c>
      <c r="AKC607" s="277" t="s">
        <v>823</v>
      </c>
      <c r="AKE607" s="204"/>
      <c r="AKF607" s="204">
        <f>VLOOKUP(AKC607,$A$681:$F$2236,6,FALSE)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567</v>
      </c>
      <c r="AKN607" s="204"/>
      <c r="AKO607" s="204">
        <f>VLOOKUP(AKL607,$A$681:$F$2236,6,FALSE)</f>
        <v>58</v>
      </c>
      <c r="AKP607" s="203" t="s">
        <v>65</v>
      </c>
      <c r="AKQ607" s="10">
        <f>AKO607*1.3</f>
        <v>75.400000000000006</v>
      </c>
      <c r="AKR607" s="10"/>
      <c r="AKS607" s="274"/>
      <c r="AKT607" s="203" t="s">
        <v>72</v>
      </c>
      <c r="AKU607" s="277" t="s">
        <v>518</v>
      </c>
      <c r="AKW607" s="204"/>
      <c r="AKX607" s="204">
        <f>VLOOKUP(AKU607,$A$681:$F$2236,6,FALSE)</f>
        <v>18</v>
      </c>
      <c r="AKY607" s="203" t="s">
        <v>65</v>
      </c>
      <c r="AKZ607" s="10">
        <f>AKX607*1.3</f>
        <v>23.400000000000002</v>
      </c>
      <c r="ALA607" s="10"/>
      <c r="ALB607" s="274"/>
      <c r="ALC607" s="203" t="s">
        <v>72</v>
      </c>
      <c r="ALD607" s="277" t="s">
        <v>427</v>
      </c>
      <c r="ALF607" s="204"/>
      <c r="ALG607" s="204">
        <f>VLOOKUP(ALD607,$A$681:$F$2236,6,FALSE)</f>
        <v>117</v>
      </c>
      <c r="ALH607" s="203" t="s">
        <v>65</v>
      </c>
      <c r="ALI607" s="10">
        <f>ALG607*1.3</f>
        <v>152.1</v>
      </c>
      <c r="ALJ607" s="10"/>
      <c r="ALK607" s="274"/>
      <c r="ALL607" s="203" t="s">
        <v>72</v>
      </c>
      <c r="ALM607" s="277" t="s">
        <v>474</v>
      </c>
      <c r="ALO607" s="204"/>
      <c r="ALP607" s="204">
        <f>VLOOKUP(ALM607,$A$681:$F$2236,6,FALSE)</f>
        <v>100</v>
      </c>
      <c r="ALQ607" s="203" t="s">
        <v>65</v>
      </c>
      <c r="ALR607" s="10">
        <f>ALP607*1.3</f>
        <v>130</v>
      </c>
      <c r="ALS607" s="10"/>
      <c r="ALT607" s="274"/>
      <c r="ALU607" s="203" t="s">
        <v>72</v>
      </c>
      <c r="ALV607" s="277" t="s">
        <v>429</v>
      </c>
      <c r="ALX607" s="204"/>
      <c r="ALY607" s="204">
        <f>VLOOKUP(ALV607,$A$681:$F$2236,6,FALSE)</f>
        <v>0</v>
      </c>
      <c r="ALZ607" s="203" t="s">
        <v>65</v>
      </c>
      <c r="AMA607" s="10">
        <f>ALY607*1.3</f>
        <v>0</v>
      </c>
      <c r="AMB607" s="10"/>
      <c r="AMC607" s="274"/>
      <c r="AMD607" s="203" t="s">
        <v>72</v>
      </c>
      <c r="AME607" s="277" t="s">
        <v>823</v>
      </c>
      <c r="AMG607" s="204"/>
      <c r="AMH607" s="204">
        <f>VLOOKUP(AME607,$A$681:$F$2236,6,FALSE)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472</v>
      </c>
      <c r="AMP607" s="204"/>
      <c r="AMQ607" s="204">
        <f>VLOOKUP(AMN607,$A$681:$F$2236,6,FALSE)</f>
        <v>34</v>
      </c>
      <c r="AMR607" s="203" t="s">
        <v>65</v>
      </c>
      <c r="AMS607" s="10">
        <f>AMQ607*1.3</f>
        <v>44.2</v>
      </c>
      <c r="AMT607" s="10"/>
      <c r="AMU607" s="274"/>
      <c r="AMV607" s="203" t="s">
        <v>72</v>
      </c>
      <c r="AMW607" s="277" t="s">
        <v>823</v>
      </c>
      <c r="AMY607" s="204"/>
      <c r="AMZ607" s="204">
        <f>VLOOKUP(AMW607,$A$681:$F$2236,6,FALSE)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474</v>
      </c>
      <c r="ANH607" s="204"/>
      <c r="ANI607" s="204">
        <f>VLOOKUP(ANF607,$A$681:$F$2236,6,FALSE)</f>
        <v>100</v>
      </c>
      <c r="ANJ607" s="203" t="s">
        <v>65</v>
      </c>
      <c r="ANK607" s="10">
        <f>ANI607*1.3</f>
        <v>130</v>
      </c>
      <c r="ANL607" s="10"/>
      <c r="ANM607" s="274"/>
      <c r="ANN607" s="203" t="s">
        <v>72</v>
      </c>
      <c r="ANO607" s="277" t="s">
        <v>429</v>
      </c>
      <c r="ANQ607" s="204"/>
      <c r="ANR607" s="204">
        <f>VLOOKUP(ANO607,$A$681:$F$2236,6,FALSE)</f>
        <v>0</v>
      </c>
      <c r="ANS607" s="203" t="s">
        <v>65</v>
      </c>
      <c r="ANT607" s="10">
        <f>ANR607*1.3</f>
        <v>0</v>
      </c>
      <c r="ANU607" s="10"/>
      <c r="ANV607" s="274"/>
      <c r="ANW607" s="203" t="s">
        <v>72</v>
      </c>
      <c r="ANX607" s="277" t="s">
        <v>426</v>
      </c>
      <c r="ANZ607" s="204"/>
      <c r="AOA607" s="204">
        <f>VLOOKUP(ANX607,$A$681:$F$2236,6,FALSE)</f>
        <v>196</v>
      </c>
      <c r="AOB607" s="203" t="s">
        <v>65</v>
      </c>
      <c r="AOC607" s="10">
        <f>AOA607*1.3</f>
        <v>254.8</v>
      </c>
      <c r="AOD607" s="10"/>
      <c r="AOE607" s="274"/>
      <c r="AOF607" s="203" t="s">
        <v>72</v>
      </c>
      <c r="AOG607" s="277" t="s">
        <v>474</v>
      </c>
      <c r="AOI607" s="204"/>
      <c r="AOJ607" s="204">
        <f>VLOOKUP(AOG607,$A$681:$F$2236,6,FALSE)</f>
        <v>100</v>
      </c>
      <c r="AOK607" s="203" t="s">
        <v>65</v>
      </c>
      <c r="AOL607" s="10">
        <f>AOJ607*1.3</f>
        <v>130</v>
      </c>
      <c r="AOM607" s="10"/>
      <c r="AON607" s="274"/>
      <c r="AOO607" s="203" t="s">
        <v>72</v>
      </c>
      <c r="AOP607" s="277" t="s">
        <v>823</v>
      </c>
      <c r="AOR607" s="204"/>
      <c r="AOS607" s="204">
        <f>VLOOKUP(AOP607,$A$681:$F$2236,6,FALSE)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438</v>
      </c>
      <c r="APA607" s="204"/>
      <c r="APB607" s="204">
        <f>VLOOKUP(AOY607,$A$681:$F$2236,6,FALSE)</f>
        <v>89</v>
      </c>
      <c r="APC607" s="203" t="s">
        <v>65</v>
      </c>
      <c r="APD607" s="10">
        <f>APB607*1.3</f>
        <v>115.7</v>
      </c>
      <c r="APE607" s="10"/>
      <c r="APF607" s="274"/>
      <c r="APG607" s="203" t="s">
        <v>72</v>
      </c>
      <c r="APH607" s="277" t="s">
        <v>712</v>
      </c>
      <c r="APJ607" s="204"/>
      <c r="APK607" s="204">
        <f>VLOOKUP(APH607,$A$681:$F$2236,6,FALSE)</f>
        <v>55</v>
      </c>
      <c r="APL607" s="203" t="s">
        <v>65</v>
      </c>
      <c r="APM607" s="10">
        <f>APK607*1.3</f>
        <v>71.5</v>
      </c>
      <c r="APN607" s="10"/>
      <c r="APO607" s="274"/>
      <c r="APP607" s="203" t="s">
        <v>72</v>
      </c>
      <c r="APQ607" s="277" t="s">
        <v>826</v>
      </c>
      <c r="APS607" s="204"/>
      <c r="APT607" s="204">
        <f>VLOOKUP(APQ607,$A$681:$F$2236,6,FALSE)</f>
        <v>36</v>
      </c>
      <c r="APU607" s="203" t="s">
        <v>65</v>
      </c>
      <c r="APV607" s="10">
        <f>APT607*1.3</f>
        <v>46.800000000000004</v>
      </c>
      <c r="APW607" s="10"/>
      <c r="APX607" s="274"/>
      <c r="APY607" s="203" t="s">
        <v>72</v>
      </c>
      <c r="APZ607" s="277" t="s">
        <v>712</v>
      </c>
      <c r="AQB607" s="204"/>
      <c r="AQC607" s="204">
        <f>VLOOKUP(APZ607,$A$681:$F$2236,6,FALSE)</f>
        <v>55</v>
      </c>
      <c r="AQD607" s="203" t="s">
        <v>65</v>
      </c>
      <c r="AQE607" s="10">
        <f>AQC607*1.3</f>
        <v>71.5</v>
      </c>
      <c r="AQF607" s="10"/>
      <c r="AQG607" s="274"/>
    </row>
    <row r="608" spans="1:1125" s="14" customFormat="1" ht="15">
      <c r="A608" s="203" t="s">
        <v>73</v>
      </c>
      <c r="B608" s="277" t="s">
        <v>518</v>
      </c>
      <c r="D608" s="204"/>
      <c r="E608" s="204">
        <f>VLOOKUP(B608,$A$681:$F$2236,6,FALSE)</f>
        <v>18</v>
      </c>
      <c r="F608" s="203" t="s">
        <v>67</v>
      </c>
      <c r="G608" s="10">
        <f>E608*1.2</f>
        <v>21.599999999999998</v>
      </c>
      <c r="H608" s="10"/>
      <c r="I608" s="268"/>
      <c r="J608" s="203" t="s">
        <v>73</v>
      </c>
      <c r="K608" s="277" t="s">
        <v>438</v>
      </c>
      <c r="M608" s="204"/>
      <c r="N608" s="204">
        <f>VLOOKUP(K608,$A$681:$F$2236,6,FALSE)</f>
        <v>89</v>
      </c>
      <c r="O608" s="203" t="s">
        <v>67</v>
      </c>
      <c r="P608" s="10">
        <f>N608*1.2</f>
        <v>106.8</v>
      </c>
      <c r="Q608" s="10"/>
      <c r="R608" s="268"/>
      <c r="S608" s="203" t="s">
        <v>73</v>
      </c>
      <c r="T608" s="277" t="s">
        <v>567</v>
      </c>
      <c r="V608" s="204"/>
      <c r="W608" s="204">
        <f>VLOOKUP(T608,$A$681:$F$2236,6,FALSE)</f>
        <v>58</v>
      </c>
      <c r="X608" s="203" t="s">
        <v>67</v>
      </c>
      <c r="Y608" s="10">
        <f>W608*1.2</f>
        <v>69.599999999999994</v>
      </c>
      <c r="Z608" s="10"/>
      <c r="AA608" s="268"/>
      <c r="AB608" s="203" t="s">
        <v>73</v>
      </c>
      <c r="AC608" s="277" t="s">
        <v>680</v>
      </c>
      <c r="AE608" s="204"/>
      <c r="AF608" s="204">
        <f>VLOOKUP(AC608,$A$681:$F$2236,6,FALSE)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567</v>
      </c>
      <c r="AN608" s="204"/>
      <c r="AO608" s="204">
        <f>VLOOKUP(AL608,$A$681:$F$2236,6,FALSE)</f>
        <v>58</v>
      </c>
      <c r="AP608" s="203" t="s">
        <v>67</v>
      </c>
      <c r="AQ608" s="10">
        <f>AO608*1.2</f>
        <v>69.599999999999994</v>
      </c>
      <c r="AR608" s="10"/>
      <c r="AS608" s="268"/>
      <c r="AT608" s="203" t="s">
        <v>73</v>
      </c>
      <c r="AU608" s="277" t="s">
        <v>823</v>
      </c>
      <c r="AW608" s="204"/>
      <c r="AX608" s="204">
        <f>VLOOKUP(AU608,$A$681:$F$2236,6,FALSE)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823</v>
      </c>
      <c r="BF608" s="204"/>
      <c r="BG608" s="204">
        <f>VLOOKUP(BD608,$A$681:$F$2236,6,FALSE)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426</v>
      </c>
      <c r="BO608" s="204"/>
      <c r="BP608" s="204">
        <f>VLOOKUP(BM608,$A$681:$F$2236,6,FALSE)</f>
        <v>196</v>
      </c>
      <c r="BQ608" s="203" t="s">
        <v>67</v>
      </c>
      <c r="BR608" s="10">
        <f>BP608*1.2</f>
        <v>235.2</v>
      </c>
      <c r="BS608" s="10"/>
      <c r="BT608" s="268"/>
      <c r="BU608" s="203" t="s">
        <v>73</v>
      </c>
      <c r="BV608" s="277" t="s">
        <v>2083</v>
      </c>
      <c r="BX608" s="204"/>
      <c r="BY608" s="204">
        <f>VLOOKUP(BV608,$A$681:$F$2236,6,FALSE)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823</v>
      </c>
      <c r="CG608" s="204"/>
      <c r="CH608" s="204">
        <f>VLOOKUP(CE608,$A$681:$F$2236,6,FALSE)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567</v>
      </c>
      <c r="CP608" s="204"/>
      <c r="CQ608" s="204">
        <f>VLOOKUP(CN608,$A$681:$F$2236,6,FALSE)</f>
        <v>58</v>
      </c>
      <c r="CR608" s="203" t="s">
        <v>67</v>
      </c>
      <c r="CS608" s="10">
        <f>CQ608*1.2</f>
        <v>69.599999999999994</v>
      </c>
      <c r="CT608" s="10"/>
      <c r="CU608" s="268"/>
      <c r="CV608" s="203" t="s">
        <v>73</v>
      </c>
      <c r="CW608" s="277" t="s">
        <v>2083</v>
      </c>
      <c r="CY608" s="204"/>
      <c r="CZ608" s="204">
        <f>VLOOKUP(CW608,$A$681:$F$2236,6,FALSE)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1647</v>
      </c>
      <c r="DH608" s="204"/>
      <c r="DI608" s="204">
        <f>VLOOKUP(DF608,$A$681:$F$2236,6,FALSE)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1647</v>
      </c>
      <c r="DQ608" s="204"/>
      <c r="DR608" s="204">
        <f>VLOOKUP(DO608,$A$681:$F$2236,6,FALSE)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VLOOKUP(DX608,$A$681:$F$2236,6,FALSE)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2083</v>
      </c>
      <c r="EI608" s="204"/>
      <c r="EJ608" s="204">
        <f>VLOOKUP(EG608,$A$681:$F$2236,6,FALSE)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567</v>
      </c>
      <c r="ER608" s="204"/>
      <c r="ES608" s="204">
        <f>VLOOKUP(EP608,$A$681:$F$2236,6,FALSE)</f>
        <v>58</v>
      </c>
      <c r="ET608" s="203" t="s">
        <v>67</v>
      </c>
      <c r="EU608" s="10">
        <f>ES608*1.2</f>
        <v>69.599999999999994</v>
      </c>
      <c r="EV608" s="10"/>
      <c r="EW608" s="268"/>
      <c r="EX608" s="203" t="s">
        <v>73</v>
      </c>
      <c r="EY608" s="277" t="s">
        <v>438</v>
      </c>
      <c r="FA608" s="204"/>
      <c r="FB608" s="204">
        <f>VLOOKUP(EY608,$A$681:$F$2236,6,FALSE)</f>
        <v>89</v>
      </c>
      <c r="FC608" s="203" t="s">
        <v>67</v>
      </c>
      <c r="FD608" s="10">
        <f>FB608*1.2</f>
        <v>106.8</v>
      </c>
      <c r="FE608" s="10"/>
      <c r="FF608" s="268"/>
      <c r="FG608" s="203" t="s">
        <v>73</v>
      </c>
      <c r="FH608" s="424" t="s">
        <v>2083</v>
      </c>
      <c r="FJ608" s="204"/>
      <c r="FK608" s="204">
        <f>VLOOKUP(FH608,$A$681:$F$2236,6,FALSE)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567</v>
      </c>
      <c r="FS608" s="204"/>
      <c r="FT608" s="204">
        <f>VLOOKUP(FQ608,$A$681:$F$2236,6,FALSE)</f>
        <v>58</v>
      </c>
      <c r="FU608" s="203" t="s">
        <v>67</v>
      </c>
      <c r="FV608" s="10">
        <f>FT608*1.2</f>
        <v>69.599999999999994</v>
      </c>
      <c r="FW608" s="10"/>
      <c r="FX608" s="268"/>
      <c r="FY608" s="203" t="s">
        <v>73</v>
      </c>
      <c r="FZ608" s="277" t="s">
        <v>1647</v>
      </c>
      <c r="GB608" s="204"/>
      <c r="GC608" s="204">
        <f>VLOOKUP(FZ608,$A$681:$F$2236,6,FALSE)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567</v>
      </c>
      <c r="GK608" s="204"/>
      <c r="GL608" s="204">
        <f>VLOOKUP(GI608,$A$681:$F$2236,6,FALSE)</f>
        <v>58</v>
      </c>
      <c r="GM608" s="203" t="s">
        <v>67</v>
      </c>
      <c r="GN608" s="10">
        <f>GL608*1.2</f>
        <v>69.599999999999994</v>
      </c>
      <c r="GO608" s="10"/>
      <c r="GP608" s="268"/>
      <c r="GQ608" s="203" t="s">
        <v>73</v>
      </c>
      <c r="GR608" s="277" t="s">
        <v>426</v>
      </c>
      <c r="GT608" s="204"/>
      <c r="GU608" s="204">
        <f>VLOOKUP(GR608,$A$681:$F$2236,6,FALSE)</f>
        <v>196</v>
      </c>
      <c r="GV608" s="203" t="s">
        <v>67</v>
      </c>
      <c r="GW608" s="10">
        <f>GU608*1.2</f>
        <v>235.2</v>
      </c>
      <c r="GX608" s="10"/>
      <c r="GY608" s="268"/>
      <c r="GZ608" s="203" t="s">
        <v>73</v>
      </c>
      <c r="HA608" s="277" t="s">
        <v>438</v>
      </c>
      <c r="HC608" s="204"/>
      <c r="HD608" s="204">
        <f>VLOOKUP(HA608,$A$681:$F$2236,6,FALSE)</f>
        <v>89</v>
      </c>
      <c r="HE608" s="203" t="s">
        <v>67</v>
      </c>
      <c r="HF608" s="10">
        <f>HD608*1.2</f>
        <v>106.8</v>
      </c>
      <c r="HG608" s="10"/>
      <c r="HH608" s="268"/>
      <c r="HI608" s="203" t="s">
        <v>73</v>
      </c>
      <c r="HJ608" s="277" t="s">
        <v>2083</v>
      </c>
      <c r="HL608" s="204"/>
      <c r="HM608" s="204">
        <f>VLOOKUP(HJ608,$A$681:$F$2236,6,FALSE)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438</v>
      </c>
      <c r="HU608" s="204"/>
      <c r="HV608" s="204">
        <f>VLOOKUP(HS608,$A$681:$F$2236,6,FALSE)</f>
        <v>89</v>
      </c>
      <c r="HW608" s="203" t="s">
        <v>67</v>
      </c>
      <c r="HX608" s="10">
        <f>HV608*1.2</f>
        <v>106.8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VLOOKUP(IB608,$A$681:$F$2236,6,FALSE)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438</v>
      </c>
      <c r="IM608" s="204"/>
      <c r="IN608" s="204">
        <f>VLOOKUP(IK608,$A$681:$F$2236,6,FALSE)</f>
        <v>89</v>
      </c>
      <c r="IO608" s="203" t="s">
        <v>67</v>
      </c>
      <c r="IP608" s="10">
        <f>IN608*1.2</f>
        <v>106.8</v>
      </c>
      <c r="IQ608" s="10"/>
      <c r="IR608" s="268"/>
      <c r="IS608" s="203" t="s">
        <v>73</v>
      </c>
      <c r="IT608" s="277" t="s">
        <v>429</v>
      </c>
      <c r="IV608" s="204"/>
      <c r="IW608" s="204">
        <f>VLOOKUP(IT608,$A$681:$F$2236,6,FALSE)</f>
        <v>0</v>
      </c>
      <c r="IX608" s="203" t="s">
        <v>67</v>
      </c>
      <c r="IY608" s="10">
        <f>IW608*1.2</f>
        <v>0</v>
      </c>
      <c r="IZ608" s="10"/>
      <c r="JA608" s="268"/>
      <c r="JB608" s="203" t="s">
        <v>73</v>
      </c>
      <c r="JC608" s="277" t="s">
        <v>712</v>
      </c>
      <c r="JE608" s="204"/>
      <c r="JF608" s="204">
        <f>VLOOKUP(JC608,$A$681:$F$2236,6,FALSE)</f>
        <v>55</v>
      </c>
      <c r="JG608" s="203" t="s">
        <v>67</v>
      </c>
      <c r="JH608" s="10">
        <f>JF608*1.2</f>
        <v>66</v>
      </c>
      <c r="JI608" s="10"/>
      <c r="JJ608" s="268"/>
      <c r="JK608" s="203" t="s">
        <v>73</v>
      </c>
      <c r="JL608" s="277" t="s">
        <v>472</v>
      </c>
      <c r="JN608" s="204"/>
      <c r="JO608" s="204">
        <f>VLOOKUP(JL608,$A$681:$F$2236,6,FALSE)</f>
        <v>34</v>
      </c>
      <c r="JP608" s="203" t="s">
        <v>67</v>
      </c>
      <c r="JQ608" s="10">
        <f>JO608*1.2</f>
        <v>40.799999999999997</v>
      </c>
      <c r="JR608" s="10"/>
      <c r="JS608" s="268"/>
      <c r="JT608" s="203" t="s">
        <v>73</v>
      </c>
      <c r="JU608" s="277" t="s">
        <v>426</v>
      </c>
      <c r="JW608" s="204"/>
      <c r="JX608" s="204">
        <f>VLOOKUP(JU608,$A$681:$F$2236,6,FALSE)</f>
        <v>196</v>
      </c>
      <c r="JY608" s="203" t="s">
        <v>67</v>
      </c>
      <c r="JZ608" s="10">
        <f>JX608*1.2</f>
        <v>235.2</v>
      </c>
      <c r="KA608" s="10"/>
      <c r="KB608" s="268"/>
      <c r="KC608" s="203" t="s">
        <v>73</v>
      </c>
      <c r="KD608" s="277" t="s">
        <v>429</v>
      </c>
      <c r="KF608" s="204"/>
      <c r="KG608" s="204">
        <f>VLOOKUP(KD608,$A$681:$F$2236,6,FALSE)</f>
        <v>0</v>
      </c>
      <c r="KH608" s="203" t="s">
        <v>67</v>
      </c>
      <c r="KI608" s="10">
        <f>KG608*1.2</f>
        <v>0</v>
      </c>
      <c r="KJ608" s="10"/>
      <c r="KK608" s="268"/>
      <c r="KL608" s="203" t="s">
        <v>73</v>
      </c>
      <c r="KM608" s="277" t="s">
        <v>823</v>
      </c>
      <c r="KO608" s="204"/>
      <c r="KP608" s="204">
        <f>VLOOKUP(KM608,$A$681:$F$2236,6,FALSE)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474</v>
      </c>
      <c r="KX608" s="204"/>
      <c r="KY608" s="204">
        <f>VLOOKUP(KV608,$A$681:$F$2236,6,FALSE)</f>
        <v>100</v>
      </c>
      <c r="KZ608" s="203" t="s">
        <v>67</v>
      </c>
      <c r="LA608" s="10">
        <f>KY608*1.2</f>
        <v>120</v>
      </c>
      <c r="LB608" s="10"/>
      <c r="LC608" s="268"/>
      <c r="LD608" s="203" t="s">
        <v>73</v>
      </c>
      <c r="LE608" s="277" t="s">
        <v>567</v>
      </c>
      <c r="LG608" s="204"/>
      <c r="LH608" s="204">
        <f>VLOOKUP(LE608,$A$681:$F$2236,6,FALSE)</f>
        <v>58</v>
      </c>
      <c r="LI608" s="203" t="s">
        <v>67</v>
      </c>
      <c r="LJ608" s="10">
        <f>LH608*1.2</f>
        <v>69.599999999999994</v>
      </c>
      <c r="LK608" s="10"/>
      <c r="LL608" s="268"/>
      <c r="LM608" s="203" t="s">
        <v>73</v>
      </c>
      <c r="LN608" s="277" t="s">
        <v>426</v>
      </c>
      <c r="LP608" s="204"/>
      <c r="LQ608" s="204">
        <f>VLOOKUP(LN608,$A$681:$F$2236,6,FALSE)</f>
        <v>196</v>
      </c>
      <c r="LR608" s="203" t="s">
        <v>67</v>
      </c>
      <c r="LS608" s="10">
        <f>LQ608*1.2</f>
        <v>235.2</v>
      </c>
      <c r="LT608" s="10"/>
      <c r="LU608" s="268"/>
      <c r="LV608" s="203" t="s">
        <v>73</v>
      </c>
      <c r="LW608" s="277" t="s">
        <v>438</v>
      </c>
      <c r="LY608" s="204"/>
      <c r="LZ608" s="204">
        <f>VLOOKUP(LW608,$A$681:$F$2236,6,FALSE)</f>
        <v>89</v>
      </c>
      <c r="MA608" s="203" t="s">
        <v>67</v>
      </c>
      <c r="MB608" s="10">
        <f>LZ608*1.2</f>
        <v>106.8</v>
      </c>
      <c r="MC608" s="10"/>
      <c r="MD608" s="268"/>
      <c r="ME608" s="203" t="s">
        <v>73</v>
      </c>
      <c r="MF608" s="277" t="s">
        <v>474</v>
      </c>
      <c r="MH608" s="204"/>
      <c r="MI608" s="204">
        <f>VLOOKUP(MF608,$A$681:$F$2236,6,FALSE)</f>
        <v>100</v>
      </c>
      <c r="MJ608" s="203" t="s">
        <v>67</v>
      </c>
      <c r="MK608" s="10">
        <f>MI608*1.2</f>
        <v>120</v>
      </c>
      <c r="ML608" s="10"/>
      <c r="MM608" s="268"/>
      <c r="MN608" s="203" t="s">
        <v>73</v>
      </c>
      <c r="MO608" s="277" t="s">
        <v>567</v>
      </c>
      <c r="MQ608" s="204"/>
      <c r="MR608" s="204">
        <f>VLOOKUP(MO608,$A$681:$F$2236,6,FALSE)</f>
        <v>58</v>
      </c>
      <c r="MS608" s="203" t="s">
        <v>67</v>
      </c>
      <c r="MT608" s="10">
        <f>MR608*1.2</f>
        <v>69.599999999999994</v>
      </c>
      <c r="MU608" s="10"/>
      <c r="MV608" s="268"/>
      <c r="MW608" s="203" t="s">
        <v>73</v>
      </c>
      <c r="MX608" s="277" t="s">
        <v>518</v>
      </c>
      <c r="MZ608" s="204"/>
      <c r="NA608" s="204">
        <f>VLOOKUP(MX608,$A$681:$F$2236,6,FALSE)</f>
        <v>18</v>
      </c>
      <c r="NB608" s="203" t="s">
        <v>67</v>
      </c>
      <c r="NC608" s="10">
        <f>NA608*1.2</f>
        <v>21.599999999999998</v>
      </c>
      <c r="ND608" s="10"/>
      <c r="NE608" s="268"/>
      <c r="NF608" s="203" t="s">
        <v>73</v>
      </c>
      <c r="NG608" s="277" t="s">
        <v>826</v>
      </c>
      <c r="NI608" s="204"/>
      <c r="NJ608" s="204">
        <f>VLOOKUP(NG608,$A$681:$F$2236,6,FALSE)</f>
        <v>36</v>
      </c>
      <c r="NK608" s="203" t="s">
        <v>67</v>
      </c>
      <c r="NL608" s="10">
        <f>NJ608*1.2</f>
        <v>43.199999999999996</v>
      </c>
      <c r="NM608" s="10"/>
      <c r="NN608" s="268"/>
      <c r="NO608" s="203" t="s">
        <v>73</v>
      </c>
      <c r="NP608" s="427" t="s">
        <v>438</v>
      </c>
      <c r="NR608" s="204"/>
      <c r="NS608" s="204">
        <f>VLOOKUP(NP608,$A$681:$F$2236,6,FALSE)</f>
        <v>89</v>
      </c>
      <c r="NT608" s="203" t="s">
        <v>67</v>
      </c>
      <c r="NU608" s="10">
        <f>NS608*1.2</f>
        <v>106.8</v>
      </c>
      <c r="NV608" s="10"/>
      <c r="NW608" s="268"/>
      <c r="NX608" s="203" t="s">
        <v>73</v>
      </c>
      <c r="NY608" s="277" t="s">
        <v>823</v>
      </c>
      <c r="OA608" s="204"/>
      <c r="OB608" s="204">
        <f>VLOOKUP(NY608,$A$681:$F$2236,6,FALSE)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2083</v>
      </c>
      <c r="OJ608" s="204"/>
      <c r="OK608" s="204">
        <f>VLOOKUP(OH608,$A$681:$F$2236,6,FALSE)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7" t="s">
        <v>2083</v>
      </c>
      <c r="OS608" s="204"/>
      <c r="OT608" s="204">
        <f>VLOOKUP(OQ608,$A$681:$F$2236,6,FALSE)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31" t="s">
        <v>438</v>
      </c>
      <c r="PB608" s="204"/>
      <c r="PC608" s="204">
        <f>VLOOKUP(OZ608,$A$681:$F$2236,6,FALSE)</f>
        <v>89</v>
      </c>
      <c r="PD608" s="203" t="s">
        <v>67</v>
      </c>
      <c r="PE608" s="10">
        <f>PC608*1.2</f>
        <v>106.8</v>
      </c>
      <c r="PF608" s="10"/>
      <c r="PG608" s="268"/>
      <c r="PH608" s="203" t="s">
        <v>73</v>
      </c>
      <c r="PI608" s="277" t="s">
        <v>826</v>
      </c>
      <c r="PK608" s="204"/>
      <c r="PL608" s="204">
        <f>VLOOKUP(PI608,$A$681:$F$2236,6,FALSE)</f>
        <v>36</v>
      </c>
      <c r="PM608" s="203" t="s">
        <v>67</v>
      </c>
      <c r="PN608" s="10">
        <f>PL608*1.2</f>
        <v>43.199999999999996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VLOOKUP(PR608,$A$681:$F$2236,6,FALSE)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823</v>
      </c>
      <c r="QC608" s="204"/>
      <c r="QD608" s="204">
        <f>VLOOKUP(QA608,$A$681:$F$2236,6,FALSE)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567</v>
      </c>
      <c r="QL608" s="204"/>
      <c r="QM608" s="204">
        <f>VLOOKUP(QJ608,$A$681:$F$2236,6,FALSE)</f>
        <v>58</v>
      </c>
      <c r="QN608" s="203" t="s">
        <v>67</v>
      </c>
      <c r="QO608" s="10">
        <f>QM608*1.2</f>
        <v>69.599999999999994</v>
      </c>
      <c r="QP608" s="10"/>
      <c r="QQ608" s="268"/>
      <c r="QR608" s="203" t="s">
        <v>73</v>
      </c>
      <c r="QS608" s="277" t="s">
        <v>426</v>
      </c>
      <c r="QU608" s="204"/>
      <c r="QV608" s="204">
        <f>VLOOKUP(QS608,$A$681:$F$2236,6,FALSE)</f>
        <v>196</v>
      </c>
      <c r="QW608" s="203" t="s">
        <v>67</v>
      </c>
      <c r="QX608" s="10">
        <f>QV608*1.2</f>
        <v>235.2</v>
      </c>
      <c r="QY608" s="10"/>
      <c r="QZ608" s="268"/>
      <c r="RA608" s="203" t="s">
        <v>73</v>
      </c>
      <c r="RB608" s="277" t="s">
        <v>426</v>
      </c>
      <c r="RD608" s="204"/>
      <c r="RE608" s="204">
        <f>VLOOKUP(RB608,$A$681:$F$2236,6,FALSE)</f>
        <v>196</v>
      </c>
      <c r="RF608" s="203" t="s">
        <v>67</v>
      </c>
      <c r="RG608" s="10">
        <f>RE608*1.2</f>
        <v>235.2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VLOOKUP(RK608,$A$681:$F$2236,6,FALSE)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438</v>
      </c>
      <c r="RV608" s="204"/>
      <c r="RW608" s="204">
        <f>VLOOKUP(RT608,$A$681:$F$2236,6,FALSE)</f>
        <v>89</v>
      </c>
      <c r="RX608" s="203" t="s">
        <v>67</v>
      </c>
      <c r="RY608" s="10">
        <f>RW608*1.2</f>
        <v>106.8</v>
      </c>
      <c r="RZ608" s="10"/>
      <c r="SA608" s="274"/>
      <c r="SB608" s="203" t="s">
        <v>73</v>
      </c>
      <c r="SC608" s="277" t="s">
        <v>518</v>
      </c>
      <c r="SE608" s="204"/>
      <c r="SF608" s="204">
        <f>VLOOKUP(SC608,$A$681:$F$2236,6,FALSE)</f>
        <v>18</v>
      </c>
      <c r="SG608" s="203" t="s">
        <v>67</v>
      </c>
      <c r="SH608" s="10">
        <f>SF608*1.2</f>
        <v>21.599999999999998</v>
      </c>
      <c r="SI608" s="10"/>
      <c r="SJ608" s="274"/>
      <c r="SK608" s="203" t="s">
        <v>73</v>
      </c>
      <c r="SL608" s="277" t="s">
        <v>823</v>
      </c>
      <c r="SN608" s="204"/>
      <c r="SO608" s="204">
        <f>VLOOKUP(SL608,$A$681:$F$2236,6,FALSE)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567</v>
      </c>
      <c r="SW608" s="204"/>
      <c r="SX608" s="204">
        <f>VLOOKUP(SU608,$A$681:$F$2236,6,FALSE)</f>
        <v>58</v>
      </c>
      <c r="SY608" s="203" t="s">
        <v>67</v>
      </c>
      <c r="SZ608" s="10">
        <f>SX608*1.2</f>
        <v>69.599999999999994</v>
      </c>
      <c r="TA608" s="10"/>
      <c r="TB608" s="274"/>
      <c r="TC608" s="203" t="s">
        <v>73</v>
      </c>
      <c r="TD608" s="431" t="s">
        <v>429</v>
      </c>
      <c r="TF608" s="204"/>
      <c r="TG608" s="204">
        <f>VLOOKUP(TD608,$A$681:$F$2236,6,FALSE)</f>
        <v>0</v>
      </c>
      <c r="TH608" s="203" t="s">
        <v>67</v>
      </c>
      <c r="TI608" s="10">
        <f>TG608*1.2</f>
        <v>0</v>
      </c>
      <c r="TK608" s="274"/>
      <c r="TL608" s="203" t="s">
        <v>73</v>
      </c>
      <c r="TM608" s="277" t="s">
        <v>438</v>
      </c>
      <c r="TO608" s="204"/>
      <c r="TP608" s="204">
        <f>VLOOKUP(TM608,$A$681:$F$2236,6,FALSE)</f>
        <v>89</v>
      </c>
      <c r="TQ608" s="203" t="s">
        <v>67</v>
      </c>
      <c r="TR608" s="10">
        <f>TP608*1.2</f>
        <v>106.8</v>
      </c>
      <c r="TS608" s="10"/>
      <c r="TT608" s="274"/>
      <c r="TU608" s="203" t="s">
        <v>73</v>
      </c>
      <c r="TV608" s="277" t="s">
        <v>429</v>
      </c>
      <c r="TX608" s="204"/>
      <c r="TY608" s="204">
        <f>VLOOKUP(TV608,$A$681:$F$2236,6,FALSE)</f>
        <v>0</v>
      </c>
      <c r="TZ608" s="203" t="s">
        <v>67</v>
      </c>
      <c r="UA608" s="10">
        <f>TY608*1.2</f>
        <v>0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VLOOKUP(UE608,$A$681:$F$2236,6,FALSE)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438</v>
      </c>
      <c r="UP608" s="204"/>
      <c r="UQ608" s="204">
        <f>VLOOKUP(UN608,$A$681:$F$2236,6,FALSE)</f>
        <v>89</v>
      </c>
      <c r="UR608" s="203" t="s">
        <v>67</v>
      </c>
      <c r="US608" s="10">
        <f>UQ608*1.2</f>
        <v>106.8</v>
      </c>
      <c r="UT608" s="10"/>
      <c r="UU608" s="274"/>
      <c r="UV608" s="203" t="s">
        <v>73</v>
      </c>
      <c r="UW608" s="277" t="s">
        <v>712</v>
      </c>
      <c r="UY608" s="204"/>
      <c r="UZ608" s="204">
        <f>VLOOKUP(UW608,$A$681:$F$2236,6,FALSE)</f>
        <v>55</v>
      </c>
      <c r="VA608" s="203" t="s">
        <v>67</v>
      </c>
      <c r="VB608" s="10">
        <f>UZ608*1.2</f>
        <v>66</v>
      </c>
      <c r="VC608" s="10"/>
      <c r="VD608" s="274"/>
      <c r="VE608" s="203" t="s">
        <v>73</v>
      </c>
      <c r="VF608" s="277" t="s">
        <v>2083</v>
      </c>
      <c r="VH608" s="204"/>
      <c r="VI608" s="204">
        <f>VLOOKUP(VF608,$A$681:$F$2236,6,FALSE)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712</v>
      </c>
      <c r="VQ608" s="204"/>
      <c r="VR608" s="204">
        <f>VLOOKUP(VO608,$A$681:$F$2236,6,FALSE)</f>
        <v>55</v>
      </c>
      <c r="VS608" s="203" t="s">
        <v>67</v>
      </c>
      <c r="VT608" s="10">
        <f>VR608*1.2</f>
        <v>66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VLOOKUP(VX608,$A$681:$F$2236,6,FALSE)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427</v>
      </c>
      <c r="WI608" s="204"/>
      <c r="WJ608" s="204">
        <f>VLOOKUP(WG608,$A$681:$F$2236,6,FALSE)</f>
        <v>117</v>
      </c>
      <c r="WK608" s="203" t="s">
        <v>67</v>
      </c>
      <c r="WL608" s="10">
        <f>WJ608*1.2</f>
        <v>140.4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VLOOKUP(WP608,$A$681:$F$2236,6,FALSE)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VLOOKUP(WY608,$A$681:$F$2236,6,FALSE)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823</v>
      </c>
      <c r="XJ608" s="204"/>
      <c r="XK608" s="204">
        <f>VLOOKUP(XH608,$A$681:$F$2236,6,FALSE)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567</v>
      </c>
      <c r="XS608" s="204"/>
      <c r="XT608" s="204">
        <f>VLOOKUP(XQ608,$A$681:$F$2236,6,FALSE)</f>
        <v>58</v>
      </c>
      <c r="XU608" s="203" t="s">
        <v>67</v>
      </c>
      <c r="XV608" s="10">
        <f>XT608*1.2</f>
        <v>69.599999999999994</v>
      </c>
      <c r="XW608" s="10"/>
      <c r="XX608" s="274"/>
      <c r="XY608" s="203" t="s">
        <v>73</v>
      </c>
      <c r="XZ608" s="277" t="s">
        <v>472</v>
      </c>
      <c r="YB608" s="204"/>
      <c r="YC608" s="204">
        <f>VLOOKUP(XZ608,$A$681:$F$2236,6,FALSE)</f>
        <v>34</v>
      </c>
      <c r="YD608" s="203" t="s">
        <v>67</v>
      </c>
      <c r="YE608" s="10">
        <f>YC608*1.2</f>
        <v>40.799999999999997</v>
      </c>
      <c r="YG608" s="274"/>
      <c r="YH608" s="203" t="s">
        <v>73</v>
      </c>
      <c r="YI608" s="279" t="s">
        <v>183</v>
      </c>
      <c r="YK608" s="204"/>
      <c r="YL608" s="204" t="e">
        <f>VLOOKUP(YI608,$A$681:$F$2236,6,FALSE)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VLOOKUP(YR608,$A$681:$F$2236,6,FALSE)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31" t="s">
        <v>567</v>
      </c>
      <c r="ZC608" s="204"/>
      <c r="ZD608" s="204">
        <f>VLOOKUP(ZA608,$A$681:$F$2236,6,FALSE)</f>
        <v>58</v>
      </c>
      <c r="ZE608" s="203" t="s">
        <v>67</v>
      </c>
      <c r="ZF608" s="10">
        <f>ZD608*1.2</f>
        <v>69.599999999999994</v>
      </c>
      <c r="ZH608" s="274"/>
      <c r="ZI608" s="203" t="s">
        <v>73</v>
      </c>
      <c r="ZJ608" s="277" t="s">
        <v>567</v>
      </c>
      <c r="ZL608" s="204"/>
      <c r="ZM608" s="204">
        <f>VLOOKUP(ZJ608,$A$681:$F$2236,6,FALSE)</f>
        <v>58</v>
      </c>
      <c r="ZN608" s="203" t="s">
        <v>67</v>
      </c>
      <c r="ZO608" s="10">
        <f>ZM608*1.2</f>
        <v>69.599999999999994</v>
      </c>
      <c r="ZQ608" s="274"/>
      <c r="ZR608" s="203" t="s">
        <v>73</v>
      </c>
      <c r="ZS608" s="277" t="s">
        <v>518</v>
      </c>
      <c r="ZU608" s="204"/>
      <c r="ZV608" s="204">
        <f>VLOOKUP(ZS608,$A$681:$F$2236,6,FALSE)</f>
        <v>18</v>
      </c>
      <c r="ZW608" s="203" t="s">
        <v>67</v>
      </c>
      <c r="ZX608" s="10">
        <f>ZV608*1.2</f>
        <v>21.599999999999998</v>
      </c>
      <c r="ZY608" s="10"/>
      <c r="ZZ608" s="274"/>
      <c r="AAA608" s="203" t="s">
        <v>73</v>
      </c>
      <c r="AAB608" s="277" t="s">
        <v>518</v>
      </c>
      <c r="AAD608" s="204"/>
      <c r="AAE608" s="204">
        <f>VLOOKUP(AAB608,$A$681:$F$2236,6,FALSE)</f>
        <v>18</v>
      </c>
      <c r="AAF608" s="203" t="s">
        <v>67</v>
      </c>
      <c r="AAG608" s="10">
        <f>AAE608*1.2</f>
        <v>21.599999999999998</v>
      </c>
      <c r="AAH608" s="10"/>
      <c r="AAI608" s="274"/>
      <c r="AAJ608" s="203" t="s">
        <v>73</v>
      </c>
      <c r="AAK608" s="277" t="s">
        <v>680</v>
      </c>
      <c r="AAM608" s="204"/>
      <c r="AAN608" s="204">
        <f>VLOOKUP(AAK608,$A$681:$F$2236,6,FALSE)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518</v>
      </c>
      <c r="AAV608" s="204"/>
      <c r="AAW608" s="204">
        <f>VLOOKUP(AAT608,$A$681:$F$2236,6,FALSE)</f>
        <v>18</v>
      </c>
      <c r="AAX608" s="203" t="s">
        <v>67</v>
      </c>
      <c r="AAY608" s="10">
        <f>AAW608*1.2</f>
        <v>21.599999999999998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VLOOKUP(ABC608,$A$681:$F$2236,6,FALSE)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472</v>
      </c>
      <c r="ABN608" s="204"/>
      <c r="ABO608" s="204">
        <f>VLOOKUP(ABL608,$A$681:$F$2236,6,FALSE)</f>
        <v>34</v>
      </c>
      <c r="ABP608" s="203" t="s">
        <v>67</v>
      </c>
      <c r="ABQ608" s="10">
        <f>ABO608*1.2</f>
        <v>40.799999999999997</v>
      </c>
      <c r="ABR608" s="10"/>
      <c r="ABS608" s="274"/>
      <c r="ABT608" s="203" t="s">
        <v>73</v>
      </c>
      <c r="ABU608" s="277" t="s">
        <v>2083</v>
      </c>
      <c r="ABW608" s="204"/>
      <c r="ABX608" s="204">
        <f>VLOOKUP(ABU608,$A$681:$F$2236,6,FALSE)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VLOOKUP(ACD608,$A$681:$F$2236,6,FALSE)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VLOOKUP(ACM608,$A$681:$F$2236,6,FALSE)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VLOOKUP(ACV608,$A$681:$F$2236,6,FALSE)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VLOOKUP(ADE608,$A$681:$F$2236,6,FALSE)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VLOOKUP(ADN608,$A$681:$F$2236,6,FALSE)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VLOOKUP(ADW608,$A$681:$F$2236,6,FALSE)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VLOOKUP(AEF608,$A$681:$F$2236,6,FALSE)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VLOOKUP(AEO608,$A$681:$F$2236,6,FALSE)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VLOOKUP(AEX608,$A$681:$F$2236,6,FALSE)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VLOOKUP(AFG608,$A$681:$F$2236,6,FALSE)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VLOOKUP(AFP608,$A$681:$F$2236,6,FALSE)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VLOOKUP(AFY608,$A$681:$F$2236,6,FALSE)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VLOOKUP(AGH608,$A$681:$F$2236,6,FALSE)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VLOOKUP(AGQ608,$A$681:$F$2236,6,FALSE)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474</v>
      </c>
      <c r="AHB608" s="204"/>
      <c r="AHC608" s="204">
        <f>VLOOKUP(AGZ608,$A$681:$F$2236,6,FALSE)</f>
        <v>100</v>
      </c>
      <c r="AHD608" s="203" t="s">
        <v>67</v>
      </c>
      <c r="AHE608" s="10">
        <f>AHC608*1.2</f>
        <v>120</v>
      </c>
      <c r="AHF608" s="10"/>
      <c r="AHG608" s="274"/>
      <c r="AHH608" s="203" t="s">
        <v>73</v>
      </c>
      <c r="AHI608" s="277" t="s">
        <v>474</v>
      </c>
      <c r="AHK608" s="204"/>
      <c r="AHL608" s="204">
        <f>VLOOKUP(AHI608,$A$681:$F$2236,6,FALSE)</f>
        <v>100</v>
      </c>
      <c r="AHM608" s="203" t="s">
        <v>67</v>
      </c>
      <c r="AHN608" s="10">
        <f>AHL608*1.2</f>
        <v>120</v>
      </c>
      <c r="AHO608" s="10"/>
      <c r="AHP608" s="274"/>
      <c r="AHQ608" s="203" t="s">
        <v>73</v>
      </c>
      <c r="AHR608" s="277" t="s">
        <v>2083</v>
      </c>
      <c r="AHT608" s="204"/>
      <c r="AHU608" s="204">
        <f>VLOOKUP(AHR608,$A$681:$F$2236,6,FALSE)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567</v>
      </c>
      <c r="AIC608" s="204"/>
      <c r="AID608" s="204">
        <f>VLOOKUP(AIA608,$A$681:$F$2236,6,FALSE)</f>
        <v>58</v>
      </c>
      <c r="AIE608" s="203" t="s">
        <v>67</v>
      </c>
      <c r="AIF608" s="10">
        <f>AID608*1.2</f>
        <v>69.599999999999994</v>
      </c>
      <c r="AIG608" s="10"/>
      <c r="AIH608" s="274"/>
      <c r="AII608" s="203" t="s">
        <v>73</v>
      </c>
      <c r="AIJ608" s="277" t="s">
        <v>518</v>
      </c>
      <c r="AIL608" s="204"/>
      <c r="AIM608" s="204">
        <f>VLOOKUP(AIJ608,$A$681:$F$2236,6,FALSE)</f>
        <v>18</v>
      </c>
      <c r="AIN608" s="203" t="s">
        <v>67</v>
      </c>
      <c r="AIO608" s="10">
        <f>AIM608*1.2</f>
        <v>21.599999999999998</v>
      </c>
      <c r="AIP608" s="10"/>
      <c r="AIQ608" s="274"/>
      <c r="AIR608" s="203" t="s">
        <v>73</v>
      </c>
      <c r="AIS608" s="277" t="s">
        <v>823</v>
      </c>
      <c r="AIU608" s="204"/>
      <c r="AIV608" s="204">
        <f>VLOOKUP(AIS608,$A$681:$F$2236,6,FALSE)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826</v>
      </c>
      <c r="AJD608" s="204"/>
      <c r="AJE608" s="204">
        <f>VLOOKUP(AJB608,$A$681:$F$2236,6,FALSE)</f>
        <v>36</v>
      </c>
      <c r="AJF608" s="203" t="s">
        <v>67</v>
      </c>
      <c r="AJG608" s="10">
        <f>AJE608*1.2</f>
        <v>43.199999999999996</v>
      </c>
      <c r="AJH608" s="10"/>
      <c r="AJI608" s="274"/>
      <c r="AJJ608" s="203" t="s">
        <v>73</v>
      </c>
      <c r="AJK608" s="277" t="s">
        <v>518</v>
      </c>
      <c r="AJM608" s="204"/>
      <c r="AJN608" s="204">
        <f>VLOOKUP(AJK608,$A$681:$F$2236,6,FALSE)</f>
        <v>18</v>
      </c>
      <c r="AJO608" s="203" t="s">
        <v>67</v>
      </c>
      <c r="AJP608" s="10">
        <f>AJN608*1.2</f>
        <v>21.599999999999998</v>
      </c>
      <c r="AJQ608" s="10"/>
      <c r="AJR608" s="274"/>
      <c r="AJS608" s="203" t="s">
        <v>73</v>
      </c>
      <c r="AJT608" s="434" t="s">
        <v>438</v>
      </c>
      <c r="AJV608" s="204"/>
      <c r="AJW608" s="204">
        <f>VLOOKUP(AJT608,$A$681:$F$2236,6,FALSE)</f>
        <v>89</v>
      </c>
      <c r="AJX608" s="203" t="s">
        <v>67</v>
      </c>
      <c r="AJY608" s="10">
        <f>AJW608*1.2</f>
        <v>106.8</v>
      </c>
      <c r="AJZ608" s="10"/>
      <c r="AKA608" s="274"/>
      <c r="AKB608" s="203" t="s">
        <v>73</v>
      </c>
      <c r="AKC608" s="277" t="s">
        <v>2083</v>
      </c>
      <c r="AKE608" s="204"/>
      <c r="AKF608" s="204">
        <f>VLOOKUP(AKC608,$A$681:$F$2236,6,FALSE)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518</v>
      </c>
      <c r="AKN608" s="204"/>
      <c r="AKO608" s="204">
        <f>VLOOKUP(AKL608,$A$681:$F$2236,6,FALSE)</f>
        <v>18</v>
      </c>
      <c r="AKP608" s="203" t="s">
        <v>67</v>
      </c>
      <c r="AKQ608" s="10">
        <f>AKO608*1.2</f>
        <v>21.599999999999998</v>
      </c>
      <c r="AKR608" s="10"/>
      <c r="AKS608" s="274"/>
      <c r="AKT608" s="203" t="s">
        <v>73</v>
      </c>
      <c r="AKU608" s="277" t="s">
        <v>567</v>
      </c>
      <c r="AKW608" s="204"/>
      <c r="AKX608" s="204">
        <f>VLOOKUP(AKU608,$A$681:$F$2236,6,FALSE)</f>
        <v>58</v>
      </c>
      <c r="AKY608" s="203" t="s">
        <v>67</v>
      </c>
      <c r="AKZ608" s="10">
        <f>AKX608*1.2</f>
        <v>69.599999999999994</v>
      </c>
      <c r="ALA608" s="10"/>
      <c r="ALB608" s="274"/>
      <c r="ALC608" s="203" t="s">
        <v>73</v>
      </c>
      <c r="ALD608" s="277" t="s">
        <v>426</v>
      </c>
      <c r="ALF608" s="204"/>
      <c r="ALG608" s="204">
        <f>VLOOKUP(ALD608,$A$681:$F$2236,6,FALSE)</f>
        <v>196</v>
      </c>
      <c r="ALH608" s="203" t="s">
        <v>67</v>
      </c>
      <c r="ALI608" s="10">
        <f>ALG608*1.2</f>
        <v>235.2</v>
      </c>
      <c r="ALJ608" s="10"/>
      <c r="ALK608" s="274"/>
      <c r="ALL608" s="203" t="s">
        <v>73</v>
      </c>
      <c r="ALM608" s="277" t="s">
        <v>438</v>
      </c>
      <c r="ALO608" s="204"/>
      <c r="ALP608" s="204">
        <f>VLOOKUP(ALM608,$A$681:$F$2236,6,FALSE)</f>
        <v>89</v>
      </c>
      <c r="ALQ608" s="203" t="s">
        <v>67</v>
      </c>
      <c r="ALR608" s="10">
        <f>ALP608*1.2</f>
        <v>106.8</v>
      </c>
      <c r="ALS608" s="10"/>
      <c r="ALT608" s="274"/>
      <c r="ALU608" s="203" t="s">
        <v>73</v>
      </c>
      <c r="ALV608" s="277" t="s">
        <v>438</v>
      </c>
      <c r="ALX608" s="204"/>
      <c r="ALY608" s="204">
        <f>VLOOKUP(ALV608,$A$681:$F$2236,6,FALSE)</f>
        <v>89</v>
      </c>
      <c r="ALZ608" s="203" t="s">
        <v>67</v>
      </c>
      <c r="AMA608" s="10">
        <f>ALY608*1.2</f>
        <v>106.8</v>
      </c>
      <c r="AMB608" s="10"/>
      <c r="AMC608" s="274"/>
      <c r="AMD608" s="203" t="s">
        <v>73</v>
      </c>
      <c r="AME608" s="277" t="s">
        <v>472</v>
      </c>
      <c r="AMG608" s="204"/>
      <c r="AMH608" s="204">
        <f>VLOOKUP(AME608,$A$681:$F$2236,6,FALSE)</f>
        <v>34</v>
      </c>
      <c r="AMI608" s="203" t="s">
        <v>67</v>
      </c>
      <c r="AMJ608" s="10">
        <f>AMH608*1.2</f>
        <v>40.799999999999997</v>
      </c>
      <c r="AMK608" s="10"/>
      <c r="AML608" s="274"/>
      <c r="AMM608" s="203" t="s">
        <v>73</v>
      </c>
      <c r="AMN608" s="277" t="s">
        <v>438</v>
      </c>
      <c r="AMP608" s="204"/>
      <c r="AMQ608" s="204">
        <f>VLOOKUP(AMN608,$A$681:$F$2236,6,FALSE)</f>
        <v>89</v>
      </c>
      <c r="AMR608" s="203" t="s">
        <v>67</v>
      </c>
      <c r="AMS608" s="10">
        <f>AMQ608*1.2</f>
        <v>106.8</v>
      </c>
      <c r="AMT608" s="10"/>
      <c r="AMU608" s="274"/>
      <c r="AMV608" s="203" t="s">
        <v>73</v>
      </c>
      <c r="AMW608" s="277" t="s">
        <v>712</v>
      </c>
      <c r="AMY608" s="204"/>
      <c r="AMZ608" s="204">
        <f>VLOOKUP(AMW608,$A$681:$F$2236,6,FALSE)</f>
        <v>55</v>
      </c>
      <c r="ANA608" s="203" t="s">
        <v>67</v>
      </c>
      <c r="ANB608" s="10">
        <f>AMZ608*1.2</f>
        <v>66</v>
      </c>
      <c r="ANC608" s="10"/>
      <c r="AND608" s="274"/>
      <c r="ANE608" s="203" t="s">
        <v>73</v>
      </c>
      <c r="ANF608" s="277" t="s">
        <v>823</v>
      </c>
      <c r="ANH608" s="204"/>
      <c r="ANI608" s="204">
        <f>VLOOKUP(ANF608,$A$681:$F$2236,6,FALSE)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426</v>
      </c>
      <c r="ANQ608" s="204"/>
      <c r="ANR608" s="204">
        <f>VLOOKUP(ANO608,$A$681:$F$2236,6,FALSE)</f>
        <v>196</v>
      </c>
      <c r="ANS608" s="203" t="s">
        <v>67</v>
      </c>
      <c r="ANT608" s="10">
        <f>ANR608*1.2</f>
        <v>235.2</v>
      </c>
      <c r="ANU608" s="10"/>
      <c r="ANV608" s="274"/>
      <c r="ANW608" s="203" t="s">
        <v>73</v>
      </c>
      <c r="ANX608" s="277" t="s">
        <v>438</v>
      </c>
      <c r="ANZ608" s="204"/>
      <c r="AOA608" s="204">
        <f>VLOOKUP(ANX608,$A$681:$F$2236,6,FALSE)</f>
        <v>89</v>
      </c>
      <c r="AOB608" s="203" t="s">
        <v>67</v>
      </c>
      <c r="AOC608" s="10">
        <f>AOA608*1.2</f>
        <v>106.8</v>
      </c>
      <c r="AOD608" s="10"/>
      <c r="AOE608" s="274"/>
      <c r="AOF608" s="203" t="s">
        <v>73</v>
      </c>
      <c r="AOG608" s="277" t="s">
        <v>438</v>
      </c>
      <c r="AOI608" s="204"/>
      <c r="AOJ608" s="204">
        <f>VLOOKUP(AOG608,$A$681:$F$2236,6,FALSE)</f>
        <v>89</v>
      </c>
      <c r="AOK608" s="203" t="s">
        <v>67</v>
      </c>
      <c r="AOL608" s="10">
        <f>AOJ608*1.2</f>
        <v>106.8</v>
      </c>
      <c r="AOM608" s="10"/>
      <c r="AON608" s="274"/>
      <c r="AOO608" s="203" t="s">
        <v>73</v>
      </c>
      <c r="AOP608" s="277" t="s">
        <v>438</v>
      </c>
      <c r="AOR608" s="204"/>
      <c r="AOS608" s="204">
        <f>VLOOKUP(AOP608,$A$681:$F$2236,6,FALSE)</f>
        <v>89</v>
      </c>
      <c r="AOT608" s="203" t="s">
        <v>67</v>
      </c>
      <c r="AOU608" s="10">
        <f>AOS608*1.2</f>
        <v>106.8</v>
      </c>
      <c r="AOV608" s="10"/>
      <c r="AOW608" s="274"/>
      <c r="AOX608" s="203" t="s">
        <v>73</v>
      </c>
      <c r="AOY608" s="277" t="s">
        <v>2083</v>
      </c>
      <c r="APA608" s="204"/>
      <c r="APB608" s="204">
        <f>VLOOKUP(AOY608,$A$681:$F$2236,6,FALSE)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567</v>
      </c>
      <c r="APJ608" s="204"/>
      <c r="APK608" s="204">
        <f>VLOOKUP(APH608,$A$681:$F$2236,6,FALSE)</f>
        <v>58</v>
      </c>
      <c r="APL608" s="203" t="s">
        <v>67</v>
      </c>
      <c r="APM608" s="10">
        <f>APK608*1.2</f>
        <v>69.599999999999994</v>
      </c>
      <c r="APN608" s="10"/>
      <c r="APO608" s="274"/>
      <c r="APP608" s="203" t="s">
        <v>73</v>
      </c>
      <c r="APQ608" s="277" t="s">
        <v>474</v>
      </c>
      <c r="APS608" s="204"/>
      <c r="APT608" s="204">
        <f>VLOOKUP(APQ608,$A$681:$F$2236,6,FALSE)</f>
        <v>100</v>
      </c>
      <c r="APU608" s="203" t="s">
        <v>67</v>
      </c>
      <c r="APV608" s="10">
        <f>APT608*1.2</f>
        <v>120</v>
      </c>
      <c r="APW608" s="10"/>
      <c r="APX608" s="274"/>
      <c r="APY608" s="203" t="s">
        <v>73</v>
      </c>
      <c r="APZ608" s="277" t="s">
        <v>518</v>
      </c>
      <c r="AQB608" s="204"/>
      <c r="AQC608" s="204">
        <f>VLOOKUP(APZ608,$A$681:$F$2236,6,FALSE)</f>
        <v>18</v>
      </c>
      <c r="AQD608" s="203" t="s">
        <v>67</v>
      </c>
      <c r="AQE608" s="10">
        <f>AQC608*1.2</f>
        <v>21.599999999999998</v>
      </c>
      <c r="AQF608" s="10"/>
      <c r="AQG608" s="274"/>
    </row>
    <row r="609" spans="1:1125" s="14" customFormat="1" ht="15">
      <c r="A609" s="203" t="s">
        <v>74</v>
      </c>
      <c r="B609" s="277" t="s">
        <v>438</v>
      </c>
      <c r="D609" s="204"/>
      <c r="E609" s="204">
        <f>VLOOKUP(B609,$A$681:$F$2236,6,FALSE)</f>
        <v>89</v>
      </c>
      <c r="F609" s="203" t="s">
        <v>69</v>
      </c>
      <c r="G609" s="10">
        <f>E609*1.1</f>
        <v>97.9</v>
      </c>
      <c r="H609" s="10"/>
      <c r="I609" s="268"/>
      <c r="J609" s="203" t="s">
        <v>74</v>
      </c>
      <c r="K609" s="277" t="s">
        <v>823</v>
      </c>
      <c r="M609" s="204"/>
      <c r="N609" s="204">
        <f>VLOOKUP(K609,$A$681:$F$2236,6,FALSE)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426</v>
      </c>
      <c r="V609" s="204"/>
      <c r="W609" s="204">
        <f>VLOOKUP(T609,$A$681:$F$2236,6,FALSE)</f>
        <v>196</v>
      </c>
      <c r="X609" s="203" t="s">
        <v>69</v>
      </c>
      <c r="Y609" s="10">
        <f>W609*1.1</f>
        <v>215.60000000000002</v>
      </c>
      <c r="Z609" s="10"/>
      <c r="AA609" s="268"/>
      <c r="AB609" s="203" t="s">
        <v>74</v>
      </c>
      <c r="AC609" s="277" t="s">
        <v>712</v>
      </c>
      <c r="AE609" s="204"/>
      <c r="AF609" s="204">
        <f>VLOOKUP(AC609,$A$681:$F$2236,6,FALSE)</f>
        <v>55</v>
      </c>
      <c r="AG609" s="203" t="s">
        <v>69</v>
      </c>
      <c r="AH609" s="10">
        <f>AF609*1.1</f>
        <v>60.500000000000007</v>
      </c>
      <c r="AI609" s="10"/>
      <c r="AJ609" s="268"/>
      <c r="AK609" s="203" t="s">
        <v>74</v>
      </c>
      <c r="AL609" s="277" t="s">
        <v>518</v>
      </c>
      <c r="AN609" s="204"/>
      <c r="AO609" s="204">
        <f>VLOOKUP(AL609,$A$681:$F$2236,6,FALSE)</f>
        <v>18</v>
      </c>
      <c r="AP609" s="203" t="s">
        <v>69</v>
      </c>
      <c r="AQ609" s="10">
        <f>AO609*1.1</f>
        <v>19.8</v>
      </c>
      <c r="AR609" s="10"/>
      <c r="AS609" s="268"/>
      <c r="AT609" s="203" t="s">
        <v>74</v>
      </c>
      <c r="AU609" s="277" t="s">
        <v>1647</v>
      </c>
      <c r="AW609" s="204"/>
      <c r="AX609" s="204">
        <f>VLOOKUP(AU609,$A$681:$F$2236,6,FALSE)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438</v>
      </c>
      <c r="BF609" s="204"/>
      <c r="BG609" s="204">
        <f>VLOOKUP(BD609,$A$681:$F$2236,6,FALSE)</f>
        <v>89</v>
      </c>
      <c r="BH609" s="203" t="s">
        <v>69</v>
      </c>
      <c r="BI609" s="10">
        <f>BG609*1.1</f>
        <v>97.9</v>
      </c>
      <c r="BJ609" s="10"/>
      <c r="BK609" s="268"/>
      <c r="BL609" s="203" t="s">
        <v>74</v>
      </c>
      <c r="BM609" s="277" t="s">
        <v>1647</v>
      </c>
      <c r="BO609" s="204"/>
      <c r="BP609" s="204">
        <f>VLOOKUP(BM609,$A$681:$F$2236,6,FALSE)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438</v>
      </c>
      <c r="BX609" s="204"/>
      <c r="BY609" s="204">
        <f>VLOOKUP(BV609,$A$681:$F$2236,6,FALSE)</f>
        <v>89</v>
      </c>
      <c r="BZ609" s="203" t="s">
        <v>69</v>
      </c>
      <c r="CA609" s="10">
        <f>BY609*1.1</f>
        <v>97.9</v>
      </c>
      <c r="CB609" s="10"/>
      <c r="CC609" s="268"/>
      <c r="CD609" s="203" t="s">
        <v>74</v>
      </c>
      <c r="CE609" s="277" t="s">
        <v>567</v>
      </c>
      <c r="CG609" s="204"/>
      <c r="CH609" s="204">
        <f>VLOOKUP(CE609,$A$681:$F$2236,6,FALSE)</f>
        <v>58</v>
      </c>
      <c r="CI609" s="203" t="s">
        <v>69</v>
      </c>
      <c r="CJ609" s="10">
        <f>CH609*1.1</f>
        <v>63.800000000000004</v>
      </c>
      <c r="CK609" s="10"/>
      <c r="CL609" s="268"/>
      <c r="CM609" s="203" t="s">
        <v>74</v>
      </c>
      <c r="CN609" s="277" t="s">
        <v>438</v>
      </c>
      <c r="CP609" s="204"/>
      <c r="CQ609" s="204">
        <f>VLOOKUP(CN609,$A$681:$F$2236,6,FALSE)</f>
        <v>89</v>
      </c>
      <c r="CR609" s="203" t="s">
        <v>69</v>
      </c>
      <c r="CS609" s="10">
        <f>CQ609*1.1</f>
        <v>97.9</v>
      </c>
      <c r="CT609" s="10"/>
      <c r="CU609" s="268"/>
      <c r="CV609" s="203" t="s">
        <v>74</v>
      </c>
      <c r="CW609" s="277" t="s">
        <v>823</v>
      </c>
      <c r="CY609" s="204"/>
      <c r="CZ609" s="204">
        <f>VLOOKUP(CW609,$A$681:$F$2236,6,FALSE)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438</v>
      </c>
      <c r="DH609" s="204"/>
      <c r="DI609" s="204">
        <f>VLOOKUP(DF609,$A$681:$F$2236,6,FALSE)</f>
        <v>89</v>
      </c>
      <c r="DJ609" s="203" t="s">
        <v>69</v>
      </c>
      <c r="DK609" s="10">
        <f>DI609*1.1</f>
        <v>97.9</v>
      </c>
      <c r="DL609" s="10"/>
      <c r="DM609" s="268"/>
      <c r="DN609" s="203" t="s">
        <v>74</v>
      </c>
      <c r="DO609" s="277" t="s">
        <v>438</v>
      </c>
      <c r="DQ609" s="204"/>
      <c r="DR609" s="204">
        <f>VLOOKUP(DO609,$A$681:$F$2236,6,FALSE)</f>
        <v>89</v>
      </c>
      <c r="DS609" s="203" t="s">
        <v>69</v>
      </c>
      <c r="DT609" s="10">
        <f>DR609*1.1</f>
        <v>97.9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VLOOKUP(DX609,$A$681:$F$2236,6,FALSE)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1647</v>
      </c>
      <c r="EI609" s="204"/>
      <c r="EJ609" s="204">
        <f>VLOOKUP(EG609,$A$681:$F$2236,6,FALSE)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1647</v>
      </c>
      <c r="ER609" s="204"/>
      <c r="ES609" s="204">
        <f>VLOOKUP(EP609,$A$681:$F$2236,6,FALSE)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823</v>
      </c>
      <c r="FA609" s="204"/>
      <c r="FB609" s="204">
        <f>VLOOKUP(EY609,$A$681:$F$2236,6,FALSE)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4" t="s">
        <v>438</v>
      </c>
      <c r="FJ609" s="204"/>
      <c r="FK609" s="204">
        <f>VLOOKUP(FH609,$A$681:$F$2236,6,FALSE)</f>
        <v>89</v>
      </c>
      <c r="FL609" s="203" t="s">
        <v>69</v>
      </c>
      <c r="FM609" s="10">
        <f>FK609*1.1</f>
        <v>97.9</v>
      </c>
      <c r="FN609" s="10"/>
      <c r="FO609" s="268"/>
      <c r="FP609" s="203" t="s">
        <v>74</v>
      </c>
      <c r="FQ609" s="277" t="s">
        <v>1647</v>
      </c>
      <c r="FS609" s="204"/>
      <c r="FT609" s="204">
        <f>VLOOKUP(FQ609,$A$681:$F$2236,6,FALSE)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680</v>
      </c>
      <c r="GB609" s="204"/>
      <c r="GC609" s="204">
        <f>VLOOKUP(FZ609,$A$681:$F$2236,6,FALSE)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426</v>
      </c>
      <c r="GK609" s="204"/>
      <c r="GL609" s="204">
        <f>VLOOKUP(GI609,$A$681:$F$2236,6,FALSE)</f>
        <v>196</v>
      </c>
      <c r="GM609" s="203" t="s">
        <v>69</v>
      </c>
      <c r="GN609" s="10">
        <f>GL609*1.1</f>
        <v>215.60000000000002</v>
      </c>
      <c r="GO609" s="10"/>
      <c r="GP609" s="268"/>
      <c r="GQ609" s="203" t="s">
        <v>74</v>
      </c>
      <c r="GR609" s="277" t="s">
        <v>823</v>
      </c>
      <c r="GT609" s="204"/>
      <c r="GU609" s="204">
        <f>VLOOKUP(GR609,$A$681:$F$2236,6,FALSE)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426</v>
      </c>
      <c r="HC609" s="204"/>
      <c r="HD609" s="204">
        <f>VLOOKUP(HA609,$A$681:$F$2236,6,FALSE)</f>
        <v>196</v>
      </c>
      <c r="HE609" s="203" t="s">
        <v>69</v>
      </c>
      <c r="HF609" s="10">
        <f>HD609*1.1</f>
        <v>215.60000000000002</v>
      </c>
      <c r="HG609" s="10"/>
      <c r="HH609" s="268"/>
      <c r="HI609" s="203" t="s">
        <v>74</v>
      </c>
      <c r="HJ609" s="277" t="s">
        <v>823</v>
      </c>
      <c r="HL609" s="204"/>
      <c r="HM609" s="204">
        <f>VLOOKUP(HJ609,$A$681:$F$2236,6,FALSE)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823</v>
      </c>
      <c r="HU609" s="204"/>
      <c r="HV609" s="204">
        <f>VLOOKUP(HS609,$A$681:$F$2236,6,FALSE)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VLOOKUP(IB609,$A$681:$F$2236,6,FALSE)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567</v>
      </c>
      <c r="IM609" s="204"/>
      <c r="IN609" s="204">
        <f>VLOOKUP(IK609,$A$681:$F$2236,6,FALSE)</f>
        <v>58</v>
      </c>
      <c r="IO609" s="203" t="s">
        <v>69</v>
      </c>
      <c r="IP609" s="10">
        <f>IN609*1.1</f>
        <v>63.800000000000004</v>
      </c>
      <c r="IQ609" s="10"/>
      <c r="IR609" s="268"/>
      <c r="IS609" s="203" t="s">
        <v>74</v>
      </c>
      <c r="IT609" s="277" t="s">
        <v>427</v>
      </c>
      <c r="IV609" s="204"/>
      <c r="IW609" s="204">
        <f>VLOOKUP(IT609,$A$681:$F$2236,6,FALSE)</f>
        <v>117</v>
      </c>
      <c r="IX609" s="203" t="s">
        <v>69</v>
      </c>
      <c r="IY609" s="10">
        <f>IW609*1.1</f>
        <v>128.70000000000002</v>
      </c>
      <c r="IZ609" s="10"/>
      <c r="JA609" s="268"/>
      <c r="JB609" s="203" t="s">
        <v>74</v>
      </c>
      <c r="JC609" s="277" t="s">
        <v>2083</v>
      </c>
      <c r="JE609" s="204"/>
      <c r="JF609" s="204">
        <f>VLOOKUP(JC609,$A$681:$F$2236,6,FALSE)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1647</v>
      </c>
      <c r="JN609" s="204"/>
      <c r="JO609" s="204">
        <f>VLOOKUP(JL609,$A$681:$F$2236,6,FALSE)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429</v>
      </c>
      <c r="JW609" s="204"/>
      <c r="JX609" s="204">
        <f>VLOOKUP(JU609,$A$681:$F$2236,6,FALSE)</f>
        <v>0</v>
      </c>
      <c r="JY609" s="203" t="s">
        <v>69</v>
      </c>
      <c r="JZ609" s="10">
        <f>JX609*1.1</f>
        <v>0</v>
      </c>
      <c r="KA609" s="10"/>
      <c r="KB609" s="268"/>
      <c r="KC609" s="203" t="s">
        <v>74</v>
      </c>
      <c r="KD609" s="277" t="s">
        <v>567</v>
      </c>
      <c r="KF609" s="204"/>
      <c r="KG609" s="204">
        <f>VLOOKUP(KD609,$A$681:$F$2236,6,FALSE)</f>
        <v>58</v>
      </c>
      <c r="KH609" s="203" t="s">
        <v>69</v>
      </c>
      <c r="KI609" s="10">
        <f>KG609*1.1</f>
        <v>63.800000000000004</v>
      </c>
      <c r="KJ609" s="10"/>
      <c r="KK609" s="268"/>
      <c r="KL609" s="203" t="s">
        <v>74</v>
      </c>
      <c r="KM609" s="277" t="s">
        <v>567</v>
      </c>
      <c r="KO609" s="204"/>
      <c r="KP609" s="204">
        <f>VLOOKUP(KM609,$A$681:$F$2236,6,FALSE)</f>
        <v>58</v>
      </c>
      <c r="KQ609" s="203" t="s">
        <v>69</v>
      </c>
      <c r="KR609" s="10">
        <f>KP609*1.1</f>
        <v>63.800000000000004</v>
      </c>
      <c r="KS609" s="10"/>
      <c r="KT609" s="268"/>
      <c r="KU609" s="203" t="s">
        <v>74</v>
      </c>
      <c r="KV609" s="277" t="s">
        <v>680</v>
      </c>
      <c r="KX609" s="204"/>
      <c r="KY609" s="204">
        <f>VLOOKUP(KV609,$A$681:$F$2236,6,FALSE)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1647</v>
      </c>
      <c r="LG609" s="204"/>
      <c r="LH609" s="204">
        <f>VLOOKUP(LE609,$A$681:$F$2236,6,FALSE)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1647</v>
      </c>
      <c r="LP609" s="204"/>
      <c r="LQ609" s="204">
        <f>VLOOKUP(LN609,$A$681:$F$2236,6,FALSE)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1647</v>
      </c>
      <c r="LY609" s="204"/>
      <c r="LZ609" s="204">
        <f>VLOOKUP(LW609,$A$681:$F$2236,6,FALSE)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2083</v>
      </c>
      <c r="MH609" s="204"/>
      <c r="MI609" s="204">
        <f>VLOOKUP(MF609,$A$681:$F$2236,6,FALSE)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518</v>
      </c>
      <c r="MQ609" s="204"/>
      <c r="MR609" s="204">
        <f>VLOOKUP(MO609,$A$681:$F$2236,6,FALSE)</f>
        <v>18</v>
      </c>
      <c r="MS609" s="203" t="s">
        <v>69</v>
      </c>
      <c r="MT609" s="10">
        <f>MR609*1.1</f>
        <v>19.8</v>
      </c>
      <c r="MU609" s="10"/>
      <c r="MV609" s="268"/>
      <c r="MW609" s="203" t="s">
        <v>74</v>
      </c>
      <c r="MX609" s="277" t="s">
        <v>567</v>
      </c>
      <c r="MZ609" s="204"/>
      <c r="NA609" s="204">
        <f>VLOOKUP(MX609,$A$681:$F$2236,6,FALSE)</f>
        <v>58</v>
      </c>
      <c r="NB609" s="203" t="s">
        <v>69</v>
      </c>
      <c r="NC609" s="10">
        <f>NA609*1.1</f>
        <v>63.800000000000004</v>
      </c>
      <c r="ND609" s="10"/>
      <c r="NE609" s="268"/>
      <c r="NF609" s="203" t="s">
        <v>74</v>
      </c>
      <c r="NG609" s="277" t="s">
        <v>438</v>
      </c>
      <c r="NI609" s="204"/>
      <c r="NJ609" s="204">
        <f>VLOOKUP(NG609,$A$681:$F$2236,6,FALSE)</f>
        <v>89</v>
      </c>
      <c r="NK609" s="203" t="s">
        <v>69</v>
      </c>
      <c r="NL609" s="10">
        <f>NJ609*1.1</f>
        <v>97.9</v>
      </c>
      <c r="NM609" s="10"/>
      <c r="NN609" s="268"/>
      <c r="NO609" s="203" t="s">
        <v>74</v>
      </c>
      <c r="NP609" s="427" t="s">
        <v>427</v>
      </c>
      <c r="NR609" s="204"/>
      <c r="NS609" s="204">
        <f>VLOOKUP(NP609,$A$681:$F$2236,6,FALSE)</f>
        <v>117</v>
      </c>
      <c r="NT609" s="203" t="s">
        <v>69</v>
      </c>
      <c r="NU609" s="10">
        <f>NS609*1.1</f>
        <v>128.70000000000002</v>
      </c>
      <c r="NV609" s="10"/>
      <c r="NW609" s="268"/>
      <c r="NX609" s="203" t="s">
        <v>74</v>
      </c>
      <c r="NY609" s="277" t="s">
        <v>826</v>
      </c>
      <c r="OA609" s="204"/>
      <c r="OB609" s="204">
        <f>VLOOKUP(NY609,$A$681:$F$2236,6,FALSE)</f>
        <v>36</v>
      </c>
      <c r="OC609" s="203" t="s">
        <v>69</v>
      </c>
      <c r="OD609" s="10">
        <f>OB609*1.1</f>
        <v>39.6</v>
      </c>
      <c r="OE609" s="10"/>
      <c r="OF609" s="268"/>
      <c r="OG609" s="203" t="s">
        <v>74</v>
      </c>
      <c r="OH609" s="277" t="s">
        <v>567</v>
      </c>
      <c r="OJ609" s="204"/>
      <c r="OK609" s="204">
        <f>VLOOKUP(OH609,$A$681:$F$2236,6,FALSE)</f>
        <v>58</v>
      </c>
      <c r="OL609" s="203" t="s">
        <v>69</v>
      </c>
      <c r="OM609" s="10">
        <f>OK609*1.1</f>
        <v>63.800000000000004</v>
      </c>
      <c r="ON609" s="10"/>
      <c r="OO609" s="268"/>
      <c r="OP609" s="203" t="s">
        <v>74</v>
      </c>
      <c r="OQ609" s="427" t="s">
        <v>823</v>
      </c>
      <c r="OS609" s="204"/>
      <c r="OT609" s="204">
        <f>VLOOKUP(OQ609,$A$681:$F$2236,6,FALSE)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31" t="s">
        <v>2083</v>
      </c>
      <c r="PB609" s="204"/>
      <c r="PC609" s="204">
        <f>VLOOKUP(OZ609,$A$681:$F$2236,6,FALSE)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567</v>
      </c>
      <c r="PK609" s="204"/>
      <c r="PL609" s="204">
        <f>VLOOKUP(PI609,$A$681:$F$2236,6,FALSE)</f>
        <v>58</v>
      </c>
      <c r="PM609" s="203" t="s">
        <v>69</v>
      </c>
      <c r="PN609" s="10">
        <f>PL609*1.1</f>
        <v>63.800000000000004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VLOOKUP(PR609,$A$681:$F$2236,6,FALSE)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426</v>
      </c>
      <c r="QC609" s="204"/>
      <c r="QD609" s="204">
        <f>VLOOKUP(QA609,$A$681:$F$2236,6,FALSE)</f>
        <v>196</v>
      </c>
      <c r="QE609" s="203" t="s">
        <v>69</v>
      </c>
      <c r="QF609" s="10">
        <f>QD609*1.1</f>
        <v>215.60000000000002</v>
      </c>
      <c r="QG609" s="10"/>
      <c r="QH609" s="268"/>
      <c r="QI609" s="203" t="s">
        <v>74</v>
      </c>
      <c r="QJ609" s="277" t="s">
        <v>2083</v>
      </c>
      <c r="QL609" s="204"/>
      <c r="QM609" s="204">
        <f>VLOOKUP(QJ609,$A$681:$F$2236,6,FALSE)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567</v>
      </c>
      <c r="QU609" s="204"/>
      <c r="QV609" s="204">
        <f>VLOOKUP(QS609,$A$681:$F$2236,6,FALSE)</f>
        <v>58</v>
      </c>
      <c r="QW609" s="203" t="s">
        <v>69</v>
      </c>
      <c r="QX609" s="10">
        <f>QV609*1.1</f>
        <v>63.800000000000004</v>
      </c>
      <c r="QY609" s="10"/>
      <c r="QZ609" s="268"/>
      <c r="RA609" s="203" t="s">
        <v>74</v>
      </c>
      <c r="RB609" s="277" t="s">
        <v>567</v>
      </c>
      <c r="RD609" s="204"/>
      <c r="RE609" s="204">
        <f>VLOOKUP(RB609,$A$681:$F$2236,6,FALSE)</f>
        <v>58</v>
      </c>
      <c r="RF609" s="203" t="s">
        <v>69</v>
      </c>
      <c r="RG609" s="10">
        <f>RE609*1.1</f>
        <v>63.800000000000004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VLOOKUP(RK609,$A$681:$F$2236,6,FALSE)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826</v>
      </c>
      <c r="RV609" s="204"/>
      <c r="RW609" s="204">
        <f>VLOOKUP(RT609,$A$681:$F$2236,6,FALSE)</f>
        <v>36</v>
      </c>
      <c r="RX609" s="203" t="s">
        <v>69</v>
      </c>
      <c r="RY609" s="10">
        <f>RW609*1.1</f>
        <v>39.6</v>
      </c>
      <c r="RZ609" s="10"/>
      <c r="SA609" s="274"/>
      <c r="SB609" s="203" t="s">
        <v>74</v>
      </c>
      <c r="SC609" s="277" t="s">
        <v>826</v>
      </c>
      <c r="SE609" s="204"/>
      <c r="SF609" s="204">
        <f>VLOOKUP(SC609,$A$681:$F$2236,6,FALSE)</f>
        <v>36</v>
      </c>
      <c r="SG609" s="203" t="s">
        <v>69</v>
      </c>
      <c r="SH609" s="10">
        <f>SF609*1.1</f>
        <v>39.6</v>
      </c>
      <c r="SI609" s="10"/>
      <c r="SJ609" s="274"/>
      <c r="SK609" s="203" t="s">
        <v>74</v>
      </c>
      <c r="SL609" s="277" t="s">
        <v>1647</v>
      </c>
      <c r="SN609" s="204"/>
      <c r="SO609" s="204">
        <f>VLOOKUP(SL609,$A$681:$F$2236,6,FALSE)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438</v>
      </c>
      <c r="SW609" s="204"/>
      <c r="SX609" s="204">
        <f>VLOOKUP(SU609,$A$681:$F$2236,6,FALSE)</f>
        <v>89</v>
      </c>
      <c r="SY609" s="203" t="s">
        <v>69</v>
      </c>
      <c r="SZ609" s="10">
        <f>SX609*1.1</f>
        <v>97.9</v>
      </c>
      <c r="TA609" s="10"/>
      <c r="TB609" s="274"/>
      <c r="TC609" s="203" t="s">
        <v>74</v>
      </c>
      <c r="TD609" s="431" t="s">
        <v>438</v>
      </c>
      <c r="TF609" s="204"/>
      <c r="TG609" s="204">
        <f>VLOOKUP(TD609,$A$681:$F$2236,6,FALSE)</f>
        <v>89</v>
      </c>
      <c r="TH609" s="203" t="s">
        <v>69</v>
      </c>
      <c r="TI609" s="10">
        <f>TG609*1.1</f>
        <v>97.9</v>
      </c>
      <c r="TK609" s="274"/>
      <c r="TL609" s="203" t="s">
        <v>74</v>
      </c>
      <c r="TM609" s="277" t="s">
        <v>2083</v>
      </c>
      <c r="TO609" s="204"/>
      <c r="TP609" s="204">
        <f>VLOOKUP(TM609,$A$681:$F$2236,6,FALSE)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2083</v>
      </c>
      <c r="TX609" s="204"/>
      <c r="TY609" s="204">
        <f>VLOOKUP(TV609,$A$681:$F$2236,6,FALSE)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VLOOKUP(UE609,$A$681:$F$2236,6,FALSE)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2083</v>
      </c>
      <c r="UP609" s="204"/>
      <c r="UQ609" s="204">
        <f>VLOOKUP(UN609,$A$681:$F$2236,6,FALSE)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426</v>
      </c>
      <c r="UY609" s="204"/>
      <c r="UZ609" s="204">
        <f>VLOOKUP(UW609,$A$681:$F$2236,6,FALSE)</f>
        <v>196</v>
      </c>
      <c r="VA609" s="203" t="s">
        <v>69</v>
      </c>
      <c r="VB609" s="10">
        <f>UZ609*1.1</f>
        <v>215.60000000000002</v>
      </c>
      <c r="VC609" s="10"/>
      <c r="VD609" s="274"/>
      <c r="VE609" s="203" t="s">
        <v>74</v>
      </c>
      <c r="VF609" s="277" t="s">
        <v>518</v>
      </c>
      <c r="VH609" s="204"/>
      <c r="VI609" s="204">
        <f>VLOOKUP(VF609,$A$681:$F$2236,6,FALSE)</f>
        <v>18</v>
      </c>
      <c r="VJ609" s="203" t="s">
        <v>69</v>
      </c>
      <c r="VK609" s="10">
        <f>VI609*1.1</f>
        <v>19.8</v>
      </c>
      <c r="VL609" s="10"/>
      <c r="VM609" s="274"/>
      <c r="VN609" s="203" t="s">
        <v>74</v>
      </c>
      <c r="VO609" s="277" t="s">
        <v>472</v>
      </c>
      <c r="VQ609" s="204"/>
      <c r="VR609" s="204">
        <f>VLOOKUP(VO609,$A$681:$F$2236,6,FALSE)</f>
        <v>34</v>
      </c>
      <c r="VS609" s="203" t="s">
        <v>69</v>
      </c>
      <c r="VT609" s="10">
        <f>VR609*1.1</f>
        <v>37.400000000000006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VLOOKUP(VX609,$A$681:$F$2236,6,FALSE)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474</v>
      </c>
      <c r="WI609" s="204"/>
      <c r="WJ609" s="204">
        <f>VLOOKUP(WG609,$A$681:$F$2236,6,FALSE)</f>
        <v>100</v>
      </c>
      <c r="WK609" s="203" t="s">
        <v>69</v>
      </c>
      <c r="WL609" s="10">
        <f>WJ609*1.1</f>
        <v>110.00000000000001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VLOOKUP(WP609,$A$681:$F$2236,6,FALSE)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VLOOKUP(WY609,$A$681:$F$2236,6,FALSE)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438</v>
      </c>
      <c r="XJ609" s="204"/>
      <c r="XK609" s="204">
        <f>VLOOKUP(XH609,$A$681:$F$2236,6,FALSE)</f>
        <v>89</v>
      </c>
      <c r="XL609" s="203" t="s">
        <v>69</v>
      </c>
      <c r="XM609" s="10">
        <f>XK609*1.1</f>
        <v>97.9</v>
      </c>
      <c r="XO609" s="274"/>
      <c r="XP609" s="203" t="s">
        <v>74</v>
      </c>
      <c r="XQ609" s="277" t="s">
        <v>823</v>
      </c>
      <c r="XS609" s="204"/>
      <c r="XT609" s="204">
        <f>VLOOKUP(XQ609,$A$681:$F$2236,6,FALSE)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680</v>
      </c>
      <c r="YB609" s="204"/>
      <c r="YC609" s="204">
        <f>VLOOKUP(XZ609,$A$681:$F$2236,6,FALSE)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VLOOKUP(YI609,$A$681:$F$2236,6,FALSE)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VLOOKUP(YR609,$A$681:$F$2236,6,FALSE)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31" t="s">
        <v>712</v>
      </c>
      <c r="ZC609" s="204"/>
      <c r="ZD609" s="204">
        <f>VLOOKUP(ZA609,$A$681:$F$2236,6,FALSE)</f>
        <v>55</v>
      </c>
      <c r="ZE609" s="203" t="s">
        <v>69</v>
      </c>
      <c r="ZF609" s="10">
        <f>ZD609*1.1</f>
        <v>60.500000000000007</v>
      </c>
      <c r="ZH609" s="274"/>
      <c r="ZI609" s="203" t="s">
        <v>74</v>
      </c>
      <c r="ZJ609" s="277" t="s">
        <v>712</v>
      </c>
      <c r="ZL609" s="204"/>
      <c r="ZM609" s="204">
        <f>VLOOKUP(ZJ609,$A$681:$F$2236,6,FALSE)</f>
        <v>55</v>
      </c>
      <c r="ZN609" s="203" t="s">
        <v>69</v>
      </c>
      <c r="ZO609" s="10">
        <f>ZM609*1.1</f>
        <v>60.500000000000007</v>
      </c>
      <c r="ZQ609" s="274"/>
      <c r="ZR609" s="203" t="s">
        <v>74</v>
      </c>
      <c r="ZS609" s="277" t="s">
        <v>712</v>
      </c>
      <c r="ZU609" s="204"/>
      <c r="ZV609" s="204">
        <f>VLOOKUP(ZS609,$A$681:$F$2236,6,FALSE)</f>
        <v>55</v>
      </c>
      <c r="ZW609" s="203" t="s">
        <v>69</v>
      </c>
      <c r="ZX609" s="10">
        <f>ZV609*1.1</f>
        <v>60.500000000000007</v>
      </c>
      <c r="ZY609" s="10"/>
      <c r="ZZ609" s="274"/>
      <c r="AAA609" s="203" t="s">
        <v>74</v>
      </c>
      <c r="AAB609" s="277" t="s">
        <v>429</v>
      </c>
      <c r="AAD609" s="204"/>
      <c r="AAE609" s="204">
        <f>VLOOKUP(AAB609,$A$681:$F$2236,6,FALSE)</f>
        <v>0</v>
      </c>
      <c r="AAF609" s="203" t="s">
        <v>69</v>
      </c>
      <c r="AAG609" s="10">
        <f>AAE609*1.1</f>
        <v>0</v>
      </c>
      <c r="AAH609" s="10"/>
      <c r="AAI609" s="274"/>
      <c r="AAJ609" s="203" t="s">
        <v>74</v>
      </c>
      <c r="AAK609" s="277" t="s">
        <v>823</v>
      </c>
      <c r="AAM609" s="204"/>
      <c r="AAN609" s="204">
        <f>VLOOKUP(AAK609,$A$681:$F$2236,6,FALSE)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2083</v>
      </c>
      <c r="AAV609" s="204"/>
      <c r="AAW609" s="204">
        <f>VLOOKUP(AAT609,$A$681:$F$2236,6,FALSE)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VLOOKUP(ABC609,$A$681:$F$2236,6,FALSE)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438</v>
      </c>
      <c r="ABN609" s="204"/>
      <c r="ABO609" s="204">
        <f>VLOOKUP(ABL609,$A$681:$F$2236,6,FALSE)</f>
        <v>89</v>
      </c>
      <c r="ABP609" s="203" t="s">
        <v>69</v>
      </c>
      <c r="ABQ609" s="10">
        <f>ABO609*1.1</f>
        <v>97.9</v>
      </c>
      <c r="ABR609" s="10"/>
      <c r="ABS609" s="274"/>
      <c r="ABT609" s="203" t="s">
        <v>74</v>
      </c>
      <c r="ABU609" s="277" t="s">
        <v>518</v>
      </c>
      <c r="ABW609" s="204"/>
      <c r="ABX609" s="204">
        <f>VLOOKUP(ABU609,$A$681:$F$2236,6,FALSE)</f>
        <v>18</v>
      </c>
      <c r="ABY609" s="203" t="s">
        <v>69</v>
      </c>
      <c r="ABZ609" s="10">
        <f>ABX609*1.1</f>
        <v>19.8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VLOOKUP(ACD609,$A$681:$F$2236,6,FALSE)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VLOOKUP(ACM609,$A$681:$F$2236,6,FALSE)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VLOOKUP(ACV609,$A$681:$F$2236,6,FALSE)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VLOOKUP(ADE609,$A$681:$F$2236,6,FALSE)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VLOOKUP(ADN609,$A$681:$F$2236,6,FALSE)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VLOOKUP(ADW609,$A$681:$F$2236,6,FALSE)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VLOOKUP(AEF609,$A$681:$F$2236,6,FALSE)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VLOOKUP(AEO609,$A$681:$F$2236,6,FALSE)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VLOOKUP(AEX609,$A$681:$F$2236,6,FALSE)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VLOOKUP(AFG609,$A$681:$F$2236,6,FALSE)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VLOOKUP(AFP609,$A$681:$F$2236,6,FALSE)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VLOOKUP(AFY609,$A$681:$F$2236,6,FALSE)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VLOOKUP(AGH609,$A$681:$F$2236,6,FALSE)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VLOOKUP(AGQ609,$A$681:$F$2236,6,FALSE)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680</v>
      </c>
      <c r="AHB609" s="204"/>
      <c r="AHC609" s="204">
        <f>VLOOKUP(AGZ609,$A$681:$F$2236,6,FALSE)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429</v>
      </c>
      <c r="AHK609" s="204"/>
      <c r="AHL609" s="204">
        <f>VLOOKUP(AHI609,$A$681:$F$2236,6,FALSE)</f>
        <v>0</v>
      </c>
      <c r="AHM609" s="203" t="s">
        <v>69</v>
      </c>
      <c r="AHN609" s="10">
        <f>AHL609*1.1</f>
        <v>0</v>
      </c>
      <c r="AHO609" s="10"/>
      <c r="AHP609" s="274"/>
      <c r="AHQ609" s="203" t="s">
        <v>74</v>
      </c>
      <c r="AHR609" s="277" t="s">
        <v>680</v>
      </c>
      <c r="AHT609" s="204"/>
      <c r="AHU609" s="204">
        <f>VLOOKUP(AHR609,$A$681:$F$2236,6,FALSE)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1647</v>
      </c>
      <c r="AIC609" s="204"/>
      <c r="AID609" s="204">
        <f>VLOOKUP(AIA609,$A$681:$F$2236,6,FALSE)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438</v>
      </c>
      <c r="AIL609" s="204"/>
      <c r="AIM609" s="204">
        <f>VLOOKUP(AIJ609,$A$681:$F$2236,6,FALSE)</f>
        <v>89</v>
      </c>
      <c r="AIN609" s="203" t="s">
        <v>69</v>
      </c>
      <c r="AIO609" s="10">
        <f>AIM609*1.1</f>
        <v>97.9</v>
      </c>
      <c r="AIP609" s="10"/>
      <c r="AIQ609" s="274"/>
      <c r="AIR609" s="203" t="s">
        <v>74</v>
      </c>
      <c r="AIS609" s="277" t="s">
        <v>474</v>
      </c>
      <c r="AIU609" s="204"/>
      <c r="AIV609" s="204">
        <f>VLOOKUP(AIS609,$A$681:$F$2236,6,FALSE)</f>
        <v>100</v>
      </c>
      <c r="AIW609" s="203" t="s">
        <v>69</v>
      </c>
      <c r="AIX609" s="10">
        <f>AIV609*1.1</f>
        <v>110.00000000000001</v>
      </c>
      <c r="AIY609" s="10"/>
      <c r="AIZ609" s="274"/>
      <c r="AJA609" s="203" t="s">
        <v>74</v>
      </c>
      <c r="AJB609" s="277" t="s">
        <v>2083</v>
      </c>
      <c r="AJD609" s="204"/>
      <c r="AJE609" s="204">
        <f>VLOOKUP(AJB609,$A$681:$F$2236,6,FALSE)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680</v>
      </c>
      <c r="AJM609" s="204"/>
      <c r="AJN609" s="204">
        <f>VLOOKUP(AJK609,$A$681:$F$2236,6,FALSE)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4" t="s">
        <v>427</v>
      </c>
      <c r="AJV609" s="204"/>
      <c r="AJW609" s="204">
        <f>VLOOKUP(AJT609,$A$681:$F$2236,6,FALSE)</f>
        <v>117</v>
      </c>
      <c r="AJX609" s="203" t="s">
        <v>69</v>
      </c>
      <c r="AJY609" s="10">
        <f>AJW609*1.1</f>
        <v>128.70000000000002</v>
      </c>
      <c r="AJZ609" s="10"/>
      <c r="AKA609" s="274"/>
      <c r="AKB609" s="203" t="s">
        <v>74</v>
      </c>
      <c r="AKC609" s="277" t="s">
        <v>567</v>
      </c>
      <c r="AKE609" s="204"/>
      <c r="AKF609" s="204">
        <f>VLOOKUP(AKC609,$A$681:$F$2236,6,FALSE)</f>
        <v>58</v>
      </c>
      <c r="AKG609" s="203" t="s">
        <v>69</v>
      </c>
      <c r="AKH609" s="10">
        <f>AKF609*1.1</f>
        <v>63.800000000000004</v>
      </c>
      <c r="AKI609" s="10"/>
      <c r="AKJ609" s="274"/>
      <c r="AKK609" s="203" t="s">
        <v>74</v>
      </c>
      <c r="AKL609" s="277" t="s">
        <v>2083</v>
      </c>
      <c r="AKN609" s="204"/>
      <c r="AKO609" s="204">
        <f>VLOOKUP(AKL609,$A$681:$F$2236,6,FALSE)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427</v>
      </c>
      <c r="AKW609" s="204"/>
      <c r="AKX609" s="204">
        <f>VLOOKUP(AKU609,$A$681:$F$2236,6,FALSE)</f>
        <v>117</v>
      </c>
      <c r="AKY609" s="203" t="s">
        <v>69</v>
      </c>
      <c r="AKZ609" s="10">
        <f>AKX609*1.1</f>
        <v>128.70000000000002</v>
      </c>
      <c r="ALA609" s="10"/>
      <c r="ALB609" s="274"/>
      <c r="ALC609" s="203" t="s">
        <v>74</v>
      </c>
      <c r="ALD609" s="277" t="s">
        <v>518</v>
      </c>
      <c r="ALF609" s="204"/>
      <c r="ALG609" s="204">
        <f>VLOOKUP(ALD609,$A$681:$F$2236,6,FALSE)</f>
        <v>18</v>
      </c>
      <c r="ALH609" s="203" t="s">
        <v>69</v>
      </c>
      <c r="ALI609" s="10">
        <f>ALG609*1.1</f>
        <v>19.8</v>
      </c>
      <c r="ALJ609" s="10"/>
      <c r="ALK609" s="274"/>
      <c r="ALL609" s="203" t="s">
        <v>74</v>
      </c>
      <c r="ALM609" s="277" t="s">
        <v>712</v>
      </c>
      <c r="ALO609" s="204"/>
      <c r="ALP609" s="204">
        <f>VLOOKUP(ALM609,$A$681:$F$2236,6,FALSE)</f>
        <v>55</v>
      </c>
      <c r="ALQ609" s="203" t="s">
        <v>69</v>
      </c>
      <c r="ALR609" s="10">
        <f>ALP609*1.1</f>
        <v>60.500000000000007</v>
      </c>
      <c r="ALS609" s="10"/>
      <c r="ALT609" s="274"/>
      <c r="ALU609" s="203" t="s">
        <v>74</v>
      </c>
      <c r="ALV609" s="277" t="s">
        <v>823</v>
      </c>
      <c r="ALX609" s="204"/>
      <c r="ALY609" s="204">
        <f>VLOOKUP(ALV609,$A$681:$F$2236,6,FALSE)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426</v>
      </c>
      <c r="AMG609" s="204"/>
      <c r="AMH609" s="204">
        <f>VLOOKUP(AME609,$A$681:$F$2236,6,FALSE)</f>
        <v>196</v>
      </c>
      <c r="AMI609" s="203" t="s">
        <v>69</v>
      </c>
      <c r="AMJ609" s="10">
        <f>AMH609*1.1</f>
        <v>215.60000000000002</v>
      </c>
      <c r="AMK609" s="10"/>
      <c r="AML609" s="274"/>
      <c r="AMM609" s="203" t="s">
        <v>74</v>
      </c>
      <c r="AMN609" s="277" t="s">
        <v>474</v>
      </c>
      <c r="AMP609" s="204"/>
      <c r="AMQ609" s="204">
        <f>VLOOKUP(AMN609,$A$681:$F$2236,6,FALSE)</f>
        <v>100</v>
      </c>
      <c r="AMR609" s="203" t="s">
        <v>69</v>
      </c>
      <c r="AMS609" s="10">
        <f>AMQ609*1.1</f>
        <v>110.00000000000001</v>
      </c>
      <c r="AMT609" s="10"/>
      <c r="AMU609" s="274"/>
      <c r="AMV609" s="203" t="s">
        <v>74</v>
      </c>
      <c r="AMW609" s="277" t="s">
        <v>680</v>
      </c>
      <c r="AMY609" s="204"/>
      <c r="AMZ609" s="204">
        <f>VLOOKUP(AMW609,$A$681:$F$2236,6,FALSE)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567</v>
      </c>
      <c r="ANH609" s="204"/>
      <c r="ANI609" s="204">
        <f>VLOOKUP(ANF609,$A$681:$F$2236,6,FALSE)</f>
        <v>58</v>
      </c>
      <c r="ANJ609" s="203" t="s">
        <v>69</v>
      </c>
      <c r="ANK609" s="10">
        <f>ANI609*1.1</f>
        <v>63.800000000000004</v>
      </c>
      <c r="ANL609" s="10"/>
      <c r="ANM609" s="274"/>
      <c r="ANN609" s="203" t="s">
        <v>74</v>
      </c>
      <c r="ANO609" s="277" t="s">
        <v>474</v>
      </c>
      <c r="ANQ609" s="204"/>
      <c r="ANR609" s="204">
        <f>VLOOKUP(ANO609,$A$681:$F$2236,6,FALSE)</f>
        <v>100</v>
      </c>
      <c r="ANS609" s="203" t="s">
        <v>69</v>
      </c>
      <c r="ANT609" s="10">
        <f>ANR609*1.1</f>
        <v>110.00000000000001</v>
      </c>
      <c r="ANU609" s="10"/>
      <c r="ANV609" s="274"/>
      <c r="ANW609" s="203" t="s">
        <v>74</v>
      </c>
      <c r="ANX609" s="277" t="s">
        <v>472</v>
      </c>
      <c r="ANZ609" s="204"/>
      <c r="AOA609" s="204">
        <f>VLOOKUP(ANX609,$A$681:$F$2236,6,FALSE)</f>
        <v>34</v>
      </c>
      <c r="AOB609" s="203" t="s">
        <v>69</v>
      </c>
      <c r="AOC609" s="10">
        <f>AOA609*1.1</f>
        <v>37.400000000000006</v>
      </c>
      <c r="AOD609" s="10"/>
      <c r="AOE609" s="274"/>
      <c r="AOF609" s="203" t="s">
        <v>74</v>
      </c>
      <c r="AOG609" s="277" t="s">
        <v>518</v>
      </c>
      <c r="AOI609" s="204"/>
      <c r="AOJ609" s="204">
        <f>VLOOKUP(AOG609,$A$681:$F$2236,6,FALSE)</f>
        <v>18</v>
      </c>
      <c r="AOK609" s="203" t="s">
        <v>69</v>
      </c>
      <c r="AOL609" s="10">
        <f>AOJ609*1.1</f>
        <v>19.8</v>
      </c>
      <c r="AOM609" s="10"/>
      <c r="AON609" s="274"/>
      <c r="AOO609" s="203" t="s">
        <v>74</v>
      </c>
      <c r="AOP609" s="277" t="s">
        <v>2083</v>
      </c>
      <c r="AOR609" s="204"/>
      <c r="AOS609" s="204">
        <f>VLOOKUP(AOP609,$A$681:$F$2236,6,FALSE)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1647</v>
      </c>
      <c r="APA609" s="204"/>
      <c r="APB609" s="204">
        <f>VLOOKUP(AOY609,$A$681:$F$2236,6,FALSE)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2083</v>
      </c>
      <c r="APJ609" s="204"/>
      <c r="APK609" s="204">
        <f>VLOOKUP(APH609,$A$681:$F$2236,6,FALSE)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567</v>
      </c>
      <c r="APS609" s="204"/>
      <c r="APT609" s="204">
        <f>VLOOKUP(APQ609,$A$681:$F$2236,6,FALSE)</f>
        <v>58</v>
      </c>
      <c r="APU609" s="203" t="s">
        <v>69</v>
      </c>
      <c r="APV609" s="10">
        <f>APT609*1.1</f>
        <v>63.800000000000004</v>
      </c>
      <c r="APW609" s="10"/>
      <c r="APX609" s="274"/>
      <c r="APY609" s="203" t="s">
        <v>74</v>
      </c>
      <c r="APZ609" s="277" t="s">
        <v>438</v>
      </c>
      <c r="AQB609" s="204"/>
      <c r="AQC609" s="204">
        <f>VLOOKUP(APZ609,$A$681:$F$2236,6,FALSE)</f>
        <v>89</v>
      </c>
      <c r="AQD609" s="203" t="s">
        <v>69</v>
      </c>
      <c r="AQE609" s="10">
        <f>AQC609*1.1</f>
        <v>97.9</v>
      </c>
      <c r="AQF609" s="10"/>
      <c r="AQG609" s="274"/>
    </row>
    <row r="610" spans="1:1125" s="14" customFormat="1" ht="15">
      <c r="A610" s="203"/>
      <c r="B610" s="417"/>
      <c r="D610" s="203"/>
      <c r="E610" s="203"/>
      <c r="F610" s="203"/>
      <c r="G610" s="10"/>
      <c r="H610" s="10">
        <f>SUM(G605:G609)</f>
        <v>430.30000000000007</v>
      </c>
      <c r="I610" s="268"/>
      <c r="J610" s="203"/>
      <c r="K610" s="417"/>
      <c r="M610" s="203"/>
      <c r="N610" s="203"/>
      <c r="O610" s="203"/>
      <c r="P610" s="10"/>
      <c r="Q610" s="10">
        <f>SUM(P605:P609)</f>
        <v>501.2</v>
      </c>
      <c r="R610" s="268"/>
      <c r="S610" s="203"/>
      <c r="T610" s="265"/>
      <c r="V610" s="203"/>
      <c r="W610" s="203"/>
      <c r="X610" s="203"/>
      <c r="Y610" s="10"/>
      <c r="Z610" s="10">
        <f>SUM(Y605:Y609)</f>
        <v>470.70000000000005</v>
      </c>
      <c r="AA610" s="268"/>
      <c r="AB610" s="203"/>
      <c r="AC610" s="417"/>
      <c r="AE610" s="203"/>
      <c r="AF610" s="203"/>
      <c r="AG610" s="203"/>
      <c r="AH610" s="10"/>
      <c r="AI610" s="10">
        <f>SUM(AH605:AH609)</f>
        <v>505</v>
      </c>
      <c r="AJ610" s="268"/>
      <c r="AK610" s="203"/>
      <c r="AL610" s="417"/>
      <c r="AN610" s="203"/>
      <c r="AO610" s="203"/>
      <c r="AP610" s="203"/>
      <c r="AQ610" s="10"/>
      <c r="AR610" s="10">
        <f>SUM(AQ605:AQ609)</f>
        <v>435.3</v>
      </c>
      <c r="AS610" s="268"/>
      <c r="AT610" s="203"/>
      <c r="AU610" s="417"/>
      <c r="AW610" s="203"/>
      <c r="AX610" s="203"/>
      <c r="AY610" s="203"/>
      <c r="AZ610" s="10"/>
      <c r="BA610" s="10">
        <f>SUM(AZ605:AZ609)</f>
        <v>394.2</v>
      </c>
      <c r="BB610" s="268"/>
      <c r="BC610" s="203"/>
      <c r="BD610" s="417"/>
      <c r="BF610" s="203"/>
      <c r="BG610" s="203"/>
      <c r="BH610" s="203"/>
      <c r="BI610" s="10"/>
      <c r="BJ610" s="10">
        <f>SUM(BI605:BI609)</f>
        <v>564.9</v>
      </c>
      <c r="BK610" s="268"/>
      <c r="BL610" s="203"/>
      <c r="BM610" s="417"/>
      <c r="BO610" s="203"/>
      <c r="BP610" s="203"/>
      <c r="BQ610" s="203"/>
      <c r="BR610" s="10"/>
      <c r="BS610" s="10">
        <f>SUM(BR605:BR609)</f>
        <v>385.1</v>
      </c>
      <c r="BT610" s="268"/>
      <c r="BU610" s="203"/>
      <c r="BV610" s="417"/>
      <c r="BX610" s="203"/>
      <c r="BY610" s="203"/>
      <c r="BZ610" s="203"/>
      <c r="CA610" s="10"/>
      <c r="CB610" s="10">
        <f>SUM(CA605:CA609)</f>
        <v>491.20000000000005</v>
      </c>
      <c r="CC610" s="268"/>
      <c r="CD610" s="203"/>
      <c r="CE610" s="417"/>
      <c r="CG610" s="203"/>
      <c r="CH610" s="203"/>
      <c r="CI610" s="203"/>
      <c r="CJ610" s="10"/>
      <c r="CK610" s="10">
        <f>SUM(CJ605:CJ609)</f>
        <v>497.7</v>
      </c>
      <c r="CL610" s="268"/>
      <c r="CM610" s="203"/>
      <c r="CN610" s="417"/>
      <c r="CP610" s="203"/>
      <c r="CQ610" s="203"/>
      <c r="CR610" s="203"/>
      <c r="CS610" s="10"/>
      <c r="CT610" s="10">
        <f>SUM(CS605:CS609)</f>
        <v>297.60000000000002</v>
      </c>
      <c r="CU610" s="268"/>
      <c r="CV610" s="203"/>
      <c r="CW610" s="417"/>
      <c r="CY610" s="203"/>
      <c r="CZ610" s="203"/>
      <c r="DA610" s="203"/>
      <c r="DB610" s="10"/>
      <c r="DC610" s="10">
        <f>SUM(DB605:DB609)</f>
        <v>504.7</v>
      </c>
      <c r="DD610" s="268"/>
      <c r="DE610" s="203"/>
      <c r="DF610" s="417"/>
      <c r="DH610" s="203"/>
      <c r="DI610" s="203"/>
      <c r="DJ610" s="203"/>
      <c r="DK610" s="10"/>
      <c r="DL610" s="10">
        <f>SUM(DK605:DK609)</f>
        <v>443.69999999999993</v>
      </c>
      <c r="DM610" s="268"/>
      <c r="DN610" s="203"/>
      <c r="DO610" s="417"/>
      <c r="DQ610" s="203"/>
      <c r="DR610" s="203"/>
      <c r="DS610" s="203"/>
      <c r="DT610" s="10"/>
      <c r="DU610" s="10">
        <f>SUM(DT605:DT609)</f>
        <v>465.1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7"/>
      <c r="EI610" s="203"/>
      <c r="EJ610" s="203"/>
      <c r="EK610" s="203"/>
      <c r="EL610" s="10"/>
      <c r="EM610" s="10">
        <f>SUM(EL605:EL609)</f>
        <v>515.29999999999995</v>
      </c>
      <c r="EN610" s="268"/>
      <c r="EO610" s="203"/>
      <c r="EP610" s="417"/>
      <c r="ER610" s="203"/>
      <c r="ES610" s="203"/>
      <c r="ET610" s="203"/>
      <c r="EU610" s="10"/>
      <c r="EV610" s="10">
        <f>SUM(EU605:EU609)</f>
        <v>523.29999999999995</v>
      </c>
      <c r="EW610" s="268"/>
      <c r="EX610" s="203"/>
      <c r="EY610" s="417"/>
      <c r="FA610" s="203"/>
      <c r="FB610" s="203"/>
      <c r="FC610" s="203"/>
      <c r="FD610" s="10"/>
      <c r="FE610" s="10">
        <f>SUM(FD605:FD609)</f>
        <v>302.7</v>
      </c>
      <c r="FF610" s="268"/>
      <c r="FG610" s="203"/>
      <c r="FH610" s="425"/>
      <c r="FJ610" s="203"/>
      <c r="FK610" s="203"/>
      <c r="FL610" s="203"/>
      <c r="FM610" s="10"/>
      <c r="FN610" s="10">
        <f>SUM(FM605:FM609)</f>
        <v>473.4</v>
      </c>
      <c r="FO610" s="268"/>
      <c r="FP610" s="203"/>
      <c r="FQ610" s="417"/>
      <c r="FS610" s="203"/>
      <c r="FT610" s="203"/>
      <c r="FU610" s="203"/>
      <c r="FV610" s="10"/>
      <c r="FW610" s="10">
        <f>SUM(FV605:FV609)</f>
        <v>432.79999999999995</v>
      </c>
      <c r="FX610" s="268"/>
      <c r="FY610" s="203"/>
      <c r="FZ610" s="417"/>
      <c r="GB610" s="203"/>
      <c r="GC610" s="203"/>
      <c r="GD610" s="203"/>
      <c r="GE610" s="10"/>
      <c r="GF610" s="10">
        <f>SUM(GE605:GE609)</f>
        <v>498.5</v>
      </c>
      <c r="GG610" s="268"/>
      <c r="GH610" s="203"/>
      <c r="GI610" s="417"/>
      <c r="GK610" s="203"/>
      <c r="GL610" s="203"/>
      <c r="GM610" s="203"/>
      <c r="GN610" s="10"/>
      <c r="GO610" s="10">
        <f>SUM(GN605:GN609)</f>
        <v>426.1</v>
      </c>
      <c r="GP610" s="268"/>
      <c r="GQ610" s="203"/>
      <c r="GR610" s="417"/>
      <c r="GT610" s="203"/>
      <c r="GU610" s="203"/>
      <c r="GV610" s="203"/>
      <c r="GW610" s="203"/>
      <c r="GX610" s="10">
        <f>SUM(GW605:GW609)</f>
        <v>360.8</v>
      </c>
      <c r="GY610" s="268"/>
      <c r="GZ610" s="203"/>
      <c r="HA610" s="417"/>
      <c r="HC610" s="203"/>
      <c r="HD610" s="203"/>
      <c r="HE610" s="203"/>
      <c r="HF610" s="10"/>
      <c r="HG610" s="10">
        <f>SUM(HF605:HF609)</f>
        <v>483.50000000000006</v>
      </c>
      <c r="HH610" s="268"/>
      <c r="HI610" s="203"/>
      <c r="HJ610" s="417"/>
      <c r="HL610" s="203"/>
      <c r="HM610" s="203"/>
      <c r="HN610" s="203"/>
      <c r="HO610" s="203"/>
      <c r="HP610" s="10">
        <f>SUM(HO605:HO609)</f>
        <v>497.59999999999997</v>
      </c>
      <c r="HQ610" s="268"/>
      <c r="HR610" s="203"/>
      <c r="HS610" s="426"/>
      <c r="HU610" s="203"/>
      <c r="HV610" s="203"/>
      <c r="HW610" s="203"/>
      <c r="HX610" s="10"/>
      <c r="HY610" s="10">
        <f>SUM(HX605:HX609)</f>
        <v>675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6"/>
      <c r="IM610" s="203"/>
      <c r="IN610" s="203"/>
      <c r="IO610" s="203"/>
      <c r="IP610" s="10"/>
      <c r="IQ610" s="10">
        <f>SUM(IP605:IP609)</f>
        <v>524</v>
      </c>
      <c r="IR610" s="268"/>
      <c r="IS610" s="203"/>
      <c r="IT610" s="426"/>
      <c r="IV610" s="203"/>
      <c r="IW610" s="203"/>
      <c r="IX610" s="203"/>
      <c r="IY610" s="10"/>
      <c r="IZ610" s="10">
        <f>SUM(IY605:IY609)</f>
        <v>356</v>
      </c>
      <c r="JA610" s="268"/>
      <c r="JB610" s="203"/>
      <c r="JC610" s="426"/>
      <c r="JE610" s="203"/>
      <c r="JF610" s="203"/>
      <c r="JG610" s="203"/>
      <c r="JH610" s="10"/>
      <c r="JI610" s="10">
        <f>SUM(JH605:JH609)</f>
        <v>291.7</v>
      </c>
      <c r="JJ610" s="268"/>
      <c r="JK610" s="203"/>
      <c r="JL610" s="426"/>
      <c r="JN610" s="203"/>
      <c r="JO610" s="203"/>
      <c r="JP610" s="203"/>
      <c r="JQ610" s="10"/>
      <c r="JR610" s="10">
        <f>SUM(JQ605:JQ609)</f>
        <v>268.7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390.6</v>
      </c>
      <c r="KB610" s="268"/>
      <c r="KC610" s="203"/>
      <c r="KD610" s="426"/>
      <c r="KF610" s="203"/>
      <c r="KG610" s="203"/>
      <c r="KH610" s="203"/>
      <c r="KI610" s="10"/>
      <c r="KJ610" s="10">
        <f>SUM(KI605:KI609)</f>
        <v>170.3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429.99999999999994</v>
      </c>
      <c r="KT610" s="268"/>
      <c r="KU610" s="203"/>
      <c r="KV610" s="432"/>
      <c r="KX610" s="203"/>
      <c r="KY610" s="203"/>
      <c r="KZ610" s="203"/>
      <c r="LA610" s="10"/>
      <c r="LB610" s="10">
        <f>SUM(LA605:LA609)</f>
        <v>514.9</v>
      </c>
      <c r="LC610" s="268"/>
      <c r="LD610" s="203"/>
      <c r="LE610" s="426"/>
      <c r="LG610" s="203"/>
      <c r="LH610" s="203"/>
      <c r="LI610" s="203"/>
      <c r="LJ610" s="10"/>
      <c r="LK610" s="10">
        <f>SUM(LJ605:LJ609)</f>
        <v>431</v>
      </c>
      <c r="LL610" s="268"/>
      <c r="LM610" s="203"/>
      <c r="LN610" s="426"/>
      <c r="LP610" s="203"/>
      <c r="LQ610" s="203"/>
      <c r="LR610" s="203"/>
      <c r="LS610" s="10"/>
      <c r="LT610" s="10">
        <f>SUM(LS605:LS609)</f>
        <v>436.1</v>
      </c>
      <c r="LU610" s="268"/>
      <c r="LV610" s="203"/>
      <c r="LW610" s="426"/>
      <c r="LY610" s="203"/>
      <c r="LZ610" s="203"/>
      <c r="MA610" s="203"/>
      <c r="MB610" s="10"/>
      <c r="MC610" s="10">
        <f>SUM(MB605:MB609)</f>
        <v>584.79999999999995</v>
      </c>
      <c r="MD610" s="268"/>
      <c r="ME610" s="203"/>
      <c r="MF610" s="426"/>
      <c r="MH610" s="203"/>
      <c r="MI610" s="203"/>
      <c r="MJ610" s="203"/>
      <c r="MK610" s="10"/>
      <c r="ML610" s="10">
        <f>SUM(MK605:MK609)</f>
        <v>495.5</v>
      </c>
      <c r="MM610" s="268"/>
      <c r="MN610" s="203"/>
      <c r="MO610" s="426"/>
      <c r="MQ610" s="203"/>
      <c r="MR610" s="203"/>
      <c r="MS610" s="203"/>
      <c r="MT610" s="10"/>
      <c r="MU610" s="10">
        <f>SUM(MT605:MT609)</f>
        <v>513.4</v>
      </c>
      <c r="MV610" s="268"/>
      <c r="MW610" s="203"/>
      <c r="MX610" s="426"/>
      <c r="MZ610" s="203"/>
      <c r="NA610" s="203"/>
      <c r="NB610" s="203"/>
      <c r="NC610" s="10"/>
      <c r="ND610" s="10">
        <f>SUM(NC605:NC609)</f>
        <v>495.1</v>
      </c>
      <c r="NE610" s="268"/>
      <c r="NF610" s="203"/>
      <c r="NG610" s="426"/>
      <c r="NI610" s="203"/>
      <c r="NJ610" s="203"/>
      <c r="NK610" s="203"/>
      <c r="NL610" s="10"/>
      <c r="NM610" s="10">
        <f>SUM(NL605:NL609)</f>
        <v>282.60000000000002</v>
      </c>
      <c r="NN610" s="268"/>
      <c r="NO610" s="203"/>
      <c r="NP610" s="428"/>
      <c r="NR610" s="203"/>
      <c r="NS610" s="203"/>
      <c r="NT610" s="203"/>
      <c r="NU610" s="10"/>
      <c r="NV610" s="10">
        <f>SUM(NU605:NU609)</f>
        <v>397.4</v>
      </c>
      <c r="NW610" s="268"/>
      <c r="NX610" s="203"/>
      <c r="NY610" s="426"/>
      <c r="OA610" s="203"/>
      <c r="OB610" s="203"/>
      <c r="OC610" s="203"/>
      <c r="OD610" s="203"/>
      <c r="OE610" s="10">
        <f>SUM(OD605:OD609)</f>
        <v>151.5</v>
      </c>
      <c r="OF610" s="268"/>
      <c r="OG610" s="203"/>
      <c r="OH610" s="426"/>
      <c r="OJ610" s="203"/>
      <c r="OK610" s="203"/>
      <c r="OL610" s="203"/>
      <c r="OM610" s="10"/>
      <c r="ON610" s="10">
        <f>SUM(OM605:OM609)</f>
        <v>480.9</v>
      </c>
      <c r="OO610" s="268"/>
      <c r="OP610" s="203"/>
      <c r="OQ610" s="428"/>
      <c r="OS610" s="203"/>
      <c r="OT610" s="203"/>
      <c r="OU610" s="203"/>
      <c r="OV610" s="10"/>
      <c r="OW610" s="10">
        <f>SUM(OV605:OV609)</f>
        <v>189.9</v>
      </c>
      <c r="OX610" s="268"/>
      <c r="OY610" s="203"/>
      <c r="OZ610" s="431"/>
      <c r="PB610" s="203"/>
      <c r="PC610" s="203"/>
      <c r="PD610" s="203"/>
      <c r="PE610" s="10"/>
      <c r="PF610" s="10">
        <f>SUM(PE605:PE609)</f>
        <v>556.1</v>
      </c>
      <c r="PG610" s="268"/>
      <c r="PH610" s="203"/>
      <c r="PI610" s="426"/>
      <c r="PK610" s="203"/>
      <c r="PL610" s="203"/>
      <c r="PM610" s="203"/>
      <c r="PN610" s="10"/>
      <c r="PO610" s="10">
        <f>SUM(PN605:PN609)</f>
        <v>497.09999999999997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6"/>
      <c r="QC610" s="203"/>
      <c r="QD610" s="203"/>
      <c r="QE610" s="203"/>
      <c r="QF610" s="10"/>
      <c r="QG610" s="10">
        <f>SUM(QF605:QF609)</f>
        <v>384.40000000000003</v>
      </c>
      <c r="QH610" s="268"/>
      <c r="QI610" s="203"/>
      <c r="QJ610" s="426"/>
      <c r="QL610" s="203"/>
      <c r="QM610" s="203"/>
      <c r="QN610" s="203"/>
      <c r="QO610" s="10"/>
      <c r="QP610" s="10">
        <f>SUM(QO605:QO609)</f>
        <v>306.39999999999998</v>
      </c>
      <c r="QQ610" s="268"/>
      <c r="QR610" s="203"/>
      <c r="QS610" s="426"/>
      <c r="QU610" s="203"/>
      <c r="QV610" s="203"/>
      <c r="QW610" s="203"/>
      <c r="QX610" s="10"/>
      <c r="QY610" s="10">
        <f>SUM(QX605:QX609)</f>
        <v>439.90000000000003</v>
      </c>
      <c r="QZ610" s="268"/>
      <c r="RA610" s="203"/>
      <c r="RB610" s="426"/>
      <c r="RD610" s="203"/>
      <c r="RE610" s="203"/>
      <c r="RF610" s="203"/>
      <c r="RG610" s="10"/>
      <c r="RH610" s="10">
        <f>SUM(RG605:RG609)</f>
        <v>552.19999999999993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6"/>
      <c r="RV610" s="203"/>
      <c r="RW610" s="203"/>
      <c r="RX610" s="203"/>
      <c r="RY610" s="10"/>
      <c r="RZ610" s="10">
        <f>SUM(RY605:RY609)</f>
        <v>541</v>
      </c>
      <c r="SA610" s="274"/>
      <c r="SB610" s="203"/>
      <c r="SC610" s="426"/>
      <c r="SE610" s="203"/>
      <c r="SF610" s="203"/>
      <c r="SG610" s="203"/>
      <c r="SH610" s="10"/>
      <c r="SI610" s="10">
        <f>SUM(SH605:SH609)</f>
        <v>555.20000000000005</v>
      </c>
      <c r="SJ610" s="274"/>
      <c r="SK610" s="203"/>
      <c r="SL610" s="426"/>
      <c r="SN610" s="203"/>
      <c r="SO610" s="203"/>
      <c r="SP610" s="203"/>
      <c r="SQ610" s="10"/>
      <c r="SR610" s="10">
        <f>SUM(SQ605:SQ609)</f>
        <v>210.89999999999998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342.7</v>
      </c>
      <c r="TB610" s="274"/>
      <c r="TC610" s="203"/>
      <c r="TD610" s="431"/>
      <c r="TF610" s="203"/>
      <c r="TG610" s="203"/>
      <c r="TH610" s="203"/>
      <c r="TI610" s="203"/>
      <c r="TJ610" s="10">
        <f>SUM(TI605:TI609)</f>
        <v>491.20000000000005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303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434.9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494.5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388.40000000000003</v>
      </c>
      <c r="VD610" s="274"/>
      <c r="VE610" s="203"/>
      <c r="VF610" s="426"/>
      <c r="VH610" s="203"/>
      <c r="VI610" s="203"/>
      <c r="VJ610" s="203"/>
      <c r="VK610" s="10"/>
      <c r="VL610" s="10">
        <f>SUM(VK605:VK609)</f>
        <v>230.10000000000002</v>
      </c>
      <c r="VM610" s="274"/>
      <c r="VN610" s="203"/>
      <c r="VO610" s="426"/>
      <c r="VQ610" s="203"/>
      <c r="VR610" s="203"/>
      <c r="VS610" s="203"/>
      <c r="VT610" s="10"/>
      <c r="VU610" s="10">
        <f>SUM(VT605:VT609)</f>
        <v>230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379.70000000000005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6"/>
      <c r="XJ610" s="203"/>
      <c r="XK610" s="203"/>
      <c r="XL610" s="203"/>
      <c r="XM610" s="203"/>
      <c r="XN610" s="10">
        <f>SUM(XM605:XM609)</f>
        <v>446.29999999999995</v>
      </c>
      <c r="XO610" s="274"/>
      <c r="XP610" s="203"/>
      <c r="XQ610" s="426"/>
      <c r="XS610" s="203"/>
      <c r="XT610" s="203"/>
      <c r="XU610" s="203"/>
      <c r="XV610" s="10"/>
      <c r="XW610" s="10">
        <f>SUM(XV605:XV609)</f>
        <v>226</v>
      </c>
      <c r="XX610" s="274"/>
      <c r="XY610" s="203"/>
      <c r="XZ610" s="426"/>
      <c r="YB610" s="203"/>
      <c r="YC610" s="203"/>
      <c r="YD610" s="203"/>
      <c r="YE610" s="203"/>
      <c r="YF610" s="10">
        <f>SUM(YE605:YE609)</f>
        <v>391.9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31"/>
      <c r="ZC610" s="203"/>
      <c r="ZD610" s="203"/>
      <c r="ZE610" s="203"/>
      <c r="ZF610" s="203"/>
      <c r="ZG610" s="10">
        <f>SUM(ZF605:ZF609)</f>
        <v>538</v>
      </c>
      <c r="ZH610" s="274"/>
      <c r="ZI610" s="203"/>
      <c r="ZJ610" s="426"/>
      <c r="ZL610" s="203"/>
      <c r="ZM610" s="203"/>
      <c r="ZN610" s="203"/>
      <c r="ZO610" s="203"/>
      <c r="ZP610" s="10">
        <f>SUM(ZO605:ZO609)</f>
        <v>487</v>
      </c>
      <c r="ZQ610" s="274"/>
      <c r="ZR610" s="203"/>
      <c r="ZS610" s="426"/>
      <c r="ZU610" s="203"/>
      <c r="ZV610" s="203"/>
      <c r="ZW610" s="203"/>
      <c r="ZX610" s="10"/>
      <c r="ZY610" s="10">
        <f>SUM(ZX605:ZX609)</f>
        <v>249.1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336.20000000000005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332.59999999999997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401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245.50000000000003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236.10000000000002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6"/>
      <c r="AHB610" s="203"/>
      <c r="AHC610" s="203"/>
      <c r="AHD610" s="203"/>
      <c r="AHE610" s="10"/>
      <c r="AHF610" s="10">
        <f>SUM(AHE605:AHE609)</f>
        <v>691.9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290.10000000000002</v>
      </c>
      <c r="AHP610" s="274"/>
      <c r="AHQ610" s="203"/>
      <c r="AHR610" s="432"/>
      <c r="AHT610" s="203"/>
      <c r="AHU610" s="203"/>
      <c r="AHV610" s="203"/>
      <c r="AHW610" s="10"/>
      <c r="AHX610" s="10">
        <f>SUM(AHW605:AHW609)</f>
        <v>500</v>
      </c>
      <c r="AHY610" s="274"/>
      <c r="AHZ610" s="203"/>
      <c r="AIA610" s="432"/>
      <c r="AIC610" s="203"/>
      <c r="AID610" s="203"/>
      <c r="AIE610" s="203"/>
      <c r="AIF610" s="10"/>
      <c r="AIG610" s="10">
        <f>SUM(AIF605:AIF609)</f>
        <v>254.5</v>
      </c>
      <c r="AIH610" s="274"/>
      <c r="AII610" s="203"/>
      <c r="AIJ610" s="432"/>
      <c r="AIL610" s="203"/>
      <c r="AIM610" s="203"/>
      <c r="AIN610" s="203"/>
      <c r="AIO610" s="10"/>
      <c r="AIP610" s="10">
        <f>SUM(AIO605:AIO609)</f>
        <v>577.29999999999995</v>
      </c>
      <c r="AIQ610" s="274"/>
      <c r="AIR610" s="203"/>
      <c r="AIS610" s="432"/>
      <c r="AIU610" s="203"/>
      <c r="AIV610" s="203"/>
      <c r="AIW610" s="203"/>
      <c r="AIX610" s="10"/>
      <c r="AIY610" s="10">
        <f>SUM(AIX605:AIX609)</f>
        <v>497.59999999999997</v>
      </c>
      <c r="AIZ610" s="274"/>
      <c r="AJA610" s="203"/>
      <c r="AJB610" s="432"/>
      <c r="AJD610" s="203"/>
      <c r="AJE610" s="203"/>
      <c r="AJF610" s="203"/>
      <c r="AJG610" s="10"/>
      <c r="AJH610" s="10">
        <f>SUM(AJG605:AJG609)</f>
        <v>384.49999999999994</v>
      </c>
      <c r="AJI610" s="274"/>
      <c r="AJJ610" s="203"/>
      <c r="AJK610" s="432"/>
      <c r="AJM610" s="203"/>
      <c r="AJN610" s="203"/>
      <c r="AJO610" s="203"/>
      <c r="AJP610" s="10"/>
      <c r="AJQ610" s="10">
        <f>SUM(AJP605:AJP609)</f>
        <v>502.70000000000005</v>
      </c>
      <c r="AJR610" s="274"/>
      <c r="AJS610" s="203"/>
      <c r="AJT610" s="435"/>
      <c r="AJV610" s="203"/>
      <c r="AJW610" s="203"/>
      <c r="AJX610" s="203"/>
      <c r="AJY610" s="10"/>
      <c r="AJZ610" s="10">
        <f>SUM(AJY605:AJY609)</f>
        <v>417.70000000000005</v>
      </c>
      <c r="AKA610" s="274"/>
      <c r="AKB610" s="203"/>
      <c r="AKC610" s="432"/>
      <c r="AKE610" s="203"/>
      <c r="AKF610" s="203"/>
      <c r="AKG610" s="203"/>
      <c r="AKH610" s="10"/>
      <c r="AKI610" s="10">
        <f>SUM(AKH605:AKH609)</f>
        <v>439.3</v>
      </c>
      <c r="AKJ610" s="274"/>
      <c r="AKK610" s="203"/>
      <c r="AKL610" s="432"/>
      <c r="AKN610" s="203"/>
      <c r="AKO610" s="203"/>
      <c r="AKP610" s="203"/>
      <c r="AKQ610" s="10"/>
      <c r="AKR610" s="10">
        <f>SUM(AKQ605:AKQ609)</f>
        <v>515.6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323.3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543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424.90000000000003</v>
      </c>
      <c r="ALT610" s="274"/>
      <c r="ALU610" s="203"/>
      <c r="ALV610" s="432"/>
      <c r="ALX610" s="203"/>
      <c r="ALY610" s="203"/>
      <c r="ALZ610" s="203"/>
      <c r="AMA610" s="10"/>
      <c r="AMB610" s="10">
        <f>SUM(AMA605:AMA609)</f>
        <v>470.9</v>
      </c>
      <c r="AMC610" s="274"/>
      <c r="AMD610" s="203"/>
      <c r="AME610" s="432"/>
      <c r="AMG610" s="203"/>
      <c r="AMH610" s="203"/>
      <c r="AMI610" s="203"/>
      <c r="AMJ610" s="10"/>
      <c r="AMK610" s="10">
        <f>SUM(AMJ605:AMJ609)</f>
        <v>417.50000000000006</v>
      </c>
      <c r="AML610" s="274"/>
      <c r="AMM610" s="203"/>
      <c r="AMN610" s="432"/>
      <c r="AMP610" s="203"/>
      <c r="AMQ610" s="203"/>
      <c r="AMR610" s="203"/>
      <c r="AMS610" s="10"/>
      <c r="AMT610" s="10">
        <f>SUM(AMS605:AMS609)</f>
        <v>369.2</v>
      </c>
      <c r="AMU610" s="274"/>
      <c r="AMV610" s="203"/>
      <c r="AMW610" s="432"/>
      <c r="AMY610" s="203"/>
      <c r="AMZ610" s="203"/>
      <c r="ANA610" s="203"/>
      <c r="ANB610" s="10"/>
      <c r="ANC610" s="10">
        <f>SUM(ANB605:ANB609)</f>
        <v>284.2</v>
      </c>
      <c r="AND610" s="274"/>
      <c r="ANE610" s="203"/>
      <c r="ANF610" s="432"/>
      <c r="ANH610" s="203"/>
      <c r="ANI610" s="203"/>
      <c r="ANJ610" s="203"/>
      <c r="ANK610" s="10"/>
      <c r="ANL610" s="10">
        <f>SUM(ANK605:ANK609)</f>
        <v>563.59999999999991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452</v>
      </c>
      <c r="ANV610" s="274"/>
      <c r="ANW610" s="203"/>
      <c r="ANX610" s="432"/>
      <c r="ANZ610" s="203"/>
      <c r="AOA610" s="203"/>
      <c r="AOB610" s="203"/>
      <c r="AOC610" s="10"/>
      <c r="AOD610" s="10">
        <f>SUM(AOC605:AOC609)</f>
        <v>509.70000000000005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631.79999999999995</v>
      </c>
      <c r="AON610" s="274"/>
      <c r="AOO610" s="203"/>
      <c r="AOP610" s="432"/>
      <c r="AOR610" s="203"/>
      <c r="AOS610" s="203"/>
      <c r="AOT610" s="203"/>
      <c r="AOU610" s="10"/>
      <c r="AOV610" s="10">
        <f>SUM(AOU605:AOU609)</f>
        <v>542.29999999999995</v>
      </c>
      <c r="AOW610" s="274"/>
      <c r="AOX610" s="203"/>
      <c r="AOY610" s="432"/>
      <c r="APA610" s="203"/>
      <c r="APB610" s="203"/>
      <c r="APC610" s="203"/>
      <c r="APD610" s="10"/>
      <c r="APE610" s="10">
        <f>SUM(APD605:APD609)</f>
        <v>478.9</v>
      </c>
      <c r="APF610" s="274"/>
      <c r="APG610" s="203"/>
      <c r="APH610" s="432"/>
      <c r="APJ610" s="203"/>
      <c r="APK610" s="203"/>
      <c r="APL610" s="203"/>
      <c r="APM610" s="10"/>
      <c r="APN610" s="10">
        <f>SUM(APM605:APM609)</f>
        <v>442.5</v>
      </c>
      <c r="APO610" s="274"/>
      <c r="APP610" s="203"/>
      <c r="APQ610" s="432"/>
      <c r="APS610" s="203"/>
      <c r="APT610" s="203"/>
      <c r="APU610" s="203"/>
      <c r="APV610" s="10"/>
      <c r="APW610" s="10">
        <f>SUM(APV605:APV609)</f>
        <v>255.8</v>
      </c>
      <c r="APX610" s="274"/>
      <c r="APY610" s="203"/>
      <c r="APZ610" s="432"/>
      <c r="AQB610" s="203"/>
      <c r="AQC610" s="203"/>
      <c r="AQD610" s="203"/>
      <c r="AQE610" s="10"/>
      <c r="AQF610" s="10">
        <f>SUM(AQE605:AQE609)</f>
        <v>564.80000000000007</v>
      </c>
      <c r="AQG610" s="274"/>
    </row>
    <row r="611" spans="1:1125" s="14" customFormat="1" ht="15">
      <c r="A611" s="203" t="s">
        <v>75</v>
      </c>
      <c r="B611" s="277" t="s">
        <v>519</v>
      </c>
      <c r="D611" s="284">
        <f>IF(C611="Kopman",1.3,1)</f>
        <v>1</v>
      </c>
      <c r="E611" s="204">
        <f>VLOOKUP(B611,$A$681:$F$2236,6,FALSE)</f>
        <v>219</v>
      </c>
      <c r="F611" s="203" t="s">
        <v>61</v>
      </c>
      <c r="G611" s="10">
        <f>E611*1.5</f>
        <v>328.5</v>
      </c>
      <c r="H611" s="10"/>
      <c r="I611" s="268"/>
      <c r="J611" s="203" t="s">
        <v>75</v>
      </c>
      <c r="K611" s="277" t="s">
        <v>1268</v>
      </c>
      <c r="M611" s="284">
        <f>IF(L611="Kopman",1.3,1)</f>
        <v>1</v>
      </c>
      <c r="N611" s="204">
        <f>VLOOKUP(K611,$A$681:$F$2236,6,FALSE)</f>
        <v>206</v>
      </c>
      <c r="O611" s="203" t="s">
        <v>61</v>
      </c>
      <c r="P611" s="10">
        <f>N611*1.5*M611</f>
        <v>309</v>
      </c>
      <c r="Q611" s="10"/>
      <c r="R611" s="268"/>
      <c r="S611" s="203" t="s">
        <v>75</v>
      </c>
      <c r="T611" s="277" t="s">
        <v>1268</v>
      </c>
      <c r="V611" s="284">
        <f>IF(U611="Kopman",1.3,1)</f>
        <v>1</v>
      </c>
      <c r="W611" s="204">
        <f>VLOOKUP(T611,$A$681:$F$2236,6,FALSE)</f>
        <v>206</v>
      </c>
      <c r="X611" s="203" t="s">
        <v>61</v>
      </c>
      <c r="Y611" s="10">
        <f>W611*1.5*V611</f>
        <v>309</v>
      </c>
      <c r="Z611" s="10"/>
      <c r="AA611" s="268"/>
      <c r="AB611" s="203" t="s">
        <v>75</v>
      </c>
      <c r="AC611" s="277" t="s">
        <v>1252</v>
      </c>
      <c r="AE611" s="284">
        <f>IF(AD611="Kopman",1.3,1)</f>
        <v>1</v>
      </c>
      <c r="AF611" s="204">
        <f>VLOOKUP(AC611,$A$681:$F$2236,6,FALSE)</f>
        <v>11</v>
      </c>
      <c r="AG611" s="203" t="s">
        <v>61</v>
      </c>
      <c r="AH611" s="10">
        <f>AF611*1.5*AE611</f>
        <v>16.5</v>
      </c>
      <c r="AI611" s="10"/>
      <c r="AJ611" s="268"/>
      <c r="AK611" s="203" t="s">
        <v>75</v>
      </c>
      <c r="AL611" s="277" t="s">
        <v>1252</v>
      </c>
      <c r="AN611" s="284">
        <f>IF(AM611="Kopman",1.3,1)</f>
        <v>1</v>
      </c>
      <c r="AO611" s="204">
        <f>VLOOKUP(AL611,$A$681:$F$2236,6,FALSE)</f>
        <v>11</v>
      </c>
      <c r="AP611" s="203" t="s">
        <v>61</v>
      </c>
      <c r="AQ611" s="10">
        <f>AO611*1.5*AN611</f>
        <v>16.5</v>
      </c>
      <c r="AR611" s="10"/>
      <c r="AS611" s="268"/>
      <c r="AT611" s="203" t="s">
        <v>75</v>
      </c>
      <c r="AU611" s="277" t="s">
        <v>1268</v>
      </c>
      <c r="AW611" s="284">
        <f>IF(AV611="Kopman",1.3,1)</f>
        <v>1</v>
      </c>
      <c r="AX611" s="204">
        <f>VLOOKUP(AU611,$A$681:$F$2236,6,FALSE)</f>
        <v>206</v>
      </c>
      <c r="AY611" s="203" t="s">
        <v>61</v>
      </c>
      <c r="AZ611" s="10">
        <f>AX611*1.5*AW611</f>
        <v>309</v>
      </c>
      <c r="BA611" s="10"/>
      <c r="BB611" s="268"/>
      <c r="BC611" s="203" t="s">
        <v>75</v>
      </c>
      <c r="BD611" s="277" t="s">
        <v>1268</v>
      </c>
      <c r="BF611" s="284">
        <f>IF(BE611="Kopman",1.3,1)</f>
        <v>1</v>
      </c>
      <c r="BG611" s="204">
        <f>VLOOKUP(BD611,$A$681:$F$2236,6,FALSE)</f>
        <v>206</v>
      </c>
      <c r="BH611" s="203" t="s">
        <v>61</v>
      </c>
      <c r="BI611" s="10">
        <f>BG611*1.5*BF611</f>
        <v>309</v>
      </c>
      <c r="BJ611" s="10"/>
      <c r="BK611" s="268"/>
      <c r="BL611" s="203" t="s">
        <v>75</v>
      </c>
      <c r="BM611" s="277" t="s">
        <v>1252</v>
      </c>
      <c r="BO611" s="284">
        <f>IF(BN611="Kopman",1.3,1)</f>
        <v>1</v>
      </c>
      <c r="BP611" s="204">
        <f>VLOOKUP(BM611,$A$681:$F$2236,6,FALSE)</f>
        <v>11</v>
      </c>
      <c r="BQ611" s="203" t="s">
        <v>61</v>
      </c>
      <c r="BR611" s="10">
        <f>BP611*1.5*BO611</f>
        <v>16.5</v>
      </c>
      <c r="BS611" s="10"/>
      <c r="BT611" s="268"/>
      <c r="BU611" s="203" t="s">
        <v>75</v>
      </c>
      <c r="BV611" s="277" t="s">
        <v>1252</v>
      </c>
      <c r="BX611" s="284">
        <f>IF(BW611="Kopman",1.3,1)</f>
        <v>1</v>
      </c>
      <c r="BY611" s="204">
        <f>VLOOKUP(BV611,$A$681:$F$2236,6,FALSE)</f>
        <v>11</v>
      </c>
      <c r="BZ611" s="203" t="s">
        <v>61</v>
      </c>
      <c r="CA611" s="10">
        <f>BY611*1.5*BX611</f>
        <v>16.5</v>
      </c>
      <c r="CB611" s="10"/>
      <c r="CC611" s="268"/>
      <c r="CD611" s="203" t="s">
        <v>75</v>
      </c>
      <c r="CE611" s="277" t="s">
        <v>1252</v>
      </c>
      <c r="CG611" s="284">
        <f>IF(CF611="Kopman",1.3,1)</f>
        <v>1</v>
      </c>
      <c r="CH611" s="204">
        <f>VLOOKUP(CE611,$A$681:$F$2236,6,FALSE)</f>
        <v>11</v>
      </c>
      <c r="CI611" s="203" t="s">
        <v>61</v>
      </c>
      <c r="CJ611" s="10">
        <f>CH611*1.5*CG611</f>
        <v>16.5</v>
      </c>
      <c r="CK611" s="10"/>
      <c r="CL611" s="268"/>
      <c r="CM611" s="203" t="s">
        <v>75</v>
      </c>
      <c r="CN611" s="277" t="s">
        <v>424</v>
      </c>
      <c r="CP611" s="284">
        <f>IF(CO611="Kopman",1.3,1)</f>
        <v>1</v>
      </c>
      <c r="CQ611" s="204">
        <f>VLOOKUP(CN611,$A$681:$F$2236,6,FALSE)</f>
        <v>72</v>
      </c>
      <c r="CR611" s="203" t="s">
        <v>61</v>
      </c>
      <c r="CS611" s="10">
        <f>CQ611*1.5*CP611</f>
        <v>108</v>
      </c>
      <c r="CT611" s="10"/>
      <c r="CU611" s="268"/>
      <c r="CV611" s="203" t="s">
        <v>75</v>
      </c>
      <c r="CW611" s="277" t="s">
        <v>1252</v>
      </c>
      <c r="CY611" s="284">
        <f>IF(CX611="Kopman",1.3,1)</f>
        <v>1</v>
      </c>
      <c r="CZ611" s="204">
        <f>VLOOKUP(CW611,$A$681:$F$2236,6,FALSE)</f>
        <v>11</v>
      </c>
      <c r="DA611" s="203" t="s">
        <v>61</v>
      </c>
      <c r="DB611" s="10">
        <f>CZ611*1.5*CY611</f>
        <v>16.5</v>
      </c>
      <c r="DC611" s="10"/>
      <c r="DD611" s="268"/>
      <c r="DE611" s="203" t="s">
        <v>75</v>
      </c>
      <c r="DF611" s="277" t="s">
        <v>1252</v>
      </c>
      <c r="DH611" s="284">
        <f>IF(DG611="Kopman",1.3,1)</f>
        <v>1</v>
      </c>
      <c r="DI611" s="204">
        <f>VLOOKUP(DF611,$A$681:$F$2236,6,FALSE)</f>
        <v>11</v>
      </c>
      <c r="DJ611" s="203" t="s">
        <v>61</v>
      </c>
      <c r="DK611" s="10">
        <f>DI611*1.5*DH611</f>
        <v>16.5</v>
      </c>
      <c r="DL611" s="10"/>
      <c r="DM611" s="268"/>
      <c r="DN611" s="203" t="s">
        <v>75</v>
      </c>
      <c r="DO611" s="277" t="s">
        <v>519</v>
      </c>
      <c r="DQ611" s="284">
        <f>IF(DP611="Kopman",1.3,1)</f>
        <v>1</v>
      </c>
      <c r="DR611" s="204">
        <f>VLOOKUP(DO611,$A$681:$F$2236,6,FALSE)</f>
        <v>219</v>
      </c>
      <c r="DS611" s="203" t="s">
        <v>61</v>
      </c>
      <c r="DT611" s="10">
        <f>DR611*1.5*DQ611</f>
        <v>328.5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VLOOKUP(DX611,$A$681:$F$2236,6,FALSE)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422</v>
      </c>
      <c r="EI611" s="284">
        <f>IF(EH611="Kopman",1.3,1)</f>
        <v>1</v>
      </c>
      <c r="EJ611" s="204">
        <f>VLOOKUP(EG611,$A$681:$F$2236,6,FALSE)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19" t="s">
        <v>1252</v>
      </c>
      <c r="EQ611" s="418" t="s">
        <v>2034</v>
      </c>
      <c r="ER611" s="284">
        <f>IF(EQ611="Kopman",1.3,1)</f>
        <v>1.3</v>
      </c>
      <c r="ES611" s="204">
        <f>VLOOKUP(EP611,$A$681:$F$2236,6,FALSE)</f>
        <v>11</v>
      </c>
      <c r="ET611" s="203" t="s">
        <v>61</v>
      </c>
      <c r="EU611" s="10">
        <f>ES611*1.5*ER611</f>
        <v>21.45</v>
      </c>
      <c r="EV611" s="10"/>
      <c r="EW611" s="268"/>
      <c r="EX611" s="203" t="s">
        <v>75</v>
      </c>
      <c r="EY611" s="277" t="s">
        <v>641</v>
      </c>
      <c r="FA611" s="284">
        <f>IF(EZ611="Kopman",1.3,1)</f>
        <v>1</v>
      </c>
      <c r="FB611" s="204">
        <f>VLOOKUP(EY611,$A$681:$F$2236,6,FALSE)</f>
        <v>106</v>
      </c>
      <c r="FC611" s="203" t="s">
        <v>61</v>
      </c>
      <c r="FD611" s="10">
        <f>FB611*1.5*FA611</f>
        <v>159</v>
      </c>
      <c r="FE611" s="10"/>
      <c r="FF611" s="268"/>
      <c r="FG611" s="203" t="s">
        <v>75</v>
      </c>
      <c r="FH611" s="424" t="s">
        <v>1268</v>
      </c>
      <c r="FJ611" s="284">
        <f>IF(FI611="Kopman",1.3,1)</f>
        <v>1</v>
      </c>
      <c r="FK611" s="204">
        <f>VLOOKUP(FH611,$A$681:$F$2236,6,FALSE)</f>
        <v>206</v>
      </c>
      <c r="FL611" s="203" t="s">
        <v>61</v>
      </c>
      <c r="FM611" s="10">
        <f>FK611*1.5*FJ611</f>
        <v>309</v>
      </c>
      <c r="FN611" s="10"/>
      <c r="FO611" s="268"/>
      <c r="FP611" s="203" t="s">
        <v>75</v>
      </c>
      <c r="FQ611" s="277" t="s">
        <v>466</v>
      </c>
      <c r="FS611" s="284">
        <f>IF(FR611="Kopman",1.3,1)</f>
        <v>1</v>
      </c>
      <c r="FT611" s="204">
        <f>VLOOKUP(FQ611,$A$681:$F$2236,6,FALSE)</f>
        <v>126</v>
      </c>
      <c r="FU611" s="203" t="s">
        <v>61</v>
      </c>
      <c r="FV611" s="10">
        <f>FT611*1.5*FS611</f>
        <v>189</v>
      </c>
      <c r="FW611" s="10"/>
      <c r="FX611" s="268"/>
      <c r="FY611" s="203" t="s">
        <v>75</v>
      </c>
      <c r="FZ611" s="277" t="s">
        <v>1252</v>
      </c>
      <c r="GB611" s="284">
        <f>IF(GA611="Kopman",1.3,1)</f>
        <v>1</v>
      </c>
      <c r="GC611" s="204">
        <f>VLOOKUP(FZ611,$A$681:$F$2236,6,FALSE)</f>
        <v>11</v>
      </c>
      <c r="GD611" s="203" t="s">
        <v>61</v>
      </c>
      <c r="GE611" s="10">
        <f>GC611*1.5*GB611</f>
        <v>16.5</v>
      </c>
      <c r="GF611" s="10"/>
      <c r="GG611" s="268"/>
      <c r="GH611" s="203" t="s">
        <v>75</v>
      </c>
      <c r="GI611" s="277" t="s">
        <v>1252</v>
      </c>
      <c r="GK611" s="284">
        <f>IF(GJ611="Kopman",1.3,1)</f>
        <v>1</v>
      </c>
      <c r="GL611" s="204">
        <f>VLOOKUP(GI611,$A$681:$F$2236,6,FALSE)</f>
        <v>11</v>
      </c>
      <c r="GM611" s="203" t="s">
        <v>61</v>
      </c>
      <c r="GN611" s="10">
        <f>GL611*1.5*GK611</f>
        <v>16.5</v>
      </c>
      <c r="GO611" s="10"/>
      <c r="GP611" s="268"/>
      <c r="GQ611" s="203" t="s">
        <v>75</v>
      </c>
      <c r="GR611" s="277" t="s">
        <v>1268</v>
      </c>
      <c r="GT611" s="284">
        <f>IF(GS611="Kopman",1.3,1)</f>
        <v>1</v>
      </c>
      <c r="GU611" s="204">
        <f>VLOOKUP(GR611,$A$681:$F$2236,6,FALSE)</f>
        <v>206</v>
      </c>
      <c r="GV611" s="203" t="s">
        <v>61</v>
      </c>
      <c r="GW611" s="10">
        <f>GU611*1.5</f>
        <v>309</v>
      </c>
      <c r="GX611" s="10"/>
      <c r="GY611" s="268"/>
      <c r="GZ611" s="203" t="s">
        <v>75</v>
      </c>
      <c r="HA611" s="277" t="s">
        <v>519</v>
      </c>
      <c r="HC611" s="284">
        <f>IF(HB611="Kopman",1.3,1)</f>
        <v>1</v>
      </c>
      <c r="HD611" s="204">
        <f>VLOOKUP(HA611,$A$681:$F$2236,6,FALSE)</f>
        <v>219</v>
      </c>
      <c r="HE611" s="203" t="s">
        <v>61</v>
      </c>
      <c r="HF611" s="10">
        <f>HD611*1.5*HC611</f>
        <v>328.5</v>
      </c>
      <c r="HG611" s="10"/>
      <c r="HH611" s="268"/>
      <c r="HI611" s="203" t="s">
        <v>75</v>
      </c>
      <c r="HJ611" s="277" t="s">
        <v>1268</v>
      </c>
      <c r="HL611" s="284">
        <f>IF(HK611="Kopman",1.3,1)</f>
        <v>1</v>
      </c>
      <c r="HM611" s="204">
        <f>VLOOKUP(HJ611,$A$681:$F$2236,6,FALSE)</f>
        <v>206</v>
      </c>
      <c r="HN611" s="203" t="s">
        <v>61</v>
      </c>
      <c r="HO611" s="10">
        <f>HM611*1.5</f>
        <v>309</v>
      </c>
      <c r="HP611" s="10"/>
      <c r="HQ611" s="268"/>
      <c r="HR611" s="203" t="s">
        <v>75</v>
      </c>
      <c r="HS611" s="277" t="s">
        <v>466</v>
      </c>
      <c r="HU611" s="284">
        <f>IF(HT611="Kopman",1.3,1)</f>
        <v>1</v>
      </c>
      <c r="HV611" s="204">
        <f>VLOOKUP(HS611,$A$681:$F$2236,6,FALSE)</f>
        <v>126</v>
      </c>
      <c r="HW611" s="203" t="s">
        <v>61</v>
      </c>
      <c r="HX611" s="10">
        <f>HV611*1.5*HU611</f>
        <v>189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VLOOKUP(IB611,$A$681:$F$2236,6,FALSE)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1268</v>
      </c>
      <c r="IM611" s="284">
        <f>IF(IL611="Kopman",1.3,1)</f>
        <v>1</v>
      </c>
      <c r="IN611" s="204">
        <f>VLOOKUP(IK611,$A$681:$F$2236,6,FALSE)</f>
        <v>206</v>
      </c>
      <c r="IO611" s="203" t="s">
        <v>61</v>
      </c>
      <c r="IP611" s="10">
        <f>IN611*1.5*IM611</f>
        <v>309</v>
      </c>
      <c r="IQ611" s="10"/>
      <c r="IR611" s="268"/>
      <c r="IS611" s="203" t="s">
        <v>75</v>
      </c>
      <c r="IT611" s="277" t="s">
        <v>463</v>
      </c>
      <c r="IV611" s="284">
        <f>IF(IU611="Kopman",1.3,1)</f>
        <v>1</v>
      </c>
      <c r="IW611" s="204">
        <f>VLOOKUP(IT611,$A$681:$F$2236,6,FALSE)</f>
        <v>90</v>
      </c>
      <c r="IX611" s="203" t="s">
        <v>61</v>
      </c>
      <c r="IY611" s="10">
        <f>IW611*1.5*IV611</f>
        <v>135</v>
      </c>
      <c r="IZ611" s="10"/>
      <c r="JA611" s="268"/>
      <c r="JB611" s="203" t="s">
        <v>75</v>
      </c>
      <c r="JC611" s="277" t="s">
        <v>519</v>
      </c>
      <c r="JE611" s="284">
        <f>IF(JD611="Kopman",1.3,1)</f>
        <v>1</v>
      </c>
      <c r="JF611" s="204">
        <f>VLOOKUP(JC611,$A$681:$F$2236,6,FALSE)</f>
        <v>219</v>
      </c>
      <c r="JG611" s="203" t="s">
        <v>61</v>
      </c>
      <c r="JH611" s="10">
        <f>JF611*1.5*JE611</f>
        <v>328.5</v>
      </c>
      <c r="JI611" s="10"/>
      <c r="JJ611" s="268"/>
      <c r="JK611" s="203" t="s">
        <v>75</v>
      </c>
      <c r="JL611" s="277" t="s">
        <v>432</v>
      </c>
      <c r="JN611" s="284">
        <f>IF(JM611="Kopman",1.3,1)</f>
        <v>1</v>
      </c>
      <c r="JO611" s="204">
        <f>VLOOKUP(JL611,$A$681:$F$2236,6,FALSE)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423</v>
      </c>
      <c r="JW611" s="284">
        <f>IF(JV611="Kopman",1.3,1)</f>
        <v>1</v>
      </c>
      <c r="JX611" s="204">
        <f>VLOOKUP(JU611,$A$681:$F$2236,6,FALSE)</f>
        <v>136</v>
      </c>
      <c r="JY611" s="203" t="s">
        <v>61</v>
      </c>
      <c r="JZ611" s="10">
        <f>JX611*1.5*JW611</f>
        <v>204</v>
      </c>
      <c r="KA611" s="10"/>
      <c r="KB611" s="268"/>
      <c r="KC611" s="203" t="s">
        <v>75</v>
      </c>
      <c r="KD611" s="277" t="s">
        <v>2304</v>
      </c>
      <c r="KF611" s="284">
        <f>IF(KE611="Kopman",1.3,1)</f>
        <v>1</v>
      </c>
      <c r="KG611" s="204">
        <f>VLOOKUP(KD611,$A$681:$F$2236,6,FALSE)</f>
        <v>202</v>
      </c>
      <c r="KH611" s="203" t="s">
        <v>61</v>
      </c>
      <c r="KI611" s="10">
        <f>KG611*1.5*KF611</f>
        <v>303</v>
      </c>
      <c r="KJ611" s="10"/>
      <c r="KK611" s="268"/>
      <c r="KL611" s="203" t="s">
        <v>75</v>
      </c>
      <c r="KM611" s="277" t="s">
        <v>466</v>
      </c>
      <c r="KO611" s="284">
        <f>IF(KN611="Kopman",1.3,1)</f>
        <v>1</v>
      </c>
      <c r="KP611" s="204">
        <f>VLOOKUP(KM611,$A$681:$F$2236,6,FALSE)</f>
        <v>126</v>
      </c>
      <c r="KQ611" s="203" t="s">
        <v>61</v>
      </c>
      <c r="KR611" s="10">
        <f>KP611*1.5</f>
        <v>189</v>
      </c>
      <c r="KS611" s="10"/>
      <c r="KT611" s="268"/>
      <c r="KU611" s="203" t="s">
        <v>75</v>
      </c>
      <c r="KV611" s="277" t="s">
        <v>1268</v>
      </c>
      <c r="KX611" s="284">
        <f>IF(KW611="Kopman",1.3,1)</f>
        <v>1</v>
      </c>
      <c r="KY611" s="204">
        <f>VLOOKUP(KV611,$A$681:$F$2236,6,FALSE)</f>
        <v>206</v>
      </c>
      <c r="KZ611" s="203" t="s">
        <v>61</v>
      </c>
      <c r="LA611" s="10">
        <f>KY611*1.5*KX611</f>
        <v>309</v>
      </c>
      <c r="LB611" s="10"/>
      <c r="LC611" s="268"/>
      <c r="LD611" s="203" t="s">
        <v>75</v>
      </c>
      <c r="LE611" s="277" t="s">
        <v>1268</v>
      </c>
      <c r="LG611" s="284">
        <f>IF(LF611="Kopman",1.3,1)</f>
        <v>1</v>
      </c>
      <c r="LH611" s="204">
        <f>VLOOKUP(LE611,$A$681:$F$2236,6,FALSE)</f>
        <v>206</v>
      </c>
      <c r="LI611" s="203" t="s">
        <v>61</v>
      </c>
      <c r="LJ611" s="10">
        <f>LH611*1.5*LG611</f>
        <v>309</v>
      </c>
      <c r="LK611" s="10"/>
      <c r="LL611" s="268"/>
      <c r="LM611" s="203" t="s">
        <v>75</v>
      </c>
      <c r="LN611" s="277" t="s">
        <v>1252</v>
      </c>
      <c r="LP611" s="284">
        <f>IF(LO611="Kopman",1.3,1)</f>
        <v>1</v>
      </c>
      <c r="LQ611" s="204">
        <f>VLOOKUP(LN611,$A$681:$F$2236,6,FALSE)</f>
        <v>11</v>
      </c>
      <c r="LR611" s="203" t="s">
        <v>61</v>
      </c>
      <c r="LS611" s="10">
        <f>LQ611*1.5*LP611</f>
        <v>16.5</v>
      </c>
      <c r="LT611" s="10"/>
      <c r="LU611" s="268"/>
      <c r="LV611" s="203" t="s">
        <v>75</v>
      </c>
      <c r="LW611" s="277" t="s">
        <v>423</v>
      </c>
      <c r="LY611" s="284">
        <f>IF(LX611="Kopman",1.3,1)</f>
        <v>1</v>
      </c>
      <c r="LZ611" s="204">
        <f>VLOOKUP(LW611,$A$681:$F$2236,6,FALSE)</f>
        <v>136</v>
      </c>
      <c r="MA611" s="203" t="s">
        <v>61</v>
      </c>
      <c r="MB611" s="10">
        <f>LZ611*1.5*LY611</f>
        <v>204</v>
      </c>
      <c r="MC611" s="10"/>
      <c r="MD611" s="268"/>
      <c r="ME611" s="203" t="s">
        <v>75</v>
      </c>
      <c r="MF611" s="277" t="s">
        <v>1268</v>
      </c>
      <c r="MH611" s="284">
        <f>IF(MG611="Kopman",1.3,1)</f>
        <v>1</v>
      </c>
      <c r="MI611" s="204">
        <f>VLOOKUP(MF611,$A$681:$F$2236,6,FALSE)</f>
        <v>206</v>
      </c>
      <c r="MJ611" s="203" t="s">
        <v>61</v>
      </c>
      <c r="MK611" s="10">
        <f>MI611*1.5*MH611</f>
        <v>309</v>
      </c>
      <c r="ML611" s="10"/>
      <c r="MM611" s="268"/>
      <c r="MN611" s="203" t="s">
        <v>75</v>
      </c>
      <c r="MO611" s="277" t="s">
        <v>1268</v>
      </c>
      <c r="MQ611" s="284">
        <f>IF(MP611="Kopman",1.3,1)</f>
        <v>1</v>
      </c>
      <c r="MR611" s="204">
        <f>VLOOKUP(MO611,$A$681:$F$2236,6,FALSE)</f>
        <v>206</v>
      </c>
      <c r="MS611" s="203" t="s">
        <v>61</v>
      </c>
      <c r="MT611" s="10">
        <f>MR611*1.5*MQ611</f>
        <v>309</v>
      </c>
      <c r="MU611" s="10"/>
      <c r="MV611" s="268"/>
      <c r="MW611" s="203" t="s">
        <v>75</v>
      </c>
      <c r="MX611" s="277" t="s">
        <v>466</v>
      </c>
      <c r="MZ611" s="284">
        <f>IF(MY611="Kopman",1.3,1)</f>
        <v>1</v>
      </c>
      <c r="NA611" s="204">
        <f>VLOOKUP(MX611,$A$681:$F$2236,6,FALSE)</f>
        <v>126</v>
      </c>
      <c r="NB611" s="203" t="s">
        <v>61</v>
      </c>
      <c r="NC611" s="10">
        <f>NA611*1.5*MZ611</f>
        <v>189</v>
      </c>
      <c r="ND611" s="10"/>
      <c r="NE611" s="268"/>
      <c r="NF611" s="203" t="s">
        <v>75</v>
      </c>
      <c r="NG611" s="277" t="s">
        <v>1268</v>
      </c>
      <c r="NI611" s="284">
        <f>IF(NH611="Kopman",1.3,1)</f>
        <v>1</v>
      </c>
      <c r="NJ611" s="204">
        <f>VLOOKUP(NG611,$A$681:$F$2236,6,FALSE)</f>
        <v>206</v>
      </c>
      <c r="NK611" s="203" t="s">
        <v>61</v>
      </c>
      <c r="NL611" s="10">
        <f>NJ611*1.5*NI611</f>
        <v>309</v>
      </c>
      <c r="NM611" s="10"/>
      <c r="NN611" s="268"/>
      <c r="NO611" s="203" t="s">
        <v>75</v>
      </c>
      <c r="NP611" s="427" t="s">
        <v>582</v>
      </c>
      <c r="NR611" s="284">
        <f>IF(NQ611="Kopman",1.3,1)</f>
        <v>1</v>
      </c>
      <c r="NS611" s="204">
        <f>VLOOKUP(NP611,$A$681:$F$2236,6,FALSE)</f>
        <v>13</v>
      </c>
      <c r="NT611" s="203" t="s">
        <v>61</v>
      </c>
      <c r="NU611" s="10">
        <f>NS611*1.5*NR611</f>
        <v>19.5</v>
      </c>
      <c r="NV611" s="10"/>
      <c r="NW611" s="268"/>
      <c r="NX611" s="203" t="s">
        <v>75</v>
      </c>
      <c r="NY611" s="277" t="s">
        <v>424</v>
      </c>
      <c r="OA611" s="284">
        <f>IF(NZ611="Kopman",1.3,1)</f>
        <v>1</v>
      </c>
      <c r="OB611" s="204">
        <f>VLOOKUP(NY611,$A$681:$F$2236,6,FALSE)</f>
        <v>72</v>
      </c>
      <c r="OC611" s="203" t="s">
        <v>61</v>
      </c>
      <c r="OD611" s="10">
        <f>OB611*1.5</f>
        <v>108</v>
      </c>
      <c r="OE611" s="10"/>
      <c r="OF611" s="268"/>
      <c r="OG611" s="203" t="s">
        <v>75</v>
      </c>
      <c r="OH611" s="277" t="s">
        <v>466</v>
      </c>
      <c r="OJ611" s="284">
        <f>IF(OI611="Kopman",1.3,1)</f>
        <v>1</v>
      </c>
      <c r="OK611" s="204">
        <f>VLOOKUP(OH611,$A$681:$F$2236,6,FALSE)</f>
        <v>126</v>
      </c>
      <c r="OL611" s="203" t="s">
        <v>61</v>
      </c>
      <c r="OM611" s="10">
        <f>OK611*1.5*OJ611</f>
        <v>189</v>
      </c>
      <c r="ON611" s="10"/>
      <c r="OO611" s="268"/>
      <c r="OP611" s="203" t="s">
        <v>75</v>
      </c>
      <c r="OQ611" s="427" t="s">
        <v>999</v>
      </c>
      <c r="OS611" s="284">
        <f>IF(OR611="Kopman",1.3,1)</f>
        <v>1</v>
      </c>
      <c r="OT611" s="204">
        <f>VLOOKUP(OQ611,$A$681:$F$2236,6,FALSE)</f>
        <v>0</v>
      </c>
      <c r="OU611" s="203" t="s">
        <v>61</v>
      </c>
      <c r="OV611" s="10">
        <f>OT611*1.5*OS611</f>
        <v>0</v>
      </c>
      <c r="OW611" s="10"/>
      <c r="OX611" s="268"/>
      <c r="OY611" s="203" t="s">
        <v>75</v>
      </c>
      <c r="OZ611" s="431" t="s">
        <v>2304</v>
      </c>
      <c r="PB611" s="284">
        <f>IF(PA611="Kopman",1.3,1)</f>
        <v>1</v>
      </c>
      <c r="PC611" s="204">
        <f>VLOOKUP(OZ611,$A$681:$F$2236,6,FALSE)</f>
        <v>202</v>
      </c>
      <c r="PD611" s="203" t="s">
        <v>61</v>
      </c>
      <c r="PE611" s="10">
        <f>PC611*1.5*PB611</f>
        <v>303</v>
      </c>
      <c r="PF611" s="10"/>
      <c r="PG611" s="268"/>
      <c r="PH611" s="203" t="s">
        <v>75</v>
      </c>
      <c r="PI611" s="277" t="s">
        <v>1252</v>
      </c>
      <c r="PK611" s="284">
        <f>IF(PJ611="Kopman",1.3,1)</f>
        <v>1</v>
      </c>
      <c r="PL611" s="204">
        <f>VLOOKUP(PI611,$A$681:$F$2236,6,FALSE)</f>
        <v>11</v>
      </c>
      <c r="PM611" s="203" t="s">
        <v>61</v>
      </c>
      <c r="PN611" s="10">
        <f>PL611*1.5*PK611</f>
        <v>16.5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VLOOKUP(PR611,$A$681:$F$2236,6,FALSE)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1268</v>
      </c>
      <c r="QC611" s="284">
        <f>IF(QB611="Kopman",1.3,1)</f>
        <v>1</v>
      </c>
      <c r="QD611" s="204">
        <f>VLOOKUP(QA611,$A$681:$F$2236,6,FALSE)</f>
        <v>206</v>
      </c>
      <c r="QE611" s="203" t="s">
        <v>61</v>
      </c>
      <c r="QF611" s="10">
        <f>QD611*1.5*QC611</f>
        <v>309</v>
      </c>
      <c r="QG611" s="10"/>
      <c r="QH611" s="268"/>
      <c r="QI611" s="203" t="s">
        <v>75</v>
      </c>
      <c r="QJ611" s="419" t="s">
        <v>1252</v>
      </c>
      <c r="QK611" s="418" t="s">
        <v>2034</v>
      </c>
      <c r="QL611" s="284">
        <f>IF(QK611="Kopman",1.3,1)</f>
        <v>1.3</v>
      </c>
      <c r="QM611" s="204">
        <f>VLOOKUP(QJ611,$A$681:$F$2236,6,FALSE)</f>
        <v>11</v>
      </c>
      <c r="QN611" s="203" t="s">
        <v>61</v>
      </c>
      <c r="QO611" s="10">
        <f>QM611*1.5*QL611</f>
        <v>21.45</v>
      </c>
      <c r="QP611" s="10"/>
      <c r="QQ611" s="268"/>
      <c r="QR611" s="203" t="s">
        <v>75</v>
      </c>
      <c r="QS611" s="277" t="s">
        <v>1268</v>
      </c>
      <c r="QU611" s="284">
        <f>IF(QT611="Kopman",1.3,1)</f>
        <v>1</v>
      </c>
      <c r="QV611" s="204">
        <f>VLOOKUP(QS611,$A$681:$F$2236,6,FALSE)</f>
        <v>206</v>
      </c>
      <c r="QW611" s="203" t="s">
        <v>61</v>
      </c>
      <c r="QX611" s="10">
        <f>QV611*1.5*QU611</f>
        <v>309</v>
      </c>
      <c r="QY611" s="10"/>
      <c r="QZ611" s="268"/>
      <c r="RA611" s="203" t="s">
        <v>75</v>
      </c>
      <c r="RB611" s="277" t="s">
        <v>1268</v>
      </c>
      <c r="RD611" s="284">
        <f>IF(RC611="Kopman",1.3,1)</f>
        <v>1</v>
      </c>
      <c r="RE611" s="204">
        <f>VLOOKUP(RB611,$A$681:$F$2236,6,FALSE)</f>
        <v>206</v>
      </c>
      <c r="RF611" s="203" t="s">
        <v>61</v>
      </c>
      <c r="RG611" s="10">
        <f>RE611*1.5*RD611</f>
        <v>309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VLOOKUP(RK611,$A$681:$F$2236,6,FALSE)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1252</v>
      </c>
      <c r="RV611" s="284">
        <f>IF(RU611="Kopman",1.3,1)</f>
        <v>1</v>
      </c>
      <c r="RW611" s="204">
        <f>VLOOKUP(RT611,$A$681:$F$2236,6,FALSE)</f>
        <v>11</v>
      </c>
      <c r="RX611" s="203" t="s">
        <v>61</v>
      </c>
      <c r="RY611" s="10">
        <f>RW611*1.5*RV611</f>
        <v>16.5</v>
      </c>
      <c r="RZ611" s="10"/>
      <c r="SA611" s="274"/>
      <c r="SB611" s="203" t="s">
        <v>75</v>
      </c>
      <c r="SC611" s="277" t="s">
        <v>1252</v>
      </c>
      <c r="SE611" s="284">
        <f>IF(SD611="Kopman",1.3,1)</f>
        <v>1</v>
      </c>
      <c r="SF611" s="204">
        <f>VLOOKUP(SC611,$A$681:$F$2236,6,FALSE)</f>
        <v>11</v>
      </c>
      <c r="SG611" s="203" t="s">
        <v>61</v>
      </c>
      <c r="SH611" s="10">
        <f>SF611*1.5*SE611</f>
        <v>16.5</v>
      </c>
      <c r="SI611" s="10"/>
      <c r="SJ611" s="274"/>
      <c r="SK611" s="203" t="s">
        <v>75</v>
      </c>
      <c r="SL611" s="277" t="s">
        <v>1252</v>
      </c>
      <c r="SN611" s="284">
        <f>IF(SM611="Kopman",1.3,1)</f>
        <v>1</v>
      </c>
      <c r="SO611" s="204">
        <f>VLOOKUP(SL611,$A$681:$F$2236,6,FALSE)</f>
        <v>11</v>
      </c>
      <c r="SP611" s="203" t="s">
        <v>61</v>
      </c>
      <c r="SQ611" s="10">
        <f>SO611*1.5*SN611</f>
        <v>16.5</v>
      </c>
      <c r="SR611" s="10"/>
      <c r="SS611" s="274"/>
      <c r="ST611" s="203" t="s">
        <v>75</v>
      </c>
      <c r="SU611" s="419" t="s">
        <v>448</v>
      </c>
      <c r="SV611" s="418" t="s">
        <v>2034</v>
      </c>
      <c r="SW611" s="284">
        <f>IF(SV611="Kopman",1.3,1)</f>
        <v>1.3</v>
      </c>
      <c r="SX611" s="204">
        <f>VLOOKUP(SU611,$A$681:$F$2236,6,FALSE)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31" t="s">
        <v>641</v>
      </c>
      <c r="TF611" s="284">
        <f>IF(TE611="Kopman",1.3,1)</f>
        <v>1</v>
      </c>
      <c r="TG611" s="204">
        <f>VLOOKUP(TD611,$A$681:$F$2236,6,FALSE)</f>
        <v>106</v>
      </c>
      <c r="TH611" s="203" t="s">
        <v>61</v>
      </c>
      <c r="TI611" s="10">
        <f>TG611*1.5</f>
        <v>159</v>
      </c>
      <c r="TK611" s="274"/>
      <c r="TL611" s="203" t="s">
        <v>75</v>
      </c>
      <c r="TM611" s="277" t="s">
        <v>713</v>
      </c>
      <c r="TO611" s="284">
        <f>IF(TN611="Kopman",1.3,1)</f>
        <v>1</v>
      </c>
      <c r="TP611" s="204">
        <f>VLOOKUP(TM611,$A$681:$F$2236,6,FALSE)</f>
        <v>1</v>
      </c>
      <c r="TQ611" s="203" t="s">
        <v>61</v>
      </c>
      <c r="TR611" s="10">
        <f>TP611*1.5*TO611</f>
        <v>1.5</v>
      </c>
      <c r="TS611" s="10"/>
      <c r="TT611" s="274"/>
      <c r="TU611" s="203" t="s">
        <v>75</v>
      </c>
      <c r="TV611" s="277" t="s">
        <v>519</v>
      </c>
      <c r="TX611" s="284">
        <f>IF(TW611="Kopman",1.3,1)</f>
        <v>1</v>
      </c>
      <c r="TY611" s="204">
        <f>VLOOKUP(TV611,$A$681:$F$2236,6,FALSE)</f>
        <v>219</v>
      </c>
      <c r="TZ611" s="203" t="s">
        <v>61</v>
      </c>
      <c r="UA611" s="10">
        <f>TY611*1.5*TX611</f>
        <v>328.5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VLOOKUP(UE611,$A$681:$F$2236,6,FALSE)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1252</v>
      </c>
      <c r="UP611" s="284">
        <f>IF(UO611="Kopman",1.3,1)</f>
        <v>1</v>
      </c>
      <c r="UQ611" s="204">
        <f>VLOOKUP(UN611,$A$681:$F$2236,6,FALSE)</f>
        <v>11</v>
      </c>
      <c r="UR611" s="203" t="s">
        <v>61</v>
      </c>
      <c r="US611" s="10">
        <f>UQ611*1.5*UP611</f>
        <v>16.5</v>
      </c>
      <c r="UT611" s="10"/>
      <c r="UU611" s="274"/>
      <c r="UV611" s="203" t="s">
        <v>75</v>
      </c>
      <c r="UW611" s="277" t="s">
        <v>424</v>
      </c>
      <c r="UY611" s="284">
        <f>IF(UX611="Kopman",1.3,1)</f>
        <v>1</v>
      </c>
      <c r="UZ611" s="204">
        <f>VLOOKUP(UW611,$A$681:$F$2236,6,FALSE)</f>
        <v>72</v>
      </c>
      <c r="VA611" s="203" t="s">
        <v>61</v>
      </c>
      <c r="VB611" s="10">
        <f>UZ611*1.5*UY611</f>
        <v>108</v>
      </c>
      <c r="VC611" s="10"/>
      <c r="VD611" s="274"/>
      <c r="VE611" s="203" t="s">
        <v>75</v>
      </c>
      <c r="VF611" s="277" t="s">
        <v>2304</v>
      </c>
      <c r="VH611" s="284">
        <f>IF(VG611="Kopman",1.3,1)</f>
        <v>1</v>
      </c>
      <c r="VI611" s="204">
        <f>VLOOKUP(VF611,$A$681:$F$2236,6,FALSE)</f>
        <v>202</v>
      </c>
      <c r="VJ611" s="203" t="s">
        <v>61</v>
      </c>
      <c r="VK611" s="10">
        <f>VI611*1.5*VH611</f>
        <v>303</v>
      </c>
      <c r="VL611" s="10"/>
      <c r="VM611" s="274"/>
      <c r="VN611" s="203" t="s">
        <v>75</v>
      </c>
      <c r="VO611" s="277" t="s">
        <v>423</v>
      </c>
      <c r="VQ611" s="284">
        <f>IF(VP611="Kopman",1.3,1)</f>
        <v>1</v>
      </c>
      <c r="VR611" s="204">
        <f>VLOOKUP(VO611,$A$681:$F$2236,6,FALSE)</f>
        <v>136</v>
      </c>
      <c r="VS611" s="203" t="s">
        <v>61</v>
      </c>
      <c r="VT611" s="10">
        <f>VR611*1.5*VQ611</f>
        <v>204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VLOOKUP(VX611,$A$681:$F$2236,6,FALSE)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519</v>
      </c>
      <c r="WI611" s="284">
        <f>IF(WH611="Kopman",1.3,1)</f>
        <v>1</v>
      </c>
      <c r="WJ611" s="204">
        <f>VLOOKUP(WG611,$A$681:$F$2236,6,FALSE)</f>
        <v>219</v>
      </c>
      <c r="WK611" s="203" t="s">
        <v>61</v>
      </c>
      <c r="WL611" s="10">
        <f>WJ611*1.5</f>
        <v>328.5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VLOOKUP(WP611,$A$681:$F$2236,6,FALSE)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VLOOKUP(WY611,$A$681:$F$2236,6,FALSE)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423</v>
      </c>
      <c r="XJ611" s="284">
        <f>IF(XI611="Kopman",1.3,1)</f>
        <v>1</v>
      </c>
      <c r="XK611" s="204">
        <f>VLOOKUP(XH611,$A$681:$F$2236,6,FALSE)</f>
        <v>136</v>
      </c>
      <c r="XL611" s="203" t="s">
        <v>61</v>
      </c>
      <c r="XM611" s="10">
        <f>XK611*1.5</f>
        <v>204</v>
      </c>
      <c r="XO611" s="274"/>
      <c r="XP611" s="203" t="s">
        <v>75</v>
      </c>
      <c r="XQ611" s="277" t="s">
        <v>1252</v>
      </c>
      <c r="XS611" s="284">
        <f>IF(XR611="Kopman",1.3,1)</f>
        <v>1</v>
      </c>
      <c r="XT611" s="204">
        <f>VLOOKUP(XQ611,$A$681:$F$2236,6,FALSE)</f>
        <v>11</v>
      </c>
      <c r="XU611" s="203" t="s">
        <v>61</v>
      </c>
      <c r="XV611" s="10">
        <f>XT611*1.5*XS611</f>
        <v>16.5</v>
      </c>
      <c r="XW611" s="10"/>
      <c r="XX611" s="274"/>
      <c r="XY611" s="203" t="s">
        <v>75</v>
      </c>
      <c r="XZ611" s="277" t="s">
        <v>519</v>
      </c>
      <c r="YB611" s="284">
        <f>IF(YA611="Kopman",1.3,1)</f>
        <v>1</v>
      </c>
      <c r="YC611" s="204">
        <f>VLOOKUP(XZ611,$A$681:$F$2236,6,FALSE)</f>
        <v>219</v>
      </c>
      <c r="YD611" s="203" t="s">
        <v>61</v>
      </c>
      <c r="YE611" s="10">
        <f>YC611*1.5</f>
        <v>328.5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VLOOKUP(YI611,$A$681:$F$2236,6,FALSE)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VLOOKUP(YR611,$A$681:$F$2236,6,FALSE)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31" t="s">
        <v>1252</v>
      </c>
      <c r="ZC611" s="284">
        <f>IF(ZB611="Kopman",1.3,1)</f>
        <v>1</v>
      </c>
      <c r="ZD611" s="204">
        <f>VLOOKUP(ZA611,$A$681:$F$2236,6,FALSE)</f>
        <v>11</v>
      </c>
      <c r="ZE611" s="203" t="s">
        <v>61</v>
      </c>
      <c r="ZF611" s="10">
        <f>ZD611*1.5</f>
        <v>16.5</v>
      </c>
      <c r="ZH611" s="274"/>
      <c r="ZI611" s="203" t="s">
        <v>75</v>
      </c>
      <c r="ZJ611" s="277" t="s">
        <v>1268</v>
      </c>
      <c r="ZL611" s="284">
        <f>IF(ZK611="Kopman",1.3,1)</f>
        <v>1</v>
      </c>
      <c r="ZM611" s="204">
        <f>VLOOKUP(ZJ611,$A$681:$F$2236,6,FALSE)</f>
        <v>206</v>
      </c>
      <c r="ZN611" s="203" t="s">
        <v>61</v>
      </c>
      <c r="ZO611" s="10">
        <f>ZM611*1.5</f>
        <v>309</v>
      </c>
      <c r="ZQ611" s="274"/>
      <c r="ZR611" s="203" t="s">
        <v>75</v>
      </c>
      <c r="ZS611" s="277" t="s">
        <v>1268</v>
      </c>
      <c r="ZU611" s="284">
        <f>IF(ZT611="Kopman",1.3,1)</f>
        <v>1</v>
      </c>
      <c r="ZV611" s="204">
        <f>VLOOKUP(ZS611,$A$681:$F$2236,6,FALSE)</f>
        <v>206</v>
      </c>
      <c r="ZW611" s="203" t="s">
        <v>61</v>
      </c>
      <c r="ZX611" s="10">
        <f>ZV611*1.5*ZU611</f>
        <v>309</v>
      </c>
      <c r="ZY611" s="10"/>
      <c r="ZZ611" s="274"/>
      <c r="AAA611" s="203" t="s">
        <v>75</v>
      </c>
      <c r="AAB611" s="277" t="s">
        <v>999</v>
      </c>
      <c r="AAD611" s="284">
        <f>IF(AAC611="Kopman",1.3,1)</f>
        <v>1</v>
      </c>
      <c r="AAE611" s="204">
        <f>VLOOKUP(AAB611,$A$681:$F$2236,6,FALSE)</f>
        <v>0</v>
      </c>
      <c r="AAF611" s="203" t="s">
        <v>61</v>
      </c>
      <c r="AAG611" s="10">
        <f>AAE611*1.5*AAD611</f>
        <v>0</v>
      </c>
      <c r="AAH611" s="10"/>
      <c r="AAI611" s="274"/>
      <c r="AAJ611" s="203" t="s">
        <v>75</v>
      </c>
      <c r="AAK611" s="277" t="s">
        <v>466</v>
      </c>
      <c r="AAM611" s="284">
        <f>IF(AAL611="Kopman",1.3,1)</f>
        <v>1</v>
      </c>
      <c r="AAN611" s="204">
        <f>VLOOKUP(AAK611,$A$681:$F$2236,6,FALSE)</f>
        <v>126</v>
      </c>
      <c r="AAO611" s="203" t="s">
        <v>61</v>
      </c>
      <c r="AAP611" s="10">
        <f>AAN611*1.5*AAM611</f>
        <v>189</v>
      </c>
      <c r="AAQ611" s="10"/>
      <c r="AAR611" s="274"/>
      <c r="AAS611" s="203" t="s">
        <v>75</v>
      </c>
      <c r="AAT611" s="277" t="s">
        <v>519</v>
      </c>
      <c r="AAV611" s="284">
        <f>IF(AAU611="Kopman",1.3,1)</f>
        <v>1</v>
      </c>
      <c r="AAW611" s="204">
        <f>VLOOKUP(AAT611,$A$681:$F$2236,6,FALSE)</f>
        <v>219</v>
      </c>
      <c r="AAX611" s="203" t="s">
        <v>61</v>
      </c>
      <c r="AAY611" s="10">
        <f>AAW611*1.5*AAV611</f>
        <v>328.5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VLOOKUP(ABC611,$A$681:$F$2236,6,FALSE)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456</v>
      </c>
      <c r="ABN611" s="284">
        <f>IF(ABM611="Kopman",1.3,1)</f>
        <v>1</v>
      </c>
      <c r="ABO611" s="204">
        <f>VLOOKUP(ABL611,$A$681:$F$2236,6,FALSE)</f>
        <v>120</v>
      </c>
      <c r="ABP611" s="203" t="s">
        <v>61</v>
      </c>
      <c r="ABQ611" s="10">
        <f>ABO611*1.5*ABN611</f>
        <v>180</v>
      </c>
      <c r="ABR611" s="10"/>
      <c r="ABS611" s="274"/>
      <c r="ABT611" s="203" t="s">
        <v>75</v>
      </c>
      <c r="ABU611" s="277" t="s">
        <v>1252</v>
      </c>
      <c r="ABW611" s="284">
        <f>IF(ABV611="Kopman",1.3,1)</f>
        <v>1</v>
      </c>
      <c r="ABX611" s="204">
        <f>VLOOKUP(ABU611,$A$681:$F$2236,6,FALSE)</f>
        <v>11</v>
      </c>
      <c r="ABY611" s="203" t="s">
        <v>61</v>
      </c>
      <c r="ABZ611" s="10">
        <f>ABX611*1.5*ABW611</f>
        <v>16.5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VLOOKUP(ACD611,$A$681:$F$2236,6,FALSE)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VLOOKUP(ACM611,$A$681:$F$2236,6,FALSE)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VLOOKUP(ACV611,$A$681:$F$2236,6,FALSE)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VLOOKUP(ADE611,$A$681:$F$2236,6,FALSE)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VLOOKUP(ADN611,$A$681:$F$2236,6,FALSE)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VLOOKUP(ADW611,$A$681:$F$2236,6,FALSE)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VLOOKUP(AEF611,$A$681:$F$2236,6,FALSE)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VLOOKUP(AEO611,$A$681:$F$2236,6,FALSE)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VLOOKUP(AEX611,$A$681:$F$2236,6,FALSE)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VLOOKUP(AFG611,$A$681:$F$2236,6,FALSE)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VLOOKUP(AFP611,$A$681:$F$2236,6,FALSE)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VLOOKUP(AFY611,$A$681:$F$2236,6,FALSE)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VLOOKUP(AGH611,$A$681:$F$2236,6,FALSE)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VLOOKUP(AGQ611,$A$681:$F$2236,6,FALSE)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423</v>
      </c>
      <c r="AHB611" s="284">
        <f>IF(AHA611="Kopman",1.3,1)</f>
        <v>1</v>
      </c>
      <c r="AHC611" s="204">
        <f>VLOOKUP(AGZ611,$A$681:$F$2236,6,FALSE)</f>
        <v>136</v>
      </c>
      <c r="AHD611" s="203" t="s">
        <v>61</v>
      </c>
      <c r="AHE611" s="10">
        <f>AHC611*1.5*AHB611</f>
        <v>204</v>
      </c>
      <c r="AHF611" s="10"/>
      <c r="AHG611" s="274"/>
      <c r="AHH611" s="203" t="s">
        <v>75</v>
      </c>
      <c r="AHI611" s="277" t="s">
        <v>2304</v>
      </c>
      <c r="AHK611" s="284">
        <f>IF(AHJ611="Kopman",1.3,1)</f>
        <v>1</v>
      </c>
      <c r="AHL611" s="204">
        <f>VLOOKUP(AHI611,$A$681:$F$2236,6,FALSE)</f>
        <v>202</v>
      </c>
      <c r="AHM611" s="203" t="s">
        <v>61</v>
      </c>
      <c r="AHN611" s="10">
        <f>AHL611*1.5*AHK611</f>
        <v>303</v>
      </c>
      <c r="AHO611" s="10"/>
      <c r="AHP611" s="274"/>
      <c r="AHQ611" s="203" t="s">
        <v>75</v>
      </c>
      <c r="AHR611" s="277" t="s">
        <v>508</v>
      </c>
      <c r="AHT611" s="284">
        <f>IF(AHS611="Kopman",1.3,1)</f>
        <v>1</v>
      </c>
      <c r="AHU611" s="204">
        <f>VLOOKUP(AHR611,$A$681:$F$2236,6,FALSE)</f>
        <v>114</v>
      </c>
      <c r="AHV611" s="203" t="s">
        <v>61</v>
      </c>
      <c r="AHW611" s="10">
        <f>AHU611*1.5*AHT611</f>
        <v>171</v>
      </c>
      <c r="AHX611" s="10"/>
      <c r="AHY611" s="274"/>
      <c r="AHZ611" s="203" t="s">
        <v>75</v>
      </c>
      <c r="AIA611" s="277" t="s">
        <v>1252</v>
      </c>
      <c r="AIC611" s="284">
        <f>IF(AIB611="Kopman",1.3,1)</f>
        <v>1</v>
      </c>
      <c r="AID611" s="204">
        <f>VLOOKUP(AIA611,$A$681:$F$2236,6,FALSE)</f>
        <v>11</v>
      </c>
      <c r="AIE611" s="203" t="s">
        <v>61</v>
      </c>
      <c r="AIF611" s="10">
        <f>AID611*1.5*AIC611</f>
        <v>16.5</v>
      </c>
      <c r="AIG611" s="10"/>
      <c r="AIH611" s="274"/>
      <c r="AII611" s="203" t="s">
        <v>75</v>
      </c>
      <c r="AIJ611" s="277" t="s">
        <v>422</v>
      </c>
      <c r="AIL611" s="284">
        <f>IF(AIK611="Kopman",1.3,1)</f>
        <v>1</v>
      </c>
      <c r="AIM611" s="204">
        <f>VLOOKUP(AIJ611,$A$681:$F$2236,6,FALSE)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641</v>
      </c>
      <c r="AIU611" s="284">
        <f>IF(AIT611="Kopman",1.3,1)</f>
        <v>1</v>
      </c>
      <c r="AIV611" s="204">
        <f>VLOOKUP(AIS611,$A$681:$F$2236,6,FALSE)</f>
        <v>106</v>
      </c>
      <c r="AIW611" s="203" t="s">
        <v>61</v>
      </c>
      <c r="AIX611" s="10">
        <f>AIV611*1.5*AIU611</f>
        <v>159</v>
      </c>
      <c r="AIY611" s="10"/>
      <c r="AIZ611" s="274"/>
      <c r="AJA611" s="203" t="s">
        <v>75</v>
      </c>
      <c r="AJB611" s="277" t="s">
        <v>1268</v>
      </c>
      <c r="AJD611" s="284">
        <f>IF(AJC611="Kopman",1.3,1)</f>
        <v>1</v>
      </c>
      <c r="AJE611" s="204">
        <f>VLOOKUP(AJB611,$A$681:$F$2236,6,FALSE)</f>
        <v>206</v>
      </c>
      <c r="AJF611" s="203" t="s">
        <v>61</v>
      </c>
      <c r="AJG611" s="10">
        <f>AJE611*1.5*AJD611</f>
        <v>309</v>
      </c>
      <c r="AJH611" s="10"/>
      <c r="AJI611" s="274"/>
      <c r="AJJ611" s="203" t="s">
        <v>75</v>
      </c>
      <c r="AJK611" s="277" t="s">
        <v>641</v>
      </c>
      <c r="AJM611" s="284">
        <f>IF(AJL611="Kopman",1.3,1)</f>
        <v>1</v>
      </c>
      <c r="AJN611" s="204">
        <f>VLOOKUP(AJK611,$A$681:$F$2236,6,FALSE)</f>
        <v>106</v>
      </c>
      <c r="AJO611" s="203" t="s">
        <v>61</v>
      </c>
      <c r="AJP611" s="10">
        <f>AJN611*1.5*AJM611</f>
        <v>159</v>
      </c>
      <c r="AJQ611" s="10"/>
      <c r="AJR611" s="274"/>
      <c r="AJS611" s="203" t="s">
        <v>75</v>
      </c>
      <c r="AJT611" s="434" t="s">
        <v>2304</v>
      </c>
      <c r="AJV611" s="284">
        <f>IF(AJU611="Kopman",1.3,1)</f>
        <v>1</v>
      </c>
      <c r="AJW611" s="204">
        <f>VLOOKUP(AJT611,$A$681:$F$2236,6,FALSE)</f>
        <v>202</v>
      </c>
      <c r="AJX611" s="203" t="s">
        <v>61</v>
      </c>
      <c r="AJY611" s="10">
        <f>AJW611*1.5*AJV611</f>
        <v>303</v>
      </c>
      <c r="AJZ611" s="10"/>
      <c r="AKA611" s="274"/>
      <c r="AKB611" s="203" t="s">
        <v>75</v>
      </c>
      <c r="AKC611" s="277" t="s">
        <v>2304</v>
      </c>
      <c r="AKE611" s="284">
        <f>IF(AKD611="Kopman",1.3,1)</f>
        <v>1</v>
      </c>
      <c r="AKF611" s="204">
        <f>VLOOKUP(AKC611,$A$681:$F$2236,6,FALSE)</f>
        <v>202</v>
      </c>
      <c r="AKG611" s="203" t="s">
        <v>61</v>
      </c>
      <c r="AKH611" s="10">
        <f>AKF611*1.5*AKE611</f>
        <v>303</v>
      </c>
      <c r="AKI611" s="10"/>
      <c r="AKJ611" s="274"/>
      <c r="AKK611" s="203" t="s">
        <v>75</v>
      </c>
      <c r="AKL611" s="277" t="s">
        <v>2304</v>
      </c>
      <c r="AKN611" s="284">
        <f>IF(AKM611="Kopman",1.3,1)</f>
        <v>1</v>
      </c>
      <c r="AKO611" s="204">
        <f>VLOOKUP(AKL611,$A$681:$F$2236,6,FALSE)</f>
        <v>202</v>
      </c>
      <c r="AKP611" s="203" t="s">
        <v>61</v>
      </c>
      <c r="AKQ611" s="10">
        <f>AKO611*1.5*AKN611</f>
        <v>303</v>
      </c>
      <c r="AKR611" s="10"/>
      <c r="AKS611" s="274"/>
      <c r="AKT611" s="203" t="s">
        <v>75</v>
      </c>
      <c r="AKU611" s="277" t="s">
        <v>456</v>
      </c>
      <c r="AKW611" s="284">
        <f>IF(AKV611="Kopman",1.3,1)</f>
        <v>1</v>
      </c>
      <c r="AKX611" s="204">
        <f>VLOOKUP(AKU611,$A$681:$F$2236,6,FALSE)</f>
        <v>120</v>
      </c>
      <c r="AKY611" s="203" t="s">
        <v>61</v>
      </c>
      <c r="AKZ611" s="10">
        <f>AKX611*1.5*AKW611</f>
        <v>180</v>
      </c>
      <c r="ALA611" s="10"/>
      <c r="ALB611" s="274"/>
      <c r="ALC611" s="203" t="s">
        <v>75</v>
      </c>
      <c r="ALD611" s="277" t="s">
        <v>519</v>
      </c>
      <c r="ALF611" s="284">
        <f>IF(ALE611="Kopman",1.3,1)</f>
        <v>1</v>
      </c>
      <c r="ALG611" s="204">
        <f>VLOOKUP(ALD611,$A$681:$F$2236,6,FALSE)</f>
        <v>219</v>
      </c>
      <c r="ALH611" s="203" t="s">
        <v>61</v>
      </c>
      <c r="ALI611" s="10">
        <f>ALG611*1.5*ALF611</f>
        <v>328.5</v>
      </c>
      <c r="ALJ611" s="10"/>
      <c r="ALK611" s="274"/>
      <c r="ALL611" s="203" t="s">
        <v>75</v>
      </c>
      <c r="ALM611" s="277" t="s">
        <v>1252</v>
      </c>
      <c r="ALO611" s="284">
        <f>IF(ALN611="Kopman",1.3,1)</f>
        <v>1</v>
      </c>
      <c r="ALP611" s="204">
        <f>VLOOKUP(ALM611,$A$681:$F$2236,6,FALSE)</f>
        <v>11</v>
      </c>
      <c r="ALQ611" s="203" t="s">
        <v>61</v>
      </c>
      <c r="ALR611" s="10">
        <f>ALP611*1.5*ALO611</f>
        <v>16.5</v>
      </c>
      <c r="ALS611" s="10"/>
      <c r="ALT611" s="274"/>
      <c r="ALU611" s="203" t="s">
        <v>75</v>
      </c>
      <c r="ALV611" s="277" t="s">
        <v>2304</v>
      </c>
      <c r="ALX611" s="284">
        <f>IF(ALW611="Kopman",1.3,1)</f>
        <v>1</v>
      </c>
      <c r="ALY611" s="204">
        <f>VLOOKUP(ALV611,$A$681:$F$2236,6,FALSE)</f>
        <v>202</v>
      </c>
      <c r="ALZ611" s="203" t="s">
        <v>61</v>
      </c>
      <c r="AMA611" s="10">
        <f>ALY611*1.5*ALX611</f>
        <v>303</v>
      </c>
      <c r="AMB611" s="10"/>
      <c r="AMC611" s="274"/>
      <c r="AMD611" s="203" t="s">
        <v>75</v>
      </c>
      <c r="AME611" s="277" t="s">
        <v>641</v>
      </c>
      <c r="AMG611" s="284">
        <f>IF(AMF611="Kopman",1.3,1)</f>
        <v>1</v>
      </c>
      <c r="AMH611" s="204">
        <f>VLOOKUP(AME611,$A$681:$F$2236,6,FALSE)</f>
        <v>106</v>
      </c>
      <c r="AMI611" s="203" t="s">
        <v>61</v>
      </c>
      <c r="AMJ611" s="10">
        <f>AMH611*1.5*AMG611</f>
        <v>159</v>
      </c>
      <c r="AMK611" s="10"/>
      <c r="AML611" s="274"/>
      <c r="AMM611" s="203" t="s">
        <v>75</v>
      </c>
      <c r="AMN611" s="419" t="s">
        <v>1268</v>
      </c>
      <c r="AMO611" s="418" t="s">
        <v>2034</v>
      </c>
      <c r="AMP611" s="284">
        <f>IF(AMO611="Kopman",1.3,1)</f>
        <v>1.3</v>
      </c>
      <c r="AMQ611" s="204">
        <f>VLOOKUP(AMN611,$A$681:$F$2236,6,FALSE)</f>
        <v>206</v>
      </c>
      <c r="AMR611" s="203" t="s">
        <v>61</v>
      </c>
      <c r="AMS611" s="10">
        <f>AMQ611*1.5*AMP611</f>
        <v>401.7</v>
      </c>
      <c r="AMT611" s="10"/>
      <c r="AMU611" s="274"/>
      <c r="AMV611" s="203" t="s">
        <v>75</v>
      </c>
      <c r="AMW611" s="277" t="s">
        <v>1268</v>
      </c>
      <c r="AMY611" s="284">
        <f>IF(AMX611="Kopman",1.3,1)</f>
        <v>1</v>
      </c>
      <c r="AMZ611" s="204">
        <f>VLOOKUP(AMW611,$A$681:$F$2236,6,FALSE)</f>
        <v>206</v>
      </c>
      <c r="ANA611" s="203" t="s">
        <v>61</v>
      </c>
      <c r="ANB611" s="10">
        <f>AMZ611*1.5*AMY611</f>
        <v>309</v>
      </c>
      <c r="ANC611" s="10"/>
      <c r="AND611" s="274"/>
      <c r="ANE611" s="203" t="s">
        <v>75</v>
      </c>
      <c r="ANF611" s="277" t="s">
        <v>1268</v>
      </c>
      <c r="ANH611" s="284">
        <f>IF(ANG611="Kopman",1.3,1)</f>
        <v>1</v>
      </c>
      <c r="ANI611" s="204">
        <f>VLOOKUP(ANF611,$A$681:$F$2236,6,FALSE)</f>
        <v>206</v>
      </c>
      <c r="ANJ611" s="203" t="s">
        <v>61</v>
      </c>
      <c r="ANK611" s="10">
        <f>ANI611*1.5*ANH611</f>
        <v>309</v>
      </c>
      <c r="ANL611" s="10"/>
      <c r="ANM611" s="274"/>
      <c r="ANN611" s="203" t="s">
        <v>75</v>
      </c>
      <c r="ANO611" s="277" t="s">
        <v>423</v>
      </c>
      <c r="ANQ611" s="284">
        <f>IF(ANP611="Kopman",1.3,1)</f>
        <v>1</v>
      </c>
      <c r="ANR611" s="204">
        <f>VLOOKUP(ANO611,$A$681:$F$2236,6,FALSE)</f>
        <v>136</v>
      </c>
      <c r="ANS611" s="203" t="s">
        <v>61</v>
      </c>
      <c r="ANT611" s="10">
        <f>ANR611*1.5*ANQ611</f>
        <v>204</v>
      </c>
      <c r="ANU611" s="10"/>
      <c r="ANV611" s="274"/>
      <c r="ANW611" s="203" t="s">
        <v>75</v>
      </c>
      <c r="ANX611" s="277" t="s">
        <v>519</v>
      </c>
      <c r="ANZ611" s="284">
        <f>IF(ANY611="Kopman",1.3,1)</f>
        <v>1</v>
      </c>
      <c r="AOA611" s="204">
        <f>VLOOKUP(ANX611,$A$681:$F$2236,6,FALSE)</f>
        <v>219</v>
      </c>
      <c r="AOB611" s="203" t="s">
        <v>61</v>
      </c>
      <c r="AOC611" s="10">
        <f>AOA611*1.5*ANZ611</f>
        <v>328.5</v>
      </c>
      <c r="AOD611" s="10"/>
      <c r="AOE611" s="274"/>
      <c r="AOF611" s="203" t="s">
        <v>75</v>
      </c>
      <c r="AOG611" s="277" t="s">
        <v>1268</v>
      </c>
      <c r="AOI611" s="284">
        <f>IF(AOH611="Kopman",1.3,1)</f>
        <v>1</v>
      </c>
      <c r="AOJ611" s="204">
        <f>VLOOKUP(AOG611,$A$681:$F$2236,6,FALSE)</f>
        <v>206</v>
      </c>
      <c r="AOK611" s="203" t="s">
        <v>61</v>
      </c>
      <c r="AOL611" s="10">
        <f>AOJ611*1.5*AOI611</f>
        <v>309</v>
      </c>
      <c r="AOM611" s="10"/>
      <c r="AON611" s="274"/>
      <c r="AOO611" s="203" t="s">
        <v>75</v>
      </c>
      <c r="AOP611" s="277" t="s">
        <v>2304</v>
      </c>
      <c r="AOR611" s="284">
        <f>IF(AOQ611="Kopman",1.3,1)</f>
        <v>1</v>
      </c>
      <c r="AOS611" s="204">
        <f>VLOOKUP(AOP611,$A$681:$F$2236,6,FALSE)</f>
        <v>202</v>
      </c>
      <c r="AOT611" s="203" t="s">
        <v>61</v>
      </c>
      <c r="AOU611" s="10">
        <f>AOS611*1.5*AOR611</f>
        <v>303</v>
      </c>
      <c r="AOV611" s="10"/>
      <c r="AOW611" s="274"/>
      <c r="AOX611" s="203" t="s">
        <v>75</v>
      </c>
      <c r="AOY611" s="277" t="s">
        <v>1268</v>
      </c>
      <c r="APA611" s="284">
        <f>IF(AOZ611="Kopman",1.3,1)</f>
        <v>1</v>
      </c>
      <c r="APB611" s="204">
        <f>VLOOKUP(AOY611,$A$681:$F$2236,6,FALSE)</f>
        <v>206</v>
      </c>
      <c r="APC611" s="203" t="s">
        <v>61</v>
      </c>
      <c r="APD611" s="10">
        <f>APB611*1.5*APA611</f>
        <v>309</v>
      </c>
      <c r="APE611" s="10"/>
      <c r="APF611" s="274"/>
      <c r="APG611" s="203" t="s">
        <v>75</v>
      </c>
      <c r="APH611" s="277" t="s">
        <v>1268</v>
      </c>
      <c r="APJ611" s="284">
        <f>IF(API611="Kopman",1.3,1)</f>
        <v>1</v>
      </c>
      <c r="APK611" s="204">
        <f>VLOOKUP(APH611,$A$681:$F$2236,6,FALSE)</f>
        <v>206</v>
      </c>
      <c r="APL611" s="203" t="s">
        <v>61</v>
      </c>
      <c r="APM611" s="10">
        <f>APK611*1.5*APJ611</f>
        <v>309</v>
      </c>
      <c r="APN611" s="10"/>
      <c r="APO611" s="274"/>
      <c r="APP611" s="203" t="s">
        <v>75</v>
      </c>
      <c r="APQ611" s="277" t="s">
        <v>424</v>
      </c>
      <c r="APS611" s="284">
        <f>IF(APR611="Kopman",1.3,1)</f>
        <v>1</v>
      </c>
      <c r="APT611" s="204">
        <f>VLOOKUP(APQ611,$A$681:$F$2236,6,FALSE)</f>
        <v>72</v>
      </c>
      <c r="APU611" s="203" t="s">
        <v>61</v>
      </c>
      <c r="APV611" s="10">
        <f>APT611*1.5*APS611</f>
        <v>108</v>
      </c>
      <c r="APW611" s="10"/>
      <c r="APX611" s="274"/>
      <c r="APY611" s="203" t="s">
        <v>75</v>
      </c>
      <c r="APZ611" s="277" t="s">
        <v>1252</v>
      </c>
      <c r="AQB611" s="284">
        <f>IF(AQA611="Kopman",1.3,1)</f>
        <v>1</v>
      </c>
      <c r="AQC611" s="204">
        <f>VLOOKUP(APZ611,$A$681:$F$2236,6,FALSE)</f>
        <v>11</v>
      </c>
      <c r="AQD611" s="203" t="s">
        <v>61</v>
      </c>
      <c r="AQE611" s="10">
        <f>AQC611*1.5*AQB611</f>
        <v>16.5</v>
      </c>
      <c r="AQF611" s="10"/>
      <c r="AQG611" s="274"/>
    </row>
    <row r="612" spans="1:1125" s="14" customFormat="1" ht="15">
      <c r="A612" s="203" t="s">
        <v>76</v>
      </c>
      <c r="B612" s="277" t="s">
        <v>2304</v>
      </c>
      <c r="D612" s="204"/>
      <c r="E612" s="204">
        <f>VLOOKUP(B612,$A$681:$F$2236,6,FALSE)</f>
        <v>202</v>
      </c>
      <c r="F612" s="203" t="s">
        <v>63</v>
      </c>
      <c r="G612" s="10">
        <f>E612*1.4</f>
        <v>282.79999999999995</v>
      </c>
      <c r="H612" s="10"/>
      <c r="I612" s="268"/>
      <c r="J612" s="203" t="s">
        <v>76</v>
      </c>
      <c r="K612" s="277" t="s">
        <v>1252</v>
      </c>
      <c r="M612" s="204"/>
      <c r="N612" s="204">
        <f>VLOOKUP(K612,$A$681:$F$2236,6,FALSE)</f>
        <v>11</v>
      </c>
      <c r="O612" s="203" t="s">
        <v>63</v>
      </c>
      <c r="P612" s="10">
        <f>N612*1.4</f>
        <v>15.399999999999999</v>
      </c>
      <c r="Q612" s="10"/>
      <c r="R612" s="268"/>
      <c r="S612" s="203" t="s">
        <v>76</v>
      </c>
      <c r="T612" s="277" t="s">
        <v>1252</v>
      </c>
      <c r="V612" s="204"/>
      <c r="W612" s="204">
        <f>VLOOKUP(T612,$A$681:$F$2236,6,FALSE)</f>
        <v>11</v>
      </c>
      <c r="X612" s="203" t="s">
        <v>63</v>
      </c>
      <c r="Y612" s="10">
        <f>W612*1.4</f>
        <v>15.399999999999999</v>
      </c>
      <c r="Z612" s="10"/>
      <c r="AA612" s="268"/>
      <c r="AB612" s="203" t="s">
        <v>76</v>
      </c>
      <c r="AC612" s="277" t="s">
        <v>1268</v>
      </c>
      <c r="AE612" s="204"/>
      <c r="AF612" s="204">
        <f>VLOOKUP(AC612,$A$681:$F$2236,6,FALSE)</f>
        <v>206</v>
      </c>
      <c r="AG612" s="203" t="s">
        <v>63</v>
      </c>
      <c r="AH612" s="10">
        <f>AF612*1.4</f>
        <v>288.39999999999998</v>
      </c>
      <c r="AI612" s="10"/>
      <c r="AJ612" s="268"/>
      <c r="AK612" s="203" t="s">
        <v>76</v>
      </c>
      <c r="AL612" s="277" t="s">
        <v>519</v>
      </c>
      <c r="AN612" s="204"/>
      <c r="AO612" s="204">
        <f>VLOOKUP(AL612,$A$681:$F$2236,6,FALSE)</f>
        <v>219</v>
      </c>
      <c r="AP612" s="203" t="s">
        <v>63</v>
      </c>
      <c r="AQ612" s="10">
        <f>AO612*1.4</f>
        <v>306.59999999999997</v>
      </c>
      <c r="AR612" s="10"/>
      <c r="AS612" s="268"/>
      <c r="AT612" s="203" t="s">
        <v>76</v>
      </c>
      <c r="AU612" s="277" t="s">
        <v>1252</v>
      </c>
      <c r="AW612" s="204"/>
      <c r="AX612" s="204">
        <f>VLOOKUP(AU612,$A$681:$F$2236,6,FALSE)</f>
        <v>11</v>
      </c>
      <c r="AY612" s="203" t="s">
        <v>63</v>
      </c>
      <c r="AZ612" s="10">
        <f>AX612*1.4</f>
        <v>15.399999999999999</v>
      </c>
      <c r="BA612" s="10"/>
      <c r="BB612" s="268"/>
      <c r="BC612" s="203" t="s">
        <v>76</v>
      </c>
      <c r="BD612" s="277" t="s">
        <v>1252</v>
      </c>
      <c r="BF612" s="204"/>
      <c r="BG612" s="204">
        <f>VLOOKUP(BD612,$A$681:$F$2236,6,FALSE)</f>
        <v>11</v>
      </c>
      <c r="BH612" s="203" t="s">
        <v>63</v>
      </c>
      <c r="BI612" s="10">
        <f>BG612*1.4</f>
        <v>15.399999999999999</v>
      </c>
      <c r="BJ612" s="10"/>
      <c r="BK612" s="268"/>
      <c r="BL612" s="203" t="s">
        <v>76</v>
      </c>
      <c r="BM612" s="277" t="s">
        <v>1268</v>
      </c>
      <c r="BO612" s="204"/>
      <c r="BP612" s="204">
        <f>VLOOKUP(BM612,$A$681:$F$2236,6,FALSE)</f>
        <v>206</v>
      </c>
      <c r="BQ612" s="203" t="s">
        <v>63</v>
      </c>
      <c r="BR612" s="10">
        <f>BP612*1.4</f>
        <v>288.39999999999998</v>
      </c>
      <c r="BS612" s="10"/>
      <c r="BT612" s="268"/>
      <c r="BU612" s="203" t="s">
        <v>76</v>
      </c>
      <c r="BV612" s="277" t="s">
        <v>466</v>
      </c>
      <c r="BX612" s="204"/>
      <c r="BY612" s="204">
        <f>VLOOKUP(BV612,$A$681:$F$2236,6,FALSE)</f>
        <v>126</v>
      </c>
      <c r="BZ612" s="203" t="s">
        <v>63</v>
      </c>
      <c r="CA612" s="10">
        <f>BY612*1.4</f>
        <v>176.39999999999998</v>
      </c>
      <c r="CB612" s="10"/>
      <c r="CC612" s="268"/>
      <c r="CD612" s="203" t="s">
        <v>76</v>
      </c>
      <c r="CE612" s="277" t="s">
        <v>1268</v>
      </c>
      <c r="CG612" s="204"/>
      <c r="CH612" s="204">
        <f>VLOOKUP(CE612,$A$681:$F$2236,6,FALSE)</f>
        <v>206</v>
      </c>
      <c r="CI612" s="203" t="s">
        <v>63</v>
      </c>
      <c r="CJ612" s="10">
        <f>CH612*1.4</f>
        <v>288.39999999999998</v>
      </c>
      <c r="CK612" s="10"/>
      <c r="CL612" s="268"/>
      <c r="CM612" s="203" t="s">
        <v>76</v>
      </c>
      <c r="CN612" s="277" t="s">
        <v>423</v>
      </c>
      <c r="CP612" s="204"/>
      <c r="CQ612" s="204">
        <f>VLOOKUP(CN612,$A$681:$F$2236,6,FALSE)</f>
        <v>136</v>
      </c>
      <c r="CR612" s="203" t="s">
        <v>63</v>
      </c>
      <c r="CS612" s="10">
        <f>CQ612*1.4</f>
        <v>190.39999999999998</v>
      </c>
      <c r="CT612" s="10"/>
      <c r="CU612" s="268"/>
      <c r="CV612" s="203" t="s">
        <v>76</v>
      </c>
      <c r="CW612" s="277" t="s">
        <v>1268</v>
      </c>
      <c r="CY612" s="204"/>
      <c r="CZ612" s="204">
        <f>VLOOKUP(CW612,$A$681:$F$2236,6,FALSE)</f>
        <v>206</v>
      </c>
      <c r="DA612" s="203" t="s">
        <v>63</v>
      </c>
      <c r="DB612" s="10">
        <f>CZ612*1.4</f>
        <v>288.39999999999998</v>
      </c>
      <c r="DC612" s="10"/>
      <c r="DD612" s="268"/>
      <c r="DE612" s="203" t="s">
        <v>76</v>
      </c>
      <c r="DF612" s="277" t="s">
        <v>466</v>
      </c>
      <c r="DH612" s="204"/>
      <c r="DI612" s="204">
        <f>VLOOKUP(DF612,$A$681:$F$2236,6,FALSE)</f>
        <v>126</v>
      </c>
      <c r="DJ612" s="203" t="s">
        <v>63</v>
      </c>
      <c r="DK612" s="10">
        <f>DI612*1.4</f>
        <v>176.39999999999998</v>
      </c>
      <c r="DL612" s="10"/>
      <c r="DM612" s="268"/>
      <c r="DN612" s="203" t="s">
        <v>76</v>
      </c>
      <c r="DO612" s="277" t="s">
        <v>1252</v>
      </c>
      <c r="DQ612" s="204"/>
      <c r="DR612" s="204">
        <f>VLOOKUP(DO612,$A$681:$F$2236,6,FALSE)</f>
        <v>11</v>
      </c>
      <c r="DS612" s="203" t="s">
        <v>63</v>
      </c>
      <c r="DT612" s="10">
        <f>DR612*1.4</f>
        <v>15.399999999999999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VLOOKUP(DX612,$A$681:$F$2236,6,FALSE)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466</v>
      </c>
      <c r="EI612" s="204"/>
      <c r="EJ612" s="204">
        <f>VLOOKUP(EG612,$A$681:$F$2236,6,FALSE)</f>
        <v>126</v>
      </c>
      <c r="EK612" s="203" t="s">
        <v>63</v>
      </c>
      <c r="EL612" s="10">
        <f>EJ612*1.4</f>
        <v>176.39999999999998</v>
      </c>
      <c r="EM612" s="10"/>
      <c r="EN612" s="268"/>
      <c r="EO612" s="203" t="s">
        <v>76</v>
      </c>
      <c r="EP612" s="277" t="s">
        <v>2304</v>
      </c>
      <c r="ER612" s="204"/>
      <c r="ES612" s="204">
        <f>VLOOKUP(EP612,$A$681:$F$2236,6,FALSE)</f>
        <v>202</v>
      </c>
      <c r="ET612" s="203" t="s">
        <v>63</v>
      </c>
      <c r="EU612" s="10">
        <f>ES612*1.4</f>
        <v>282.79999999999995</v>
      </c>
      <c r="EV612" s="10"/>
      <c r="EW612" s="268"/>
      <c r="EX612" s="203" t="s">
        <v>76</v>
      </c>
      <c r="EY612" s="277" t="s">
        <v>2304</v>
      </c>
      <c r="FA612" s="204"/>
      <c r="FB612" s="204">
        <f>VLOOKUP(EY612,$A$681:$F$2236,6,FALSE)</f>
        <v>202</v>
      </c>
      <c r="FC612" s="203" t="s">
        <v>63</v>
      </c>
      <c r="FD612" s="10">
        <f>FB612*1.4</f>
        <v>282.79999999999995</v>
      </c>
      <c r="FE612" s="10"/>
      <c r="FF612" s="268"/>
      <c r="FG612" s="203" t="s">
        <v>76</v>
      </c>
      <c r="FH612" s="424" t="s">
        <v>519</v>
      </c>
      <c r="FJ612" s="204"/>
      <c r="FK612" s="204">
        <f>VLOOKUP(FH612,$A$681:$F$2236,6,FALSE)</f>
        <v>219</v>
      </c>
      <c r="FL612" s="203" t="s">
        <v>63</v>
      </c>
      <c r="FM612" s="10">
        <f>FK612*1.4</f>
        <v>306.59999999999997</v>
      </c>
      <c r="FN612" s="10"/>
      <c r="FO612" s="268"/>
      <c r="FP612" s="203" t="s">
        <v>76</v>
      </c>
      <c r="FQ612" s="277" t="s">
        <v>1252</v>
      </c>
      <c r="FS612" s="204"/>
      <c r="FT612" s="204">
        <f>VLOOKUP(FQ612,$A$681:$F$2236,6,FALSE)</f>
        <v>11</v>
      </c>
      <c r="FU612" s="203" t="s">
        <v>63</v>
      </c>
      <c r="FV612" s="10">
        <f>FT612*1.4</f>
        <v>15.399999999999999</v>
      </c>
      <c r="FW612" s="10"/>
      <c r="FX612" s="268"/>
      <c r="FY612" s="203" t="s">
        <v>76</v>
      </c>
      <c r="FZ612" s="277" t="s">
        <v>519</v>
      </c>
      <c r="GB612" s="204"/>
      <c r="GC612" s="204">
        <f>VLOOKUP(FZ612,$A$681:$F$2236,6,FALSE)</f>
        <v>219</v>
      </c>
      <c r="GD612" s="203" t="s">
        <v>63</v>
      </c>
      <c r="GE612" s="10">
        <f>GC612*1.4</f>
        <v>306.59999999999997</v>
      </c>
      <c r="GF612" s="10"/>
      <c r="GG612" s="268"/>
      <c r="GH612" s="203" t="s">
        <v>76</v>
      </c>
      <c r="GI612" s="277" t="s">
        <v>424</v>
      </c>
      <c r="GK612" s="204"/>
      <c r="GL612" s="204">
        <f>VLOOKUP(GI612,$A$681:$F$2236,6,FALSE)</f>
        <v>72</v>
      </c>
      <c r="GM612" s="203" t="s">
        <v>63</v>
      </c>
      <c r="GN612" s="10">
        <f>GL612*1.4</f>
        <v>100.8</v>
      </c>
      <c r="GO612" s="10"/>
      <c r="GP612" s="268"/>
      <c r="GQ612" s="203" t="s">
        <v>76</v>
      </c>
      <c r="GR612" s="277" t="s">
        <v>2304</v>
      </c>
      <c r="GT612" s="204"/>
      <c r="GU612" s="204">
        <f>VLOOKUP(GR612,$A$681:$F$2236,6,FALSE)</f>
        <v>202</v>
      </c>
      <c r="GV612" s="203" t="s">
        <v>63</v>
      </c>
      <c r="GW612" s="10">
        <f>GU612*1.4</f>
        <v>282.79999999999995</v>
      </c>
      <c r="GX612" s="10"/>
      <c r="GY612" s="268"/>
      <c r="GZ612" s="203" t="s">
        <v>76</v>
      </c>
      <c r="HA612" s="277" t="s">
        <v>2304</v>
      </c>
      <c r="HC612" s="204"/>
      <c r="HD612" s="204">
        <f>VLOOKUP(HA612,$A$681:$F$2236,6,FALSE)</f>
        <v>202</v>
      </c>
      <c r="HE612" s="203" t="s">
        <v>63</v>
      </c>
      <c r="HF612" s="10">
        <f>HD612*1.4</f>
        <v>282.79999999999995</v>
      </c>
      <c r="HG612" s="10"/>
      <c r="HH612" s="268"/>
      <c r="HI612" s="203" t="s">
        <v>76</v>
      </c>
      <c r="HJ612" s="277" t="s">
        <v>1252</v>
      </c>
      <c r="HL612" s="204"/>
      <c r="HM612" s="204">
        <f>VLOOKUP(HJ612,$A$681:$F$2236,6,FALSE)</f>
        <v>11</v>
      </c>
      <c r="HN612" s="203" t="s">
        <v>63</v>
      </c>
      <c r="HO612" s="10">
        <f>HM612*1.4</f>
        <v>15.399999999999999</v>
      </c>
      <c r="HP612" s="10"/>
      <c r="HQ612" s="268"/>
      <c r="HR612" s="203" t="s">
        <v>76</v>
      </c>
      <c r="HS612" s="277" t="s">
        <v>1268</v>
      </c>
      <c r="HU612" s="204"/>
      <c r="HV612" s="204">
        <f>VLOOKUP(HS612,$A$681:$F$2236,6,FALSE)</f>
        <v>206</v>
      </c>
      <c r="HW612" s="203" t="s">
        <v>63</v>
      </c>
      <c r="HX612" s="10">
        <f>HV612*1.4</f>
        <v>288.39999999999998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VLOOKUP(IB612,$A$681:$F$2236,6,FALSE)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466</v>
      </c>
      <c r="IM612" s="204"/>
      <c r="IN612" s="204">
        <f>VLOOKUP(IK612,$A$681:$F$2236,6,FALSE)</f>
        <v>126</v>
      </c>
      <c r="IO612" s="203" t="s">
        <v>63</v>
      </c>
      <c r="IP612" s="10">
        <f>IN612*1.4</f>
        <v>176.39999999999998</v>
      </c>
      <c r="IQ612" s="10"/>
      <c r="IR612" s="268"/>
      <c r="IS612" s="203" t="s">
        <v>76</v>
      </c>
      <c r="IT612" s="277" t="s">
        <v>2304</v>
      </c>
      <c r="IV612" s="204"/>
      <c r="IW612" s="204">
        <f>VLOOKUP(IT612,$A$681:$F$2236,6,FALSE)</f>
        <v>202</v>
      </c>
      <c r="IX612" s="203" t="s">
        <v>63</v>
      </c>
      <c r="IY612" s="10">
        <f>IW612*1.4</f>
        <v>282.79999999999995</v>
      </c>
      <c r="IZ612" s="10"/>
      <c r="JA612" s="268"/>
      <c r="JB612" s="203" t="s">
        <v>76</v>
      </c>
      <c r="JC612" s="277" t="s">
        <v>466</v>
      </c>
      <c r="JE612" s="204"/>
      <c r="JF612" s="204">
        <f>VLOOKUP(JC612,$A$681:$F$2236,6,FALSE)</f>
        <v>126</v>
      </c>
      <c r="JG612" s="203" t="s">
        <v>63</v>
      </c>
      <c r="JH612" s="10">
        <f>JF612*1.4</f>
        <v>176.39999999999998</v>
      </c>
      <c r="JI612" s="10"/>
      <c r="JJ612" s="268"/>
      <c r="JK612" s="203" t="s">
        <v>76</v>
      </c>
      <c r="JL612" s="277" t="s">
        <v>1268</v>
      </c>
      <c r="JN612" s="204"/>
      <c r="JO612" s="204">
        <f>VLOOKUP(JL612,$A$681:$F$2236,6,FALSE)</f>
        <v>206</v>
      </c>
      <c r="JP612" s="203" t="s">
        <v>63</v>
      </c>
      <c r="JQ612" s="10">
        <f>JO612*1.4</f>
        <v>288.39999999999998</v>
      </c>
      <c r="JR612" s="10"/>
      <c r="JS612" s="268"/>
      <c r="JT612" s="203" t="s">
        <v>76</v>
      </c>
      <c r="JU612" s="277" t="s">
        <v>1268</v>
      </c>
      <c r="JW612" s="204"/>
      <c r="JX612" s="204">
        <f>VLOOKUP(JU612,$A$681:$F$2236,6,FALSE)</f>
        <v>206</v>
      </c>
      <c r="JY612" s="203" t="s">
        <v>63</v>
      </c>
      <c r="JZ612" s="10">
        <f>JX612*1.4</f>
        <v>288.39999999999998</v>
      </c>
      <c r="KA612" s="10"/>
      <c r="KB612" s="268"/>
      <c r="KC612" s="203" t="s">
        <v>76</v>
      </c>
      <c r="KD612" s="277" t="s">
        <v>423</v>
      </c>
      <c r="KF612" s="204"/>
      <c r="KG612" s="204">
        <f>VLOOKUP(KD612,$A$681:$F$2236,6,FALSE)</f>
        <v>136</v>
      </c>
      <c r="KH612" s="203" t="s">
        <v>63</v>
      </c>
      <c r="KI612" s="10">
        <f>KG612*1.4</f>
        <v>190.39999999999998</v>
      </c>
      <c r="KJ612" s="10"/>
      <c r="KK612" s="268"/>
      <c r="KL612" s="203" t="s">
        <v>76</v>
      </c>
      <c r="KM612" s="277" t="s">
        <v>1268</v>
      </c>
      <c r="KO612" s="204"/>
      <c r="KP612" s="204">
        <f>VLOOKUP(KM612,$A$681:$F$2236,6,FALSE)</f>
        <v>206</v>
      </c>
      <c r="KQ612" s="203" t="s">
        <v>63</v>
      </c>
      <c r="KR612" s="10">
        <f>KP612*1.4</f>
        <v>288.39999999999998</v>
      </c>
      <c r="KS612" s="10"/>
      <c r="KT612" s="268"/>
      <c r="KU612" s="203" t="s">
        <v>76</v>
      </c>
      <c r="KV612" s="277" t="s">
        <v>2304</v>
      </c>
      <c r="KX612" s="204"/>
      <c r="KY612" s="204">
        <f>VLOOKUP(KV612,$A$681:$F$2236,6,FALSE)</f>
        <v>202</v>
      </c>
      <c r="KZ612" s="203" t="s">
        <v>63</v>
      </c>
      <c r="LA612" s="10">
        <f>KY612*1.4</f>
        <v>282.79999999999995</v>
      </c>
      <c r="LB612" s="10"/>
      <c r="LC612" s="268"/>
      <c r="LD612" s="203" t="s">
        <v>76</v>
      </c>
      <c r="LE612" s="277" t="s">
        <v>519</v>
      </c>
      <c r="LG612" s="204"/>
      <c r="LH612" s="204">
        <f>VLOOKUP(LE612,$A$681:$F$2236,6,FALSE)</f>
        <v>219</v>
      </c>
      <c r="LI612" s="203" t="s">
        <v>63</v>
      </c>
      <c r="LJ612" s="10">
        <f>LH612*1.4</f>
        <v>306.59999999999997</v>
      </c>
      <c r="LK612" s="10"/>
      <c r="LL612" s="268"/>
      <c r="LM612" s="203" t="s">
        <v>76</v>
      </c>
      <c r="LN612" s="277" t="s">
        <v>1268</v>
      </c>
      <c r="LP612" s="204"/>
      <c r="LQ612" s="204">
        <f>VLOOKUP(LN612,$A$681:$F$2236,6,FALSE)</f>
        <v>206</v>
      </c>
      <c r="LR612" s="203" t="s">
        <v>63</v>
      </c>
      <c r="LS612" s="10">
        <f>LQ612*1.4</f>
        <v>288.39999999999998</v>
      </c>
      <c r="LT612" s="10"/>
      <c r="LU612" s="268"/>
      <c r="LV612" s="203" t="s">
        <v>76</v>
      </c>
      <c r="LW612" s="277" t="s">
        <v>605</v>
      </c>
      <c r="LY612" s="204"/>
      <c r="LZ612" s="204">
        <f>VLOOKUP(LW612,$A$681:$F$2236,6,FALSE)</f>
        <v>129</v>
      </c>
      <c r="MA612" s="203" t="s">
        <v>63</v>
      </c>
      <c r="MB612" s="10">
        <f>LZ612*1.4</f>
        <v>180.6</v>
      </c>
      <c r="MC612" s="10"/>
      <c r="MD612" s="268"/>
      <c r="ME612" s="203" t="s">
        <v>76</v>
      </c>
      <c r="MF612" s="277" t="s">
        <v>2304</v>
      </c>
      <c r="MH612" s="204"/>
      <c r="MI612" s="204">
        <f>VLOOKUP(MF612,$A$681:$F$2236,6,FALSE)</f>
        <v>202</v>
      </c>
      <c r="MJ612" s="203" t="s">
        <v>63</v>
      </c>
      <c r="MK612" s="10">
        <f>MI612*1.4</f>
        <v>282.79999999999995</v>
      </c>
      <c r="ML612" s="10"/>
      <c r="MM612" s="268"/>
      <c r="MN612" s="203" t="s">
        <v>76</v>
      </c>
      <c r="MO612" s="277" t="s">
        <v>424</v>
      </c>
      <c r="MQ612" s="204"/>
      <c r="MR612" s="204">
        <f>VLOOKUP(MO612,$A$681:$F$2236,6,FALSE)</f>
        <v>72</v>
      </c>
      <c r="MS612" s="203" t="s">
        <v>63</v>
      </c>
      <c r="MT612" s="10">
        <f>MR612*1.4</f>
        <v>100.8</v>
      </c>
      <c r="MU612" s="10"/>
      <c r="MV612" s="268"/>
      <c r="MW612" s="203" t="s">
        <v>76</v>
      </c>
      <c r="MX612" s="277" t="s">
        <v>1252</v>
      </c>
      <c r="MZ612" s="204"/>
      <c r="NA612" s="204">
        <f>VLOOKUP(MX612,$A$681:$F$2236,6,FALSE)</f>
        <v>11</v>
      </c>
      <c r="NB612" s="203" t="s">
        <v>63</v>
      </c>
      <c r="NC612" s="10">
        <f>NA612*1.4</f>
        <v>15.399999999999999</v>
      </c>
      <c r="ND612" s="10"/>
      <c r="NE612" s="268"/>
      <c r="NF612" s="203" t="s">
        <v>76</v>
      </c>
      <c r="NG612" s="277" t="s">
        <v>2304</v>
      </c>
      <c r="NI612" s="204"/>
      <c r="NJ612" s="204">
        <f>VLOOKUP(NG612,$A$681:$F$2236,6,FALSE)</f>
        <v>202</v>
      </c>
      <c r="NK612" s="203" t="s">
        <v>63</v>
      </c>
      <c r="NL612" s="10">
        <f>NJ612*1.4</f>
        <v>282.79999999999995</v>
      </c>
      <c r="NM612" s="10"/>
      <c r="NN612" s="268"/>
      <c r="NO612" s="203" t="s">
        <v>76</v>
      </c>
      <c r="NP612" s="427" t="s">
        <v>1268</v>
      </c>
      <c r="NR612" s="204"/>
      <c r="NS612" s="204">
        <f>VLOOKUP(NP612,$A$681:$F$2236,6,FALSE)</f>
        <v>206</v>
      </c>
      <c r="NT612" s="203" t="s">
        <v>63</v>
      </c>
      <c r="NU612" s="10">
        <f>NS612*1.4</f>
        <v>288.39999999999998</v>
      </c>
      <c r="NV612" s="10"/>
      <c r="NW612" s="268"/>
      <c r="NX612" s="203" t="s">
        <v>76</v>
      </c>
      <c r="NY612" s="277" t="s">
        <v>582</v>
      </c>
      <c r="OA612" s="204"/>
      <c r="OB612" s="204">
        <f>VLOOKUP(NY612,$A$681:$F$2236,6,FALSE)</f>
        <v>13</v>
      </c>
      <c r="OC612" s="203" t="s">
        <v>63</v>
      </c>
      <c r="OD612" s="10">
        <f>OB612*1.4</f>
        <v>18.2</v>
      </c>
      <c r="OE612" s="10"/>
      <c r="OF612" s="268"/>
      <c r="OG612" s="203" t="s">
        <v>76</v>
      </c>
      <c r="OH612" s="277" t="s">
        <v>423</v>
      </c>
      <c r="OJ612" s="204"/>
      <c r="OK612" s="204">
        <f>VLOOKUP(OH612,$A$681:$F$2236,6,FALSE)</f>
        <v>136</v>
      </c>
      <c r="OL612" s="203" t="s">
        <v>63</v>
      </c>
      <c r="OM612" s="10">
        <f>OK612*1.4</f>
        <v>190.39999999999998</v>
      </c>
      <c r="ON612" s="10"/>
      <c r="OO612" s="268"/>
      <c r="OP612" s="203" t="s">
        <v>76</v>
      </c>
      <c r="OQ612" s="427" t="s">
        <v>424</v>
      </c>
      <c r="OS612" s="204"/>
      <c r="OT612" s="204">
        <f>VLOOKUP(OQ612,$A$681:$F$2236,6,FALSE)</f>
        <v>72</v>
      </c>
      <c r="OU612" s="203" t="s">
        <v>63</v>
      </c>
      <c r="OV612" s="10">
        <f>OT612*1.4</f>
        <v>100.8</v>
      </c>
      <c r="OW612" s="10"/>
      <c r="OX612" s="268"/>
      <c r="OY612" s="203" t="s">
        <v>76</v>
      </c>
      <c r="OZ612" s="431" t="s">
        <v>641</v>
      </c>
      <c r="PB612" s="204"/>
      <c r="PC612" s="204">
        <f>VLOOKUP(OZ612,$A$681:$F$2236,6,FALSE)</f>
        <v>106</v>
      </c>
      <c r="PD612" s="203" t="s">
        <v>63</v>
      </c>
      <c r="PE612" s="10">
        <f>PC612*1.4</f>
        <v>148.39999999999998</v>
      </c>
      <c r="PF612" s="10"/>
      <c r="PG612" s="268"/>
      <c r="PH612" s="203" t="s">
        <v>76</v>
      </c>
      <c r="PI612" s="277" t="s">
        <v>1268</v>
      </c>
      <c r="PK612" s="204"/>
      <c r="PL612" s="204">
        <f>VLOOKUP(PI612,$A$681:$F$2236,6,FALSE)</f>
        <v>206</v>
      </c>
      <c r="PM612" s="203" t="s">
        <v>63</v>
      </c>
      <c r="PN612" s="10">
        <f>PL612*1.4</f>
        <v>288.39999999999998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VLOOKUP(PR612,$A$681:$F$2236,6,FALSE)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448</v>
      </c>
      <c r="QC612" s="204"/>
      <c r="QD612" s="204">
        <f>VLOOKUP(QA612,$A$681:$F$2236,6,FALSE)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2304</v>
      </c>
      <c r="QL612" s="204"/>
      <c r="QM612" s="204">
        <f>VLOOKUP(QJ612,$A$681:$F$2236,6,FALSE)</f>
        <v>202</v>
      </c>
      <c r="QN612" s="203" t="s">
        <v>63</v>
      </c>
      <c r="QO612" s="10">
        <f>QM612*1.4</f>
        <v>282.79999999999995</v>
      </c>
      <c r="QP612" s="10"/>
      <c r="QQ612" s="268"/>
      <c r="QR612" s="203" t="s">
        <v>76</v>
      </c>
      <c r="QS612" s="277" t="s">
        <v>456</v>
      </c>
      <c r="QU612" s="204"/>
      <c r="QV612" s="204">
        <f>VLOOKUP(QS612,$A$681:$F$2236,6,FALSE)</f>
        <v>120</v>
      </c>
      <c r="QW612" s="203" t="s">
        <v>63</v>
      </c>
      <c r="QX612" s="10">
        <f>QV612*1.4</f>
        <v>168</v>
      </c>
      <c r="QY612" s="10"/>
      <c r="QZ612" s="268"/>
      <c r="RA612" s="203" t="s">
        <v>76</v>
      </c>
      <c r="RB612" s="277" t="s">
        <v>641</v>
      </c>
      <c r="RD612" s="204"/>
      <c r="RE612" s="204">
        <f>VLOOKUP(RB612,$A$681:$F$2236,6,FALSE)</f>
        <v>106</v>
      </c>
      <c r="RF612" s="203" t="s">
        <v>63</v>
      </c>
      <c r="RG612" s="10">
        <f>RE612*1.4</f>
        <v>148.39999999999998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VLOOKUP(RK612,$A$681:$F$2236,6,FALSE)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1268</v>
      </c>
      <c r="RV612" s="204"/>
      <c r="RW612" s="204">
        <f>VLOOKUP(RT612,$A$681:$F$2236,6,FALSE)</f>
        <v>206</v>
      </c>
      <c r="RX612" s="203" t="s">
        <v>63</v>
      </c>
      <c r="RY612" s="10">
        <f>RW612*1.4</f>
        <v>288.39999999999998</v>
      </c>
      <c r="RZ612" s="10"/>
      <c r="SA612" s="274"/>
      <c r="SB612" s="203" t="s">
        <v>76</v>
      </c>
      <c r="SC612" s="277" t="s">
        <v>641</v>
      </c>
      <c r="SE612" s="204"/>
      <c r="SF612" s="204">
        <f>VLOOKUP(SC612,$A$681:$F$2236,6,FALSE)</f>
        <v>106</v>
      </c>
      <c r="SG612" s="203" t="s">
        <v>63</v>
      </c>
      <c r="SH612" s="10">
        <f>SF612*1.4</f>
        <v>148.39999999999998</v>
      </c>
      <c r="SI612" s="10"/>
      <c r="SJ612" s="274"/>
      <c r="SK612" s="203" t="s">
        <v>76</v>
      </c>
      <c r="SL612" s="277" t="s">
        <v>1268</v>
      </c>
      <c r="SN612" s="204"/>
      <c r="SO612" s="204">
        <f>VLOOKUP(SL612,$A$681:$F$2236,6,FALSE)</f>
        <v>206</v>
      </c>
      <c r="SP612" s="203" t="s">
        <v>63</v>
      </c>
      <c r="SQ612" s="10">
        <f>SO612*1.4</f>
        <v>288.39999999999998</v>
      </c>
      <c r="SR612" s="10"/>
      <c r="SS612" s="274"/>
      <c r="ST612" s="203" t="s">
        <v>76</v>
      </c>
      <c r="SU612" s="277" t="s">
        <v>466</v>
      </c>
      <c r="SW612" s="204"/>
      <c r="SX612" s="204">
        <f>VLOOKUP(SU612,$A$681:$F$2236,6,FALSE)</f>
        <v>126</v>
      </c>
      <c r="SY612" s="203" t="s">
        <v>63</v>
      </c>
      <c r="SZ612" s="10">
        <f>SX612*1.4</f>
        <v>176.39999999999998</v>
      </c>
      <c r="TA612" s="10"/>
      <c r="TB612" s="274"/>
      <c r="TC612" s="203" t="s">
        <v>76</v>
      </c>
      <c r="TD612" s="431" t="s">
        <v>1268</v>
      </c>
      <c r="TF612" s="204"/>
      <c r="TG612" s="204">
        <f>VLOOKUP(TD612,$A$681:$F$2236,6,FALSE)</f>
        <v>206</v>
      </c>
      <c r="TH612" s="203" t="s">
        <v>63</v>
      </c>
      <c r="TI612" s="10">
        <f>TG612*1.4</f>
        <v>288.39999999999998</v>
      </c>
      <c r="TK612" s="274"/>
      <c r="TL612" s="203" t="s">
        <v>76</v>
      </c>
      <c r="TM612" s="277" t="s">
        <v>1268</v>
      </c>
      <c r="TO612" s="204"/>
      <c r="TP612" s="204">
        <f>VLOOKUP(TM612,$A$681:$F$2236,6,FALSE)</f>
        <v>206</v>
      </c>
      <c r="TQ612" s="203" t="s">
        <v>63</v>
      </c>
      <c r="TR612" s="10">
        <f>TP612*1.4</f>
        <v>288.39999999999998</v>
      </c>
      <c r="TS612" s="10"/>
      <c r="TT612" s="274"/>
      <c r="TU612" s="203" t="s">
        <v>76</v>
      </c>
      <c r="TV612" s="277" t="s">
        <v>2304</v>
      </c>
      <c r="TX612" s="204"/>
      <c r="TY612" s="204">
        <f>VLOOKUP(TV612,$A$681:$F$2236,6,FALSE)</f>
        <v>202</v>
      </c>
      <c r="TZ612" s="203" t="s">
        <v>63</v>
      </c>
      <c r="UA612" s="10">
        <f>TY612*1.4</f>
        <v>282.79999999999995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VLOOKUP(UE612,$A$681:$F$2236,6,FALSE)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423</v>
      </c>
      <c r="UP612" s="204"/>
      <c r="UQ612" s="204">
        <f>VLOOKUP(UN612,$A$681:$F$2236,6,FALSE)</f>
        <v>136</v>
      </c>
      <c r="UR612" s="203" t="s">
        <v>63</v>
      </c>
      <c r="US612" s="10">
        <f>UQ612*1.4</f>
        <v>190.39999999999998</v>
      </c>
      <c r="UT612" s="10"/>
      <c r="UU612" s="274"/>
      <c r="UV612" s="203" t="s">
        <v>76</v>
      </c>
      <c r="UW612" s="277" t="s">
        <v>466</v>
      </c>
      <c r="UY612" s="204"/>
      <c r="UZ612" s="204">
        <f>VLOOKUP(UW612,$A$681:$F$2236,6,FALSE)</f>
        <v>126</v>
      </c>
      <c r="VA612" s="203" t="s">
        <v>63</v>
      </c>
      <c r="VB612" s="10">
        <f>UZ612*1.4</f>
        <v>176.39999999999998</v>
      </c>
      <c r="VC612" s="10"/>
      <c r="VD612" s="274"/>
      <c r="VE612" s="203" t="s">
        <v>76</v>
      </c>
      <c r="VF612" s="277" t="s">
        <v>1252</v>
      </c>
      <c r="VH612" s="204"/>
      <c r="VI612" s="204">
        <f>VLOOKUP(VF612,$A$681:$F$2236,6,FALSE)</f>
        <v>11</v>
      </c>
      <c r="VJ612" s="203" t="s">
        <v>63</v>
      </c>
      <c r="VK612" s="10">
        <f>VI612*1.4</f>
        <v>15.399999999999999</v>
      </c>
      <c r="VL612" s="10"/>
      <c r="VM612" s="274"/>
      <c r="VN612" s="203" t="s">
        <v>76</v>
      </c>
      <c r="VO612" s="277" t="s">
        <v>560</v>
      </c>
      <c r="VQ612" s="204"/>
      <c r="VR612" s="204">
        <f>VLOOKUP(VO612,$A$681:$F$2236,6,FALSE)</f>
        <v>130</v>
      </c>
      <c r="VS612" s="203" t="s">
        <v>63</v>
      </c>
      <c r="VT612" s="10">
        <f>VR612*1.4</f>
        <v>182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VLOOKUP(VX612,$A$681:$F$2236,6,FALSE)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456</v>
      </c>
      <c r="WI612" s="204"/>
      <c r="WJ612" s="204">
        <f>VLOOKUP(WG612,$A$681:$F$2236,6,FALSE)</f>
        <v>120</v>
      </c>
      <c r="WK612" s="203" t="s">
        <v>63</v>
      </c>
      <c r="WL612" s="10">
        <f>WJ612*1.4</f>
        <v>168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VLOOKUP(WP612,$A$681:$F$2236,6,FALSE)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VLOOKUP(WY612,$A$681:$F$2236,6,FALSE)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1252</v>
      </c>
      <c r="XJ612" s="204"/>
      <c r="XK612" s="204">
        <f>VLOOKUP(XH612,$A$681:$F$2236,6,FALSE)</f>
        <v>11</v>
      </c>
      <c r="XL612" s="203" t="s">
        <v>63</v>
      </c>
      <c r="XM612" s="10">
        <f>XK612*1.4</f>
        <v>15.399999999999999</v>
      </c>
      <c r="XO612" s="274"/>
      <c r="XP612" s="203" t="s">
        <v>76</v>
      </c>
      <c r="XQ612" s="277" t="s">
        <v>2304</v>
      </c>
      <c r="XS612" s="204"/>
      <c r="XT612" s="204">
        <f>VLOOKUP(XQ612,$A$681:$F$2236,6,FALSE)</f>
        <v>202</v>
      </c>
      <c r="XU612" s="203" t="s">
        <v>63</v>
      </c>
      <c r="XV612" s="10">
        <f>XT612*1.4</f>
        <v>282.79999999999995</v>
      </c>
      <c r="XW612" s="10"/>
      <c r="XX612" s="274"/>
      <c r="XY612" s="203" t="s">
        <v>76</v>
      </c>
      <c r="XZ612" s="277" t="s">
        <v>463</v>
      </c>
      <c r="YB612" s="204"/>
      <c r="YC612" s="204">
        <f>VLOOKUP(XZ612,$A$681:$F$2236,6,FALSE)</f>
        <v>90</v>
      </c>
      <c r="YD612" s="203" t="s">
        <v>63</v>
      </c>
      <c r="YE612" s="10">
        <f>YC612*1.4</f>
        <v>125.99999999999999</v>
      </c>
      <c r="YG612" s="274"/>
      <c r="YH612" s="203" t="s">
        <v>76</v>
      </c>
      <c r="YI612" s="279" t="s">
        <v>183</v>
      </c>
      <c r="YK612" s="204"/>
      <c r="YL612" s="204" t="e">
        <f>VLOOKUP(YI612,$A$681:$F$2236,6,FALSE)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VLOOKUP(YR612,$A$681:$F$2236,6,FALSE)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31" t="s">
        <v>519</v>
      </c>
      <c r="ZC612" s="204"/>
      <c r="ZD612" s="204">
        <f>VLOOKUP(ZA612,$A$681:$F$2236,6,FALSE)</f>
        <v>219</v>
      </c>
      <c r="ZE612" s="203" t="s">
        <v>63</v>
      </c>
      <c r="ZF612" s="10">
        <f>ZD612*1.4</f>
        <v>306.59999999999997</v>
      </c>
      <c r="ZH612" s="274"/>
      <c r="ZI612" s="203" t="s">
        <v>76</v>
      </c>
      <c r="ZJ612" s="277" t="s">
        <v>423</v>
      </c>
      <c r="ZL612" s="204"/>
      <c r="ZM612" s="204">
        <f>VLOOKUP(ZJ612,$A$681:$F$2236,6,FALSE)</f>
        <v>136</v>
      </c>
      <c r="ZN612" s="203" t="s">
        <v>63</v>
      </c>
      <c r="ZO612" s="10">
        <f>ZM612*1.4</f>
        <v>190.39999999999998</v>
      </c>
      <c r="ZQ612" s="274"/>
      <c r="ZR612" s="203" t="s">
        <v>76</v>
      </c>
      <c r="ZS612" s="277" t="s">
        <v>466</v>
      </c>
      <c r="ZU612" s="204"/>
      <c r="ZV612" s="204">
        <f>VLOOKUP(ZS612,$A$681:$F$2236,6,FALSE)</f>
        <v>126</v>
      </c>
      <c r="ZW612" s="203" t="s">
        <v>63</v>
      </c>
      <c r="ZX612" s="10">
        <f>ZV612*1.4</f>
        <v>176.39999999999998</v>
      </c>
      <c r="ZY612" s="10"/>
      <c r="ZZ612" s="274"/>
      <c r="AAA612" s="203" t="s">
        <v>76</v>
      </c>
      <c r="AAB612" s="277" t="s">
        <v>463</v>
      </c>
      <c r="AAD612" s="204"/>
      <c r="AAE612" s="204">
        <f>VLOOKUP(AAB612,$A$681:$F$2236,6,FALSE)</f>
        <v>90</v>
      </c>
      <c r="AAF612" s="203" t="s">
        <v>63</v>
      </c>
      <c r="AAG612" s="10">
        <f>AAE612*1.4</f>
        <v>125.99999999999999</v>
      </c>
      <c r="AAH612" s="10"/>
      <c r="AAI612" s="274"/>
      <c r="AAJ612" s="203" t="s">
        <v>76</v>
      </c>
      <c r="AAK612" s="277" t="s">
        <v>519</v>
      </c>
      <c r="AAM612" s="204"/>
      <c r="AAN612" s="204">
        <f>VLOOKUP(AAK612,$A$681:$F$2236,6,FALSE)</f>
        <v>219</v>
      </c>
      <c r="AAO612" s="203" t="s">
        <v>63</v>
      </c>
      <c r="AAP612" s="10">
        <f>AAN612*1.4</f>
        <v>306.59999999999997</v>
      </c>
      <c r="AAQ612" s="10"/>
      <c r="AAR612" s="274"/>
      <c r="AAS612" s="203" t="s">
        <v>76</v>
      </c>
      <c r="AAT612" s="277" t="s">
        <v>2304</v>
      </c>
      <c r="AAV612" s="204"/>
      <c r="AAW612" s="204">
        <f>VLOOKUP(AAT612,$A$681:$F$2236,6,FALSE)</f>
        <v>202</v>
      </c>
      <c r="AAX612" s="203" t="s">
        <v>63</v>
      </c>
      <c r="AAY612" s="10">
        <f>AAW612*1.4</f>
        <v>282.79999999999995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VLOOKUP(ABC612,$A$681:$F$2236,6,FALSE)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432</v>
      </c>
      <c r="ABN612" s="204"/>
      <c r="ABO612" s="204">
        <f>VLOOKUP(ABL612,$A$681:$F$2236,6,FALSE)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466</v>
      </c>
      <c r="ABW612" s="204"/>
      <c r="ABX612" s="204">
        <f>VLOOKUP(ABU612,$A$681:$F$2236,6,FALSE)</f>
        <v>126</v>
      </c>
      <c r="ABY612" s="203" t="s">
        <v>63</v>
      </c>
      <c r="ABZ612" s="10">
        <f>ABX612*1.4</f>
        <v>176.39999999999998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VLOOKUP(ACD612,$A$681:$F$2236,6,FALSE)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VLOOKUP(ACM612,$A$681:$F$2236,6,FALSE)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VLOOKUP(ACV612,$A$681:$F$2236,6,FALSE)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VLOOKUP(ADE612,$A$681:$F$2236,6,FALSE)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VLOOKUP(ADN612,$A$681:$F$2236,6,FALSE)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VLOOKUP(ADW612,$A$681:$F$2236,6,FALSE)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VLOOKUP(AEF612,$A$681:$F$2236,6,FALSE)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VLOOKUP(AEO612,$A$681:$F$2236,6,FALSE)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VLOOKUP(AEX612,$A$681:$F$2236,6,FALSE)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VLOOKUP(AFG612,$A$681:$F$2236,6,FALSE)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VLOOKUP(AFP612,$A$681:$F$2236,6,FALSE)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VLOOKUP(AFY612,$A$681:$F$2236,6,FALSE)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VLOOKUP(AGH612,$A$681:$F$2236,6,FALSE)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VLOOKUP(AGQ612,$A$681:$F$2236,6,FALSE)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448</v>
      </c>
      <c r="AHB612" s="204"/>
      <c r="AHC612" s="204">
        <f>VLOOKUP(AGZ612,$A$681:$F$2236,6,FALSE)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1252</v>
      </c>
      <c r="AHK612" s="204"/>
      <c r="AHL612" s="204">
        <f>VLOOKUP(AHI612,$A$681:$F$2236,6,FALSE)</f>
        <v>11</v>
      </c>
      <c r="AHM612" s="203" t="s">
        <v>63</v>
      </c>
      <c r="AHN612" s="10">
        <f>AHL612*1.4</f>
        <v>15.399999999999999</v>
      </c>
      <c r="AHO612" s="10"/>
      <c r="AHP612" s="274"/>
      <c r="AHQ612" s="203" t="s">
        <v>76</v>
      </c>
      <c r="AHR612" s="277" t="s">
        <v>530</v>
      </c>
      <c r="AHT612" s="204"/>
      <c r="AHU612" s="204">
        <f>VLOOKUP(AHR612,$A$681:$F$2236,6,FALSE)</f>
        <v>80</v>
      </c>
      <c r="AHV612" s="203" t="s">
        <v>63</v>
      </c>
      <c r="AHW612" s="10">
        <f>AHU612*1.4</f>
        <v>112</v>
      </c>
      <c r="AHX612" s="10"/>
      <c r="AHY612" s="274"/>
      <c r="AHZ612" s="203" t="s">
        <v>76</v>
      </c>
      <c r="AIA612" s="277" t="s">
        <v>423</v>
      </c>
      <c r="AIC612" s="204"/>
      <c r="AID612" s="204">
        <f>VLOOKUP(AIA612,$A$681:$F$2236,6,FALSE)</f>
        <v>136</v>
      </c>
      <c r="AIE612" s="203" t="s">
        <v>63</v>
      </c>
      <c r="AIF612" s="10">
        <f>AID612*1.4</f>
        <v>190.39999999999998</v>
      </c>
      <c r="AIG612" s="10"/>
      <c r="AIH612" s="274"/>
      <c r="AII612" s="203" t="s">
        <v>76</v>
      </c>
      <c r="AIJ612" s="277" t="s">
        <v>423</v>
      </c>
      <c r="AIL612" s="204"/>
      <c r="AIM612" s="204">
        <f>VLOOKUP(AIJ612,$A$681:$F$2236,6,FALSE)</f>
        <v>136</v>
      </c>
      <c r="AIN612" s="203" t="s">
        <v>63</v>
      </c>
      <c r="AIO612" s="10">
        <f>AIM612*1.4</f>
        <v>190.39999999999998</v>
      </c>
      <c r="AIP612" s="10"/>
      <c r="AIQ612" s="274"/>
      <c r="AIR612" s="203" t="s">
        <v>76</v>
      </c>
      <c r="AIS612" s="277" t="s">
        <v>999</v>
      </c>
      <c r="AIU612" s="204"/>
      <c r="AIV612" s="204">
        <f>VLOOKUP(AIS612,$A$681:$F$2236,6,FALSE)</f>
        <v>0</v>
      </c>
      <c r="AIW612" s="203" t="s">
        <v>63</v>
      </c>
      <c r="AIX612" s="10">
        <f>AIV612*1.4</f>
        <v>0</v>
      </c>
      <c r="AIY612" s="10"/>
      <c r="AIZ612" s="274"/>
      <c r="AJA612" s="203" t="s">
        <v>76</v>
      </c>
      <c r="AJB612" s="277" t="s">
        <v>423</v>
      </c>
      <c r="AJD612" s="204"/>
      <c r="AJE612" s="204">
        <f>VLOOKUP(AJB612,$A$681:$F$2236,6,FALSE)</f>
        <v>136</v>
      </c>
      <c r="AJF612" s="203" t="s">
        <v>63</v>
      </c>
      <c r="AJG612" s="10">
        <f>AJE612*1.4</f>
        <v>190.39999999999998</v>
      </c>
      <c r="AJH612" s="10"/>
      <c r="AJI612" s="274"/>
      <c r="AJJ612" s="203" t="s">
        <v>76</v>
      </c>
      <c r="AJK612" s="277" t="s">
        <v>2304</v>
      </c>
      <c r="AJM612" s="204"/>
      <c r="AJN612" s="204">
        <f>VLOOKUP(AJK612,$A$681:$F$2236,6,FALSE)</f>
        <v>202</v>
      </c>
      <c r="AJO612" s="203" t="s">
        <v>63</v>
      </c>
      <c r="AJP612" s="10">
        <f>AJN612*1.4</f>
        <v>282.79999999999995</v>
      </c>
      <c r="AJQ612" s="10"/>
      <c r="AJR612" s="274"/>
      <c r="AJS612" s="203" t="s">
        <v>76</v>
      </c>
      <c r="AJT612" s="434" t="s">
        <v>582</v>
      </c>
      <c r="AJV612" s="204"/>
      <c r="AJW612" s="204">
        <f>VLOOKUP(AJT612,$A$681:$F$2236,6,FALSE)</f>
        <v>13</v>
      </c>
      <c r="AJX612" s="203" t="s">
        <v>63</v>
      </c>
      <c r="AJY612" s="10">
        <f>AJW612*1.4</f>
        <v>18.2</v>
      </c>
      <c r="AJZ612" s="10"/>
      <c r="AKA612" s="274"/>
      <c r="AKB612" s="203" t="s">
        <v>76</v>
      </c>
      <c r="AKC612" s="277" t="s">
        <v>1268</v>
      </c>
      <c r="AKE612" s="204"/>
      <c r="AKF612" s="204">
        <f>VLOOKUP(AKC612,$A$681:$F$2236,6,FALSE)</f>
        <v>206</v>
      </c>
      <c r="AKG612" s="203" t="s">
        <v>63</v>
      </c>
      <c r="AKH612" s="10">
        <f>AKF612*1.4</f>
        <v>288.39999999999998</v>
      </c>
      <c r="AKI612" s="10"/>
      <c r="AKJ612" s="274"/>
      <c r="AKK612" s="203" t="s">
        <v>76</v>
      </c>
      <c r="AKL612" s="277" t="s">
        <v>1268</v>
      </c>
      <c r="AKN612" s="204"/>
      <c r="AKO612" s="204">
        <f>VLOOKUP(AKL612,$A$681:$F$2236,6,FALSE)</f>
        <v>206</v>
      </c>
      <c r="AKP612" s="203" t="s">
        <v>63</v>
      </c>
      <c r="AKQ612" s="10">
        <f>AKO612*1.4</f>
        <v>288.39999999999998</v>
      </c>
      <c r="AKR612" s="10"/>
      <c r="AKS612" s="274"/>
      <c r="AKT612" s="203" t="s">
        <v>76</v>
      </c>
      <c r="AKU612" s="277" t="s">
        <v>530</v>
      </c>
      <c r="AKW612" s="204"/>
      <c r="AKX612" s="204">
        <f>VLOOKUP(AKU612,$A$681:$F$2236,6,FALSE)</f>
        <v>80</v>
      </c>
      <c r="AKY612" s="203" t="s">
        <v>63</v>
      </c>
      <c r="AKZ612" s="10">
        <f>AKX612*1.4</f>
        <v>112</v>
      </c>
      <c r="ALA612" s="10"/>
      <c r="ALB612" s="274"/>
      <c r="ALC612" s="203" t="s">
        <v>76</v>
      </c>
      <c r="ALD612" s="277" t="s">
        <v>999</v>
      </c>
      <c r="ALF612" s="204"/>
      <c r="ALG612" s="204">
        <f>VLOOKUP(ALD612,$A$681:$F$2236,6,FALSE)</f>
        <v>0</v>
      </c>
      <c r="ALH612" s="203" t="s">
        <v>63</v>
      </c>
      <c r="ALI612" s="10">
        <f>ALG612*1.4</f>
        <v>0</v>
      </c>
      <c r="ALJ612" s="10"/>
      <c r="ALK612" s="274"/>
      <c r="ALL612" s="203" t="s">
        <v>76</v>
      </c>
      <c r="ALM612" s="277" t="s">
        <v>456</v>
      </c>
      <c r="ALO612" s="204"/>
      <c r="ALP612" s="204">
        <f>VLOOKUP(ALM612,$A$681:$F$2236,6,FALSE)</f>
        <v>120</v>
      </c>
      <c r="ALQ612" s="203" t="s">
        <v>63</v>
      </c>
      <c r="ALR612" s="10">
        <f>ALP612*1.4</f>
        <v>168</v>
      </c>
      <c r="ALS612" s="10"/>
      <c r="ALT612" s="274"/>
      <c r="ALU612" s="203" t="s">
        <v>76</v>
      </c>
      <c r="ALV612" s="277" t="s">
        <v>466</v>
      </c>
      <c r="ALX612" s="204"/>
      <c r="ALY612" s="204">
        <f>VLOOKUP(ALV612,$A$681:$F$2236,6,FALSE)</f>
        <v>126</v>
      </c>
      <c r="ALZ612" s="203" t="s">
        <v>63</v>
      </c>
      <c r="AMA612" s="10">
        <f>ALY612*1.4</f>
        <v>176.39999999999998</v>
      </c>
      <c r="AMB612" s="10"/>
      <c r="AMC612" s="274"/>
      <c r="AMD612" s="203" t="s">
        <v>76</v>
      </c>
      <c r="AME612" s="277" t="s">
        <v>560</v>
      </c>
      <c r="AMG612" s="204"/>
      <c r="AMH612" s="204">
        <f>VLOOKUP(AME612,$A$681:$F$2236,6,FALSE)</f>
        <v>130</v>
      </c>
      <c r="AMI612" s="203" t="s">
        <v>63</v>
      </c>
      <c r="AMJ612" s="10">
        <f>AMH612*1.4</f>
        <v>182</v>
      </c>
      <c r="AMK612" s="10"/>
      <c r="AML612" s="274"/>
      <c r="AMM612" s="203" t="s">
        <v>76</v>
      </c>
      <c r="AMN612" s="277" t="s">
        <v>463</v>
      </c>
      <c r="AMP612" s="204"/>
      <c r="AMQ612" s="204">
        <f>VLOOKUP(AMN612,$A$681:$F$2236,6,FALSE)</f>
        <v>90</v>
      </c>
      <c r="AMR612" s="203" t="s">
        <v>63</v>
      </c>
      <c r="AMS612" s="10">
        <f>AMQ612*1.4</f>
        <v>125.99999999999999</v>
      </c>
      <c r="AMT612" s="10"/>
      <c r="AMU612" s="274"/>
      <c r="AMV612" s="203" t="s">
        <v>76</v>
      </c>
      <c r="AMW612" s="277" t="s">
        <v>641</v>
      </c>
      <c r="AMY612" s="204"/>
      <c r="AMZ612" s="204">
        <f>VLOOKUP(AMW612,$A$681:$F$2236,6,FALSE)</f>
        <v>106</v>
      </c>
      <c r="ANA612" s="203" t="s">
        <v>63</v>
      </c>
      <c r="ANB612" s="10">
        <f>AMZ612*1.4</f>
        <v>148.39999999999998</v>
      </c>
      <c r="ANC612" s="10"/>
      <c r="AND612" s="274"/>
      <c r="ANE612" s="203" t="s">
        <v>76</v>
      </c>
      <c r="ANF612" s="277" t="s">
        <v>713</v>
      </c>
      <c r="ANH612" s="204"/>
      <c r="ANI612" s="204">
        <f>VLOOKUP(ANF612,$A$681:$F$2236,6,FALSE)</f>
        <v>1</v>
      </c>
      <c r="ANJ612" s="203" t="s">
        <v>63</v>
      </c>
      <c r="ANK612" s="10">
        <f>ANI612*1.4</f>
        <v>1.4</v>
      </c>
      <c r="ANL612" s="10"/>
      <c r="ANM612" s="274"/>
      <c r="ANN612" s="203" t="s">
        <v>76</v>
      </c>
      <c r="ANO612" s="277" t="s">
        <v>463</v>
      </c>
      <c r="ANQ612" s="204"/>
      <c r="ANR612" s="204">
        <f>VLOOKUP(ANO612,$A$681:$F$2236,6,FALSE)</f>
        <v>90</v>
      </c>
      <c r="ANS612" s="203" t="s">
        <v>63</v>
      </c>
      <c r="ANT612" s="10">
        <f>ANR612*1.4</f>
        <v>125.99999999999999</v>
      </c>
      <c r="ANU612" s="10"/>
      <c r="ANV612" s="274"/>
      <c r="ANW612" s="203" t="s">
        <v>76</v>
      </c>
      <c r="ANX612" s="277" t="s">
        <v>466</v>
      </c>
      <c r="ANZ612" s="204"/>
      <c r="AOA612" s="204">
        <f>VLOOKUP(ANX612,$A$681:$F$2236,6,FALSE)</f>
        <v>126</v>
      </c>
      <c r="AOB612" s="203" t="s">
        <v>63</v>
      </c>
      <c r="AOC612" s="10">
        <f>AOA612*1.4</f>
        <v>176.39999999999998</v>
      </c>
      <c r="AOD612" s="10"/>
      <c r="AOE612" s="274"/>
      <c r="AOF612" s="203" t="s">
        <v>76</v>
      </c>
      <c r="AOG612" s="277" t="s">
        <v>1252</v>
      </c>
      <c r="AOI612" s="204"/>
      <c r="AOJ612" s="204">
        <f>VLOOKUP(AOG612,$A$681:$F$2236,6,FALSE)</f>
        <v>11</v>
      </c>
      <c r="AOK612" s="203" t="s">
        <v>63</v>
      </c>
      <c r="AOL612" s="10">
        <f>AOJ612*1.4</f>
        <v>15.399999999999999</v>
      </c>
      <c r="AOM612" s="10"/>
      <c r="AON612" s="274"/>
      <c r="AOO612" s="203" t="s">
        <v>76</v>
      </c>
      <c r="AOP612" s="277" t="s">
        <v>1268</v>
      </c>
      <c r="AOR612" s="204"/>
      <c r="AOS612" s="204">
        <f>VLOOKUP(AOP612,$A$681:$F$2236,6,FALSE)</f>
        <v>206</v>
      </c>
      <c r="AOT612" s="203" t="s">
        <v>63</v>
      </c>
      <c r="AOU612" s="10">
        <f>AOS612*1.4</f>
        <v>288.39999999999998</v>
      </c>
      <c r="AOV612" s="10"/>
      <c r="AOW612" s="274"/>
      <c r="AOX612" s="203" t="s">
        <v>76</v>
      </c>
      <c r="AOY612" s="277" t="s">
        <v>423</v>
      </c>
      <c r="APA612" s="204"/>
      <c r="APB612" s="204">
        <f>VLOOKUP(AOY612,$A$681:$F$2236,6,FALSE)</f>
        <v>136</v>
      </c>
      <c r="APC612" s="203" t="s">
        <v>63</v>
      </c>
      <c r="APD612" s="10">
        <f>APB612*1.4</f>
        <v>190.39999999999998</v>
      </c>
      <c r="APE612" s="10"/>
      <c r="APF612" s="274"/>
      <c r="APG612" s="203" t="s">
        <v>76</v>
      </c>
      <c r="APH612" s="277" t="s">
        <v>432</v>
      </c>
      <c r="APJ612" s="204"/>
      <c r="APK612" s="204">
        <f>VLOOKUP(APH612,$A$681:$F$2236,6,FALSE)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456</v>
      </c>
      <c r="APS612" s="204"/>
      <c r="APT612" s="204">
        <f>VLOOKUP(APQ612,$A$681:$F$2236,6,FALSE)</f>
        <v>120</v>
      </c>
      <c r="APU612" s="203" t="s">
        <v>63</v>
      </c>
      <c r="APV612" s="10">
        <f>APT612*1.4</f>
        <v>168</v>
      </c>
      <c r="APW612" s="10"/>
      <c r="APX612" s="274"/>
      <c r="APY612" s="203" t="s">
        <v>76</v>
      </c>
      <c r="APZ612" s="277" t="s">
        <v>641</v>
      </c>
      <c r="AQB612" s="204"/>
      <c r="AQC612" s="204">
        <f>VLOOKUP(APZ612,$A$681:$F$2236,6,FALSE)</f>
        <v>106</v>
      </c>
      <c r="AQD612" s="203" t="s">
        <v>63</v>
      </c>
      <c r="AQE612" s="10">
        <f>AQC612*1.4</f>
        <v>148.39999999999998</v>
      </c>
      <c r="AQF612" s="10"/>
      <c r="AQG612" s="274"/>
    </row>
    <row r="613" spans="1:1125" s="14" customFormat="1" ht="15">
      <c r="A613" s="203" t="s">
        <v>77</v>
      </c>
      <c r="B613" s="277" t="s">
        <v>1268</v>
      </c>
      <c r="D613" s="204"/>
      <c r="E613" s="204">
        <f>VLOOKUP(B613,$A$681:$F$2236,6,FALSE)</f>
        <v>206</v>
      </c>
      <c r="F613" s="203" t="s">
        <v>65</v>
      </c>
      <c r="G613" s="10">
        <f>E613*1.3</f>
        <v>267.8</v>
      </c>
      <c r="H613" s="10"/>
      <c r="I613" s="268"/>
      <c r="J613" s="203" t="s">
        <v>77</v>
      </c>
      <c r="K613" s="277" t="s">
        <v>519</v>
      </c>
      <c r="M613" s="204"/>
      <c r="N613" s="204">
        <f>VLOOKUP(K613,$A$681:$F$2236,6,FALSE)</f>
        <v>219</v>
      </c>
      <c r="O613" s="203" t="s">
        <v>65</v>
      </c>
      <c r="P613" s="10">
        <f>N613*1.3</f>
        <v>284.7</v>
      </c>
      <c r="Q613" s="10"/>
      <c r="R613" s="268"/>
      <c r="S613" s="203" t="s">
        <v>77</v>
      </c>
      <c r="T613" s="277" t="s">
        <v>519</v>
      </c>
      <c r="V613" s="204"/>
      <c r="W613" s="204">
        <f>VLOOKUP(T613,$A$681:$F$2236,6,FALSE)</f>
        <v>219</v>
      </c>
      <c r="X613" s="203" t="s">
        <v>65</v>
      </c>
      <c r="Y613" s="10">
        <f>W613*1.3</f>
        <v>284.7</v>
      </c>
      <c r="Z613" s="10"/>
      <c r="AA613" s="268"/>
      <c r="AB613" s="203" t="s">
        <v>77</v>
      </c>
      <c r="AC613" s="277" t="s">
        <v>519</v>
      </c>
      <c r="AE613" s="204"/>
      <c r="AF613" s="204">
        <f>VLOOKUP(AC613,$A$681:$F$2236,6,FALSE)</f>
        <v>219</v>
      </c>
      <c r="AG613" s="203" t="s">
        <v>65</v>
      </c>
      <c r="AH613" s="10">
        <f>AF613*1.3</f>
        <v>284.7</v>
      </c>
      <c r="AI613" s="10"/>
      <c r="AJ613" s="268"/>
      <c r="AK613" s="203" t="s">
        <v>77</v>
      </c>
      <c r="AL613" s="277" t="s">
        <v>1268</v>
      </c>
      <c r="AN613" s="204"/>
      <c r="AO613" s="204">
        <f>VLOOKUP(AL613,$A$681:$F$2236,6,FALSE)</f>
        <v>206</v>
      </c>
      <c r="AP613" s="203" t="s">
        <v>65</v>
      </c>
      <c r="AQ613" s="10">
        <f>AO613*1.3</f>
        <v>267.8</v>
      </c>
      <c r="AR613" s="10"/>
      <c r="AS613" s="268"/>
      <c r="AT613" s="203" t="s">
        <v>77</v>
      </c>
      <c r="AU613" s="277" t="s">
        <v>641</v>
      </c>
      <c r="AW613" s="204"/>
      <c r="AX613" s="204">
        <f>VLOOKUP(AU613,$A$681:$F$2236,6,FALSE)</f>
        <v>106</v>
      </c>
      <c r="AY613" s="203" t="s">
        <v>65</v>
      </c>
      <c r="AZ613" s="10">
        <f>AX613*1.3</f>
        <v>137.80000000000001</v>
      </c>
      <c r="BA613" s="10"/>
      <c r="BB613" s="268"/>
      <c r="BC613" s="203" t="s">
        <v>77</v>
      </c>
      <c r="BD613" s="277" t="s">
        <v>530</v>
      </c>
      <c r="BF613" s="204"/>
      <c r="BG613" s="204">
        <f>VLOOKUP(BD613,$A$681:$F$2236,6,FALSE)</f>
        <v>80</v>
      </c>
      <c r="BH613" s="203" t="s">
        <v>65</v>
      </c>
      <c r="BI613" s="10">
        <f>BG613*1.3</f>
        <v>104</v>
      </c>
      <c r="BJ613" s="10"/>
      <c r="BK613" s="268"/>
      <c r="BL613" s="203" t="s">
        <v>77</v>
      </c>
      <c r="BM613" s="277" t="s">
        <v>2304</v>
      </c>
      <c r="BO613" s="204"/>
      <c r="BP613" s="204">
        <f>VLOOKUP(BM613,$A$681:$F$2236,6,FALSE)</f>
        <v>202</v>
      </c>
      <c r="BQ613" s="203" t="s">
        <v>65</v>
      </c>
      <c r="BR613" s="10">
        <f>BP613*1.3</f>
        <v>262.60000000000002</v>
      </c>
      <c r="BS613" s="10"/>
      <c r="BT613" s="268"/>
      <c r="BU613" s="203" t="s">
        <v>77</v>
      </c>
      <c r="BV613" s="277" t="s">
        <v>519</v>
      </c>
      <c r="BX613" s="204"/>
      <c r="BY613" s="204">
        <f>VLOOKUP(BV613,$A$681:$F$2236,6,FALSE)</f>
        <v>219</v>
      </c>
      <c r="BZ613" s="203" t="s">
        <v>65</v>
      </c>
      <c r="CA613" s="10">
        <f>BY613*1.3</f>
        <v>284.7</v>
      </c>
      <c r="CB613" s="10"/>
      <c r="CC613" s="268"/>
      <c r="CD613" s="203" t="s">
        <v>77</v>
      </c>
      <c r="CE613" s="277" t="s">
        <v>641</v>
      </c>
      <c r="CG613" s="204"/>
      <c r="CH613" s="204">
        <f>VLOOKUP(CE613,$A$681:$F$2236,6,FALSE)</f>
        <v>106</v>
      </c>
      <c r="CI613" s="203" t="s">
        <v>65</v>
      </c>
      <c r="CJ613" s="10">
        <f>CH613*1.3</f>
        <v>137.80000000000001</v>
      </c>
      <c r="CK613" s="10"/>
      <c r="CL613" s="268"/>
      <c r="CM613" s="203" t="s">
        <v>77</v>
      </c>
      <c r="CN613" s="277" t="s">
        <v>1268</v>
      </c>
      <c r="CP613" s="204"/>
      <c r="CQ613" s="204">
        <f>VLOOKUP(CN613,$A$681:$F$2236,6,FALSE)</f>
        <v>206</v>
      </c>
      <c r="CR613" s="203" t="s">
        <v>65</v>
      </c>
      <c r="CS613" s="10">
        <f>CQ613*1.3</f>
        <v>267.8</v>
      </c>
      <c r="CT613" s="10"/>
      <c r="CU613" s="268"/>
      <c r="CV613" s="203" t="s">
        <v>77</v>
      </c>
      <c r="CW613" s="277" t="s">
        <v>466</v>
      </c>
      <c r="CY613" s="204"/>
      <c r="CZ613" s="204">
        <f>VLOOKUP(CW613,$A$681:$F$2236,6,FALSE)</f>
        <v>126</v>
      </c>
      <c r="DA613" s="203" t="s">
        <v>65</v>
      </c>
      <c r="DB613" s="10">
        <f>CZ613*1.3</f>
        <v>163.80000000000001</v>
      </c>
      <c r="DC613" s="10"/>
      <c r="DD613" s="268"/>
      <c r="DE613" s="203" t="s">
        <v>77</v>
      </c>
      <c r="DF613" s="277" t="s">
        <v>1268</v>
      </c>
      <c r="DH613" s="204"/>
      <c r="DI613" s="204">
        <f>VLOOKUP(DF613,$A$681:$F$2236,6,FALSE)</f>
        <v>206</v>
      </c>
      <c r="DJ613" s="203" t="s">
        <v>65</v>
      </c>
      <c r="DK613" s="10">
        <f>DI613*1.3</f>
        <v>267.8</v>
      </c>
      <c r="DL613" s="10"/>
      <c r="DM613" s="268"/>
      <c r="DN613" s="203" t="s">
        <v>77</v>
      </c>
      <c r="DO613" s="277" t="s">
        <v>1268</v>
      </c>
      <c r="DQ613" s="204"/>
      <c r="DR613" s="204">
        <f>VLOOKUP(DO613,$A$681:$F$2236,6,FALSE)</f>
        <v>206</v>
      </c>
      <c r="DS613" s="203" t="s">
        <v>65</v>
      </c>
      <c r="DT613" s="10">
        <f>DR613*1.3</f>
        <v>267.8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VLOOKUP(DX613,$A$681:$F$2236,6,FALSE)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424</v>
      </c>
      <c r="EI613" s="204"/>
      <c r="EJ613" s="204">
        <f>VLOOKUP(EG613,$A$681:$F$2236,6,FALSE)</f>
        <v>72</v>
      </c>
      <c r="EK613" s="203" t="s">
        <v>65</v>
      </c>
      <c r="EL613" s="10">
        <f>EJ613*1.3</f>
        <v>93.600000000000009</v>
      </c>
      <c r="EM613" s="10"/>
      <c r="EN613" s="268"/>
      <c r="EO613" s="203" t="s">
        <v>77</v>
      </c>
      <c r="EP613" s="277" t="s">
        <v>519</v>
      </c>
      <c r="ER613" s="204"/>
      <c r="ES613" s="204">
        <f>VLOOKUP(EP613,$A$681:$F$2236,6,FALSE)</f>
        <v>219</v>
      </c>
      <c r="ET613" s="203" t="s">
        <v>65</v>
      </c>
      <c r="EU613" s="10">
        <f>ES613*1.3</f>
        <v>284.7</v>
      </c>
      <c r="EV613" s="10"/>
      <c r="EW613" s="268"/>
      <c r="EX613" s="203" t="s">
        <v>77</v>
      </c>
      <c r="EY613" s="277" t="s">
        <v>519</v>
      </c>
      <c r="FA613" s="204"/>
      <c r="FB613" s="204">
        <f>VLOOKUP(EY613,$A$681:$F$2236,6,FALSE)</f>
        <v>219</v>
      </c>
      <c r="FC613" s="203" t="s">
        <v>65</v>
      </c>
      <c r="FD613" s="10">
        <f>FB613*1.3</f>
        <v>284.7</v>
      </c>
      <c r="FE613" s="10"/>
      <c r="FF613" s="268"/>
      <c r="FG613" s="203" t="s">
        <v>77</v>
      </c>
      <c r="FH613" s="424" t="s">
        <v>530</v>
      </c>
      <c r="FJ613" s="204"/>
      <c r="FK613" s="204">
        <f>VLOOKUP(FH613,$A$681:$F$2236,6,FALSE)</f>
        <v>80</v>
      </c>
      <c r="FL613" s="203" t="s">
        <v>65</v>
      </c>
      <c r="FM613" s="10">
        <f>FK613*1.3</f>
        <v>104</v>
      </c>
      <c r="FN613" s="10"/>
      <c r="FO613" s="268"/>
      <c r="FP613" s="203" t="s">
        <v>77</v>
      </c>
      <c r="FQ613" s="277" t="s">
        <v>2304</v>
      </c>
      <c r="FS613" s="204"/>
      <c r="FT613" s="204">
        <f>VLOOKUP(FQ613,$A$681:$F$2236,6,FALSE)</f>
        <v>202</v>
      </c>
      <c r="FU613" s="203" t="s">
        <v>65</v>
      </c>
      <c r="FV613" s="10">
        <f>FT613*1.3</f>
        <v>262.60000000000002</v>
      </c>
      <c r="FW613" s="10"/>
      <c r="FX613" s="268"/>
      <c r="FY613" s="203" t="s">
        <v>77</v>
      </c>
      <c r="FZ613" s="277" t="s">
        <v>466</v>
      </c>
      <c r="GB613" s="204"/>
      <c r="GC613" s="204">
        <f>VLOOKUP(FZ613,$A$681:$F$2236,6,FALSE)</f>
        <v>126</v>
      </c>
      <c r="GD613" s="203" t="s">
        <v>65</v>
      </c>
      <c r="GE613" s="10">
        <f>GC613*1.3</f>
        <v>163.80000000000001</v>
      </c>
      <c r="GF613" s="10"/>
      <c r="GG613" s="268"/>
      <c r="GH613" s="203" t="s">
        <v>77</v>
      </c>
      <c r="GI613" s="277" t="s">
        <v>519</v>
      </c>
      <c r="GK613" s="204"/>
      <c r="GL613" s="204">
        <f>VLOOKUP(GI613,$A$681:$F$2236,6,FALSE)</f>
        <v>219</v>
      </c>
      <c r="GM613" s="203" t="s">
        <v>65</v>
      </c>
      <c r="GN613" s="10">
        <f>GL613*1.3</f>
        <v>284.7</v>
      </c>
      <c r="GO613" s="10"/>
      <c r="GP613" s="268"/>
      <c r="GQ613" s="203" t="s">
        <v>77</v>
      </c>
      <c r="GR613" s="277" t="s">
        <v>1252</v>
      </c>
      <c r="GT613" s="204"/>
      <c r="GU613" s="204">
        <f>VLOOKUP(GR613,$A$681:$F$2236,6,FALSE)</f>
        <v>11</v>
      </c>
      <c r="GV613" s="203" t="s">
        <v>65</v>
      </c>
      <c r="GW613" s="10">
        <f>GU613*1.3</f>
        <v>14.3</v>
      </c>
      <c r="GX613" s="10"/>
      <c r="GY613" s="268"/>
      <c r="GZ613" s="203" t="s">
        <v>77</v>
      </c>
      <c r="HA613" s="277" t="s">
        <v>1268</v>
      </c>
      <c r="HC613" s="204"/>
      <c r="HD613" s="204">
        <f>VLOOKUP(HA613,$A$681:$F$2236,6,FALSE)</f>
        <v>206</v>
      </c>
      <c r="HE613" s="203" t="s">
        <v>65</v>
      </c>
      <c r="HF613" s="10">
        <f>HD613*1.3</f>
        <v>267.8</v>
      </c>
      <c r="HG613" s="10"/>
      <c r="HH613" s="268"/>
      <c r="HI613" s="203" t="s">
        <v>77</v>
      </c>
      <c r="HJ613" s="277" t="s">
        <v>423</v>
      </c>
      <c r="HL613" s="204"/>
      <c r="HM613" s="204">
        <f>VLOOKUP(HJ613,$A$681:$F$2236,6,FALSE)</f>
        <v>136</v>
      </c>
      <c r="HN613" s="203" t="s">
        <v>65</v>
      </c>
      <c r="HO613" s="10">
        <f>HM613*1.3</f>
        <v>176.8</v>
      </c>
      <c r="HP613" s="10"/>
      <c r="HQ613" s="268"/>
      <c r="HR613" s="203" t="s">
        <v>77</v>
      </c>
      <c r="HS613" s="277" t="s">
        <v>519</v>
      </c>
      <c r="HU613" s="204"/>
      <c r="HV613" s="204">
        <f>VLOOKUP(HS613,$A$681:$F$2236,6,FALSE)</f>
        <v>219</v>
      </c>
      <c r="HW613" s="203" t="s">
        <v>65</v>
      </c>
      <c r="HX613" s="10">
        <f>HV613*1.3</f>
        <v>284.7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VLOOKUP(IB613,$A$681:$F$2236,6,FALSE)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1252</v>
      </c>
      <c r="IM613" s="204"/>
      <c r="IN613" s="204">
        <f>VLOOKUP(IK613,$A$681:$F$2236,6,FALSE)</f>
        <v>11</v>
      </c>
      <c r="IO613" s="203" t="s">
        <v>65</v>
      </c>
      <c r="IP613" s="10">
        <f>IN613*1.3</f>
        <v>14.3</v>
      </c>
      <c r="IQ613" s="10"/>
      <c r="IR613" s="268"/>
      <c r="IS613" s="203" t="s">
        <v>77</v>
      </c>
      <c r="IT613" s="277" t="s">
        <v>641</v>
      </c>
      <c r="IV613" s="204"/>
      <c r="IW613" s="204">
        <f>VLOOKUP(IT613,$A$681:$F$2236,6,FALSE)</f>
        <v>106</v>
      </c>
      <c r="IX613" s="203" t="s">
        <v>65</v>
      </c>
      <c r="IY613" s="10">
        <f>IW613*1.3</f>
        <v>137.80000000000001</v>
      </c>
      <c r="IZ613" s="10"/>
      <c r="JA613" s="268"/>
      <c r="JB613" s="203" t="s">
        <v>77</v>
      </c>
      <c r="JC613" s="277" t="s">
        <v>1268</v>
      </c>
      <c r="JE613" s="204"/>
      <c r="JF613" s="204">
        <f>VLOOKUP(JC613,$A$681:$F$2236,6,FALSE)</f>
        <v>206</v>
      </c>
      <c r="JG613" s="203" t="s">
        <v>65</v>
      </c>
      <c r="JH613" s="10">
        <f>JF613*1.3</f>
        <v>267.8</v>
      </c>
      <c r="JI613" s="10"/>
      <c r="JJ613" s="268"/>
      <c r="JK613" s="203" t="s">
        <v>77</v>
      </c>
      <c r="JL613" s="277" t="s">
        <v>424</v>
      </c>
      <c r="JN613" s="204"/>
      <c r="JO613" s="204">
        <f>VLOOKUP(JL613,$A$681:$F$2236,6,FALSE)</f>
        <v>72</v>
      </c>
      <c r="JP613" s="203" t="s">
        <v>65</v>
      </c>
      <c r="JQ613" s="10">
        <f>JO613*1.3</f>
        <v>93.600000000000009</v>
      </c>
      <c r="JR613" s="10"/>
      <c r="JS613" s="268"/>
      <c r="JT613" s="203" t="s">
        <v>77</v>
      </c>
      <c r="JU613" s="277" t="s">
        <v>641</v>
      </c>
      <c r="JW613" s="204"/>
      <c r="JX613" s="204">
        <f>VLOOKUP(JU613,$A$681:$F$2236,6,FALSE)</f>
        <v>106</v>
      </c>
      <c r="JY613" s="203" t="s">
        <v>65</v>
      </c>
      <c r="JZ613" s="10">
        <f>JX613*1.3</f>
        <v>137.80000000000001</v>
      </c>
      <c r="KA613" s="10"/>
      <c r="KB613" s="268"/>
      <c r="KC613" s="203" t="s">
        <v>77</v>
      </c>
      <c r="KD613" s="277" t="s">
        <v>641</v>
      </c>
      <c r="KF613" s="204"/>
      <c r="KG613" s="204">
        <f>VLOOKUP(KD613,$A$681:$F$2236,6,FALSE)</f>
        <v>106</v>
      </c>
      <c r="KH613" s="203" t="s">
        <v>65</v>
      </c>
      <c r="KI613" s="10">
        <f>KG613*1.3</f>
        <v>137.80000000000001</v>
      </c>
      <c r="KJ613" s="10"/>
      <c r="KK613" s="268"/>
      <c r="KL613" s="203" t="s">
        <v>77</v>
      </c>
      <c r="KM613" s="277" t="s">
        <v>456</v>
      </c>
      <c r="KO613" s="204"/>
      <c r="KP613" s="204">
        <f>VLOOKUP(KM613,$A$681:$F$2236,6,FALSE)</f>
        <v>120</v>
      </c>
      <c r="KQ613" s="203" t="s">
        <v>65</v>
      </c>
      <c r="KR613" s="10">
        <f>KP613*1.3</f>
        <v>156</v>
      </c>
      <c r="KS613" s="10"/>
      <c r="KT613" s="268"/>
      <c r="KU613" s="203" t="s">
        <v>77</v>
      </c>
      <c r="KV613" s="277" t="s">
        <v>448</v>
      </c>
      <c r="KX613" s="204"/>
      <c r="KY613" s="204">
        <f>VLOOKUP(KV613,$A$681:$F$2236,6,FALSE)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2304</v>
      </c>
      <c r="LG613" s="204"/>
      <c r="LH613" s="204">
        <f>VLOOKUP(LE613,$A$681:$F$2236,6,FALSE)</f>
        <v>202</v>
      </c>
      <c r="LI613" s="203" t="s">
        <v>65</v>
      </c>
      <c r="LJ613" s="10">
        <f>LH613*1.3</f>
        <v>262.60000000000002</v>
      </c>
      <c r="LK613" s="10"/>
      <c r="LL613" s="268"/>
      <c r="LM613" s="203" t="s">
        <v>77</v>
      </c>
      <c r="LN613" s="277" t="s">
        <v>466</v>
      </c>
      <c r="LP613" s="204"/>
      <c r="LQ613" s="204">
        <f>VLOOKUP(LN613,$A$681:$F$2236,6,FALSE)</f>
        <v>126</v>
      </c>
      <c r="LR613" s="203" t="s">
        <v>65</v>
      </c>
      <c r="LS613" s="10">
        <f>LQ613*1.3</f>
        <v>163.80000000000001</v>
      </c>
      <c r="LT613" s="10"/>
      <c r="LU613" s="268"/>
      <c r="LV613" s="203" t="s">
        <v>77</v>
      </c>
      <c r="LW613" s="277" t="s">
        <v>519</v>
      </c>
      <c r="LY613" s="204"/>
      <c r="LZ613" s="204">
        <f>VLOOKUP(LW613,$A$681:$F$2236,6,FALSE)</f>
        <v>219</v>
      </c>
      <c r="MA613" s="203" t="s">
        <v>65</v>
      </c>
      <c r="MB613" s="10">
        <f>LZ613*1.3</f>
        <v>284.7</v>
      </c>
      <c r="MC613" s="10"/>
      <c r="MD613" s="268"/>
      <c r="ME613" s="203" t="s">
        <v>77</v>
      </c>
      <c r="MF613" s="277" t="s">
        <v>1252</v>
      </c>
      <c r="MH613" s="204"/>
      <c r="MI613" s="204">
        <f>VLOOKUP(MF613,$A$681:$F$2236,6,FALSE)</f>
        <v>11</v>
      </c>
      <c r="MJ613" s="203" t="s">
        <v>65</v>
      </c>
      <c r="MK613" s="10">
        <f>MI613*1.3</f>
        <v>14.3</v>
      </c>
      <c r="ML613" s="10"/>
      <c r="MM613" s="268"/>
      <c r="MN613" s="203" t="s">
        <v>77</v>
      </c>
      <c r="MO613" s="277" t="s">
        <v>422</v>
      </c>
      <c r="MQ613" s="204"/>
      <c r="MR613" s="204">
        <f>VLOOKUP(MO613,$A$681:$F$2236,6,FALSE)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423</v>
      </c>
      <c r="MZ613" s="204"/>
      <c r="NA613" s="204">
        <f>VLOOKUP(MX613,$A$681:$F$2236,6,FALSE)</f>
        <v>136</v>
      </c>
      <c r="NB613" s="203" t="s">
        <v>65</v>
      </c>
      <c r="NC613" s="10">
        <f>NA613*1.3</f>
        <v>176.8</v>
      </c>
      <c r="ND613" s="10"/>
      <c r="NE613" s="268"/>
      <c r="NF613" s="203" t="s">
        <v>77</v>
      </c>
      <c r="NG613" s="277" t="s">
        <v>713</v>
      </c>
      <c r="NI613" s="204"/>
      <c r="NJ613" s="204">
        <f>VLOOKUP(NG613,$A$681:$F$2236,6,FALSE)</f>
        <v>1</v>
      </c>
      <c r="NK613" s="203" t="s">
        <v>65</v>
      </c>
      <c r="NL613" s="10">
        <f>NJ613*1.3</f>
        <v>1.3</v>
      </c>
      <c r="NM613" s="10"/>
      <c r="NN613" s="268"/>
      <c r="NO613" s="203" t="s">
        <v>77</v>
      </c>
      <c r="NP613" s="427" t="s">
        <v>463</v>
      </c>
      <c r="NR613" s="204"/>
      <c r="NS613" s="204">
        <f>VLOOKUP(NP613,$A$681:$F$2236,6,FALSE)</f>
        <v>90</v>
      </c>
      <c r="NT613" s="203" t="s">
        <v>65</v>
      </c>
      <c r="NU613" s="10">
        <f>NS613*1.3</f>
        <v>117</v>
      </c>
      <c r="NV613" s="10"/>
      <c r="NW613" s="268"/>
      <c r="NX613" s="203" t="s">
        <v>77</v>
      </c>
      <c r="NY613" s="277" t="s">
        <v>2304</v>
      </c>
      <c r="OA613" s="204"/>
      <c r="OB613" s="204">
        <f>VLOOKUP(NY613,$A$681:$F$2236,6,FALSE)</f>
        <v>202</v>
      </c>
      <c r="OC613" s="203" t="s">
        <v>65</v>
      </c>
      <c r="OD613" s="10">
        <f>OB613*1.3</f>
        <v>262.60000000000002</v>
      </c>
      <c r="OE613" s="10"/>
      <c r="OF613" s="268"/>
      <c r="OG613" s="203" t="s">
        <v>77</v>
      </c>
      <c r="OH613" s="277" t="s">
        <v>424</v>
      </c>
      <c r="OJ613" s="204"/>
      <c r="OK613" s="204">
        <f>VLOOKUP(OH613,$A$681:$F$2236,6,FALSE)</f>
        <v>72</v>
      </c>
      <c r="OL613" s="203" t="s">
        <v>65</v>
      </c>
      <c r="OM613" s="10">
        <f>OK613*1.3</f>
        <v>93.600000000000009</v>
      </c>
      <c r="ON613" s="10"/>
      <c r="OO613" s="268"/>
      <c r="OP613" s="203" t="s">
        <v>77</v>
      </c>
      <c r="OQ613" s="427" t="s">
        <v>2304</v>
      </c>
      <c r="OS613" s="204"/>
      <c r="OT613" s="204">
        <f>VLOOKUP(OQ613,$A$681:$F$2236,6,FALSE)</f>
        <v>202</v>
      </c>
      <c r="OU613" s="203" t="s">
        <v>65</v>
      </c>
      <c r="OV613" s="10">
        <f>OT613*1.3</f>
        <v>262.60000000000002</v>
      </c>
      <c r="OW613" s="10"/>
      <c r="OX613" s="268"/>
      <c r="OY613" s="203" t="s">
        <v>77</v>
      </c>
      <c r="OZ613" s="431" t="s">
        <v>1252</v>
      </c>
      <c r="PB613" s="204"/>
      <c r="PC613" s="204">
        <f>VLOOKUP(OZ613,$A$681:$F$2236,6,FALSE)</f>
        <v>11</v>
      </c>
      <c r="PD613" s="203" t="s">
        <v>65</v>
      </c>
      <c r="PE613" s="10">
        <f>PC613*1.3</f>
        <v>14.3</v>
      </c>
      <c r="PF613" s="10"/>
      <c r="PG613" s="268"/>
      <c r="PH613" s="203" t="s">
        <v>77</v>
      </c>
      <c r="PI613" s="277" t="s">
        <v>463</v>
      </c>
      <c r="PK613" s="204"/>
      <c r="PL613" s="204">
        <f>VLOOKUP(PI613,$A$681:$F$2236,6,FALSE)</f>
        <v>90</v>
      </c>
      <c r="PM613" s="203" t="s">
        <v>65</v>
      </c>
      <c r="PN613" s="10">
        <f>PL613*1.3</f>
        <v>117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VLOOKUP(PR613,$A$681:$F$2236,6,FALSE)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641</v>
      </c>
      <c r="QC613" s="204"/>
      <c r="QD613" s="204">
        <f>VLOOKUP(QA613,$A$681:$F$2236,6,FALSE)</f>
        <v>106</v>
      </c>
      <c r="QE613" s="203" t="s">
        <v>65</v>
      </c>
      <c r="QF613" s="10">
        <f>QD613*1.3</f>
        <v>137.80000000000001</v>
      </c>
      <c r="QG613" s="10"/>
      <c r="QH613" s="268"/>
      <c r="QI613" s="203" t="s">
        <v>77</v>
      </c>
      <c r="QJ613" s="277" t="s">
        <v>1268</v>
      </c>
      <c r="QL613" s="204"/>
      <c r="QM613" s="204">
        <f>VLOOKUP(QJ613,$A$681:$F$2236,6,FALSE)</f>
        <v>206</v>
      </c>
      <c r="QN613" s="203" t="s">
        <v>65</v>
      </c>
      <c r="QO613" s="10">
        <f>QM613*1.3</f>
        <v>267.8</v>
      </c>
      <c r="QP613" s="10"/>
      <c r="QQ613" s="268"/>
      <c r="QR613" s="203" t="s">
        <v>77</v>
      </c>
      <c r="QS613" s="277" t="s">
        <v>1252</v>
      </c>
      <c r="QU613" s="204"/>
      <c r="QV613" s="204">
        <f>VLOOKUP(QS613,$A$681:$F$2236,6,FALSE)</f>
        <v>11</v>
      </c>
      <c r="QW613" s="203" t="s">
        <v>65</v>
      </c>
      <c r="QX613" s="10">
        <f>QV613*1.3</f>
        <v>14.3</v>
      </c>
      <c r="QY613" s="10"/>
      <c r="QZ613" s="268"/>
      <c r="RA613" s="203" t="s">
        <v>77</v>
      </c>
      <c r="RB613" s="277" t="s">
        <v>519</v>
      </c>
      <c r="RD613" s="204"/>
      <c r="RE613" s="204">
        <f>VLOOKUP(RB613,$A$681:$F$2236,6,FALSE)</f>
        <v>219</v>
      </c>
      <c r="RF613" s="203" t="s">
        <v>65</v>
      </c>
      <c r="RG613" s="10">
        <f>RE613*1.3</f>
        <v>284.7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VLOOKUP(RK613,$A$681:$F$2236,6,FALSE)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641</v>
      </c>
      <c r="RV613" s="204"/>
      <c r="RW613" s="204">
        <f>VLOOKUP(RT613,$A$681:$F$2236,6,FALSE)</f>
        <v>106</v>
      </c>
      <c r="RX613" s="203" t="s">
        <v>65</v>
      </c>
      <c r="RY613" s="10">
        <f>RW613*1.3</f>
        <v>137.80000000000001</v>
      </c>
      <c r="RZ613" s="10"/>
      <c r="SA613" s="274"/>
      <c r="SB613" s="203" t="s">
        <v>77</v>
      </c>
      <c r="SC613" s="277" t="s">
        <v>1268</v>
      </c>
      <c r="SE613" s="204"/>
      <c r="SF613" s="204">
        <f>VLOOKUP(SC613,$A$681:$F$2236,6,FALSE)</f>
        <v>206</v>
      </c>
      <c r="SG613" s="203" t="s">
        <v>65</v>
      </c>
      <c r="SH613" s="10">
        <f>SF613*1.3</f>
        <v>267.8</v>
      </c>
      <c r="SI613" s="10"/>
      <c r="SJ613" s="274"/>
      <c r="SK613" s="203" t="s">
        <v>77</v>
      </c>
      <c r="SL613" s="277" t="s">
        <v>2304</v>
      </c>
      <c r="SN613" s="204"/>
      <c r="SO613" s="204">
        <f>VLOOKUP(SL613,$A$681:$F$2236,6,FALSE)</f>
        <v>202</v>
      </c>
      <c r="SP613" s="203" t="s">
        <v>65</v>
      </c>
      <c r="SQ613" s="10">
        <f>SO613*1.3</f>
        <v>262.60000000000002</v>
      </c>
      <c r="SR613" s="10"/>
      <c r="SS613" s="274"/>
      <c r="ST613" s="203" t="s">
        <v>77</v>
      </c>
      <c r="SU613" s="277" t="s">
        <v>582</v>
      </c>
      <c r="SW613" s="204"/>
      <c r="SX613" s="204">
        <f>VLOOKUP(SU613,$A$681:$F$2236,6,FALSE)</f>
        <v>13</v>
      </c>
      <c r="SY613" s="203" t="s">
        <v>65</v>
      </c>
      <c r="SZ613" s="10">
        <f>SX613*1.3</f>
        <v>16.900000000000002</v>
      </c>
      <c r="TA613" s="10"/>
      <c r="TB613" s="274"/>
      <c r="TC613" s="203" t="s">
        <v>77</v>
      </c>
      <c r="TD613" s="431" t="s">
        <v>466</v>
      </c>
      <c r="TF613" s="204"/>
      <c r="TG613" s="204">
        <f>VLOOKUP(TD613,$A$681:$F$2236,6,FALSE)</f>
        <v>126</v>
      </c>
      <c r="TH613" s="203" t="s">
        <v>65</v>
      </c>
      <c r="TI613" s="10">
        <f>TG613*1.3</f>
        <v>163.80000000000001</v>
      </c>
      <c r="TK613" s="274"/>
      <c r="TL613" s="203" t="s">
        <v>77</v>
      </c>
      <c r="TM613" s="277" t="s">
        <v>605</v>
      </c>
      <c r="TO613" s="204"/>
      <c r="TP613" s="204">
        <f>VLOOKUP(TM613,$A$681:$F$2236,6,FALSE)</f>
        <v>129</v>
      </c>
      <c r="TQ613" s="203" t="s">
        <v>65</v>
      </c>
      <c r="TR613" s="10">
        <f>TP613*1.3</f>
        <v>167.70000000000002</v>
      </c>
      <c r="TS613" s="10"/>
      <c r="TT613" s="274"/>
      <c r="TU613" s="203" t="s">
        <v>77</v>
      </c>
      <c r="TV613" s="277" t="s">
        <v>448</v>
      </c>
      <c r="TX613" s="204"/>
      <c r="TY613" s="204">
        <f>VLOOKUP(TV613,$A$681:$F$2236,6,FALSE)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VLOOKUP(UE613,$A$681:$F$2236,6,FALSE)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560</v>
      </c>
      <c r="UP613" s="204"/>
      <c r="UQ613" s="204">
        <f>VLOOKUP(UN613,$A$681:$F$2236,6,FALSE)</f>
        <v>130</v>
      </c>
      <c r="UR613" s="203" t="s">
        <v>65</v>
      </c>
      <c r="US613" s="10">
        <f>UQ613*1.3</f>
        <v>169</v>
      </c>
      <c r="UT613" s="10"/>
      <c r="UU613" s="274"/>
      <c r="UV613" s="203" t="s">
        <v>77</v>
      </c>
      <c r="UW613" s="277" t="s">
        <v>519</v>
      </c>
      <c r="UY613" s="204"/>
      <c r="UZ613" s="204">
        <f>VLOOKUP(UW613,$A$681:$F$2236,6,FALSE)</f>
        <v>219</v>
      </c>
      <c r="VA613" s="203" t="s">
        <v>65</v>
      </c>
      <c r="VB613" s="10">
        <f>UZ613*1.3</f>
        <v>284.7</v>
      </c>
      <c r="VC613" s="10"/>
      <c r="VD613" s="274"/>
      <c r="VE613" s="203" t="s">
        <v>77</v>
      </c>
      <c r="VF613" s="277" t="s">
        <v>466</v>
      </c>
      <c r="VH613" s="204"/>
      <c r="VI613" s="204">
        <f>VLOOKUP(VF613,$A$681:$F$2236,6,FALSE)</f>
        <v>126</v>
      </c>
      <c r="VJ613" s="203" t="s">
        <v>65</v>
      </c>
      <c r="VK613" s="10">
        <f>VI613*1.3</f>
        <v>163.80000000000001</v>
      </c>
      <c r="VL613" s="10"/>
      <c r="VM613" s="274"/>
      <c r="VN613" s="203" t="s">
        <v>77</v>
      </c>
      <c r="VO613" s="277" t="s">
        <v>530</v>
      </c>
      <c r="VQ613" s="204"/>
      <c r="VR613" s="204">
        <f>VLOOKUP(VO613,$A$681:$F$2236,6,FALSE)</f>
        <v>80</v>
      </c>
      <c r="VS613" s="203" t="s">
        <v>65</v>
      </c>
      <c r="VT613" s="10">
        <f>VR613*1.3</f>
        <v>104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VLOOKUP(VX613,$A$681:$F$2236,6,FALSE)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508</v>
      </c>
      <c r="WI613" s="204"/>
      <c r="WJ613" s="204">
        <f>VLOOKUP(WG613,$A$681:$F$2236,6,FALSE)</f>
        <v>114</v>
      </c>
      <c r="WK613" s="203" t="s">
        <v>65</v>
      </c>
      <c r="WL613" s="10">
        <f>WJ613*1.3</f>
        <v>148.20000000000002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VLOOKUP(WP613,$A$681:$F$2236,6,FALSE)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VLOOKUP(WY613,$A$681:$F$2236,6,FALSE)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2304</v>
      </c>
      <c r="XJ613" s="204"/>
      <c r="XK613" s="204">
        <f>VLOOKUP(XH613,$A$681:$F$2236,6,FALSE)</f>
        <v>202</v>
      </c>
      <c r="XL613" s="203" t="s">
        <v>65</v>
      </c>
      <c r="XM613" s="10">
        <f>XK613*1.3</f>
        <v>262.60000000000002</v>
      </c>
      <c r="XO613" s="274"/>
      <c r="XP613" s="203" t="s">
        <v>77</v>
      </c>
      <c r="XQ613" s="277" t="s">
        <v>641</v>
      </c>
      <c r="XS613" s="204"/>
      <c r="XT613" s="204">
        <f>VLOOKUP(XQ613,$A$681:$F$2236,6,FALSE)</f>
        <v>106</v>
      </c>
      <c r="XU613" s="203" t="s">
        <v>65</v>
      </c>
      <c r="XV613" s="10">
        <f>XT613*1.3</f>
        <v>137.80000000000001</v>
      </c>
      <c r="XW613" s="10"/>
      <c r="XX613" s="274"/>
      <c r="XY613" s="203" t="s">
        <v>77</v>
      </c>
      <c r="XZ613" s="277" t="s">
        <v>530</v>
      </c>
      <c r="YB613" s="204"/>
      <c r="YC613" s="204">
        <f>VLOOKUP(XZ613,$A$681:$F$2236,6,FALSE)</f>
        <v>80</v>
      </c>
      <c r="YD613" s="203" t="s">
        <v>65</v>
      </c>
      <c r="YE613" s="10">
        <f>YC613*1.3</f>
        <v>104</v>
      </c>
      <c r="YG613" s="274"/>
      <c r="YH613" s="203" t="s">
        <v>77</v>
      </c>
      <c r="YI613" s="279" t="s">
        <v>183</v>
      </c>
      <c r="YK613" s="204"/>
      <c r="YL613" s="204" t="e">
        <f>VLOOKUP(YI613,$A$681:$F$2236,6,FALSE)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VLOOKUP(YR613,$A$681:$F$2236,6,FALSE)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31" t="s">
        <v>2304</v>
      </c>
      <c r="ZC613" s="204"/>
      <c r="ZD613" s="204">
        <f>VLOOKUP(ZA613,$A$681:$F$2236,6,FALSE)</f>
        <v>202</v>
      </c>
      <c r="ZE613" s="203" t="s">
        <v>65</v>
      </c>
      <c r="ZF613" s="10">
        <f>ZD613*1.3</f>
        <v>262.60000000000002</v>
      </c>
      <c r="ZH613" s="274"/>
      <c r="ZI613" s="203" t="s">
        <v>77</v>
      </c>
      <c r="ZJ613" s="277" t="s">
        <v>463</v>
      </c>
      <c r="ZL613" s="204"/>
      <c r="ZM613" s="204">
        <f>VLOOKUP(ZJ613,$A$681:$F$2236,6,FALSE)</f>
        <v>90</v>
      </c>
      <c r="ZN613" s="203" t="s">
        <v>65</v>
      </c>
      <c r="ZO613" s="10">
        <f>ZM613*1.3</f>
        <v>117</v>
      </c>
      <c r="ZQ613" s="274"/>
      <c r="ZR613" s="203" t="s">
        <v>77</v>
      </c>
      <c r="ZS613" s="277" t="s">
        <v>530</v>
      </c>
      <c r="ZU613" s="204"/>
      <c r="ZV613" s="204">
        <f>VLOOKUP(ZS613,$A$681:$F$2236,6,FALSE)</f>
        <v>80</v>
      </c>
      <c r="ZW613" s="203" t="s">
        <v>65</v>
      </c>
      <c r="ZX613" s="10">
        <f>ZV613*1.3</f>
        <v>104</v>
      </c>
      <c r="ZY613" s="10"/>
      <c r="ZZ613" s="274"/>
      <c r="AAA613" s="203" t="s">
        <v>77</v>
      </c>
      <c r="AAB613" s="277" t="s">
        <v>508</v>
      </c>
      <c r="AAD613" s="204"/>
      <c r="AAE613" s="204">
        <f>VLOOKUP(AAB613,$A$681:$F$2236,6,FALSE)</f>
        <v>114</v>
      </c>
      <c r="AAF613" s="203" t="s">
        <v>65</v>
      </c>
      <c r="AAG613" s="10">
        <f>AAE613*1.3</f>
        <v>148.20000000000002</v>
      </c>
      <c r="AAH613" s="10"/>
      <c r="AAI613" s="274"/>
      <c r="AAJ613" s="203" t="s">
        <v>77</v>
      </c>
      <c r="AAK613" s="277" t="s">
        <v>508</v>
      </c>
      <c r="AAM613" s="204"/>
      <c r="AAN613" s="204">
        <f>VLOOKUP(AAK613,$A$681:$F$2236,6,FALSE)</f>
        <v>114</v>
      </c>
      <c r="AAO613" s="203" t="s">
        <v>65</v>
      </c>
      <c r="AAP613" s="10">
        <f>AAN613*1.3</f>
        <v>148.20000000000002</v>
      </c>
      <c r="AAQ613" s="10"/>
      <c r="AAR613" s="274"/>
      <c r="AAS613" s="203" t="s">
        <v>77</v>
      </c>
      <c r="AAT613" s="277" t="s">
        <v>530</v>
      </c>
      <c r="AAV613" s="204"/>
      <c r="AAW613" s="204">
        <f>VLOOKUP(AAT613,$A$681:$F$2236,6,FALSE)</f>
        <v>80</v>
      </c>
      <c r="AAX613" s="203" t="s">
        <v>65</v>
      </c>
      <c r="AAY613" s="10">
        <f>AAW613*1.3</f>
        <v>104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VLOOKUP(ABC613,$A$681:$F$2236,6,FALSE)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466</v>
      </c>
      <c r="ABN613" s="204"/>
      <c r="ABO613" s="204">
        <f>VLOOKUP(ABL613,$A$681:$F$2236,6,FALSE)</f>
        <v>126</v>
      </c>
      <c r="ABP613" s="203" t="s">
        <v>65</v>
      </c>
      <c r="ABQ613" s="10">
        <f>ABO613*1.3</f>
        <v>163.80000000000001</v>
      </c>
      <c r="ABR613" s="10"/>
      <c r="ABS613" s="274"/>
      <c r="ABT613" s="203" t="s">
        <v>77</v>
      </c>
      <c r="ABU613" s="277" t="s">
        <v>423</v>
      </c>
      <c r="ABW613" s="204"/>
      <c r="ABX613" s="204">
        <f>VLOOKUP(ABU613,$A$681:$F$2236,6,FALSE)</f>
        <v>136</v>
      </c>
      <c r="ABY613" s="203" t="s">
        <v>65</v>
      </c>
      <c r="ABZ613" s="10">
        <f>ABX613*1.3</f>
        <v>176.8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VLOOKUP(ACD613,$A$681:$F$2236,6,FALSE)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VLOOKUP(ACM613,$A$681:$F$2236,6,FALSE)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VLOOKUP(ACV613,$A$681:$F$2236,6,FALSE)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VLOOKUP(ADE613,$A$681:$F$2236,6,FALSE)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VLOOKUP(ADN613,$A$681:$F$2236,6,FALSE)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VLOOKUP(ADW613,$A$681:$F$2236,6,FALSE)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VLOOKUP(AEF613,$A$681:$F$2236,6,FALSE)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VLOOKUP(AEO613,$A$681:$F$2236,6,FALSE)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VLOOKUP(AEX613,$A$681:$F$2236,6,FALSE)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VLOOKUP(AFG613,$A$681:$F$2236,6,FALSE)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VLOOKUP(AFP613,$A$681:$F$2236,6,FALSE)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VLOOKUP(AFY613,$A$681:$F$2236,6,FALSE)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VLOOKUP(AGH613,$A$681:$F$2236,6,FALSE)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VLOOKUP(AGQ613,$A$681:$F$2236,6,FALSE)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560</v>
      </c>
      <c r="AHB613" s="204"/>
      <c r="AHC613" s="204">
        <f>VLOOKUP(AGZ613,$A$681:$F$2236,6,FALSE)</f>
        <v>130</v>
      </c>
      <c r="AHD613" s="203" t="s">
        <v>65</v>
      </c>
      <c r="AHE613" s="10">
        <f>AHC613*1.3</f>
        <v>169</v>
      </c>
      <c r="AHF613" s="10"/>
      <c r="AHG613" s="274"/>
      <c r="AHH613" s="203" t="s">
        <v>77</v>
      </c>
      <c r="AHI613" s="277" t="s">
        <v>519</v>
      </c>
      <c r="AHK613" s="204"/>
      <c r="AHL613" s="204">
        <f>VLOOKUP(AHI613,$A$681:$F$2236,6,FALSE)</f>
        <v>219</v>
      </c>
      <c r="AHM613" s="203" t="s">
        <v>65</v>
      </c>
      <c r="AHN613" s="10">
        <f>AHL613*1.3</f>
        <v>284.7</v>
      </c>
      <c r="AHO613" s="10"/>
      <c r="AHP613" s="274"/>
      <c r="AHQ613" s="203" t="s">
        <v>77</v>
      </c>
      <c r="AHR613" s="277" t="s">
        <v>2304</v>
      </c>
      <c r="AHT613" s="204"/>
      <c r="AHU613" s="204">
        <f>VLOOKUP(AHR613,$A$681:$F$2236,6,FALSE)</f>
        <v>202</v>
      </c>
      <c r="AHV613" s="203" t="s">
        <v>65</v>
      </c>
      <c r="AHW613" s="10">
        <f>AHU613*1.3</f>
        <v>262.60000000000002</v>
      </c>
      <c r="AHX613" s="10"/>
      <c r="AHY613" s="274"/>
      <c r="AHZ613" s="203" t="s">
        <v>77</v>
      </c>
      <c r="AIA613" s="277" t="s">
        <v>422</v>
      </c>
      <c r="AIC613" s="204"/>
      <c r="AID613" s="204">
        <f>VLOOKUP(AIA613,$A$681:$F$2236,6,FALSE)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605</v>
      </c>
      <c r="AIL613" s="204"/>
      <c r="AIM613" s="204">
        <f>VLOOKUP(AIJ613,$A$681:$F$2236,6,FALSE)</f>
        <v>129</v>
      </c>
      <c r="AIN613" s="203" t="s">
        <v>65</v>
      </c>
      <c r="AIO613" s="10">
        <f>AIM613*1.3</f>
        <v>167.70000000000002</v>
      </c>
      <c r="AIP613" s="10"/>
      <c r="AIQ613" s="274"/>
      <c r="AIR613" s="203" t="s">
        <v>77</v>
      </c>
      <c r="AIS613" s="277" t="s">
        <v>466</v>
      </c>
      <c r="AIU613" s="204"/>
      <c r="AIV613" s="204">
        <f>VLOOKUP(AIS613,$A$681:$F$2236,6,FALSE)</f>
        <v>126</v>
      </c>
      <c r="AIW613" s="203" t="s">
        <v>65</v>
      </c>
      <c r="AIX613" s="10">
        <f>AIV613*1.3</f>
        <v>163.80000000000001</v>
      </c>
      <c r="AIY613" s="10"/>
      <c r="AIZ613" s="274"/>
      <c r="AJA613" s="203" t="s">
        <v>77</v>
      </c>
      <c r="AJB613" s="277" t="s">
        <v>1252</v>
      </c>
      <c r="AJD613" s="204"/>
      <c r="AJE613" s="204">
        <f>VLOOKUP(AJB613,$A$681:$F$2236,6,FALSE)</f>
        <v>11</v>
      </c>
      <c r="AJF613" s="203" t="s">
        <v>65</v>
      </c>
      <c r="AJG613" s="10">
        <f>AJE613*1.3</f>
        <v>14.3</v>
      </c>
      <c r="AJH613" s="10"/>
      <c r="AJI613" s="274"/>
      <c r="AJJ613" s="203" t="s">
        <v>77</v>
      </c>
      <c r="AJK613" s="277" t="s">
        <v>1268</v>
      </c>
      <c r="AJM613" s="204"/>
      <c r="AJN613" s="204">
        <f>VLOOKUP(AJK613,$A$681:$F$2236,6,FALSE)</f>
        <v>206</v>
      </c>
      <c r="AJO613" s="203" t="s">
        <v>65</v>
      </c>
      <c r="AJP613" s="10">
        <f>AJN613*1.3</f>
        <v>267.8</v>
      </c>
      <c r="AJQ613" s="10"/>
      <c r="AJR613" s="274"/>
      <c r="AJS613" s="203" t="s">
        <v>77</v>
      </c>
      <c r="AJT613" s="434" t="s">
        <v>1268</v>
      </c>
      <c r="AJV613" s="204"/>
      <c r="AJW613" s="204">
        <f>VLOOKUP(AJT613,$A$681:$F$2236,6,FALSE)</f>
        <v>206</v>
      </c>
      <c r="AJX613" s="203" t="s">
        <v>65</v>
      </c>
      <c r="AJY613" s="10">
        <f>AJW613*1.3</f>
        <v>267.8</v>
      </c>
      <c r="AJZ613" s="10"/>
      <c r="AKA613" s="274"/>
      <c r="AKB613" s="203" t="s">
        <v>77</v>
      </c>
      <c r="AKC613" s="277" t="s">
        <v>641</v>
      </c>
      <c r="AKE613" s="204"/>
      <c r="AKF613" s="204">
        <f>VLOOKUP(AKC613,$A$681:$F$2236,6,FALSE)</f>
        <v>106</v>
      </c>
      <c r="AKG613" s="203" t="s">
        <v>65</v>
      </c>
      <c r="AKH613" s="10">
        <f>AKF613*1.3</f>
        <v>137.80000000000001</v>
      </c>
      <c r="AKI613" s="10"/>
      <c r="AKJ613" s="274"/>
      <c r="AKK613" s="203" t="s">
        <v>77</v>
      </c>
      <c r="AKL613" s="277" t="s">
        <v>641</v>
      </c>
      <c r="AKN613" s="204"/>
      <c r="AKO613" s="204">
        <f>VLOOKUP(AKL613,$A$681:$F$2236,6,FALSE)</f>
        <v>106</v>
      </c>
      <c r="AKP613" s="203" t="s">
        <v>65</v>
      </c>
      <c r="AKQ613" s="10">
        <f>AKO613*1.3</f>
        <v>137.80000000000001</v>
      </c>
      <c r="AKR613" s="10"/>
      <c r="AKS613" s="274"/>
      <c r="AKT613" s="203" t="s">
        <v>77</v>
      </c>
      <c r="AKU613" s="277" t="s">
        <v>641</v>
      </c>
      <c r="AKW613" s="204"/>
      <c r="AKX613" s="204">
        <f>VLOOKUP(AKU613,$A$681:$F$2236,6,FALSE)</f>
        <v>106</v>
      </c>
      <c r="AKY613" s="203" t="s">
        <v>65</v>
      </c>
      <c r="AKZ613" s="10">
        <f>AKX613*1.3</f>
        <v>137.80000000000001</v>
      </c>
      <c r="ALA613" s="10"/>
      <c r="ALB613" s="274"/>
      <c r="ALC613" s="203" t="s">
        <v>77</v>
      </c>
      <c r="ALD613" s="277" t="s">
        <v>423</v>
      </c>
      <c r="ALF613" s="204"/>
      <c r="ALG613" s="204">
        <f>VLOOKUP(ALD613,$A$681:$F$2236,6,FALSE)</f>
        <v>136</v>
      </c>
      <c r="ALH613" s="203" t="s">
        <v>65</v>
      </c>
      <c r="ALI613" s="10">
        <f>ALG613*1.3</f>
        <v>176.8</v>
      </c>
      <c r="ALJ613" s="10"/>
      <c r="ALK613" s="274"/>
      <c r="ALL613" s="203" t="s">
        <v>77</v>
      </c>
      <c r="ALM613" s="277" t="s">
        <v>2304</v>
      </c>
      <c r="ALO613" s="204"/>
      <c r="ALP613" s="204">
        <f>VLOOKUP(ALM613,$A$681:$F$2236,6,FALSE)</f>
        <v>202</v>
      </c>
      <c r="ALQ613" s="203" t="s">
        <v>65</v>
      </c>
      <c r="ALR613" s="10">
        <f>ALP613*1.3</f>
        <v>262.60000000000002</v>
      </c>
      <c r="ALS613" s="10"/>
      <c r="ALT613" s="274"/>
      <c r="ALU613" s="203" t="s">
        <v>77</v>
      </c>
      <c r="ALV613" s="277" t="s">
        <v>641</v>
      </c>
      <c r="ALX613" s="204"/>
      <c r="ALY613" s="204">
        <f>VLOOKUP(ALV613,$A$681:$F$2236,6,FALSE)</f>
        <v>106</v>
      </c>
      <c r="ALZ613" s="203" t="s">
        <v>65</v>
      </c>
      <c r="AMA613" s="10">
        <f>ALY613*1.3</f>
        <v>137.80000000000001</v>
      </c>
      <c r="AMB613" s="10"/>
      <c r="AMC613" s="274"/>
      <c r="AMD613" s="203" t="s">
        <v>77</v>
      </c>
      <c r="AME613" s="277" t="s">
        <v>999</v>
      </c>
      <c r="AMG613" s="204"/>
      <c r="AMH613" s="204">
        <f>VLOOKUP(AME613,$A$681:$F$2236,6,FALSE)</f>
        <v>0</v>
      </c>
      <c r="AMI613" s="203" t="s">
        <v>65</v>
      </c>
      <c r="AMJ613" s="10">
        <f>AMH613*1.3</f>
        <v>0</v>
      </c>
      <c r="AMK613" s="10"/>
      <c r="AML613" s="274"/>
      <c r="AMM613" s="203" t="s">
        <v>77</v>
      </c>
      <c r="AMN613" s="277" t="s">
        <v>530</v>
      </c>
      <c r="AMP613" s="204"/>
      <c r="AMQ613" s="204">
        <f>VLOOKUP(AMN613,$A$681:$F$2236,6,FALSE)</f>
        <v>80</v>
      </c>
      <c r="AMR613" s="203" t="s">
        <v>65</v>
      </c>
      <c r="AMS613" s="10">
        <f>AMQ613*1.3</f>
        <v>104</v>
      </c>
      <c r="AMT613" s="10"/>
      <c r="AMU613" s="274"/>
      <c r="AMV613" s="203" t="s">
        <v>77</v>
      </c>
      <c r="AMW613" s="277" t="s">
        <v>2304</v>
      </c>
      <c r="AMY613" s="204"/>
      <c r="AMZ613" s="204">
        <f>VLOOKUP(AMW613,$A$681:$F$2236,6,FALSE)</f>
        <v>202</v>
      </c>
      <c r="ANA613" s="203" t="s">
        <v>65</v>
      </c>
      <c r="ANB613" s="10">
        <f>AMZ613*1.3</f>
        <v>262.60000000000002</v>
      </c>
      <c r="ANC613" s="10"/>
      <c r="AND613" s="274"/>
      <c r="ANE613" s="203" t="s">
        <v>77</v>
      </c>
      <c r="ANF613" s="277" t="s">
        <v>641</v>
      </c>
      <c r="ANH613" s="204"/>
      <c r="ANI613" s="204">
        <f>VLOOKUP(ANF613,$A$681:$F$2236,6,FALSE)</f>
        <v>106</v>
      </c>
      <c r="ANJ613" s="203" t="s">
        <v>65</v>
      </c>
      <c r="ANK613" s="10">
        <f>ANI613*1.3</f>
        <v>137.80000000000001</v>
      </c>
      <c r="ANL613" s="10"/>
      <c r="ANM613" s="274"/>
      <c r="ANN613" s="203" t="s">
        <v>77</v>
      </c>
      <c r="ANO613" s="277" t="s">
        <v>605</v>
      </c>
      <c r="ANQ613" s="204"/>
      <c r="ANR613" s="204">
        <f>VLOOKUP(ANO613,$A$681:$F$2236,6,FALSE)</f>
        <v>129</v>
      </c>
      <c r="ANS613" s="203" t="s">
        <v>65</v>
      </c>
      <c r="ANT613" s="10">
        <f>ANR613*1.3</f>
        <v>167.70000000000002</v>
      </c>
      <c r="ANU613" s="10"/>
      <c r="ANV613" s="274"/>
      <c r="ANW613" s="203" t="s">
        <v>77</v>
      </c>
      <c r="ANX613" s="277" t="s">
        <v>1268</v>
      </c>
      <c r="ANZ613" s="204"/>
      <c r="AOA613" s="204">
        <f>VLOOKUP(ANX613,$A$681:$F$2236,6,FALSE)</f>
        <v>206</v>
      </c>
      <c r="AOB613" s="203" t="s">
        <v>65</v>
      </c>
      <c r="AOC613" s="10">
        <f>AOA613*1.3</f>
        <v>267.8</v>
      </c>
      <c r="AOD613" s="10"/>
      <c r="AOE613" s="274"/>
      <c r="AOF613" s="203" t="s">
        <v>77</v>
      </c>
      <c r="AOG613" s="277" t="s">
        <v>423</v>
      </c>
      <c r="AOI613" s="204"/>
      <c r="AOJ613" s="204">
        <f>VLOOKUP(AOG613,$A$681:$F$2236,6,FALSE)</f>
        <v>136</v>
      </c>
      <c r="AOK613" s="203" t="s">
        <v>65</v>
      </c>
      <c r="AOL613" s="10">
        <f>AOJ613*1.3</f>
        <v>176.8</v>
      </c>
      <c r="AOM613" s="10"/>
      <c r="AON613" s="274"/>
      <c r="AOO613" s="203" t="s">
        <v>77</v>
      </c>
      <c r="AOP613" s="277" t="s">
        <v>519</v>
      </c>
      <c r="AOR613" s="204"/>
      <c r="AOS613" s="204">
        <f>VLOOKUP(AOP613,$A$681:$F$2236,6,FALSE)</f>
        <v>219</v>
      </c>
      <c r="AOT613" s="203" t="s">
        <v>65</v>
      </c>
      <c r="AOU613" s="10">
        <f>AOS613*1.3</f>
        <v>284.7</v>
      </c>
      <c r="AOV613" s="10"/>
      <c r="AOW613" s="274"/>
      <c r="AOX613" s="203" t="s">
        <v>77</v>
      </c>
      <c r="AOY613" s="277" t="s">
        <v>519</v>
      </c>
      <c r="APA613" s="204"/>
      <c r="APB613" s="204">
        <f>VLOOKUP(AOY613,$A$681:$F$2236,6,FALSE)</f>
        <v>219</v>
      </c>
      <c r="APC613" s="203" t="s">
        <v>65</v>
      </c>
      <c r="APD613" s="10">
        <f>APB613*1.3</f>
        <v>284.7</v>
      </c>
      <c r="APE613" s="10"/>
      <c r="APF613" s="274"/>
      <c r="APG613" s="203" t="s">
        <v>77</v>
      </c>
      <c r="APH613" s="277" t="s">
        <v>466</v>
      </c>
      <c r="APJ613" s="204"/>
      <c r="APK613" s="204">
        <f>VLOOKUP(APH613,$A$681:$F$2236,6,FALSE)</f>
        <v>126</v>
      </c>
      <c r="APL613" s="203" t="s">
        <v>65</v>
      </c>
      <c r="APM613" s="10">
        <f>APK613*1.3</f>
        <v>163.80000000000001</v>
      </c>
      <c r="APN613" s="10"/>
      <c r="APO613" s="274"/>
      <c r="APP613" s="203" t="s">
        <v>77</v>
      </c>
      <c r="APQ613" s="277" t="s">
        <v>530</v>
      </c>
      <c r="APS613" s="204"/>
      <c r="APT613" s="204">
        <f>VLOOKUP(APQ613,$A$681:$F$2236,6,FALSE)</f>
        <v>80</v>
      </c>
      <c r="APU613" s="203" t="s">
        <v>65</v>
      </c>
      <c r="APV613" s="10">
        <f>APT613*1.3</f>
        <v>104</v>
      </c>
      <c r="APW613" s="10"/>
      <c r="APX613" s="274"/>
      <c r="APY613" s="203" t="s">
        <v>77</v>
      </c>
      <c r="APZ613" s="277" t="s">
        <v>582</v>
      </c>
      <c r="AQB613" s="204"/>
      <c r="AQC613" s="204">
        <f>VLOOKUP(APZ613,$A$681:$F$2236,6,FALSE)</f>
        <v>13</v>
      </c>
      <c r="AQD613" s="203" t="s">
        <v>65</v>
      </c>
      <c r="AQE613" s="10">
        <f>AQC613*1.3</f>
        <v>16.900000000000002</v>
      </c>
      <c r="AQF613" s="10"/>
      <c r="AQG613" s="274"/>
    </row>
    <row r="614" spans="1:1125" s="14" customFormat="1" ht="15">
      <c r="A614" s="203" t="s">
        <v>78</v>
      </c>
      <c r="B614" s="277" t="s">
        <v>641</v>
      </c>
      <c r="D614" s="204"/>
      <c r="E614" s="204">
        <f>VLOOKUP(B614,$A$681:$F$2236,6,FALSE)</f>
        <v>106</v>
      </c>
      <c r="F614" s="203" t="s">
        <v>67</v>
      </c>
      <c r="G614" s="10">
        <f>E614*1.2</f>
        <v>127.19999999999999</v>
      </c>
      <c r="H614" s="10"/>
      <c r="I614" s="268"/>
      <c r="J614" s="203" t="s">
        <v>78</v>
      </c>
      <c r="K614" s="277" t="s">
        <v>508</v>
      </c>
      <c r="M614" s="204"/>
      <c r="N614" s="204">
        <f>VLOOKUP(K614,$A$681:$F$2236,6,FALSE)</f>
        <v>114</v>
      </c>
      <c r="O614" s="203" t="s">
        <v>67</v>
      </c>
      <c r="P614" s="10">
        <f>N614*1.2</f>
        <v>136.79999999999998</v>
      </c>
      <c r="Q614" s="10"/>
      <c r="R614" s="268"/>
      <c r="S614" s="203" t="s">
        <v>78</v>
      </c>
      <c r="T614" s="277" t="s">
        <v>466</v>
      </c>
      <c r="V614" s="204"/>
      <c r="W614" s="204">
        <f>VLOOKUP(T614,$A$681:$F$2236,6,FALSE)</f>
        <v>126</v>
      </c>
      <c r="X614" s="203" t="s">
        <v>67</v>
      </c>
      <c r="Y614" s="10">
        <f>W614*1.2</f>
        <v>151.19999999999999</v>
      </c>
      <c r="Z614" s="10"/>
      <c r="AA614" s="268"/>
      <c r="AB614" s="203" t="s">
        <v>78</v>
      </c>
      <c r="AC614" s="277" t="s">
        <v>422</v>
      </c>
      <c r="AE614" s="204"/>
      <c r="AF614" s="204">
        <f>VLOOKUP(AC614,$A$681:$F$2236,6,FALSE)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2304</v>
      </c>
      <c r="AN614" s="204"/>
      <c r="AO614" s="204">
        <f>VLOOKUP(AL614,$A$681:$F$2236,6,FALSE)</f>
        <v>202</v>
      </c>
      <c r="AP614" s="203" t="s">
        <v>67</v>
      </c>
      <c r="AQ614" s="10">
        <f>AO614*1.2</f>
        <v>242.39999999999998</v>
      </c>
      <c r="AR614" s="10"/>
      <c r="AS614" s="268"/>
      <c r="AT614" s="203" t="s">
        <v>78</v>
      </c>
      <c r="AU614" s="277" t="s">
        <v>2304</v>
      </c>
      <c r="AW614" s="204"/>
      <c r="AX614" s="204">
        <f>VLOOKUP(AU614,$A$681:$F$2236,6,FALSE)</f>
        <v>202</v>
      </c>
      <c r="AY614" s="203" t="s">
        <v>67</v>
      </c>
      <c r="AZ614" s="10">
        <f>AX614*1.2</f>
        <v>242.39999999999998</v>
      </c>
      <c r="BA614" s="10"/>
      <c r="BB614" s="268"/>
      <c r="BC614" s="203" t="s">
        <v>78</v>
      </c>
      <c r="BD614" s="277" t="s">
        <v>508</v>
      </c>
      <c r="BF614" s="204"/>
      <c r="BG614" s="204">
        <f>VLOOKUP(BD614,$A$681:$F$2236,6,FALSE)</f>
        <v>114</v>
      </c>
      <c r="BH614" s="203" t="s">
        <v>67</v>
      </c>
      <c r="BI614" s="10">
        <f>BG614*1.2</f>
        <v>136.79999999999998</v>
      </c>
      <c r="BJ614" s="10"/>
      <c r="BK614" s="268"/>
      <c r="BL614" s="203" t="s">
        <v>78</v>
      </c>
      <c r="BM614" s="277" t="s">
        <v>560</v>
      </c>
      <c r="BO614" s="204"/>
      <c r="BP614" s="204">
        <f>VLOOKUP(BM614,$A$681:$F$2236,6,FALSE)</f>
        <v>130</v>
      </c>
      <c r="BQ614" s="203" t="s">
        <v>67</v>
      </c>
      <c r="BR614" s="10">
        <f>BP614*1.2</f>
        <v>156</v>
      </c>
      <c r="BS614" s="10"/>
      <c r="BT614" s="268"/>
      <c r="BU614" s="203" t="s">
        <v>78</v>
      </c>
      <c r="BV614" s="277" t="s">
        <v>1268</v>
      </c>
      <c r="BX614" s="204"/>
      <c r="BY614" s="204">
        <f>VLOOKUP(BV614,$A$681:$F$2236,6,FALSE)</f>
        <v>206</v>
      </c>
      <c r="BZ614" s="203" t="s">
        <v>67</v>
      </c>
      <c r="CA614" s="10">
        <f>BY614*1.2</f>
        <v>247.2</v>
      </c>
      <c r="CB614" s="10"/>
      <c r="CC614" s="268"/>
      <c r="CD614" s="203" t="s">
        <v>78</v>
      </c>
      <c r="CE614" s="277" t="s">
        <v>456</v>
      </c>
      <c r="CG614" s="204"/>
      <c r="CH614" s="204">
        <f>VLOOKUP(CE614,$A$681:$F$2236,6,FALSE)</f>
        <v>120</v>
      </c>
      <c r="CI614" s="203" t="s">
        <v>67</v>
      </c>
      <c r="CJ614" s="10">
        <f>CH614*1.2</f>
        <v>144</v>
      </c>
      <c r="CK614" s="10"/>
      <c r="CL614" s="268"/>
      <c r="CM614" s="203" t="s">
        <v>78</v>
      </c>
      <c r="CN614" s="277" t="s">
        <v>1252</v>
      </c>
      <c r="CP614" s="204"/>
      <c r="CQ614" s="204">
        <f>VLOOKUP(CN614,$A$681:$F$2236,6,FALSE)</f>
        <v>11</v>
      </c>
      <c r="CR614" s="203" t="s">
        <v>67</v>
      </c>
      <c r="CS614" s="10">
        <f>CQ614*1.2</f>
        <v>13.2</v>
      </c>
      <c r="CT614" s="10"/>
      <c r="CU614" s="268"/>
      <c r="CV614" s="203" t="s">
        <v>78</v>
      </c>
      <c r="CW614" s="277" t="s">
        <v>2304</v>
      </c>
      <c r="CY614" s="204"/>
      <c r="CZ614" s="204">
        <f>VLOOKUP(CW614,$A$681:$F$2236,6,FALSE)</f>
        <v>202</v>
      </c>
      <c r="DA614" s="203" t="s">
        <v>67</v>
      </c>
      <c r="DB614" s="10">
        <f>CZ614*1.2</f>
        <v>242.39999999999998</v>
      </c>
      <c r="DC614" s="10"/>
      <c r="DD614" s="268"/>
      <c r="DE614" s="203" t="s">
        <v>78</v>
      </c>
      <c r="DF614" s="277" t="s">
        <v>423</v>
      </c>
      <c r="DH614" s="204"/>
      <c r="DI614" s="204">
        <f>VLOOKUP(DF614,$A$681:$F$2236,6,FALSE)</f>
        <v>136</v>
      </c>
      <c r="DJ614" s="203" t="s">
        <v>67</v>
      </c>
      <c r="DK614" s="10">
        <f>DI614*1.2</f>
        <v>163.19999999999999</v>
      </c>
      <c r="DL614" s="10"/>
      <c r="DM614" s="268"/>
      <c r="DN614" s="203" t="s">
        <v>78</v>
      </c>
      <c r="DO614" s="277" t="s">
        <v>424</v>
      </c>
      <c r="DQ614" s="204"/>
      <c r="DR614" s="204">
        <f>VLOOKUP(DO614,$A$681:$F$2236,6,FALSE)</f>
        <v>72</v>
      </c>
      <c r="DS614" s="203" t="s">
        <v>67</v>
      </c>
      <c r="DT614" s="10">
        <f>DR614*1.2</f>
        <v>86.399999999999991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VLOOKUP(DX614,$A$681:$F$2236,6,FALSE)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456</v>
      </c>
      <c r="EI614" s="204"/>
      <c r="EJ614" s="204">
        <f>VLOOKUP(EG614,$A$681:$F$2236,6,FALSE)</f>
        <v>120</v>
      </c>
      <c r="EK614" s="203" t="s">
        <v>67</v>
      </c>
      <c r="EL614" s="10">
        <f>EJ614*1.2</f>
        <v>144</v>
      </c>
      <c r="EM614" s="10"/>
      <c r="EN614" s="268"/>
      <c r="EO614" s="203" t="s">
        <v>78</v>
      </c>
      <c r="EP614" s="277" t="s">
        <v>530</v>
      </c>
      <c r="ER614" s="204"/>
      <c r="ES614" s="204">
        <f>VLOOKUP(EP614,$A$681:$F$2236,6,FALSE)</f>
        <v>80</v>
      </c>
      <c r="ET614" s="203" t="s">
        <v>67</v>
      </c>
      <c r="EU614" s="10">
        <f>ES614*1.2</f>
        <v>96</v>
      </c>
      <c r="EV614" s="10"/>
      <c r="EW614" s="268"/>
      <c r="EX614" s="203" t="s">
        <v>78</v>
      </c>
      <c r="EY614" s="277" t="s">
        <v>508</v>
      </c>
      <c r="FA614" s="204"/>
      <c r="FB614" s="204">
        <f>VLOOKUP(EY614,$A$681:$F$2236,6,FALSE)</f>
        <v>114</v>
      </c>
      <c r="FC614" s="203" t="s">
        <v>67</v>
      </c>
      <c r="FD614" s="10">
        <f>FB614*1.2</f>
        <v>136.79999999999998</v>
      </c>
      <c r="FE614" s="10"/>
      <c r="FF614" s="268"/>
      <c r="FG614" s="203" t="s">
        <v>78</v>
      </c>
      <c r="FH614" s="424" t="s">
        <v>1252</v>
      </c>
      <c r="FJ614" s="204"/>
      <c r="FK614" s="204">
        <f>VLOOKUP(FH614,$A$681:$F$2236,6,FALSE)</f>
        <v>11</v>
      </c>
      <c r="FL614" s="203" t="s">
        <v>67</v>
      </c>
      <c r="FM614" s="10">
        <f>FK614*1.2</f>
        <v>13.2</v>
      </c>
      <c r="FN614" s="10"/>
      <c r="FO614" s="268"/>
      <c r="FP614" s="203" t="s">
        <v>78</v>
      </c>
      <c r="FQ614" s="277" t="s">
        <v>1268</v>
      </c>
      <c r="FS614" s="204"/>
      <c r="FT614" s="204">
        <f>VLOOKUP(FQ614,$A$681:$F$2236,6,FALSE)</f>
        <v>206</v>
      </c>
      <c r="FU614" s="203" t="s">
        <v>67</v>
      </c>
      <c r="FV614" s="10">
        <f>FT614*1.2</f>
        <v>247.2</v>
      </c>
      <c r="FW614" s="10"/>
      <c r="FX614" s="268"/>
      <c r="FY614" s="203" t="s">
        <v>78</v>
      </c>
      <c r="FZ614" s="277" t="s">
        <v>1268</v>
      </c>
      <c r="GB614" s="204"/>
      <c r="GC614" s="204">
        <f>VLOOKUP(FZ614,$A$681:$F$2236,6,FALSE)</f>
        <v>206</v>
      </c>
      <c r="GD614" s="203" t="s">
        <v>67</v>
      </c>
      <c r="GE614" s="10">
        <f>GC614*1.2</f>
        <v>247.2</v>
      </c>
      <c r="GF614" s="10"/>
      <c r="GG614" s="268"/>
      <c r="GH614" s="203" t="s">
        <v>78</v>
      </c>
      <c r="GI614" s="277" t="s">
        <v>423</v>
      </c>
      <c r="GK614" s="204"/>
      <c r="GL614" s="204">
        <f>VLOOKUP(GI614,$A$681:$F$2236,6,FALSE)</f>
        <v>136</v>
      </c>
      <c r="GM614" s="203" t="s">
        <v>67</v>
      </c>
      <c r="GN614" s="10">
        <f>GL614*1.2</f>
        <v>163.19999999999999</v>
      </c>
      <c r="GO614" s="10"/>
      <c r="GP614" s="268"/>
      <c r="GQ614" s="203" t="s">
        <v>78</v>
      </c>
      <c r="GR614" s="277" t="s">
        <v>560</v>
      </c>
      <c r="GT614" s="204"/>
      <c r="GU614" s="204">
        <f>VLOOKUP(GR614,$A$681:$F$2236,6,FALSE)</f>
        <v>130</v>
      </c>
      <c r="GV614" s="203" t="s">
        <v>67</v>
      </c>
      <c r="GW614" s="10">
        <f>GU614*1.2</f>
        <v>156</v>
      </c>
      <c r="GX614" s="10"/>
      <c r="GY614" s="268"/>
      <c r="GZ614" s="203" t="s">
        <v>78</v>
      </c>
      <c r="HA614" s="277" t="s">
        <v>1252</v>
      </c>
      <c r="HC614" s="204"/>
      <c r="HD614" s="204">
        <f>VLOOKUP(HA614,$A$681:$F$2236,6,FALSE)</f>
        <v>11</v>
      </c>
      <c r="HE614" s="203" t="s">
        <v>67</v>
      </c>
      <c r="HF614" s="10">
        <f>HD614*1.2</f>
        <v>13.2</v>
      </c>
      <c r="HG614" s="10"/>
      <c r="HH614" s="268"/>
      <c r="HI614" s="203" t="s">
        <v>78</v>
      </c>
      <c r="HJ614" s="277" t="s">
        <v>422</v>
      </c>
      <c r="HL614" s="204"/>
      <c r="HM614" s="204">
        <f>VLOOKUP(HJ614,$A$681:$F$2236,6,FALSE)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582</v>
      </c>
      <c r="HU614" s="204"/>
      <c r="HV614" s="204">
        <f>VLOOKUP(HS614,$A$681:$F$2236,6,FALSE)</f>
        <v>13</v>
      </c>
      <c r="HW614" s="203" t="s">
        <v>67</v>
      </c>
      <c r="HX614" s="10">
        <f>HV614*1.2</f>
        <v>15.6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VLOOKUP(IB614,$A$681:$F$2236,6,FALSE)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2304</v>
      </c>
      <c r="IM614" s="204"/>
      <c r="IN614" s="204">
        <f>VLOOKUP(IK614,$A$681:$F$2236,6,FALSE)</f>
        <v>202</v>
      </c>
      <c r="IO614" s="203" t="s">
        <v>67</v>
      </c>
      <c r="IP614" s="10">
        <f>IN614*1.2</f>
        <v>242.39999999999998</v>
      </c>
      <c r="IQ614" s="10"/>
      <c r="IR614" s="268"/>
      <c r="IS614" s="203" t="s">
        <v>78</v>
      </c>
      <c r="IT614" s="277" t="s">
        <v>508</v>
      </c>
      <c r="IV614" s="204"/>
      <c r="IW614" s="204">
        <f>VLOOKUP(IT614,$A$681:$F$2236,6,FALSE)</f>
        <v>114</v>
      </c>
      <c r="IX614" s="203" t="s">
        <v>67</v>
      </c>
      <c r="IY614" s="10">
        <f>IW614*1.2</f>
        <v>136.79999999999998</v>
      </c>
      <c r="IZ614" s="10"/>
      <c r="JA614" s="268"/>
      <c r="JB614" s="203" t="s">
        <v>78</v>
      </c>
      <c r="JC614" s="277" t="s">
        <v>1252</v>
      </c>
      <c r="JE614" s="204"/>
      <c r="JF614" s="204">
        <f>VLOOKUP(JC614,$A$681:$F$2236,6,FALSE)</f>
        <v>11</v>
      </c>
      <c r="JG614" s="203" t="s">
        <v>67</v>
      </c>
      <c r="JH614" s="10">
        <f>JF614*1.2</f>
        <v>13.2</v>
      </c>
      <c r="JI614" s="10"/>
      <c r="JJ614" s="268"/>
      <c r="JK614" s="203" t="s">
        <v>78</v>
      </c>
      <c r="JL614" s="277" t="s">
        <v>999</v>
      </c>
      <c r="JN614" s="204"/>
      <c r="JO614" s="204">
        <f>VLOOKUP(JL614,$A$681:$F$2236,6,FALSE)</f>
        <v>0</v>
      </c>
      <c r="JP614" s="203" t="s">
        <v>67</v>
      </c>
      <c r="JQ614" s="10">
        <f>JO614*1.2</f>
        <v>0</v>
      </c>
      <c r="JR614" s="10"/>
      <c r="JS614" s="268"/>
      <c r="JT614" s="203" t="s">
        <v>78</v>
      </c>
      <c r="JU614" s="277" t="s">
        <v>2304</v>
      </c>
      <c r="JW614" s="204"/>
      <c r="JX614" s="204">
        <f>VLOOKUP(JU614,$A$681:$F$2236,6,FALSE)</f>
        <v>202</v>
      </c>
      <c r="JY614" s="203" t="s">
        <v>67</v>
      </c>
      <c r="JZ614" s="10">
        <f>JX614*1.2</f>
        <v>242.39999999999998</v>
      </c>
      <c r="KA614" s="10"/>
      <c r="KB614" s="268"/>
      <c r="KC614" s="203" t="s">
        <v>78</v>
      </c>
      <c r="KD614" s="277" t="s">
        <v>1268</v>
      </c>
      <c r="KF614" s="204"/>
      <c r="KG614" s="204">
        <f>VLOOKUP(KD614,$A$681:$F$2236,6,FALSE)</f>
        <v>206</v>
      </c>
      <c r="KH614" s="203" t="s">
        <v>67</v>
      </c>
      <c r="KI614" s="10">
        <f>KG614*1.2</f>
        <v>247.2</v>
      </c>
      <c r="KJ614" s="10"/>
      <c r="KK614" s="268"/>
      <c r="KL614" s="203" t="s">
        <v>78</v>
      </c>
      <c r="KM614" s="277" t="s">
        <v>999</v>
      </c>
      <c r="KO614" s="204"/>
      <c r="KP614" s="204">
        <f>VLOOKUP(KM614,$A$681:$F$2236,6,FALSE)</f>
        <v>0</v>
      </c>
      <c r="KQ614" s="203" t="s">
        <v>67</v>
      </c>
      <c r="KR614" s="10">
        <f>KP614*1.2</f>
        <v>0</v>
      </c>
      <c r="KS614" s="10"/>
      <c r="KT614" s="268"/>
      <c r="KU614" s="203" t="s">
        <v>78</v>
      </c>
      <c r="KV614" s="277" t="s">
        <v>641</v>
      </c>
      <c r="KX614" s="204"/>
      <c r="KY614" s="204">
        <f>VLOOKUP(KV614,$A$681:$F$2236,6,FALSE)</f>
        <v>106</v>
      </c>
      <c r="KZ614" s="203" t="s">
        <v>67</v>
      </c>
      <c r="LA614" s="10">
        <f>KY614*1.2</f>
        <v>127.19999999999999</v>
      </c>
      <c r="LB614" s="10"/>
      <c r="LC614" s="268"/>
      <c r="LD614" s="203" t="s">
        <v>78</v>
      </c>
      <c r="LE614" s="277" t="s">
        <v>713</v>
      </c>
      <c r="LG614" s="204"/>
      <c r="LH614" s="204">
        <f>VLOOKUP(LE614,$A$681:$F$2236,6,FALSE)</f>
        <v>1</v>
      </c>
      <c r="LI614" s="203" t="s">
        <v>67</v>
      </c>
      <c r="LJ614" s="10">
        <f>LH614*1.2</f>
        <v>1.2</v>
      </c>
      <c r="LK614" s="10"/>
      <c r="LL614" s="268"/>
      <c r="LM614" s="203" t="s">
        <v>78</v>
      </c>
      <c r="LN614" s="277" t="s">
        <v>456</v>
      </c>
      <c r="LP614" s="204"/>
      <c r="LQ614" s="204">
        <f>VLOOKUP(LN614,$A$681:$F$2236,6,FALSE)</f>
        <v>120</v>
      </c>
      <c r="LR614" s="203" t="s">
        <v>67</v>
      </c>
      <c r="LS614" s="10">
        <f>LQ614*1.2</f>
        <v>144</v>
      </c>
      <c r="LT614" s="10"/>
      <c r="LU614" s="268"/>
      <c r="LV614" s="203" t="s">
        <v>78</v>
      </c>
      <c r="LW614" s="277" t="s">
        <v>424</v>
      </c>
      <c r="LY614" s="204"/>
      <c r="LZ614" s="204">
        <f>VLOOKUP(LW614,$A$681:$F$2236,6,FALSE)</f>
        <v>72</v>
      </c>
      <c r="MA614" s="203" t="s">
        <v>67</v>
      </c>
      <c r="MB614" s="10">
        <f>LZ614*1.2</f>
        <v>86.399999999999991</v>
      </c>
      <c r="MC614" s="10"/>
      <c r="MD614" s="268"/>
      <c r="ME614" s="203" t="s">
        <v>78</v>
      </c>
      <c r="MF614" s="277" t="s">
        <v>641</v>
      </c>
      <c r="MH614" s="204"/>
      <c r="MI614" s="204">
        <f>VLOOKUP(MF614,$A$681:$F$2236,6,FALSE)</f>
        <v>106</v>
      </c>
      <c r="MJ614" s="203" t="s">
        <v>67</v>
      </c>
      <c r="MK614" s="10">
        <f>MI614*1.2</f>
        <v>127.19999999999999</v>
      </c>
      <c r="ML614" s="10"/>
      <c r="MM614" s="268"/>
      <c r="MN614" s="203" t="s">
        <v>78</v>
      </c>
      <c r="MO614" s="277" t="s">
        <v>466</v>
      </c>
      <c r="MQ614" s="204"/>
      <c r="MR614" s="204">
        <f>VLOOKUP(MO614,$A$681:$F$2236,6,FALSE)</f>
        <v>126</v>
      </c>
      <c r="MS614" s="203" t="s">
        <v>67</v>
      </c>
      <c r="MT614" s="10">
        <f>MR614*1.2</f>
        <v>151.19999999999999</v>
      </c>
      <c r="MU614" s="10"/>
      <c r="MV614" s="268"/>
      <c r="MW614" s="203" t="s">
        <v>78</v>
      </c>
      <c r="MX614" s="277" t="s">
        <v>456</v>
      </c>
      <c r="MZ614" s="204"/>
      <c r="NA614" s="204">
        <f>VLOOKUP(MX614,$A$681:$F$2236,6,FALSE)</f>
        <v>120</v>
      </c>
      <c r="NB614" s="203" t="s">
        <v>67</v>
      </c>
      <c r="NC614" s="10">
        <f>NA614*1.2</f>
        <v>144</v>
      </c>
      <c r="ND614" s="10"/>
      <c r="NE614" s="268"/>
      <c r="NF614" s="203" t="s">
        <v>78</v>
      </c>
      <c r="NG614" s="277" t="s">
        <v>641</v>
      </c>
      <c r="NI614" s="204"/>
      <c r="NJ614" s="204">
        <f>VLOOKUP(NG614,$A$681:$F$2236,6,FALSE)</f>
        <v>106</v>
      </c>
      <c r="NK614" s="203" t="s">
        <v>67</v>
      </c>
      <c r="NL614" s="10">
        <f>NJ614*1.2</f>
        <v>127.19999999999999</v>
      </c>
      <c r="NM614" s="10"/>
      <c r="NN614" s="268"/>
      <c r="NO614" s="203" t="s">
        <v>78</v>
      </c>
      <c r="NP614" s="427" t="s">
        <v>432</v>
      </c>
      <c r="NR614" s="204"/>
      <c r="NS614" s="204">
        <f>VLOOKUP(NP614,$A$681:$F$2236,6,FALSE)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519</v>
      </c>
      <c r="OA614" s="204"/>
      <c r="OB614" s="204">
        <f>VLOOKUP(NY614,$A$681:$F$2236,6,FALSE)</f>
        <v>219</v>
      </c>
      <c r="OC614" s="203" t="s">
        <v>67</v>
      </c>
      <c r="OD614" s="10">
        <f>OB614*1.2</f>
        <v>262.8</v>
      </c>
      <c r="OE614" s="10"/>
      <c r="OF614" s="268"/>
      <c r="OG614" s="203" t="s">
        <v>78</v>
      </c>
      <c r="OH614" s="277" t="s">
        <v>1252</v>
      </c>
      <c r="OJ614" s="204"/>
      <c r="OK614" s="204">
        <f>VLOOKUP(OH614,$A$681:$F$2236,6,FALSE)</f>
        <v>11</v>
      </c>
      <c r="OL614" s="203" t="s">
        <v>67</v>
      </c>
      <c r="OM614" s="10">
        <f>OK614*1.2</f>
        <v>13.2</v>
      </c>
      <c r="ON614" s="10"/>
      <c r="OO614" s="268"/>
      <c r="OP614" s="203" t="s">
        <v>78</v>
      </c>
      <c r="OQ614" s="427" t="s">
        <v>713</v>
      </c>
      <c r="OS614" s="204"/>
      <c r="OT614" s="204">
        <f>VLOOKUP(OQ614,$A$681:$F$2236,6,FALSE)</f>
        <v>1</v>
      </c>
      <c r="OU614" s="203" t="s">
        <v>67</v>
      </c>
      <c r="OV614" s="10">
        <f>OT614*1.2</f>
        <v>1.2</v>
      </c>
      <c r="OW614" s="10"/>
      <c r="OX614" s="268"/>
      <c r="OY614" s="203" t="s">
        <v>78</v>
      </c>
      <c r="OZ614" s="431" t="s">
        <v>519</v>
      </c>
      <c r="PB614" s="204"/>
      <c r="PC614" s="204">
        <f>VLOOKUP(OZ614,$A$681:$F$2236,6,FALSE)</f>
        <v>219</v>
      </c>
      <c r="PD614" s="203" t="s">
        <v>67</v>
      </c>
      <c r="PE614" s="10">
        <f>PC614*1.2</f>
        <v>262.8</v>
      </c>
      <c r="PF614" s="10"/>
      <c r="PG614" s="268"/>
      <c r="PH614" s="203" t="s">
        <v>78</v>
      </c>
      <c r="PI614" s="277" t="s">
        <v>508</v>
      </c>
      <c r="PK614" s="204"/>
      <c r="PL614" s="204">
        <f>VLOOKUP(PI614,$A$681:$F$2236,6,FALSE)</f>
        <v>114</v>
      </c>
      <c r="PM614" s="203" t="s">
        <v>67</v>
      </c>
      <c r="PN614" s="10">
        <f>PL614*1.2</f>
        <v>136.79999999999998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VLOOKUP(PR614,$A$681:$F$2236,6,FALSE)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582</v>
      </c>
      <c r="QC614" s="204"/>
      <c r="QD614" s="204">
        <f>VLOOKUP(QA614,$A$681:$F$2236,6,FALSE)</f>
        <v>13</v>
      </c>
      <c r="QE614" s="203" t="s">
        <v>67</v>
      </c>
      <c r="QF614" s="10">
        <f>QD614*1.2</f>
        <v>15.6</v>
      </c>
      <c r="QG614" s="10"/>
      <c r="QH614" s="268"/>
      <c r="QI614" s="203" t="s">
        <v>78</v>
      </c>
      <c r="QJ614" s="277" t="s">
        <v>641</v>
      </c>
      <c r="QL614" s="204"/>
      <c r="QM614" s="204">
        <f>VLOOKUP(QJ614,$A$681:$F$2236,6,FALSE)</f>
        <v>106</v>
      </c>
      <c r="QN614" s="203" t="s">
        <v>67</v>
      </c>
      <c r="QO614" s="10">
        <f>QM614*1.2</f>
        <v>127.19999999999999</v>
      </c>
      <c r="QP614" s="10"/>
      <c r="QQ614" s="268"/>
      <c r="QR614" s="203" t="s">
        <v>78</v>
      </c>
      <c r="QS614" s="277" t="s">
        <v>2304</v>
      </c>
      <c r="QU614" s="204"/>
      <c r="QV614" s="204">
        <f>VLOOKUP(QS614,$A$681:$F$2236,6,FALSE)</f>
        <v>202</v>
      </c>
      <c r="QW614" s="203" t="s">
        <v>67</v>
      </c>
      <c r="QX614" s="10">
        <f>QV614*1.2</f>
        <v>242.39999999999998</v>
      </c>
      <c r="QY614" s="10"/>
      <c r="QZ614" s="268"/>
      <c r="RA614" s="203" t="s">
        <v>78</v>
      </c>
      <c r="RB614" s="277" t="s">
        <v>560</v>
      </c>
      <c r="RD614" s="204"/>
      <c r="RE614" s="204">
        <f>VLOOKUP(RB614,$A$681:$F$2236,6,FALSE)</f>
        <v>130</v>
      </c>
      <c r="RF614" s="203" t="s">
        <v>67</v>
      </c>
      <c r="RG614" s="10">
        <f>RE614*1.2</f>
        <v>156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VLOOKUP(RK614,$A$681:$F$2236,6,FALSE)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519</v>
      </c>
      <c r="RV614" s="204"/>
      <c r="RW614" s="204">
        <f>VLOOKUP(RT614,$A$681:$F$2236,6,FALSE)</f>
        <v>219</v>
      </c>
      <c r="RX614" s="203" t="s">
        <v>67</v>
      </c>
      <c r="RY614" s="10">
        <f>RW614*1.2</f>
        <v>262.8</v>
      </c>
      <c r="RZ614" s="10"/>
      <c r="SA614" s="274"/>
      <c r="SB614" s="203" t="s">
        <v>78</v>
      </c>
      <c r="SC614" s="277" t="s">
        <v>448</v>
      </c>
      <c r="SE614" s="204"/>
      <c r="SF614" s="204">
        <f>VLOOKUP(SC614,$A$681:$F$2236,6,FALSE)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560</v>
      </c>
      <c r="SN614" s="204"/>
      <c r="SO614" s="204">
        <f>VLOOKUP(SL614,$A$681:$F$2236,6,FALSE)</f>
        <v>130</v>
      </c>
      <c r="SP614" s="203" t="s">
        <v>67</v>
      </c>
      <c r="SQ614" s="10">
        <f>SO614*1.2</f>
        <v>156</v>
      </c>
      <c r="SR614" s="10"/>
      <c r="SS614" s="274"/>
      <c r="ST614" s="203" t="s">
        <v>78</v>
      </c>
      <c r="SU614" s="277" t="s">
        <v>999</v>
      </c>
      <c r="SW614" s="204"/>
      <c r="SX614" s="204">
        <f>VLOOKUP(SU614,$A$681:$F$2236,6,FALSE)</f>
        <v>0</v>
      </c>
      <c r="SY614" s="203" t="s">
        <v>67</v>
      </c>
      <c r="SZ614" s="10">
        <f>SX614*1.2</f>
        <v>0</v>
      </c>
      <c r="TA614" s="10"/>
      <c r="TB614" s="274"/>
      <c r="TC614" s="203" t="s">
        <v>78</v>
      </c>
      <c r="TD614" s="431" t="s">
        <v>1252</v>
      </c>
      <c r="TF614" s="204"/>
      <c r="TG614" s="204">
        <f>VLOOKUP(TD614,$A$681:$F$2236,6,FALSE)</f>
        <v>11</v>
      </c>
      <c r="TH614" s="203" t="s">
        <v>67</v>
      </c>
      <c r="TI614" s="10">
        <f>TG614*1.2</f>
        <v>13.2</v>
      </c>
      <c r="TK614" s="274"/>
      <c r="TL614" s="203" t="s">
        <v>78</v>
      </c>
      <c r="TM614" s="277" t="s">
        <v>463</v>
      </c>
      <c r="TO614" s="204"/>
      <c r="TP614" s="204">
        <f>VLOOKUP(TM614,$A$681:$F$2236,6,FALSE)</f>
        <v>90</v>
      </c>
      <c r="TQ614" s="203" t="s">
        <v>67</v>
      </c>
      <c r="TR614" s="10">
        <f>TP614*1.2</f>
        <v>108</v>
      </c>
      <c r="TS614" s="10"/>
      <c r="TT614" s="274"/>
      <c r="TU614" s="203" t="s">
        <v>78</v>
      </c>
      <c r="TV614" s="277" t="s">
        <v>641</v>
      </c>
      <c r="TX614" s="204"/>
      <c r="TY614" s="204">
        <f>VLOOKUP(TV614,$A$681:$F$2236,6,FALSE)</f>
        <v>106</v>
      </c>
      <c r="TZ614" s="203" t="s">
        <v>67</v>
      </c>
      <c r="UA614" s="10">
        <f>TY614*1.2</f>
        <v>127.19999999999999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VLOOKUP(UE614,$A$681:$F$2236,6,FALSE)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1268</v>
      </c>
      <c r="UP614" s="204"/>
      <c r="UQ614" s="204">
        <f>VLOOKUP(UN614,$A$681:$F$2236,6,FALSE)</f>
        <v>206</v>
      </c>
      <c r="UR614" s="203" t="s">
        <v>67</v>
      </c>
      <c r="US614" s="10">
        <f>UQ614*1.2</f>
        <v>247.2</v>
      </c>
      <c r="UT614" s="10"/>
      <c r="UU614" s="274"/>
      <c r="UV614" s="203" t="s">
        <v>78</v>
      </c>
      <c r="UW614" s="277" t="s">
        <v>456</v>
      </c>
      <c r="UY614" s="204"/>
      <c r="UZ614" s="204">
        <f>VLOOKUP(UW614,$A$681:$F$2236,6,FALSE)</f>
        <v>120</v>
      </c>
      <c r="VA614" s="203" t="s">
        <v>67</v>
      </c>
      <c r="VB614" s="10">
        <f>UZ614*1.2</f>
        <v>144</v>
      </c>
      <c r="VC614" s="10"/>
      <c r="VD614" s="274"/>
      <c r="VE614" s="203" t="s">
        <v>78</v>
      </c>
      <c r="VF614" s="277" t="s">
        <v>423</v>
      </c>
      <c r="VH614" s="204"/>
      <c r="VI614" s="204">
        <f>VLOOKUP(VF614,$A$681:$F$2236,6,FALSE)</f>
        <v>136</v>
      </c>
      <c r="VJ614" s="203" t="s">
        <v>67</v>
      </c>
      <c r="VK614" s="10">
        <f>VI614*1.2</f>
        <v>163.19999999999999</v>
      </c>
      <c r="VL614" s="10"/>
      <c r="VM614" s="274"/>
      <c r="VN614" s="203" t="s">
        <v>78</v>
      </c>
      <c r="VO614" s="277" t="s">
        <v>605</v>
      </c>
      <c r="VQ614" s="204"/>
      <c r="VR614" s="204">
        <f>VLOOKUP(VO614,$A$681:$F$2236,6,FALSE)</f>
        <v>129</v>
      </c>
      <c r="VS614" s="203" t="s">
        <v>67</v>
      </c>
      <c r="VT614" s="10">
        <f>VR614*1.2</f>
        <v>154.79999999999998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VLOOKUP(VX614,$A$681:$F$2236,6,FALSE)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582</v>
      </c>
      <c r="WI614" s="204"/>
      <c r="WJ614" s="204">
        <f>VLOOKUP(WG614,$A$681:$F$2236,6,FALSE)</f>
        <v>13</v>
      </c>
      <c r="WK614" s="203" t="s">
        <v>67</v>
      </c>
      <c r="WL614" s="10">
        <f>WJ614*1.2</f>
        <v>15.6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VLOOKUP(WP614,$A$681:$F$2236,6,FALSE)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VLOOKUP(WY614,$A$681:$F$2236,6,FALSE)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463</v>
      </c>
      <c r="XJ614" s="204"/>
      <c r="XK614" s="204">
        <f>VLOOKUP(XH614,$A$681:$F$2236,6,FALSE)</f>
        <v>90</v>
      </c>
      <c r="XL614" s="203" t="s">
        <v>67</v>
      </c>
      <c r="XM614" s="10">
        <f>XK614*1.2</f>
        <v>108</v>
      </c>
      <c r="XO614" s="274"/>
      <c r="XP614" s="203" t="s">
        <v>78</v>
      </c>
      <c r="XQ614" s="277" t="s">
        <v>1268</v>
      </c>
      <c r="XS614" s="204"/>
      <c r="XT614" s="204">
        <f>VLOOKUP(XQ614,$A$681:$F$2236,6,FALSE)</f>
        <v>206</v>
      </c>
      <c r="XU614" s="203" t="s">
        <v>67</v>
      </c>
      <c r="XV614" s="10">
        <f>XT614*1.2</f>
        <v>247.2</v>
      </c>
      <c r="XW614" s="10"/>
      <c r="XX614" s="274"/>
      <c r="XY614" s="203" t="s">
        <v>78</v>
      </c>
      <c r="XZ614" s="277" t="s">
        <v>1268</v>
      </c>
      <c r="YB614" s="204"/>
      <c r="YC614" s="204">
        <f>VLOOKUP(XZ614,$A$681:$F$2236,6,FALSE)</f>
        <v>206</v>
      </c>
      <c r="YD614" s="203" t="s">
        <v>67</v>
      </c>
      <c r="YE614" s="10">
        <f>YC614*1.2</f>
        <v>247.2</v>
      </c>
      <c r="YG614" s="274"/>
      <c r="YH614" s="203" t="s">
        <v>78</v>
      </c>
      <c r="YI614" s="279" t="s">
        <v>183</v>
      </c>
      <c r="YK614" s="204"/>
      <c r="YL614" s="204" t="e">
        <f>VLOOKUP(YI614,$A$681:$F$2236,6,FALSE)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VLOOKUP(YR614,$A$681:$F$2236,6,FALSE)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31" t="s">
        <v>1268</v>
      </c>
      <c r="ZC614" s="204"/>
      <c r="ZD614" s="204">
        <f>VLOOKUP(ZA614,$A$681:$F$2236,6,FALSE)</f>
        <v>206</v>
      </c>
      <c r="ZE614" s="203" t="s">
        <v>67</v>
      </c>
      <c r="ZF614" s="10">
        <f>ZD614*1.2</f>
        <v>247.2</v>
      </c>
      <c r="ZH614" s="274"/>
      <c r="ZI614" s="203" t="s">
        <v>78</v>
      </c>
      <c r="ZJ614" s="277" t="s">
        <v>519</v>
      </c>
      <c r="ZL614" s="204"/>
      <c r="ZM614" s="204">
        <f>VLOOKUP(ZJ614,$A$681:$F$2236,6,FALSE)</f>
        <v>219</v>
      </c>
      <c r="ZN614" s="203" t="s">
        <v>67</v>
      </c>
      <c r="ZO614" s="10">
        <f>ZM614*1.2</f>
        <v>262.8</v>
      </c>
      <c r="ZQ614" s="274"/>
      <c r="ZR614" s="203" t="s">
        <v>78</v>
      </c>
      <c r="ZS614" s="277" t="s">
        <v>422</v>
      </c>
      <c r="ZU614" s="204"/>
      <c r="ZV614" s="204">
        <f>VLOOKUP(ZS614,$A$681:$F$2236,6,FALSE)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605</v>
      </c>
      <c r="AAD614" s="204"/>
      <c r="AAE614" s="204">
        <f>VLOOKUP(AAB614,$A$681:$F$2236,6,FALSE)</f>
        <v>129</v>
      </c>
      <c r="AAF614" s="203" t="s">
        <v>67</v>
      </c>
      <c r="AAG614" s="10">
        <f>AAE614*1.2</f>
        <v>154.79999999999998</v>
      </c>
      <c r="AAH614" s="10"/>
      <c r="AAI614" s="274"/>
      <c r="AAJ614" s="203" t="s">
        <v>78</v>
      </c>
      <c r="AAK614" s="277" t="s">
        <v>423</v>
      </c>
      <c r="AAM614" s="204"/>
      <c r="AAN614" s="204">
        <f>VLOOKUP(AAK614,$A$681:$F$2236,6,FALSE)</f>
        <v>136</v>
      </c>
      <c r="AAO614" s="203" t="s">
        <v>67</v>
      </c>
      <c r="AAP614" s="10">
        <f>AAN614*1.2</f>
        <v>163.19999999999999</v>
      </c>
      <c r="AAQ614" s="10"/>
      <c r="AAR614" s="274"/>
      <c r="AAS614" s="203" t="s">
        <v>78</v>
      </c>
      <c r="AAT614" s="277" t="s">
        <v>508</v>
      </c>
      <c r="AAV614" s="204"/>
      <c r="AAW614" s="204">
        <f>VLOOKUP(AAT614,$A$681:$F$2236,6,FALSE)</f>
        <v>114</v>
      </c>
      <c r="AAX614" s="203" t="s">
        <v>67</v>
      </c>
      <c r="AAY614" s="10">
        <f>AAW614*1.2</f>
        <v>136.79999999999998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VLOOKUP(ABC614,$A$681:$F$2236,6,FALSE)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463</v>
      </c>
      <c r="ABN614" s="204"/>
      <c r="ABO614" s="204">
        <f>VLOOKUP(ABL614,$A$681:$F$2236,6,FALSE)</f>
        <v>90</v>
      </c>
      <c r="ABP614" s="203" t="s">
        <v>67</v>
      </c>
      <c r="ABQ614" s="10">
        <f>ABO614*1.2</f>
        <v>108</v>
      </c>
      <c r="ABR614" s="10"/>
      <c r="ABS614" s="274"/>
      <c r="ABT614" s="203" t="s">
        <v>78</v>
      </c>
      <c r="ABU614" s="277" t="s">
        <v>422</v>
      </c>
      <c r="ABW614" s="204"/>
      <c r="ABX614" s="204">
        <f>VLOOKUP(ABU614,$A$681:$F$2236,6,FALSE)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VLOOKUP(ACD614,$A$681:$F$2236,6,FALSE)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VLOOKUP(ACM614,$A$681:$F$2236,6,FALSE)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VLOOKUP(ACV614,$A$681:$F$2236,6,FALSE)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VLOOKUP(ADE614,$A$681:$F$2236,6,FALSE)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VLOOKUP(ADN614,$A$681:$F$2236,6,FALSE)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VLOOKUP(ADW614,$A$681:$F$2236,6,FALSE)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VLOOKUP(AEF614,$A$681:$F$2236,6,FALSE)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VLOOKUP(AEO614,$A$681:$F$2236,6,FALSE)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VLOOKUP(AEX614,$A$681:$F$2236,6,FALSE)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VLOOKUP(AFG614,$A$681:$F$2236,6,FALSE)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VLOOKUP(AFP614,$A$681:$F$2236,6,FALSE)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VLOOKUP(AFY614,$A$681:$F$2236,6,FALSE)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VLOOKUP(AGH614,$A$681:$F$2236,6,FALSE)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VLOOKUP(AGQ614,$A$681:$F$2236,6,FALSE)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1268</v>
      </c>
      <c r="AHB614" s="204"/>
      <c r="AHC614" s="204">
        <f>VLOOKUP(AGZ614,$A$681:$F$2236,6,FALSE)</f>
        <v>206</v>
      </c>
      <c r="AHD614" s="203" t="s">
        <v>67</v>
      </c>
      <c r="AHE614" s="10">
        <f>AHC614*1.2</f>
        <v>247.2</v>
      </c>
      <c r="AHF614" s="10"/>
      <c r="AHG614" s="274"/>
      <c r="AHH614" s="203" t="s">
        <v>78</v>
      </c>
      <c r="AHI614" s="277" t="s">
        <v>424</v>
      </c>
      <c r="AHK614" s="204"/>
      <c r="AHL614" s="204">
        <f>VLOOKUP(AHI614,$A$681:$F$2236,6,FALSE)</f>
        <v>72</v>
      </c>
      <c r="AHM614" s="203" t="s">
        <v>67</v>
      </c>
      <c r="AHN614" s="10">
        <f>AHL614*1.2</f>
        <v>86.399999999999991</v>
      </c>
      <c r="AHO614" s="10"/>
      <c r="AHP614" s="274"/>
      <c r="AHQ614" s="203" t="s">
        <v>78</v>
      </c>
      <c r="AHR614" s="277" t="s">
        <v>448</v>
      </c>
      <c r="AHT614" s="204"/>
      <c r="AHU614" s="204">
        <f>VLOOKUP(AHR614,$A$681:$F$2236,6,FALSE)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463</v>
      </c>
      <c r="AIC614" s="204"/>
      <c r="AID614" s="204">
        <f>VLOOKUP(AIA614,$A$681:$F$2236,6,FALSE)</f>
        <v>90</v>
      </c>
      <c r="AIE614" s="203" t="s">
        <v>67</v>
      </c>
      <c r="AIF614" s="10">
        <f>AID614*1.2</f>
        <v>108</v>
      </c>
      <c r="AIG614" s="10"/>
      <c r="AIH614" s="274"/>
      <c r="AII614" s="203" t="s">
        <v>78</v>
      </c>
      <c r="AIJ614" s="277" t="s">
        <v>1268</v>
      </c>
      <c r="AIL614" s="204"/>
      <c r="AIM614" s="204">
        <f>VLOOKUP(AIJ614,$A$681:$F$2236,6,FALSE)</f>
        <v>206</v>
      </c>
      <c r="AIN614" s="203" t="s">
        <v>67</v>
      </c>
      <c r="AIO614" s="10">
        <f>AIM614*1.2</f>
        <v>247.2</v>
      </c>
      <c r="AIP614" s="10"/>
      <c r="AIQ614" s="274"/>
      <c r="AIR614" s="203" t="s">
        <v>78</v>
      </c>
      <c r="AIS614" s="277" t="s">
        <v>2304</v>
      </c>
      <c r="AIU614" s="204"/>
      <c r="AIV614" s="204">
        <f>VLOOKUP(AIS614,$A$681:$F$2236,6,FALSE)</f>
        <v>202</v>
      </c>
      <c r="AIW614" s="203" t="s">
        <v>67</v>
      </c>
      <c r="AIX614" s="10">
        <f>AIV614*1.2</f>
        <v>242.39999999999998</v>
      </c>
      <c r="AIY614" s="10"/>
      <c r="AIZ614" s="274"/>
      <c r="AJA614" s="203" t="s">
        <v>78</v>
      </c>
      <c r="AJB614" s="277" t="s">
        <v>466</v>
      </c>
      <c r="AJD614" s="204"/>
      <c r="AJE614" s="204">
        <f>VLOOKUP(AJB614,$A$681:$F$2236,6,FALSE)</f>
        <v>126</v>
      </c>
      <c r="AJF614" s="203" t="s">
        <v>67</v>
      </c>
      <c r="AJG614" s="10">
        <f>AJE614*1.2</f>
        <v>151.19999999999999</v>
      </c>
      <c r="AJH614" s="10"/>
      <c r="AJI614" s="274"/>
      <c r="AJJ614" s="203" t="s">
        <v>78</v>
      </c>
      <c r="AJK614" s="277" t="s">
        <v>448</v>
      </c>
      <c r="AJM614" s="204"/>
      <c r="AJN614" s="204">
        <f>VLOOKUP(AJK614,$A$681:$F$2236,6,FALSE)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4" t="s">
        <v>466</v>
      </c>
      <c r="AJV614" s="204"/>
      <c r="AJW614" s="204">
        <f>VLOOKUP(AJT614,$A$681:$F$2236,6,FALSE)</f>
        <v>126</v>
      </c>
      <c r="AJX614" s="203" t="s">
        <v>67</v>
      </c>
      <c r="AJY614" s="10">
        <f>AJW614*1.2</f>
        <v>151.19999999999999</v>
      </c>
      <c r="AJZ614" s="10"/>
      <c r="AKA614" s="274"/>
      <c r="AKB614" s="203" t="s">
        <v>78</v>
      </c>
      <c r="AKC614" s="277" t="s">
        <v>422</v>
      </c>
      <c r="AKE614" s="204"/>
      <c r="AKF614" s="204">
        <f>VLOOKUP(AKC614,$A$681:$F$2236,6,FALSE)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423</v>
      </c>
      <c r="AKN614" s="204"/>
      <c r="AKO614" s="204">
        <f>VLOOKUP(AKL614,$A$681:$F$2236,6,FALSE)</f>
        <v>136</v>
      </c>
      <c r="AKP614" s="203" t="s">
        <v>67</v>
      </c>
      <c r="AKQ614" s="10">
        <f>AKO614*1.2</f>
        <v>163.19999999999999</v>
      </c>
      <c r="AKR614" s="10"/>
      <c r="AKS614" s="274"/>
      <c r="AKT614" s="203" t="s">
        <v>78</v>
      </c>
      <c r="AKU614" s="277" t="s">
        <v>448</v>
      </c>
      <c r="AKW614" s="204"/>
      <c r="AKX614" s="204">
        <f>VLOOKUP(AKU614,$A$681:$F$2236,6,FALSE)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530</v>
      </c>
      <c r="ALF614" s="204"/>
      <c r="ALG614" s="204">
        <f>VLOOKUP(ALD614,$A$681:$F$2236,6,FALSE)</f>
        <v>80</v>
      </c>
      <c r="ALH614" s="203" t="s">
        <v>67</v>
      </c>
      <c r="ALI614" s="10">
        <f>ALG614*1.2</f>
        <v>96</v>
      </c>
      <c r="ALJ614" s="10"/>
      <c r="ALK614" s="274"/>
      <c r="ALL614" s="203" t="s">
        <v>78</v>
      </c>
      <c r="ALM614" s="277" t="s">
        <v>641</v>
      </c>
      <c r="ALO614" s="204"/>
      <c r="ALP614" s="204">
        <f>VLOOKUP(ALM614,$A$681:$F$2236,6,FALSE)</f>
        <v>106</v>
      </c>
      <c r="ALQ614" s="203" t="s">
        <v>67</v>
      </c>
      <c r="ALR614" s="10">
        <f>ALP614*1.2</f>
        <v>127.19999999999999</v>
      </c>
      <c r="ALS614" s="10"/>
      <c r="ALT614" s="274"/>
      <c r="ALU614" s="203" t="s">
        <v>78</v>
      </c>
      <c r="ALV614" s="277" t="s">
        <v>456</v>
      </c>
      <c r="ALX614" s="204"/>
      <c r="ALY614" s="204">
        <f>VLOOKUP(ALV614,$A$681:$F$2236,6,FALSE)</f>
        <v>120</v>
      </c>
      <c r="ALZ614" s="203" t="s">
        <v>67</v>
      </c>
      <c r="AMA614" s="10">
        <f>ALY614*1.2</f>
        <v>144</v>
      </c>
      <c r="AMB614" s="10"/>
      <c r="AMC614" s="274"/>
      <c r="AMD614" s="203" t="s">
        <v>78</v>
      </c>
      <c r="AME614" s="277" t="s">
        <v>519</v>
      </c>
      <c r="AMG614" s="204"/>
      <c r="AMH614" s="204">
        <f>VLOOKUP(AME614,$A$681:$F$2236,6,FALSE)</f>
        <v>219</v>
      </c>
      <c r="AMI614" s="203" t="s">
        <v>67</v>
      </c>
      <c r="AMJ614" s="10">
        <f>AMH614*1.2</f>
        <v>262.8</v>
      </c>
      <c r="AMK614" s="10"/>
      <c r="AML614" s="274"/>
      <c r="AMM614" s="203" t="s">
        <v>78</v>
      </c>
      <c r="AMN614" s="277" t="s">
        <v>422</v>
      </c>
      <c r="AMP614" s="204"/>
      <c r="AMQ614" s="204">
        <f>VLOOKUP(AMN614,$A$681:$F$2236,6,FALSE)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1252</v>
      </c>
      <c r="AMY614" s="204"/>
      <c r="AMZ614" s="204">
        <f>VLOOKUP(AMW614,$A$681:$F$2236,6,FALSE)</f>
        <v>11</v>
      </c>
      <c r="ANA614" s="203" t="s">
        <v>67</v>
      </c>
      <c r="ANB614" s="10">
        <f>AMZ614*1.2</f>
        <v>13.2</v>
      </c>
      <c r="ANC614" s="10"/>
      <c r="AND614" s="274"/>
      <c r="ANE614" s="203" t="s">
        <v>78</v>
      </c>
      <c r="ANF614" s="277" t="s">
        <v>422</v>
      </c>
      <c r="ANH614" s="204"/>
      <c r="ANI614" s="204">
        <f>VLOOKUP(ANF614,$A$681:$F$2236,6,FALSE)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1268</v>
      </c>
      <c r="ANQ614" s="204"/>
      <c r="ANR614" s="204">
        <f>VLOOKUP(ANO614,$A$681:$F$2236,6,FALSE)</f>
        <v>206</v>
      </c>
      <c r="ANS614" s="203" t="s">
        <v>67</v>
      </c>
      <c r="ANT614" s="10">
        <f>ANR614*1.2</f>
        <v>247.2</v>
      </c>
      <c r="ANU614" s="10"/>
      <c r="ANV614" s="274"/>
      <c r="ANW614" s="203" t="s">
        <v>78</v>
      </c>
      <c r="ANX614" s="277" t="s">
        <v>582</v>
      </c>
      <c r="ANZ614" s="204"/>
      <c r="AOA614" s="204">
        <f>VLOOKUP(ANX614,$A$681:$F$2236,6,FALSE)</f>
        <v>13</v>
      </c>
      <c r="AOB614" s="203" t="s">
        <v>67</v>
      </c>
      <c r="AOC614" s="10">
        <f>AOA614*1.2</f>
        <v>15.6</v>
      </c>
      <c r="AOD614" s="10"/>
      <c r="AOE614" s="274"/>
      <c r="AOF614" s="203" t="s">
        <v>78</v>
      </c>
      <c r="AOG614" s="277" t="s">
        <v>466</v>
      </c>
      <c r="AOI614" s="204"/>
      <c r="AOJ614" s="204">
        <f>VLOOKUP(AOG614,$A$681:$F$2236,6,FALSE)</f>
        <v>126</v>
      </c>
      <c r="AOK614" s="203" t="s">
        <v>67</v>
      </c>
      <c r="AOL614" s="10">
        <f>AOJ614*1.2</f>
        <v>151.19999999999999</v>
      </c>
      <c r="AOM614" s="10"/>
      <c r="AON614" s="274"/>
      <c r="AOO614" s="203" t="s">
        <v>78</v>
      </c>
      <c r="AOP614" s="277" t="s">
        <v>466</v>
      </c>
      <c r="AOR614" s="204"/>
      <c r="AOS614" s="204">
        <f>VLOOKUP(AOP614,$A$681:$F$2236,6,FALSE)</f>
        <v>126</v>
      </c>
      <c r="AOT614" s="203" t="s">
        <v>67</v>
      </c>
      <c r="AOU614" s="10">
        <f>AOS614*1.2</f>
        <v>151.19999999999999</v>
      </c>
      <c r="AOV614" s="10"/>
      <c r="AOW614" s="274"/>
      <c r="AOX614" s="203" t="s">
        <v>78</v>
      </c>
      <c r="AOY614" s="277" t="s">
        <v>1252</v>
      </c>
      <c r="APA614" s="204"/>
      <c r="APB614" s="204">
        <f>VLOOKUP(AOY614,$A$681:$F$2236,6,FALSE)</f>
        <v>11</v>
      </c>
      <c r="APC614" s="203" t="s">
        <v>67</v>
      </c>
      <c r="APD614" s="10">
        <f>APB614*1.2</f>
        <v>13.2</v>
      </c>
      <c r="APE614" s="10"/>
      <c r="APF614" s="274"/>
      <c r="APG614" s="203" t="s">
        <v>78</v>
      </c>
      <c r="APH614" s="277" t="s">
        <v>519</v>
      </c>
      <c r="APJ614" s="204"/>
      <c r="APK614" s="204">
        <f>VLOOKUP(APH614,$A$681:$F$2236,6,FALSE)</f>
        <v>219</v>
      </c>
      <c r="APL614" s="203" t="s">
        <v>67</v>
      </c>
      <c r="APM614" s="10">
        <f>APK614*1.2</f>
        <v>262.8</v>
      </c>
      <c r="APN614" s="10"/>
      <c r="APO614" s="274"/>
      <c r="APP614" s="203" t="s">
        <v>78</v>
      </c>
      <c r="APQ614" s="277" t="s">
        <v>1268</v>
      </c>
      <c r="APS614" s="204"/>
      <c r="APT614" s="204">
        <f>VLOOKUP(APQ614,$A$681:$F$2236,6,FALSE)</f>
        <v>206</v>
      </c>
      <c r="APU614" s="203" t="s">
        <v>67</v>
      </c>
      <c r="APV614" s="10">
        <f>APT614*1.2</f>
        <v>247.2</v>
      </c>
      <c r="APW614" s="10"/>
      <c r="APX614" s="274"/>
      <c r="APY614" s="203" t="s">
        <v>78</v>
      </c>
      <c r="APZ614" s="277" t="s">
        <v>1268</v>
      </c>
      <c r="AQB614" s="204"/>
      <c r="AQC614" s="204">
        <f>VLOOKUP(APZ614,$A$681:$F$2236,6,FALSE)</f>
        <v>206</v>
      </c>
      <c r="AQD614" s="203" t="s">
        <v>67</v>
      </c>
      <c r="AQE614" s="10">
        <f>AQC614*1.2</f>
        <v>247.2</v>
      </c>
      <c r="AQF614" s="10"/>
      <c r="AQG614" s="274"/>
    </row>
    <row r="615" spans="1:1125" s="14" customFormat="1" ht="15">
      <c r="A615" s="203" t="s">
        <v>79</v>
      </c>
      <c r="B615" s="277" t="s">
        <v>466</v>
      </c>
      <c r="D615" s="204"/>
      <c r="E615" s="204">
        <f>VLOOKUP(B615,$A$681:$F$2236,6,FALSE)</f>
        <v>126</v>
      </c>
      <c r="F615" s="203" t="s">
        <v>69</v>
      </c>
      <c r="G615" s="10">
        <f>E615*1.1</f>
        <v>138.60000000000002</v>
      </c>
      <c r="H615" s="10"/>
      <c r="I615" s="268"/>
      <c r="J615" s="203" t="s">
        <v>79</v>
      </c>
      <c r="K615" s="277" t="s">
        <v>463</v>
      </c>
      <c r="M615" s="204"/>
      <c r="N615" s="204">
        <f>VLOOKUP(K615,$A$681:$F$2236,6,FALSE)</f>
        <v>90</v>
      </c>
      <c r="O615" s="203" t="s">
        <v>69</v>
      </c>
      <c r="P615" s="10">
        <f>N615*1.1</f>
        <v>99.000000000000014</v>
      </c>
      <c r="Q615" s="10"/>
      <c r="R615" s="268"/>
      <c r="S615" s="203" t="s">
        <v>79</v>
      </c>
      <c r="T615" s="277" t="s">
        <v>2304</v>
      </c>
      <c r="V615" s="204"/>
      <c r="W615" s="204">
        <f>VLOOKUP(T615,$A$681:$F$2236,6,FALSE)</f>
        <v>202</v>
      </c>
      <c r="X615" s="203" t="s">
        <v>69</v>
      </c>
      <c r="Y615" s="10">
        <f>W615*1.1</f>
        <v>222.20000000000002</v>
      </c>
      <c r="Z615" s="10"/>
      <c r="AA615" s="268"/>
      <c r="AB615" s="203" t="s">
        <v>79</v>
      </c>
      <c r="AC615" s="277" t="s">
        <v>560</v>
      </c>
      <c r="AE615" s="204"/>
      <c r="AF615" s="204">
        <f>VLOOKUP(AC615,$A$681:$F$2236,6,FALSE)</f>
        <v>130</v>
      </c>
      <c r="AG615" s="203" t="s">
        <v>69</v>
      </c>
      <c r="AH615" s="10">
        <f>AF615*1.1</f>
        <v>143</v>
      </c>
      <c r="AI615" s="10"/>
      <c r="AJ615" s="268"/>
      <c r="AK615" s="203" t="s">
        <v>79</v>
      </c>
      <c r="AL615" s="277" t="s">
        <v>424</v>
      </c>
      <c r="AN615" s="204"/>
      <c r="AO615" s="204">
        <f>VLOOKUP(AL615,$A$681:$F$2236,6,FALSE)</f>
        <v>72</v>
      </c>
      <c r="AP615" s="203" t="s">
        <v>69</v>
      </c>
      <c r="AQ615" s="10">
        <f>AO615*1.1</f>
        <v>79.2</v>
      </c>
      <c r="AR615" s="10"/>
      <c r="AS615" s="268"/>
      <c r="AT615" s="203" t="s">
        <v>79</v>
      </c>
      <c r="AU615" s="277" t="s">
        <v>466</v>
      </c>
      <c r="AW615" s="204"/>
      <c r="AX615" s="204">
        <f>VLOOKUP(AU615,$A$681:$F$2236,6,FALSE)</f>
        <v>126</v>
      </c>
      <c r="AY615" s="203" t="s">
        <v>69</v>
      </c>
      <c r="AZ615" s="10">
        <f>AX615*1.1</f>
        <v>138.60000000000002</v>
      </c>
      <c r="BA615" s="10"/>
      <c r="BB615" s="268"/>
      <c r="BC615" s="203" t="s">
        <v>79</v>
      </c>
      <c r="BD615" s="277" t="s">
        <v>641</v>
      </c>
      <c r="BF615" s="204"/>
      <c r="BG615" s="204">
        <f>VLOOKUP(BD615,$A$681:$F$2236,6,FALSE)</f>
        <v>106</v>
      </c>
      <c r="BH615" s="203" t="s">
        <v>69</v>
      </c>
      <c r="BI615" s="10">
        <f>BG615*1.1</f>
        <v>116.60000000000001</v>
      </c>
      <c r="BJ615" s="10"/>
      <c r="BK615" s="268"/>
      <c r="BL615" s="203" t="s">
        <v>79</v>
      </c>
      <c r="BM615" s="277" t="s">
        <v>519</v>
      </c>
      <c r="BO615" s="204"/>
      <c r="BP615" s="204">
        <f>VLOOKUP(BM615,$A$681:$F$2236,6,FALSE)</f>
        <v>219</v>
      </c>
      <c r="BQ615" s="203" t="s">
        <v>69</v>
      </c>
      <c r="BR615" s="10">
        <f>BP615*1.1</f>
        <v>240.9</v>
      </c>
      <c r="BS615" s="10"/>
      <c r="BT615" s="268"/>
      <c r="BU615" s="203" t="s">
        <v>79</v>
      </c>
      <c r="BV615" s="277" t="s">
        <v>463</v>
      </c>
      <c r="BX615" s="204"/>
      <c r="BY615" s="204">
        <f>VLOOKUP(BV615,$A$681:$F$2236,6,FALSE)</f>
        <v>90</v>
      </c>
      <c r="BZ615" s="203" t="s">
        <v>69</v>
      </c>
      <c r="CA615" s="10">
        <f>BY615*1.1</f>
        <v>99.000000000000014</v>
      </c>
      <c r="CB615" s="10"/>
      <c r="CC615" s="268"/>
      <c r="CD615" s="203" t="s">
        <v>79</v>
      </c>
      <c r="CE615" s="277" t="s">
        <v>466</v>
      </c>
      <c r="CG615" s="204"/>
      <c r="CH615" s="204">
        <f>VLOOKUP(CE615,$A$681:$F$2236,6,FALSE)</f>
        <v>126</v>
      </c>
      <c r="CI615" s="203" t="s">
        <v>69</v>
      </c>
      <c r="CJ615" s="10">
        <f>CH615*1.1</f>
        <v>138.60000000000002</v>
      </c>
      <c r="CK615" s="10"/>
      <c r="CL615" s="268"/>
      <c r="CM615" s="203" t="s">
        <v>79</v>
      </c>
      <c r="CN615" s="277" t="s">
        <v>530</v>
      </c>
      <c r="CP615" s="204"/>
      <c r="CQ615" s="204">
        <f>VLOOKUP(CN615,$A$681:$F$2236,6,FALSE)</f>
        <v>80</v>
      </c>
      <c r="CR615" s="203" t="s">
        <v>69</v>
      </c>
      <c r="CS615" s="10">
        <f>CQ615*1.1</f>
        <v>88</v>
      </c>
      <c r="CT615" s="10"/>
      <c r="CU615" s="268"/>
      <c r="CV615" s="203" t="s">
        <v>79</v>
      </c>
      <c r="CW615" s="277" t="s">
        <v>641</v>
      </c>
      <c r="CY615" s="204"/>
      <c r="CZ615" s="204">
        <f>VLOOKUP(CW615,$A$681:$F$2236,6,FALSE)</f>
        <v>106</v>
      </c>
      <c r="DA615" s="203" t="s">
        <v>69</v>
      </c>
      <c r="DB615" s="10">
        <f>CZ615*1.1</f>
        <v>116.60000000000001</v>
      </c>
      <c r="DC615" s="10"/>
      <c r="DD615" s="268"/>
      <c r="DE615" s="203" t="s">
        <v>79</v>
      </c>
      <c r="DF615" s="277" t="s">
        <v>448</v>
      </c>
      <c r="DH615" s="204"/>
      <c r="DI615" s="204">
        <f>VLOOKUP(DF615,$A$681:$F$2236,6,FALSE)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2304</v>
      </c>
      <c r="DQ615" s="204"/>
      <c r="DR615" s="204">
        <f>VLOOKUP(DO615,$A$681:$F$2236,6,FALSE)</f>
        <v>202</v>
      </c>
      <c r="DS615" s="203" t="s">
        <v>69</v>
      </c>
      <c r="DT615" s="10">
        <f>DR615*1.1</f>
        <v>222.20000000000002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VLOOKUP(DX615,$A$681:$F$2236,6,FALSE)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1268</v>
      </c>
      <c r="EI615" s="204"/>
      <c r="EJ615" s="204">
        <f>VLOOKUP(EG615,$A$681:$F$2236,6,FALSE)</f>
        <v>206</v>
      </c>
      <c r="EK615" s="203" t="s">
        <v>69</v>
      </c>
      <c r="EL615" s="10">
        <f>EJ615*1.1</f>
        <v>226.60000000000002</v>
      </c>
      <c r="EM615" s="10"/>
      <c r="EN615" s="268"/>
      <c r="EO615" s="203" t="s">
        <v>79</v>
      </c>
      <c r="EP615" s="277" t="s">
        <v>423</v>
      </c>
      <c r="ER615" s="204"/>
      <c r="ES615" s="204">
        <f>VLOOKUP(EP615,$A$681:$F$2236,6,FALSE)</f>
        <v>136</v>
      </c>
      <c r="ET615" s="203" t="s">
        <v>69</v>
      </c>
      <c r="EU615" s="10">
        <f>ES615*1.1</f>
        <v>149.60000000000002</v>
      </c>
      <c r="EV615" s="10"/>
      <c r="EW615" s="268"/>
      <c r="EX615" s="203" t="s">
        <v>79</v>
      </c>
      <c r="EY615" s="277" t="s">
        <v>463</v>
      </c>
      <c r="FA615" s="204"/>
      <c r="FB615" s="204">
        <f>VLOOKUP(EY615,$A$681:$F$2236,6,FALSE)</f>
        <v>90</v>
      </c>
      <c r="FC615" s="203" t="s">
        <v>69</v>
      </c>
      <c r="FD615" s="10">
        <f>FB615*1.1</f>
        <v>99.000000000000014</v>
      </c>
      <c r="FE615" s="10"/>
      <c r="FF615" s="268"/>
      <c r="FG615" s="203" t="s">
        <v>79</v>
      </c>
      <c r="FH615" s="424" t="s">
        <v>2304</v>
      </c>
      <c r="FJ615" s="204"/>
      <c r="FK615" s="204">
        <f>VLOOKUP(FH615,$A$681:$F$2236,6,FALSE)</f>
        <v>202</v>
      </c>
      <c r="FL615" s="203" t="s">
        <v>69</v>
      </c>
      <c r="FM615" s="10">
        <f>FK615*1.1</f>
        <v>222.20000000000002</v>
      </c>
      <c r="FN615" s="10"/>
      <c r="FO615" s="268"/>
      <c r="FP615" s="203" t="s">
        <v>79</v>
      </c>
      <c r="FQ615" s="277" t="s">
        <v>519</v>
      </c>
      <c r="FS615" s="204"/>
      <c r="FT615" s="204">
        <f>VLOOKUP(FQ615,$A$681:$F$2236,6,FALSE)</f>
        <v>219</v>
      </c>
      <c r="FU615" s="203" t="s">
        <v>69</v>
      </c>
      <c r="FV615" s="10">
        <f>FT615*1.1</f>
        <v>240.9</v>
      </c>
      <c r="FW615" s="10"/>
      <c r="FX615" s="268"/>
      <c r="FY615" s="203" t="s">
        <v>79</v>
      </c>
      <c r="FZ615" s="277" t="s">
        <v>424</v>
      </c>
      <c r="GB615" s="204"/>
      <c r="GC615" s="204">
        <f>VLOOKUP(FZ615,$A$681:$F$2236,6,FALSE)</f>
        <v>72</v>
      </c>
      <c r="GD615" s="203" t="s">
        <v>69</v>
      </c>
      <c r="GE615" s="10">
        <f>GC615*1.1</f>
        <v>79.2</v>
      </c>
      <c r="GF615" s="10"/>
      <c r="GG615" s="268"/>
      <c r="GH615" s="203" t="s">
        <v>79</v>
      </c>
      <c r="GI615" s="277" t="s">
        <v>466</v>
      </c>
      <c r="GK615" s="204"/>
      <c r="GL615" s="204">
        <f>VLOOKUP(GI615,$A$681:$F$2236,6,FALSE)</f>
        <v>126</v>
      </c>
      <c r="GM615" s="203" t="s">
        <v>69</v>
      </c>
      <c r="GN615" s="10">
        <f>GL615*1.1</f>
        <v>138.60000000000002</v>
      </c>
      <c r="GO615" s="10"/>
      <c r="GP615" s="268"/>
      <c r="GQ615" s="203" t="s">
        <v>79</v>
      </c>
      <c r="GR615" s="277" t="s">
        <v>999</v>
      </c>
      <c r="GT615" s="204"/>
      <c r="GU615" s="204">
        <f>VLOOKUP(GR615,$A$681:$F$2236,6,FALSE)</f>
        <v>0</v>
      </c>
      <c r="GV615" s="203" t="s">
        <v>69</v>
      </c>
      <c r="GW615" s="10">
        <f>GU615*1.1</f>
        <v>0</v>
      </c>
      <c r="GX615" s="10"/>
      <c r="GY615" s="268"/>
      <c r="GZ615" s="203" t="s">
        <v>79</v>
      </c>
      <c r="HA615" s="277" t="s">
        <v>530</v>
      </c>
      <c r="HC615" s="204"/>
      <c r="HD615" s="204">
        <f>VLOOKUP(HA615,$A$681:$F$2236,6,FALSE)</f>
        <v>80</v>
      </c>
      <c r="HE615" s="203" t="s">
        <v>69</v>
      </c>
      <c r="HF615" s="10">
        <f>HD615*1.1</f>
        <v>88</v>
      </c>
      <c r="HG615" s="10"/>
      <c r="HH615" s="268"/>
      <c r="HI615" s="203" t="s">
        <v>79</v>
      </c>
      <c r="HJ615" s="277" t="s">
        <v>519</v>
      </c>
      <c r="HL615" s="204"/>
      <c r="HM615" s="204">
        <f>VLOOKUP(HJ615,$A$681:$F$2236,6,FALSE)</f>
        <v>219</v>
      </c>
      <c r="HN615" s="203" t="s">
        <v>69</v>
      </c>
      <c r="HO615" s="10">
        <f>HM615*1.1</f>
        <v>240.9</v>
      </c>
      <c r="HP615" s="10"/>
      <c r="HQ615" s="268"/>
      <c r="HR615" s="203" t="s">
        <v>79</v>
      </c>
      <c r="HS615" s="277" t="s">
        <v>463</v>
      </c>
      <c r="HU615" s="204"/>
      <c r="HV615" s="204">
        <f>VLOOKUP(HS615,$A$681:$F$2236,6,FALSE)</f>
        <v>90</v>
      </c>
      <c r="HW615" s="203" t="s">
        <v>69</v>
      </c>
      <c r="HX615" s="10">
        <f>HV615*1.1</f>
        <v>99.000000000000014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VLOOKUP(IB615,$A$681:$F$2236,6,FALSE)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424</v>
      </c>
      <c r="IM615" s="204"/>
      <c r="IN615" s="204">
        <f>VLOOKUP(IK615,$A$681:$F$2236,6,FALSE)</f>
        <v>72</v>
      </c>
      <c r="IO615" s="203" t="s">
        <v>69</v>
      </c>
      <c r="IP615" s="10">
        <f>IN615*1.1</f>
        <v>79.2</v>
      </c>
      <c r="IQ615" s="10"/>
      <c r="IR615" s="268"/>
      <c r="IS615" s="203" t="s">
        <v>79</v>
      </c>
      <c r="IT615" s="277" t="s">
        <v>1252</v>
      </c>
      <c r="IV615" s="204"/>
      <c r="IW615" s="204">
        <f>VLOOKUP(IT615,$A$681:$F$2236,6,FALSE)</f>
        <v>11</v>
      </c>
      <c r="IX615" s="203" t="s">
        <v>69</v>
      </c>
      <c r="IY615" s="10">
        <f>IW615*1.1</f>
        <v>12.100000000000001</v>
      </c>
      <c r="IZ615" s="10"/>
      <c r="JA615" s="268"/>
      <c r="JB615" s="203" t="s">
        <v>79</v>
      </c>
      <c r="JC615" s="277" t="s">
        <v>508</v>
      </c>
      <c r="JE615" s="204"/>
      <c r="JF615" s="204">
        <f>VLOOKUP(JC615,$A$681:$F$2236,6,FALSE)</f>
        <v>114</v>
      </c>
      <c r="JG615" s="203" t="s">
        <v>69</v>
      </c>
      <c r="JH615" s="10">
        <f>JF615*1.1</f>
        <v>125.4</v>
      </c>
      <c r="JI615" s="10"/>
      <c r="JJ615" s="268"/>
      <c r="JK615" s="203" t="s">
        <v>79</v>
      </c>
      <c r="JL615" s="277" t="s">
        <v>466</v>
      </c>
      <c r="JN615" s="204"/>
      <c r="JO615" s="204">
        <f>VLOOKUP(JL615,$A$681:$F$2236,6,FALSE)</f>
        <v>126</v>
      </c>
      <c r="JP615" s="203" t="s">
        <v>69</v>
      </c>
      <c r="JQ615" s="10">
        <f>JO615*1.1</f>
        <v>138.60000000000002</v>
      </c>
      <c r="JR615" s="10"/>
      <c r="JS615" s="268"/>
      <c r="JT615" s="203" t="s">
        <v>79</v>
      </c>
      <c r="JU615" s="277" t="s">
        <v>999</v>
      </c>
      <c r="JW615" s="204"/>
      <c r="JX615" s="204">
        <f>VLOOKUP(JU615,$A$681:$F$2236,6,FALSE)</f>
        <v>0</v>
      </c>
      <c r="JY615" s="203" t="s">
        <v>69</v>
      </c>
      <c r="JZ615" s="10">
        <f>JX615*1.1</f>
        <v>0</v>
      </c>
      <c r="KA615" s="10"/>
      <c r="KB615" s="268"/>
      <c r="KC615" s="203" t="s">
        <v>79</v>
      </c>
      <c r="KD615" s="277" t="s">
        <v>466</v>
      </c>
      <c r="KF615" s="204"/>
      <c r="KG615" s="204">
        <f>VLOOKUP(KD615,$A$681:$F$2236,6,FALSE)</f>
        <v>126</v>
      </c>
      <c r="KH615" s="203" t="s">
        <v>69</v>
      </c>
      <c r="KI615" s="10">
        <f>KG615*1.1</f>
        <v>138.60000000000002</v>
      </c>
      <c r="KJ615" s="10"/>
      <c r="KK615" s="268"/>
      <c r="KL615" s="203" t="s">
        <v>79</v>
      </c>
      <c r="KM615" s="277" t="s">
        <v>713</v>
      </c>
      <c r="KO615" s="204"/>
      <c r="KP615" s="204">
        <f>VLOOKUP(KM615,$A$681:$F$2236,6,FALSE)</f>
        <v>1</v>
      </c>
      <c r="KQ615" s="203" t="s">
        <v>69</v>
      </c>
      <c r="KR615" s="10">
        <f>KP615*1.1</f>
        <v>1.1000000000000001</v>
      </c>
      <c r="KS615" s="10"/>
      <c r="KT615" s="268"/>
      <c r="KU615" s="203" t="s">
        <v>79</v>
      </c>
      <c r="KV615" s="277" t="s">
        <v>463</v>
      </c>
      <c r="KX615" s="204"/>
      <c r="KY615" s="204">
        <f>VLOOKUP(KV615,$A$681:$F$2236,6,FALSE)</f>
        <v>90</v>
      </c>
      <c r="KZ615" s="203" t="s">
        <v>69</v>
      </c>
      <c r="LA615" s="10">
        <f>KY615*1.1</f>
        <v>99.000000000000014</v>
      </c>
      <c r="LB615" s="10"/>
      <c r="LC615" s="268"/>
      <c r="LD615" s="203" t="s">
        <v>79</v>
      </c>
      <c r="LE615" s="277" t="s">
        <v>1252</v>
      </c>
      <c r="LG615" s="204"/>
      <c r="LH615" s="204">
        <f>VLOOKUP(LE615,$A$681:$F$2236,6,FALSE)</f>
        <v>11</v>
      </c>
      <c r="LI615" s="203" t="s">
        <v>69</v>
      </c>
      <c r="LJ615" s="10">
        <f>LH615*1.1</f>
        <v>12.100000000000001</v>
      </c>
      <c r="LK615" s="10"/>
      <c r="LL615" s="268"/>
      <c r="LM615" s="203" t="s">
        <v>79</v>
      </c>
      <c r="LN615" s="277" t="s">
        <v>530</v>
      </c>
      <c r="LP615" s="204"/>
      <c r="LQ615" s="204">
        <f>VLOOKUP(LN615,$A$681:$F$2236,6,FALSE)</f>
        <v>80</v>
      </c>
      <c r="LR615" s="203" t="s">
        <v>69</v>
      </c>
      <c r="LS615" s="10">
        <f>LQ615*1.1</f>
        <v>88</v>
      </c>
      <c r="LT615" s="10"/>
      <c r="LU615" s="268"/>
      <c r="LV615" s="203" t="s">
        <v>79</v>
      </c>
      <c r="LW615" s="277" t="s">
        <v>466</v>
      </c>
      <c r="LY615" s="204"/>
      <c r="LZ615" s="204">
        <f>VLOOKUP(LW615,$A$681:$F$2236,6,FALSE)</f>
        <v>126</v>
      </c>
      <c r="MA615" s="203" t="s">
        <v>69</v>
      </c>
      <c r="MB615" s="10">
        <f>LZ615*1.1</f>
        <v>138.60000000000002</v>
      </c>
      <c r="MC615" s="10"/>
      <c r="MD615" s="268"/>
      <c r="ME615" s="203" t="s">
        <v>79</v>
      </c>
      <c r="MF615" s="277" t="s">
        <v>422</v>
      </c>
      <c r="MH615" s="204"/>
      <c r="MI615" s="204">
        <f>VLOOKUP(MF615,$A$681:$F$2236,6,FALSE)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423</v>
      </c>
      <c r="MQ615" s="204"/>
      <c r="MR615" s="204">
        <f>VLOOKUP(MO615,$A$681:$F$2236,6,FALSE)</f>
        <v>136</v>
      </c>
      <c r="MS615" s="203" t="s">
        <v>69</v>
      </c>
      <c r="MT615" s="10">
        <f>MR615*1.1</f>
        <v>149.60000000000002</v>
      </c>
      <c r="MU615" s="10"/>
      <c r="MV615" s="268"/>
      <c r="MW615" s="203" t="s">
        <v>79</v>
      </c>
      <c r="MX615" s="277" t="s">
        <v>641</v>
      </c>
      <c r="MZ615" s="204"/>
      <c r="NA615" s="204">
        <f>VLOOKUP(MX615,$A$681:$F$2236,6,FALSE)</f>
        <v>106</v>
      </c>
      <c r="NB615" s="203" t="s">
        <v>69</v>
      </c>
      <c r="NC615" s="10">
        <f>NA615*1.1</f>
        <v>116.60000000000001</v>
      </c>
      <c r="ND615" s="10"/>
      <c r="NE615" s="268"/>
      <c r="NF615" s="203" t="s">
        <v>79</v>
      </c>
      <c r="NG615" s="277" t="s">
        <v>1252</v>
      </c>
      <c r="NI615" s="204"/>
      <c r="NJ615" s="204">
        <f>VLOOKUP(NG615,$A$681:$F$2236,6,FALSE)</f>
        <v>11</v>
      </c>
      <c r="NK615" s="203" t="s">
        <v>69</v>
      </c>
      <c r="NL615" s="10">
        <f>NJ615*1.1</f>
        <v>12.100000000000001</v>
      </c>
      <c r="NM615" s="10"/>
      <c r="NN615" s="268"/>
      <c r="NO615" s="203" t="s">
        <v>79</v>
      </c>
      <c r="NP615" s="427" t="s">
        <v>999</v>
      </c>
      <c r="NR615" s="204"/>
      <c r="NS615" s="204">
        <f>VLOOKUP(NP615,$A$681:$F$2236,6,FALSE)</f>
        <v>0</v>
      </c>
      <c r="NT615" s="203" t="s">
        <v>69</v>
      </c>
      <c r="NU615" s="10">
        <f>NS615*1.1</f>
        <v>0</v>
      </c>
      <c r="NV615" s="10"/>
      <c r="NW615" s="268"/>
      <c r="NX615" s="203" t="s">
        <v>79</v>
      </c>
      <c r="NY615" s="277" t="s">
        <v>1252</v>
      </c>
      <c r="OA615" s="204"/>
      <c r="OB615" s="204">
        <f>VLOOKUP(NY615,$A$681:$F$2236,6,FALSE)</f>
        <v>11</v>
      </c>
      <c r="OC615" s="203" t="s">
        <v>69</v>
      </c>
      <c r="OD615" s="10">
        <f>OB615*1.1</f>
        <v>12.100000000000001</v>
      </c>
      <c r="OE615" s="10"/>
      <c r="OF615" s="268"/>
      <c r="OG615" s="203" t="s">
        <v>79</v>
      </c>
      <c r="OH615" s="277" t="s">
        <v>641</v>
      </c>
      <c r="OJ615" s="204"/>
      <c r="OK615" s="204">
        <f>VLOOKUP(OH615,$A$681:$F$2236,6,FALSE)</f>
        <v>106</v>
      </c>
      <c r="OL615" s="203" t="s">
        <v>69</v>
      </c>
      <c r="OM615" s="10">
        <f>OK615*1.1</f>
        <v>116.60000000000001</v>
      </c>
      <c r="ON615" s="10"/>
      <c r="OO615" s="268"/>
      <c r="OP615" s="203" t="s">
        <v>79</v>
      </c>
      <c r="OQ615" s="427" t="s">
        <v>1268</v>
      </c>
      <c r="OS615" s="204"/>
      <c r="OT615" s="204">
        <f>VLOOKUP(OQ615,$A$681:$F$2236,6,FALSE)</f>
        <v>206</v>
      </c>
      <c r="OU615" s="203" t="s">
        <v>69</v>
      </c>
      <c r="OV615" s="10">
        <f>OT615*1.1</f>
        <v>226.60000000000002</v>
      </c>
      <c r="OW615" s="10"/>
      <c r="OX615" s="268"/>
      <c r="OY615" s="203" t="s">
        <v>79</v>
      </c>
      <c r="OZ615" s="431" t="s">
        <v>422</v>
      </c>
      <c r="PB615" s="204"/>
      <c r="PC615" s="204">
        <f>VLOOKUP(OZ615,$A$681:$F$2236,6,FALSE)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422</v>
      </c>
      <c r="PK615" s="204"/>
      <c r="PL615" s="204">
        <f>VLOOKUP(PI615,$A$681:$F$2236,6,FALSE)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VLOOKUP(PR615,$A$681:$F$2236,6,FALSE)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466</v>
      </c>
      <c r="QC615" s="204"/>
      <c r="QD615" s="204">
        <f>VLOOKUP(QA615,$A$681:$F$2236,6,FALSE)</f>
        <v>126</v>
      </c>
      <c r="QE615" s="203" t="s">
        <v>69</v>
      </c>
      <c r="QF615" s="10">
        <f>QD615*1.1</f>
        <v>138.60000000000002</v>
      </c>
      <c r="QG615" s="10"/>
      <c r="QH615" s="268"/>
      <c r="QI615" s="203" t="s">
        <v>79</v>
      </c>
      <c r="QJ615" s="277" t="s">
        <v>424</v>
      </c>
      <c r="QL615" s="204"/>
      <c r="QM615" s="204">
        <f>VLOOKUP(QJ615,$A$681:$F$2236,6,FALSE)</f>
        <v>72</v>
      </c>
      <c r="QN615" s="203" t="s">
        <v>69</v>
      </c>
      <c r="QO615" s="10">
        <f>QM615*1.1</f>
        <v>79.2</v>
      </c>
      <c r="QP615" s="10"/>
      <c r="QQ615" s="268"/>
      <c r="QR615" s="203" t="s">
        <v>79</v>
      </c>
      <c r="QS615" s="277" t="s">
        <v>530</v>
      </c>
      <c r="QU615" s="204"/>
      <c r="QV615" s="204">
        <f>VLOOKUP(QS615,$A$681:$F$2236,6,FALSE)</f>
        <v>80</v>
      </c>
      <c r="QW615" s="203" t="s">
        <v>69</v>
      </c>
      <c r="QX615" s="10">
        <f>QV615*1.1</f>
        <v>88</v>
      </c>
      <c r="QY615" s="10"/>
      <c r="QZ615" s="268"/>
      <c r="RA615" s="203" t="s">
        <v>79</v>
      </c>
      <c r="RB615" s="277" t="s">
        <v>2304</v>
      </c>
      <c r="RD615" s="204"/>
      <c r="RE615" s="204">
        <f>VLOOKUP(RB615,$A$681:$F$2236,6,FALSE)</f>
        <v>202</v>
      </c>
      <c r="RF615" s="203" t="s">
        <v>69</v>
      </c>
      <c r="RG615" s="10">
        <f>RE615*1.1</f>
        <v>222.20000000000002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VLOOKUP(RK615,$A$681:$F$2236,6,FALSE)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582</v>
      </c>
      <c r="RV615" s="204"/>
      <c r="RW615" s="204">
        <f>VLOOKUP(RT615,$A$681:$F$2236,6,FALSE)</f>
        <v>13</v>
      </c>
      <c r="RX615" s="203" t="s">
        <v>69</v>
      </c>
      <c r="RY615" s="10">
        <f>RW615*1.1</f>
        <v>14.3</v>
      </c>
      <c r="RZ615" s="10"/>
      <c r="SA615" s="274"/>
      <c r="SB615" s="203" t="s">
        <v>79</v>
      </c>
      <c r="SC615" s="277" t="s">
        <v>519</v>
      </c>
      <c r="SE615" s="204"/>
      <c r="SF615" s="204">
        <f>VLOOKUP(SC615,$A$681:$F$2236,6,FALSE)</f>
        <v>219</v>
      </c>
      <c r="SG615" s="203" t="s">
        <v>69</v>
      </c>
      <c r="SH615" s="10">
        <f>SF615*1.1</f>
        <v>240.9</v>
      </c>
      <c r="SI615" s="10"/>
      <c r="SJ615" s="274"/>
      <c r="SK615" s="203" t="s">
        <v>79</v>
      </c>
      <c r="SL615" s="277" t="s">
        <v>605</v>
      </c>
      <c r="SN615" s="204"/>
      <c r="SO615" s="204">
        <f>VLOOKUP(SL615,$A$681:$F$2236,6,FALSE)</f>
        <v>129</v>
      </c>
      <c r="SP615" s="203" t="s">
        <v>69</v>
      </c>
      <c r="SQ615" s="10">
        <f>SO615*1.1</f>
        <v>141.9</v>
      </c>
      <c r="SR615" s="10"/>
      <c r="SS615" s="274"/>
      <c r="ST615" s="203" t="s">
        <v>79</v>
      </c>
      <c r="SU615" s="277" t="s">
        <v>456</v>
      </c>
      <c r="SW615" s="204"/>
      <c r="SX615" s="204">
        <f>VLOOKUP(SU615,$A$681:$F$2236,6,FALSE)</f>
        <v>120</v>
      </c>
      <c r="SY615" s="203" t="s">
        <v>69</v>
      </c>
      <c r="SZ615" s="10">
        <f>SX615*1.1</f>
        <v>132</v>
      </c>
      <c r="TA615" s="10"/>
      <c r="TB615" s="274"/>
      <c r="TC615" s="203" t="s">
        <v>79</v>
      </c>
      <c r="TD615" s="431" t="s">
        <v>560</v>
      </c>
      <c r="TF615" s="204"/>
      <c r="TG615" s="204">
        <f>VLOOKUP(TD615,$A$681:$F$2236,6,FALSE)</f>
        <v>130</v>
      </c>
      <c r="TH615" s="203" t="s">
        <v>69</v>
      </c>
      <c r="TI615" s="10">
        <f>TG615*1.1</f>
        <v>143</v>
      </c>
      <c r="TK615" s="274"/>
      <c r="TL615" s="203" t="s">
        <v>79</v>
      </c>
      <c r="TM615" s="277" t="s">
        <v>424</v>
      </c>
      <c r="TO615" s="204"/>
      <c r="TP615" s="204">
        <f>VLOOKUP(TM615,$A$681:$F$2236,6,FALSE)</f>
        <v>72</v>
      </c>
      <c r="TQ615" s="203" t="s">
        <v>69</v>
      </c>
      <c r="TR615" s="10">
        <f>TP615*1.1</f>
        <v>79.2</v>
      </c>
      <c r="TS615" s="10"/>
      <c r="TT615" s="274"/>
      <c r="TU615" s="203" t="s">
        <v>79</v>
      </c>
      <c r="TV615" s="277" t="s">
        <v>423</v>
      </c>
      <c r="TX615" s="204"/>
      <c r="TY615" s="204">
        <f>VLOOKUP(TV615,$A$681:$F$2236,6,FALSE)</f>
        <v>136</v>
      </c>
      <c r="TZ615" s="203" t="s">
        <v>69</v>
      </c>
      <c r="UA615" s="10">
        <f>TY615*1.1</f>
        <v>149.60000000000002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VLOOKUP(UE615,$A$681:$F$2236,6,FALSE)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422</v>
      </c>
      <c r="UP615" s="204"/>
      <c r="UQ615" s="204">
        <f>VLOOKUP(UN615,$A$681:$F$2236,6,FALSE)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530</v>
      </c>
      <c r="UY615" s="204"/>
      <c r="UZ615" s="204">
        <f>VLOOKUP(UW615,$A$681:$F$2236,6,FALSE)</f>
        <v>80</v>
      </c>
      <c r="VA615" s="203" t="s">
        <v>69</v>
      </c>
      <c r="VB615" s="10">
        <f>UZ615*1.1</f>
        <v>88</v>
      </c>
      <c r="VC615" s="10"/>
      <c r="VD615" s="274"/>
      <c r="VE615" s="203" t="s">
        <v>79</v>
      </c>
      <c r="VF615" s="277" t="s">
        <v>1268</v>
      </c>
      <c r="VH615" s="204"/>
      <c r="VI615" s="204">
        <f>VLOOKUP(VF615,$A$681:$F$2236,6,FALSE)</f>
        <v>206</v>
      </c>
      <c r="VJ615" s="203" t="s">
        <v>69</v>
      </c>
      <c r="VK615" s="10">
        <f>VI615*1.1</f>
        <v>226.60000000000002</v>
      </c>
      <c r="VL615" s="10"/>
      <c r="VM615" s="274"/>
      <c r="VN615" s="203" t="s">
        <v>79</v>
      </c>
      <c r="VO615" s="277" t="s">
        <v>713</v>
      </c>
      <c r="VQ615" s="204"/>
      <c r="VR615" s="204">
        <f>VLOOKUP(VO615,$A$681:$F$2236,6,FALSE)</f>
        <v>1</v>
      </c>
      <c r="VS615" s="203" t="s">
        <v>69</v>
      </c>
      <c r="VT615" s="10">
        <f>VR615*1.1</f>
        <v>1.1000000000000001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VLOOKUP(VX615,$A$681:$F$2236,6,FALSE)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1252</v>
      </c>
      <c r="WI615" s="204"/>
      <c r="WJ615" s="204">
        <f>VLOOKUP(WG615,$A$681:$F$2236,6,FALSE)</f>
        <v>11</v>
      </c>
      <c r="WK615" s="203" t="s">
        <v>69</v>
      </c>
      <c r="WL615" s="10">
        <f>WJ615*1.1</f>
        <v>12.100000000000001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VLOOKUP(WP615,$A$681:$F$2236,6,FALSE)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VLOOKUP(WY615,$A$681:$F$2236,6,FALSE)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466</v>
      </c>
      <c r="XJ615" s="204"/>
      <c r="XK615" s="204">
        <f>VLOOKUP(XH615,$A$681:$F$2236,6,FALSE)</f>
        <v>126</v>
      </c>
      <c r="XL615" s="203" t="s">
        <v>69</v>
      </c>
      <c r="XM615" s="10">
        <f>XK615*1.1</f>
        <v>138.60000000000002</v>
      </c>
      <c r="XO615" s="274"/>
      <c r="XP615" s="203" t="s">
        <v>79</v>
      </c>
      <c r="XQ615" s="277" t="s">
        <v>530</v>
      </c>
      <c r="XS615" s="204"/>
      <c r="XT615" s="204">
        <f>VLOOKUP(XQ615,$A$681:$F$2236,6,FALSE)</f>
        <v>80</v>
      </c>
      <c r="XU615" s="203" t="s">
        <v>69</v>
      </c>
      <c r="XV615" s="10">
        <f>XT615*1.1</f>
        <v>88</v>
      </c>
      <c r="XW615" s="10"/>
      <c r="XX615" s="274"/>
      <c r="XY615" s="203" t="s">
        <v>79</v>
      </c>
      <c r="XZ615" s="277" t="s">
        <v>1252</v>
      </c>
      <c r="YB615" s="204"/>
      <c r="YC615" s="204">
        <f>VLOOKUP(XZ615,$A$681:$F$2236,6,FALSE)</f>
        <v>11</v>
      </c>
      <c r="YD615" s="203" t="s">
        <v>69</v>
      </c>
      <c r="YE615" s="10">
        <f>YC615*1.1</f>
        <v>12.100000000000001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VLOOKUP(YI615,$A$681:$F$2236,6,FALSE)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VLOOKUP(YR615,$A$681:$F$2236,6,FALSE)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31" t="s">
        <v>999</v>
      </c>
      <c r="ZC615" s="204"/>
      <c r="ZD615" s="204">
        <f>VLOOKUP(ZA615,$A$681:$F$2236,6,FALSE)</f>
        <v>0</v>
      </c>
      <c r="ZE615" s="203" t="s">
        <v>69</v>
      </c>
      <c r="ZF615" s="10">
        <f>ZD615*1.1</f>
        <v>0</v>
      </c>
      <c r="ZH615" s="274"/>
      <c r="ZI615" s="203" t="s">
        <v>79</v>
      </c>
      <c r="ZJ615" s="277" t="s">
        <v>422</v>
      </c>
      <c r="ZL615" s="204"/>
      <c r="ZM615" s="204">
        <f>VLOOKUP(ZJ615,$A$681:$F$2236,6,FALSE)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560</v>
      </c>
      <c r="ZU615" s="204"/>
      <c r="ZV615" s="204">
        <f>VLOOKUP(ZS615,$A$681:$F$2236,6,FALSE)</f>
        <v>130</v>
      </c>
      <c r="ZW615" s="203" t="s">
        <v>69</v>
      </c>
      <c r="ZX615" s="10">
        <f>ZV615*1.1</f>
        <v>143</v>
      </c>
      <c r="ZY615" s="10"/>
      <c r="ZZ615" s="274"/>
      <c r="AAA615" s="203" t="s">
        <v>79</v>
      </c>
      <c r="AAB615" s="277" t="s">
        <v>466</v>
      </c>
      <c r="AAD615" s="204"/>
      <c r="AAE615" s="204">
        <f>VLOOKUP(AAB615,$A$681:$F$2236,6,FALSE)</f>
        <v>126</v>
      </c>
      <c r="AAF615" s="203" t="s">
        <v>69</v>
      </c>
      <c r="AAG615" s="10">
        <f>AAE615*1.1</f>
        <v>138.60000000000002</v>
      </c>
      <c r="AAH615" s="10"/>
      <c r="AAI615" s="274"/>
      <c r="AAJ615" s="203" t="s">
        <v>79</v>
      </c>
      <c r="AAK615" s="277" t="s">
        <v>2304</v>
      </c>
      <c r="AAM615" s="204"/>
      <c r="AAN615" s="204">
        <f>VLOOKUP(AAK615,$A$681:$F$2236,6,FALSE)</f>
        <v>202</v>
      </c>
      <c r="AAO615" s="203" t="s">
        <v>69</v>
      </c>
      <c r="AAP615" s="10">
        <f>AAN615*1.1</f>
        <v>222.20000000000002</v>
      </c>
      <c r="AAQ615" s="10"/>
      <c r="AAR615" s="274"/>
      <c r="AAS615" s="203" t="s">
        <v>79</v>
      </c>
      <c r="AAT615" s="277" t="s">
        <v>463</v>
      </c>
      <c r="AAV615" s="204"/>
      <c r="AAW615" s="204">
        <f>VLOOKUP(AAT615,$A$681:$F$2236,6,FALSE)</f>
        <v>90</v>
      </c>
      <c r="AAX615" s="203" t="s">
        <v>69</v>
      </c>
      <c r="AAY615" s="10">
        <f>AAW615*1.1</f>
        <v>99.000000000000014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VLOOKUP(ABC615,$A$681:$F$2236,6,FALSE)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582</v>
      </c>
      <c r="ABN615" s="204"/>
      <c r="ABO615" s="204">
        <f>VLOOKUP(ABL615,$A$681:$F$2236,6,FALSE)</f>
        <v>13</v>
      </c>
      <c r="ABP615" s="203" t="s">
        <v>69</v>
      </c>
      <c r="ABQ615" s="10">
        <f>ABO615*1.1</f>
        <v>14.3</v>
      </c>
      <c r="ABR615" s="10"/>
      <c r="ABS615" s="274"/>
      <c r="ABT615" s="203" t="s">
        <v>79</v>
      </c>
      <c r="ABU615" s="277" t="s">
        <v>456</v>
      </c>
      <c r="ABW615" s="204"/>
      <c r="ABX615" s="204">
        <f>VLOOKUP(ABU615,$A$681:$F$2236,6,FALSE)</f>
        <v>120</v>
      </c>
      <c r="ABY615" s="203" t="s">
        <v>69</v>
      </c>
      <c r="ABZ615" s="10">
        <f>ABX615*1.1</f>
        <v>132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VLOOKUP(ACD615,$A$681:$F$2236,6,FALSE)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VLOOKUP(ACM615,$A$681:$F$2236,6,FALSE)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VLOOKUP(ACV615,$A$681:$F$2236,6,FALSE)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VLOOKUP(ADE615,$A$681:$F$2236,6,FALSE)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VLOOKUP(ADN615,$A$681:$F$2236,6,FALSE)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VLOOKUP(ADW615,$A$681:$F$2236,6,FALSE)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VLOOKUP(AEF615,$A$681:$F$2236,6,FALSE)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VLOOKUP(AEO615,$A$681:$F$2236,6,FALSE)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VLOOKUP(AEX615,$A$681:$F$2236,6,FALSE)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VLOOKUP(AFG615,$A$681:$F$2236,6,FALSE)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VLOOKUP(AFP615,$A$681:$F$2236,6,FALSE)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VLOOKUP(AFY615,$A$681:$F$2236,6,FALSE)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VLOOKUP(AGH615,$A$681:$F$2236,6,FALSE)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VLOOKUP(AGQ615,$A$681:$F$2236,6,FALSE)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456</v>
      </c>
      <c r="AHB615" s="204"/>
      <c r="AHC615" s="204">
        <f>VLOOKUP(AGZ615,$A$681:$F$2236,6,FALSE)</f>
        <v>120</v>
      </c>
      <c r="AHD615" s="203" t="s">
        <v>69</v>
      </c>
      <c r="AHE615" s="10">
        <f>AHC615*1.1</f>
        <v>132</v>
      </c>
      <c r="AHF615" s="10"/>
      <c r="AHG615" s="274"/>
      <c r="AHH615" s="203" t="s">
        <v>79</v>
      </c>
      <c r="AHI615" s="277" t="s">
        <v>508</v>
      </c>
      <c r="AHK615" s="204"/>
      <c r="AHL615" s="204">
        <f>VLOOKUP(AHI615,$A$681:$F$2236,6,FALSE)</f>
        <v>114</v>
      </c>
      <c r="AHM615" s="203" t="s">
        <v>69</v>
      </c>
      <c r="AHN615" s="10">
        <f>AHL615*1.1</f>
        <v>125.4</v>
      </c>
      <c r="AHO615" s="10"/>
      <c r="AHP615" s="274"/>
      <c r="AHQ615" s="203" t="s">
        <v>79</v>
      </c>
      <c r="AHR615" s="277" t="s">
        <v>519</v>
      </c>
      <c r="AHT615" s="204"/>
      <c r="AHU615" s="204">
        <f>VLOOKUP(AHR615,$A$681:$F$2236,6,FALSE)</f>
        <v>219</v>
      </c>
      <c r="AHV615" s="203" t="s">
        <v>69</v>
      </c>
      <c r="AHW615" s="10">
        <f>AHU615*1.1</f>
        <v>240.9</v>
      </c>
      <c r="AHX615" s="10"/>
      <c r="AHY615" s="274"/>
      <c r="AHZ615" s="203" t="s">
        <v>79</v>
      </c>
      <c r="AIA615" s="277" t="s">
        <v>582</v>
      </c>
      <c r="AIC615" s="204"/>
      <c r="AID615" s="204">
        <f>VLOOKUP(AIA615,$A$681:$F$2236,6,FALSE)</f>
        <v>13</v>
      </c>
      <c r="AIE615" s="203" t="s">
        <v>69</v>
      </c>
      <c r="AIF615" s="10">
        <f>AID615*1.1</f>
        <v>14.3</v>
      </c>
      <c r="AIG615" s="10"/>
      <c r="AIH615" s="274"/>
      <c r="AII615" s="203" t="s">
        <v>79</v>
      </c>
      <c r="AIJ615" s="277" t="s">
        <v>713</v>
      </c>
      <c r="AIL615" s="204"/>
      <c r="AIM615" s="204">
        <f>VLOOKUP(AIJ615,$A$681:$F$2236,6,FALSE)</f>
        <v>1</v>
      </c>
      <c r="AIN615" s="203" t="s">
        <v>69</v>
      </c>
      <c r="AIO615" s="10">
        <f>AIM615*1.1</f>
        <v>1.1000000000000001</v>
      </c>
      <c r="AIP615" s="10"/>
      <c r="AIQ615" s="274"/>
      <c r="AIR615" s="203" t="s">
        <v>79</v>
      </c>
      <c r="AIS615" s="277" t="s">
        <v>1252</v>
      </c>
      <c r="AIU615" s="204"/>
      <c r="AIV615" s="204">
        <f>VLOOKUP(AIS615,$A$681:$F$2236,6,FALSE)</f>
        <v>11</v>
      </c>
      <c r="AIW615" s="203" t="s">
        <v>69</v>
      </c>
      <c r="AIX615" s="10">
        <f>AIV615*1.1</f>
        <v>12.100000000000001</v>
      </c>
      <c r="AIY615" s="10"/>
      <c r="AIZ615" s="274"/>
      <c r="AJA615" s="203" t="s">
        <v>79</v>
      </c>
      <c r="AJB615" s="277" t="s">
        <v>432</v>
      </c>
      <c r="AJD615" s="204"/>
      <c r="AJE615" s="204">
        <f>VLOOKUP(AJB615,$A$681:$F$2236,6,FALSE)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466</v>
      </c>
      <c r="AJM615" s="204"/>
      <c r="AJN615" s="204">
        <f>VLOOKUP(AJK615,$A$681:$F$2236,6,FALSE)</f>
        <v>126</v>
      </c>
      <c r="AJO615" s="203" t="s">
        <v>69</v>
      </c>
      <c r="AJP615" s="10">
        <f>AJN615*1.1</f>
        <v>138.60000000000002</v>
      </c>
      <c r="AJQ615" s="10"/>
      <c r="AJR615" s="274"/>
      <c r="AJS615" s="203" t="s">
        <v>79</v>
      </c>
      <c r="AJT615" s="434" t="s">
        <v>1252</v>
      </c>
      <c r="AJV615" s="204"/>
      <c r="AJW615" s="204">
        <f>VLOOKUP(AJT615,$A$681:$F$2236,6,FALSE)</f>
        <v>11</v>
      </c>
      <c r="AJX615" s="203" t="s">
        <v>69</v>
      </c>
      <c r="AJY615" s="10">
        <f>AJW615*1.1</f>
        <v>12.100000000000001</v>
      </c>
      <c r="AJZ615" s="10"/>
      <c r="AKA615" s="274"/>
      <c r="AKB615" s="203" t="s">
        <v>79</v>
      </c>
      <c r="AKC615" s="277" t="s">
        <v>463</v>
      </c>
      <c r="AKE615" s="204"/>
      <c r="AKF615" s="204">
        <f>VLOOKUP(AKC615,$A$681:$F$2236,6,FALSE)</f>
        <v>90</v>
      </c>
      <c r="AKG615" s="203" t="s">
        <v>69</v>
      </c>
      <c r="AKH615" s="10">
        <f>AKF615*1.1</f>
        <v>99.000000000000014</v>
      </c>
      <c r="AKI615" s="10"/>
      <c r="AKJ615" s="274"/>
      <c r="AKK615" s="203" t="s">
        <v>79</v>
      </c>
      <c r="AKL615" s="277" t="s">
        <v>1252</v>
      </c>
      <c r="AKN615" s="204"/>
      <c r="AKO615" s="204">
        <f>VLOOKUP(AKL615,$A$681:$F$2236,6,FALSE)</f>
        <v>11</v>
      </c>
      <c r="AKP615" s="203" t="s">
        <v>69</v>
      </c>
      <c r="AKQ615" s="10">
        <f>AKO615*1.1</f>
        <v>12.100000000000001</v>
      </c>
      <c r="AKR615" s="10"/>
      <c r="AKS615" s="274"/>
      <c r="AKT615" s="203" t="s">
        <v>79</v>
      </c>
      <c r="AKU615" s="277" t="s">
        <v>463</v>
      </c>
      <c r="AKW615" s="204"/>
      <c r="AKX615" s="204">
        <f>VLOOKUP(AKU615,$A$681:$F$2236,6,FALSE)</f>
        <v>90</v>
      </c>
      <c r="AKY615" s="203" t="s">
        <v>69</v>
      </c>
      <c r="AKZ615" s="10">
        <f>AKX615*1.1</f>
        <v>99.000000000000014</v>
      </c>
      <c r="ALA615" s="10"/>
      <c r="ALB615" s="274"/>
      <c r="ALC615" s="203" t="s">
        <v>79</v>
      </c>
      <c r="ALD615" s="277" t="s">
        <v>466</v>
      </c>
      <c r="ALF615" s="204"/>
      <c r="ALG615" s="204">
        <f>VLOOKUP(ALD615,$A$681:$F$2236,6,FALSE)</f>
        <v>126</v>
      </c>
      <c r="ALH615" s="203" t="s">
        <v>69</v>
      </c>
      <c r="ALI615" s="10">
        <f>ALG615*1.1</f>
        <v>138.60000000000002</v>
      </c>
      <c r="ALJ615" s="10"/>
      <c r="ALK615" s="274"/>
      <c r="ALL615" s="203" t="s">
        <v>79</v>
      </c>
      <c r="ALM615" s="277" t="s">
        <v>448</v>
      </c>
      <c r="ALO615" s="204"/>
      <c r="ALP615" s="204">
        <f>VLOOKUP(ALM615,$A$681:$F$2236,6,FALSE)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424</v>
      </c>
      <c r="ALX615" s="204"/>
      <c r="ALY615" s="204">
        <f>VLOOKUP(ALV615,$A$681:$F$2236,6,FALSE)</f>
        <v>72</v>
      </c>
      <c r="ALZ615" s="203" t="s">
        <v>69</v>
      </c>
      <c r="AMA615" s="10">
        <f>ALY615*1.1</f>
        <v>79.2</v>
      </c>
      <c r="AMB615" s="10"/>
      <c r="AMC615" s="274"/>
      <c r="AMD615" s="203" t="s">
        <v>79</v>
      </c>
      <c r="AME615" s="277" t="s">
        <v>1252</v>
      </c>
      <c r="AMG615" s="204"/>
      <c r="AMH615" s="204">
        <f>VLOOKUP(AME615,$A$681:$F$2236,6,FALSE)</f>
        <v>11</v>
      </c>
      <c r="AMI615" s="203" t="s">
        <v>69</v>
      </c>
      <c r="AMJ615" s="10">
        <f>AMH615*1.1</f>
        <v>12.100000000000001</v>
      </c>
      <c r="AMK615" s="10"/>
      <c r="AML615" s="274"/>
      <c r="AMM615" s="203" t="s">
        <v>79</v>
      </c>
      <c r="AMN615" s="277" t="s">
        <v>641</v>
      </c>
      <c r="AMP615" s="204"/>
      <c r="AMQ615" s="204">
        <f>VLOOKUP(AMN615,$A$681:$F$2236,6,FALSE)</f>
        <v>106</v>
      </c>
      <c r="AMR615" s="203" t="s">
        <v>69</v>
      </c>
      <c r="AMS615" s="10">
        <f>AMQ615*1.1</f>
        <v>116.60000000000001</v>
      </c>
      <c r="AMT615" s="10"/>
      <c r="AMU615" s="274"/>
      <c r="AMV615" s="203" t="s">
        <v>79</v>
      </c>
      <c r="AMW615" s="277" t="s">
        <v>448</v>
      </c>
      <c r="AMY615" s="204"/>
      <c r="AMZ615" s="204">
        <f>VLOOKUP(AMW615,$A$681:$F$2236,6,FALSE)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605</v>
      </c>
      <c r="ANH615" s="204"/>
      <c r="ANI615" s="204">
        <f>VLOOKUP(ANF615,$A$681:$F$2236,6,FALSE)</f>
        <v>129</v>
      </c>
      <c r="ANJ615" s="203" t="s">
        <v>69</v>
      </c>
      <c r="ANK615" s="10">
        <f>ANI615*1.1</f>
        <v>141.9</v>
      </c>
      <c r="ANL615" s="10"/>
      <c r="ANM615" s="274"/>
      <c r="ANN615" s="203" t="s">
        <v>79</v>
      </c>
      <c r="ANO615" s="277" t="s">
        <v>582</v>
      </c>
      <c r="ANQ615" s="204"/>
      <c r="ANR615" s="204">
        <f>VLOOKUP(ANO615,$A$681:$F$2236,6,FALSE)</f>
        <v>13</v>
      </c>
      <c r="ANS615" s="203" t="s">
        <v>69</v>
      </c>
      <c r="ANT615" s="10">
        <f>ANR615*1.1</f>
        <v>14.3</v>
      </c>
      <c r="ANU615" s="10"/>
      <c r="ANV615" s="274"/>
      <c r="ANW615" s="203" t="s">
        <v>79</v>
      </c>
      <c r="ANX615" s="277" t="s">
        <v>463</v>
      </c>
      <c r="ANZ615" s="204"/>
      <c r="AOA615" s="204">
        <f>VLOOKUP(ANX615,$A$681:$F$2236,6,FALSE)</f>
        <v>90</v>
      </c>
      <c r="AOB615" s="203" t="s">
        <v>69</v>
      </c>
      <c r="AOC615" s="10">
        <f>AOA615*1.1</f>
        <v>99.000000000000014</v>
      </c>
      <c r="AOD615" s="10"/>
      <c r="AOE615" s="274"/>
      <c r="AOF615" s="203" t="s">
        <v>79</v>
      </c>
      <c r="AOG615" s="277" t="s">
        <v>463</v>
      </c>
      <c r="AOI615" s="204"/>
      <c r="AOJ615" s="204">
        <f>VLOOKUP(AOG615,$A$681:$F$2236,6,FALSE)</f>
        <v>90</v>
      </c>
      <c r="AOK615" s="203" t="s">
        <v>69</v>
      </c>
      <c r="AOL615" s="10">
        <f>AOJ615*1.1</f>
        <v>99.000000000000014</v>
      </c>
      <c r="AOM615" s="10"/>
      <c r="AON615" s="274"/>
      <c r="AOO615" s="203" t="s">
        <v>79</v>
      </c>
      <c r="AOP615" s="277" t="s">
        <v>463</v>
      </c>
      <c r="AOR615" s="204"/>
      <c r="AOS615" s="204">
        <f>VLOOKUP(AOP615,$A$681:$F$2236,6,FALSE)</f>
        <v>90</v>
      </c>
      <c r="AOT615" s="203" t="s">
        <v>69</v>
      </c>
      <c r="AOU615" s="10">
        <f>AOS615*1.1</f>
        <v>99.000000000000014</v>
      </c>
      <c r="AOV615" s="10"/>
      <c r="AOW615" s="274"/>
      <c r="AOX615" s="203" t="s">
        <v>79</v>
      </c>
      <c r="AOY615" s="277" t="s">
        <v>466</v>
      </c>
      <c r="APA615" s="204"/>
      <c r="APB615" s="204">
        <f>VLOOKUP(AOY615,$A$681:$F$2236,6,FALSE)</f>
        <v>126</v>
      </c>
      <c r="APC615" s="203" t="s">
        <v>69</v>
      </c>
      <c r="APD615" s="10">
        <f>APB615*1.1</f>
        <v>138.60000000000002</v>
      </c>
      <c r="APE615" s="10"/>
      <c r="APF615" s="274"/>
      <c r="APG615" s="203" t="s">
        <v>79</v>
      </c>
      <c r="APH615" s="277" t="s">
        <v>2304</v>
      </c>
      <c r="APJ615" s="204"/>
      <c r="APK615" s="204">
        <f>VLOOKUP(APH615,$A$681:$F$2236,6,FALSE)</f>
        <v>202</v>
      </c>
      <c r="APL615" s="203" t="s">
        <v>69</v>
      </c>
      <c r="APM615" s="10">
        <f>APK615*1.1</f>
        <v>222.20000000000002</v>
      </c>
      <c r="APN615" s="10"/>
      <c r="APO615" s="274"/>
      <c r="APP615" s="203" t="s">
        <v>79</v>
      </c>
      <c r="APQ615" s="277" t="s">
        <v>466</v>
      </c>
      <c r="APS615" s="204"/>
      <c r="APT615" s="204">
        <f>VLOOKUP(APQ615,$A$681:$F$2236,6,FALSE)</f>
        <v>126</v>
      </c>
      <c r="APU615" s="203" t="s">
        <v>69</v>
      </c>
      <c r="APV615" s="10">
        <f>APT615*1.1</f>
        <v>138.60000000000002</v>
      </c>
      <c r="APW615" s="10"/>
      <c r="APX615" s="274"/>
      <c r="APY615" s="203" t="s">
        <v>79</v>
      </c>
      <c r="APZ615" s="277" t="s">
        <v>519</v>
      </c>
      <c r="AQB615" s="204"/>
      <c r="AQC615" s="204">
        <f>VLOOKUP(APZ615,$A$681:$F$2236,6,FALSE)</f>
        <v>219</v>
      </c>
      <c r="AQD615" s="203" t="s">
        <v>69</v>
      </c>
      <c r="AQE615" s="10">
        <f>AQC615*1.1</f>
        <v>240.9</v>
      </c>
      <c r="AQF615" s="10"/>
      <c r="AQG615" s="274"/>
    </row>
    <row r="616" spans="1:1125" s="14" customFormat="1" ht="15">
      <c r="A616" s="203"/>
      <c r="B616" s="417"/>
      <c r="D616" s="203"/>
      <c r="E616" s="203"/>
      <c r="F616" s="203"/>
      <c r="G616" s="10"/>
      <c r="H616" s="10">
        <f>SUM(G611:G615)</f>
        <v>1144.9000000000001</v>
      </c>
      <c r="I616" s="268"/>
      <c r="J616" s="203"/>
      <c r="K616" s="417"/>
      <c r="M616" s="203"/>
      <c r="N616" s="203"/>
      <c r="O616" s="203"/>
      <c r="P616" s="10"/>
      <c r="Q616" s="10">
        <f>SUM(P611:P615)</f>
        <v>844.89999999999986</v>
      </c>
      <c r="R616" s="268"/>
      <c r="S616" s="203"/>
      <c r="T616" s="265"/>
      <c r="V616" s="203"/>
      <c r="W616" s="203"/>
      <c r="X616" s="203"/>
      <c r="Y616" s="10"/>
      <c r="Z616" s="10">
        <f>SUM(Y611:Y615)</f>
        <v>982.5</v>
      </c>
      <c r="AA616" s="268"/>
      <c r="AB616" s="203"/>
      <c r="AC616" s="417"/>
      <c r="AE616" s="203"/>
      <c r="AF616" s="203"/>
      <c r="AG616" s="203"/>
      <c r="AH616" s="10"/>
      <c r="AI616" s="10">
        <f>SUM(AH611:AH615)</f>
        <v>732.59999999999991</v>
      </c>
      <c r="AJ616" s="268"/>
      <c r="AK616" s="203"/>
      <c r="AL616" s="417"/>
      <c r="AN616" s="203"/>
      <c r="AO616" s="203"/>
      <c r="AP616" s="203"/>
      <c r="AQ616" s="10"/>
      <c r="AR616" s="10">
        <f>SUM(AQ611:AQ615)</f>
        <v>912.5</v>
      </c>
      <c r="AS616" s="268"/>
      <c r="AT616" s="203"/>
      <c r="AU616" s="417"/>
      <c r="AW616" s="203"/>
      <c r="AX616" s="203"/>
      <c r="AY616" s="203"/>
      <c r="AZ616" s="10"/>
      <c r="BA616" s="10">
        <f>SUM(AZ611:AZ615)</f>
        <v>843.19999999999993</v>
      </c>
      <c r="BB616" s="268"/>
      <c r="BC616" s="203"/>
      <c r="BD616" s="417"/>
      <c r="BF616" s="203"/>
      <c r="BG616" s="203"/>
      <c r="BH616" s="203"/>
      <c r="BI616" s="10"/>
      <c r="BJ616" s="10">
        <f>SUM(BI611:BI615)</f>
        <v>681.8</v>
      </c>
      <c r="BK616" s="268"/>
      <c r="BL616" s="203"/>
      <c r="BM616" s="417"/>
      <c r="BO616" s="203"/>
      <c r="BP616" s="203"/>
      <c r="BQ616" s="203"/>
      <c r="BR616" s="10"/>
      <c r="BS616" s="10">
        <f>SUM(BR611:BR615)</f>
        <v>964.4</v>
      </c>
      <c r="BT616" s="268"/>
      <c r="BU616" s="203"/>
      <c r="BV616" s="417"/>
      <c r="BX616" s="203"/>
      <c r="BY616" s="203"/>
      <c r="BZ616" s="203"/>
      <c r="CA616" s="10"/>
      <c r="CB616" s="10">
        <f>SUM(CA611:CA615)</f>
        <v>823.8</v>
      </c>
      <c r="CC616" s="268"/>
      <c r="CD616" s="203"/>
      <c r="CE616" s="417"/>
      <c r="CG616" s="203"/>
      <c r="CH616" s="203"/>
      <c r="CI616" s="203"/>
      <c r="CJ616" s="10"/>
      <c r="CK616" s="10">
        <f>SUM(CJ611:CJ615)</f>
        <v>725.30000000000007</v>
      </c>
      <c r="CL616" s="268"/>
      <c r="CM616" s="203"/>
      <c r="CN616" s="417"/>
      <c r="CP616" s="203"/>
      <c r="CQ616" s="203"/>
      <c r="CR616" s="203"/>
      <c r="CS616" s="10"/>
      <c r="CT616" s="10">
        <f>SUM(CS611:CS615)</f>
        <v>667.40000000000009</v>
      </c>
      <c r="CU616" s="268"/>
      <c r="CV616" s="203"/>
      <c r="CW616" s="417"/>
      <c r="CY616" s="203"/>
      <c r="CZ616" s="203"/>
      <c r="DA616" s="203"/>
      <c r="DB616" s="10"/>
      <c r="DC616" s="10">
        <f>SUM(DB611:DB615)</f>
        <v>827.69999999999993</v>
      </c>
      <c r="DD616" s="268"/>
      <c r="DE616" s="203"/>
      <c r="DF616" s="417"/>
      <c r="DH616" s="203"/>
      <c r="DI616" s="203"/>
      <c r="DJ616" s="203"/>
      <c r="DK616" s="10"/>
      <c r="DL616" s="10">
        <f>SUM(DK611:DK615)</f>
        <v>623.9</v>
      </c>
      <c r="DM616" s="268"/>
      <c r="DN616" s="203"/>
      <c r="DO616" s="417"/>
      <c r="DQ616" s="203"/>
      <c r="DR616" s="203"/>
      <c r="DS616" s="203"/>
      <c r="DT616" s="10"/>
      <c r="DU616" s="10">
        <f>SUM(DT611:DT615)</f>
        <v>920.30000000000007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7"/>
      <c r="EI616" s="203"/>
      <c r="EJ616" s="203"/>
      <c r="EK616" s="203"/>
      <c r="EL616" s="10"/>
      <c r="EM616" s="10">
        <f>SUM(EL611:EL615)</f>
        <v>640.6</v>
      </c>
      <c r="EN616" s="268"/>
      <c r="EO616" s="203"/>
      <c r="EP616" s="417"/>
      <c r="ER616" s="203"/>
      <c r="ES616" s="203"/>
      <c r="ET616" s="203"/>
      <c r="EU616" s="10"/>
      <c r="EV616" s="10">
        <f>SUM(EU611:EU615)</f>
        <v>834.55</v>
      </c>
      <c r="EW616" s="268"/>
      <c r="EX616" s="203"/>
      <c r="EY616" s="417"/>
      <c r="FA616" s="203"/>
      <c r="FB616" s="203"/>
      <c r="FC616" s="203"/>
      <c r="FD616" s="10"/>
      <c r="FE616" s="10">
        <f>SUM(FD611:FD615)</f>
        <v>962.3</v>
      </c>
      <c r="FF616" s="268"/>
      <c r="FG616" s="203"/>
      <c r="FH616" s="425"/>
      <c r="FJ616" s="203"/>
      <c r="FK616" s="203"/>
      <c r="FL616" s="203"/>
      <c r="FM616" s="10"/>
      <c r="FN616" s="10">
        <f>SUM(FM611:FM615)</f>
        <v>955</v>
      </c>
      <c r="FO616" s="268"/>
      <c r="FP616" s="203"/>
      <c r="FQ616" s="417"/>
      <c r="FS616" s="203"/>
      <c r="FT616" s="203"/>
      <c r="FU616" s="203"/>
      <c r="FV616" s="10"/>
      <c r="FW616" s="10">
        <f>SUM(FV611:FV615)</f>
        <v>955.1</v>
      </c>
      <c r="FX616" s="268"/>
      <c r="FY616" s="203"/>
      <c r="FZ616" s="417"/>
      <c r="GB616" s="203"/>
      <c r="GC616" s="203"/>
      <c r="GD616" s="203"/>
      <c r="GE616" s="10"/>
      <c r="GF616" s="10">
        <f>SUM(GE611:GE615)</f>
        <v>813.3</v>
      </c>
      <c r="GG616" s="268"/>
      <c r="GH616" s="203"/>
      <c r="GI616" s="417"/>
      <c r="GK616" s="203"/>
      <c r="GL616" s="203"/>
      <c r="GM616" s="203"/>
      <c r="GN616" s="10"/>
      <c r="GO616" s="10">
        <f>SUM(GN611:GN615)</f>
        <v>703.80000000000007</v>
      </c>
      <c r="GP616" s="268"/>
      <c r="GQ616" s="203"/>
      <c r="GR616" s="417"/>
      <c r="GT616" s="203"/>
      <c r="GU616" s="203"/>
      <c r="GV616" s="203"/>
      <c r="GW616" s="203"/>
      <c r="GX616" s="10">
        <f>SUM(GW611:GW615)</f>
        <v>762.09999999999991</v>
      </c>
      <c r="GY616" s="268"/>
      <c r="GZ616" s="203"/>
      <c r="HA616" s="417"/>
      <c r="HC616" s="203"/>
      <c r="HD616" s="203"/>
      <c r="HE616" s="203"/>
      <c r="HF616" s="10"/>
      <c r="HG616" s="10">
        <f>SUM(HF611:HF615)</f>
        <v>980.3</v>
      </c>
      <c r="HH616" s="268"/>
      <c r="HI616" s="203"/>
      <c r="HJ616" s="417"/>
      <c r="HL616" s="203"/>
      <c r="HM616" s="203"/>
      <c r="HN616" s="203"/>
      <c r="HO616" s="203"/>
      <c r="HP616" s="10">
        <f>SUM(HO611:HO615)</f>
        <v>742.1</v>
      </c>
      <c r="HQ616" s="268"/>
      <c r="HR616" s="203"/>
      <c r="HS616" s="426"/>
      <c r="HU616" s="203"/>
      <c r="HV616" s="203"/>
      <c r="HW616" s="203"/>
      <c r="HX616" s="10"/>
      <c r="HY616" s="10">
        <f>SUM(HX611:HX615)</f>
        <v>876.69999999999993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6"/>
      <c r="IM616" s="203"/>
      <c r="IN616" s="203"/>
      <c r="IO616" s="203"/>
      <c r="IP616" s="10"/>
      <c r="IQ616" s="10">
        <f>SUM(IP611:IP615)</f>
        <v>821.3</v>
      </c>
      <c r="IR616" s="268"/>
      <c r="IS616" s="203"/>
      <c r="IT616" s="426"/>
      <c r="IV616" s="203"/>
      <c r="IW616" s="203"/>
      <c r="IX616" s="203"/>
      <c r="IY616" s="10"/>
      <c r="IZ616" s="10">
        <f>SUM(IY611:IY615)</f>
        <v>704.49999999999989</v>
      </c>
      <c r="JA616" s="268"/>
      <c r="JB616" s="203"/>
      <c r="JC616" s="426"/>
      <c r="JE616" s="203"/>
      <c r="JF616" s="203"/>
      <c r="JG616" s="203"/>
      <c r="JH616" s="10"/>
      <c r="JI616" s="10">
        <f>SUM(JH611:JH615)</f>
        <v>911.30000000000007</v>
      </c>
      <c r="JJ616" s="268"/>
      <c r="JK616" s="203"/>
      <c r="JL616" s="426"/>
      <c r="JN616" s="203"/>
      <c r="JO616" s="203"/>
      <c r="JP616" s="203"/>
      <c r="JQ616" s="10"/>
      <c r="JR616" s="10">
        <f>SUM(JQ611:JQ615)</f>
        <v>520.6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872.6</v>
      </c>
      <c r="KB616" s="268"/>
      <c r="KC616" s="203"/>
      <c r="KD616" s="426"/>
      <c r="KF616" s="203"/>
      <c r="KG616" s="203"/>
      <c r="KH616" s="203"/>
      <c r="KI616" s="10"/>
      <c r="KJ616" s="10">
        <f>SUM(KI611:KI615)</f>
        <v>1017.0000000000001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634.5</v>
      </c>
      <c r="KT616" s="268"/>
      <c r="KU616" s="203"/>
      <c r="KV616" s="432"/>
      <c r="KX616" s="203"/>
      <c r="KY616" s="203"/>
      <c r="KZ616" s="203"/>
      <c r="LA616" s="10"/>
      <c r="LB616" s="10">
        <f>SUM(LA611:LA615)</f>
        <v>818</v>
      </c>
      <c r="LC616" s="268"/>
      <c r="LD616" s="203"/>
      <c r="LE616" s="426"/>
      <c r="LG616" s="203"/>
      <c r="LH616" s="203"/>
      <c r="LI616" s="203"/>
      <c r="LJ616" s="10"/>
      <c r="LK616" s="10">
        <f>SUM(LJ611:LJ615)</f>
        <v>891.5</v>
      </c>
      <c r="LL616" s="268"/>
      <c r="LM616" s="203"/>
      <c r="LN616" s="426"/>
      <c r="LP616" s="203"/>
      <c r="LQ616" s="203"/>
      <c r="LR616" s="203"/>
      <c r="LS616" s="10"/>
      <c r="LT616" s="10">
        <f>SUM(LS611:LS615)</f>
        <v>700.7</v>
      </c>
      <c r="LU616" s="268"/>
      <c r="LV616" s="203"/>
      <c r="LW616" s="426"/>
      <c r="LY616" s="203"/>
      <c r="LZ616" s="203"/>
      <c r="MA616" s="203"/>
      <c r="MB616" s="10"/>
      <c r="MC616" s="10">
        <f>SUM(MB611:MB615)</f>
        <v>894.3</v>
      </c>
      <c r="MD616" s="268"/>
      <c r="ME616" s="203"/>
      <c r="MF616" s="426"/>
      <c r="MH616" s="203"/>
      <c r="MI616" s="203"/>
      <c r="MJ616" s="203"/>
      <c r="MK616" s="10"/>
      <c r="ML616" s="10">
        <f>SUM(MK611:MK615)</f>
        <v>733.3</v>
      </c>
      <c r="MM616" s="268"/>
      <c r="MN616" s="203"/>
      <c r="MO616" s="426"/>
      <c r="MQ616" s="203"/>
      <c r="MR616" s="203"/>
      <c r="MS616" s="203"/>
      <c r="MT616" s="10"/>
      <c r="MU616" s="10">
        <f>SUM(MT611:MT615)</f>
        <v>710.6</v>
      </c>
      <c r="MV616" s="268"/>
      <c r="MW616" s="203"/>
      <c r="MX616" s="426"/>
      <c r="MZ616" s="203"/>
      <c r="NA616" s="203"/>
      <c r="NB616" s="203"/>
      <c r="NC616" s="10"/>
      <c r="ND616" s="10">
        <f>SUM(NC611:NC615)</f>
        <v>641.80000000000007</v>
      </c>
      <c r="NE616" s="268"/>
      <c r="NF616" s="203"/>
      <c r="NG616" s="426"/>
      <c r="NI616" s="203"/>
      <c r="NJ616" s="203"/>
      <c r="NK616" s="203"/>
      <c r="NL616" s="10"/>
      <c r="NM616" s="10">
        <f>SUM(NL611:NL615)</f>
        <v>732.4</v>
      </c>
      <c r="NN616" s="268"/>
      <c r="NO616" s="203"/>
      <c r="NP616" s="428"/>
      <c r="NR616" s="203"/>
      <c r="NS616" s="203"/>
      <c r="NT616" s="203"/>
      <c r="NU616" s="10"/>
      <c r="NV616" s="10">
        <f>SUM(NU611:NU615)</f>
        <v>424.9</v>
      </c>
      <c r="NW616" s="268"/>
      <c r="NX616" s="203"/>
      <c r="NY616" s="426"/>
      <c r="OA616" s="203"/>
      <c r="OB616" s="203"/>
      <c r="OC616" s="203"/>
      <c r="OD616" s="203"/>
      <c r="OE616" s="10">
        <f>SUM(OD611:OD615)</f>
        <v>663.7</v>
      </c>
      <c r="OF616" s="268"/>
      <c r="OG616" s="203"/>
      <c r="OH616" s="426"/>
      <c r="OJ616" s="203"/>
      <c r="OK616" s="203"/>
      <c r="OL616" s="203"/>
      <c r="OM616" s="10"/>
      <c r="ON616" s="10">
        <f>SUM(OM611:OM615)</f>
        <v>602.79999999999995</v>
      </c>
      <c r="OO616" s="268"/>
      <c r="OP616" s="203"/>
      <c r="OQ616" s="428"/>
      <c r="OS616" s="203"/>
      <c r="OT616" s="203"/>
      <c r="OU616" s="203"/>
      <c r="OV616" s="10"/>
      <c r="OW616" s="10">
        <f>SUM(OV611:OV615)</f>
        <v>591.20000000000005</v>
      </c>
      <c r="OX616" s="268"/>
      <c r="OY616" s="203"/>
      <c r="OZ616" s="431"/>
      <c r="PB616" s="203"/>
      <c r="PC616" s="203"/>
      <c r="PD616" s="203"/>
      <c r="PE616" s="10"/>
      <c r="PF616" s="10">
        <f>SUM(PE611:PE615)</f>
        <v>728.5</v>
      </c>
      <c r="PG616" s="268"/>
      <c r="PH616" s="203"/>
      <c r="PI616" s="426"/>
      <c r="PK616" s="203"/>
      <c r="PL616" s="203"/>
      <c r="PM616" s="203"/>
      <c r="PN616" s="10"/>
      <c r="PO616" s="10">
        <f>SUM(PN611:PN615)</f>
        <v>558.69999999999993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6"/>
      <c r="QC616" s="203"/>
      <c r="QD616" s="203"/>
      <c r="QE616" s="203"/>
      <c r="QF616" s="10"/>
      <c r="QG616" s="10">
        <f>SUM(QF611:QF615)</f>
        <v>601</v>
      </c>
      <c r="QH616" s="268"/>
      <c r="QI616" s="203"/>
      <c r="QJ616" s="426"/>
      <c r="QL616" s="203"/>
      <c r="QM616" s="203"/>
      <c r="QN616" s="203"/>
      <c r="QO616" s="10"/>
      <c r="QP616" s="10">
        <f>SUM(QO611:QO615)</f>
        <v>778.45</v>
      </c>
      <c r="QQ616" s="268"/>
      <c r="QR616" s="203"/>
      <c r="QS616" s="426"/>
      <c r="QU616" s="203"/>
      <c r="QV616" s="203"/>
      <c r="QW616" s="203"/>
      <c r="QX616" s="10"/>
      <c r="QY616" s="10">
        <f>SUM(QX611:QX615)</f>
        <v>821.7</v>
      </c>
      <c r="QZ616" s="268"/>
      <c r="RA616" s="203"/>
      <c r="RB616" s="426"/>
      <c r="RD616" s="203"/>
      <c r="RE616" s="203"/>
      <c r="RF616" s="203"/>
      <c r="RG616" s="10"/>
      <c r="RH616" s="10">
        <f>SUM(RG611:RG615)</f>
        <v>1120.3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6"/>
      <c r="RV616" s="203"/>
      <c r="RW616" s="203"/>
      <c r="RX616" s="203"/>
      <c r="RY616" s="10"/>
      <c r="RZ616" s="10">
        <f>SUM(RY611:RY615)</f>
        <v>719.8</v>
      </c>
      <c r="SA616" s="274"/>
      <c r="SB616" s="203"/>
      <c r="SC616" s="426"/>
      <c r="SE616" s="203"/>
      <c r="SF616" s="203"/>
      <c r="SG616" s="203"/>
      <c r="SH616" s="10"/>
      <c r="SI616" s="10">
        <f>SUM(SH611:SH615)</f>
        <v>673.6</v>
      </c>
      <c r="SJ616" s="274"/>
      <c r="SK616" s="203"/>
      <c r="SL616" s="426"/>
      <c r="SN616" s="203"/>
      <c r="SO616" s="203"/>
      <c r="SP616" s="203"/>
      <c r="SQ616" s="10"/>
      <c r="SR616" s="10">
        <f>SUM(SQ611:SQ615)</f>
        <v>865.4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325.29999999999995</v>
      </c>
      <c r="TB616" s="274"/>
      <c r="TC616" s="203"/>
      <c r="TD616" s="431"/>
      <c r="TF616" s="203"/>
      <c r="TG616" s="203"/>
      <c r="TH616" s="203"/>
      <c r="TI616" s="203"/>
      <c r="TJ616" s="10">
        <f>SUM(TI611:TI615)</f>
        <v>767.40000000000009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644.80000000000007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888.1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623.09999999999991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801.09999999999991</v>
      </c>
      <c r="VD616" s="274"/>
      <c r="VE616" s="203"/>
      <c r="VF616" s="426"/>
      <c r="VH616" s="203"/>
      <c r="VI616" s="203"/>
      <c r="VJ616" s="203"/>
      <c r="VK616" s="10"/>
      <c r="VL616" s="10">
        <f>SUM(VK611:VK615)</f>
        <v>872</v>
      </c>
      <c r="VM616" s="274"/>
      <c r="VN616" s="203"/>
      <c r="VO616" s="426"/>
      <c r="VQ616" s="203"/>
      <c r="VR616" s="203"/>
      <c r="VS616" s="203"/>
      <c r="VT616" s="10"/>
      <c r="VU616" s="10">
        <f>SUM(VT611:VT615)</f>
        <v>645.9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672.40000000000009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6"/>
      <c r="XJ616" s="203"/>
      <c r="XK616" s="203"/>
      <c r="XL616" s="203"/>
      <c r="XM616" s="203"/>
      <c r="XN616" s="10">
        <f>SUM(XM611:XM615)</f>
        <v>728.6</v>
      </c>
      <c r="XO616" s="274"/>
      <c r="XP616" s="203"/>
      <c r="XQ616" s="426"/>
      <c r="XS616" s="203"/>
      <c r="XT616" s="203"/>
      <c r="XU616" s="203"/>
      <c r="XV616" s="10"/>
      <c r="XW616" s="10">
        <f>SUM(XV611:XV615)</f>
        <v>772.3</v>
      </c>
      <c r="XX616" s="274"/>
      <c r="XY616" s="203"/>
      <c r="XZ616" s="426"/>
      <c r="YB616" s="203"/>
      <c r="YC616" s="203"/>
      <c r="YD616" s="203"/>
      <c r="YE616" s="203"/>
      <c r="YF616" s="10">
        <f>SUM(YE611:YE615)</f>
        <v>817.80000000000007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31"/>
      <c r="ZC616" s="203"/>
      <c r="ZD616" s="203"/>
      <c r="ZE616" s="203"/>
      <c r="ZF616" s="203"/>
      <c r="ZG616" s="10">
        <f>SUM(ZF611:ZF615)</f>
        <v>832.90000000000009</v>
      </c>
      <c r="ZH616" s="274"/>
      <c r="ZI616" s="203"/>
      <c r="ZJ616" s="426"/>
      <c r="ZL616" s="203"/>
      <c r="ZM616" s="203"/>
      <c r="ZN616" s="203"/>
      <c r="ZO616" s="203"/>
      <c r="ZP616" s="10">
        <f>SUM(ZO611:ZO615)</f>
        <v>879.2</v>
      </c>
      <c r="ZQ616" s="274"/>
      <c r="ZR616" s="203"/>
      <c r="ZS616" s="426"/>
      <c r="ZU616" s="203"/>
      <c r="ZV616" s="203"/>
      <c r="ZW616" s="203"/>
      <c r="ZX616" s="10"/>
      <c r="ZY616" s="10">
        <f>SUM(ZX611:ZX615)</f>
        <v>732.4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567.6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1029.2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951.09999999999991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466.1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501.7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6"/>
      <c r="AHB616" s="203"/>
      <c r="AHC616" s="203"/>
      <c r="AHD616" s="203"/>
      <c r="AHE616" s="10"/>
      <c r="AHF616" s="10">
        <f>SUM(AHE611:AHE615)</f>
        <v>752.2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814.89999999999986</v>
      </c>
      <c r="AHP616" s="274"/>
      <c r="AHQ616" s="203"/>
      <c r="AHR616" s="432"/>
      <c r="AHT616" s="203"/>
      <c r="AHU616" s="203"/>
      <c r="AHV616" s="203"/>
      <c r="AHW616" s="10"/>
      <c r="AHX616" s="10">
        <f>SUM(AHW611:AHW615)</f>
        <v>786.5</v>
      </c>
      <c r="AHY616" s="274"/>
      <c r="AHZ616" s="203"/>
      <c r="AIA616" s="432"/>
      <c r="AIC616" s="203"/>
      <c r="AID616" s="203"/>
      <c r="AIE616" s="203"/>
      <c r="AIF616" s="10"/>
      <c r="AIG616" s="10">
        <f>SUM(AIF611:AIF615)</f>
        <v>329.2</v>
      </c>
      <c r="AIH616" s="274"/>
      <c r="AII616" s="203"/>
      <c r="AIJ616" s="432"/>
      <c r="AIL616" s="203"/>
      <c r="AIM616" s="203"/>
      <c r="AIN616" s="203"/>
      <c r="AIO616" s="10"/>
      <c r="AIP616" s="10">
        <f>SUM(AIO611:AIO615)</f>
        <v>606.4</v>
      </c>
      <c r="AIQ616" s="274"/>
      <c r="AIR616" s="203"/>
      <c r="AIS616" s="432"/>
      <c r="AIU616" s="203"/>
      <c r="AIV616" s="203"/>
      <c r="AIW616" s="203"/>
      <c r="AIX616" s="10"/>
      <c r="AIY616" s="10">
        <f>SUM(AIX611:AIX615)</f>
        <v>577.30000000000007</v>
      </c>
      <c r="AIZ616" s="274"/>
      <c r="AJA616" s="203"/>
      <c r="AJB616" s="432"/>
      <c r="AJD616" s="203"/>
      <c r="AJE616" s="203"/>
      <c r="AJF616" s="203"/>
      <c r="AJG616" s="10"/>
      <c r="AJH616" s="10">
        <f>SUM(AJG611:AJG615)</f>
        <v>664.89999999999986</v>
      </c>
      <c r="AJI616" s="274"/>
      <c r="AJJ616" s="203"/>
      <c r="AJK616" s="432"/>
      <c r="AJM616" s="203"/>
      <c r="AJN616" s="203"/>
      <c r="AJO616" s="203"/>
      <c r="AJP616" s="10"/>
      <c r="AJQ616" s="10">
        <f>SUM(AJP611:AJP615)</f>
        <v>848.19999999999993</v>
      </c>
      <c r="AJR616" s="274"/>
      <c r="AJS616" s="203"/>
      <c r="AJT616" s="435"/>
      <c r="AJV616" s="203"/>
      <c r="AJW616" s="203"/>
      <c r="AJX616" s="203"/>
      <c r="AJY616" s="10"/>
      <c r="AJZ616" s="10">
        <f>SUM(AJY611:AJY615)</f>
        <v>752.30000000000007</v>
      </c>
      <c r="AKA616" s="274"/>
      <c r="AKB616" s="203"/>
      <c r="AKC616" s="432"/>
      <c r="AKE616" s="203"/>
      <c r="AKF616" s="203"/>
      <c r="AKG616" s="203"/>
      <c r="AKH616" s="10"/>
      <c r="AKI616" s="10">
        <f>SUM(AKH611:AKH615)</f>
        <v>828.2</v>
      </c>
      <c r="AKJ616" s="274"/>
      <c r="AKK616" s="203"/>
      <c r="AKL616" s="432"/>
      <c r="AKN616" s="203"/>
      <c r="AKO616" s="203"/>
      <c r="AKP616" s="203"/>
      <c r="AKQ616" s="10"/>
      <c r="AKR616" s="10">
        <f>SUM(AKQ611:AKQ615)</f>
        <v>904.50000000000011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528.80000000000007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739.9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574.29999999999995</v>
      </c>
      <c r="ALT616" s="274"/>
      <c r="ALU616" s="203"/>
      <c r="ALV616" s="432"/>
      <c r="ALX616" s="203"/>
      <c r="ALY616" s="203"/>
      <c r="ALZ616" s="203"/>
      <c r="AMA616" s="10"/>
      <c r="AMB616" s="10">
        <f>SUM(AMA611:AMA615)</f>
        <v>840.40000000000009</v>
      </c>
      <c r="AMC616" s="274"/>
      <c r="AMD616" s="203"/>
      <c r="AME616" s="432"/>
      <c r="AMG616" s="203"/>
      <c r="AMH616" s="203"/>
      <c r="AMI616" s="203"/>
      <c r="AMJ616" s="10"/>
      <c r="AMK616" s="10">
        <f>SUM(AMJ611:AMJ615)</f>
        <v>615.9</v>
      </c>
      <c r="AML616" s="274"/>
      <c r="AMM616" s="203"/>
      <c r="AMN616" s="432"/>
      <c r="AMP616" s="203"/>
      <c r="AMQ616" s="203"/>
      <c r="AMR616" s="203"/>
      <c r="AMS616" s="10"/>
      <c r="AMT616" s="10">
        <f>SUM(AMS611:AMS615)</f>
        <v>748.3</v>
      </c>
      <c r="AMU616" s="274"/>
      <c r="AMV616" s="203"/>
      <c r="AMW616" s="432"/>
      <c r="AMY616" s="203"/>
      <c r="AMZ616" s="203"/>
      <c r="ANA616" s="203"/>
      <c r="ANB616" s="10"/>
      <c r="ANC616" s="10">
        <f>SUM(ANB611:ANB615)</f>
        <v>733.2</v>
      </c>
      <c r="AND616" s="274"/>
      <c r="ANE616" s="203"/>
      <c r="ANF616" s="432"/>
      <c r="ANH616" s="203"/>
      <c r="ANI616" s="203"/>
      <c r="ANJ616" s="203"/>
      <c r="ANK616" s="10"/>
      <c r="ANL616" s="10">
        <f>SUM(ANK611:ANK615)</f>
        <v>590.1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759.2</v>
      </c>
      <c r="ANV616" s="274"/>
      <c r="ANW616" s="203"/>
      <c r="ANX616" s="432"/>
      <c r="ANZ616" s="203"/>
      <c r="AOA616" s="203"/>
      <c r="AOB616" s="203"/>
      <c r="AOC616" s="10"/>
      <c r="AOD616" s="10">
        <f>SUM(AOC611:AOC615)</f>
        <v>887.30000000000007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751.4</v>
      </c>
      <c r="AON616" s="274"/>
      <c r="AOO616" s="203"/>
      <c r="AOP616" s="432"/>
      <c r="AOR616" s="203"/>
      <c r="AOS616" s="203"/>
      <c r="AOT616" s="203"/>
      <c r="AOU616" s="10"/>
      <c r="AOV616" s="10">
        <f>SUM(AOU611:AOU615)</f>
        <v>1126.3</v>
      </c>
      <c r="AOW616" s="274"/>
      <c r="AOX616" s="203"/>
      <c r="AOY616" s="432"/>
      <c r="APA616" s="203"/>
      <c r="APB616" s="203"/>
      <c r="APC616" s="203"/>
      <c r="APD616" s="10"/>
      <c r="APE616" s="10">
        <f>SUM(APD611:APD615)</f>
        <v>935.9</v>
      </c>
      <c r="APF616" s="274"/>
      <c r="APG616" s="203"/>
      <c r="APH616" s="432"/>
      <c r="APJ616" s="203"/>
      <c r="APK616" s="203"/>
      <c r="APL616" s="203"/>
      <c r="APM616" s="10"/>
      <c r="APN616" s="10">
        <f>SUM(APM611:APM615)</f>
        <v>957.80000000000007</v>
      </c>
      <c r="APO616" s="274"/>
      <c r="APP616" s="203"/>
      <c r="APQ616" s="432"/>
      <c r="APS616" s="203"/>
      <c r="APT616" s="203"/>
      <c r="APU616" s="203"/>
      <c r="APV616" s="10"/>
      <c r="APW616" s="10">
        <f>SUM(APV611:APV615)</f>
        <v>765.80000000000007</v>
      </c>
      <c r="APX616" s="274"/>
      <c r="APY616" s="203"/>
      <c r="APZ616" s="432"/>
      <c r="AQB616" s="203"/>
      <c r="AQC616" s="203"/>
      <c r="AQD616" s="203"/>
      <c r="AQE616" s="10"/>
      <c r="AQF616" s="10">
        <f>SUM(AQE611:AQE615)</f>
        <v>669.9</v>
      </c>
      <c r="AQG616" s="274"/>
    </row>
    <row r="617" spans="1:1125" s="14" customFormat="1" ht="15">
      <c r="A617" s="203" t="s">
        <v>80</v>
      </c>
      <c r="B617" s="277" t="s">
        <v>1738</v>
      </c>
      <c r="D617" s="284">
        <f>IF(C617="Kopman",1.4,1)</f>
        <v>1</v>
      </c>
      <c r="E617" s="204">
        <f>VLOOKUP(B617,$A$681:$F$2236,6,FALSE)</f>
        <v>102</v>
      </c>
      <c r="F617" s="203" t="s">
        <v>61</v>
      </c>
      <c r="G617" s="10">
        <f>E617*1.5</f>
        <v>153</v>
      </c>
      <c r="H617" s="10"/>
      <c r="I617" s="268"/>
      <c r="J617" s="203" t="s">
        <v>80</v>
      </c>
      <c r="K617" s="277" t="s">
        <v>603</v>
      </c>
      <c r="L617" s="286"/>
      <c r="M617" s="284">
        <f>IF(L617="Kopman",1.4,1)</f>
        <v>1</v>
      </c>
      <c r="N617" s="204">
        <f>VLOOKUP(K617,$A$681:$F$2236,6,FALSE)</f>
        <v>105</v>
      </c>
      <c r="O617" s="203" t="s">
        <v>61</v>
      </c>
      <c r="P617" s="10">
        <f>N617*1.5*M617</f>
        <v>157.5</v>
      </c>
      <c r="Q617" s="10"/>
      <c r="R617" s="268"/>
      <c r="S617" s="203" t="s">
        <v>80</v>
      </c>
      <c r="T617" s="277" t="s">
        <v>485</v>
      </c>
      <c r="V617" s="284">
        <f>IF(U617="Kopman",1.4,1)</f>
        <v>1</v>
      </c>
      <c r="W617" s="204">
        <f>VLOOKUP(T617,$A$681:$F$2236,6,FALSE)</f>
        <v>38</v>
      </c>
      <c r="X617" s="203" t="s">
        <v>61</v>
      </c>
      <c r="Y617" s="10">
        <f>W617*1.5*V617</f>
        <v>57</v>
      </c>
      <c r="Z617" s="10"/>
      <c r="AA617" s="268"/>
      <c r="AB617" s="203" t="s">
        <v>80</v>
      </c>
      <c r="AC617" s="277" t="s">
        <v>2069</v>
      </c>
      <c r="AE617" s="284">
        <f>IF(AD617="Kopman",1.4,1)</f>
        <v>1</v>
      </c>
      <c r="AF617" s="204">
        <f>VLOOKUP(AC617,$A$681:$F$2236,6,FALSE)</f>
        <v>96</v>
      </c>
      <c r="AG617" s="203" t="s">
        <v>61</v>
      </c>
      <c r="AH617" s="10">
        <f>AF617*1.5*AE617</f>
        <v>144</v>
      </c>
      <c r="AI617" s="10"/>
      <c r="AJ617" s="268"/>
      <c r="AK617" s="203" t="s">
        <v>80</v>
      </c>
      <c r="AL617" s="277" t="s">
        <v>415</v>
      </c>
      <c r="AN617" s="284">
        <f>IF(AM617="Kopman",1.4,1)</f>
        <v>1</v>
      </c>
      <c r="AO617" s="204">
        <f>VLOOKUP(AL617,$A$681:$F$2236,6,FALSE)</f>
        <v>234</v>
      </c>
      <c r="AP617" s="203" t="s">
        <v>61</v>
      </c>
      <c r="AQ617" s="10">
        <f>AO617*1.5*AN617</f>
        <v>351</v>
      </c>
      <c r="AR617" s="10"/>
      <c r="AS617" s="268"/>
      <c r="AT617" s="203" t="s">
        <v>80</v>
      </c>
      <c r="AU617" s="277" t="s">
        <v>485</v>
      </c>
      <c r="AW617" s="284">
        <f>IF(AV617="Kopman",1.4,1)</f>
        <v>1</v>
      </c>
      <c r="AX617" s="204">
        <f>VLOOKUP(AU617,$A$681:$F$2236,6,FALSE)</f>
        <v>38</v>
      </c>
      <c r="AY617" s="203" t="s">
        <v>61</v>
      </c>
      <c r="AZ617" s="10">
        <f>AX617*1.5*AW617</f>
        <v>57</v>
      </c>
      <c r="BA617" s="10"/>
      <c r="BB617" s="268"/>
      <c r="BC617" s="203" t="s">
        <v>80</v>
      </c>
      <c r="BD617" s="277" t="s">
        <v>485</v>
      </c>
      <c r="BF617" s="284">
        <f>IF(BE617="Kopman",1.4,1)</f>
        <v>1</v>
      </c>
      <c r="BG617" s="204">
        <f>VLOOKUP(BD617,$A$681:$F$2236,6,FALSE)</f>
        <v>38</v>
      </c>
      <c r="BH617" s="203" t="s">
        <v>61</v>
      </c>
      <c r="BI617" s="10">
        <f>BG617*1.5*BF617</f>
        <v>57</v>
      </c>
      <c r="BJ617" s="10"/>
      <c r="BK617" s="268"/>
      <c r="BL617" s="203" t="s">
        <v>80</v>
      </c>
      <c r="BM617" s="277" t="s">
        <v>485</v>
      </c>
      <c r="BO617" s="284">
        <f>IF(BN617="Kopman",1.4,1)</f>
        <v>1</v>
      </c>
      <c r="BP617" s="204">
        <f>VLOOKUP(BM617,$A$681:$F$2236,6,FALSE)</f>
        <v>38</v>
      </c>
      <c r="BQ617" s="203" t="s">
        <v>61</v>
      </c>
      <c r="BR617" s="10">
        <f>BP617*1.5*BO617</f>
        <v>57</v>
      </c>
      <c r="BS617" s="10"/>
      <c r="BT617" s="268"/>
      <c r="BU617" s="203" t="s">
        <v>80</v>
      </c>
      <c r="BV617" s="277" t="s">
        <v>1225</v>
      </c>
      <c r="BX617" s="284">
        <f>IF(BW617="Kopman",1.4,1)</f>
        <v>1</v>
      </c>
      <c r="BY617" s="204">
        <f>VLOOKUP(BV617,$A$681:$F$2236,6,FALSE)</f>
        <v>46</v>
      </c>
      <c r="BZ617" s="203" t="s">
        <v>61</v>
      </c>
      <c r="CA617" s="10">
        <f>BY617*1.5*BX617</f>
        <v>69</v>
      </c>
      <c r="CB617" s="10"/>
      <c r="CC617" s="268"/>
      <c r="CD617" s="203" t="s">
        <v>80</v>
      </c>
      <c r="CE617" s="277" t="s">
        <v>415</v>
      </c>
      <c r="CG617" s="284">
        <f>IF(CF617="Kopman",1.4,1)</f>
        <v>1</v>
      </c>
      <c r="CH617" s="204">
        <f>VLOOKUP(CE617,$A$681:$F$2236,6,FALSE)</f>
        <v>234</v>
      </c>
      <c r="CI617" s="203" t="s">
        <v>61</v>
      </c>
      <c r="CJ617" s="10">
        <f>CH617*1.5*CG617</f>
        <v>351</v>
      </c>
      <c r="CK617" s="10"/>
      <c r="CL617" s="268"/>
      <c r="CM617" s="203" t="s">
        <v>80</v>
      </c>
      <c r="CN617" s="277" t="s">
        <v>1738</v>
      </c>
      <c r="CP617" s="284">
        <f>IF(CO617="Kopman",1.4,1)</f>
        <v>1</v>
      </c>
      <c r="CQ617" s="204">
        <f>VLOOKUP(CN617,$A$681:$F$2236,6,FALSE)</f>
        <v>102</v>
      </c>
      <c r="CR617" s="203" t="s">
        <v>61</v>
      </c>
      <c r="CS617" s="10">
        <f>CQ617*1.5*CP617</f>
        <v>153</v>
      </c>
      <c r="CT617" s="10"/>
      <c r="CU617" s="268"/>
      <c r="CV617" s="203" t="s">
        <v>80</v>
      </c>
      <c r="CW617" s="277" t="s">
        <v>415</v>
      </c>
      <c r="CY617" s="284">
        <f>IF(CX617="Kopman",1.4,1)</f>
        <v>1</v>
      </c>
      <c r="CZ617" s="204">
        <f>VLOOKUP(CW617,$A$681:$F$2236,6,FALSE)</f>
        <v>234</v>
      </c>
      <c r="DA617" s="203" t="s">
        <v>61</v>
      </c>
      <c r="DB617" s="10">
        <f>CZ617*1.5*CY617</f>
        <v>351</v>
      </c>
      <c r="DC617" s="10"/>
      <c r="DD617" s="268"/>
      <c r="DE617" s="203" t="s">
        <v>80</v>
      </c>
      <c r="DF617" s="277" t="s">
        <v>485</v>
      </c>
      <c r="DH617" s="284">
        <f>IF(DG617="Kopman",1.4,1)</f>
        <v>1</v>
      </c>
      <c r="DI617" s="204">
        <f>VLOOKUP(DF617,$A$681:$F$2236,6,FALSE)</f>
        <v>38</v>
      </c>
      <c r="DJ617" s="203" t="s">
        <v>61</v>
      </c>
      <c r="DK617" s="10">
        <f>DI617*1.5*DH617</f>
        <v>57</v>
      </c>
      <c r="DL617" s="10"/>
      <c r="DM617" s="268"/>
      <c r="DN617" s="203" t="s">
        <v>80</v>
      </c>
      <c r="DO617" s="277" t="s">
        <v>2069</v>
      </c>
      <c r="DQ617" s="284">
        <f>IF(DP617="Kopman",1.4,1)</f>
        <v>1</v>
      </c>
      <c r="DR617" s="204">
        <f>VLOOKUP(DO617,$A$681:$F$2236,6,FALSE)</f>
        <v>96</v>
      </c>
      <c r="DS617" s="203" t="s">
        <v>61</v>
      </c>
      <c r="DT617" s="10">
        <f>DR617*1.5*DQ617</f>
        <v>144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VLOOKUP(DX617,$A$681:$F$2236,6,FALSE)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415</v>
      </c>
      <c r="EI617" s="284">
        <f>IF(EH617="Kopman",1.4,1)</f>
        <v>1</v>
      </c>
      <c r="EJ617" s="204">
        <f>VLOOKUP(EG617,$A$681:$F$2236,6,FALSE)</f>
        <v>234</v>
      </c>
      <c r="EK617" s="203" t="s">
        <v>61</v>
      </c>
      <c r="EL617" s="10">
        <f>EJ617*1.5*EI617</f>
        <v>351</v>
      </c>
      <c r="EM617" s="10"/>
      <c r="EN617" s="268"/>
      <c r="EO617" s="203" t="s">
        <v>80</v>
      </c>
      <c r="EP617" s="277" t="s">
        <v>485</v>
      </c>
      <c r="ER617" s="284">
        <f>IF(EQ617="Kopman",1.4,1)</f>
        <v>1</v>
      </c>
      <c r="ES617" s="204">
        <f>VLOOKUP(EP617,$A$681:$F$2236,6,FALSE)</f>
        <v>38</v>
      </c>
      <c r="ET617" s="203" t="s">
        <v>61</v>
      </c>
      <c r="EU617" s="10">
        <f>ES617*1.5*ER617</f>
        <v>57</v>
      </c>
      <c r="EV617" s="10"/>
      <c r="EW617" s="268"/>
      <c r="EX617" s="203" t="s">
        <v>80</v>
      </c>
      <c r="EY617" s="277" t="s">
        <v>485</v>
      </c>
      <c r="FA617" s="284">
        <f>IF(EZ617="Kopman",1.4,1)</f>
        <v>1</v>
      </c>
      <c r="FB617" s="204">
        <f>VLOOKUP(EY617,$A$681:$F$2236,6,FALSE)</f>
        <v>38</v>
      </c>
      <c r="FC617" s="203" t="s">
        <v>61</v>
      </c>
      <c r="FD617" s="10">
        <f>FB617*1.5*FA617</f>
        <v>57</v>
      </c>
      <c r="FE617" s="10"/>
      <c r="FF617" s="268"/>
      <c r="FG617" s="203" t="s">
        <v>80</v>
      </c>
      <c r="FH617" s="424" t="s">
        <v>499</v>
      </c>
      <c r="FJ617" s="284">
        <f>IF(FI617="Kopman",1.4,1)</f>
        <v>1</v>
      </c>
      <c r="FK617" s="204">
        <f>VLOOKUP(FH617,$A$681:$F$2236,6,FALSE)</f>
        <v>17</v>
      </c>
      <c r="FL617" s="203" t="s">
        <v>61</v>
      </c>
      <c r="FM617" s="10">
        <f>FK617*1.5*FJ617</f>
        <v>25.5</v>
      </c>
      <c r="FN617" s="10"/>
      <c r="FO617" s="268"/>
      <c r="FP617" s="203" t="s">
        <v>80</v>
      </c>
      <c r="FQ617" s="277" t="s">
        <v>599</v>
      </c>
      <c r="FS617" s="284">
        <f>IF(FR617="Kopman",1.4,1)</f>
        <v>1</v>
      </c>
      <c r="FT617" s="204">
        <f>VLOOKUP(FQ617,$A$681:$F$2236,6,FALSE)</f>
        <v>55</v>
      </c>
      <c r="FU617" s="203" t="s">
        <v>61</v>
      </c>
      <c r="FV617" s="10">
        <f>FT617*1.5*FS617</f>
        <v>82.5</v>
      </c>
      <c r="FW617" s="10"/>
      <c r="FX617" s="268"/>
      <c r="FY617" s="203" t="s">
        <v>80</v>
      </c>
      <c r="FZ617" s="277" t="s">
        <v>485</v>
      </c>
      <c r="GB617" s="284">
        <f>IF(GA617="Kopman",1.4,1)</f>
        <v>1</v>
      </c>
      <c r="GC617" s="204">
        <f>VLOOKUP(FZ617,$A$681:$F$2236,6,FALSE)</f>
        <v>38</v>
      </c>
      <c r="GD617" s="203" t="s">
        <v>61</v>
      </c>
      <c r="GE617" s="10">
        <f>GC617*1.5*GB617</f>
        <v>57</v>
      </c>
      <c r="GF617" s="10"/>
      <c r="GG617" s="268"/>
      <c r="GH617" s="203" t="s">
        <v>80</v>
      </c>
      <c r="GI617" s="277" t="s">
        <v>603</v>
      </c>
      <c r="GK617" s="284">
        <f>IF(GJ617="Kopman",1.4,1)</f>
        <v>1</v>
      </c>
      <c r="GL617" s="204">
        <f>VLOOKUP(GI617,$A$681:$F$2236,6,FALSE)</f>
        <v>105</v>
      </c>
      <c r="GM617" s="203" t="s">
        <v>61</v>
      </c>
      <c r="GN617" s="10">
        <f>GL617*1.5*GK617</f>
        <v>157.5</v>
      </c>
      <c r="GO617" s="10"/>
      <c r="GP617" s="268"/>
      <c r="GQ617" s="203" t="s">
        <v>80</v>
      </c>
      <c r="GR617" s="277" t="s">
        <v>2069</v>
      </c>
      <c r="GT617" s="284">
        <f>IF(GS617="Kopman",1.4,1)</f>
        <v>1</v>
      </c>
      <c r="GU617" s="204">
        <f>VLOOKUP(GR617,$A$681:$F$2236,6,FALSE)</f>
        <v>96</v>
      </c>
      <c r="GV617" s="203" t="s">
        <v>61</v>
      </c>
      <c r="GW617" s="10">
        <f>GU617*1.5</f>
        <v>144</v>
      </c>
      <c r="GX617" s="10"/>
      <c r="GY617" s="268"/>
      <c r="GZ617" s="203" t="s">
        <v>80</v>
      </c>
      <c r="HA617" s="277" t="s">
        <v>1738</v>
      </c>
      <c r="HC617" s="284">
        <f>IF(HB617="Kopman",1.4,1)</f>
        <v>1</v>
      </c>
      <c r="HD617" s="204">
        <f>VLOOKUP(HA617,$A$681:$F$2236,6,FALSE)</f>
        <v>102</v>
      </c>
      <c r="HE617" s="203" t="s">
        <v>61</v>
      </c>
      <c r="HF617" s="10">
        <f>HD617*1.5*HC617</f>
        <v>153</v>
      </c>
      <c r="HG617" s="10"/>
      <c r="HH617" s="268"/>
      <c r="HI617" s="203" t="s">
        <v>80</v>
      </c>
      <c r="HJ617" s="277" t="s">
        <v>485</v>
      </c>
      <c r="HL617" s="284">
        <f>IF(HK617="Kopman",1.4,1)</f>
        <v>1</v>
      </c>
      <c r="HM617" s="204">
        <f>VLOOKUP(HJ617,$A$681:$F$2236,6,FALSE)</f>
        <v>38</v>
      </c>
      <c r="HN617" s="203" t="s">
        <v>61</v>
      </c>
      <c r="HO617" s="10">
        <f>HM617*1.5</f>
        <v>57</v>
      </c>
      <c r="HP617" s="10"/>
      <c r="HQ617" s="268"/>
      <c r="HR617" s="203" t="s">
        <v>80</v>
      </c>
      <c r="HS617" s="277" t="s">
        <v>485</v>
      </c>
      <c r="HU617" s="284">
        <f>IF(HT617="Kopman",1.4,1)</f>
        <v>1</v>
      </c>
      <c r="HV617" s="204">
        <f>VLOOKUP(HS617,$A$681:$F$2236,6,FALSE)</f>
        <v>38</v>
      </c>
      <c r="HW617" s="203" t="s">
        <v>61</v>
      </c>
      <c r="HX617" s="10">
        <f>HV617*1.5*HU617</f>
        <v>57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VLOOKUP(IB617,$A$681:$F$2236,6,FALSE)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485</v>
      </c>
      <c r="IM617" s="284">
        <f>IF(IL617="Kopman",1.4,1)</f>
        <v>1</v>
      </c>
      <c r="IN617" s="204">
        <f>VLOOKUP(IK617,$A$681:$F$2236,6,FALSE)</f>
        <v>38</v>
      </c>
      <c r="IO617" s="203" t="s">
        <v>61</v>
      </c>
      <c r="IP617" s="10">
        <f>IN617*1.5*IM617</f>
        <v>57</v>
      </c>
      <c r="IQ617" s="10"/>
      <c r="IR617" s="268"/>
      <c r="IS617" s="203" t="s">
        <v>80</v>
      </c>
      <c r="IT617" s="277" t="s">
        <v>485</v>
      </c>
      <c r="IV617" s="284">
        <f>IF(IU617="Kopman",1.4,1)</f>
        <v>1</v>
      </c>
      <c r="IW617" s="204">
        <f>VLOOKUP(IT617,$A$681:$F$2236,6,FALSE)</f>
        <v>38</v>
      </c>
      <c r="IX617" s="203" t="s">
        <v>61</v>
      </c>
      <c r="IY617" s="10">
        <f>IW617*1.5*IV617</f>
        <v>57</v>
      </c>
      <c r="IZ617" s="10"/>
      <c r="JA617" s="268"/>
      <c r="JB617" s="203" t="s">
        <v>80</v>
      </c>
      <c r="JC617" s="277" t="s">
        <v>471</v>
      </c>
      <c r="JE617" s="284">
        <f>IF(JD617="Kopman",1.4,1)</f>
        <v>1</v>
      </c>
      <c r="JF617" s="204">
        <f>VLOOKUP(JC617,$A$681:$F$2236,6,FALSE)</f>
        <v>77</v>
      </c>
      <c r="JG617" s="203" t="s">
        <v>61</v>
      </c>
      <c r="JH617" s="10">
        <f>JF617*1.5*JE617</f>
        <v>115.5</v>
      </c>
      <c r="JI617" s="10"/>
      <c r="JJ617" s="268"/>
      <c r="JK617" s="203" t="s">
        <v>80</v>
      </c>
      <c r="JL617" s="277" t="s">
        <v>505</v>
      </c>
      <c r="JN617" s="284">
        <f>IF(JM617="Kopman",1.4,1)</f>
        <v>1</v>
      </c>
      <c r="JO617" s="204">
        <f>VLOOKUP(JL617,$A$681:$F$2236,6,FALSE)</f>
        <v>11</v>
      </c>
      <c r="JP617" s="203" t="s">
        <v>61</v>
      </c>
      <c r="JQ617" s="10">
        <f>JO617*1.5*JN617</f>
        <v>16.5</v>
      </c>
      <c r="JR617" s="10"/>
      <c r="JS617" s="268"/>
      <c r="JT617" s="203" t="s">
        <v>80</v>
      </c>
      <c r="JU617" s="277" t="s">
        <v>440</v>
      </c>
      <c r="JW617" s="284">
        <f>IF(JV617="Kopman",1.4,1)</f>
        <v>1</v>
      </c>
      <c r="JX617" s="204">
        <f>VLOOKUP(JU617,$A$681:$F$2236,6,FALSE)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520</v>
      </c>
      <c r="KF617" s="284">
        <f>IF(KE617="Kopman",1.4,1)</f>
        <v>1</v>
      </c>
      <c r="KG617" s="204">
        <f>VLOOKUP(KD617,$A$681:$F$2236,6,FALSE)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419</v>
      </c>
      <c r="KO617" s="284">
        <f>IF(KN617="Kopman",1.4,1)</f>
        <v>1</v>
      </c>
      <c r="KP617" s="204">
        <f>VLOOKUP(KM617,$A$681:$F$2236,6,FALSE)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485</v>
      </c>
      <c r="KX617" s="284">
        <f>IF(KW617="Kopman",1.4,1)</f>
        <v>1</v>
      </c>
      <c r="KY617" s="204">
        <f>VLOOKUP(KV617,$A$681:$F$2236,6,FALSE)</f>
        <v>38</v>
      </c>
      <c r="KZ617" s="203" t="s">
        <v>61</v>
      </c>
      <c r="LA617" s="10">
        <f>KY617*1.5*KX617</f>
        <v>57</v>
      </c>
      <c r="LB617" s="10"/>
      <c r="LC617" s="268"/>
      <c r="LD617" s="203" t="s">
        <v>80</v>
      </c>
      <c r="LE617" s="277" t="s">
        <v>1686</v>
      </c>
      <c r="LG617" s="284">
        <f>IF(LF617="Kopman",1.4,1)</f>
        <v>1</v>
      </c>
      <c r="LH617" s="204">
        <f>VLOOKUP(LE617,$A$681:$F$2236,6,FALSE)</f>
        <v>63</v>
      </c>
      <c r="LI617" s="203" t="s">
        <v>61</v>
      </c>
      <c r="LJ617" s="10">
        <f>LH617*1.5*LG617</f>
        <v>94.5</v>
      </c>
      <c r="LK617" s="10"/>
      <c r="LL617" s="268"/>
      <c r="LM617" s="203" t="s">
        <v>80</v>
      </c>
      <c r="LN617" s="277" t="s">
        <v>415</v>
      </c>
      <c r="LP617" s="284">
        <f>IF(LO617="Kopman",1.4,1)</f>
        <v>1</v>
      </c>
      <c r="LQ617" s="204">
        <f>VLOOKUP(LN617,$A$681:$F$2236,6,FALSE)</f>
        <v>234</v>
      </c>
      <c r="LR617" s="203" t="s">
        <v>61</v>
      </c>
      <c r="LS617" s="10">
        <f>LQ617*1.5*LP617</f>
        <v>351</v>
      </c>
      <c r="LT617" s="10"/>
      <c r="LU617" s="268"/>
      <c r="LV617" s="203" t="s">
        <v>80</v>
      </c>
      <c r="LW617" s="277" t="s">
        <v>1738</v>
      </c>
      <c r="LY617" s="284">
        <f>IF(LX617="Kopman",1.4,1)</f>
        <v>1</v>
      </c>
      <c r="LZ617" s="204">
        <f>VLOOKUP(LW617,$A$681:$F$2236,6,FALSE)</f>
        <v>102</v>
      </c>
      <c r="MA617" s="203" t="s">
        <v>61</v>
      </c>
      <c r="MB617" s="10">
        <f>LZ617*1.5*LY617</f>
        <v>153</v>
      </c>
      <c r="MC617" s="10"/>
      <c r="MD617" s="268"/>
      <c r="ME617" s="203" t="s">
        <v>80</v>
      </c>
      <c r="MF617" s="277" t="s">
        <v>485</v>
      </c>
      <c r="MH617" s="284">
        <f>IF(MG617="Kopman",1.4,1)</f>
        <v>1</v>
      </c>
      <c r="MI617" s="204">
        <f>VLOOKUP(MF617,$A$681:$F$2236,6,FALSE)</f>
        <v>38</v>
      </c>
      <c r="MJ617" s="203" t="s">
        <v>61</v>
      </c>
      <c r="MK617" s="10">
        <f>MI617*1.5*MH617</f>
        <v>57</v>
      </c>
      <c r="ML617" s="10"/>
      <c r="MM617" s="268"/>
      <c r="MN617" s="203" t="s">
        <v>80</v>
      </c>
      <c r="MO617" s="419" t="s">
        <v>453</v>
      </c>
      <c r="MP617" s="418" t="s">
        <v>2034</v>
      </c>
      <c r="MQ617" s="284">
        <f>IF(MP617="Kopman",1.4,1)</f>
        <v>1.4</v>
      </c>
      <c r="MR617" s="204">
        <f>VLOOKUP(MO617,$A$681:$F$2236,6,FALSE)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499</v>
      </c>
      <c r="MZ617" s="284">
        <f>IF(MY617="Kopman",1.4,1)</f>
        <v>1</v>
      </c>
      <c r="NA617" s="204">
        <f>VLOOKUP(MX617,$A$681:$F$2236,6,FALSE)</f>
        <v>17</v>
      </c>
      <c r="NB617" s="203" t="s">
        <v>61</v>
      </c>
      <c r="NC617" s="10">
        <f>NA617*1.5*MZ617</f>
        <v>25.5</v>
      </c>
      <c r="ND617" s="10"/>
      <c r="NE617" s="268"/>
      <c r="NF617" s="203" t="s">
        <v>80</v>
      </c>
      <c r="NG617" s="277" t="s">
        <v>471</v>
      </c>
      <c r="NI617" s="284">
        <f>IF(NH617="Kopman",1.4,1)</f>
        <v>1</v>
      </c>
      <c r="NJ617" s="204">
        <f>VLOOKUP(NG617,$A$681:$F$2236,6,FALSE)</f>
        <v>77</v>
      </c>
      <c r="NK617" s="203" t="s">
        <v>61</v>
      </c>
      <c r="NL617" s="10">
        <f>NJ617*1.5*NI617</f>
        <v>115.5</v>
      </c>
      <c r="NM617" s="10"/>
      <c r="NN617" s="268"/>
      <c r="NO617" s="203" t="s">
        <v>80</v>
      </c>
      <c r="NP617" s="427" t="s">
        <v>443</v>
      </c>
      <c r="NR617" s="284">
        <f>IF(NQ617="Kopman",1.4,1)</f>
        <v>1</v>
      </c>
      <c r="NS617" s="204">
        <f>VLOOKUP(NP617,$A$681:$F$2236,6,FALSE)</f>
        <v>143</v>
      </c>
      <c r="NT617" s="203" t="s">
        <v>61</v>
      </c>
      <c r="NU617" s="10">
        <f>NS617*1.5*NR617</f>
        <v>214.5</v>
      </c>
      <c r="NV617" s="10"/>
      <c r="NW617" s="268"/>
      <c r="NX617" s="203" t="s">
        <v>80</v>
      </c>
      <c r="NY617" s="277" t="s">
        <v>505</v>
      </c>
      <c r="OA617" s="284">
        <f>IF(NZ617="Kopman",1.4,1)</f>
        <v>1</v>
      </c>
      <c r="OB617" s="204">
        <f>VLOOKUP(NY617,$A$681:$F$2236,6,FALSE)</f>
        <v>11</v>
      </c>
      <c r="OC617" s="203" t="s">
        <v>61</v>
      </c>
      <c r="OD617" s="10">
        <f>OB617*1.5</f>
        <v>16.5</v>
      </c>
      <c r="OE617" s="10"/>
      <c r="OF617" s="268"/>
      <c r="OG617" s="203" t="s">
        <v>80</v>
      </c>
      <c r="OH617" s="277" t="s">
        <v>471</v>
      </c>
      <c r="OJ617" s="284">
        <f>IF(OI617="Kopman",1.4,1)</f>
        <v>1</v>
      </c>
      <c r="OK617" s="204">
        <f>VLOOKUP(OH617,$A$681:$F$2236,6,FALSE)</f>
        <v>77</v>
      </c>
      <c r="OL617" s="203" t="s">
        <v>61</v>
      </c>
      <c r="OM617" s="10">
        <f>OK617*1.5*OJ617</f>
        <v>115.5</v>
      </c>
      <c r="ON617" s="10"/>
      <c r="OO617" s="268"/>
      <c r="OP617" s="203" t="s">
        <v>80</v>
      </c>
      <c r="OQ617" s="429" t="s">
        <v>485</v>
      </c>
      <c r="OR617" s="418" t="s">
        <v>2034</v>
      </c>
      <c r="OS617" s="284">
        <f>IF(OR617="Kopman",1.4,1)</f>
        <v>1.4</v>
      </c>
      <c r="OT617" s="204">
        <f>VLOOKUP(OQ617,$A$681:$F$2236,6,FALSE)</f>
        <v>38</v>
      </c>
      <c r="OU617" s="203" t="s">
        <v>61</v>
      </c>
      <c r="OV617" s="10">
        <f>OT617*1.5*OS617</f>
        <v>79.8</v>
      </c>
      <c r="OW617" s="10"/>
      <c r="OX617" s="268"/>
      <c r="OY617" s="203" t="s">
        <v>80</v>
      </c>
      <c r="OZ617" s="431" t="s">
        <v>485</v>
      </c>
      <c r="PB617" s="284">
        <f>IF(PA617="Kopman",1.4,1)</f>
        <v>1</v>
      </c>
      <c r="PC617" s="204">
        <f>VLOOKUP(OZ617,$A$681:$F$2236,6,FALSE)</f>
        <v>38</v>
      </c>
      <c r="PD617" s="203" t="s">
        <v>61</v>
      </c>
      <c r="PE617" s="10">
        <f>PC617*1.5*PB617</f>
        <v>57</v>
      </c>
      <c r="PF617" s="10"/>
      <c r="PG617" s="268"/>
      <c r="PH617" s="203" t="s">
        <v>80</v>
      </c>
      <c r="PI617" s="277" t="s">
        <v>485</v>
      </c>
      <c r="PK617" s="284">
        <f>IF(PJ617="Kopman",1.4,1)</f>
        <v>1</v>
      </c>
      <c r="PL617" s="204">
        <f>VLOOKUP(PI617,$A$681:$F$2236,6,FALSE)</f>
        <v>38</v>
      </c>
      <c r="PM617" s="203" t="s">
        <v>61</v>
      </c>
      <c r="PN617" s="10">
        <f>PL617*1.5*PK617</f>
        <v>57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VLOOKUP(PR617,$A$681:$F$2236,6,FALSE)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9" t="s">
        <v>485</v>
      </c>
      <c r="QB617" s="418" t="s">
        <v>2034</v>
      </c>
      <c r="QC617" s="284">
        <f>IF(QB617="Kopman",1.4,1)</f>
        <v>1.4</v>
      </c>
      <c r="QD617" s="204">
        <f>VLOOKUP(QA617,$A$681:$F$2236,6,FALSE)</f>
        <v>38</v>
      </c>
      <c r="QE617" s="203" t="s">
        <v>61</v>
      </c>
      <c r="QF617" s="10">
        <f>QD617*1.5*QC617</f>
        <v>79.8</v>
      </c>
      <c r="QG617" s="10"/>
      <c r="QH617" s="268"/>
      <c r="QI617" s="203" t="s">
        <v>80</v>
      </c>
      <c r="QJ617" s="277" t="s">
        <v>1738</v>
      </c>
      <c r="QL617" s="284">
        <f>IF(QK617="Kopman",1.4,1)</f>
        <v>1</v>
      </c>
      <c r="QM617" s="204">
        <f>VLOOKUP(QJ617,$A$681:$F$2236,6,FALSE)</f>
        <v>102</v>
      </c>
      <c r="QN617" s="203" t="s">
        <v>61</v>
      </c>
      <c r="QO617" s="10">
        <f>QM617*1.5*QL617</f>
        <v>153</v>
      </c>
      <c r="QP617" s="10"/>
      <c r="QQ617" s="268"/>
      <c r="QR617" s="203" t="s">
        <v>80</v>
      </c>
      <c r="QS617" s="277" t="s">
        <v>485</v>
      </c>
      <c r="QU617" s="284">
        <f>IF(QT617="Kopman",1.4,1)</f>
        <v>1</v>
      </c>
      <c r="QV617" s="204">
        <f>VLOOKUP(QS617,$A$681:$F$2236,6,FALSE)</f>
        <v>38</v>
      </c>
      <c r="QW617" s="203" t="s">
        <v>61</v>
      </c>
      <c r="QX617" s="10">
        <f>QV617*1.5*QU617</f>
        <v>57</v>
      </c>
      <c r="QY617" s="10"/>
      <c r="QZ617" s="268"/>
      <c r="RA617" s="203" t="s">
        <v>80</v>
      </c>
      <c r="RB617" s="277" t="s">
        <v>485</v>
      </c>
      <c r="RD617" s="284">
        <f>IF(RC617="Kopman",1.4,1)</f>
        <v>1</v>
      </c>
      <c r="RE617" s="204">
        <f>VLOOKUP(RB617,$A$681:$F$2236,6,FALSE)</f>
        <v>38</v>
      </c>
      <c r="RF617" s="203" t="s">
        <v>61</v>
      </c>
      <c r="RG617" s="10">
        <f>RE617*1.5*RD617</f>
        <v>57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VLOOKUP(RK617,$A$681:$F$2236,6,FALSE)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485</v>
      </c>
      <c r="RV617" s="284">
        <f>IF(RU617="Kopman",1.4,1)</f>
        <v>1</v>
      </c>
      <c r="RW617" s="204">
        <f>VLOOKUP(RT617,$A$681:$F$2236,6,FALSE)</f>
        <v>38</v>
      </c>
      <c r="RX617" s="203" t="s">
        <v>61</v>
      </c>
      <c r="RY617" s="10">
        <f>RW617*1.5*RV617</f>
        <v>57</v>
      </c>
      <c r="RZ617" s="10"/>
      <c r="SA617" s="274"/>
      <c r="SB617" s="203" t="s">
        <v>80</v>
      </c>
      <c r="SC617" s="277" t="s">
        <v>485</v>
      </c>
      <c r="SE617" s="284">
        <f>IF(SD617="Kopman",1.4,1)</f>
        <v>1</v>
      </c>
      <c r="SF617" s="204">
        <f>VLOOKUP(SC617,$A$681:$F$2236,6,FALSE)</f>
        <v>38</v>
      </c>
      <c r="SG617" s="203" t="s">
        <v>61</v>
      </c>
      <c r="SH617" s="10">
        <f>SF617*1.5*SE617</f>
        <v>57</v>
      </c>
      <c r="SI617" s="10"/>
      <c r="SJ617" s="274"/>
      <c r="SK617" s="203" t="s">
        <v>80</v>
      </c>
      <c r="SL617" s="277" t="s">
        <v>485</v>
      </c>
      <c r="SN617" s="284">
        <f>IF(SM617="Kopman",1.4,1)</f>
        <v>1</v>
      </c>
      <c r="SO617" s="204">
        <f>VLOOKUP(SL617,$A$681:$F$2236,6,FALSE)</f>
        <v>38</v>
      </c>
      <c r="SP617" s="203" t="s">
        <v>61</v>
      </c>
      <c r="SQ617" s="10">
        <f>SO617*1.5*SN617</f>
        <v>57</v>
      </c>
      <c r="SR617" s="10"/>
      <c r="SS617" s="274"/>
      <c r="ST617" s="203" t="s">
        <v>80</v>
      </c>
      <c r="SU617" s="277" t="s">
        <v>603</v>
      </c>
      <c r="SW617" s="284">
        <f>IF(SV617="Kopman",1.4,1)</f>
        <v>1</v>
      </c>
      <c r="SX617" s="204">
        <f>VLOOKUP(SU617,$A$681:$F$2236,6,FALSE)</f>
        <v>105</v>
      </c>
      <c r="SY617" s="203" t="s">
        <v>61</v>
      </c>
      <c r="SZ617" s="10">
        <f>SX617*1.5*SW617</f>
        <v>157.5</v>
      </c>
      <c r="TA617" s="10"/>
      <c r="TB617" s="274"/>
      <c r="TC617" s="203" t="s">
        <v>80</v>
      </c>
      <c r="TD617" s="431" t="s">
        <v>485</v>
      </c>
      <c r="TF617" s="284">
        <f>IF(TE617="Kopman",1.4,1)</f>
        <v>1</v>
      </c>
      <c r="TG617" s="204">
        <f>VLOOKUP(TD617,$A$681:$F$2236,6,FALSE)</f>
        <v>38</v>
      </c>
      <c r="TH617" s="203" t="s">
        <v>61</v>
      </c>
      <c r="TI617" s="10">
        <f>TG617*1.5</f>
        <v>57</v>
      </c>
      <c r="TK617" s="274"/>
      <c r="TL617" s="203" t="s">
        <v>80</v>
      </c>
      <c r="TM617" s="277" t="s">
        <v>505</v>
      </c>
      <c r="TO617" s="284">
        <f>IF(TN617="Kopman",1.4,1)</f>
        <v>1</v>
      </c>
      <c r="TP617" s="204">
        <f>VLOOKUP(TM617,$A$681:$F$2236,6,FALSE)</f>
        <v>11</v>
      </c>
      <c r="TQ617" s="203" t="s">
        <v>61</v>
      </c>
      <c r="TR617" s="10">
        <f>TP617*1.5*TO617</f>
        <v>16.5</v>
      </c>
      <c r="TS617" s="10"/>
      <c r="TT617" s="274"/>
      <c r="TU617" s="203" t="s">
        <v>80</v>
      </c>
      <c r="TV617" s="277" t="s">
        <v>499</v>
      </c>
      <c r="TX617" s="284">
        <f>IF(TW617="Kopman",1.4,1)</f>
        <v>1</v>
      </c>
      <c r="TY617" s="204">
        <f>VLOOKUP(TV617,$A$681:$F$2236,6,FALSE)</f>
        <v>17</v>
      </c>
      <c r="TZ617" s="203" t="s">
        <v>61</v>
      </c>
      <c r="UA617" s="10">
        <f>TY617*1.5*TX617</f>
        <v>25.5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VLOOKUP(UE617,$A$681:$F$2236,6,FALSE)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603</v>
      </c>
      <c r="UP617" s="284">
        <f>IF(UO617="Kopman",1.4,1)</f>
        <v>1</v>
      </c>
      <c r="UQ617" s="204">
        <f>VLOOKUP(UN617,$A$681:$F$2236,6,FALSE)</f>
        <v>105</v>
      </c>
      <c r="UR617" s="203" t="s">
        <v>61</v>
      </c>
      <c r="US617" s="10">
        <f>UQ617*1.5*UP617</f>
        <v>157.5</v>
      </c>
      <c r="UT617" s="10"/>
      <c r="UU617" s="274"/>
      <c r="UV617" s="203" t="s">
        <v>80</v>
      </c>
      <c r="UW617" s="419" t="s">
        <v>1686</v>
      </c>
      <c r="UX617" s="418" t="s">
        <v>2034</v>
      </c>
      <c r="UY617" s="284">
        <f>IF(UX617="Kopman",1.4,1)</f>
        <v>1.4</v>
      </c>
      <c r="UZ617" s="204">
        <f>VLOOKUP(UW617,$A$681:$F$2236,6,FALSE)</f>
        <v>63</v>
      </c>
      <c r="VA617" s="203" t="s">
        <v>61</v>
      </c>
      <c r="VB617" s="10">
        <f>UZ617*1.5*UY617</f>
        <v>132.29999999999998</v>
      </c>
      <c r="VC617" s="10"/>
      <c r="VD617" s="274"/>
      <c r="VE617" s="203" t="s">
        <v>80</v>
      </c>
      <c r="VF617" s="277" t="s">
        <v>2069</v>
      </c>
      <c r="VH617" s="284">
        <f>IF(VG617="Kopman",1.4,1)</f>
        <v>1</v>
      </c>
      <c r="VI617" s="204">
        <f>VLOOKUP(VF617,$A$681:$F$2236,6,FALSE)</f>
        <v>96</v>
      </c>
      <c r="VJ617" s="203" t="s">
        <v>61</v>
      </c>
      <c r="VK617" s="10">
        <f>VI617*1.5*VH617</f>
        <v>144</v>
      </c>
      <c r="VL617" s="10"/>
      <c r="VM617" s="274"/>
      <c r="VN617" s="203" t="s">
        <v>80</v>
      </c>
      <c r="VO617" s="277" t="s">
        <v>599</v>
      </c>
      <c r="VQ617" s="284">
        <f>IF(VP617="Kopman",1.4,1)</f>
        <v>1</v>
      </c>
      <c r="VR617" s="204">
        <f>VLOOKUP(VO617,$A$681:$F$2236,6,FALSE)</f>
        <v>55</v>
      </c>
      <c r="VS617" s="203" t="s">
        <v>61</v>
      </c>
      <c r="VT617" s="10">
        <f>VR617*1.5*VQ617</f>
        <v>82.5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VLOOKUP(VX617,$A$681:$F$2236,6,FALSE)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578</v>
      </c>
      <c r="WI617" s="284">
        <f>IF(WH617="Kopman",1.4,1)</f>
        <v>1</v>
      </c>
      <c r="WJ617" s="204">
        <f>VLOOKUP(WG617,$A$681:$F$2236,6,FALSE)</f>
        <v>0</v>
      </c>
      <c r="WK617" s="203" t="s">
        <v>61</v>
      </c>
      <c r="WL617" s="10">
        <f>WJ617*1.5</f>
        <v>0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VLOOKUP(WP617,$A$681:$F$2236,6,FALSE)</f>
        <v>#N/A</v>
      </c>
      <c r="WT617" s="203" t="s">
        <v>2036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VLOOKUP(WY617,$A$681:$F$2236,6,FALSE)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485</v>
      </c>
      <c r="XJ617" s="284">
        <f>IF(XI617="Kopman",1.4,1)</f>
        <v>1</v>
      </c>
      <c r="XK617" s="204">
        <f>VLOOKUP(XH617,$A$681:$F$2236,6,FALSE)</f>
        <v>38</v>
      </c>
      <c r="XL617" s="203" t="s">
        <v>61</v>
      </c>
      <c r="XM617" s="10">
        <f>XK617*1.5</f>
        <v>57</v>
      </c>
      <c r="XO617" s="274"/>
      <c r="XP617" s="203" t="s">
        <v>80</v>
      </c>
      <c r="XQ617" s="277" t="s">
        <v>485</v>
      </c>
      <c r="XS617" s="284">
        <f>IF(XR617="Kopman",1.4,1)</f>
        <v>1</v>
      </c>
      <c r="XT617" s="204">
        <f>VLOOKUP(XQ617,$A$681:$F$2236,6,FALSE)</f>
        <v>38</v>
      </c>
      <c r="XU617" s="203" t="s">
        <v>61</v>
      </c>
      <c r="XV617" s="10">
        <f>XT617*1.5*XS617</f>
        <v>57</v>
      </c>
      <c r="XW617" s="10"/>
      <c r="XX617" s="274"/>
      <c r="XY617" s="203" t="s">
        <v>80</v>
      </c>
      <c r="XZ617" s="277" t="s">
        <v>1210</v>
      </c>
      <c r="YB617" s="284">
        <f>IF(YA617="Kopman",1.4,1)</f>
        <v>1</v>
      </c>
      <c r="YC617" s="204">
        <f>VLOOKUP(XZ617,$A$681:$F$2236,6,FALSE)</f>
        <v>106</v>
      </c>
      <c r="YD617" s="203" t="s">
        <v>61</v>
      </c>
      <c r="YE617" s="10">
        <f>YC617*1.5</f>
        <v>159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VLOOKUP(YI617,$A$681:$F$2236,6,FALSE)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VLOOKUP(YR617,$A$681:$F$2236,6,FALSE)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31" t="s">
        <v>485</v>
      </c>
      <c r="ZC617" s="284">
        <f>IF(ZB617="Kopman",1.4,1)</f>
        <v>1</v>
      </c>
      <c r="ZD617" s="204">
        <f>VLOOKUP(ZA617,$A$681:$F$2236,6,FALSE)</f>
        <v>38</v>
      </c>
      <c r="ZE617" s="203" t="s">
        <v>61</v>
      </c>
      <c r="ZF617" s="10">
        <f>ZD617*1.5</f>
        <v>57</v>
      </c>
      <c r="ZH617" s="274"/>
      <c r="ZI617" s="203" t="s">
        <v>80</v>
      </c>
      <c r="ZJ617" s="277" t="s">
        <v>465</v>
      </c>
      <c r="ZL617" s="284">
        <f>IF(ZK617="Kopman",1.4,1)</f>
        <v>1</v>
      </c>
      <c r="ZM617" s="204">
        <f>VLOOKUP(ZJ617,$A$681:$F$2236,6,FALSE)</f>
        <v>7</v>
      </c>
      <c r="ZN617" s="203" t="s">
        <v>61</v>
      </c>
      <c r="ZO617" s="10">
        <f>ZM617*1.5</f>
        <v>10.5</v>
      </c>
      <c r="ZQ617" s="274"/>
      <c r="ZR617" s="203" t="s">
        <v>80</v>
      </c>
      <c r="ZS617" s="277" t="s">
        <v>485</v>
      </c>
      <c r="ZU617" s="284">
        <f>IF(ZT617="Kopman",1.4,1)</f>
        <v>1</v>
      </c>
      <c r="ZV617" s="204">
        <f>VLOOKUP(ZS617,$A$681:$F$2236,6,FALSE)</f>
        <v>38</v>
      </c>
      <c r="ZW617" s="203" t="s">
        <v>61</v>
      </c>
      <c r="ZX617" s="10">
        <f>ZV617*1.5*ZU617</f>
        <v>57</v>
      </c>
      <c r="ZY617" s="10"/>
      <c r="ZZ617" s="274"/>
      <c r="AAA617" s="203" t="s">
        <v>80</v>
      </c>
      <c r="AAB617" s="277" t="s">
        <v>415</v>
      </c>
      <c r="AAD617" s="284">
        <f>IF(AAC617="Kopman",1.4,1)</f>
        <v>1</v>
      </c>
      <c r="AAE617" s="204">
        <f>VLOOKUP(AAB617,$A$681:$F$2236,6,FALSE)</f>
        <v>234</v>
      </c>
      <c r="AAF617" s="203" t="s">
        <v>61</v>
      </c>
      <c r="AAG617" s="10">
        <f>AAE617*1.5*AAD617</f>
        <v>351</v>
      </c>
      <c r="AAH617" s="10"/>
      <c r="AAI617" s="274"/>
      <c r="AAJ617" s="203" t="s">
        <v>80</v>
      </c>
      <c r="AAK617" s="277" t="s">
        <v>473</v>
      </c>
      <c r="AAM617" s="284">
        <f>IF(AAL617="Kopman",1.4,1)</f>
        <v>1</v>
      </c>
      <c r="AAN617" s="204">
        <f>VLOOKUP(AAK617,$A$681:$F$2236,6,FALSE)</f>
        <v>6</v>
      </c>
      <c r="AAO617" s="203" t="s">
        <v>61</v>
      </c>
      <c r="AAP617" s="10">
        <f>AAN617*1.5*AAM617</f>
        <v>9</v>
      </c>
      <c r="AAQ617" s="10"/>
      <c r="AAR617" s="274"/>
      <c r="AAS617" s="203" t="s">
        <v>80</v>
      </c>
      <c r="AAT617" s="277" t="s">
        <v>443</v>
      </c>
      <c r="AAV617" s="284">
        <f>IF(AAU617="Kopman",1.4,1)</f>
        <v>1</v>
      </c>
      <c r="AAW617" s="204">
        <f>VLOOKUP(AAT617,$A$681:$F$2236,6,FALSE)</f>
        <v>143</v>
      </c>
      <c r="AAX617" s="203" t="s">
        <v>61</v>
      </c>
      <c r="AAY617" s="10">
        <f>AAW617*1.5*AAV617</f>
        <v>214.5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VLOOKUP(ABC617,$A$681:$F$2236,6,FALSE)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9" t="s">
        <v>419</v>
      </c>
      <c r="ABM617" s="418" t="s">
        <v>2034</v>
      </c>
      <c r="ABN617" s="284">
        <f>IF(ABM617="Kopman",1.4,1)</f>
        <v>1.4</v>
      </c>
      <c r="ABO617" s="204">
        <f>VLOOKUP(ABL617,$A$681:$F$2236,6,FALSE)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2069</v>
      </c>
      <c r="ABW617" s="284">
        <f>IF(ABV617="Kopman",1.4,1)</f>
        <v>1</v>
      </c>
      <c r="ABX617" s="204">
        <f>VLOOKUP(ABU617,$A$681:$F$2236,6,FALSE)</f>
        <v>96</v>
      </c>
      <c r="ABY617" s="203" t="s">
        <v>61</v>
      </c>
      <c r="ABZ617" s="10">
        <f>ABX617*1.5*ABW617</f>
        <v>144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VLOOKUP(ACD617,$A$681:$F$2236,6,FALSE)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VLOOKUP(ACM617,$A$681:$F$2236,6,FALSE)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VLOOKUP(ACV617,$A$681:$F$2236,6,FALSE)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VLOOKUP(ADE617,$A$681:$F$2236,6,FALSE)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VLOOKUP(ADN617,$A$681:$F$2236,6,FALSE)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VLOOKUP(ADW617,$A$681:$F$2236,6,FALSE)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VLOOKUP(AEF617,$A$681:$F$2236,6,FALSE)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VLOOKUP(AEO617,$A$681:$F$2236,6,FALSE)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VLOOKUP(AEX617,$A$681:$F$2236,6,FALSE)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VLOOKUP(AFG617,$A$681:$F$2236,6,FALSE)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VLOOKUP(AFP617,$A$681:$F$2236,6,FALSE)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VLOOKUP(AFY617,$A$681:$F$2236,6,FALSE)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VLOOKUP(AGH617,$A$681:$F$2236,6,FALSE)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VLOOKUP(AGQ617,$A$681:$F$2236,6,FALSE)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453</v>
      </c>
      <c r="AHB617" s="284">
        <f>IF(AHA617="Kopman",1.4,1)</f>
        <v>1</v>
      </c>
      <c r="AHC617" s="204">
        <f>VLOOKUP(AGZ617,$A$681:$F$2236,6,FALSE)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603</v>
      </c>
      <c r="AHK617" s="284">
        <f>IF(AHJ617="Kopman",1.4,1)</f>
        <v>1</v>
      </c>
      <c r="AHL617" s="204">
        <f>VLOOKUP(AHI617,$A$681:$F$2236,6,FALSE)</f>
        <v>105</v>
      </c>
      <c r="AHM617" s="203" t="s">
        <v>61</v>
      </c>
      <c r="AHN617" s="10">
        <f>AHL617*1.5*AHK617</f>
        <v>157.5</v>
      </c>
      <c r="AHO617" s="10"/>
      <c r="AHP617" s="274"/>
      <c r="AHQ617" s="203" t="s">
        <v>80</v>
      </c>
      <c r="AHR617" s="277" t="s">
        <v>603</v>
      </c>
      <c r="AHT617" s="284">
        <f>IF(AHS617="Kopman",1.4,1)</f>
        <v>1</v>
      </c>
      <c r="AHU617" s="204">
        <f>VLOOKUP(AHR617,$A$681:$F$2236,6,FALSE)</f>
        <v>105</v>
      </c>
      <c r="AHV617" s="203" t="s">
        <v>61</v>
      </c>
      <c r="AHW617" s="10">
        <f>AHU617*1.5*AHT617</f>
        <v>157.5</v>
      </c>
      <c r="AHX617" s="10"/>
      <c r="AHY617" s="274"/>
      <c r="AHZ617" s="203" t="s">
        <v>80</v>
      </c>
      <c r="AIA617" s="277" t="s">
        <v>578</v>
      </c>
      <c r="AIC617" s="284">
        <f>IF(AIB617="Kopman",1.4,1)</f>
        <v>1</v>
      </c>
      <c r="AID617" s="204">
        <f>VLOOKUP(AIA617,$A$681:$F$2236,6,FALSE)</f>
        <v>0</v>
      </c>
      <c r="AIE617" s="203" t="s">
        <v>61</v>
      </c>
      <c r="AIF617" s="10">
        <f>AID617*1.5*AIC617</f>
        <v>0</v>
      </c>
      <c r="AIG617" s="10"/>
      <c r="AIH617" s="274"/>
      <c r="AII617" s="203" t="s">
        <v>80</v>
      </c>
      <c r="AIJ617" s="277" t="s">
        <v>505</v>
      </c>
      <c r="AIL617" s="284">
        <f>IF(AIK617="Kopman",1.4,1)</f>
        <v>1</v>
      </c>
      <c r="AIM617" s="204">
        <f>VLOOKUP(AIJ617,$A$681:$F$2236,6,FALSE)</f>
        <v>11</v>
      </c>
      <c r="AIN617" s="203" t="s">
        <v>61</v>
      </c>
      <c r="AIO617" s="10">
        <f>AIM617*1.5*AIL617</f>
        <v>16.5</v>
      </c>
      <c r="AIP617" s="10"/>
      <c r="AIQ617" s="274"/>
      <c r="AIR617" s="203" t="s">
        <v>80</v>
      </c>
      <c r="AIS617" s="277" t="s">
        <v>453</v>
      </c>
      <c r="AIU617" s="284">
        <f>IF(AIT617="Kopman",1.4,1)</f>
        <v>1</v>
      </c>
      <c r="AIV617" s="204">
        <f>VLOOKUP(AIS617,$A$681:$F$2236,6,FALSE)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471</v>
      </c>
      <c r="AJD617" s="284">
        <f>IF(AJC617="Kopman",1.4,1)</f>
        <v>1</v>
      </c>
      <c r="AJE617" s="204">
        <f>VLOOKUP(AJB617,$A$681:$F$2236,6,FALSE)</f>
        <v>77</v>
      </c>
      <c r="AJF617" s="203" t="s">
        <v>61</v>
      </c>
      <c r="AJG617" s="10">
        <f>AJE617*1.5*AJD617</f>
        <v>115.5</v>
      </c>
      <c r="AJH617" s="10"/>
      <c r="AJI617" s="274"/>
      <c r="AJJ617" s="203" t="s">
        <v>80</v>
      </c>
      <c r="AJK617" s="277" t="s">
        <v>485</v>
      </c>
      <c r="AJM617" s="284">
        <f>IF(AJL617="Kopman",1.4,1)</f>
        <v>1</v>
      </c>
      <c r="AJN617" s="204">
        <f>VLOOKUP(AJK617,$A$681:$F$2236,6,FALSE)</f>
        <v>38</v>
      </c>
      <c r="AJO617" s="203" t="s">
        <v>61</v>
      </c>
      <c r="AJP617" s="10">
        <f>AJN617*1.5*AJM617</f>
        <v>57</v>
      </c>
      <c r="AJQ617" s="10"/>
      <c r="AJR617" s="274"/>
      <c r="AJS617" s="203" t="s">
        <v>80</v>
      </c>
      <c r="AJT617" s="434" t="s">
        <v>485</v>
      </c>
      <c r="AJV617" s="284">
        <f>IF(AJU617="Kopman",1.4,1)</f>
        <v>1</v>
      </c>
      <c r="AJW617" s="204">
        <f>VLOOKUP(AJT617,$A$681:$F$2236,6,FALSE)</f>
        <v>38</v>
      </c>
      <c r="AJX617" s="203" t="s">
        <v>61</v>
      </c>
      <c r="AJY617" s="10">
        <f>AJW617*1.5*AJV617</f>
        <v>57</v>
      </c>
      <c r="AJZ617" s="10"/>
      <c r="AKA617" s="274"/>
      <c r="AKB617" s="203" t="s">
        <v>80</v>
      </c>
      <c r="AKC617" s="277" t="s">
        <v>1738</v>
      </c>
      <c r="AKE617" s="284">
        <f>IF(AKD617="Kopman",1.4,1)</f>
        <v>1</v>
      </c>
      <c r="AKF617" s="204">
        <f>VLOOKUP(AKC617,$A$681:$F$2236,6,FALSE)</f>
        <v>102</v>
      </c>
      <c r="AKG617" s="203" t="s">
        <v>61</v>
      </c>
      <c r="AKH617" s="10">
        <f>AKF617*1.5*AKE617</f>
        <v>153</v>
      </c>
      <c r="AKI617" s="10"/>
      <c r="AKJ617" s="274"/>
      <c r="AKK617" s="203" t="s">
        <v>80</v>
      </c>
      <c r="AKL617" s="419" t="s">
        <v>1738</v>
      </c>
      <c r="AKM617" s="418" t="s">
        <v>2034</v>
      </c>
      <c r="AKN617" s="284">
        <f>IF(AKM617="Kopman",1.4,1)</f>
        <v>1.4</v>
      </c>
      <c r="AKO617" s="204">
        <f>VLOOKUP(AKL617,$A$681:$F$2236,6,FALSE)</f>
        <v>102</v>
      </c>
      <c r="AKP617" s="203" t="s">
        <v>61</v>
      </c>
      <c r="AKQ617" s="10">
        <f>AKO617*1.5*AKN617</f>
        <v>214.2</v>
      </c>
      <c r="AKR617" s="10"/>
      <c r="AKS617" s="274"/>
      <c r="AKT617" s="203" t="s">
        <v>80</v>
      </c>
      <c r="AKU617" s="419" t="s">
        <v>520</v>
      </c>
      <c r="AKV617" s="418" t="s">
        <v>2034</v>
      </c>
      <c r="AKW617" s="284">
        <f>IF(AKV617="Kopman",1.4,1)</f>
        <v>1.4</v>
      </c>
      <c r="AKX617" s="204">
        <f>VLOOKUP(AKU617,$A$681:$F$2236,6,FALSE)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9" t="s">
        <v>603</v>
      </c>
      <c r="ALE617" s="418" t="s">
        <v>2034</v>
      </c>
      <c r="ALF617" s="284">
        <f>IF(ALE617="Kopman",1.4,1)</f>
        <v>1.4</v>
      </c>
      <c r="ALG617" s="204">
        <f>VLOOKUP(ALD617,$A$681:$F$2236,6,FALSE)</f>
        <v>105</v>
      </c>
      <c r="ALH617" s="203" t="s">
        <v>61</v>
      </c>
      <c r="ALI617" s="10">
        <f>ALG617*1.5*ALF617</f>
        <v>220.5</v>
      </c>
      <c r="ALJ617" s="10"/>
      <c r="ALK617" s="274"/>
      <c r="ALL617" s="203" t="s">
        <v>80</v>
      </c>
      <c r="ALM617" s="277" t="s">
        <v>578</v>
      </c>
      <c r="ALO617" s="284">
        <f>IF(ALN617="Kopman",1.4,1)</f>
        <v>1</v>
      </c>
      <c r="ALP617" s="204">
        <f>VLOOKUP(ALM617,$A$681:$F$2236,6,FALSE)</f>
        <v>0</v>
      </c>
      <c r="ALQ617" s="203" t="s">
        <v>61</v>
      </c>
      <c r="ALR617" s="10">
        <f>ALP617*1.5*ALO617</f>
        <v>0</v>
      </c>
      <c r="ALS617" s="10"/>
      <c r="ALT617" s="274"/>
      <c r="ALU617" s="203" t="s">
        <v>80</v>
      </c>
      <c r="ALV617" s="277" t="s">
        <v>465</v>
      </c>
      <c r="ALX617" s="284">
        <f>IF(ALW617="Kopman",1.4,1)</f>
        <v>1</v>
      </c>
      <c r="ALY617" s="204">
        <f>VLOOKUP(ALV617,$A$681:$F$2236,6,FALSE)</f>
        <v>7</v>
      </c>
      <c r="ALZ617" s="203" t="s">
        <v>61</v>
      </c>
      <c r="AMA617" s="10">
        <f>ALY617*1.5*ALX617</f>
        <v>10.5</v>
      </c>
      <c r="AMB617" s="10"/>
      <c r="AMC617" s="274"/>
      <c r="AMD617" s="203" t="s">
        <v>80</v>
      </c>
      <c r="AME617" s="419" t="s">
        <v>485</v>
      </c>
      <c r="AMF617" s="418" t="s">
        <v>2034</v>
      </c>
      <c r="AMG617" s="284">
        <f>IF(AMF617="Kopman",1.4,1)</f>
        <v>1.4</v>
      </c>
      <c r="AMH617" s="204">
        <f>VLOOKUP(AME617,$A$681:$F$2236,6,FALSE)</f>
        <v>38</v>
      </c>
      <c r="AMI617" s="203" t="s">
        <v>61</v>
      </c>
      <c r="AMJ617" s="10">
        <f>AMH617*1.5*AMG617</f>
        <v>79.8</v>
      </c>
      <c r="AMK617" s="10"/>
      <c r="AML617" s="274"/>
      <c r="AMM617" s="203" t="s">
        <v>80</v>
      </c>
      <c r="AMN617" s="277" t="s">
        <v>485</v>
      </c>
      <c r="AMP617" s="284">
        <f>IF(AMO617="Kopman",1.4,1)</f>
        <v>1</v>
      </c>
      <c r="AMQ617" s="204">
        <f>VLOOKUP(AMN617,$A$681:$F$2236,6,FALSE)</f>
        <v>38</v>
      </c>
      <c r="AMR617" s="203" t="s">
        <v>61</v>
      </c>
      <c r="AMS617" s="10">
        <f>AMQ617*1.5*AMP617</f>
        <v>57</v>
      </c>
      <c r="AMT617" s="10"/>
      <c r="AMU617" s="274"/>
      <c r="AMV617" s="203" t="s">
        <v>80</v>
      </c>
      <c r="AMW617" s="277" t="s">
        <v>485</v>
      </c>
      <c r="AMY617" s="284">
        <f>IF(AMX617="Kopman",1.4,1)</f>
        <v>1</v>
      </c>
      <c r="AMZ617" s="204">
        <f>VLOOKUP(AMW617,$A$681:$F$2236,6,FALSE)</f>
        <v>38</v>
      </c>
      <c r="ANA617" s="203" t="s">
        <v>61</v>
      </c>
      <c r="ANB617" s="10">
        <f>AMZ617*1.5*AMY617</f>
        <v>57</v>
      </c>
      <c r="ANC617" s="10"/>
      <c r="AND617" s="274"/>
      <c r="ANE617" s="203" t="s">
        <v>80</v>
      </c>
      <c r="ANF617" s="277" t="s">
        <v>485</v>
      </c>
      <c r="ANH617" s="284">
        <f>IF(ANG617="Kopman",1.4,1)</f>
        <v>1</v>
      </c>
      <c r="ANI617" s="204">
        <f>VLOOKUP(ANF617,$A$681:$F$2236,6,FALSE)</f>
        <v>38</v>
      </c>
      <c r="ANJ617" s="203" t="s">
        <v>61</v>
      </c>
      <c r="ANK617" s="10">
        <f>ANI617*1.5*ANH617</f>
        <v>57</v>
      </c>
      <c r="ANL617" s="10"/>
      <c r="ANM617" s="274"/>
      <c r="ANN617" s="203" t="s">
        <v>80</v>
      </c>
      <c r="ANO617" s="277" t="s">
        <v>520</v>
      </c>
      <c r="ANQ617" s="284">
        <f>IF(ANP617="Kopman",1.4,1)</f>
        <v>1</v>
      </c>
      <c r="ANR617" s="204">
        <f>VLOOKUP(ANO617,$A$681:$F$2236,6,FALSE)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485</v>
      </c>
      <c r="ANZ617" s="284">
        <f>IF(ANY617="Kopman",1.4,1)</f>
        <v>1</v>
      </c>
      <c r="AOA617" s="204">
        <f>VLOOKUP(ANX617,$A$681:$F$2236,6,FALSE)</f>
        <v>38</v>
      </c>
      <c r="AOB617" s="203" t="s">
        <v>61</v>
      </c>
      <c r="AOC617" s="10">
        <f>AOA617*1.5*ANZ617</f>
        <v>57</v>
      </c>
      <c r="AOD617" s="10"/>
      <c r="AOE617" s="274"/>
      <c r="AOF617" s="203" t="s">
        <v>80</v>
      </c>
      <c r="AOG617" s="277" t="s">
        <v>485</v>
      </c>
      <c r="AOI617" s="284">
        <f>IF(AOH617="Kopman",1.4,1)</f>
        <v>1</v>
      </c>
      <c r="AOJ617" s="204">
        <f>VLOOKUP(AOG617,$A$681:$F$2236,6,FALSE)</f>
        <v>38</v>
      </c>
      <c r="AOK617" s="203" t="s">
        <v>61</v>
      </c>
      <c r="AOL617" s="10">
        <f>AOJ617*1.5*AOI617</f>
        <v>57</v>
      </c>
      <c r="AOM617" s="10"/>
      <c r="AON617" s="274"/>
      <c r="AOO617" s="203" t="s">
        <v>80</v>
      </c>
      <c r="AOP617" s="277" t="s">
        <v>485</v>
      </c>
      <c r="AOR617" s="284">
        <f>IF(AOQ617="Kopman",1.4,1)</f>
        <v>1</v>
      </c>
      <c r="AOS617" s="204">
        <f>VLOOKUP(AOP617,$A$681:$F$2236,6,FALSE)</f>
        <v>38</v>
      </c>
      <c r="AOT617" s="203" t="s">
        <v>61</v>
      </c>
      <c r="AOU617" s="10">
        <f>AOS617*1.5*AOR617</f>
        <v>57</v>
      </c>
      <c r="AOV617" s="10"/>
      <c r="AOW617" s="274"/>
      <c r="AOX617" s="203" t="s">
        <v>80</v>
      </c>
      <c r="AOY617" s="277" t="s">
        <v>485</v>
      </c>
      <c r="APA617" s="284">
        <f>IF(AOZ617="Kopman",1.4,1)</f>
        <v>1</v>
      </c>
      <c r="APB617" s="204">
        <f>VLOOKUP(AOY617,$A$681:$F$2236,6,FALSE)</f>
        <v>38</v>
      </c>
      <c r="APC617" s="203" t="s">
        <v>61</v>
      </c>
      <c r="APD617" s="10">
        <f>APB617*1.5*APA617</f>
        <v>57</v>
      </c>
      <c r="APE617" s="10"/>
      <c r="APF617" s="274"/>
      <c r="APG617" s="203" t="s">
        <v>80</v>
      </c>
      <c r="APH617" s="277" t="s">
        <v>415</v>
      </c>
      <c r="APJ617" s="284">
        <f>IF(API617="Kopman",1.4,1)</f>
        <v>1</v>
      </c>
      <c r="APK617" s="204">
        <f>VLOOKUP(APH617,$A$681:$F$2236,6,FALSE)</f>
        <v>234</v>
      </c>
      <c r="APL617" s="203" t="s">
        <v>61</v>
      </c>
      <c r="APM617" s="10">
        <f>APK617*1.5*APJ617</f>
        <v>351</v>
      </c>
      <c r="APN617" s="10"/>
      <c r="APO617" s="274"/>
      <c r="APP617" s="203" t="s">
        <v>80</v>
      </c>
      <c r="APQ617" s="277" t="s">
        <v>453</v>
      </c>
      <c r="APS617" s="284">
        <f>IF(APR617="Kopman",1.4,1)</f>
        <v>1</v>
      </c>
      <c r="APT617" s="204">
        <f>VLOOKUP(APQ617,$A$681:$F$2236,6,FALSE)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1271</v>
      </c>
      <c r="AQB617" s="284">
        <f>IF(AQA617="Kopman",1.4,1)</f>
        <v>1</v>
      </c>
      <c r="AQC617" s="204">
        <f>VLOOKUP(APZ617,$A$681:$F$2236,6,FALSE)</f>
        <v>0</v>
      </c>
      <c r="AQD617" s="203" t="s">
        <v>61</v>
      </c>
      <c r="AQE617" s="10">
        <f>AQC617*1.5*AQB617</f>
        <v>0</v>
      </c>
      <c r="AQF617" s="10"/>
      <c r="AQG617" s="274"/>
    </row>
    <row r="618" spans="1:1125" s="14" customFormat="1" ht="15">
      <c r="A618" s="203" t="s">
        <v>81</v>
      </c>
      <c r="B618" s="277" t="s">
        <v>603</v>
      </c>
      <c r="D618" s="204"/>
      <c r="E618" s="204">
        <f>VLOOKUP(B618,$A$681:$F$2236,6,FALSE)</f>
        <v>105</v>
      </c>
      <c r="F618" s="203" t="s">
        <v>63</v>
      </c>
      <c r="G618" s="10">
        <f>E618*1.4</f>
        <v>147</v>
      </c>
      <c r="H618" s="10"/>
      <c r="I618" s="268"/>
      <c r="J618" s="203" t="s">
        <v>81</v>
      </c>
      <c r="K618" s="277" t="s">
        <v>485</v>
      </c>
      <c r="M618" s="204"/>
      <c r="N618" s="204">
        <f>VLOOKUP(K618,$A$681:$F$2236,6,FALSE)</f>
        <v>38</v>
      </c>
      <c r="O618" s="203" t="s">
        <v>63</v>
      </c>
      <c r="P618" s="10">
        <f>N618*1.4</f>
        <v>53.199999999999996</v>
      </c>
      <c r="Q618" s="10"/>
      <c r="R618" s="268"/>
      <c r="S618" s="203" t="s">
        <v>81</v>
      </c>
      <c r="T618" s="277" t="s">
        <v>1738</v>
      </c>
      <c r="V618" s="204"/>
      <c r="W618" s="204">
        <f>VLOOKUP(T618,$A$681:$F$2236,6,FALSE)</f>
        <v>102</v>
      </c>
      <c r="X618" s="203" t="s">
        <v>63</v>
      </c>
      <c r="Y618" s="10">
        <f>W618*1.4</f>
        <v>142.79999999999998</v>
      </c>
      <c r="Z618" s="10"/>
      <c r="AA618" s="268"/>
      <c r="AB618" s="203" t="s">
        <v>81</v>
      </c>
      <c r="AC618" s="277" t="s">
        <v>485</v>
      </c>
      <c r="AE618" s="204"/>
      <c r="AF618" s="204">
        <f>VLOOKUP(AC618,$A$681:$F$2236,6,FALSE)</f>
        <v>38</v>
      </c>
      <c r="AG618" s="203" t="s">
        <v>63</v>
      </c>
      <c r="AH618" s="10">
        <f>AF618*1.4</f>
        <v>53.199999999999996</v>
      </c>
      <c r="AI618" s="10"/>
      <c r="AJ618" s="268"/>
      <c r="AK618" s="203" t="s">
        <v>81</v>
      </c>
      <c r="AL618" s="277" t="s">
        <v>1225</v>
      </c>
      <c r="AN618" s="204"/>
      <c r="AO618" s="204">
        <f>VLOOKUP(AL618,$A$681:$F$2236,6,FALSE)</f>
        <v>46</v>
      </c>
      <c r="AP618" s="203" t="s">
        <v>63</v>
      </c>
      <c r="AQ618" s="10">
        <f>AO618*1.4</f>
        <v>64.399999999999991</v>
      </c>
      <c r="AR618" s="10"/>
      <c r="AS618" s="268"/>
      <c r="AT618" s="203" t="s">
        <v>81</v>
      </c>
      <c r="AU618" s="277" t="s">
        <v>471</v>
      </c>
      <c r="AW618" s="204"/>
      <c r="AX618" s="204">
        <f>VLOOKUP(AU618,$A$681:$F$2236,6,FALSE)</f>
        <v>77</v>
      </c>
      <c r="AY618" s="203" t="s">
        <v>63</v>
      </c>
      <c r="AZ618" s="10">
        <f>AX618*1.4</f>
        <v>107.8</v>
      </c>
      <c r="BA618" s="10"/>
      <c r="BB618" s="268"/>
      <c r="BC618" s="203" t="s">
        <v>81</v>
      </c>
      <c r="BD618" s="277" t="s">
        <v>1686</v>
      </c>
      <c r="BF618" s="204"/>
      <c r="BG618" s="204">
        <f>VLOOKUP(BD618,$A$681:$F$2236,6,FALSE)</f>
        <v>63</v>
      </c>
      <c r="BH618" s="203" t="s">
        <v>63</v>
      </c>
      <c r="BI618" s="10">
        <f>BG618*1.4</f>
        <v>88.199999999999989</v>
      </c>
      <c r="BJ618" s="10"/>
      <c r="BK618" s="268"/>
      <c r="BL618" s="203" t="s">
        <v>81</v>
      </c>
      <c r="BM618" s="277" t="s">
        <v>1738</v>
      </c>
      <c r="BO618" s="204"/>
      <c r="BP618" s="204">
        <f>VLOOKUP(BM618,$A$681:$F$2236,6,FALSE)</f>
        <v>102</v>
      </c>
      <c r="BQ618" s="203" t="s">
        <v>63</v>
      </c>
      <c r="BR618" s="10">
        <f>BP618*1.4</f>
        <v>142.79999999999998</v>
      </c>
      <c r="BS618" s="10"/>
      <c r="BT618" s="268"/>
      <c r="BU618" s="203" t="s">
        <v>81</v>
      </c>
      <c r="BV618" s="277" t="s">
        <v>443</v>
      </c>
      <c r="BX618" s="204"/>
      <c r="BY618" s="204">
        <f>VLOOKUP(BV618,$A$681:$F$2236,6,FALSE)</f>
        <v>143</v>
      </c>
      <c r="BZ618" s="203" t="s">
        <v>63</v>
      </c>
      <c r="CA618" s="10">
        <f>BY618*1.4</f>
        <v>200.2</v>
      </c>
      <c r="CB618" s="10"/>
      <c r="CC618" s="268"/>
      <c r="CD618" s="203" t="s">
        <v>81</v>
      </c>
      <c r="CE618" s="277" t="s">
        <v>485</v>
      </c>
      <c r="CG618" s="204"/>
      <c r="CH618" s="204">
        <f>VLOOKUP(CE618,$A$681:$F$2236,6,FALSE)</f>
        <v>38</v>
      </c>
      <c r="CI618" s="203" t="s">
        <v>63</v>
      </c>
      <c r="CJ618" s="10">
        <f>CH618*1.4</f>
        <v>53.199999999999996</v>
      </c>
      <c r="CK618" s="10"/>
      <c r="CL618" s="268"/>
      <c r="CM618" s="203" t="s">
        <v>81</v>
      </c>
      <c r="CN618" s="277" t="s">
        <v>603</v>
      </c>
      <c r="CP618" s="204"/>
      <c r="CQ618" s="204">
        <f>VLOOKUP(CN618,$A$681:$F$2236,6,FALSE)</f>
        <v>105</v>
      </c>
      <c r="CR618" s="203" t="s">
        <v>63</v>
      </c>
      <c r="CS618" s="10">
        <f>CQ618*1.4</f>
        <v>147</v>
      </c>
      <c r="CT618" s="10"/>
      <c r="CU618" s="268"/>
      <c r="CV618" s="203" t="s">
        <v>81</v>
      </c>
      <c r="CW618" s="277" t="s">
        <v>485</v>
      </c>
      <c r="CY618" s="204"/>
      <c r="CZ618" s="204">
        <f>VLOOKUP(CW618,$A$681:$F$2236,6,FALSE)</f>
        <v>38</v>
      </c>
      <c r="DA618" s="203" t="s">
        <v>63</v>
      </c>
      <c r="DB618" s="10">
        <f>CZ618*1.4</f>
        <v>53.199999999999996</v>
      </c>
      <c r="DC618" s="10"/>
      <c r="DD618" s="268"/>
      <c r="DE618" s="203" t="s">
        <v>81</v>
      </c>
      <c r="DF618" s="277" t="s">
        <v>2069</v>
      </c>
      <c r="DH618" s="204"/>
      <c r="DI618" s="204">
        <f>VLOOKUP(DF618,$A$681:$F$2236,6,FALSE)</f>
        <v>96</v>
      </c>
      <c r="DJ618" s="203" t="s">
        <v>63</v>
      </c>
      <c r="DK618" s="10">
        <f>DI618*1.4</f>
        <v>134.39999999999998</v>
      </c>
      <c r="DL618" s="10"/>
      <c r="DM618" s="268"/>
      <c r="DN618" s="203" t="s">
        <v>81</v>
      </c>
      <c r="DO618" s="277" t="s">
        <v>599</v>
      </c>
      <c r="DQ618" s="204"/>
      <c r="DR618" s="204">
        <f>VLOOKUP(DO618,$A$681:$F$2236,6,FALSE)</f>
        <v>55</v>
      </c>
      <c r="DS618" s="203" t="s">
        <v>63</v>
      </c>
      <c r="DT618" s="10">
        <f>DR618*1.4</f>
        <v>77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VLOOKUP(DX618,$A$681:$F$2236,6,FALSE)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471</v>
      </c>
      <c r="EI618" s="204"/>
      <c r="EJ618" s="204">
        <f>VLOOKUP(EG618,$A$681:$F$2236,6,FALSE)</f>
        <v>77</v>
      </c>
      <c r="EK618" s="203" t="s">
        <v>63</v>
      </c>
      <c r="EL618" s="10">
        <f>EJ618*1.4</f>
        <v>107.8</v>
      </c>
      <c r="EM618" s="10"/>
      <c r="EN618" s="268"/>
      <c r="EO618" s="203" t="s">
        <v>81</v>
      </c>
      <c r="EP618" s="277" t="s">
        <v>603</v>
      </c>
      <c r="ER618" s="204"/>
      <c r="ES618" s="204">
        <f>VLOOKUP(EP618,$A$681:$F$2236,6,FALSE)</f>
        <v>105</v>
      </c>
      <c r="ET618" s="203" t="s">
        <v>63</v>
      </c>
      <c r="EU618" s="10">
        <f>ES618*1.4</f>
        <v>147</v>
      </c>
      <c r="EV618" s="10"/>
      <c r="EW618" s="268"/>
      <c r="EX618" s="203" t="s">
        <v>81</v>
      </c>
      <c r="EY618" s="277" t="s">
        <v>471</v>
      </c>
      <c r="FA618" s="204"/>
      <c r="FB618" s="204">
        <f>VLOOKUP(EY618,$A$681:$F$2236,6,FALSE)</f>
        <v>77</v>
      </c>
      <c r="FC618" s="203" t="s">
        <v>63</v>
      </c>
      <c r="FD618" s="10">
        <f>FB618*1.4</f>
        <v>107.8</v>
      </c>
      <c r="FE618" s="10"/>
      <c r="FF618" s="268"/>
      <c r="FG618" s="203" t="s">
        <v>81</v>
      </c>
      <c r="FH618" s="424" t="s">
        <v>603</v>
      </c>
      <c r="FJ618" s="204"/>
      <c r="FK618" s="204">
        <f>VLOOKUP(FH618,$A$681:$F$2236,6,FALSE)</f>
        <v>105</v>
      </c>
      <c r="FL618" s="203" t="s">
        <v>63</v>
      </c>
      <c r="FM618" s="10">
        <f>FK618*1.4</f>
        <v>147</v>
      </c>
      <c r="FN618" s="10"/>
      <c r="FO618" s="268"/>
      <c r="FP618" s="203" t="s">
        <v>81</v>
      </c>
      <c r="FQ618" s="277" t="s">
        <v>415</v>
      </c>
      <c r="FS618" s="204"/>
      <c r="FT618" s="204">
        <f>VLOOKUP(FQ618,$A$681:$F$2236,6,FALSE)</f>
        <v>234</v>
      </c>
      <c r="FU618" s="203" t="s">
        <v>63</v>
      </c>
      <c r="FV618" s="10">
        <f>FT618*1.4</f>
        <v>327.59999999999997</v>
      </c>
      <c r="FW618" s="10"/>
      <c r="FX618" s="268"/>
      <c r="FY618" s="203" t="s">
        <v>81</v>
      </c>
      <c r="FZ618" s="277" t="s">
        <v>1271</v>
      </c>
      <c r="GB618" s="204"/>
      <c r="GC618" s="204">
        <f>VLOOKUP(FZ618,$A$681:$F$2236,6,FALSE)</f>
        <v>0</v>
      </c>
      <c r="GD618" s="203" t="s">
        <v>63</v>
      </c>
      <c r="GE618" s="10">
        <f>GC618*1.4</f>
        <v>0</v>
      </c>
      <c r="GF618" s="10"/>
      <c r="GG618" s="268"/>
      <c r="GH618" s="203" t="s">
        <v>81</v>
      </c>
      <c r="GI618" s="277" t="s">
        <v>453</v>
      </c>
      <c r="GK618" s="204"/>
      <c r="GL618" s="204">
        <f>VLOOKUP(GI618,$A$681:$F$2236,6,FALSE)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1271</v>
      </c>
      <c r="GT618" s="204"/>
      <c r="GU618" s="204">
        <f>VLOOKUP(GR618,$A$681:$F$2236,6,FALSE)</f>
        <v>0</v>
      </c>
      <c r="GV618" s="203" t="s">
        <v>63</v>
      </c>
      <c r="GW618" s="10">
        <f>GU618*1.4</f>
        <v>0</v>
      </c>
      <c r="GX618" s="10"/>
      <c r="GY618" s="268"/>
      <c r="GZ618" s="203" t="s">
        <v>81</v>
      </c>
      <c r="HA618" s="277" t="s">
        <v>2069</v>
      </c>
      <c r="HC618" s="204"/>
      <c r="HD618" s="204">
        <f>VLOOKUP(HA618,$A$681:$F$2236,6,FALSE)</f>
        <v>96</v>
      </c>
      <c r="HE618" s="203" t="s">
        <v>63</v>
      </c>
      <c r="HF618" s="10">
        <f>HD618*1.4</f>
        <v>134.39999999999998</v>
      </c>
      <c r="HG618" s="10"/>
      <c r="HH618" s="268"/>
      <c r="HI618" s="203" t="s">
        <v>81</v>
      </c>
      <c r="HJ618" s="277" t="s">
        <v>453</v>
      </c>
      <c r="HL618" s="204"/>
      <c r="HM618" s="204">
        <f>VLOOKUP(HJ618,$A$681:$F$2236,6,FALSE)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599</v>
      </c>
      <c r="HU618" s="204"/>
      <c r="HV618" s="204">
        <f>VLOOKUP(HS618,$A$681:$F$2236,6,FALSE)</f>
        <v>55</v>
      </c>
      <c r="HW618" s="203" t="s">
        <v>63</v>
      </c>
      <c r="HX618" s="10">
        <f>HV618*1.4</f>
        <v>77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VLOOKUP(IB618,$A$681:$F$2236,6,FALSE)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1738</v>
      </c>
      <c r="IM618" s="204"/>
      <c r="IN618" s="204">
        <f>VLOOKUP(IK618,$A$681:$F$2236,6,FALSE)</f>
        <v>102</v>
      </c>
      <c r="IO618" s="203" t="s">
        <v>63</v>
      </c>
      <c r="IP618" s="10">
        <f>IN618*1.4</f>
        <v>142.79999999999998</v>
      </c>
      <c r="IQ618" s="10"/>
      <c r="IR618" s="268"/>
      <c r="IS618" s="203" t="s">
        <v>81</v>
      </c>
      <c r="IT618" s="277" t="s">
        <v>1738</v>
      </c>
      <c r="IV618" s="204"/>
      <c r="IW618" s="204">
        <f>VLOOKUP(IT618,$A$681:$F$2236,6,FALSE)</f>
        <v>102</v>
      </c>
      <c r="IX618" s="203" t="s">
        <v>63</v>
      </c>
      <c r="IY618" s="10">
        <f>IW618*1.4</f>
        <v>142.79999999999998</v>
      </c>
      <c r="IZ618" s="10"/>
      <c r="JA618" s="268"/>
      <c r="JB618" s="203" t="s">
        <v>81</v>
      </c>
      <c r="JC618" s="277" t="s">
        <v>485</v>
      </c>
      <c r="JE618" s="204"/>
      <c r="JF618" s="204">
        <f>VLOOKUP(JC618,$A$681:$F$2236,6,FALSE)</f>
        <v>38</v>
      </c>
      <c r="JG618" s="203" t="s">
        <v>63</v>
      </c>
      <c r="JH618" s="10">
        <f>JF618*1.4</f>
        <v>53.199999999999996</v>
      </c>
      <c r="JI618" s="10"/>
      <c r="JJ618" s="268"/>
      <c r="JK618" s="203" t="s">
        <v>81</v>
      </c>
      <c r="JL618" s="277" t="s">
        <v>1686</v>
      </c>
      <c r="JN618" s="204"/>
      <c r="JO618" s="204">
        <f>VLOOKUP(JL618,$A$681:$F$2236,6,FALSE)</f>
        <v>63</v>
      </c>
      <c r="JP618" s="203" t="s">
        <v>63</v>
      </c>
      <c r="JQ618" s="10">
        <f>JO618*1.4</f>
        <v>88.199999999999989</v>
      </c>
      <c r="JR618" s="10"/>
      <c r="JS618" s="268"/>
      <c r="JT618" s="203" t="s">
        <v>81</v>
      </c>
      <c r="JU618" s="277" t="s">
        <v>471</v>
      </c>
      <c r="JW618" s="204"/>
      <c r="JX618" s="204">
        <f>VLOOKUP(JU618,$A$681:$F$2236,6,FALSE)</f>
        <v>77</v>
      </c>
      <c r="JY618" s="203" t="s">
        <v>63</v>
      </c>
      <c r="JZ618" s="10">
        <f>JX618*1.4</f>
        <v>107.8</v>
      </c>
      <c r="KA618" s="10"/>
      <c r="KB618" s="268"/>
      <c r="KC618" s="203" t="s">
        <v>81</v>
      </c>
      <c r="KD618" s="277" t="s">
        <v>415</v>
      </c>
      <c r="KF618" s="204"/>
      <c r="KG618" s="204">
        <f>VLOOKUP(KD618,$A$681:$F$2236,6,FALSE)</f>
        <v>234</v>
      </c>
      <c r="KH618" s="203" t="s">
        <v>63</v>
      </c>
      <c r="KI618" s="10">
        <f>KG618*1.4</f>
        <v>327.59999999999997</v>
      </c>
      <c r="KJ618" s="10"/>
      <c r="KK618" s="268"/>
      <c r="KL618" s="203" t="s">
        <v>81</v>
      </c>
      <c r="KM618" s="277" t="s">
        <v>520</v>
      </c>
      <c r="KO618" s="204"/>
      <c r="KP618" s="204">
        <f>VLOOKUP(KM618,$A$681:$F$2236,6,FALSE)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471</v>
      </c>
      <c r="KX618" s="204"/>
      <c r="KY618" s="204">
        <f>VLOOKUP(KV618,$A$681:$F$2236,6,FALSE)</f>
        <v>77</v>
      </c>
      <c r="KZ618" s="203" t="s">
        <v>63</v>
      </c>
      <c r="LA618" s="10">
        <f>KY618*1.4</f>
        <v>107.8</v>
      </c>
      <c r="LB618" s="10"/>
      <c r="LC618" s="268"/>
      <c r="LD618" s="203" t="s">
        <v>81</v>
      </c>
      <c r="LE618" s="277" t="s">
        <v>473</v>
      </c>
      <c r="LG618" s="204"/>
      <c r="LH618" s="204">
        <f>VLOOKUP(LE618,$A$681:$F$2236,6,FALSE)</f>
        <v>6</v>
      </c>
      <c r="LI618" s="203" t="s">
        <v>63</v>
      </c>
      <c r="LJ618" s="10">
        <f>LH618*1.4</f>
        <v>8.3999999999999986</v>
      </c>
      <c r="LK618" s="10"/>
      <c r="LL618" s="268"/>
      <c r="LM618" s="203" t="s">
        <v>81</v>
      </c>
      <c r="LN618" s="277" t="s">
        <v>1738</v>
      </c>
      <c r="LP618" s="204"/>
      <c r="LQ618" s="204">
        <f>VLOOKUP(LN618,$A$681:$F$2236,6,FALSE)</f>
        <v>102</v>
      </c>
      <c r="LR618" s="203" t="s">
        <v>63</v>
      </c>
      <c r="LS618" s="10">
        <f>LQ618*1.4</f>
        <v>142.79999999999998</v>
      </c>
      <c r="LT618" s="10"/>
      <c r="LU618" s="268"/>
      <c r="LV618" s="203" t="s">
        <v>81</v>
      </c>
      <c r="LW618" s="277" t="s">
        <v>443</v>
      </c>
      <c r="LY618" s="204"/>
      <c r="LZ618" s="204">
        <f>VLOOKUP(LW618,$A$681:$F$2236,6,FALSE)</f>
        <v>143</v>
      </c>
      <c r="MA618" s="203" t="s">
        <v>63</v>
      </c>
      <c r="MB618" s="10">
        <f>LZ618*1.4</f>
        <v>200.2</v>
      </c>
      <c r="MC618" s="10"/>
      <c r="MD618" s="268"/>
      <c r="ME618" s="203" t="s">
        <v>81</v>
      </c>
      <c r="MF618" s="277" t="s">
        <v>1738</v>
      </c>
      <c r="MH618" s="204"/>
      <c r="MI618" s="204">
        <f>VLOOKUP(MF618,$A$681:$F$2236,6,FALSE)</f>
        <v>102</v>
      </c>
      <c r="MJ618" s="203" t="s">
        <v>63</v>
      </c>
      <c r="MK618" s="10">
        <f>MI618*1.4</f>
        <v>142.79999999999998</v>
      </c>
      <c r="ML618" s="10"/>
      <c r="MM618" s="268"/>
      <c r="MN618" s="203" t="s">
        <v>81</v>
      </c>
      <c r="MO618" s="277" t="s">
        <v>475</v>
      </c>
      <c r="MQ618" s="204"/>
      <c r="MR618" s="204">
        <f>VLOOKUP(MO618,$A$681:$F$2236,6,FALSE)</f>
        <v>11</v>
      </c>
      <c r="MS618" s="203" t="s">
        <v>63</v>
      </c>
      <c r="MT618" s="10">
        <f>MR618*1.4</f>
        <v>15.399999999999999</v>
      </c>
      <c r="MU618" s="10"/>
      <c r="MV618" s="268"/>
      <c r="MW618" s="203" t="s">
        <v>81</v>
      </c>
      <c r="MX618" s="277" t="s">
        <v>415</v>
      </c>
      <c r="MZ618" s="204"/>
      <c r="NA618" s="204">
        <f>VLOOKUP(MX618,$A$681:$F$2236,6,FALSE)</f>
        <v>234</v>
      </c>
      <c r="NB618" s="203" t="s">
        <v>63</v>
      </c>
      <c r="NC618" s="10">
        <f>NA618*1.4</f>
        <v>327.59999999999997</v>
      </c>
      <c r="ND618" s="10"/>
      <c r="NE618" s="268"/>
      <c r="NF618" s="203" t="s">
        <v>81</v>
      </c>
      <c r="NG618" s="277" t="s">
        <v>485</v>
      </c>
      <c r="NI618" s="204"/>
      <c r="NJ618" s="204">
        <f>VLOOKUP(NG618,$A$681:$F$2236,6,FALSE)</f>
        <v>38</v>
      </c>
      <c r="NK618" s="203" t="s">
        <v>63</v>
      </c>
      <c r="NL618" s="10">
        <f>NJ618*1.4</f>
        <v>53.199999999999996</v>
      </c>
      <c r="NM618" s="10"/>
      <c r="NN618" s="268"/>
      <c r="NO618" s="203" t="s">
        <v>81</v>
      </c>
      <c r="NP618" s="427" t="s">
        <v>471</v>
      </c>
      <c r="NR618" s="204"/>
      <c r="NS618" s="204">
        <f>VLOOKUP(NP618,$A$681:$F$2236,6,FALSE)</f>
        <v>77</v>
      </c>
      <c r="NT618" s="203" t="s">
        <v>63</v>
      </c>
      <c r="NU618" s="10">
        <f>NS618*1.4</f>
        <v>107.8</v>
      </c>
      <c r="NV618" s="10"/>
      <c r="NW618" s="268"/>
      <c r="NX618" s="203" t="s">
        <v>81</v>
      </c>
      <c r="NY618" s="277" t="s">
        <v>546</v>
      </c>
      <c r="OA618" s="204"/>
      <c r="OB618" s="204">
        <f>VLOOKUP(NY618,$A$681:$F$2236,6,FALSE)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1738</v>
      </c>
      <c r="OJ618" s="204"/>
      <c r="OK618" s="204">
        <f>VLOOKUP(OH618,$A$681:$F$2236,6,FALSE)</f>
        <v>102</v>
      </c>
      <c r="OL618" s="203" t="s">
        <v>63</v>
      </c>
      <c r="OM618" s="10">
        <f>OK618*1.4</f>
        <v>142.79999999999998</v>
      </c>
      <c r="ON618" s="10"/>
      <c r="OO618" s="268"/>
      <c r="OP618" s="203" t="s">
        <v>81</v>
      </c>
      <c r="OQ618" s="427" t="s">
        <v>471</v>
      </c>
      <c r="OS618" s="204"/>
      <c r="OT618" s="204">
        <f>VLOOKUP(OQ618,$A$681:$F$2236,6,FALSE)</f>
        <v>77</v>
      </c>
      <c r="OU618" s="203" t="s">
        <v>63</v>
      </c>
      <c r="OV618" s="10">
        <f>OT618*1.4</f>
        <v>107.8</v>
      </c>
      <c r="OW618" s="10"/>
      <c r="OX618" s="268"/>
      <c r="OY618" s="203" t="s">
        <v>81</v>
      </c>
      <c r="OZ618" s="431" t="s">
        <v>1738</v>
      </c>
      <c r="PB618" s="204"/>
      <c r="PC618" s="204">
        <f>VLOOKUP(OZ618,$A$681:$F$2236,6,FALSE)</f>
        <v>102</v>
      </c>
      <c r="PD618" s="203" t="s">
        <v>63</v>
      </c>
      <c r="PE618" s="10">
        <f>PC618*1.4</f>
        <v>142.79999999999998</v>
      </c>
      <c r="PF618" s="10"/>
      <c r="PG618" s="268"/>
      <c r="PH618" s="203" t="s">
        <v>81</v>
      </c>
      <c r="PI618" s="277" t="s">
        <v>1271</v>
      </c>
      <c r="PK618" s="204"/>
      <c r="PL618" s="204">
        <f>VLOOKUP(PI618,$A$681:$F$2236,6,FALSE)</f>
        <v>0</v>
      </c>
      <c r="PM618" s="203" t="s">
        <v>63</v>
      </c>
      <c r="PN618" s="10">
        <f>PL618*1.4</f>
        <v>0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VLOOKUP(PR618,$A$681:$F$2236,6,FALSE)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7" t="s">
        <v>471</v>
      </c>
      <c r="QC618" s="204"/>
      <c r="QD618" s="204">
        <f>VLOOKUP(QA618,$A$681:$F$2236,6,FALSE)</f>
        <v>77</v>
      </c>
      <c r="QE618" s="203" t="s">
        <v>63</v>
      </c>
      <c r="QF618" s="10">
        <f>QD618*1.4</f>
        <v>107.8</v>
      </c>
      <c r="QG618" s="10"/>
      <c r="QH618" s="268"/>
      <c r="QI618" s="203" t="s">
        <v>81</v>
      </c>
      <c r="QJ618" s="277" t="s">
        <v>485</v>
      </c>
      <c r="QL618" s="204"/>
      <c r="QM618" s="204">
        <f>VLOOKUP(QJ618,$A$681:$F$2236,6,FALSE)</f>
        <v>38</v>
      </c>
      <c r="QN618" s="203" t="s">
        <v>63</v>
      </c>
      <c r="QO618" s="10">
        <f>QM618*1.4</f>
        <v>53.199999999999996</v>
      </c>
      <c r="QP618" s="10"/>
      <c r="QQ618" s="268"/>
      <c r="QR618" s="203" t="s">
        <v>81</v>
      </c>
      <c r="QS618" s="277" t="s">
        <v>603</v>
      </c>
      <c r="QU618" s="204"/>
      <c r="QV618" s="204">
        <f>VLOOKUP(QS618,$A$681:$F$2236,6,FALSE)</f>
        <v>105</v>
      </c>
      <c r="QW618" s="203" t="s">
        <v>63</v>
      </c>
      <c r="QX618" s="10">
        <f>QV618*1.4</f>
        <v>147</v>
      </c>
      <c r="QY618" s="10"/>
      <c r="QZ618" s="268"/>
      <c r="RA618" s="203" t="s">
        <v>81</v>
      </c>
      <c r="RB618" s="277" t="s">
        <v>471</v>
      </c>
      <c r="RD618" s="204"/>
      <c r="RE618" s="204">
        <f>VLOOKUP(RB618,$A$681:$F$2236,6,FALSE)</f>
        <v>77</v>
      </c>
      <c r="RF618" s="203" t="s">
        <v>63</v>
      </c>
      <c r="RG618" s="10">
        <f>RE618*1.4</f>
        <v>107.8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VLOOKUP(RK618,$A$681:$F$2236,6,FALSE)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415</v>
      </c>
      <c r="RV618" s="204"/>
      <c r="RW618" s="204">
        <f>VLOOKUP(RT618,$A$681:$F$2236,6,FALSE)</f>
        <v>234</v>
      </c>
      <c r="RX618" s="203" t="s">
        <v>63</v>
      </c>
      <c r="RY618" s="10">
        <f>RW618*1.4</f>
        <v>327.59999999999997</v>
      </c>
      <c r="RZ618" s="10"/>
      <c r="SA618" s="274"/>
      <c r="SB618" s="203" t="s">
        <v>81</v>
      </c>
      <c r="SC618" s="277" t="s">
        <v>1738</v>
      </c>
      <c r="SE618" s="204"/>
      <c r="SF618" s="204">
        <f>VLOOKUP(SC618,$A$681:$F$2236,6,FALSE)</f>
        <v>102</v>
      </c>
      <c r="SG618" s="203" t="s">
        <v>63</v>
      </c>
      <c r="SH618" s="10">
        <f>SF618*1.4</f>
        <v>142.79999999999998</v>
      </c>
      <c r="SI618" s="10"/>
      <c r="SJ618" s="274"/>
      <c r="SK618" s="203" t="s">
        <v>81</v>
      </c>
      <c r="SL618" s="277" t="s">
        <v>1738</v>
      </c>
      <c r="SN618" s="204"/>
      <c r="SO618" s="204">
        <f>VLOOKUP(SL618,$A$681:$F$2236,6,FALSE)</f>
        <v>102</v>
      </c>
      <c r="SP618" s="203" t="s">
        <v>63</v>
      </c>
      <c r="SQ618" s="10">
        <f>SO618*1.4</f>
        <v>142.79999999999998</v>
      </c>
      <c r="SR618" s="10"/>
      <c r="SS618" s="274"/>
      <c r="ST618" s="203" t="s">
        <v>81</v>
      </c>
      <c r="SU618" s="277" t="s">
        <v>471</v>
      </c>
      <c r="SW618" s="204"/>
      <c r="SX618" s="204">
        <f>VLOOKUP(SU618,$A$681:$F$2236,6,FALSE)</f>
        <v>77</v>
      </c>
      <c r="SY618" s="203" t="s">
        <v>63</v>
      </c>
      <c r="SZ618" s="10">
        <f>SX618*1.4</f>
        <v>107.8</v>
      </c>
      <c r="TA618" s="10"/>
      <c r="TB618" s="274"/>
      <c r="TC618" s="203" t="s">
        <v>81</v>
      </c>
      <c r="TD618" s="431" t="s">
        <v>471</v>
      </c>
      <c r="TF618" s="204"/>
      <c r="TG618" s="204">
        <f>VLOOKUP(TD618,$A$681:$F$2236,6,FALSE)</f>
        <v>77</v>
      </c>
      <c r="TH618" s="203" t="s">
        <v>63</v>
      </c>
      <c r="TI618" s="10">
        <f>TG618*1.4</f>
        <v>107.8</v>
      </c>
      <c r="TK618" s="274"/>
      <c r="TL618" s="203" t="s">
        <v>81</v>
      </c>
      <c r="TM618" s="277" t="s">
        <v>453</v>
      </c>
      <c r="TO618" s="204"/>
      <c r="TP618" s="204">
        <f>VLOOKUP(TM618,$A$681:$F$2236,6,FALSE)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1738</v>
      </c>
      <c r="TX618" s="204"/>
      <c r="TY618" s="204">
        <f>VLOOKUP(TV618,$A$681:$F$2236,6,FALSE)</f>
        <v>102</v>
      </c>
      <c r="TZ618" s="203" t="s">
        <v>63</v>
      </c>
      <c r="UA618" s="10">
        <f>TY618*1.4</f>
        <v>142.79999999999998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VLOOKUP(UE618,$A$681:$F$2236,6,FALSE)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1225</v>
      </c>
      <c r="UP618" s="204"/>
      <c r="UQ618" s="204">
        <f>VLOOKUP(UN618,$A$681:$F$2236,6,FALSE)</f>
        <v>46</v>
      </c>
      <c r="UR618" s="203" t="s">
        <v>63</v>
      </c>
      <c r="US618" s="10">
        <f>UQ618*1.4</f>
        <v>64.399999999999991</v>
      </c>
      <c r="UT618" s="10"/>
      <c r="UU618" s="274"/>
      <c r="UV618" s="203" t="s">
        <v>81</v>
      </c>
      <c r="UW618" s="277" t="s">
        <v>471</v>
      </c>
      <c r="UY618" s="204"/>
      <c r="UZ618" s="204">
        <f>VLOOKUP(UW618,$A$681:$F$2236,6,FALSE)</f>
        <v>77</v>
      </c>
      <c r="VA618" s="203" t="s">
        <v>63</v>
      </c>
      <c r="VB618" s="10">
        <f>UZ618*1.4</f>
        <v>107.8</v>
      </c>
      <c r="VC618" s="10"/>
      <c r="VD618" s="274"/>
      <c r="VE618" s="203" t="s">
        <v>81</v>
      </c>
      <c r="VF618" s="277" t="s">
        <v>1738</v>
      </c>
      <c r="VH618" s="204"/>
      <c r="VI618" s="204">
        <f>VLOOKUP(VF618,$A$681:$F$2236,6,FALSE)</f>
        <v>102</v>
      </c>
      <c r="VJ618" s="203" t="s">
        <v>63</v>
      </c>
      <c r="VK618" s="10">
        <f>VI618*1.4</f>
        <v>142.79999999999998</v>
      </c>
      <c r="VL618" s="10"/>
      <c r="VM618" s="274"/>
      <c r="VN618" s="203" t="s">
        <v>81</v>
      </c>
      <c r="VO618" s="277" t="s">
        <v>419</v>
      </c>
      <c r="VQ618" s="204"/>
      <c r="VR618" s="204">
        <f>VLOOKUP(VO618,$A$681:$F$2236,6,FALSE)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VLOOKUP(VX618,$A$681:$F$2236,6,FALSE)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453</v>
      </c>
      <c r="WI618" s="204"/>
      <c r="WJ618" s="204">
        <f>VLOOKUP(WG618,$A$681:$F$2236,6,FALSE)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VLOOKUP(WP618,$A$681:$F$2236,6,FALSE)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VLOOKUP(WY618,$A$681:$F$2236,6,FALSE)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578</v>
      </c>
      <c r="XJ618" s="204"/>
      <c r="XK618" s="204">
        <f>VLOOKUP(XH618,$A$681:$F$2236,6,FALSE)</f>
        <v>0</v>
      </c>
      <c r="XL618" s="203" t="s">
        <v>63</v>
      </c>
      <c r="XM618" s="10">
        <f>XK618*1.4</f>
        <v>0</v>
      </c>
      <c r="XO618" s="274"/>
      <c r="XP618" s="203" t="s">
        <v>81</v>
      </c>
      <c r="XQ618" s="277" t="s">
        <v>1271</v>
      </c>
      <c r="XS618" s="204"/>
      <c r="XT618" s="204">
        <f>VLOOKUP(XQ618,$A$681:$F$2236,6,FALSE)</f>
        <v>0</v>
      </c>
      <c r="XU618" s="203" t="s">
        <v>63</v>
      </c>
      <c r="XV618" s="10">
        <f>XT618*1.4</f>
        <v>0</v>
      </c>
      <c r="XW618" s="10"/>
      <c r="XX618" s="274"/>
      <c r="XY618" s="203" t="s">
        <v>81</v>
      </c>
      <c r="XZ618" s="277" t="s">
        <v>485</v>
      </c>
      <c r="YB618" s="204"/>
      <c r="YC618" s="204">
        <f>VLOOKUP(XZ618,$A$681:$F$2236,6,FALSE)</f>
        <v>38</v>
      </c>
      <c r="YD618" s="203" t="s">
        <v>63</v>
      </c>
      <c r="YE618" s="10">
        <f>YC618*1.4</f>
        <v>53.199999999999996</v>
      </c>
      <c r="YG618" s="274"/>
      <c r="YH618" s="203" t="s">
        <v>81</v>
      </c>
      <c r="YI618" s="279" t="s">
        <v>183</v>
      </c>
      <c r="YK618" s="204"/>
      <c r="YL618" s="204" t="e">
        <f>VLOOKUP(YI618,$A$681:$F$2236,6,FALSE)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VLOOKUP(YR618,$A$681:$F$2236,6,FALSE)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31" t="s">
        <v>603</v>
      </c>
      <c r="ZC618" s="204"/>
      <c r="ZD618" s="204">
        <f>VLOOKUP(ZA618,$A$681:$F$2236,6,FALSE)</f>
        <v>105</v>
      </c>
      <c r="ZE618" s="203" t="s">
        <v>63</v>
      </c>
      <c r="ZF618" s="10">
        <f>ZD618*1.4</f>
        <v>147</v>
      </c>
      <c r="ZH618" s="274"/>
      <c r="ZI618" s="203" t="s">
        <v>81</v>
      </c>
      <c r="ZJ618" s="277" t="s">
        <v>453</v>
      </c>
      <c r="ZL618" s="204"/>
      <c r="ZM618" s="204">
        <f>VLOOKUP(ZJ618,$A$681:$F$2236,6,FALSE)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603</v>
      </c>
      <c r="ZU618" s="204"/>
      <c r="ZV618" s="204">
        <f>VLOOKUP(ZS618,$A$681:$F$2236,6,FALSE)</f>
        <v>105</v>
      </c>
      <c r="ZW618" s="203" t="s">
        <v>63</v>
      </c>
      <c r="ZX618" s="10">
        <f>ZV618*1.4</f>
        <v>147</v>
      </c>
      <c r="ZY618" s="10"/>
      <c r="ZZ618" s="274"/>
      <c r="AAA618" s="203" t="s">
        <v>81</v>
      </c>
      <c r="AAB618" s="277" t="s">
        <v>453</v>
      </c>
      <c r="AAD618" s="204"/>
      <c r="AAE618" s="204">
        <f>VLOOKUP(AAB618,$A$681:$F$2236,6,FALSE)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415</v>
      </c>
      <c r="AAM618" s="204"/>
      <c r="AAN618" s="204">
        <f>VLOOKUP(AAK618,$A$681:$F$2236,6,FALSE)</f>
        <v>234</v>
      </c>
      <c r="AAO618" s="203" t="s">
        <v>63</v>
      </c>
      <c r="AAP618" s="10">
        <f>AAN618*1.4</f>
        <v>327.59999999999997</v>
      </c>
      <c r="AAQ618" s="10"/>
      <c r="AAR618" s="274"/>
      <c r="AAS618" s="203" t="s">
        <v>81</v>
      </c>
      <c r="AAT618" s="277" t="s">
        <v>546</v>
      </c>
      <c r="AAV618" s="204"/>
      <c r="AAW618" s="204">
        <f>VLOOKUP(AAT618,$A$681:$F$2236,6,FALSE)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VLOOKUP(ABC618,$A$681:$F$2236,6,FALSE)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465</v>
      </c>
      <c r="ABN618" s="204"/>
      <c r="ABO618" s="204">
        <f>VLOOKUP(ABL618,$A$681:$F$2236,6,FALSE)</f>
        <v>7</v>
      </c>
      <c r="ABP618" s="203" t="s">
        <v>63</v>
      </c>
      <c r="ABQ618" s="10">
        <f>ABO618*1.4</f>
        <v>9.7999999999999989</v>
      </c>
      <c r="ABR618" s="10"/>
      <c r="ABS618" s="274"/>
      <c r="ABT618" s="203" t="s">
        <v>81</v>
      </c>
      <c r="ABU618" s="277" t="s">
        <v>1738</v>
      </c>
      <c r="ABW618" s="204"/>
      <c r="ABX618" s="204">
        <f>VLOOKUP(ABU618,$A$681:$F$2236,6,FALSE)</f>
        <v>102</v>
      </c>
      <c r="ABY618" s="203" t="s">
        <v>63</v>
      </c>
      <c r="ABZ618" s="10">
        <f>ABX618*1.4</f>
        <v>142.79999999999998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VLOOKUP(ACD618,$A$681:$F$2236,6,FALSE)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VLOOKUP(ACM618,$A$681:$F$2236,6,FALSE)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VLOOKUP(ACV618,$A$681:$F$2236,6,FALSE)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VLOOKUP(ADE618,$A$681:$F$2236,6,FALSE)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VLOOKUP(ADN618,$A$681:$F$2236,6,FALSE)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VLOOKUP(ADW618,$A$681:$F$2236,6,FALSE)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VLOOKUP(AEF618,$A$681:$F$2236,6,FALSE)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VLOOKUP(AEO618,$A$681:$F$2236,6,FALSE)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VLOOKUP(AEX618,$A$681:$F$2236,6,FALSE)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VLOOKUP(AFG618,$A$681:$F$2236,6,FALSE)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VLOOKUP(AFP618,$A$681:$F$2236,6,FALSE)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VLOOKUP(AFY618,$A$681:$F$2236,6,FALSE)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VLOOKUP(AGH618,$A$681:$F$2236,6,FALSE)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VLOOKUP(AGQ618,$A$681:$F$2236,6,FALSE)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485</v>
      </c>
      <c r="AHB618" s="204"/>
      <c r="AHC618" s="204">
        <f>VLOOKUP(AGZ618,$A$681:$F$2236,6,FALSE)</f>
        <v>38</v>
      </c>
      <c r="AHD618" s="203" t="s">
        <v>63</v>
      </c>
      <c r="AHE618" s="10">
        <f>AHC618*1.4</f>
        <v>53.199999999999996</v>
      </c>
      <c r="AHF618" s="10"/>
      <c r="AHG618" s="274"/>
      <c r="AHH618" s="203" t="s">
        <v>81</v>
      </c>
      <c r="AHI618" s="277" t="s">
        <v>578</v>
      </c>
      <c r="AHK618" s="204"/>
      <c r="AHL618" s="204">
        <f>VLOOKUP(AHI618,$A$681:$F$2236,6,FALSE)</f>
        <v>0</v>
      </c>
      <c r="AHM618" s="203" t="s">
        <v>63</v>
      </c>
      <c r="AHN618" s="10">
        <f>AHL618*1.4</f>
        <v>0</v>
      </c>
      <c r="AHO618" s="10"/>
      <c r="AHP618" s="274"/>
      <c r="AHQ618" s="203" t="s">
        <v>81</v>
      </c>
      <c r="AHR618" s="277" t="s">
        <v>1210</v>
      </c>
      <c r="AHT618" s="204"/>
      <c r="AHU618" s="204">
        <f>VLOOKUP(AHR618,$A$681:$F$2236,6,FALSE)</f>
        <v>106</v>
      </c>
      <c r="AHV618" s="203" t="s">
        <v>63</v>
      </c>
      <c r="AHW618" s="10">
        <f>AHU618*1.4</f>
        <v>148.39999999999998</v>
      </c>
      <c r="AHX618" s="10"/>
      <c r="AHY618" s="274"/>
      <c r="AHZ618" s="203" t="s">
        <v>81</v>
      </c>
      <c r="AIA618" s="277" t="s">
        <v>453</v>
      </c>
      <c r="AIC618" s="204"/>
      <c r="AID618" s="204">
        <f>VLOOKUP(AIA618,$A$681:$F$2236,6,FALSE)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443</v>
      </c>
      <c r="AIL618" s="204"/>
      <c r="AIM618" s="204">
        <f>VLOOKUP(AIJ618,$A$681:$F$2236,6,FALSE)</f>
        <v>143</v>
      </c>
      <c r="AIN618" s="203" t="s">
        <v>63</v>
      </c>
      <c r="AIO618" s="10">
        <f>AIM618*1.4</f>
        <v>200.2</v>
      </c>
      <c r="AIP618" s="10"/>
      <c r="AIQ618" s="274"/>
      <c r="AIR618" s="203" t="s">
        <v>81</v>
      </c>
      <c r="AIS618" s="277" t="s">
        <v>415</v>
      </c>
      <c r="AIU618" s="204"/>
      <c r="AIV618" s="204">
        <f>VLOOKUP(AIS618,$A$681:$F$2236,6,FALSE)</f>
        <v>234</v>
      </c>
      <c r="AIW618" s="203" t="s">
        <v>63</v>
      </c>
      <c r="AIX618" s="10">
        <f>AIV618*1.4</f>
        <v>327.59999999999997</v>
      </c>
      <c r="AIY618" s="10"/>
      <c r="AIZ618" s="274"/>
      <c r="AJA618" s="203" t="s">
        <v>81</v>
      </c>
      <c r="AJB618" s="277" t="s">
        <v>603</v>
      </c>
      <c r="AJD618" s="204"/>
      <c r="AJE618" s="204">
        <f>VLOOKUP(AJB618,$A$681:$F$2236,6,FALSE)</f>
        <v>105</v>
      </c>
      <c r="AJF618" s="203" t="s">
        <v>63</v>
      </c>
      <c r="AJG618" s="10">
        <f>AJE618*1.4</f>
        <v>147</v>
      </c>
      <c r="AJH618" s="10"/>
      <c r="AJI618" s="274"/>
      <c r="AJJ618" s="203" t="s">
        <v>81</v>
      </c>
      <c r="AJK618" s="277" t="s">
        <v>471</v>
      </c>
      <c r="AJM618" s="204"/>
      <c r="AJN618" s="204">
        <f>VLOOKUP(AJK618,$A$681:$F$2236,6,FALSE)</f>
        <v>77</v>
      </c>
      <c r="AJO618" s="203" t="s">
        <v>63</v>
      </c>
      <c r="AJP618" s="10">
        <f>AJN618*1.4</f>
        <v>107.8</v>
      </c>
      <c r="AJQ618" s="10"/>
      <c r="AJR618" s="274"/>
      <c r="AJS618" s="203" t="s">
        <v>81</v>
      </c>
      <c r="AJT618" s="434" t="s">
        <v>471</v>
      </c>
      <c r="AJV618" s="204"/>
      <c r="AJW618" s="204">
        <f>VLOOKUP(AJT618,$A$681:$F$2236,6,FALSE)</f>
        <v>77</v>
      </c>
      <c r="AJX618" s="203" t="s">
        <v>63</v>
      </c>
      <c r="AJY618" s="10">
        <f>AJW618*1.4</f>
        <v>107.8</v>
      </c>
      <c r="AJZ618" s="10"/>
      <c r="AKA618" s="274"/>
      <c r="AKB618" s="203" t="s">
        <v>81</v>
      </c>
      <c r="AKC618" s="277" t="s">
        <v>485</v>
      </c>
      <c r="AKE618" s="204"/>
      <c r="AKF618" s="204">
        <f>VLOOKUP(AKC618,$A$681:$F$2236,6,FALSE)</f>
        <v>38</v>
      </c>
      <c r="AKG618" s="203" t="s">
        <v>63</v>
      </c>
      <c r="AKH618" s="10">
        <f>AKF618*1.4</f>
        <v>53.199999999999996</v>
      </c>
      <c r="AKI618" s="10"/>
      <c r="AKJ618" s="274"/>
      <c r="AKK618" s="203" t="s">
        <v>81</v>
      </c>
      <c r="AKL618" s="277" t="s">
        <v>485</v>
      </c>
      <c r="AKN618" s="204"/>
      <c r="AKO618" s="204">
        <f>VLOOKUP(AKL618,$A$681:$F$2236,6,FALSE)</f>
        <v>38</v>
      </c>
      <c r="AKP618" s="203" t="s">
        <v>63</v>
      </c>
      <c r="AKQ618" s="10">
        <f>AKO618*1.4</f>
        <v>53.199999999999996</v>
      </c>
      <c r="AKR618" s="10"/>
      <c r="AKS618" s="274"/>
      <c r="AKT618" s="203" t="s">
        <v>81</v>
      </c>
      <c r="AKU618" s="277" t="s">
        <v>473</v>
      </c>
      <c r="AKW618" s="204"/>
      <c r="AKX618" s="204">
        <f>VLOOKUP(AKU618,$A$681:$F$2236,6,FALSE)</f>
        <v>6</v>
      </c>
      <c r="AKY618" s="203" t="s">
        <v>63</v>
      </c>
      <c r="AKZ618" s="10">
        <f>AKX618*1.4</f>
        <v>8.3999999999999986</v>
      </c>
      <c r="ALA618" s="10"/>
      <c r="ALB618" s="274"/>
      <c r="ALC618" s="203" t="s">
        <v>81</v>
      </c>
      <c r="ALD618" s="277" t="s">
        <v>1210</v>
      </c>
      <c r="ALF618" s="204"/>
      <c r="ALG618" s="204">
        <f>VLOOKUP(ALD618,$A$681:$F$2236,6,FALSE)</f>
        <v>106</v>
      </c>
      <c r="ALH618" s="203" t="s">
        <v>63</v>
      </c>
      <c r="ALI618" s="10">
        <f>ALG618*1.4</f>
        <v>148.39999999999998</v>
      </c>
      <c r="ALJ618" s="10"/>
      <c r="ALK618" s="274"/>
      <c r="ALL618" s="203" t="s">
        <v>81</v>
      </c>
      <c r="ALM618" s="277" t="s">
        <v>1738</v>
      </c>
      <c r="ALO618" s="204"/>
      <c r="ALP618" s="204">
        <f>VLOOKUP(ALM618,$A$681:$F$2236,6,FALSE)</f>
        <v>102</v>
      </c>
      <c r="ALQ618" s="203" t="s">
        <v>63</v>
      </c>
      <c r="ALR618" s="10">
        <f>ALP618*1.4</f>
        <v>142.79999999999998</v>
      </c>
      <c r="ALS618" s="10"/>
      <c r="ALT618" s="274"/>
      <c r="ALU618" s="203" t="s">
        <v>81</v>
      </c>
      <c r="ALV618" s="277" t="s">
        <v>520</v>
      </c>
      <c r="ALX618" s="204"/>
      <c r="ALY618" s="204">
        <f>VLOOKUP(ALV618,$A$681:$F$2236,6,FALSE)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520</v>
      </c>
      <c r="AMG618" s="204"/>
      <c r="AMH618" s="204">
        <f>VLOOKUP(AME618,$A$681:$F$2236,6,FALSE)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520</v>
      </c>
      <c r="AMP618" s="204"/>
      <c r="AMQ618" s="204">
        <f>VLOOKUP(AMN618,$A$681:$F$2236,6,FALSE)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471</v>
      </c>
      <c r="AMY618" s="204"/>
      <c r="AMZ618" s="204">
        <f>VLOOKUP(AMW618,$A$681:$F$2236,6,FALSE)</f>
        <v>77</v>
      </c>
      <c r="ANA618" s="203" t="s">
        <v>63</v>
      </c>
      <c r="ANB618" s="10">
        <f>AMZ618*1.4</f>
        <v>107.8</v>
      </c>
      <c r="ANC618" s="10"/>
      <c r="AND618" s="274"/>
      <c r="ANE618" s="203" t="s">
        <v>81</v>
      </c>
      <c r="ANF618" s="277" t="s">
        <v>1738</v>
      </c>
      <c r="ANH618" s="204"/>
      <c r="ANI618" s="204">
        <f>VLOOKUP(ANF618,$A$681:$F$2236,6,FALSE)</f>
        <v>102</v>
      </c>
      <c r="ANJ618" s="203" t="s">
        <v>63</v>
      </c>
      <c r="ANK618" s="10">
        <f>ANI618*1.4</f>
        <v>142.79999999999998</v>
      </c>
      <c r="ANL618" s="10"/>
      <c r="ANM618" s="274"/>
      <c r="ANN618" s="203" t="s">
        <v>81</v>
      </c>
      <c r="ANO618" s="277" t="s">
        <v>475</v>
      </c>
      <c r="ANQ618" s="204"/>
      <c r="ANR618" s="204">
        <f>VLOOKUP(ANO618,$A$681:$F$2236,6,FALSE)</f>
        <v>11</v>
      </c>
      <c r="ANS618" s="203" t="s">
        <v>63</v>
      </c>
      <c r="ANT618" s="10">
        <f>ANR618*1.4</f>
        <v>15.399999999999999</v>
      </c>
      <c r="ANU618" s="10"/>
      <c r="ANV618" s="274"/>
      <c r="ANW618" s="203" t="s">
        <v>81</v>
      </c>
      <c r="ANX618" s="277" t="s">
        <v>453</v>
      </c>
      <c r="ANZ618" s="204"/>
      <c r="AOA618" s="204">
        <f>VLOOKUP(ANX618,$A$681:$F$2236,6,FALSE)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2069</v>
      </c>
      <c r="AOI618" s="204"/>
      <c r="AOJ618" s="204">
        <f>VLOOKUP(AOG618,$A$681:$F$2236,6,FALSE)</f>
        <v>96</v>
      </c>
      <c r="AOK618" s="203" t="s">
        <v>63</v>
      </c>
      <c r="AOL618" s="10">
        <f>AOJ618*1.4</f>
        <v>134.39999999999998</v>
      </c>
      <c r="AOM618" s="10"/>
      <c r="AON618" s="274"/>
      <c r="AOO618" s="203" t="s">
        <v>81</v>
      </c>
      <c r="AOP618" s="277" t="s">
        <v>1738</v>
      </c>
      <c r="AOR618" s="204"/>
      <c r="AOS618" s="204">
        <f>VLOOKUP(AOP618,$A$681:$F$2236,6,FALSE)</f>
        <v>102</v>
      </c>
      <c r="AOT618" s="203" t="s">
        <v>63</v>
      </c>
      <c r="AOU618" s="10">
        <f>AOS618*1.4</f>
        <v>142.79999999999998</v>
      </c>
      <c r="AOV618" s="10"/>
      <c r="AOW618" s="274"/>
      <c r="AOX618" s="203" t="s">
        <v>81</v>
      </c>
      <c r="AOY618" s="277" t="s">
        <v>453</v>
      </c>
      <c r="APA618" s="204"/>
      <c r="APB618" s="204">
        <f>VLOOKUP(AOY618,$A$681:$F$2236,6,FALSE)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471</v>
      </c>
      <c r="APJ618" s="204"/>
      <c r="APK618" s="204">
        <f>VLOOKUP(APH618,$A$681:$F$2236,6,FALSE)</f>
        <v>77</v>
      </c>
      <c r="APL618" s="203" t="s">
        <v>63</v>
      </c>
      <c r="APM618" s="10">
        <f>APK618*1.4</f>
        <v>107.8</v>
      </c>
      <c r="APN618" s="10"/>
      <c r="APO618" s="274"/>
      <c r="APP618" s="203" t="s">
        <v>81</v>
      </c>
      <c r="APQ618" s="277" t="s">
        <v>443</v>
      </c>
      <c r="APS618" s="204"/>
      <c r="APT618" s="204">
        <f>VLOOKUP(APQ618,$A$681:$F$2236,6,FALSE)</f>
        <v>143</v>
      </c>
      <c r="APU618" s="203" t="s">
        <v>63</v>
      </c>
      <c r="APV618" s="10">
        <f>APT618*1.4</f>
        <v>200.2</v>
      </c>
      <c r="APW618" s="10"/>
      <c r="APX618" s="274"/>
      <c r="APY618" s="203" t="s">
        <v>81</v>
      </c>
      <c r="APZ618" s="277" t="s">
        <v>485</v>
      </c>
      <c r="AQB618" s="204"/>
      <c r="AQC618" s="204">
        <f>VLOOKUP(APZ618,$A$681:$F$2236,6,FALSE)</f>
        <v>38</v>
      </c>
      <c r="AQD618" s="203" t="s">
        <v>63</v>
      </c>
      <c r="AQE618" s="10">
        <f>AQC618*1.4</f>
        <v>53.199999999999996</v>
      </c>
      <c r="AQF618" s="10"/>
      <c r="AQG618" s="274"/>
    </row>
    <row r="619" spans="1:1125" s="14" customFormat="1" ht="15">
      <c r="A619" s="203" t="s">
        <v>82</v>
      </c>
      <c r="B619" s="277" t="s">
        <v>578</v>
      </c>
      <c r="D619" s="204"/>
      <c r="E619" s="204">
        <f>VLOOKUP(B619,$A$681:$F$2236,6,FALSE)</f>
        <v>0</v>
      </c>
      <c r="F619" s="203" t="s">
        <v>65</v>
      </c>
      <c r="G619" s="10">
        <f>E619*1.3</f>
        <v>0</v>
      </c>
      <c r="H619" s="10"/>
      <c r="I619" s="268"/>
      <c r="J619" s="203" t="s">
        <v>82</v>
      </c>
      <c r="K619" s="277" t="s">
        <v>415</v>
      </c>
      <c r="M619" s="204"/>
      <c r="N619" s="204">
        <f>VLOOKUP(K619,$A$681:$F$2236,6,FALSE)</f>
        <v>234</v>
      </c>
      <c r="O619" s="203" t="s">
        <v>65</v>
      </c>
      <c r="P619" s="10">
        <f>N619*1.3</f>
        <v>304.2</v>
      </c>
      <c r="Q619" s="10"/>
      <c r="R619" s="268"/>
      <c r="S619" s="203" t="s">
        <v>82</v>
      </c>
      <c r="T619" s="277" t="s">
        <v>415</v>
      </c>
      <c r="V619" s="204"/>
      <c r="W619" s="204">
        <f>VLOOKUP(T619,$A$681:$F$2236,6,FALSE)</f>
        <v>234</v>
      </c>
      <c r="X619" s="203" t="s">
        <v>65</v>
      </c>
      <c r="Y619" s="10">
        <f>W619*1.3</f>
        <v>304.2</v>
      </c>
      <c r="Z619" s="10"/>
      <c r="AA619" s="268"/>
      <c r="AB619" s="203" t="s">
        <v>82</v>
      </c>
      <c r="AC619" s="277" t="s">
        <v>453</v>
      </c>
      <c r="AE619" s="204"/>
      <c r="AF619" s="204">
        <f>VLOOKUP(AC619,$A$681:$F$2236,6,FALSE)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1738</v>
      </c>
      <c r="AN619" s="204"/>
      <c r="AO619" s="204">
        <f>VLOOKUP(AL619,$A$681:$F$2236,6,FALSE)</f>
        <v>102</v>
      </c>
      <c r="AP619" s="203" t="s">
        <v>65</v>
      </c>
      <c r="AQ619" s="10">
        <f>AO619*1.3</f>
        <v>132.6</v>
      </c>
      <c r="AR619" s="10"/>
      <c r="AS619" s="268"/>
      <c r="AT619" s="203" t="s">
        <v>82</v>
      </c>
      <c r="AU619" s="277" t="s">
        <v>453</v>
      </c>
      <c r="AW619" s="204"/>
      <c r="AX619" s="204">
        <f>VLOOKUP(AU619,$A$681:$F$2236,6,FALSE)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520</v>
      </c>
      <c r="BF619" s="204"/>
      <c r="BG619" s="204">
        <f>VLOOKUP(BD619,$A$681:$F$2236,6,FALSE)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599</v>
      </c>
      <c r="BO619" s="204"/>
      <c r="BP619" s="204">
        <f>VLOOKUP(BM619,$A$681:$F$2236,6,FALSE)</f>
        <v>55</v>
      </c>
      <c r="BQ619" s="203" t="s">
        <v>65</v>
      </c>
      <c r="BR619" s="10">
        <f>BP619*1.3</f>
        <v>71.5</v>
      </c>
      <c r="BS619" s="10"/>
      <c r="BT619" s="268"/>
      <c r="BU619" s="203" t="s">
        <v>82</v>
      </c>
      <c r="BV619" s="277" t="s">
        <v>499</v>
      </c>
      <c r="BX619" s="204"/>
      <c r="BY619" s="204">
        <f>VLOOKUP(BV619,$A$681:$F$2236,6,FALSE)</f>
        <v>17</v>
      </c>
      <c r="BZ619" s="203" t="s">
        <v>65</v>
      </c>
      <c r="CA619" s="10">
        <f>BY619*1.3</f>
        <v>22.1</v>
      </c>
      <c r="CB619" s="10"/>
      <c r="CC619" s="268"/>
      <c r="CD619" s="203" t="s">
        <v>82</v>
      </c>
      <c r="CE619" s="277" t="s">
        <v>1738</v>
      </c>
      <c r="CG619" s="204"/>
      <c r="CH619" s="204">
        <f>VLOOKUP(CE619,$A$681:$F$2236,6,FALSE)</f>
        <v>102</v>
      </c>
      <c r="CI619" s="203" t="s">
        <v>65</v>
      </c>
      <c r="CJ619" s="10">
        <f>CH619*1.3</f>
        <v>132.6</v>
      </c>
      <c r="CK619" s="10"/>
      <c r="CL619" s="268"/>
      <c r="CM619" s="203" t="s">
        <v>82</v>
      </c>
      <c r="CN619" s="277" t="s">
        <v>599</v>
      </c>
      <c r="CP619" s="204"/>
      <c r="CQ619" s="204">
        <f>VLOOKUP(CN619,$A$681:$F$2236,6,FALSE)</f>
        <v>55</v>
      </c>
      <c r="CR619" s="203" t="s">
        <v>65</v>
      </c>
      <c r="CS619" s="10">
        <f>CQ619*1.3</f>
        <v>71.5</v>
      </c>
      <c r="CT619" s="10"/>
      <c r="CU619" s="268"/>
      <c r="CV619" s="203" t="s">
        <v>82</v>
      </c>
      <c r="CW619" s="277" t="s">
        <v>1210</v>
      </c>
      <c r="CY619" s="204"/>
      <c r="CZ619" s="204">
        <f>VLOOKUP(CW619,$A$681:$F$2236,6,FALSE)</f>
        <v>106</v>
      </c>
      <c r="DA619" s="203" t="s">
        <v>65</v>
      </c>
      <c r="DB619" s="10">
        <f>CZ619*1.3</f>
        <v>137.80000000000001</v>
      </c>
      <c r="DC619" s="10"/>
      <c r="DD619" s="268"/>
      <c r="DE619" s="203" t="s">
        <v>82</v>
      </c>
      <c r="DF619" s="277" t="s">
        <v>1271</v>
      </c>
      <c r="DH619" s="204"/>
      <c r="DI619" s="204">
        <f>VLOOKUP(DF619,$A$681:$F$2236,6,FALSE)</f>
        <v>0</v>
      </c>
      <c r="DJ619" s="203" t="s">
        <v>65</v>
      </c>
      <c r="DK619" s="10">
        <f>DI619*1.3</f>
        <v>0</v>
      </c>
      <c r="DL619" s="10"/>
      <c r="DM619" s="268"/>
      <c r="DN619" s="203" t="s">
        <v>82</v>
      </c>
      <c r="DO619" s="277" t="s">
        <v>485</v>
      </c>
      <c r="DQ619" s="204"/>
      <c r="DR619" s="204">
        <f>VLOOKUP(DO619,$A$681:$F$2236,6,FALSE)</f>
        <v>38</v>
      </c>
      <c r="DS619" s="203" t="s">
        <v>65</v>
      </c>
      <c r="DT619" s="10">
        <f>DR619*1.3</f>
        <v>49.4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VLOOKUP(DX619,$A$681:$F$2236,6,FALSE)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453</v>
      </c>
      <c r="EI619" s="204"/>
      <c r="EJ619" s="204">
        <f>VLOOKUP(EG619,$A$681:$F$2236,6,FALSE)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1738</v>
      </c>
      <c r="ER619" s="204"/>
      <c r="ES619" s="204">
        <f>VLOOKUP(EP619,$A$681:$F$2236,6,FALSE)</f>
        <v>102</v>
      </c>
      <c r="ET619" s="203" t="s">
        <v>65</v>
      </c>
      <c r="EU619" s="10">
        <f>ES619*1.3</f>
        <v>132.6</v>
      </c>
      <c r="EV619" s="10"/>
      <c r="EW619" s="268"/>
      <c r="EX619" s="203" t="s">
        <v>82</v>
      </c>
      <c r="EY619" s="277" t="s">
        <v>1738</v>
      </c>
      <c r="FA619" s="204"/>
      <c r="FB619" s="204">
        <f>VLOOKUP(EY619,$A$681:$F$2236,6,FALSE)</f>
        <v>102</v>
      </c>
      <c r="FC619" s="203" t="s">
        <v>65</v>
      </c>
      <c r="FD619" s="10">
        <f>FB619*1.3</f>
        <v>132.6</v>
      </c>
      <c r="FE619" s="10"/>
      <c r="FF619" s="268"/>
      <c r="FG619" s="203" t="s">
        <v>82</v>
      </c>
      <c r="FH619" s="424" t="s">
        <v>2069</v>
      </c>
      <c r="FJ619" s="204"/>
      <c r="FK619" s="204">
        <f>VLOOKUP(FH619,$A$681:$F$2236,6,FALSE)</f>
        <v>96</v>
      </c>
      <c r="FL619" s="203" t="s">
        <v>65</v>
      </c>
      <c r="FM619" s="10">
        <f>FK619*1.3</f>
        <v>124.80000000000001</v>
      </c>
      <c r="FN619" s="10"/>
      <c r="FO619" s="268"/>
      <c r="FP619" s="203" t="s">
        <v>82</v>
      </c>
      <c r="FQ619" s="277" t="s">
        <v>1738</v>
      </c>
      <c r="FS619" s="204"/>
      <c r="FT619" s="204">
        <f>VLOOKUP(FQ619,$A$681:$F$2236,6,FALSE)</f>
        <v>102</v>
      </c>
      <c r="FU619" s="203" t="s">
        <v>65</v>
      </c>
      <c r="FV619" s="10">
        <f>FT619*1.3</f>
        <v>132.6</v>
      </c>
      <c r="FW619" s="10"/>
      <c r="FX619" s="268"/>
      <c r="FY619" s="203" t="s">
        <v>82</v>
      </c>
      <c r="FZ619" s="277" t="s">
        <v>415</v>
      </c>
      <c r="GB619" s="204"/>
      <c r="GC619" s="204">
        <f>VLOOKUP(FZ619,$A$681:$F$2236,6,FALSE)</f>
        <v>234</v>
      </c>
      <c r="GD619" s="203" t="s">
        <v>65</v>
      </c>
      <c r="GE619" s="10">
        <f>GC619*1.3</f>
        <v>304.2</v>
      </c>
      <c r="GF619" s="10"/>
      <c r="GG619" s="268"/>
      <c r="GH619" s="203" t="s">
        <v>82</v>
      </c>
      <c r="GI619" s="277" t="s">
        <v>485</v>
      </c>
      <c r="GK619" s="204"/>
      <c r="GL619" s="204">
        <f>VLOOKUP(GI619,$A$681:$F$2236,6,FALSE)</f>
        <v>38</v>
      </c>
      <c r="GM619" s="203" t="s">
        <v>65</v>
      </c>
      <c r="GN619" s="10">
        <f>GL619*1.3</f>
        <v>49.4</v>
      </c>
      <c r="GO619" s="10"/>
      <c r="GP619" s="268"/>
      <c r="GQ619" s="203" t="s">
        <v>82</v>
      </c>
      <c r="GR619" s="277" t="s">
        <v>1738</v>
      </c>
      <c r="GT619" s="204"/>
      <c r="GU619" s="204">
        <f>VLOOKUP(GR619,$A$681:$F$2236,6,FALSE)</f>
        <v>102</v>
      </c>
      <c r="GV619" s="203" t="s">
        <v>65</v>
      </c>
      <c r="GW619" s="10">
        <f>GU619*1.3</f>
        <v>132.6</v>
      </c>
      <c r="GX619" s="10"/>
      <c r="GY619" s="268"/>
      <c r="GZ619" s="203" t="s">
        <v>82</v>
      </c>
      <c r="HA619" s="277" t="s">
        <v>1225</v>
      </c>
      <c r="HC619" s="204"/>
      <c r="HD619" s="204">
        <f>VLOOKUP(HA619,$A$681:$F$2236,6,FALSE)</f>
        <v>46</v>
      </c>
      <c r="HE619" s="203" t="s">
        <v>65</v>
      </c>
      <c r="HF619" s="10">
        <f>HD619*1.3</f>
        <v>59.800000000000004</v>
      </c>
      <c r="HG619" s="10"/>
      <c r="HH619" s="268"/>
      <c r="HI619" s="203" t="s">
        <v>82</v>
      </c>
      <c r="HJ619" s="277" t="s">
        <v>415</v>
      </c>
      <c r="HL619" s="204"/>
      <c r="HM619" s="204">
        <f>VLOOKUP(HJ619,$A$681:$F$2236,6,FALSE)</f>
        <v>234</v>
      </c>
      <c r="HN619" s="203" t="s">
        <v>65</v>
      </c>
      <c r="HO619" s="10">
        <f>HM619*1.3</f>
        <v>304.2</v>
      </c>
      <c r="HP619" s="10"/>
      <c r="HQ619" s="268"/>
      <c r="HR619" s="203" t="s">
        <v>82</v>
      </c>
      <c r="HS619" s="277" t="s">
        <v>415</v>
      </c>
      <c r="HU619" s="204"/>
      <c r="HV619" s="204">
        <f>VLOOKUP(HS619,$A$681:$F$2236,6,FALSE)</f>
        <v>234</v>
      </c>
      <c r="HW619" s="203" t="s">
        <v>65</v>
      </c>
      <c r="HX619" s="10">
        <f>HV619*1.3</f>
        <v>304.2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VLOOKUP(IB619,$A$681:$F$2236,6,FALSE)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2069</v>
      </c>
      <c r="IM619" s="204"/>
      <c r="IN619" s="204">
        <f>VLOOKUP(IK619,$A$681:$F$2236,6,FALSE)</f>
        <v>96</v>
      </c>
      <c r="IO619" s="203" t="s">
        <v>65</v>
      </c>
      <c r="IP619" s="10">
        <f>IN619*1.3</f>
        <v>124.80000000000001</v>
      </c>
      <c r="IQ619" s="10"/>
      <c r="IR619" s="268"/>
      <c r="IS619" s="203" t="s">
        <v>82</v>
      </c>
      <c r="IT619" s="277" t="s">
        <v>471</v>
      </c>
      <c r="IV619" s="204"/>
      <c r="IW619" s="204">
        <f>VLOOKUP(IT619,$A$681:$F$2236,6,FALSE)</f>
        <v>77</v>
      </c>
      <c r="IX619" s="203" t="s">
        <v>65</v>
      </c>
      <c r="IY619" s="10">
        <f>IW619*1.3</f>
        <v>100.10000000000001</v>
      </c>
      <c r="IZ619" s="10"/>
      <c r="JA619" s="268"/>
      <c r="JB619" s="203" t="s">
        <v>82</v>
      </c>
      <c r="JC619" s="277" t="s">
        <v>1738</v>
      </c>
      <c r="JE619" s="204"/>
      <c r="JF619" s="204">
        <f>VLOOKUP(JC619,$A$681:$F$2236,6,FALSE)</f>
        <v>102</v>
      </c>
      <c r="JG619" s="203" t="s">
        <v>65</v>
      </c>
      <c r="JH619" s="10">
        <f>JF619*1.3</f>
        <v>132.6</v>
      </c>
      <c r="JI619" s="10"/>
      <c r="JJ619" s="268"/>
      <c r="JK619" s="203" t="s">
        <v>82</v>
      </c>
      <c r="JL619" s="277" t="s">
        <v>2069</v>
      </c>
      <c r="JN619" s="204"/>
      <c r="JO619" s="204">
        <f>VLOOKUP(JL619,$A$681:$F$2236,6,FALSE)</f>
        <v>96</v>
      </c>
      <c r="JP619" s="203" t="s">
        <v>65</v>
      </c>
      <c r="JQ619" s="10">
        <f>JO619*1.3</f>
        <v>124.80000000000001</v>
      </c>
      <c r="JR619" s="10"/>
      <c r="JS619" s="268"/>
      <c r="JT619" s="203" t="s">
        <v>82</v>
      </c>
      <c r="JU619" s="277" t="s">
        <v>485</v>
      </c>
      <c r="JW619" s="204"/>
      <c r="JX619" s="204">
        <f>VLOOKUP(JU619,$A$681:$F$2236,6,FALSE)</f>
        <v>38</v>
      </c>
      <c r="JY619" s="203" t="s">
        <v>65</v>
      </c>
      <c r="JZ619" s="10">
        <f>JX619*1.3</f>
        <v>49.4</v>
      </c>
      <c r="KA619" s="10"/>
      <c r="KB619" s="268"/>
      <c r="KC619" s="203" t="s">
        <v>82</v>
      </c>
      <c r="KD619" s="277" t="s">
        <v>485</v>
      </c>
      <c r="KF619" s="204"/>
      <c r="KG619" s="204">
        <f>VLOOKUP(KD619,$A$681:$F$2236,6,FALSE)</f>
        <v>38</v>
      </c>
      <c r="KH619" s="203" t="s">
        <v>65</v>
      </c>
      <c r="KI619" s="10">
        <f>KG619*1.3</f>
        <v>49.4</v>
      </c>
      <c r="KJ619" s="10"/>
      <c r="KK619" s="268"/>
      <c r="KL619" s="203" t="s">
        <v>82</v>
      </c>
      <c r="KM619" s="277" t="s">
        <v>453</v>
      </c>
      <c r="KO619" s="204"/>
      <c r="KP619" s="204">
        <f>VLOOKUP(KM619,$A$681:$F$2236,6,FALSE)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415</v>
      </c>
      <c r="KX619" s="204"/>
      <c r="KY619" s="204">
        <f>VLOOKUP(KV619,$A$681:$F$2236,6,FALSE)</f>
        <v>234</v>
      </c>
      <c r="KZ619" s="203" t="s">
        <v>65</v>
      </c>
      <c r="LA619" s="10">
        <f>KY619*1.3</f>
        <v>304.2</v>
      </c>
      <c r="LB619" s="10"/>
      <c r="LC619" s="268"/>
      <c r="LD619" s="203" t="s">
        <v>82</v>
      </c>
      <c r="LE619" s="277" t="s">
        <v>475</v>
      </c>
      <c r="LG619" s="204"/>
      <c r="LH619" s="204">
        <f>VLOOKUP(LE619,$A$681:$F$2236,6,FALSE)</f>
        <v>11</v>
      </c>
      <c r="LI619" s="203" t="s">
        <v>65</v>
      </c>
      <c r="LJ619" s="10">
        <f>LH619*1.3</f>
        <v>14.3</v>
      </c>
      <c r="LK619" s="10"/>
      <c r="LL619" s="268"/>
      <c r="LM619" s="203" t="s">
        <v>82</v>
      </c>
      <c r="LN619" s="277" t="s">
        <v>603</v>
      </c>
      <c r="LP619" s="204"/>
      <c r="LQ619" s="204">
        <f>VLOOKUP(LN619,$A$681:$F$2236,6,FALSE)</f>
        <v>105</v>
      </c>
      <c r="LR619" s="203" t="s">
        <v>65</v>
      </c>
      <c r="LS619" s="10">
        <f>LQ619*1.3</f>
        <v>136.5</v>
      </c>
      <c r="LT619" s="10"/>
      <c r="LU619" s="268"/>
      <c r="LV619" s="203" t="s">
        <v>82</v>
      </c>
      <c r="LW619" s="277" t="s">
        <v>471</v>
      </c>
      <c r="LY619" s="204"/>
      <c r="LZ619" s="204">
        <f>VLOOKUP(LW619,$A$681:$F$2236,6,FALSE)</f>
        <v>77</v>
      </c>
      <c r="MA619" s="203" t="s">
        <v>65</v>
      </c>
      <c r="MB619" s="10">
        <f>LZ619*1.3</f>
        <v>100.10000000000001</v>
      </c>
      <c r="MC619" s="10"/>
      <c r="MD619" s="268"/>
      <c r="ME619" s="203" t="s">
        <v>82</v>
      </c>
      <c r="MF619" s="277" t="s">
        <v>1271</v>
      </c>
      <c r="MH619" s="204"/>
      <c r="MI619" s="204">
        <f>VLOOKUP(MF619,$A$681:$F$2236,6,FALSE)</f>
        <v>0</v>
      </c>
      <c r="MJ619" s="203" t="s">
        <v>65</v>
      </c>
      <c r="MK619" s="10">
        <f>MI619*1.3</f>
        <v>0</v>
      </c>
      <c r="ML619" s="10"/>
      <c r="MM619" s="268"/>
      <c r="MN619" s="203" t="s">
        <v>82</v>
      </c>
      <c r="MO619" s="277" t="s">
        <v>603</v>
      </c>
      <c r="MQ619" s="204"/>
      <c r="MR619" s="204">
        <f>VLOOKUP(MO619,$A$681:$F$2236,6,FALSE)</f>
        <v>105</v>
      </c>
      <c r="MS619" s="203" t="s">
        <v>65</v>
      </c>
      <c r="MT619" s="10">
        <f>MR619*1.3</f>
        <v>136.5</v>
      </c>
      <c r="MU619" s="10"/>
      <c r="MV619" s="268"/>
      <c r="MW619" s="203" t="s">
        <v>82</v>
      </c>
      <c r="MX619" s="277" t="s">
        <v>485</v>
      </c>
      <c r="MZ619" s="204"/>
      <c r="NA619" s="204">
        <f>VLOOKUP(MX619,$A$681:$F$2236,6,FALSE)</f>
        <v>38</v>
      </c>
      <c r="NB619" s="203" t="s">
        <v>65</v>
      </c>
      <c r="NC619" s="10">
        <f>NA619*1.3</f>
        <v>49.4</v>
      </c>
      <c r="ND619" s="10"/>
      <c r="NE619" s="268"/>
      <c r="NF619" s="203" t="s">
        <v>82</v>
      </c>
      <c r="NG619" s="277" t="s">
        <v>1738</v>
      </c>
      <c r="NI619" s="204"/>
      <c r="NJ619" s="204">
        <f>VLOOKUP(NG619,$A$681:$F$2236,6,FALSE)</f>
        <v>102</v>
      </c>
      <c r="NK619" s="203" t="s">
        <v>65</v>
      </c>
      <c r="NL619" s="10">
        <f>NJ619*1.3</f>
        <v>132.6</v>
      </c>
      <c r="NM619" s="10"/>
      <c r="NN619" s="268"/>
      <c r="NO619" s="203" t="s">
        <v>82</v>
      </c>
      <c r="NP619" s="427" t="s">
        <v>485</v>
      </c>
      <c r="NR619" s="204"/>
      <c r="NS619" s="204">
        <f>VLOOKUP(NP619,$A$681:$F$2236,6,FALSE)</f>
        <v>38</v>
      </c>
      <c r="NT619" s="203" t="s">
        <v>65</v>
      </c>
      <c r="NU619" s="10">
        <f>NS619*1.3</f>
        <v>49.4</v>
      </c>
      <c r="NV619" s="10"/>
      <c r="NW619" s="268"/>
      <c r="NX619" s="203" t="s">
        <v>82</v>
      </c>
      <c r="NY619" s="277" t="s">
        <v>453</v>
      </c>
      <c r="OA619" s="204"/>
      <c r="OB619" s="204">
        <f>VLOOKUP(NY619,$A$681:$F$2236,6,FALSE)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485</v>
      </c>
      <c r="OJ619" s="204"/>
      <c r="OK619" s="204">
        <f>VLOOKUP(OH619,$A$681:$F$2236,6,FALSE)</f>
        <v>38</v>
      </c>
      <c r="OL619" s="203" t="s">
        <v>65</v>
      </c>
      <c r="OM619" s="10">
        <f>OK619*1.3</f>
        <v>49.4</v>
      </c>
      <c r="ON619" s="10"/>
      <c r="OO619" s="268"/>
      <c r="OP619" s="203" t="s">
        <v>82</v>
      </c>
      <c r="OQ619" s="427" t="s">
        <v>419</v>
      </c>
      <c r="OS619" s="204"/>
      <c r="OT619" s="204">
        <f>VLOOKUP(OQ619,$A$681:$F$2236,6,FALSE)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31" t="s">
        <v>2069</v>
      </c>
      <c r="PB619" s="204"/>
      <c r="PC619" s="204">
        <f>VLOOKUP(OZ619,$A$681:$F$2236,6,FALSE)</f>
        <v>96</v>
      </c>
      <c r="PD619" s="203" t="s">
        <v>65</v>
      </c>
      <c r="PE619" s="10">
        <f>PC619*1.3</f>
        <v>124.80000000000001</v>
      </c>
      <c r="PF619" s="10"/>
      <c r="PG619" s="268"/>
      <c r="PH619" s="203" t="s">
        <v>82</v>
      </c>
      <c r="PI619" s="277" t="s">
        <v>415</v>
      </c>
      <c r="PK619" s="204"/>
      <c r="PL619" s="204">
        <f>VLOOKUP(PI619,$A$681:$F$2236,6,FALSE)</f>
        <v>234</v>
      </c>
      <c r="PM619" s="203" t="s">
        <v>65</v>
      </c>
      <c r="PN619" s="10">
        <f>PL619*1.3</f>
        <v>304.2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VLOOKUP(PR619,$A$681:$F$2236,6,FALSE)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7" t="s">
        <v>440</v>
      </c>
      <c r="QC619" s="204"/>
      <c r="QD619" s="204">
        <f>VLOOKUP(QA619,$A$681:$F$2236,6,FALSE)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453</v>
      </c>
      <c r="QL619" s="204"/>
      <c r="QM619" s="204">
        <f>VLOOKUP(QJ619,$A$681:$F$2236,6,FALSE)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578</v>
      </c>
      <c r="QU619" s="204"/>
      <c r="QV619" s="204">
        <f>VLOOKUP(QS619,$A$681:$F$2236,6,FALSE)</f>
        <v>0</v>
      </c>
      <c r="QW619" s="203" t="s">
        <v>65</v>
      </c>
      <c r="QX619" s="10">
        <f>QV619*1.3</f>
        <v>0</v>
      </c>
      <c r="QY619" s="10"/>
      <c r="QZ619" s="268"/>
      <c r="RA619" s="203" t="s">
        <v>82</v>
      </c>
      <c r="RB619" s="277" t="s">
        <v>453</v>
      </c>
      <c r="RD619" s="204"/>
      <c r="RE619" s="204">
        <f>VLOOKUP(RB619,$A$681:$F$2236,6,FALSE)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VLOOKUP(RK619,$A$681:$F$2236,6,FALSE)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1738</v>
      </c>
      <c r="RV619" s="204"/>
      <c r="RW619" s="204">
        <f>VLOOKUP(RT619,$A$681:$F$2236,6,FALSE)</f>
        <v>102</v>
      </c>
      <c r="RX619" s="203" t="s">
        <v>65</v>
      </c>
      <c r="RY619" s="10">
        <f>RW619*1.3</f>
        <v>132.6</v>
      </c>
      <c r="RZ619" s="10"/>
      <c r="SA619" s="274"/>
      <c r="SB619" s="203" t="s">
        <v>82</v>
      </c>
      <c r="SC619" s="277" t="s">
        <v>415</v>
      </c>
      <c r="SE619" s="204"/>
      <c r="SF619" s="204">
        <f>VLOOKUP(SC619,$A$681:$F$2236,6,FALSE)</f>
        <v>234</v>
      </c>
      <c r="SG619" s="203" t="s">
        <v>65</v>
      </c>
      <c r="SH619" s="10">
        <f>SF619*1.3</f>
        <v>304.2</v>
      </c>
      <c r="SI619" s="10"/>
      <c r="SJ619" s="274"/>
      <c r="SK619" s="203" t="s">
        <v>82</v>
      </c>
      <c r="SL619" s="277" t="s">
        <v>2069</v>
      </c>
      <c r="SN619" s="204"/>
      <c r="SO619" s="204">
        <f>VLOOKUP(SL619,$A$681:$F$2236,6,FALSE)</f>
        <v>96</v>
      </c>
      <c r="SP619" s="203" t="s">
        <v>65</v>
      </c>
      <c r="SQ619" s="10">
        <f>SO619*1.3</f>
        <v>124.80000000000001</v>
      </c>
      <c r="SR619" s="10"/>
      <c r="SS619" s="274"/>
      <c r="ST619" s="203" t="s">
        <v>82</v>
      </c>
      <c r="SU619" s="277" t="s">
        <v>473</v>
      </c>
      <c r="SW619" s="204"/>
      <c r="SX619" s="204">
        <f>VLOOKUP(SU619,$A$681:$F$2236,6,FALSE)</f>
        <v>6</v>
      </c>
      <c r="SY619" s="203" t="s">
        <v>65</v>
      </c>
      <c r="SZ619" s="10">
        <f>SX619*1.3</f>
        <v>7.8000000000000007</v>
      </c>
      <c r="TA619" s="10"/>
      <c r="TB619" s="274"/>
      <c r="TC619" s="203" t="s">
        <v>82</v>
      </c>
      <c r="TD619" s="431" t="s">
        <v>453</v>
      </c>
      <c r="TF619" s="204"/>
      <c r="TG619" s="204">
        <f>VLOOKUP(TD619,$A$681:$F$2236,6,FALSE)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443</v>
      </c>
      <c r="TO619" s="204"/>
      <c r="TP619" s="204">
        <f>VLOOKUP(TM619,$A$681:$F$2236,6,FALSE)</f>
        <v>143</v>
      </c>
      <c r="TQ619" s="203" t="s">
        <v>65</v>
      </c>
      <c r="TR619" s="10">
        <f>TP619*1.3</f>
        <v>185.9</v>
      </c>
      <c r="TS619" s="10"/>
      <c r="TT619" s="274"/>
      <c r="TU619" s="203" t="s">
        <v>82</v>
      </c>
      <c r="TV619" s="277" t="s">
        <v>485</v>
      </c>
      <c r="TX619" s="204"/>
      <c r="TY619" s="204">
        <f>VLOOKUP(TV619,$A$681:$F$2236,6,FALSE)</f>
        <v>38</v>
      </c>
      <c r="TZ619" s="203" t="s">
        <v>65</v>
      </c>
      <c r="UA619" s="10">
        <f>TY619*1.3</f>
        <v>49.4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VLOOKUP(UE619,$A$681:$F$2236,6,FALSE)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440</v>
      </c>
      <c r="UP619" s="204"/>
      <c r="UQ619" s="204">
        <f>VLOOKUP(UN619,$A$681:$F$2236,6,FALSE)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421</v>
      </c>
      <c r="UY619" s="204"/>
      <c r="UZ619" s="204">
        <f>VLOOKUP(UW619,$A$681:$F$2236,6,FALSE)</f>
        <v>48</v>
      </c>
      <c r="VA619" s="203" t="s">
        <v>65</v>
      </c>
      <c r="VB619" s="10">
        <f>UZ619*1.3</f>
        <v>62.400000000000006</v>
      </c>
      <c r="VC619" s="10"/>
      <c r="VD619" s="274"/>
      <c r="VE619" s="203" t="s">
        <v>82</v>
      </c>
      <c r="VF619" s="277" t="s">
        <v>499</v>
      </c>
      <c r="VH619" s="204"/>
      <c r="VI619" s="204">
        <f>VLOOKUP(VF619,$A$681:$F$2236,6,FALSE)</f>
        <v>17</v>
      </c>
      <c r="VJ619" s="203" t="s">
        <v>65</v>
      </c>
      <c r="VK619" s="10">
        <f>VI619*1.3</f>
        <v>22.1</v>
      </c>
      <c r="VL619" s="10"/>
      <c r="VM619" s="274"/>
      <c r="VN619" s="203" t="s">
        <v>82</v>
      </c>
      <c r="VO619" s="277" t="s">
        <v>1686</v>
      </c>
      <c r="VQ619" s="204"/>
      <c r="VR619" s="204">
        <f>VLOOKUP(VO619,$A$681:$F$2236,6,FALSE)</f>
        <v>63</v>
      </c>
      <c r="VS619" s="203" t="s">
        <v>65</v>
      </c>
      <c r="VT619" s="10">
        <f>VR619*1.3</f>
        <v>81.900000000000006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VLOOKUP(VX619,$A$681:$F$2236,6,FALSE)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473</v>
      </c>
      <c r="WI619" s="204"/>
      <c r="WJ619" s="204">
        <f>VLOOKUP(WG619,$A$681:$F$2236,6,FALSE)</f>
        <v>6</v>
      </c>
      <c r="WK619" s="203" t="s">
        <v>65</v>
      </c>
      <c r="WL619" s="10">
        <f>WJ619*1.3</f>
        <v>7.8000000000000007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VLOOKUP(WP619,$A$681:$F$2236,6,FALSE)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VLOOKUP(WY619,$A$681:$F$2236,6,FALSE)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453</v>
      </c>
      <c r="XJ619" s="204"/>
      <c r="XK619" s="204">
        <f>VLOOKUP(XH619,$A$681:$F$2236,6,FALSE)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1686</v>
      </c>
      <c r="XS619" s="204"/>
      <c r="XT619" s="204">
        <f>VLOOKUP(XQ619,$A$681:$F$2236,6,FALSE)</f>
        <v>63</v>
      </c>
      <c r="XU619" s="203" t="s">
        <v>65</v>
      </c>
      <c r="XV619" s="10">
        <f>XT619*1.3</f>
        <v>81.900000000000006</v>
      </c>
      <c r="XW619" s="10"/>
      <c r="XX619" s="274"/>
      <c r="XY619" s="203" t="s">
        <v>82</v>
      </c>
      <c r="XZ619" s="277" t="s">
        <v>603</v>
      </c>
      <c r="YB619" s="204"/>
      <c r="YC619" s="204">
        <f>VLOOKUP(XZ619,$A$681:$F$2236,6,FALSE)</f>
        <v>105</v>
      </c>
      <c r="YD619" s="203" t="s">
        <v>65</v>
      </c>
      <c r="YE619" s="10">
        <f>YC619*1.3</f>
        <v>136.5</v>
      </c>
      <c r="YG619" s="274"/>
      <c r="YH619" s="203" t="s">
        <v>82</v>
      </c>
      <c r="YI619" s="279" t="s">
        <v>183</v>
      </c>
      <c r="YK619" s="204"/>
      <c r="YL619" s="204" t="e">
        <f>VLOOKUP(YI619,$A$681:$F$2236,6,FALSE)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VLOOKUP(YR619,$A$681:$F$2236,6,FALSE)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31" t="s">
        <v>1271</v>
      </c>
      <c r="ZC619" s="204"/>
      <c r="ZD619" s="204">
        <f>VLOOKUP(ZA619,$A$681:$F$2236,6,FALSE)</f>
        <v>0</v>
      </c>
      <c r="ZE619" s="203" t="s">
        <v>65</v>
      </c>
      <c r="ZF619" s="10">
        <f>ZD619*1.3</f>
        <v>0</v>
      </c>
      <c r="ZH619" s="274"/>
      <c r="ZI619" s="203" t="s">
        <v>82</v>
      </c>
      <c r="ZJ619" s="277" t="s">
        <v>1210</v>
      </c>
      <c r="ZL619" s="204"/>
      <c r="ZM619" s="204">
        <f>VLOOKUP(ZJ619,$A$681:$F$2236,6,FALSE)</f>
        <v>106</v>
      </c>
      <c r="ZN619" s="203" t="s">
        <v>65</v>
      </c>
      <c r="ZO619" s="10">
        <f>ZM619*1.3</f>
        <v>137.80000000000001</v>
      </c>
      <c r="ZQ619" s="274"/>
      <c r="ZR619" s="203" t="s">
        <v>82</v>
      </c>
      <c r="ZS619" s="277" t="s">
        <v>599</v>
      </c>
      <c r="ZU619" s="204"/>
      <c r="ZV619" s="204">
        <f>VLOOKUP(ZS619,$A$681:$F$2236,6,FALSE)</f>
        <v>55</v>
      </c>
      <c r="ZW619" s="203" t="s">
        <v>65</v>
      </c>
      <c r="ZX619" s="10">
        <f>ZV619*1.3</f>
        <v>71.5</v>
      </c>
      <c r="ZY619" s="10"/>
      <c r="ZZ619" s="274"/>
      <c r="AAA619" s="203" t="s">
        <v>82</v>
      </c>
      <c r="AAB619" s="277" t="s">
        <v>471</v>
      </c>
      <c r="AAD619" s="204"/>
      <c r="AAE619" s="204">
        <f>VLOOKUP(AAB619,$A$681:$F$2236,6,FALSE)</f>
        <v>77</v>
      </c>
      <c r="AAF619" s="203" t="s">
        <v>65</v>
      </c>
      <c r="AAG619" s="10">
        <f>AAE619*1.3</f>
        <v>100.10000000000001</v>
      </c>
      <c r="AAH619" s="10"/>
      <c r="AAI619" s="274"/>
      <c r="AAJ619" s="203" t="s">
        <v>82</v>
      </c>
      <c r="AAK619" s="277" t="s">
        <v>471</v>
      </c>
      <c r="AAM619" s="204"/>
      <c r="AAN619" s="204">
        <f>VLOOKUP(AAK619,$A$681:$F$2236,6,FALSE)</f>
        <v>77</v>
      </c>
      <c r="AAO619" s="203" t="s">
        <v>65</v>
      </c>
      <c r="AAP619" s="10">
        <f>AAN619*1.3</f>
        <v>100.10000000000001</v>
      </c>
      <c r="AAQ619" s="10"/>
      <c r="AAR619" s="274"/>
      <c r="AAS619" s="203" t="s">
        <v>82</v>
      </c>
      <c r="AAT619" s="277" t="s">
        <v>1686</v>
      </c>
      <c r="AAV619" s="204"/>
      <c r="AAW619" s="204">
        <f>VLOOKUP(AAT619,$A$681:$F$2236,6,FALSE)</f>
        <v>63</v>
      </c>
      <c r="AAX619" s="203" t="s">
        <v>65</v>
      </c>
      <c r="AAY619" s="10">
        <f>AAW619*1.3</f>
        <v>81.900000000000006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VLOOKUP(ABC619,$A$681:$F$2236,6,FALSE)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1686</v>
      </c>
      <c r="ABN619" s="204"/>
      <c r="ABO619" s="204">
        <f>VLOOKUP(ABL619,$A$681:$F$2236,6,FALSE)</f>
        <v>63</v>
      </c>
      <c r="ABP619" s="203" t="s">
        <v>65</v>
      </c>
      <c r="ABQ619" s="10">
        <f>ABO619*1.3</f>
        <v>81.900000000000006</v>
      </c>
      <c r="ABR619" s="10"/>
      <c r="ABS619" s="274"/>
      <c r="ABT619" s="203" t="s">
        <v>82</v>
      </c>
      <c r="ABU619" s="277" t="s">
        <v>499</v>
      </c>
      <c r="ABW619" s="204"/>
      <c r="ABX619" s="204">
        <f>VLOOKUP(ABU619,$A$681:$F$2236,6,FALSE)</f>
        <v>17</v>
      </c>
      <c r="ABY619" s="203" t="s">
        <v>65</v>
      </c>
      <c r="ABZ619" s="10">
        <f>ABX619*1.3</f>
        <v>22.1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VLOOKUP(ACD619,$A$681:$F$2236,6,FALSE)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VLOOKUP(ACM619,$A$681:$F$2236,6,FALSE)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VLOOKUP(ACV619,$A$681:$F$2236,6,FALSE)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VLOOKUP(ADE619,$A$681:$F$2236,6,FALSE)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VLOOKUP(ADN619,$A$681:$F$2236,6,FALSE)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VLOOKUP(ADW619,$A$681:$F$2236,6,FALSE)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VLOOKUP(AEF619,$A$681:$F$2236,6,FALSE)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VLOOKUP(AEO619,$A$681:$F$2236,6,FALSE)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VLOOKUP(AEX619,$A$681:$F$2236,6,FALSE)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VLOOKUP(AFG619,$A$681:$F$2236,6,FALSE)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VLOOKUP(AFP619,$A$681:$F$2236,6,FALSE)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VLOOKUP(AFY619,$A$681:$F$2236,6,FALSE)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VLOOKUP(AGH619,$A$681:$F$2236,6,FALSE)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VLOOKUP(AGQ619,$A$681:$F$2236,6,FALSE)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440</v>
      </c>
      <c r="AHB619" s="204"/>
      <c r="AHC619" s="204">
        <f>VLOOKUP(AGZ619,$A$681:$F$2236,6,FALSE)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475</v>
      </c>
      <c r="AHK619" s="204"/>
      <c r="AHL619" s="204">
        <f>VLOOKUP(AHI619,$A$681:$F$2236,6,FALSE)</f>
        <v>11</v>
      </c>
      <c r="AHM619" s="203" t="s">
        <v>65</v>
      </c>
      <c r="AHN619" s="10">
        <f>AHL619*1.3</f>
        <v>14.3</v>
      </c>
      <c r="AHO619" s="10"/>
      <c r="AHP619" s="274"/>
      <c r="AHQ619" s="203" t="s">
        <v>82</v>
      </c>
      <c r="AHR619" s="277" t="s">
        <v>1271</v>
      </c>
      <c r="AHT619" s="204"/>
      <c r="AHU619" s="204">
        <f>VLOOKUP(AHR619,$A$681:$F$2236,6,FALSE)</f>
        <v>0</v>
      </c>
      <c r="AHV619" s="203" t="s">
        <v>65</v>
      </c>
      <c r="AHW619" s="10">
        <f>AHU619*1.3</f>
        <v>0</v>
      </c>
      <c r="AHX619" s="10"/>
      <c r="AHY619" s="274"/>
      <c r="AHZ619" s="203" t="s">
        <v>82</v>
      </c>
      <c r="AIA619" s="277" t="s">
        <v>485</v>
      </c>
      <c r="AIC619" s="204"/>
      <c r="AID619" s="204">
        <f>VLOOKUP(AIA619,$A$681:$F$2236,6,FALSE)</f>
        <v>38</v>
      </c>
      <c r="AIE619" s="203" t="s">
        <v>65</v>
      </c>
      <c r="AIF619" s="10">
        <f>AID619*1.3</f>
        <v>49.4</v>
      </c>
      <c r="AIG619" s="10"/>
      <c r="AIH619" s="274"/>
      <c r="AII619" s="203" t="s">
        <v>82</v>
      </c>
      <c r="AIJ619" s="277" t="s">
        <v>471</v>
      </c>
      <c r="AIL619" s="204"/>
      <c r="AIM619" s="204">
        <f>VLOOKUP(AIJ619,$A$681:$F$2236,6,FALSE)</f>
        <v>77</v>
      </c>
      <c r="AIN619" s="203" t="s">
        <v>65</v>
      </c>
      <c r="AIO619" s="10">
        <f>AIM619*1.3</f>
        <v>100.10000000000001</v>
      </c>
      <c r="AIP619" s="10"/>
      <c r="AIQ619" s="274"/>
      <c r="AIR619" s="203" t="s">
        <v>82</v>
      </c>
      <c r="AIS619" s="277" t="s">
        <v>471</v>
      </c>
      <c r="AIU619" s="204"/>
      <c r="AIV619" s="204">
        <f>VLOOKUP(AIS619,$A$681:$F$2236,6,FALSE)</f>
        <v>77</v>
      </c>
      <c r="AIW619" s="203" t="s">
        <v>65</v>
      </c>
      <c r="AIX619" s="10">
        <f>AIV619*1.3</f>
        <v>100.10000000000001</v>
      </c>
      <c r="AIY619" s="10"/>
      <c r="AIZ619" s="274"/>
      <c r="AJA619" s="203" t="s">
        <v>82</v>
      </c>
      <c r="AJB619" s="277" t="s">
        <v>485</v>
      </c>
      <c r="AJD619" s="204"/>
      <c r="AJE619" s="204">
        <f>VLOOKUP(AJB619,$A$681:$F$2236,6,FALSE)</f>
        <v>38</v>
      </c>
      <c r="AJF619" s="203" t="s">
        <v>65</v>
      </c>
      <c r="AJG619" s="10">
        <f>AJE619*1.3</f>
        <v>49.4</v>
      </c>
      <c r="AJH619" s="10"/>
      <c r="AJI619" s="274"/>
      <c r="AJJ619" s="203" t="s">
        <v>82</v>
      </c>
      <c r="AJK619" s="277" t="s">
        <v>520</v>
      </c>
      <c r="AJM619" s="204"/>
      <c r="AJN619" s="204">
        <f>VLOOKUP(AJK619,$A$681:$F$2236,6,FALSE)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4" t="s">
        <v>415</v>
      </c>
      <c r="AJV619" s="204"/>
      <c r="AJW619" s="204">
        <f>VLOOKUP(AJT619,$A$681:$F$2236,6,FALSE)</f>
        <v>234</v>
      </c>
      <c r="AJX619" s="203" t="s">
        <v>65</v>
      </c>
      <c r="AJY619" s="10">
        <f>AJW619*1.3</f>
        <v>304.2</v>
      </c>
      <c r="AJZ619" s="10"/>
      <c r="AKA619" s="274"/>
      <c r="AKB619" s="203" t="s">
        <v>82</v>
      </c>
      <c r="AKC619" s="277" t="s">
        <v>415</v>
      </c>
      <c r="AKE619" s="204"/>
      <c r="AKF619" s="204">
        <f>VLOOKUP(AKC619,$A$681:$F$2236,6,FALSE)</f>
        <v>234</v>
      </c>
      <c r="AKG619" s="203" t="s">
        <v>65</v>
      </c>
      <c r="AKH619" s="10">
        <f>AKF619*1.3</f>
        <v>304.2</v>
      </c>
      <c r="AKI619" s="10"/>
      <c r="AKJ619" s="274"/>
      <c r="AKK619" s="203" t="s">
        <v>82</v>
      </c>
      <c r="AKL619" s="277" t="s">
        <v>471</v>
      </c>
      <c r="AKN619" s="204"/>
      <c r="AKO619" s="204">
        <f>VLOOKUP(AKL619,$A$681:$F$2236,6,FALSE)</f>
        <v>77</v>
      </c>
      <c r="AKP619" s="203" t="s">
        <v>65</v>
      </c>
      <c r="AKQ619" s="10">
        <f>AKO619*1.3</f>
        <v>100.10000000000001</v>
      </c>
      <c r="AKR619" s="10"/>
      <c r="AKS619" s="274"/>
      <c r="AKT619" s="203" t="s">
        <v>82</v>
      </c>
      <c r="AKU619" s="277" t="s">
        <v>471</v>
      </c>
      <c r="AKW619" s="204"/>
      <c r="AKX619" s="204">
        <f>VLOOKUP(AKU619,$A$681:$F$2236,6,FALSE)</f>
        <v>77</v>
      </c>
      <c r="AKY619" s="203" t="s">
        <v>65</v>
      </c>
      <c r="AKZ619" s="10">
        <f>AKX619*1.3</f>
        <v>100.10000000000001</v>
      </c>
      <c r="ALA619" s="10"/>
      <c r="ALB619" s="274"/>
      <c r="ALC619" s="203" t="s">
        <v>82</v>
      </c>
      <c r="ALD619" s="277" t="s">
        <v>440</v>
      </c>
      <c r="ALF619" s="204"/>
      <c r="ALG619" s="204">
        <f>VLOOKUP(ALD619,$A$681:$F$2236,6,FALSE)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603</v>
      </c>
      <c r="ALO619" s="204"/>
      <c r="ALP619" s="204">
        <f>VLOOKUP(ALM619,$A$681:$F$2236,6,FALSE)</f>
        <v>105</v>
      </c>
      <c r="ALQ619" s="203" t="s">
        <v>65</v>
      </c>
      <c r="ALR619" s="10">
        <f>ALP619*1.3</f>
        <v>136.5</v>
      </c>
      <c r="ALS619" s="10"/>
      <c r="ALT619" s="274"/>
      <c r="ALU619" s="203" t="s">
        <v>82</v>
      </c>
      <c r="ALV619" s="277" t="s">
        <v>485</v>
      </c>
      <c r="ALX619" s="204"/>
      <c r="ALY619" s="204">
        <f>VLOOKUP(ALV619,$A$681:$F$2236,6,FALSE)</f>
        <v>38</v>
      </c>
      <c r="ALZ619" s="203" t="s">
        <v>65</v>
      </c>
      <c r="AMA619" s="10">
        <f>ALY619*1.3</f>
        <v>49.4</v>
      </c>
      <c r="AMB619" s="10"/>
      <c r="AMC619" s="274"/>
      <c r="AMD619" s="203" t="s">
        <v>82</v>
      </c>
      <c r="AME619" s="277" t="s">
        <v>471</v>
      </c>
      <c r="AMG619" s="204"/>
      <c r="AMH619" s="204">
        <f>VLOOKUP(AME619,$A$681:$F$2236,6,FALSE)</f>
        <v>77</v>
      </c>
      <c r="AMI619" s="203" t="s">
        <v>65</v>
      </c>
      <c r="AMJ619" s="10">
        <f>AMH619*1.3</f>
        <v>100.10000000000001</v>
      </c>
      <c r="AMK619" s="10"/>
      <c r="AML619" s="274"/>
      <c r="AMM619" s="203" t="s">
        <v>82</v>
      </c>
      <c r="AMN619" s="277" t="s">
        <v>471</v>
      </c>
      <c r="AMP619" s="204"/>
      <c r="AMQ619" s="204">
        <f>VLOOKUP(AMN619,$A$681:$F$2236,6,FALSE)</f>
        <v>77</v>
      </c>
      <c r="AMR619" s="203" t="s">
        <v>65</v>
      </c>
      <c r="AMS619" s="10">
        <f>AMQ619*1.3</f>
        <v>100.10000000000001</v>
      </c>
      <c r="AMT619" s="10"/>
      <c r="AMU619" s="274"/>
      <c r="AMV619" s="203" t="s">
        <v>82</v>
      </c>
      <c r="AMW619" s="277" t="s">
        <v>415</v>
      </c>
      <c r="AMY619" s="204"/>
      <c r="AMZ619" s="204">
        <f>VLOOKUP(AMW619,$A$681:$F$2236,6,FALSE)</f>
        <v>234</v>
      </c>
      <c r="ANA619" s="203" t="s">
        <v>65</v>
      </c>
      <c r="ANB619" s="10">
        <f>AMZ619*1.3</f>
        <v>304.2</v>
      </c>
      <c r="ANC619" s="10"/>
      <c r="AND619" s="274"/>
      <c r="ANE619" s="203" t="s">
        <v>82</v>
      </c>
      <c r="ANF619" s="277" t="s">
        <v>520</v>
      </c>
      <c r="ANH619" s="204"/>
      <c r="ANI619" s="204">
        <f>VLOOKUP(ANF619,$A$681:$F$2236,6,FALSE)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443</v>
      </c>
      <c r="ANQ619" s="204"/>
      <c r="ANR619" s="204">
        <f>VLOOKUP(ANO619,$A$681:$F$2236,6,FALSE)</f>
        <v>143</v>
      </c>
      <c r="ANS619" s="203" t="s">
        <v>65</v>
      </c>
      <c r="ANT619" s="10">
        <f>ANR619*1.3</f>
        <v>185.9</v>
      </c>
      <c r="ANU619" s="10"/>
      <c r="ANV619" s="274"/>
      <c r="ANW619" s="203" t="s">
        <v>82</v>
      </c>
      <c r="ANX619" s="277" t="s">
        <v>499</v>
      </c>
      <c r="ANZ619" s="204"/>
      <c r="AOA619" s="204">
        <f>VLOOKUP(ANX619,$A$681:$F$2236,6,FALSE)</f>
        <v>17</v>
      </c>
      <c r="AOB619" s="203" t="s">
        <v>65</v>
      </c>
      <c r="AOC619" s="10">
        <f>AOA619*1.3</f>
        <v>22.1</v>
      </c>
      <c r="AOD619" s="10"/>
      <c r="AOE619" s="274"/>
      <c r="AOF619" s="203" t="s">
        <v>82</v>
      </c>
      <c r="AOG619" s="277" t="s">
        <v>1738</v>
      </c>
      <c r="AOI619" s="204"/>
      <c r="AOJ619" s="204">
        <f>VLOOKUP(AOG619,$A$681:$F$2236,6,FALSE)</f>
        <v>102</v>
      </c>
      <c r="AOK619" s="203" t="s">
        <v>65</v>
      </c>
      <c r="AOL619" s="10">
        <f>AOJ619*1.3</f>
        <v>132.6</v>
      </c>
      <c r="AOM619" s="10"/>
      <c r="AON619" s="274"/>
      <c r="AOO619" s="203" t="s">
        <v>82</v>
      </c>
      <c r="AOP619" s="277" t="s">
        <v>603</v>
      </c>
      <c r="AOR619" s="204"/>
      <c r="AOS619" s="204">
        <f>VLOOKUP(AOP619,$A$681:$F$2236,6,FALSE)</f>
        <v>105</v>
      </c>
      <c r="AOT619" s="203" t="s">
        <v>65</v>
      </c>
      <c r="AOU619" s="10">
        <f>AOS619*1.3</f>
        <v>136.5</v>
      </c>
      <c r="AOV619" s="10"/>
      <c r="AOW619" s="274"/>
      <c r="AOX619" s="203" t="s">
        <v>82</v>
      </c>
      <c r="AOY619" s="277" t="s">
        <v>415</v>
      </c>
      <c r="APA619" s="204"/>
      <c r="APB619" s="204">
        <f>VLOOKUP(AOY619,$A$681:$F$2236,6,FALSE)</f>
        <v>234</v>
      </c>
      <c r="APC619" s="203" t="s">
        <v>65</v>
      </c>
      <c r="APD619" s="10">
        <f>APB619*1.3</f>
        <v>304.2</v>
      </c>
      <c r="APE619" s="10"/>
      <c r="APF619" s="274"/>
      <c r="APG619" s="203" t="s">
        <v>82</v>
      </c>
      <c r="APH619" s="277" t="s">
        <v>485</v>
      </c>
      <c r="APJ619" s="204"/>
      <c r="APK619" s="204">
        <f>VLOOKUP(APH619,$A$681:$F$2236,6,FALSE)</f>
        <v>38</v>
      </c>
      <c r="APL619" s="203" t="s">
        <v>65</v>
      </c>
      <c r="APM619" s="10">
        <f>APK619*1.3</f>
        <v>49.4</v>
      </c>
      <c r="APN619" s="10"/>
      <c r="APO619" s="274"/>
      <c r="APP619" s="203" t="s">
        <v>82</v>
      </c>
      <c r="APQ619" s="277" t="s">
        <v>520</v>
      </c>
      <c r="APS619" s="204"/>
      <c r="APT619" s="204">
        <f>VLOOKUP(APQ619,$A$681:$F$2236,6,FALSE)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505</v>
      </c>
      <c r="AQB619" s="204"/>
      <c r="AQC619" s="204">
        <f>VLOOKUP(APZ619,$A$681:$F$2236,6,FALSE)</f>
        <v>11</v>
      </c>
      <c r="AQD619" s="203" t="s">
        <v>65</v>
      </c>
      <c r="AQE619" s="10">
        <f>AQC619*1.3</f>
        <v>14.3</v>
      </c>
      <c r="AQF619" s="10"/>
      <c r="AQG619" s="274"/>
    </row>
    <row r="620" spans="1:1125" s="14" customFormat="1" ht="15">
      <c r="A620" s="203" t="s">
        <v>83</v>
      </c>
      <c r="B620" s="277" t="s">
        <v>415</v>
      </c>
      <c r="D620" s="204"/>
      <c r="E620" s="204">
        <f>VLOOKUP(B620,$A$681:$F$2236,6,FALSE)</f>
        <v>234</v>
      </c>
      <c r="F620" s="203" t="s">
        <v>67</v>
      </c>
      <c r="G620" s="10">
        <f>E620*1.2</f>
        <v>280.8</v>
      </c>
      <c r="H620" s="10"/>
      <c r="I620" s="268"/>
      <c r="J620" s="203" t="s">
        <v>83</v>
      </c>
      <c r="K620" s="277" t="s">
        <v>1225</v>
      </c>
      <c r="M620" s="204"/>
      <c r="N620" s="204">
        <f>VLOOKUP(K620,$A$681:$F$2236,6,FALSE)</f>
        <v>46</v>
      </c>
      <c r="O620" s="203" t="s">
        <v>67</v>
      </c>
      <c r="P620" s="10">
        <f>N620*1.2</f>
        <v>55.199999999999996</v>
      </c>
      <c r="Q620" s="10"/>
      <c r="R620" s="268"/>
      <c r="S620" s="203" t="s">
        <v>83</v>
      </c>
      <c r="T620" s="277" t="s">
        <v>603</v>
      </c>
      <c r="V620" s="204"/>
      <c r="W620" s="204">
        <f>VLOOKUP(T620,$A$681:$F$2236,6,FALSE)</f>
        <v>105</v>
      </c>
      <c r="X620" s="203" t="s">
        <v>67</v>
      </c>
      <c r="Y620" s="10">
        <f>W620*1.2</f>
        <v>126</v>
      </c>
      <c r="Z620" s="10"/>
      <c r="AA620" s="268"/>
      <c r="AB620" s="203" t="s">
        <v>83</v>
      </c>
      <c r="AC620" s="277" t="s">
        <v>415</v>
      </c>
      <c r="AE620" s="204"/>
      <c r="AF620" s="204">
        <f>VLOOKUP(AC620,$A$681:$F$2236,6,FALSE)</f>
        <v>234</v>
      </c>
      <c r="AG620" s="203" t="s">
        <v>67</v>
      </c>
      <c r="AH620" s="10">
        <f>AF620*1.2</f>
        <v>280.8</v>
      </c>
      <c r="AI620" s="10"/>
      <c r="AJ620" s="268"/>
      <c r="AK620" s="203" t="s">
        <v>83</v>
      </c>
      <c r="AL620" s="277" t="s">
        <v>2069</v>
      </c>
      <c r="AN620" s="204"/>
      <c r="AO620" s="204">
        <f>VLOOKUP(AL620,$A$681:$F$2236,6,FALSE)</f>
        <v>96</v>
      </c>
      <c r="AP620" s="203" t="s">
        <v>67</v>
      </c>
      <c r="AQ620" s="10">
        <f>AO620*1.2</f>
        <v>115.19999999999999</v>
      </c>
      <c r="AR620" s="10"/>
      <c r="AS620" s="268"/>
      <c r="AT620" s="203" t="s">
        <v>83</v>
      </c>
      <c r="AU620" s="277" t="s">
        <v>1738</v>
      </c>
      <c r="AW620" s="204"/>
      <c r="AX620" s="204">
        <f>VLOOKUP(AU620,$A$681:$F$2236,6,FALSE)</f>
        <v>102</v>
      </c>
      <c r="AY620" s="203" t="s">
        <v>67</v>
      </c>
      <c r="AZ620" s="10">
        <f>AX620*1.2</f>
        <v>122.39999999999999</v>
      </c>
      <c r="BA620" s="10"/>
      <c r="BB620" s="268"/>
      <c r="BC620" s="203" t="s">
        <v>83</v>
      </c>
      <c r="BD620" s="277" t="s">
        <v>1738</v>
      </c>
      <c r="BF620" s="204"/>
      <c r="BG620" s="204">
        <f>VLOOKUP(BD620,$A$681:$F$2236,6,FALSE)</f>
        <v>102</v>
      </c>
      <c r="BH620" s="203" t="s">
        <v>67</v>
      </c>
      <c r="BI620" s="10">
        <f>BG620*1.2</f>
        <v>122.39999999999999</v>
      </c>
      <c r="BJ620" s="10"/>
      <c r="BK620" s="268"/>
      <c r="BL620" s="203" t="s">
        <v>83</v>
      </c>
      <c r="BM620" s="277" t="s">
        <v>1686</v>
      </c>
      <c r="BO620" s="204"/>
      <c r="BP620" s="204">
        <f>VLOOKUP(BM620,$A$681:$F$2236,6,FALSE)</f>
        <v>63</v>
      </c>
      <c r="BQ620" s="203" t="s">
        <v>67</v>
      </c>
      <c r="BR620" s="10">
        <f>BP620*1.2</f>
        <v>75.599999999999994</v>
      </c>
      <c r="BS620" s="10"/>
      <c r="BT620" s="268"/>
      <c r="BU620" s="203" t="s">
        <v>83</v>
      </c>
      <c r="BV620" s="277" t="s">
        <v>485</v>
      </c>
      <c r="BX620" s="204"/>
      <c r="BY620" s="204">
        <f>VLOOKUP(BV620,$A$681:$F$2236,6,FALSE)</f>
        <v>38</v>
      </c>
      <c r="BZ620" s="203" t="s">
        <v>67</v>
      </c>
      <c r="CA620" s="10">
        <f>BY620*1.2</f>
        <v>45.6</v>
      </c>
      <c r="CB620" s="10"/>
      <c r="CC620" s="268"/>
      <c r="CD620" s="203" t="s">
        <v>83</v>
      </c>
      <c r="CE620" s="277" t="s">
        <v>1271</v>
      </c>
      <c r="CG620" s="204"/>
      <c r="CH620" s="204">
        <f>VLOOKUP(CE620,$A$681:$F$2236,6,FALSE)</f>
        <v>0</v>
      </c>
      <c r="CI620" s="203" t="s">
        <v>67</v>
      </c>
      <c r="CJ620" s="10">
        <f>CH620*1.2</f>
        <v>0</v>
      </c>
      <c r="CK620" s="10"/>
      <c r="CL620" s="268"/>
      <c r="CM620" s="203" t="s">
        <v>83</v>
      </c>
      <c r="CN620" s="277" t="s">
        <v>421</v>
      </c>
      <c r="CP620" s="204"/>
      <c r="CQ620" s="204">
        <f>VLOOKUP(CN620,$A$681:$F$2236,6,FALSE)</f>
        <v>48</v>
      </c>
      <c r="CR620" s="203" t="s">
        <v>67</v>
      </c>
      <c r="CS620" s="10">
        <f>CQ620*1.2</f>
        <v>57.599999999999994</v>
      </c>
      <c r="CT620" s="10"/>
      <c r="CU620" s="268"/>
      <c r="CV620" s="203" t="s">
        <v>83</v>
      </c>
      <c r="CW620" s="277" t="s">
        <v>1738</v>
      </c>
      <c r="CY620" s="204"/>
      <c r="CZ620" s="204">
        <f>VLOOKUP(CW620,$A$681:$F$2236,6,FALSE)</f>
        <v>102</v>
      </c>
      <c r="DA620" s="203" t="s">
        <v>67</v>
      </c>
      <c r="DB620" s="10">
        <f>CZ620*1.2</f>
        <v>122.39999999999999</v>
      </c>
      <c r="DC620" s="10"/>
      <c r="DD620" s="268"/>
      <c r="DE620" s="203" t="s">
        <v>83</v>
      </c>
      <c r="DF620" s="277" t="s">
        <v>453</v>
      </c>
      <c r="DH620" s="204"/>
      <c r="DI620" s="204">
        <f>VLOOKUP(DF620,$A$681:$F$2236,6,FALSE)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415</v>
      </c>
      <c r="DQ620" s="204"/>
      <c r="DR620" s="204">
        <f>VLOOKUP(DO620,$A$681:$F$2236,6,FALSE)</f>
        <v>234</v>
      </c>
      <c r="DS620" s="203" t="s">
        <v>67</v>
      </c>
      <c r="DT620" s="10">
        <f>DR620*1.2</f>
        <v>280.8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VLOOKUP(DX620,$A$681:$F$2236,6,FALSE)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485</v>
      </c>
      <c r="EI620" s="204"/>
      <c r="EJ620" s="204">
        <f>VLOOKUP(EG620,$A$681:$F$2236,6,FALSE)</f>
        <v>38</v>
      </c>
      <c r="EK620" s="203" t="s">
        <v>67</v>
      </c>
      <c r="EL620" s="10">
        <f>EJ620*1.2</f>
        <v>45.6</v>
      </c>
      <c r="EM620" s="10"/>
      <c r="EN620" s="268"/>
      <c r="EO620" s="203" t="s">
        <v>83</v>
      </c>
      <c r="EP620" s="277" t="s">
        <v>2069</v>
      </c>
      <c r="ER620" s="204"/>
      <c r="ES620" s="204">
        <f>VLOOKUP(EP620,$A$681:$F$2236,6,FALSE)</f>
        <v>96</v>
      </c>
      <c r="ET620" s="203" t="s">
        <v>67</v>
      </c>
      <c r="EU620" s="10">
        <f>ES620*1.2</f>
        <v>115.19999999999999</v>
      </c>
      <c r="EV620" s="10"/>
      <c r="EW620" s="268"/>
      <c r="EX620" s="203" t="s">
        <v>83</v>
      </c>
      <c r="EY620" s="277" t="s">
        <v>443</v>
      </c>
      <c r="FA620" s="204"/>
      <c r="FB620" s="204">
        <f>VLOOKUP(EY620,$A$681:$F$2236,6,FALSE)</f>
        <v>143</v>
      </c>
      <c r="FC620" s="203" t="s">
        <v>67</v>
      </c>
      <c r="FD620" s="10">
        <f>FB620*1.2</f>
        <v>171.6</v>
      </c>
      <c r="FE620" s="10"/>
      <c r="FF620" s="268"/>
      <c r="FG620" s="203" t="s">
        <v>83</v>
      </c>
      <c r="FH620" s="424" t="s">
        <v>1225</v>
      </c>
      <c r="FJ620" s="204"/>
      <c r="FK620" s="204">
        <f>VLOOKUP(FH620,$A$681:$F$2236,6,FALSE)</f>
        <v>46</v>
      </c>
      <c r="FL620" s="203" t="s">
        <v>67</v>
      </c>
      <c r="FM620" s="10">
        <f>FK620*1.2</f>
        <v>55.199999999999996</v>
      </c>
      <c r="FN620" s="10"/>
      <c r="FO620" s="268"/>
      <c r="FP620" s="203" t="s">
        <v>83</v>
      </c>
      <c r="FQ620" s="277" t="s">
        <v>485</v>
      </c>
      <c r="FS620" s="204"/>
      <c r="FT620" s="204">
        <f>VLOOKUP(FQ620,$A$681:$F$2236,6,FALSE)</f>
        <v>38</v>
      </c>
      <c r="FU620" s="203" t="s">
        <v>67</v>
      </c>
      <c r="FV620" s="10">
        <f>FT620*1.2</f>
        <v>45.6</v>
      </c>
      <c r="FW620" s="10"/>
      <c r="FX620" s="268"/>
      <c r="FY620" s="203" t="s">
        <v>83</v>
      </c>
      <c r="FZ620" s="277" t="s">
        <v>1210</v>
      </c>
      <c r="GB620" s="204"/>
      <c r="GC620" s="204">
        <f>VLOOKUP(FZ620,$A$681:$F$2236,6,FALSE)</f>
        <v>106</v>
      </c>
      <c r="GD620" s="203" t="s">
        <v>67</v>
      </c>
      <c r="GE620" s="10">
        <f>GC620*1.2</f>
        <v>127.19999999999999</v>
      </c>
      <c r="GF620" s="10"/>
      <c r="GG620" s="268"/>
      <c r="GH620" s="203" t="s">
        <v>83</v>
      </c>
      <c r="GI620" s="277" t="s">
        <v>471</v>
      </c>
      <c r="GK620" s="204"/>
      <c r="GL620" s="204">
        <f>VLOOKUP(GI620,$A$681:$F$2236,6,FALSE)</f>
        <v>77</v>
      </c>
      <c r="GM620" s="203" t="s">
        <v>67</v>
      </c>
      <c r="GN620" s="10">
        <f>GL620*1.2</f>
        <v>92.399999999999991</v>
      </c>
      <c r="GO620" s="10"/>
      <c r="GP620" s="268"/>
      <c r="GQ620" s="203" t="s">
        <v>83</v>
      </c>
      <c r="GR620" s="277" t="s">
        <v>1686</v>
      </c>
      <c r="GT620" s="204"/>
      <c r="GU620" s="204">
        <f>VLOOKUP(GR620,$A$681:$F$2236,6,FALSE)</f>
        <v>63</v>
      </c>
      <c r="GV620" s="203" t="s">
        <v>67</v>
      </c>
      <c r="GW620" s="10">
        <f>GU620*1.2</f>
        <v>75.599999999999994</v>
      </c>
      <c r="GX620" s="10"/>
      <c r="GY620" s="268"/>
      <c r="GZ620" s="203" t="s">
        <v>83</v>
      </c>
      <c r="HA620" s="277" t="s">
        <v>471</v>
      </c>
      <c r="HC620" s="204"/>
      <c r="HD620" s="204">
        <f>VLOOKUP(HA620,$A$681:$F$2236,6,FALSE)</f>
        <v>77</v>
      </c>
      <c r="HE620" s="203" t="s">
        <v>67</v>
      </c>
      <c r="HF620" s="10">
        <f>HD620*1.2</f>
        <v>92.399999999999991</v>
      </c>
      <c r="HG620" s="10"/>
      <c r="HH620" s="268"/>
      <c r="HI620" s="203" t="s">
        <v>83</v>
      </c>
      <c r="HJ620" s="277" t="s">
        <v>1738</v>
      </c>
      <c r="HL620" s="204"/>
      <c r="HM620" s="204">
        <f>VLOOKUP(HJ620,$A$681:$F$2236,6,FALSE)</f>
        <v>102</v>
      </c>
      <c r="HN620" s="203" t="s">
        <v>67</v>
      </c>
      <c r="HO620" s="10">
        <f>HM620*1.2</f>
        <v>122.39999999999999</v>
      </c>
      <c r="HP620" s="10"/>
      <c r="HQ620" s="268"/>
      <c r="HR620" s="203" t="s">
        <v>83</v>
      </c>
      <c r="HS620" s="277" t="s">
        <v>1738</v>
      </c>
      <c r="HU620" s="204"/>
      <c r="HV620" s="204">
        <f>VLOOKUP(HS620,$A$681:$F$2236,6,FALSE)</f>
        <v>102</v>
      </c>
      <c r="HW620" s="203" t="s">
        <v>67</v>
      </c>
      <c r="HX620" s="10">
        <f>HV620*1.2</f>
        <v>122.39999999999999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VLOOKUP(IB620,$A$681:$F$2236,6,FALSE)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1271</v>
      </c>
      <c r="IM620" s="204"/>
      <c r="IN620" s="204">
        <f>VLOOKUP(IK620,$A$681:$F$2236,6,FALSE)</f>
        <v>0</v>
      </c>
      <c r="IO620" s="203" t="s">
        <v>67</v>
      </c>
      <c r="IP620" s="10">
        <f>IN620*1.2</f>
        <v>0</v>
      </c>
      <c r="IQ620" s="10"/>
      <c r="IR620" s="268"/>
      <c r="IS620" s="203" t="s">
        <v>83</v>
      </c>
      <c r="IT620" s="277" t="s">
        <v>520</v>
      </c>
      <c r="IV620" s="204"/>
      <c r="IW620" s="204">
        <f>VLOOKUP(IT620,$A$681:$F$2236,6,FALSE)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1210</v>
      </c>
      <c r="JE620" s="204"/>
      <c r="JF620" s="204">
        <f>VLOOKUP(JC620,$A$681:$F$2236,6,FALSE)</f>
        <v>106</v>
      </c>
      <c r="JG620" s="203" t="s">
        <v>67</v>
      </c>
      <c r="JH620" s="10">
        <f>JF620*1.2</f>
        <v>127.19999999999999</v>
      </c>
      <c r="JI620" s="10"/>
      <c r="JJ620" s="268"/>
      <c r="JK620" s="203" t="s">
        <v>83</v>
      </c>
      <c r="JL620" s="277" t="s">
        <v>415</v>
      </c>
      <c r="JN620" s="204"/>
      <c r="JO620" s="204">
        <f>VLOOKUP(JL620,$A$681:$F$2236,6,FALSE)</f>
        <v>234</v>
      </c>
      <c r="JP620" s="203" t="s">
        <v>67</v>
      </c>
      <c r="JQ620" s="10">
        <f>JO620*1.2</f>
        <v>280.8</v>
      </c>
      <c r="JR620" s="10"/>
      <c r="JS620" s="268"/>
      <c r="JT620" s="203" t="s">
        <v>83</v>
      </c>
      <c r="JU620" s="277" t="s">
        <v>1738</v>
      </c>
      <c r="JW620" s="204"/>
      <c r="JX620" s="204">
        <f>VLOOKUP(JU620,$A$681:$F$2236,6,FALSE)</f>
        <v>102</v>
      </c>
      <c r="JY620" s="203" t="s">
        <v>67</v>
      </c>
      <c r="JZ620" s="10">
        <f>JX620*1.2</f>
        <v>122.39999999999999</v>
      </c>
      <c r="KA620" s="10"/>
      <c r="KB620" s="268"/>
      <c r="KC620" s="203" t="s">
        <v>83</v>
      </c>
      <c r="KD620" s="277" t="s">
        <v>471</v>
      </c>
      <c r="KF620" s="204"/>
      <c r="KG620" s="204">
        <f>VLOOKUP(KD620,$A$681:$F$2236,6,FALSE)</f>
        <v>77</v>
      </c>
      <c r="KH620" s="203" t="s">
        <v>67</v>
      </c>
      <c r="KI620" s="10">
        <f>KG620*1.2</f>
        <v>92.399999999999991</v>
      </c>
      <c r="KJ620" s="10"/>
      <c r="KK620" s="268"/>
      <c r="KL620" s="203" t="s">
        <v>83</v>
      </c>
      <c r="KM620" s="277" t="s">
        <v>443</v>
      </c>
      <c r="KO620" s="204"/>
      <c r="KP620" s="204">
        <f>VLOOKUP(KM620,$A$681:$F$2236,6,FALSE)</f>
        <v>143</v>
      </c>
      <c r="KQ620" s="203" t="s">
        <v>67</v>
      </c>
      <c r="KR620" s="10">
        <f>KP620*1.2</f>
        <v>171.6</v>
      </c>
      <c r="KS620" s="10"/>
      <c r="KT620" s="268"/>
      <c r="KU620" s="203" t="s">
        <v>83</v>
      </c>
      <c r="KV620" s="277" t="s">
        <v>1738</v>
      </c>
      <c r="KX620" s="204"/>
      <c r="KY620" s="204">
        <f>VLOOKUP(KV620,$A$681:$F$2236,6,FALSE)</f>
        <v>102</v>
      </c>
      <c r="KZ620" s="203" t="s">
        <v>67</v>
      </c>
      <c r="LA620" s="10">
        <f>KY620*1.2</f>
        <v>122.39999999999999</v>
      </c>
      <c r="LB620" s="10"/>
      <c r="LC620" s="268"/>
      <c r="LD620" s="203" t="s">
        <v>83</v>
      </c>
      <c r="LE620" s="277" t="s">
        <v>485</v>
      </c>
      <c r="LG620" s="204"/>
      <c r="LH620" s="204">
        <f>VLOOKUP(LE620,$A$681:$F$2236,6,FALSE)</f>
        <v>38</v>
      </c>
      <c r="LI620" s="203" t="s">
        <v>67</v>
      </c>
      <c r="LJ620" s="10">
        <f>LH620*1.2</f>
        <v>45.6</v>
      </c>
      <c r="LK620" s="10"/>
      <c r="LL620" s="268"/>
      <c r="LM620" s="203" t="s">
        <v>83</v>
      </c>
      <c r="LN620" s="277" t="s">
        <v>485</v>
      </c>
      <c r="LP620" s="204"/>
      <c r="LQ620" s="204">
        <f>VLOOKUP(LN620,$A$681:$F$2236,6,FALSE)</f>
        <v>38</v>
      </c>
      <c r="LR620" s="203" t="s">
        <v>67</v>
      </c>
      <c r="LS620" s="10">
        <f>LQ620*1.2</f>
        <v>45.6</v>
      </c>
      <c r="LT620" s="10"/>
      <c r="LU620" s="268"/>
      <c r="LV620" s="203" t="s">
        <v>83</v>
      </c>
      <c r="LW620" s="277" t="s">
        <v>473</v>
      </c>
      <c r="LY620" s="204"/>
      <c r="LZ620" s="204">
        <f>VLOOKUP(LW620,$A$681:$F$2236,6,FALSE)</f>
        <v>6</v>
      </c>
      <c r="MA620" s="203" t="s">
        <v>67</v>
      </c>
      <c r="MB620" s="10">
        <f>LZ620*1.2</f>
        <v>7.1999999999999993</v>
      </c>
      <c r="MC620" s="10"/>
      <c r="MD620" s="268"/>
      <c r="ME620" s="203" t="s">
        <v>83</v>
      </c>
      <c r="MF620" s="277" t="s">
        <v>415</v>
      </c>
      <c r="MH620" s="204"/>
      <c r="MI620" s="204">
        <f>VLOOKUP(MF620,$A$681:$F$2236,6,FALSE)</f>
        <v>234</v>
      </c>
      <c r="MJ620" s="203" t="s">
        <v>67</v>
      </c>
      <c r="MK620" s="10">
        <f>MI620*1.2</f>
        <v>280.8</v>
      </c>
      <c r="ML620" s="10"/>
      <c r="MM620" s="268"/>
      <c r="MN620" s="203" t="s">
        <v>83</v>
      </c>
      <c r="MO620" s="277" t="s">
        <v>443</v>
      </c>
      <c r="MQ620" s="204"/>
      <c r="MR620" s="204">
        <f>VLOOKUP(MO620,$A$681:$F$2236,6,FALSE)</f>
        <v>143</v>
      </c>
      <c r="MS620" s="203" t="s">
        <v>67</v>
      </c>
      <c r="MT620" s="10">
        <f>MR620*1.2</f>
        <v>171.6</v>
      </c>
      <c r="MU620" s="10"/>
      <c r="MV620" s="268"/>
      <c r="MW620" s="203" t="s">
        <v>83</v>
      </c>
      <c r="MX620" s="277" t="s">
        <v>599</v>
      </c>
      <c r="MZ620" s="204"/>
      <c r="NA620" s="204">
        <f>VLOOKUP(MX620,$A$681:$F$2236,6,FALSE)</f>
        <v>55</v>
      </c>
      <c r="NB620" s="203" t="s">
        <v>67</v>
      </c>
      <c r="NC620" s="10">
        <f>NA620*1.2</f>
        <v>66</v>
      </c>
      <c r="ND620" s="10"/>
      <c r="NE620" s="268"/>
      <c r="NF620" s="203" t="s">
        <v>83</v>
      </c>
      <c r="NG620" s="277" t="s">
        <v>599</v>
      </c>
      <c r="NI620" s="204"/>
      <c r="NJ620" s="204">
        <f>VLOOKUP(NG620,$A$681:$F$2236,6,FALSE)</f>
        <v>55</v>
      </c>
      <c r="NK620" s="203" t="s">
        <v>67</v>
      </c>
      <c r="NL620" s="10">
        <f>NJ620*1.2</f>
        <v>66</v>
      </c>
      <c r="NM620" s="10"/>
      <c r="NN620" s="268"/>
      <c r="NO620" s="203" t="s">
        <v>83</v>
      </c>
      <c r="NP620" s="427" t="s">
        <v>415</v>
      </c>
      <c r="NR620" s="204"/>
      <c r="NS620" s="204">
        <f>VLOOKUP(NP620,$A$681:$F$2236,6,FALSE)</f>
        <v>234</v>
      </c>
      <c r="NT620" s="203" t="s">
        <v>67</v>
      </c>
      <c r="NU620" s="10">
        <f>NS620*1.2</f>
        <v>280.8</v>
      </c>
      <c r="NV620" s="10"/>
      <c r="NW620" s="268"/>
      <c r="NX620" s="203" t="s">
        <v>83</v>
      </c>
      <c r="NY620" s="277" t="s">
        <v>443</v>
      </c>
      <c r="OA620" s="204"/>
      <c r="OB620" s="204">
        <f>VLOOKUP(NY620,$A$681:$F$2236,6,FALSE)</f>
        <v>143</v>
      </c>
      <c r="OC620" s="203" t="s">
        <v>67</v>
      </c>
      <c r="OD620" s="10">
        <f>OB620*1.2</f>
        <v>171.6</v>
      </c>
      <c r="OE620" s="10"/>
      <c r="OF620" s="268"/>
      <c r="OG620" s="203" t="s">
        <v>83</v>
      </c>
      <c r="OH620" s="277" t="s">
        <v>415</v>
      </c>
      <c r="OJ620" s="204"/>
      <c r="OK620" s="204">
        <f>VLOOKUP(OH620,$A$681:$F$2236,6,FALSE)</f>
        <v>234</v>
      </c>
      <c r="OL620" s="203" t="s">
        <v>67</v>
      </c>
      <c r="OM620" s="10">
        <f>OK620*1.2</f>
        <v>280.8</v>
      </c>
      <c r="ON620" s="10"/>
      <c r="OO620" s="268"/>
      <c r="OP620" s="203" t="s">
        <v>83</v>
      </c>
      <c r="OQ620" s="427" t="s">
        <v>440</v>
      </c>
      <c r="OS620" s="204"/>
      <c r="OT620" s="204">
        <f>VLOOKUP(OQ620,$A$681:$F$2236,6,FALSE)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31" t="s">
        <v>1271</v>
      </c>
      <c r="PB620" s="204"/>
      <c r="PC620" s="204">
        <f>VLOOKUP(OZ620,$A$681:$F$2236,6,FALSE)</f>
        <v>0</v>
      </c>
      <c r="PD620" s="203" t="s">
        <v>67</v>
      </c>
      <c r="PE620" s="10">
        <f>PC620*1.2</f>
        <v>0</v>
      </c>
      <c r="PF620" s="10"/>
      <c r="PG620" s="268"/>
      <c r="PH620" s="203" t="s">
        <v>83</v>
      </c>
      <c r="PI620" s="277" t="s">
        <v>2069</v>
      </c>
      <c r="PK620" s="204"/>
      <c r="PL620" s="204">
        <f>VLOOKUP(PI620,$A$681:$F$2236,6,FALSE)</f>
        <v>96</v>
      </c>
      <c r="PM620" s="203" t="s">
        <v>67</v>
      </c>
      <c r="PN620" s="10">
        <f>PL620*1.2</f>
        <v>115.19999999999999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VLOOKUP(PR620,$A$681:$F$2236,6,FALSE)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453</v>
      </c>
      <c r="QC620" s="204"/>
      <c r="QD620" s="204">
        <f>VLOOKUP(QA620,$A$681:$F$2236,6,FALSE)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471</v>
      </c>
      <c r="QL620" s="204"/>
      <c r="QM620" s="204">
        <f>VLOOKUP(QJ620,$A$681:$F$2236,6,FALSE)</f>
        <v>77</v>
      </c>
      <c r="QN620" s="203" t="s">
        <v>67</v>
      </c>
      <c r="QO620" s="10">
        <f>QM620*1.2</f>
        <v>92.399999999999991</v>
      </c>
      <c r="QP620" s="10"/>
      <c r="QQ620" s="268"/>
      <c r="QR620" s="203" t="s">
        <v>83</v>
      </c>
      <c r="QS620" s="277" t="s">
        <v>453</v>
      </c>
      <c r="QU620" s="204"/>
      <c r="QV620" s="204">
        <f>VLOOKUP(QS620,$A$681:$F$2236,6,FALSE)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473</v>
      </c>
      <c r="RD620" s="204"/>
      <c r="RE620" s="204">
        <f>VLOOKUP(RB620,$A$681:$F$2236,6,FALSE)</f>
        <v>6</v>
      </c>
      <c r="RF620" s="203" t="s">
        <v>67</v>
      </c>
      <c r="RG620" s="10">
        <f>RE620*1.2</f>
        <v>7.1999999999999993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VLOOKUP(RK620,$A$681:$F$2236,6,FALSE)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471</v>
      </c>
      <c r="RV620" s="204"/>
      <c r="RW620" s="204">
        <f>VLOOKUP(RT620,$A$681:$F$2236,6,FALSE)</f>
        <v>77</v>
      </c>
      <c r="RX620" s="203" t="s">
        <v>67</v>
      </c>
      <c r="RY620" s="10">
        <f>RW620*1.2</f>
        <v>92.399999999999991</v>
      </c>
      <c r="RZ620" s="10"/>
      <c r="SA620" s="274"/>
      <c r="SB620" s="203" t="s">
        <v>83</v>
      </c>
      <c r="SC620" s="277" t="s">
        <v>453</v>
      </c>
      <c r="SE620" s="204"/>
      <c r="SF620" s="204">
        <f>VLOOKUP(SC620,$A$681:$F$2236,6,FALSE)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1686</v>
      </c>
      <c r="SN620" s="204"/>
      <c r="SO620" s="204">
        <f>VLOOKUP(SL620,$A$681:$F$2236,6,FALSE)</f>
        <v>63</v>
      </c>
      <c r="SP620" s="203" t="s">
        <v>67</v>
      </c>
      <c r="SQ620" s="10">
        <f>SO620*1.2</f>
        <v>75.599999999999994</v>
      </c>
      <c r="SR620" s="10"/>
      <c r="SS620" s="274"/>
      <c r="ST620" s="203" t="s">
        <v>83</v>
      </c>
      <c r="SU620" s="277" t="s">
        <v>1221</v>
      </c>
      <c r="SW620" s="204"/>
      <c r="SX620" s="204">
        <f>VLOOKUP(SU620,$A$681:$F$2236,6,FALSE)</f>
        <v>57</v>
      </c>
      <c r="SY620" s="203" t="s">
        <v>67</v>
      </c>
      <c r="SZ620" s="10">
        <f>SX620*1.2</f>
        <v>68.399999999999991</v>
      </c>
      <c r="TA620" s="10"/>
      <c r="TB620" s="274"/>
      <c r="TC620" s="203" t="s">
        <v>83</v>
      </c>
      <c r="TD620" s="431" t="s">
        <v>415</v>
      </c>
      <c r="TF620" s="204"/>
      <c r="TG620" s="204">
        <f>VLOOKUP(TD620,$A$681:$F$2236,6,FALSE)</f>
        <v>234</v>
      </c>
      <c r="TH620" s="203" t="s">
        <v>67</v>
      </c>
      <c r="TI620" s="10">
        <f>TG620*1.2</f>
        <v>280.8</v>
      </c>
      <c r="TK620" s="274"/>
      <c r="TL620" s="203" t="s">
        <v>83</v>
      </c>
      <c r="TM620" s="277" t="s">
        <v>485</v>
      </c>
      <c r="TO620" s="204"/>
      <c r="TP620" s="204">
        <f>VLOOKUP(TM620,$A$681:$F$2236,6,FALSE)</f>
        <v>38</v>
      </c>
      <c r="TQ620" s="203" t="s">
        <v>67</v>
      </c>
      <c r="TR620" s="10">
        <f>TP620*1.2</f>
        <v>45.6</v>
      </c>
      <c r="TS620" s="10"/>
      <c r="TT620" s="274"/>
      <c r="TU620" s="203" t="s">
        <v>83</v>
      </c>
      <c r="TV620" s="277" t="s">
        <v>419</v>
      </c>
      <c r="TX620" s="204"/>
      <c r="TY620" s="204">
        <f>VLOOKUP(TV620,$A$681:$F$2236,6,FALSE)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VLOOKUP(UE620,$A$681:$F$2236,6,FALSE)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599</v>
      </c>
      <c r="UP620" s="204"/>
      <c r="UQ620" s="204">
        <f>VLOOKUP(UN620,$A$681:$F$2236,6,FALSE)</f>
        <v>55</v>
      </c>
      <c r="UR620" s="203" t="s">
        <v>67</v>
      </c>
      <c r="US620" s="10">
        <f>UQ620*1.2</f>
        <v>66</v>
      </c>
      <c r="UT620" s="10"/>
      <c r="UU620" s="274"/>
      <c r="UV620" s="203" t="s">
        <v>83</v>
      </c>
      <c r="UW620" s="277" t="s">
        <v>505</v>
      </c>
      <c r="UY620" s="204"/>
      <c r="UZ620" s="204">
        <f>VLOOKUP(UW620,$A$681:$F$2236,6,FALSE)</f>
        <v>11</v>
      </c>
      <c r="VA620" s="203" t="s">
        <v>67</v>
      </c>
      <c r="VB620" s="10">
        <f>UZ620*1.2</f>
        <v>13.2</v>
      </c>
      <c r="VC620" s="10"/>
      <c r="VD620" s="274"/>
      <c r="VE620" s="203" t="s">
        <v>83</v>
      </c>
      <c r="VF620" s="277" t="s">
        <v>485</v>
      </c>
      <c r="VH620" s="204"/>
      <c r="VI620" s="204">
        <f>VLOOKUP(VF620,$A$681:$F$2236,6,FALSE)</f>
        <v>38</v>
      </c>
      <c r="VJ620" s="203" t="s">
        <v>67</v>
      </c>
      <c r="VK620" s="10">
        <f>VI620*1.2</f>
        <v>45.6</v>
      </c>
      <c r="VL620" s="10"/>
      <c r="VM620" s="274"/>
      <c r="VN620" s="203" t="s">
        <v>83</v>
      </c>
      <c r="VO620" s="277" t="s">
        <v>603</v>
      </c>
      <c r="VQ620" s="204"/>
      <c r="VR620" s="204">
        <f>VLOOKUP(VO620,$A$681:$F$2236,6,FALSE)</f>
        <v>105</v>
      </c>
      <c r="VS620" s="203" t="s">
        <v>67</v>
      </c>
      <c r="VT620" s="10">
        <f>VR620*1.2</f>
        <v>126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VLOOKUP(VX620,$A$681:$F$2236,6,FALSE)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1225</v>
      </c>
      <c r="WI620" s="204"/>
      <c r="WJ620" s="204">
        <f>VLOOKUP(WG620,$A$681:$F$2236,6,FALSE)</f>
        <v>46</v>
      </c>
      <c r="WK620" s="203" t="s">
        <v>67</v>
      </c>
      <c r="WL620" s="10">
        <f>WJ620*1.2</f>
        <v>55.199999999999996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VLOOKUP(WP620,$A$681:$F$2236,6,FALSE)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VLOOKUP(WY620,$A$681:$F$2236,6,FALSE)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1271</v>
      </c>
      <c r="XJ620" s="204"/>
      <c r="XK620" s="204">
        <f>VLOOKUP(XH620,$A$681:$F$2236,6,FALSE)</f>
        <v>0</v>
      </c>
      <c r="XL620" s="203" t="s">
        <v>67</v>
      </c>
      <c r="XM620" s="10">
        <f>XK620*1.2</f>
        <v>0</v>
      </c>
      <c r="XO620" s="274"/>
      <c r="XP620" s="203" t="s">
        <v>83</v>
      </c>
      <c r="XQ620" s="277" t="s">
        <v>520</v>
      </c>
      <c r="XS620" s="204"/>
      <c r="XT620" s="204">
        <f>VLOOKUP(XQ620,$A$681:$F$2236,6,FALSE)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1686</v>
      </c>
      <c r="YB620" s="204"/>
      <c r="YC620" s="204">
        <f>VLOOKUP(XZ620,$A$681:$F$2236,6,FALSE)</f>
        <v>63</v>
      </c>
      <c r="YD620" s="203" t="s">
        <v>67</v>
      </c>
      <c r="YE620" s="10">
        <f>YC620*1.2</f>
        <v>75.599999999999994</v>
      </c>
      <c r="YG620" s="274"/>
      <c r="YH620" s="203" t="s">
        <v>83</v>
      </c>
      <c r="YI620" s="279" t="s">
        <v>183</v>
      </c>
      <c r="YK620" s="204"/>
      <c r="YL620" s="204" t="e">
        <f>VLOOKUP(YI620,$A$681:$F$2236,6,FALSE)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VLOOKUP(YR620,$A$681:$F$2236,6,FALSE)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31" t="s">
        <v>1686</v>
      </c>
      <c r="ZC620" s="204"/>
      <c r="ZD620" s="204">
        <f>VLOOKUP(ZA620,$A$681:$F$2236,6,FALSE)</f>
        <v>63</v>
      </c>
      <c r="ZE620" s="203" t="s">
        <v>67</v>
      </c>
      <c r="ZF620" s="10">
        <f>ZD620*1.2</f>
        <v>75.599999999999994</v>
      </c>
      <c r="ZH620" s="274"/>
      <c r="ZI620" s="203" t="s">
        <v>83</v>
      </c>
      <c r="ZJ620" s="277" t="s">
        <v>520</v>
      </c>
      <c r="ZL620" s="204"/>
      <c r="ZM620" s="204">
        <f>VLOOKUP(ZJ620,$A$681:$F$2236,6,FALSE)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1738</v>
      </c>
      <c r="ZU620" s="204"/>
      <c r="ZV620" s="204">
        <f>VLOOKUP(ZS620,$A$681:$F$2236,6,FALSE)</f>
        <v>102</v>
      </c>
      <c r="ZW620" s="203" t="s">
        <v>67</v>
      </c>
      <c r="ZX620" s="10">
        <f>ZV620*1.2</f>
        <v>122.39999999999999</v>
      </c>
      <c r="ZY620" s="10"/>
      <c r="ZZ620" s="274"/>
      <c r="AAA620" s="203" t="s">
        <v>83</v>
      </c>
      <c r="AAB620" s="277" t="s">
        <v>520</v>
      </c>
      <c r="AAD620" s="204"/>
      <c r="AAE620" s="204">
        <f>VLOOKUP(AAB620,$A$681:$F$2236,6,FALSE)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546</v>
      </c>
      <c r="AAM620" s="204"/>
      <c r="AAN620" s="204">
        <f>VLOOKUP(AAK620,$A$681:$F$2236,6,FALSE)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419</v>
      </c>
      <c r="AAV620" s="204"/>
      <c r="AAW620" s="204">
        <f>VLOOKUP(AAT620,$A$681:$F$2236,6,FALSE)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VLOOKUP(ABC620,$A$681:$F$2236,6,FALSE)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546</v>
      </c>
      <c r="ABN620" s="204"/>
      <c r="ABO620" s="204">
        <f>VLOOKUP(ABL620,$A$681:$F$2236,6,FALSE)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485</v>
      </c>
      <c r="ABW620" s="204"/>
      <c r="ABX620" s="204">
        <f>VLOOKUP(ABU620,$A$681:$F$2236,6,FALSE)</f>
        <v>38</v>
      </c>
      <c r="ABY620" s="203" t="s">
        <v>67</v>
      </c>
      <c r="ABZ620" s="10">
        <f>ABX620*1.2</f>
        <v>45.6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VLOOKUP(ACD620,$A$681:$F$2236,6,FALSE)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VLOOKUP(ACM620,$A$681:$F$2236,6,FALSE)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VLOOKUP(ACV620,$A$681:$F$2236,6,FALSE)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VLOOKUP(ADE620,$A$681:$F$2236,6,FALSE)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VLOOKUP(ADN620,$A$681:$F$2236,6,FALSE)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VLOOKUP(ADW620,$A$681:$F$2236,6,FALSE)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VLOOKUP(AEF620,$A$681:$F$2236,6,FALSE)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VLOOKUP(AEO620,$A$681:$F$2236,6,FALSE)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VLOOKUP(AEX620,$A$681:$F$2236,6,FALSE)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VLOOKUP(AFG620,$A$681:$F$2236,6,FALSE)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VLOOKUP(AFP620,$A$681:$F$2236,6,FALSE)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VLOOKUP(AFY620,$A$681:$F$2236,6,FALSE)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VLOOKUP(AGH620,$A$681:$F$2236,6,FALSE)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VLOOKUP(AGQ620,$A$681:$F$2236,6,FALSE)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520</v>
      </c>
      <c r="AHB620" s="204"/>
      <c r="AHC620" s="204">
        <f>VLOOKUP(AGZ620,$A$681:$F$2236,6,FALSE)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485</v>
      </c>
      <c r="AHK620" s="204"/>
      <c r="AHL620" s="204">
        <f>VLOOKUP(AHI620,$A$681:$F$2236,6,FALSE)</f>
        <v>38</v>
      </c>
      <c r="AHM620" s="203" t="s">
        <v>67</v>
      </c>
      <c r="AHN620" s="10">
        <f>AHL620*1.2</f>
        <v>45.6</v>
      </c>
      <c r="AHO620" s="10"/>
      <c r="AHP620" s="274"/>
      <c r="AHQ620" s="203" t="s">
        <v>83</v>
      </c>
      <c r="AHR620" s="277" t="s">
        <v>2069</v>
      </c>
      <c r="AHT620" s="204"/>
      <c r="AHU620" s="204">
        <f>VLOOKUP(AHR620,$A$681:$F$2236,6,FALSE)</f>
        <v>96</v>
      </c>
      <c r="AHV620" s="203" t="s">
        <v>67</v>
      </c>
      <c r="AHW620" s="10">
        <f>AHU620*1.2</f>
        <v>115.19999999999999</v>
      </c>
      <c r="AHX620" s="10"/>
      <c r="AHY620" s="274"/>
      <c r="AHZ620" s="203" t="s">
        <v>83</v>
      </c>
      <c r="AIA620" s="277" t="s">
        <v>1210</v>
      </c>
      <c r="AIC620" s="204"/>
      <c r="AID620" s="204">
        <f>VLOOKUP(AIA620,$A$681:$F$2236,6,FALSE)</f>
        <v>106</v>
      </c>
      <c r="AIE620" s="203" t="s">
        <v>67</v>
      </c>
      <c r="AIF620" s="10">
        <f>AID620*1.2</f>
        <v>127.19999999999999</v>
      </c>
      <c r="AIG620" s="10"/>
      <c r="AIH620" s="274"/>
      <c r="AII620" s="203" t="s">
        <v>83</v>
      </c>
      <c r="AIJ620" s="277" t="s">
        <v>453</v>
      </c>
      <c r="AIL620" s="204"/>
      <c r="AIM620" s="204">
        <f>VLOOKUP(AIJ620,$A$681:$F$2236,6,FALSE)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485</v>
      </c>
      <c r="AIU620" s="204"/>
      <c r="AIV620" s="204">
        <f>VLOOKUP(AIS620,$A$681:$F$2236,6,FALSE)</f>
        <v>38</v>
      </c>
      <c r="AIW620" s="203" t="s">
        <v>67</v>
      </c>
      <c r="AIX620" s="10">
        <f>AIV620*1.2</f>
        <v>45.6</v>
      </c>
      <c r="AIY620" s="10"/>
      <c r="AIZ620" s="274"/>
      <c r="AJA620" s="203" t="s">
        <v>83</v>
      </c>
      <c r="AJB620" s="277" t="s">
        <v>465</v>
      </c>
      <c r="AJD620" s="204"/>
      <c r="AJE620" s="204">
        <f>VLOOKUP(AJB620,$A$681:$F$2236,6,FALSE)</f>
        <v>7</v>
      </c>
      <c r="AJF620" s="203" t="s">
        <v>67</v>
      </c>
      <c r="AJG620" s="10">
        <f>AJE620*1.2</f>
        <v>8.4</v>
      </c>
      <c r="AJH620" s="10"/>
      <c r="AJI620" s="274"/>
      <c r="AJJ620" s="203" t="s">
        <v>83</v>
      </c>
      <c r="AJK620" s="277" t="s">
        <v>603</v>
      </c>
      <c r="AJM620" s="204"/>
      <c r="AJN620" s="204">
        <f>VLOOKUP(AJK620,$A$681:$F$2236,6,FALSE)</f>
        <v>105</v>
      </c>
      <c r="AJO620" s="203" t="s">
        <v>67</v>
      </c>
      <c r="AJP620" s="10">
        <f>AJN620*1.2</f>
        <v>126</v>
      </c>
      <c r="AJQ620" s="10"/>
      <c r="AJR620" s="274"/>
      <c r="AJS620" s="203" t="s">
        <v>83</v>
      </c>
      <c r="AJT620" s="434" t="s">
        <v>520</v>
      </c>
      <c r="AJV620" s="204"/>
      <c r="AJW620" s="204">
        <f>VLOOKUP(AJT620,$A$681:$F$2236,6,FALSE)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1271</v>
      </c>
      <c r="AKE620" s="204"/>
      <c r="AKF620" s="204">
        <f>VLOOKUP(AKC620,$A$681:$F$2236,6,FALSE)</f>
        <v>0</v>
      </c>
      <c r="AKG620" s="203" t="s">
        <v>67</v>
      </c>
      <c r="AKH620" s="10">
        <f>AKF620*1.2</f>
        <v>0</v>
      </c>
      <c r="AKI620" s="10"/>
      <c r="AKJ620" s="274"/>
      <c r="AKK620" s="203" t="s">
        <v>83</v>
      </c>
      <c r="AKL620" s="277" t="s">
        <v>453</v>
      </c>
      <c r="AKN620" s="204"/>
      <c r="AKO620" s="204">
        <f>VLOOKUP(AKL620,$A$681:$F$2236,6,FALSE)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440</v>
      </c>
      <c r="AKW620" s="204"/>
      <c r="AKX620" s="204">
        <f>VLOOKUP(AKU620,$A$681:$F$2236,6,FALSE)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421</v>
      </c>
      <c r="ALF620" s="204"/>
      <c r="ALG620" s="204">
        <f>VLOOKUP(ALD620,$A$681:$F$2236,6,FALSE)</f>
        <v>48</v>
      </c>
      <c r="ALH620" s="203" t="s">
        <v>67</v>
      </c>
      <c r="ALI620" s="10">
        <f>ALG620*1.2</f>
        <v>57.599999999999994</v>
      </c>
      <c r="ALJ620" s="10"/>
      <c r="ALK620" s="274"/>
      <c r="ALL620" s="203" t="s">
        <v>83</v>
      </c>
      <c r="ALM620" s="277" t="s">
        <v>419</v>
      </c>
      <c r="ALO620" s="204"/>
      <c r="ALP620" s="204">
        <f>VLOOKUP(ALM620,$A$681:$F$2236,6,FALSE)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419</v>
      </c>
      <c r="ALX620" s="204"/>
      <c r="ALY620" s="204">
        <f>VLOOKUP(ALV620,$A$681:$F$2236,6,FALSE)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603</v>
      </c>
      <c r="AMG620" s="204"/>
      <c r="AMH620" s="204">
        <f>VLOOKUP(AME620,$A$681:$F$2236,6,FALSE)</f>
        <v>105</v>
      </c>
      <c r="AMI620" s="203" t="s">
        <v>67</v>
      </c>
      <c r="AMJ620" s="10">
        <f>AMH620*1.2</f>
        <v>126</v>
      </c>
      <c r="AMK620" s="10"/>
      <c r="AML620" s="274"/>
      <c r="AMM620" s="203" t="s">
        <v>83</v>
      </c>
      <c r="AMN620" s="277" t="s">
        <v>603</v>
      </c>
      <c r="AMP620" s="204"/>
      <c r="AMQ620" s="204">
        <f>VLOOKUP(AMN620,$A$681:$F$2236,6,FALSE)</f>
        <v>105</v>
      </c>
      <c r="AMR620" s="203" t="s">
        <v>67</v>
      </c>
      <c r="AMS620" s="10">
        <f>AMQ620*1.2</f>
        <v>126</v>
      </c>
      <c r="AMT620" s="10"/>
      <c r="AMU620" s="274"/>
      <c r="AMV620" s="203" t="s">
        <v>83</v>
      </c>
      <c r="AMW620" s="277" t="s">
        <v>1686</v>
      </c>
      <c r="AMY620" s="204"/>
      <c r="AMZ620" s="204">
        <f>VLOOKUP(AMW620,$A$681:$F$2236,6,FALSE)</f>
        <v>63</v>
      </c>
      <c r="ANA620" s="203" t="s">
        <v>67</v>
      </c>
      <c r="ANB620" s="10">
        <f>AMZ620*1.2</f>
        <v>75.599999999999994</v>
      </c>
      <c r="ANC620" s="10"/>
      <c r="AND620" s="274"/>
      <c r="ANE620" s="203" t="s">
        <v>83</v>
      </c>
      <c r="ANF620" s="277" t="s">
        <v>471</v>
      </c>
      <c r="ANH620" s="204"/>
      <c r="ANI620" s="204">
        <f>VLOOKUP(ANF620,$A$681:$F$2236,6,FALSE)</f>
        <v>77</v>
      </c>
      <c r="ANJ620" s="203" t="s">
        <v>67</v>
      </c>
      <c r="ANK620" s="10">
        <f>ANI620*1.2</f>
        <v>92.399999999999991</v>
      </c>
      <c r="ANL620" s="10"/>
      <c r="ANM620" s="274"/>
      <c r="ANN620" s="203" t="s">
        <v>83</v>
      </c>
      <c r="ANO620" s="277" t="s">
        <v>578</v>
      </c>
      <c r="ANQ620" s="204"/>
      <c r="ANR620" s="204">
        <f>VLOOKUP(ANO620,$A$681:$F$2236,6,FALSE)</f>
        <v>0</v>
      </c>
      <c r="ANS620" s="203" t="s">
        <v>67</v>
      </c>
      <c r="ANT620" s="10">
        <f>ANR620*1.2</f>
        <v>0</v>
      </c>
      <c r="ANU620" s="10"/>
      <c r="ANV620" s="274"/>
      <c r="ANW620" s="203" t="s">
        <v>83</v>
      </c>
      <c r="ANX620" s="277" t="s">
        <v>415</v>
      </c>
      <c r="ANZ620" s="204"/>
      <c r="AOA620" s="204">
        <f>VLOOKUP(ANX620,$A$681:$F$2236,6,FALSE)</f>
        <v>234</v>
      </c>
      <c r="AOB620" s="203" t="s">
        <v>67</v>
      </c>
      <c r="AOC620" s="10">
        <f>AOA620*1.2</f>
        <v>280.8</v>
      </c>
      <c r="AOD620" s="10"/>
      <c r="AOE620" s="274"/>
      <c r="AOF620" s="203" t="s">
        <v>83</v>
      </c>
      <c r="AOG620" s="277" t="s">
        <v>599</v>
      </c>
      <c r="AOI620" s="204"/>
      <c r="AOJ620" s="204">
        <f>VLOOKUP(AOG620,$A$681:$F$2236,6,FALSE)</f>
        <v>55</v>
      </c>
      <c r="AOK620" s="203" t="s">
        <v>67</v>
      </c>
      <c r="AOL620" s="10">
        <f>AOJ620*1.2</f>
        <v>66</v>
      </c>
      <c r="AOM620" s="10"/>
      <c r="AON620" s="274"/>
      <c r="AOO620" s="203" t="s">
        <v>83</v>
      </c>
      <c r="AOP620" s="277" t="s">
        <v>578</v>
      </c>
      <c r="AOR620" s="204"/>
      <c r="AOS620" s="204">
        <f>VLOOKUP(AOP620,$A$681:$F$2236,6,FALSE)</f>
        <v>0</v>
      </c>
      <c r="AOT620" s="203" t="s">
        <v>67</v>
      </c>
      <c r="AOU620" s="10">
        <f>AOS620*1.2</f>
        <v>0</v>
      </c>
      <c r="AOV620" s="10"/>
      <c r="AOW620" s="274"/>
      <c r="AOX620" s="203" t="s">
        <v>83</v>
      </c>
      <c r="AOY620" s="277" t="s">
        <v>1271</v>
      </c>
      <c r="APA620" s="204"/>
      <c r="APB620" s="204">
        <f>VLOOKUP(AOY620,$A$681:$F$2236,6,FALSE)</f>
        <v>0</v>
      </c>
      <c r="APC620" s="203" t="s">
        <v>67</v>
      </c>
      <c r="APD620" s="10">
        <f>APB620*1.2</f>
        <v>0</v>
      </c>
      <c r="APE620" s="10"/>
      <c r="APF620" s="274"/>
      <c r="APG620" s="203" t="s">
        <v>83</v>
      </c>
      <c r="APH620" s="277" t="s">
        <v>603</v>
      </c>
      <c r="APJ620" s="204"/>
      <c r="APK620" s="204">
        <f>VLOOKUP(APH620,$A$681:$F$2236,6,FALSE)</f>
        <v>105</v>
      </c>
      <c r="APL620" s="203" t="s">
        <v>67</v>
      </c>
      <c r="APM620" s="10">
        <f>APK620*1.2</f>
        <v>126</v>
      </c>
      <c r="APN620" s="10"/>
      <c r="APO620" s="274"/>
      <c r="APP620" s="203" t="s">
        <v>83</v>
      </c>
      <c r="APQ620" s="277" t="s">
        <v>603</v>
      </c>
      <c r="APS620" s="204"/>
      <c r="APT620" s="204">
        <f>VLOOKUP(APQ620,$A$681:$F$2236,6,FALSE)</f>
        <v>105</v>
      </c>
      <c r="APU620" s="203" t="s">
        <v>67</v>
      </c>
      <c r="APV620" s="10">
        <f>APT620*1.2</f>
        <v>126</v>
      </c>
      <c r="APW620" s="10"/>
      <c r="APX620" s="274"/>
      <c r="APY620" s="203" t="s">
        <v>83</v>
      </c>
      <c r="APZ620" s="277" t="s">
        <v>603</v>
      </c>
      <c r="AQB620" s="204"/>
      <c r="AQC620" s="204">
        <f>VLOOKUP(APZ620,$A$681:$F$2236,6,FALSE)</f>
        <v>105</v>
      </c>
      <c r="AQD620" s="203" t="s">
        <v>67</v>
      </c>
      <c r="AQE620" s="10">
        <f>AQC620*1.2</f>
        <v>126</v>
      </c>
      <c r="AQF620" s="10"/>
      <c r="AQG620" s="274"/>
    </row>
    <row r="621" spans="1:1125" s="14" customFormat="1" ht="15">
      <c r="A621" s="203" t="s">
        <v>84</v>
      </c>
      <c r="B621" s="277" t="s">
        <v>485</v>
      </c>
      <c r="D621" s="204"/>
      <c r="E621" s="204">
        <f>VLOOKUP(B621,$A$681:$F$2236,6,FALSE)</f>
        <v>38</v>
      </c>
      <c r="F621" s="203" t="s">
        <v>69</v>
      </c>
      <c r="G621" s="10">
        <f>E621*1.1</f>
        <v>41.800000000000004</v>
      </c>
      <c r="H621" s="10"/>
      <c r="I621" s="268"/>
      <c r="J621" s="203" t="s">
        <v>84</v>
      </c>
      <c r="K621" s="277" t="s">
        <v>453</v>
      </c>
      <c r="M621" s="204"/>
      <c r="N621" s="204">
        <f>VLOOKUP(K621,$A$681:$F$2236,6,FALSE)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599</v>
      </c>
      <c r="V621" s="204"/>
      <c r="W621" s="204">
        <f>VLOOKUP(T621,$A$681:$F$2236,6,FALSE)</f>
        <v>55</v>
      </c>
      <c r="X621" s="203" t="s">
        <v>69</v>
      </c>
      <c r="Y621" s="10">
        <f>W621*1.1</f>
        <v>60.500000000000007</v>
      </c>
      <c r="Z621" s="10"/>
      <c r="AA621" s="268"/>
      <c r="AB621" s="203" t="s">
        <v>84</v>
      </c>
      <c r="AC621" s="277" t="s">
        <v>1225</v>
      </c>
      <c r="AE621" s="204"/>
      <c r="AF621" s="204">
        <f>VLOOKUP(AC621,$A$681:$F$2236,6,FALSE)</f>
        <v>46</v>
      </c>
      <c r="AG621" s="203" t="s">
        <v>69</v>
      </c>
      <c r="AH621" s="10">
        <f>AF621*1.1</f>
        <v>50.6</v>
      </c>
      <c r="AI621" s="10"/>
      <c r="AJ621" s="268"/>
      <c r="AK621" s="203" t="s">
        <v>84</v>
      </c>
      <c r="AL621" s="277" t="s">
        <v>485</v>
      </c>
      <c r="AN621" s="204"/>
      <c r="AO621" s="204">
        <f>VLOOKUP(AL621,$A$681:$F$2236,6,FALSE)</f>
        <v>38</v>
      </c>
      <c r="AP621" s="203" t="s">
        <v>69</v>
      </c>
      <c r="AQ621" s="10">
        <f>AO621*1.1</f>
        <v>41.800000000000004</v>
      </c>
      <c r="AR621" s="10"/>
      <c r="AS621" s="268"/>
      <c r="AT621" s="203" t="s">
        <v>84</v>
      </c>
      <c r="AU621" s="277" t="s">
        <v>1686</v>
      </c>
      <c r="AW621" s="204"/>
      <c r="AX621" s="204">
        <f>VLOOKUP(AU621,$A$681:$F$2236,6,FALSE)</f>
        <v>63</v>
      </c>
      <c r="AY621" s="203" t="s">
        <v>69</v>
      </c>
      <c r="AZ621" s="10">
        <f>AX621*1.1</f>
        <v>69.300000000000011</v>
      </c>
      <c r="BA621" s="10"/>
      <c r="BB621" s="268"/>
      <c r="BC621" s="203" t="s">
        <v>84</v>
      </c>
      <c r="BD621" s="277" t="s">
        <v>2069</v>
      </c>
      <c r="BF621" s="204"/>
      <c r="BG621" s="204">
        <f>VLOOKUP(BD621,$A$681:$F$2236,6,FALSE)</f>
        <v>96</v>
      </c>
      <c r="BH621" s="203" t="s">
        <v>69</v>
      </c>
      <c r="BI621" s="10">
        <f>BG621*1.1</f>
        <v>105.60000000000001</v>
      </c>
      <c r="BJ621" s="10"/>
      <c r="BK621" s="268"/>
      <c r="BL621" s="203" t="s">
        <v>84</v>
      </c>
      <c r="BM621" s="277" t="s">
        <v>2069</v>
      </c>
      <c r="BO621" s="204"/>
      <c r="BP621" s="204">
        <f>VLOOKUP(BM621,$A$681:$F$2236,6,FALSE)</f>
        <v>96</v>
      </c>
      <c r="BQ621" s="203" t="s">
        <v>69</v>
      </c>
      <c r="BR621" s="10">
        <f>BP621*1.1</f>
        <v>105.60000000000001</v>
      </c>
      <c r="BS621" s="10"/>
      <c r="BT621" s="268"/>
      <c r="BU621" s="203" t="s">
        <v>84</v>
      </c>
      <c r="BV621" s="277" t="s">
        <v>453</v>
      </c>
      <c r="BX621" s="204"/>
      <c r="BY621" s="204">
        <f>VLOOKUP(BV621,$A$681:$F$2236,6,FALSE)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2069</v>
      </c>
      <c r="CG621" s="204"/>
      <c r="CH621" s="204">
        <f>VLOOKUP(CE621,$A$681:$F$2236,6,FALSE)</f>
        <v>96</v>
      </c>
      <c r="CI621" s="203" t="s">
        <v>69</v>
      </c>
      <c r="CJ621" s="10">
        <f>CH621*1.1</f>
        <v>105.60000000000001</v>
      </c>
      <c r="CK621" s="10"/>
      <c r="CL621" s="268"/>
      <c r="CM621" s="203" t="s">
        <v>84</v>
      </c>
      <c r="CN621" s="277" t="s">
        <v>471</v>
      </c>
      <c r="CP621" s="204"/>
      <c r="CQ621" s="204">
        <f>VLOOKUP(CN621,$A$681:$F$2236,6,FALSE)</f>
        <v>77</v>
      </c>
      <c r="CR621" s="203" t="s">
        <v>69</v>
      </c>
      <c r="CS621" s="10">
        <f>CQ621*1.1</f>
        <v>84.7</v>
      </c>
      <c r="CT621" s="10"/>
      <c r="CU621" s="268"/>
      <c r="CV621" s="203" t="s">
        <v>84</v>
      </c>
      <c r="CW621" s="277" t="s">
        <v>1686</v>
      </c>
      <c r="CY621" s="204"/>
      <c r="CZ621" s="204">
        <f>VLOOKUP(CW621,$A$681:$F$2236,6,FALSE)</f>
        <v>63</v>
      </c>
      <c r="DA621" s="203" t="s">
        <v>69</v>
      </c>
      <c r="DB621" s="10">
        <f>CZ621*1.1</f>
        <v>69.300000000000011</v>
      </c>
      <c r="DC621" s="10"/>
      <c r="DD621" s="268"/>
      <c r="DE621" s="203" t="s">
        <v>84</v>
      </c>
      <c r="DF621" s="277" t="s">
        <v>1738</v>
      </c>
      <c r="DH621" s="204"/>
      <c r="DI621" s="204">
        <f>VLOOKUP(DF621,$A$681:$F$2236,6,FALSE)</f>
        <v>102</v>
      </c>
      <c r="DJ621" s="203" t="s">
        <v>69</v>
      </c>
      <c r="DK621" s="10">
        <f>DI621*1.1</f>
        <v>112.2</v>
      </c>
      <c r="DL621" s="10"/>
      <c r="DM621" s="268"/>
      <c r="DN621" s="203" t="s">
        <v>84</v>
      </c>
      <c r="DO621" s="277" t="s">
        <v>603</v>
      </c>
      <c r="DQ621" s="204"/>
      <c r="DR621" s="204">
        <f>VLOOKUP(DO621,$A$681:$F$2236,6,FALSE)</f>
        <v>105</v>
      </c>
      <c r="DS621" s="203" t="s">
        <v>69</v>
      </c>
      <c r="DT621" s="10">
        <f>DR621*1.1</f>
        <v>115.50000000000001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VLOOKUP(DX621,$A$681:$F$2236,6,FALSE)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440</v>
      </c>
      <c r="EI621" s="204"/>
      <c r="EJ621" s="204">
        <f>VLOOKUP(EG621,$A$681:$F$2236,6,FALSE)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1210</v>
      </c>
      <c r="ER621" s="204"/>
      <c r="ES621" s="204">
        <f>VLOOKUP(EP621,$A$681:$F$2236,6,FALSE)</f>
        <v>106</v>
      </c>
      <c r="ET621" s="203" t="s">
        <v>69</v>
      </c>
      <c r="EU621" s="10">
        <f>ES621*1.1</f>
        <v>116.60000000000001</v>
      </c>
      <c r="EV621" s="10"/>
      <c r="EW621" s="268"/>
      <c r="EX621" s="203" t="s">
        <v>84</v>
      </c>
      <c r="EY621" s="277" t="s">
        <v>473</v>
      </c>
      <c r="FA621" s="204"/>
      <c r="FB621" s="204">
        <f>VLOOKUP(EY621,$A$681:$F$2236,6,FALSE)</f>
        <v>6</v>
      </c>
      <c r="FC621" s="203" t="s">
        <v>69</v>
      </c>
      <c r="FD621" s="10">
        <f>FB621*1.1</f>
        <v>6.6000000000000005</v>
      </c>
      <c r="FE621" s="10"/>
      <c r="FF621" s="268"/>
      <c r="FG621" s="203" t="s">
        <v>84</v>
      </c>
      <c r="FH621" s="424" t="s">
        <v>415</v>
      </c>
      <c r="FJ621" s="204"/>
      <c r="FK621" s="204">
        <f>VLOOKUP(FH621,$A$681:$F$2236,6,FALSE)</f>
        <v>234</v>
      </c>
      <c r="FL621" s="203" t="s">
        <v>69</v>
      </c>
      <c r="FM621" s="10">
        <f>FK621*1.1</f>
        <v>257.40000000000003</v>
      </c>
      <c r="FN621" s="10"/>
      <c r="FO621" s="268"/>
      <c r="FP621" s="203" t="s">
        <v>84</v>
      </c>
      <c r="FQ621" s="277" t="s">
        <v>1271</v>
      </c>
      <c r="FS621" s="204"/>
      <c r="FT621" s="204">
        <f>VLOOKUP(FQ621,$A$681:$F$2236,6,FALSE)</f>
        <v>0</v>
      </c>
      <c r="FU621" s="203" t="s">
        <v>69</v>
      </c>
      <c r="FV621" s="10">
        <f>FT621*1.1</f>
        <v>0</v>
      </c>
      <c r="FW621" s="10"/>
      <c r="FX621" s="268"/>
      <c r="FY621" s="203" t="s">
        <v>84</v>
      </c>
      <c r="FZ621" s="277" t="s">
        <v>599</v>
      </c>
      <c r="GB621" s="204"/>
      <c r="GC621" s="204">
        <f>VLOOKUP(FZ621,$A$681:$F$2236,6,FALSE)</f>
        <v>55</v>
      </c>
      <c r="GD621" s="203" t="s">
        <v>69</v>
      </c>
      <c r="GE621" s="10">
        <f>GC621*1.1</f>
        <v>60.500000000000007</v>
      </c>
      <c r="GF621" s="10"/>
      <c r="GG621" s="268"/>
      <c r="GH621" s="203" t="s">
        <v>84</v>
      </c>
      <c r="GI621" s="277" t="s">
        <v>1738</v>
      </c>
      <c r="GK621" s="204"/>
      <c r="GL621" s="204">
        <f>VLOOKUP(GI621,$A$681:$F$2236,6,FALSE)</f>
        <v>102</v>
      </c>
      <c r="GM621" s="203" t="s">
        <v>69</v>
      </c>
      <c r="GN621" s="10">
        <f>GL621*1.1</f>
        <v>112.2</v>
      </c>
      <c r="GO621" s="10"/>
      <c r="GP621" s="268"/>
      <c r="GQ621" s="203" t="s">
        <v>84</v>
      </c>
      <c r="GR621" s="277" t="s">
        <v>485</v>
      </c>
      <c r="GT621" s="204"/>
      <c r="GU621" s="204">
        <f>VLOOKUP(GR621,$A$681:$F$2236,6,FALSE)</f>
        <v>38</v>
      </c>
      <c r="GV621" s="203" t="s">
        <v>69</v>
      </c>
      <c r="GW621" s="10">
        <f>GU621*1.1</f>
        <v>41.800000000000004</v>
      </c>
      <c r="GX621" s="10"/>
      <c r="GY621" s="268"/>
      <c r="GZ621" s="203" t="s">
        <v>84</v>
      </c>
      <c r="HA621" s="277" t="s">
        <v>421</v>
      </c>
      <c r="HC621" s="204"/>
      <c r="HD621" s="204">
        <f>VLOOKUP(HA621,$A$681:$F$2236,6,FALSE)</f>
        <v>48</v>
      </c>
      <c r="HE621" s="203" t="s">
        <v>69</v>
      </c>
      <c r="HF621" s="10">
        <f>HD621*1.1</f>
        <v>52.800000000000004</v>
      </c>
      <c r="HG621" s="10"/>
      <c r="HH621" s="268"/>
      <c r="HI621" s="203" t="s">
        <v>84</v>
      </c>
      <c r="HJ621" s="277" t="s">
        <v>2069</v>
      </c>
      <c r="HL621" s="204"/>
      <c r="HM621" s="204">
        <f>VLOOKUP(HJ621,$A$681:$F$2236,6,FALSE)</f>
        <v>96</v>
      </c>
      <c r="HN621" s="203" t="s">
        <v>69</v>
      </c>
      <c r="HO621" s="10">
        <f>HM621*1.1</f>
        <v>105.60000000000001</v>
      </c>
      <c r="HP621" s="10"/>
      <c r="HQ621" s="268"/>
      <c r="HR621" s="203" t="s">
        <v>84</v>
      </c>
      <c r="HS621" s="277" t="s">
        <v>1210</v>
      </c>
      <c r="HU621" s="204"/>
      <c r="HV621" s="204">
        <f>VLOOKUP(HS621,$A$681:$F$2236,6,FALSE)</f>
        <v>106</v>
      </c>
      <c r="HW621" s="203" t="s">
        <v>69</v>
      </c>
      <c r="HX621" s="10">
        <f>HV621*1.1</f>
        <v>116.60000000000001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VLOOKUP(IB621,$A$681:$F$2236,6,FALSE)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453</v>
      </c>
      <c r="IM621" s="204"/>
      <c r="IN621" s="204">
        <f>VLOOKUP(IK621,$A$681:$F$2236,6,FALSE)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2069</v>
      </c>
      <c r="IV621" s="204"/>
      <c r="IW621" s="204">
        <f>VLOOKUP(IT621,$A$681:$F$2236,6,FALSE)</f>
        <v>96</v>
      </c>
      <c r="IX621" s="203" t="s">
        <v>69</v>
      </c>
      <c r="IY621" s="10">
        <f>IW621*1.1</f>
        <v>105.60000000000001</v>
      </c>
      <c r="IZ621" s="10"/>
      <c r="JA621" s="268"/>
      <c r="JB621" s="203" t="s">
        <v>84</v>
      </c>
      <c r="JC621" s="277" t="s">
        <v>499</v>
      </c>
      <c r="JE621" s="204"/>
      <c r="JF621" s="204">
        <f>VLOOKUP(JC621,$A$681:$F$2236,6,FALSE)</f>
        <v>17</v>
      </c>
      <c r="JG621" s="203" t="s">
        <v>69</v>
      </c>
      <c r="JH621" s="10">
        <f>JF621*1.1</f>
        <v>18.700000000000003</v>
      </c>
      <c r="JI621" s="10"/>
      <c r="JJ621" s="268"/>
      <c r="JK621" s="203" t="s">
        <v>84</v>
      </c>
      <c r="JL621" s="277" t="s">
        <v>485</v>
      </c>
      <c r="JN621" s="204"/>
      <c r="JO621" s="204">
        <f>VLOOKUP(JL621,$A$681:$F$2236,6,FALSE)</f>
        <v>38</v>
      </c>
      <c r="JP621" s="203" t="s">
        <v>69</v>
      </c>
      <c r="JQ621" s="10">
        <f>JO621*1.1</f>
        <v>41.800000000000004</v>
      </c>
      <c r="JR621" s="10"/>
      <c r="JS621" s="268"/>
      <c r="JT621" s="203" t="s">
        <v>84</v>
      </c>
      <c r="JU621" s="277" t="s">
        <v>453</v>
      </c>
      <c r="JW621" s="204"/>
      <c r="JX621" s="204">
        <f>VLOOKUP(JU621,$A$681:$F$2236,6,FALSE)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578</v>
      </c>
      <c r="KF621" s="204"/>
      <c r="KG621" s="204">
        <f>VLOOKUP(KD621,$A$681:$F$2236,6,FALSE)</f>
        <v>0</v>
      </c>
      <c r="KH621" s="203" t="s">
        <v>69</v>
      </c>
      <c r="KI621" s="10">
        <f>KG621*1.1</f>
        <v>0</v>
      </c>
      <c r="KJ621" s="10"/>
      <c r="KK621" s="268"/>
      <c r="KL621" s="203" t="s">
        <v>84</v>
      </c>
      <c r="KM621" s="277" t="s">
        <v>1210</v>
      </c>
      <c r="KO621" s="204"/>
      <c r="KP621" s="204">
        <f>VLOOKUP(KM621,$A$681:$F$2236,6,FALSE)</f>
        <v>106</v>
      </c>
      <c r="KQ621" s="203" t="s">
        <v>69</v>
      </c>
      <c r="KR621" s="10">
        <f>KP621*1.1</f>
        <v>116.60000000000001</v>
      </c>
      <c r="KS621" s="10"/>
      <c r="KT621" s="268"/>
      <c r="KU621" s="203" t="s">
        <v>84</v>
      </c>
      <c r="KV621" s="277" t="s">
        <v>440</v>
      </c>
      <c r="KX621" s="204"/>
      <c r="KY621" s="204">
        <f>VLOOKUP(KV621,$A$681:$F$2236,6,FALSE)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1210</v>
      </c>
      <c r="LG621" s="204"/>
      <c r="LH621" s="204">
        <f>VLOOKUP(LE621,$A$681:$F$2236,6,FALSE)</f>
        <v>106</v>
      </c>
      <c r="LI621" s="203" t="s">
        <v>69</v>
      </c>
      <c r="LJ621" s="10">
        <f>LH621*1.1</f>
        <v>116.60000000000001</v>
      </c>
      <c r="LK621" s="10"/>
      <c r="LL621" s="268"/>
      <c r="LM621" s="203" t="s">
        <v>84</v>
      </c>
      <c r="LN621" s="277" t="s">
        <v>471</v>
      </c>
      <c r="LP621" s="204"/>
      <c r="LQ621" s="204">
        <f>VLOOKUP(LN621,$A$681:$F$2236,6,FALSE)</f>
        <v>77</v>
      </c>
      <c r="LR621" s="203" t="s">
        <v>69</v>
      </c>
      <c r="LS621" s="10">
        <f>LQ621*1.1</f>
        <v>84.7</v>
      </c>
      <c r="LT621" s="10"/>
      <c r="LU621" s="268"/>
      <c r="LV621" s="203" t="s">
        <v>84</v>
      </c>
      <c r="LW621" s="277" t="s">
        <v>603</v>
      </c>
      <c r="LY621" s="204"/>
      <c r="LZ621" s="204">
        <f>VLOOKUP(LW621,$A$681:$F$2236,6,FALSE)</f>
        <v>105</v>
      </c>
      <c r="MA621" s="203" t="s">
        <v>69</v>
      </c>
      <c r="MB621" s="10">
        <f>LZ621*1.1</f>
        <v>115.50000000000001</v>
      </c>
      <c r="MC621" s="10"/>
      <c r="MD621" s="268"/>
      <c r="ME621" s="203" t="s">
        <v>84</v>
      </c>
      <c r="MF621" s="277" t="s">
        <v>471</v>
      </c>
      <c r="MH621" s="204"/>
      <c r="MI621" s="204">
        <f>VLOOKUP(MF621,$A$681:$F$2236,6,FALSE)</f>
        <v>77</v>
      </c>
      <c r="MJ621" s="203" t="s">
        <v>69</v>
      </c>
      <c r="MK621" s="10">
        <f>MI621*1.1</f>
        <v>84.7</v>
      </c>
      <c r="ML621" s="10"/>
      <c r="MM621" s="268"/>
      <c r="MN621" s="203" t="s">
        <v>84</v>
      </c>
      <c r="MO621" s="277" t="s">
        <v>485</v>
      </c>
      <c r="MQ621" s="204"/>
      <c r="MR621" s="204">
        <f>VLOOKUP(MO621,$A$681:$F$2236,6,FALSE)</f>
        <v>38</v>
      </c>
      <c r="MS621" s="203" t="s">
        <v>69</v>
      </c>
      <c r="MT621" s="10">
        <f>MR621*1.1</f>
        <v>41.800000000000004</v>
      </c>
      <c r="MU621" s="10"/>
      <c r="MV621" s="268"/>
      <c r="MW621" s="203" t="s">
        <v>84</v>
      </c>
      <c r="MX621" s="277" t="s">
        <v>475</v>
      </c>
      <c r="MZ621" s="204"/>
      <c r="NA621" s="204">
        <f>VLOOKUP(MX621,$A$681:$F$2236,6,FALSE)</f>
        <v>11</v>
      </c>
      <c r="NB621" s="203" t="s">
        <v>69</v>
      </c>
      <c r="NC621" s="10">
        <f>NA621*1.1</f>
        <v>12.100000000000001</v>
      </c>
      <c r="ND621" s="10"/>
      <c r="NE621" s="268"/>
      <c r="NF621" s="203" t="s">
        <v>84</v>
      </c>
      <c r="NG621" s="277" t="s">
        <v>546</v>
      </c>
      <c r="NI621" s="204"/>
      <c r="NJ621" s="204">
        <f>VLOOKUP(NG621,$A$681:$F$2236,6,FALSE)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7" t="s">
        <v>1210</v>
      </c>
      <c r="NR621" s="204"/>
      <c r="NS621" s="204">
        <f>VLOOKUP(NP621,$A$681:$F$2236,6,FALSE)</f>
        <v>106</v>
      </c>
      <c r="NT621" s="203" t="s">
        <v>69</v>
      </c>
      <c r="NU621" s="10">
        <f>NS621*1.1</f>
        <v>116.60000000000001</v>
      </c>
      <c r="NV621" s="10"/>
      <c r="NW621" s="268"/>
      <c r="NX621" s="203" t="s">
        <v>84</v>
      </c>
      <c r="NY621" s="277" t="s">
        <v>1686</v>
      </c>
      <c r="OA621" s="204"/>
      <c r="OB621" s="204">
        <f>VLOOKUP(NY621,$A$681:$F$2236,6,FALSE)</f>
        <v>63</v>
      </c>
      <c r="OC621" s="203" t="s">
        <v>69</v>
      </c>
      <c r="OD621" s="10">
        <f>OB621*1.1</f>
        <v>69.300000000000011</v>
      </c>
      <c r="OE621" s="10"/>
      <c r="OF621" s="268"/>
      <c r="OG621" s="203" t="s">
        <v>84</v>
      </c>
      <c r="OH621" s="277" t="s">
        <v>499</v>
      </c>
      <c r="OJ621" s="204"/>
      <c r="OK621" s="204">
        <f>VLOOKUP(OH621,$A$681:$F$2236,6,FALSE)</f>
        <v>17</v>
      </c>
      <c r="OL621" s="203" t="s">
        <v>69</v>
      </c>
      <c r="OM621" s="10">
        <f>OK621*1.1</f>
        <v>18.700000000000003</v>
      </c>
      <c r="ON621" s="10"/>
      <c r="OO621" s="268"/>
      <c r="OP621" s="203" t="s">
        <v>84</v>
      </c>
      <c r="OQ621" s="427" t="s">
        <v>453</v>
      </c>
      <c r="OS621" s="204"/>
      <c r="OT621" s="204">
        <f>VLOOKUP(OQ621,$A$681:$F$2236,6,FALSE)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31" t="s">
        <v>453</v>
      </c>
      <c r="PB621" s="204"/>
      <c r="PC621" s="204">
        <f>VLOOKUP(OZ621,$A$681:$F$2236,6,FALSE)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520</v>
      </c>
      <c r="PK621" s="204"/>
      <c r="PL621" s="204">
        <f>VLOOKUP(PI621,$A$681:$F$2236,6,FALSE)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VLOOKUP(PR621,$A$681:$F$2236,6,FALSE)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603</v>
      </c>
      <c r="QC621" s="204"/>
      <c r="QD621" s="204">
        <f>VLOOKUP(QA621,$A$681:$F$2236,6,FALSE)</f>
        <v>105</v>
      </c>
      <c r="QE621" s="203" t="s">
        <v>69</v>
      </c>
      <c r="QF621" s="10">
        <f>QD621*1.1</f>
        <v>115.50000000000001</v>
      </c>
      <c r="QG621" s="10"/>
      <c r="QH621" s="268"/>
      <c r="QI621" s="203" t="s">
        <v>84</v>
      </c>
      <c r="QJ621" s="277" t="s">
        <v>520</v>
      </c>
      <c r="QL621" s="204"/>
      <c r="QM621" s="204">
        <f>VLOOKUP(QJ621,$A$681:$F$2236,6,FALSE)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1686</v>
      </c>
      <c r="QU621" s="204"/>
      <c r="QV621" s="204">
        <f>VLOOKUP(QS621,$A$681:$F$2236,6,FALSE)</f>
        <v>63</v>
      </c>
      <c r="QW621" s="203" t="s">
        <v>69</v>
      </c>
      <c r="QX621" s="10">
        <f>QV621*1.1</f>
        <v>69.300000000000011</v>
      </c>
      <c r="QY621" s="10"/>
      <c r="QZ621" s="268"/>
      <c r="RA621" s="203" t="s">
        <v>84</v>
      </c>
      <c r="RB621" s="277" t="s">
        <v>1738</v>
      </c>
      <c r="RD621" s="204"/>
      <c r="RE621" s="204">
        <f>VLOOKUP(RB621,$A$681:$F$2236,6,FALSE)</f>
        <v>102</v>
      </c>
      <c r="RF621" s="203" t="s">
        <v>69</v>
      </c>
      <c r="RG621" s="10">
        <f>RE621*1.1</f>
        <v>112.2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VLOOKUP(RK621,$A$681:$F$2236,6,FALSE)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421</v>
      </c>
      <c r="RV621" s="204"/>
      <c r="RW621" s="204">
        <f>VLOOKUP(RT621,$A$681:$F$2236,6,FALSE)</f>
        <v>48</v>
      </c>
      <c r="RX621" s="203" t="s">
        <v>69</v>
      </c>
      <c r="RY621" s="10">
        <f>RW621*1.1</f>
        <v>52.800000000000004</v>
      </c>
      <c r="RZ621" s="10"/>
      <c r="SA621" s="274"/>
      <c r="SB621" s="203" t="s">
        <v>84</v>
      </c>
      <c r="SC621" s="277" t="s">
        <v>471</v>
      </c>
      <c r="SE621" s="204"/>
      <c r="SF621" s="204">
        <f>VLOOKUP(SC621,$A$681:$F$2236,6,FALSE)</f>
        <v>77</v>
      </c>
      <c r="SG621" s="203" t="s">
        <v>69</v>
      </c>
      <c r="SH621" s="10">
        <f>SF621*1.1</f>
        <v>84.7</v>
      </c>
      <c r="SI621" s="10"/>
      <c r="SJ621" s="274"/>
      <c r="SK621" s="203" t="s">
        <v>84</v>
      </c>
      <c r="SL621" s="277" t="s">
        <v>1271</v>
      </c>
      <c r="SN621" s="204"/>
      <c r="SO621" s="204">
        <f>VLOOKUP(SL621,$A$681:$F$2236,6,FALSE)</f>
        <v>0</v>
      </c>
      <c r="SP621" s="203" t="s">
        <v>69</v>
      </c>
      <c r="SQ621" s="10">
        <f>SO621*1.1</f>
        <v>0</v>
      </c>
      <c r="SR621" s="10"/>
      <c r="SS621" s="274"/>
      <c r="ST621" s="203" t="s">
        <v>84</v>
      </c>
      <c r="SU621" s="277" t="s">
        <v>415</v>
      </c>
      <c r="SW621" s="204"/>
      <c r="SX621" s="204">
        <f>VLOOKUP(SU621,$A$681:$F$2236,6,FALSE)</f>
        <v>234</v>
      </c>
      <c r="SY621" s="203" t="s">
        <v>69</v>
      </c>
      <c r="SZ621" s="10">
        <f>SX621*1.1</f>
        <v>257.40000000000003</v>
      </c>
      <c r="TA621" s="10"/>
      <c r="TB621" s="274"/>
      <c r="TC621" s="203" t="s">
        <v>84</v>
      </c>
      <c r="TD621" s="431" t="s">
        <v>1738</v>
      </c>
      <c r="TF621" s="204"/>
      <c r="TG621" s="204">
        <f>VLOOKUP(TD621,$A$681:$F$2236,6,FALSE)</f>
        <v>102</v>
      </c>
      <c r="TH621" s="203" t="s">
        <v>69</v>
      </c>
      <c r="TI621" s="10">
        <f>TG621*1.1</f>
        <v>112.2</v>
      </c>
      <c r="TK621" s="274"/>
      <c r="TL621" s="203" t="s">
        <v>84</v>
      </c>
      <c r="TM621" s="277" t="s">
        <v>1210</v>
      </c>
      <c r="TO621" s="204"/>
      <c r="TP621" s="204">
        <f>VLOOKUP(TM621,$A$681:$F$2236,6,FALSE)</f>
        <v>106</v>
      </c>
      <c r="TQ621" s="203" t="s">
        <v>69</v>
      </c>
      <c r="TR621" s="10">
        <f>TP621*1.1</f>
        <v>116.60000000000001</v>
      </c>
      <c r="TS621" s="10"/>
      <c r="TT621" s="274"/>
      <c r="TU621" s="203" t="s">
        <v>84</v>
      </c>
      <c r="TV621" s="277" t="s">
        <v>465</v>
      </c>
      <c r="TX621" s="204"/>
      <c r="TY621" s="204">
        <f>VLOOKUP(TV621,$A$681:$F$2236,6,FALSE)</f>
        <v>7</v>
      </c>
      <c r="TZ621" s="203" t="s">
        <v>69</v>
      </c>
      <c r="UA621" s="10">
        <f>TY621*1.1</f>
        <v>7.7000000000000011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VLOOKUP(UE621,$A$681:$F$2236,6,FALSE)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2069</v>
      </c>
      <c r="UP621" s="204"/>
      <c r="UQ621" s="204">
        <f>VLOOKUP(UN621,$A$681:$F$2236,6,FALSE)</f>
        <v>96</v>
      </c>
      <c r="UR621" s="203" t="s">
        <v>69</v>
      </c>
      <c r="US621" s="10">
        <f>UQ621*1.1</f>
        <v>105.60000000000001</v>
      </c>
      <c r="UT621" s="10"/>
      <c r="UU621" s="274"/>
      <c r="UV621" s="203" t="s">
        <v>84</v>
      </c>
      <c r="UW621" s="277" t="s">
        <v>578</v>
      </c>
      <c r="UY621" s="204"/>
      <c r="UZ621" s="204">
        <f>VLOOKUP(UW621,$A$681:$F$2236,6,FALSE)</f>
        <v>0</v>
      </c>
      <c r="VA621" s="203" t="s">
        <v>69</v>
      </c>
      <c r="VB621" s="10">
        <f>UZ621*1.1</f>
        <v>0</v>
      </c>
      <c r="VC621" s="10"/>
      <c r="VD621" s="274"/>
      <c r="VE621" s="203" t="s">
        <v>84</v>
      </c>
      <c r="VF621" s="277" t="s">
        <v>599</v>
      </c>
      <c r="VH621" s="204"/>
      <c r="VI621" s="204">
        <f>VLOOKUP(VF621,$A$681:$F$2236,6,FALSE)</f>
        <v>55</v>
      </c>
      <c r="VJ621" s="203" t="s">
        <v>69</v>
      </c>
      <c r="VK621" s="10">
        <f>VI621*1.1</f>
        <v>60.500000000000007</v>
      </c>
      <c r="VL621" s="10"/>
      <c r="VM621" s="274"/>
      <c r="VN621" s="203" t="s">
        <v>84</v>
      </c>
      <c r="VO621" s="277" t="s">
        <v>499</v>
      </c>
      <c r="VQ621" s="204"/>
      <c r="VR621" s="204">
        <f>VLOOKUP(VO621,$A$681:$F$2236,6,FALSE)</f>
        <v>17</v>
      </c>
      <c r="VS621" s="203" t="s">
        <v>69</v>
      </c>
      <c r="VT621" s="10">
        <f>VR621*1.1</f>
        <v>18.700000000000003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VLOOKUP(VX621,$A$681:$F$2236,6,FALSE)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471</v>
      </c>
      <c r="WI621" s="204"/>
      <c r="WJ621" s="204">
        <f>VLOOKUP(WG621,$A$681:$F$2236,6,FALSE)</f>
        <v>77</v>
      </c>
      <c r="WK621" s="203" t="s">
        <v>69</v>
      </c>
      <c r="WL621" s="10">
        <f>WJ621*1.1</f>
        <v>84.7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VLOOKUP(WP621,$A$681:$F$2236,6,FALSE)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VLOOKUP(WY621,$A$681:$F$2236,6,FALSE)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1738</v>
      </c>
      <c r="XJ621" s="204"/>
      <c r="XK621" s="204">
        <f>VLOOKUP(XH621,$A$681:$F$2236,6,FALSE)</f>
        <v>102</v>
      </c>
      <c r="XL621" s="203" t="s">
        <v>69</v>
      </c>
      <c r="XM621" s="10">
        <f>XK621*1.1</f>
        <v>112.2</v>
      </c>
      <c r="XO621" s="274"/>
      <c r="XP621" s="203" t="s">
        <v>84</v>
      </c>
      <c r="XQ621" s="277" t="s">
        <v>1738</v>
      </c>
      <c r="XS621" s="204"/>
      <c r="XT621" s="204">
        <f>VLOOKUP(XQ621,$A$681:$F$2236,6,FALSE)</f>
        <v>102</v>
      </c>
      <c r="XU621" s="203" t="s">
        <v>69</v>
      </c>
      <c r="XV621" s="10">
        <f>XT621*1.1</f>
        <v>112.2</v>
      </c>
      <c r="XW621" s="10"/>
      <c r="XX621" s="274"/>
      <c r="XY621" s="203" t="s">
        <v>84</v>
      </c>
      <c r="XZ621" s="277" t="s">
        <v>1271</v>
      </c>
      <c r="YB621" s="204"/>
      <c r="YC621" s="204">
        <f>VLOOKUP(XZ621,$A$681:$F$2236,6,FALSE)</f>
        <v>0</v>
      </c>
      <c r="YD621" s="203" t="s">
        <v>69</v>
      </c>
      <c r="YE621" s="10">
        <f>YC621*1.1</f>
        <v>0</v>
      </c>
      <c r="YG621" s="274"/>
      <c r="YH621" s="203" t="s">
        <v>84</v>
      </c>
      <c r="YI621" s="279" t="s">
        <v>183</v>
      </c>
      <c r="YK621" s="204"/>
      <c r="YL621" s="204" t="e">
        <f>VLOOKUP(YI621,$A$681:$F$2236,6,FALSE)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VLOOKUP(YR621,$A$681:$F$2236,6,FALSE)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31" t="s">
        <v>453</v>
      </c>
      <c r="ZC621" s="204"/>
      <c r="ZD621" s="204">
        <f>VLOOKUP(ZA621,$A$681:$F$2236,6,FALSE)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415</v>
      </c>
      <c r="ZL621" s="204"/>
      <c r="ZM621" s="204">
        <f>VLOOKUP(ZJ621,$A$681:$F$2236,6,FALSE)</f>
        <v>234</v>
      </c>
      <c r="ZN621" s="203" t="s">
        <v>69</v>
      </c>
      <c r="ZO621" s="10">
        <f>ZM621*1.1</f>
        <v>257.40000000000003</v>
      </c>
      <c r="ZQ621" s="274"/>
      <c r="ZR621" s="203" t="s">
        <v>84</v>
      </c>
      <c r="ZS621" s="277" t="s">
        <v>471</v>
      </c>
      <c r="ZU621" s="204"/>
      <c r="ZV621" s="204">
        <f>VLOOKUP(ZS621,$A$681:$F$2236,6,FALSE)</f>
        <v>77</v>
      </c>
      <c r="ZW621" s="203" t="s">
        <v>69</v>
      </c>
      <c r="ZX621" s="10">
        <f>ZV621*1.1</f>
        <v>84.7</v>
      </c>
      <c r="ZY621" s="10"/>
      <c r="ZZ621" s="274"/>
      <c r="AAA621" s="203" t="s">
        <v>84</v>
      </c>
      <c r="AAB621" s="277" t="s">
        <v>465</v>
      </c>
      <c r="AAD621" s="204"/>
      <c r="AAE621" s="204">
        <f>VLOOKUP(AAB621,$A$681:$F$2236,6,FALSE)</f>
        <v>7</v>
      </c>
      <c r="AAF621" s="203" t="s">
        <v>69</v>
      </c>
      <c r="AAG621" s="10">
        <f>AAE621*1.1</f>
        <v>7.7000000000000011</v>
      </c>
      <c r="AAH621" s="10"/>
      <c r="AAI621" s="274"/>
      <c r="AAJ621" s="203" t="s">
        <v>84</v>
      </c>
      <c r="AAK621" s="277" t="s">
        <v>2069</v>
      </c>
      <c r="AAM621" s="204"/>
      <c r="AAN621" s="204">
        <f>VLOOKUP(AAK621,$A$681:$F$2236,6,FALSE)</f>
        <v>96</v>
      </c>
      <c r="AAO621" s="203" t="s">
        <v>69</v>
      </c>
      <c r="AAP621" s="10">
        <f>AAN621*1.1</f>
        <v>105.60000000000001</v>
      </c>
      <c r="AAQ621" s="10"/>
      <c r="AAR621" s="274"/>
      <c r="AAS621" s="203" t="s">
        <v>84</v>
      </c>
      <c r="AAT621" s="277" t="s">
        <v>599</v>
      </c>
      <c r="AAV621" s="204"/>
      <c r="AAW621" s="204">
        <f>VLOOKUP(AAT621,$A$681:$F$2236,6,FALSE)</f>
        <v>55</v>
      </c>
      <c r="AAX621" s="203" t="s">
        <v>69</v>
      </c>
      <c r="AAY621" s="10">
        <f>AAW621*1.1</f>
        <v>60.500000000000007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VLOOKUP(ABC621,$A$681:$F$2236,6,FALSE)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485</v>
      </c>
      <c r="ABN621" s="204"/>
      <c r="ABO621" s="204">
        <f>VLOOKUP(ABL621,$A$681:$F$2236,6,FALSE)</f>
        <v>38</v>
      </c>
      <c r="ABP621" s="203" t="s">
        <v>69</v>
      </c>
      <c r="ABQ621" s="10">
        <f>ABO621*1.1</f>
        <v>41.800000000000004</v>
      </c>
      <c r="ABR621" s="10"/>
      <c r="ABS621" s="274"/>
      <c r="ABT621" s="203" t="s">
        <v>84</v>
      </c>
      <c r="ABU621" s="277" t="s">
        <v>421</v>
      </c>
      <c r="ABW621" s="204"/>
      <c r="ABX621" s="204">
        <f>VLOOKUP(ABU621,$A$681:$F$2236,6,FALSE)</f>
        <v>48</v>
      </c>
      <c r="ABY621" s="203" t="s">
        <v>69</v>
      </c>
      <c r="ABZ621" s="10">
        <f>ABX621*1.1</f>
        <v>52.800000000000004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VLOOKUP(ACD621,$A$681:$F$2236,6,FALSE)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VLOOKUP(ACM621,$A$681:$F$2236,6,FALSE)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VLOOKUP(ACV621,$A$681:$F$2236,6,FALSE)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VLOOKUP(ADE621,$A$681:$F$2236,6,FALSE)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VLOOKUP(ADN621,$A$681:$F$2236,6,FALSE)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VLOOKUP(ADW621,$A$681:$F$2236,6,FALSE)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VLOOKUP(AEF621,$A$681:$F$2236,6,FALSE)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VLOOKUP(AEO621,$A$681:$F$2236,6,FALSE)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VLOOKUP(AEX621,$A$681:$F$2236,6,FALSE)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VLOOKUP(AFG621,$A$681:$F$2236,6,FALSE)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VLOOKUP(AFP621,$A$681:$F$2236,6,FALSE)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VLOOKUP(AFY621,$A$681:$F$2236,6,FALSE)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VLOOKUP(AGH621,$A$681:$F$2236,6,FALSE)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VLOOKUP(AGQ621,$A$681:$F$2236,6,FALSE)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505</v>
      </c>
      <c r="AHB621" s="204"/>
      <c r="AHC621" s="204">
        <f>VLOOKUP(AGZ621,$A$681:$F$2236,6,FALSE)</f>
        <v>11</v>
      </c>
      <c r="AHD621" s="203" t="s">
        <v>69</v>
      </c>
      <c r="AHE621" s="10">
        <f>AHC621*1.1</f>
        <v>12.100000000000001</v>
      </c>
      <c r="AHF621" s="10"/>
      <c r="AHG621" s="274"/>
      <c r="AHH621" s="203" t="s">
        <v>84</v>
      </c>
      <c r="AHI621" s="277" t="s">
        <v>520</v>
      </c>
      <c r="AHK621" s="204"/>
      <c r="AHL621" s="204">
        <f>VLOOKUP(AHI621,$A$681:$F$2236,6,FALSE)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1738</v>
      </c>
      <c r="AHT621" s="204"/>
      <c r="AHU621" s="204">
        <f>VLOOKUP(AHR621,$A$681:$F$2236,6,FALSE)</f>
        <v>102</v>
      </c>
      <c r="AHV621" s="203" t="s">
        <v>69</v>
      </c>
      <c r="AHW621" s="10">
        <f>AHU621*1.1</f>
        <v>112.2</v>
      </c>
      <c r="AHX621" s="10"/>
      <c r="AHY621" s="274"/>
      <c r="AHZ621" s="203" t="s">
        <v>84</v>
      </c>
      <c r="AIA621" s="277" t="s">
        <v>1738</v>
      </c>
      <c r="AIC621" s="204"/>
      <c r="AID621" s="204">
        <f>VLOOKUP(AIA621,$A$681:$F$2236,6,FALSE)</f>
        <v>102</v>
      </c>
      <c r="AIE621" s="203" t="s">
        <v>69</v>
      </c>
      <c r="AIF621" s="10">
        <f>AID621*1.1</f>
        <v>112.2</v>
      </c>
      <c r="AIG621" s="10"/>
      <c r="AIH621" s="274"/>
      <c r="AII621" s="203" t="s">
        <v>84</v>
      </c>
      <c r="AIJ621" s="277" t="s">
        <v>485</v>
      </c>
      <c r="AIL621" s="204"/>
      <c r="AIM621" s="204">
        <f>VLOOKUP(AIJ621,$A$681:$F$2236,6,FALSE)</f>
        <v>38</v>
      </c>
      <c r="AIN621" s="203" t="s">
        <v>69</v>
      </c>
      <c r="AIO621" s="10">
        <f>AIM621*1.1</f>
        <v>41.800000000000004</v>
      </c>
      <c r="AIP621" s="10"/>
      <c r="AIQ621" s="274"/>
      <c r="AIR621" s="203" t="s">
        <v>84</v>
      </c>
      <c r="AIS621" s="277" t="s">
        <v>505</v>
      </c>
      <c r="AIU621" s="204"/>
      <c r="AIV621" s="204">
        <f>VLOOKUP(AIS621,$A$681:$F$2236,6,FALSE)</f>
        <v>11</v>
      </c>
      <c r="AIW621" s="203" t="s">
        <v>69</v>
      </c>
      <c r="AIX621" s="10">
        <f>AIV621*1.1</f>
        <v>12.100000000000001</v>
      </c>
      <c r="AIY621" s="10"/>
      <c r="AIZ621" s="274"/>
      <c r="AJA621" s="203" t="s">
        <v>84</v>
      </c>
      <c r="AJB621" s="277" t="s">
        <v>520</v>
      </c>
      <c r="AJD621" s="204"/>
      <c r="AJE621" s="204">
        <f>VLOOKUP(AJB621,$A$681:$F$2236,6,FALSE)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599</v>
      </c>
      <c r="AJM621" s="204"/>
      <c r="AJN621" s="204">
        <f>VLOOKUP(AJK621,$A$681:$F$2236,6,FALSE)</f>
        <v>55</v>
      </c>
      <c r="AJO621" s="203" t="s">
        <v>69</v>
      </c>
      <c r="AJP621" s="10">
        <f>AJN621*1.1</f>
        <v>60.500000000000007</v>
      </c>
      <c r="AJQ621" s="10"/>
      <c r="AJR621" s="274"/>
      <c r="AJS621" s="203" t="s">
        <v>84</v>
      </c>
      <c r="AJT621" s="434" t="s">
        <v>475</v>
      </c>
      <c r="AJV621" s="204"/>
      <c r="AJW621" s="204">
        <f>VLOOKUP(AJT621,$A$681:$F$2236,6,FALSE)</f>
        <v>11</v>
      </c>
      <c r="AJX621" s="203" t="s">
        <v>69</v>
      </c>
      <c r="AJY621" s="10">
        <f>AJW621*1.1</f>
        <v>12.100000000000001</v>
      </c>
      <c r="AJZ621" s="10"/>
      <c r="AKA621" s="274"/>
      <c r="AKB621" s="203" t="s">
        <v>84</v>
      </c>
      <c r="AKC621" s="277" t="s">
        <v>465</v>
      </c>
      <c r="AKE621" s="204"/>
      <c r="AKF621" s="204">
        <f>VLOOKUP(AKC621,$A$681:$F$2236,6,FALSE)</f>
        <v>7</v>
      </c>
      <c r="AKG621" s="203" t="s">
        <v>69</v>
      </c>
      <c r="AKH621" s="10">
        <f>AKF621*1.1</f>
        <v>7.7000000000000011</v>
      </c>
      <c r="AKI621" s="10"/>
      <c r="AKJ621" s="274"/>
      <c r="AKK621" s="203" t="s">
        <v>84</v>
      </c>
      <c r="AKL621" s="277" t="s">
        <v>520</v>
      </c>
      <c r="AKN621" s="204"/>
      <c r="AKO621" s="204">
        <f>VLOOKUP(AKL621,$A$681:$F$2236,6,FALSE)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485</v>
      </c>
      <c r="AKW621" s="204"/>
      <c r="AKX621" s="204">
        <f>VLOOKUP(AKU621,$A$681:$F$2236,6,FALSE)</f>
        <v>38</v>
      </c>
      <c r="AKY621" s="203" t="s">
        <v>69</v>
      </c>
      <c r="AKZ621" s="10">
        <f>AKX621*1.1</f>
        <v>41.800000000000004</v>
      </c>
      <c r="ALA621" s="10"/>
      <c r="ALB621" s="274"/>
      <c r="ALC621" s="203" t="s">
        <v>84</v>
      </c>
      <c r="ALD621" s="277" t="s">
        <v>415</v>
      </c>
      <c r="ALF621" s="204"/>
      <c r="ALG621" s="204">
        <f>VLOOKUP(ALD621,$A$681:$F$2236,6,FALSE)</f>
        <v>234</v>
      </c>
      <c r="ALH621" s="203" t="s">
        <v>69</v>
      </c>
      <c r="ALI621" s="10">
        <f>ALG621*1.1</f>
        <v>257.40000000000003</v>
      </c>
      <c r="ALJ621" s="10"/>
      <c r="ALK621" s="274"/>
      <c r="ALL621" s="203" t="s">
        <v>84</v>
      </c>
      <c r="ALM621" s="277" t="s">
        <v>421</v>
      </c>
      <c r="ALO621" s="204"/>
      <c r="ALP621" s="204">
        <f>VLOOKUP(ALM621,$A$681:$F$2236,6,FALSE)</f>
        <v>48</v>
      </c>
      <c r="ALQ621" s="203" t="s">
        <v>69</v>
      </c>
      <c r="ALR621" s="10">
        <f>ALP621*1.1</f>
        <v>52.800000000000004</v>
      </c>
      <c r="ALS621" s="10"/>
      <c r="ALT621" s="274"/>
      <c r="ALU621" s="203" t="s">
        <v>84</v>
      </c>
      <c r="ALV621" s="277" t="s">
        <v>471</v>
      </c>
      <c r="ALX621" s="204"/>
      <c r="ALY621" s="204">
        <f>VLOOKUP(ALV621,$A$681:$F$2236,6,FALSE)</f>
        <v>77</v>
      </c>
      <c r="ALZ621" s="203" t="s">
        <v>69</v>
      </c>
      <c r="AMA621" s="10">
        <f>ALY621*1.1</f>
        <v>84.7</v>
      </c>
      <c r="AMB621" s="10"/>
      <c r="AMC621" s="274"/>
      <c r="AMD621" s="203" t="s">
        <v>84</v>
      </c>
      <c r="AME621" s="277" t="s">
        <v>2069</v>
      </c>
      <c r="AMG621" s="204"/>
      <c r="AMH621" s="204">
        <f>VLOOKUP(AME621,$A$681:$F$2236,6,FALSE)</f>
        <v>96</v>
      </c>
      <c r="AMI621" s="203" t="s">
        <v>69</v>
      </c>
      <c r="AMJ621" s="10">
        <f>AMH621*1.1</f>
        <v>105.60000000000001</v>
      </c>
      <c r="AMK621" s="10"/>
      <c r="AML621" s="274"/>
      <c r="AMM621" s="203" t="s">
        <v>84</v>
      </c>
      <c r="AMN621" s="277" t="s">
        <v>443</v>
      </c>
      <c r="AMP621" s="204"/>
      <c r="AMQ621" s="204">
        <f>VLOOKUP(AMN621,$A$681:$F$2236,6,FALSE)</f>
        <v>143</v>
      </c>
      <c r="AMR621" s="203" t="s">
        <v>69</v>
      </c>
      <c r="AMS621" s="10">
        <f>AMQ621*1.1</f>
        <v>157.30000000000001</v>
      </c>
      <c r="AMT621" s="10"/>
      <c r="AMU621" s="274"/>
      <c r="AMV621" s="203" t="s">
        <v>84</v>
      </c>
      <c r="AMW621" s="277" t="s">
        <v>443</v>
      </c>
      <c r="AMY621" s="204"/>
      <c r="AMZ621" s="204">
        <f>VLOOKUP(AMW621,$A$681:$F$2236,6,FALSE)</f>
        <v>143</v>
      </c>
      <c r="ANA621" s="203" t="s">
        <v>69</v>
      </c>
      <c r="ANB621" s="10">
        <f>AMZ621*1.1</f>
        <v>157.30000000000001</v>
      </c>
      <c r="ANC621" s="10"/>
      <c r="AND621" s="274"/>
      <c r="ANE621" s="203" t="s">
        <v>84</v>
      </c>
      <c r="ANF621" s="277" t="s">
        <v>1271</v>
      </c>
      <c r="ANH621" s="204"/>
      <c r="ANI621" s="204">
        <f>VLOOKUP(ANF621,$A$681:$F$2236,6,FALSE)</f>
        <v>0</v>
      </c>
      <c r="ANJ621" s="203" t="s">
        <v>69</v>
      </c>
      <c r="ANK621" s="10">
        <f>ANI621*1.1</f>
        <v>0</v>
      </c>
      <c r="ANL621" s="10"/>
      <c r="ANM621" s="274"/>
      <c r="ANN621" s="203" t="s">
        <v>84</v>
      </c>
      <c r="ANO621" s="277" t="s">
        <v>1225</v>
      </c>
      <c r="ANQ621" s="204"/>
      <c r="ANR621" s="204">
        <f>VLOOKUP(ANO621,$A$681:$F$2236,6,FALSE)</f>
        <v>46</v>
      </c>
      <c r="ANS621" s="203" t="s">
        <v>69</v>
      </c>
      <c r="ANT621" s="10">
        <f>ANR621*1.1</f>
        <v>50.6</v>
      </c>
      <c r="ANU621" s="10"/>
      <c r="ANV621" s="274"/>
      <c r="ANW621" s="203" t="s">
        <v>84</v>
      </c>
      <c r="ANX621" s="277" t="s">
        <v>1210</v>
      </c>
      <c r="ANZ621" s="204"/>
      <c r="AOA621" s="204">
        <f>VLOOKUP(ANX621,$A$681:$F$2236,6,FALSE)</f>
        <v>106</v>
      </c>
      <c r="AOB621" s="203" t="s">
        <v>69</v>
      </c>
      <c r="AOC621" s="10">
        <f>AOA621*1.1</f>
        <v>116.60000000000001</v>
      </c>
      <c r="AOD621" s="10"/>
      <c r="AOE621" s="274"/>
      <c r="AOF621" s="203" t="s">
        <v>84</v>
      </c>
      <c r="AOG621" s="277" t="s">
        <v>443</v>
      </c>
      <c r="AOI621" s="204"/>
      <c r="AOJ621" s="204">
        <f>VLOOKUP(AOG621,$A$681:$F$2236,6,FALSE)</f>
        <v>143</v>
      </c>
      <c r="AOK621" s="203" t="s">
        <v>69</v>
      </c>
      <c r="AOL621" s="10">
        <f>AOJ621*1.1</f>
        <v>157.30000000000001</v>
      </c>
      <c r="AOM621" s="10"/>
      <c r="AON621" s="274"/>
      <c r="AOO621" s="203" t="s">
        <v>84</v>
      </c>
      <c r="AOP621" s="277" t="s">
        <v>421</v>
      </c>
      <c r="AOR621" s="204"/>
      <c r="AOS621" s="204">
        <f>VLOOKUP(AOP621,$A$681:$F$2236,6,FALSE)</f>
        <v>48</v>
      </c>
      <c r="AOT621" s="203" t="s">
        <v>69</v>
      </c>
      <c r="AOU621" s="10">
        <f>AOS621*1.1</f>
        <v>52.800000000000004</v>
      </c>
      <c r="AOV621" s="10"/>
      <c r="AOW621" s="274"/>
      <c r="AOX621" s="203" t="s">
        <v>84</v>
      </c>
      <c r="AOY621" s="277" t="s">
        <v>603</v>
      </c>
      <c r="APA621" s="204"/>
      <c r="APB621" s="204">
        <f>VLOOKUP(AOY621,$A$681:$F$2236,6,FALSE)</f>
        <v>105</v>
      </c>
      <c r="APC621" s="203" t="s">
        <v>69</v>
      </c>
      <c r="APD621" s="10">
        <f>APB621*1.1</f>
        <v>115.50000000000001</v>
      </c>
      <c r="APE621" s="10"/>
      <c r="APF621" s="274"/>
      <c r="APG621" s="203" t="s">
        <v>84</v>
      </c>
      <c r="APH621" s="277" t="s">
        <v>520</v>
      </c>
      <c r="APJ621" s="204"/>
      <c r="APK621" s="204">
        <f>VLOOKUP(APH621,$A$681:$F$2236,6,FALSE)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475</v>
      </c>
      <c r="APS621" s="204"/>
      <c r="APT621" s="204">
        <f>VLOOKUP(APQ621,$A$681:$F$2236,6,FALSE)</f>
        <v>11</v>
      </c>
      <c r="APU621" s="203" t="s">
        <v>69</v>
      </c>
      <c r="APV621" s="10">
        <f>APT621*1.1</f>
        <v>12.100000000000001</v>
      </c>
      <c r="APW621" s="10"/>
      <c r="APX621" s="274"/>
      <c r="APY621" s="203" t="s">
        <v>84</v>
      </c>
      <c r="APZ621" s="277" t="s">
        <v>415</v>
      </c>
      <c r="AQB621" s="204"/>
      <c r="AQC621" s="204">
        <f>VLOOKUP(APZ621,$A$681:$F$2236,6,FALSE)</f>
        <v>234</v>
      </c>
      <c r="AQD621" s="203" t="s">
        <v>69</v>
      </c>
      <c r="AQE621" s="10">
        <f>AQC621*1.1</f>
        <v>257.40000000000003</v>
      </c>
      <c r="AQF621" s="10"/>
      <c r="AQG621" s="274"/>
    </row>
    <row r="622" spans="1:1125" s="14" customFormat="1" ht="15">
      <c r="A622" s="203"/>
      <c r="B622" s="417"/>
      <c r="D622" s="203"/>
      <c r="E622" s="203"/>
      <c r="F622" s="203"/>
      <c r="G622" s="10"/>
      <c r="H622" s="10">
        <f>SUM(G617:G621)</f>
        <v>622.59999999999991</v>
      </c>
      <c r="I622" s="268"/>
      <c r="J622" s="203"/>
      <c r="K622" s="417"/>
      <c r="M622" s="203"/>
      <c r="N622" s="203"/>
      <c r="O622" s="203"/>
      <c r="P622" s="10"/>
      <c r="Q622" s="10">
        <f>SUM(P617:P621)</f>
        <v>638.30000000000007</v>
      </c>
      <c r="R622" s="268"/>
      <c r="S622" s="203"/>
      <c r="T622" s="265"/>
      <c r="V622" s="203"/>
      <c r="W622" s="203"/>
      <c r="X622" s="203"/>
      <c r="Y622" s="10"/>
      <c r="Z622" s="10">
        <f>SUM(Y617:Y621)</f>
        <v>690.5</v>
      </c>
      <c r="AA622" s="268"/>
      <c r="AB622" s="203"/>
      <c r="AC622" s="417"/>
      <c r="AE622" s="203"/>
      <c r="AF622" s="203"/>
      <c r="AG622" s="203"/>
      <c r="AH622" s="10"/>
      <c r="AI622" s="10">
        <f>SUM(AH617:AH621)</f>
        <v>609.20000000000005</v>
      </c>
      <c r="AJ622" s="268"/>
      <c r="AK622" s="203"/>
      <c r="AL622" s="417"/>
      <c r="AN622" s="203"/>
      <c r="AO622" s="203"/>
      <c r="AP622" s="203"/>
      <c r="AQ622" s="10"/>
      <c r="AR622" s="10">
        <f>SUM(AQ617:AQ621)</f>
        <v>705</v>
      </c>
      <c r="AS622" s="268"/>
      <c r="AT622" s="203"/>
      <c r="AU622" s="417"/>
      <c r="AW622" s="203"/>
      <c r="AX622" s="203"/>
      <c r="AY622" s="203"/>
      <c r="AZ622" s="10"/>
      <c r="BA622" s="10">
        <f>SUM(AZ617:AZ621)</f>
        <v>437.1</v>
      </c>
      <c r="BB622" s="268"/>
      <c r="BC622" s="203"/>
      <c r="BD622" s="417"/>
      <c r="BF622" s="203"/>
      <c r="BG622" s="203"/>
      <c r="BH622" s="203"/>
      <c r="BI622" s="10"/>
      <c r="BJ622" s="10">
        <f>SUM(BI617:BI621)</f>
        <v>529.19999999999993</v>
      </c>
      <c r="BK622" s="268"/>
      <c r="BL622" s="203"/>
      <c r="BM622" s="417"/>
      <c r="BO622" s="203"/>
      <c r="BP622" s="203"/>
      <c r="BQ622" s="203"/>
      <c r="BR622" s="10"/>
      <c r="BS622" s="10">
        <f>SUM(BR617:BR621)</f>
        <v>452.5</v>
      </c>
      <c r="BT622" s="268"/>
      <c r="BU622" s="203"/>
      <c r="BV622" s="417"/>
      <c r="BX622" s="203"/>
      <c r="BY622" s="203"/>
      <c r="BZ622" s="203"/>
      <c r="CA622" s="10"/>
      <c r="CB622" s="10">
        <f>SUM(CA617:CA621)</f>
        <v>405.1</v>
      </c>
      <c r="CC622" s="268"/>
      <c r="CD622" s="203"/>
      <c r="CE622" s="417"/>
      <c r="CG622" s="203"/>
      <c r="CH622" s="203"/>
      <c r="CI622" s="203"/>
      <c r="CJ622" s="10"/>
      <c r="CK622" s="10">
        <f>SUM(CJ617:CJ621)</f>
        <v>642.4</v>
      </c>
      <c r="CL622" s="268"/>
      <c r="CM622" s="203"/>
      <c r="CN622" s="417"/>
      <c r="CP622" s="203"/>
      <c r="CQ622" s="203"/>
      <c r="CR622" s="203"/>
      <c r="CS622" s="10"/>
      <c r="CT622" s="10">
        <f>SUM(CS617:CS621)</f>
        <v>513.80000000000007</v>
      </c>
      <c r="CU622" s="268"/>
      <c r="CV622" s="203"/>
      <c r="CW622" s="417"/>
      <c r="CY622" s="203"/>
      <c r="CZ622" s="203"/>
      <c r="DA622" s="203"/>
      <c r="DB622" s="10"/>
      <c r="DC622" s="10">
        <f>SUM(DB617:DB621)</f>
        <v>733.7</v>
      </c>
      <c r="DD622" s="268"/>
      <c r="DE622" s="203"/>
      <c r="DF622" s="417"/>
      <c r="DH622" s="203"/>
      <c r="DI622" s="203"/>
      <c r="DJ622" s="203"/>
      <c r="DK622" s="10"/>
      <c r="DL622" s="10">
        <f>SUM(DK617:DK621)</f>
        <v>377.99999999999994</v>
      </c>
      <c r="DM622" s="268"/>
      <c r="DN622" s="203"/>
      <c r="DO622" s="417"/>
      <c r="DQ622" s="203"/>
      <c r="DR622" s="203"/>
      <c r="DS622" s="203"/>
      <c r="DT622" s="10"/>
      <c r="DU622" s="10">
        <f>SUM(DT617:DT621)</f>
        <v>666.7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7"/>
      <c r="EI622" s="203"/>
      <c r="EJ622" s="203"/>
      <c r="EK622" s="203"/>
      <c r="EL622" s="10"/>
      <c r="EM622" s="10">
        <f>SUM(EL617:EL621)</f>
        <v>597.1</v>
      </c>
      <c r="EN622" s="268"/>
      <c r="EO622" s="203"/>
      <c r="EP622" s="417"/>
      <c r="ER622" s="203"/>
      <c r="ES622" s="203"/>
      <c r="ET622" s="203"/>
      <c r="EU622" s="10"/>
      <c r="EV622" s="10">
        <f>SUM(EU617:EU621)</f>
        <v>568.4</v>
      </c>
      <c r="EW622" s="268"/>
      <c r="EX622" s="203"/>
      <c r="EY622" s="417"/>
      <c r="FA622" s="203"/>
      <c r="FB622" s="203"/>
      <c r="FC622" s="203"/>
      <c r="FD622" s="10"/>
      <c r="FE622" s="10">
        <f>SUM(FD617:FD621)</f>
        <v>475.6</v>
      </c>
      <c r="FF622" s="268"/>
      <c r="FG622" s="203"/>
      <c r="FH622" s="425"/>
      <c r="FJ622" s="203"/>
      <c r="FK622" s="203"/>
      <c r="FL622" s="203"/>
      <c r="FM622" s="10"/>
      <c r="FN622" s="10">
        <f>SUM(FM617:FM621)</f>
        <v>609.90000000000009</v>
      </c>
      <c r="FO622" s="268"/>
      <c r="FP622" s="203"/>
      <c r="FQ622" s="417"/>
      <c r="FS622" s="203"/>
      <c r="FT622" s="203"/>
      <c r="FU622" s="203"/>
      <c r="FV622" s="10"/>
      <c r="FW622" s="10">
        <f>SUM(FV617:FV621)</f>
        <v>588.29999999999995</v>
      </c>
      <c r="FX622" s="268"/>
      <c r="FY622" s="203"/>
      <c r="FZ622" s="417"/>
      <c r="GB622" s="203"/>
      <c r="GC622" s="203"/>
      <c r="GD622" s="203"/>
      <c r="GE622" s="10"/>
      <c r="GF622" s="10">
        <f>SUM(GE617:GE621)</f>
        <v>548.9</v>
      </c>
      <c r="GG622" s="268"/>
      <c r="GH622" s="203"/>
      <c r="GI622" s="417"/>
      <c r="GK622" s="203"/>
      <c r="GL622" s="203"/>
      <c r="GM622" s="203"/>
      <c r="GN622" s="10"/>
      <c r="GO622" s="10">
        <f>SUM(GN617:GN621)</f>
        <v>498.29999999999995</v>
      </c>
      <c r="GP622" s="268"/>
      <c r="GQ622" s="203"/>
      <c r="GR622" s="417"/>
      <c r="GT622" s="203"/>
      <c r="GU622" s="203"/>
      <c r="GV622" s="203"/>
      <c r="GW622" s="203"/>
      <c r="GX622" s="10">
        <f>SUM(GW617:GW621)</f>
        <v>394.00000000000006</v>
      </c>
      <c r="GY622" s="268"/>
      <c r="GZ622" s="203"/>
      <c r="HA622" s="417"/>
      <c r="HC622" s="203"/>
      <c r="HD622" s="203"/>
      <c r="HE622" s="203"/>
      <c r="HF622" s="10"/>
      <c r="HG622" s="10">
        <f>SUM(HF617:HF621)</f>
        <v>492.4</v>
      </c>
      <c r="HH622" s="268"/>
      <c r="HI622" s="203"/>
      <c r="HJ622" s="417"/>
      <c r="HL622" s="203"/>
      <c r="HM622" s="203"/>
      <c r="HN622" s="203"/>
      <c r="HO622" s="203"/>
      <c r="HP622" s="10">
        <f>SUM(HO617:HO621)</f>
        <v>676</v>
      </c>
      <c r="HQ622" s="268"/>
      <c r="HR622" s="203"/>
      <c r="HS622" s="426"/>
      <c r="HU622" s="203"/>
      <c r="HV622" s="203"/>
      <c r="HW622" s="203"/>
      <c r="HX622" s="10"/>
      <c r="HY622" s="10">
        <f>SUM(HX617:HX621)</f>
        <v>677.2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6"/>
      <c r="IM622" s="203"/>
      <c r="IN622" s="203"/>
      <c r="IO622" s="203"/>
      <c r="IP622" s="10"/>
      <c r="IQ622" s="10">
        <f>SUM(IP617:IP621)</f>
        <v>392.8</v>
      </c>
      <c r="IR622" s="268"/>
      <c r="IS622" s="203"/>
      <c r="IT622" s="426"/>
      <c r="IV622" s="203"/>
      <c r="IW622" s="203"/>
      <c r="IX622" s="203"/>
      <c r="IY622" s="10"/>
      <c r="IZ622" s="10">
        <f>SUM(IY617:IY621)</f>
        <v>549.5</v>
      </c>
      <c r="JA622" s="268"/>
      <c r="JB622" s="203"/>
      <c r="JC622" s="426"/>
      <c r="JE622" s="203"/>
      <c r="JF622" s="203"/>
      <c r="JG622" s="203"/>
      <c r="JH622" s="10"/>
      <c r="JI622" s="10">
        <f>SUM(JH617:JH621)</f>
        <v>447.19999999999993</v>
      </c>
      <c r="JJ622" s="268"/>
      <c r="JK622" s="203"/>
      <c r="JL622" s="426"/>
      <c r="JN622" s="203"/>
      <c r="JO622" s="203"/>
      <c r="JP622" s="203"/>
      <c r="JQ622" s="10"/>
      <c r="JR622" s="10">
        <f>SUM(JQ617:JQ621)</f>
        <v>552.1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364.29999999999995</v>
      </c>
      <c r="KB622" s="268"/>
      <c r="KC622" s="203"/>
      <c r="KD622" s="426"/>
      <c r="KF622" s="203"/>
      <c r="KG622" s="203"/>
      <c r="KH622" s="203"/>
      <c r="KI622" s="10"/>
      <c r="KJ622" s="10">
        <f>SUM(KI617:KI621)</f>
        <v>649.4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602.80000000000007</v>
      </c>
      <c r="KT622" s="268"/>
      <c r="KU622" s="203"/>
      <c r="KV622" s="432"/>
      <c r="KX622" s="203"/>
      <c r="KY622" s="203"/>
      <c r="KZ622" s="203"/>
      <c r="LA622" s="10"/>
      <c r="LB622" s="10">
        <f>SUM(LA617:LA621)</f>
        <v>603.5</v>
      </c>
      <c r="LC622" s="268"/>
      <c r="LD622" s="203"/>
      <c r="LG622" s="203"/>
      <c r="LH622" s="203"/>
      <c r="LI622" s="203"/>
      <c r="LJ622" s="10"/>
      <c r="LK622" s="10">
        <f>SUM(LJ617:LJ621)</f>
        <v>279.40000000000003</v>
      </c>
      <c r="LL622" s="268"/>
      <c r="LM622" s="203"/>
      <c r="LN622" s="426"/>
      <c r="LP622" s="203"/>
      <c r="LQ622" s="203"/>
      <c r="LR622" s="203"/>
      <c r="LS622" s="10"/>
      <c r="LT622" s="10">
        <f>SUM(LS617:LS621)</f>
        <v>760.6</v>
      </c>
      <c r="LU622" s="268"/>
      <c r="LV622" s="203"/>
      <c r="LW622" s="426"/>
      <c r="LY622" s="203"/>
      <c r="LZ622" s="203"/>
      <c r="MA622" s="203"/>
      <c r="MB622" s="10"/>
      <c r="MC622" s="10">
        <f>SUM(MB617:MB621)</f>
        <v>576</v>
      </c>
      <c r="MD622" s="268"/>
      <c r="ME622" s="203"/>
      <c r="MF622" s="426"/>
      <c r="MH622" s="203"/>
      <c r="MI622" s="203"/>
      <c r="MJ622" s="203"/>
      <c r="MK622" s="10"/>
      <c r="ML622" s="10">
        <f>SUM(MK617:MK621)</f>
        <v>565.30000000000007</v>
      </c>
      <c r="MM622" s="268"/>
      <c r="MN622" s="203"/>
      <c r="MO622" s="426"/>
      <c r="MQ622" s="203"/>
      <c r="MR622" s="203"/>
      <c r="MS622" s="203"/>
      <c r="MT622" s="10"/>
      <c r="MU622" s="10">
        <f>SUM(MT617:MT621)</f>
        <v>495.50000000000006</v>
      </c>
      <c r="MV622" s="268"/>
      <c r="MW622" s="203"/>
      <c r="MX622" s="426"/>
      <c r="MZ622" s="203"/>
      <c r="NA622" s="203"/>
      <c r="NB622" s="203"/>
      <c r="NC622" s="10"/>
      <c r="ND622" s="10">
        <f>SUM(NC617:NC621)</f>
        <v>480.59999999999997</v>
      </c>
      <c r="NE622" s="268"/>
      <c r="NF622" s="203"/>
      <c r="NG622" s="426"/>
      <c r="NI622" s="203"/>
      <c r="NJ622" s="203"/>
      <c r="NK622" s="203"/>
      <c r="NL622" s="10"/>
      <c r="NM622" s="10">
        <f>SUM(NL617:NL621)</f>
        <v>423.4</v>
      </c>
      <c r="NN622" s="268"/>
      <c r="NO622" s="203"/>
      <c r="NP622" s="428"/>
      <c r="NR622" s="203"/>
      <c r="NS622" s="203"/>
      <c r="NT622" s="203"/>
      <c r="NU622" s="10"/>
      <c r="NV622" s="10">
        <f>SUM(NU617:NU621)</f>
        <v>769.1</v>
      </c>
      <c r="NW622" s="268"/>
      <c r="NX622" s="203"/>
      <c r="NY622" s="426"/>
      <c r="OA622" s="203"/>
      <c r="OB622" s="203"/>
      <c r="OC622" s="203"/>
      <c r="OD622" s="203"/>
      <c r="OE622" s="10">
        <f>SUM(OD617:OD621)</f>
        <v>409.40000000000003</v>
      </c>
      <c r="OF622" s="268"/>
      <c r="OG622" s="203"/>
      <c r="OH622" s="426"/>
      <c r="OJ622" s="203"/>
      <c r="OK622" s="203"/>
      <c r="OL622" s="203"/>
      <c r="OM622" s="10"/>
      <c r="ON622" s="10">
        <f>SUM(OM617:OM621)</f>
        <v>607.20000000000005</v>
      </c>
      <c r="OO622" s="268"/>
      <c r="OP622" s="203"/>
      <c r="OQ622" s="428"/>
      <c r="OS622" s="203"/>
      <c r="OT622" s="203"/>
      <c r="OU622" s="203"/>
      <c r="OV622" s="10"/>
      <c r="OW622" s="10">
        <f>SUM(OV617:OV621)</f>
        <v>326.2</v>
      </c>
      <c r="OX622" s="268"/>
      <c r="OY622" s="203"/>
      <c r="OZ622" s="431"/>
      <c r="PB622" s="203"/>
      <c r="PC622" s="203"/>
      <c r="PD622" s="203"/>
      <c r="PE622" s="10"/>
      <c r="PF622" s="10">
        <f>SUM(PE617:PE621)</f>
        <v>392.8</v>
      </c>
      <c r="PG622" s="268"/>
      <c r="PH622" s="203"/>
      <c r="PI622" s="426"/>
      <c r="PK622" s="203"/>
      <c r="PL622" s="203"/>
      <c r="PM622" s="203"/>
      <c r="PN622" s="10"/>
      <c r="PO622" s="10">
        <f>SUM(PN617:PN621)</f>
        <v>608.4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6"/>
      <c r="QC622" s="203"/>
      <c r="QD622" s="203"/>
      <c r="QE622" s="203"/>
      <c r="QF622" s="10"/>
      <c r="QG622" s="10">
        <f>SUM(QF617:QF621)</f>
        <v>391.8</v>
      </c>
      <c r="QH622" s="268"/>
      <c r="QI622" s="203"/>
      <c r="QJ622" s="426"/>
      <c r="QL622" s="203"/>
      <c r="QM622" s="203"/>
      <c r="QN622" s="203"/>
      <c r="QO622" s="10"/>
      <c r="QP622" s="10">
        <f>SUM(QO617:QO621)</f>
        <v>511.2</v>
      </c>
      <c r="QQ622" s="268"/>
      <c r="QR622" s="203"/>
      <c r="QS622" s="426"/>
      <c r="QU622" s="203"/>
      <c r="QV622" s="203"/>
      <c r="QW622" s="203"/>
      <c r="QX622" s="10"/>
      <c r="QY622" s="10">
        <f>SUM(QX617:QX621)</f>
        <v>347.7</v>
      </c>
      <c r="QZ622" s="268"/>
      <c r="RA622" s="203"/>
      <c r="RB622" s="426"/>
      <c r="RD622" s="203"/>
      <c r="RE622" s="203"/>
      <c r="RF622" s="203"/>
      <c r="RG622" s="10"/>
      <c r="RH622" s="10">
        <f>SUM(RG617:RG621)</f>
        <v>364.8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6"/>
      <c r="RV622" s="203"/>
      <c r="RW622" s="203"/>
      <c r="RX622" s="203"/>
      <c r="RY622" s="10"/>
      <c r="RZ622" s="10">
        <f>SUM(RY617:RY621)</f>
        <v>662.39999999999986</v>
      </c>
      <c r="SA622" s="274"/>
      <c r="SB622" s="203"/>
      <c r="SC622" s="426"/>
      <c r="SE622" s="203"/>
      <c r="SF622" s="203"/>
      <c r="SG622" s="203"/>
      <c r="SH622" s="10"/>
      <c r="SI622" s="10">
        <f>SUM(SH617:SH621)</f>
        <v>663.1</v>
      </c>
      <c r="SJ622" s="274"/>
      <c r="SK622" s="203"/>
      <c r="SL622" s="426"/>
      <c r="SN622" s="203"/>
      <c r="SO622" s="203"/>
      <c r="SP622" s="203"/>
      <c r="SQ622" s="10"/>
      <c r="SR622" s="10">
        <f>SUM(SQ617:SQ621)</f>
        <v>400.20000000000005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598.90000000000009</v>
      </c>
      <c r="TB622" s="274"/>
      <c r="TC622" s="203"/>
      <c r="TD622" s="431"/>
      <c r="TF622" s="203"/>
      <c r="TG622" s="203"/>
      <c r="TH622" s="203"/>
      <c r="TI622" s="203"/>
      <c r="TJ622" s="10">
        <f>SUM(TI617:TI621)</f>
        <v>638.40000000000009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451.40000000000003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278.2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407.8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315.7</v>
      </c>
      <c r="VD622" s="274"/>
      <c r="VE622" s="203"/>
      <c r="VF622" s="426"/>
      <c r="VH622" s="203"/>
      <c r="VI622" s="203"/>
      <c r="VJ622" s="203"/>
      <c r="VK622" s="10"/>
      <c r="VL622" s="10">
        <f>SUM(VK617:VK621)</f>
        <v>415</v>
      </c>
      <c r="VM622" s="274"/>
      <c r="VN622" s="203"/>
      <c r="VO622" s="426"/>
      <c r="VQ622" s="203"/>
      <c r="VR622" s="203"/>
      <c r="VS622" s="203"/>
      <c r="VT622" s="10"/>
      <c r="VU622" s="10">
        <f>SUM(VT617:VT621)</f>
        <v>370.7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234.5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6"/>
      <c r="XJ622" s="203"/>
      <c r="XK622" s="203"/>
      <c r="XL622" s="203"/>
      <c r="XM622" s="203"/>
      <c r="XN622" s="10">
        <f>SUM(XM617:XM621)</f>
        <v>249.8</v>
      </c>
      <c r="XO622" s="274"/>
      <c r="XP622" s="203"/>
      <c r="XQ622" s="426"/>
      <c r="XS622" s="203"/>
      <c r="XT622" s="203"/>
      <c r="XU622" s="203"/>
      <c r="XV622" s="10"/>
      <c r="XW622" s="10">
        <f>SUM(XV617:XV621)</f>
        <v>395.09999999999997</v>
      </c>
      <c r="XX622" s="274"/>
      <c r="XY622" s="203"/>
      <c r="XZ622" s="426"/>
      <c r="YB622" s="203"/>
      <c r="YC622" s="203"/>
      <c r="YD622" s="203"/>
      <c r="YE622" s="203"/>
      <c r="YF622" s="10">
        <f>SUM(YE617:YE621)</f>
        <v>424.29999999999995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31"/>
      <c r="ZC622" s="203"/>
      <c r="ZD622" s="203"/>
      <c r="ZE622" s="203"/>
      <c r="ZF622" s="203"/>
      <c r="ZG622" s="10">
        <f>SUM(ZF617:ZF621)</f>
        <v>347.8</v>
      </c>
      <c r="ZH622" s="274"/>
      <c r="ZI622" s="203"/>
      <c r="ZJ622" s="426"/>
      <c r="ZL622" s="203"/>
      <c r="ZM622" s="203"/>
      <c r="ZN622" s="203"/>
      <c r="ZO622" s="203"/>
      <c r="ZP622" s="10">
        <f>SUM(ZO617:ZO621)</f>
        <v>636.5</v>
      </c>
      <c r="ZQ622" s="274"/>
      <c r="ZR622" s="203"/>
      <c r="ZS622" s="426"/>
      <c r="ZU622" s="203"/>
      <c r="ZV622" s="203"/>
      <c r="ZW622" s="203"/>
      <c r="ZX622" s="10"/>
      <c r="ZY622" s="10">
        <f>SUM(ZX617:ZX621)</f>
        <v>482.59999999999997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689.6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603.5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481.09999999999997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287.09999999999997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407.3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6"/>
      <c r="AHB622" s="203"/>
      <c r="AHC622" s="203"/>
      <c r="AHD622" s="203"/>
      <c r="AHE622" s="10"/>
      <c r="AHF622" s="10">
        <f>SUM(AHE617:AHE621)</f>
        <v>316.60000000000002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349.4</v>
      </c>
      <c r="AHP622" s="274"/>
      <c r="AHQ622" s="203"/>
      <c r="AHR622" s="432"/>
      <c r="AHT622" s="203"/>
      <c r="AHU622" s="203"/>
      <c r="AHV622" s="203"/>
      <c r="AHW622" s="10"/>
      <c r="AHX622" s="10">
        <f>SUM(AHW617:AHW621)</f>
        <v>533.29999999999995</v>
      </c>
      <c r="AHY622" s="274"/>
      <c r="AHZ622" s="203"/>
      <c r="AIA622" s="432"/>
      <c r="AIC622" s="203"/>
      <c r="AID622" s="203"/>
      <c r="AIE622" s="203"/>
      <c r="AIF622" s="10"/>
      <c r="AIG622" s="10">
        <f>SUM(AIF617:AIF621)</f>
        <v>375.59999999999997</v>
      </c>
      <c r="AIH622" s="274"/>
      <c r="AII622" s="203"/>
      <c r="AIJ622" s="432"/>
      <c r="AIL622" s="203"/>
      <c r="AIM622" s="203"/>
      <c r="AIN622" s="203"/>
      <c r="AIO622" s="10"/>
      <c r="AIP622" s="10">
        <f>SUM(AIO617:AIO621)</f>
        <v>433</v>
      </c>
      <c r="AIQ622" s="274"/>
      <c r="AIR622" s="203"/>
      <c r="AIS622" s="432"/>
      <c r="AIU622" s="203"/>
      <c r="AIV622" s="203"/>
      <c r="AIW622" s="203"/>
      <c r="AIX622" s="10"/>
      <c r="AIY622" s="10">
        <f>SUM(AIX617:AIX621)</f>
        <v>578.4</v>
      </c>
      <c r="AIZ622" s="274"/>
      <c r="AJA622" s="203"/>
      <c r="AJB622" s="432"/>
      <c r="AJD622" s="203"/>
      <c r="AJE622" s="203"/>
      <c r="AJF622" s="203"/>
      <c r="AJG622" s="10"/>
      <c r="AJH622" s="10">
        <f>SUM(AJG617:AJG621)</f>
        <v>452.29999999999995</v>
      </c>
      <c r="AJI622" s="274"/>
      <c r="AJJ622" s="203"/>
      <c r="AJK622" s="432"/>
      <c r="AJM622" s="203"/>
      <c r="AJN622" s="203"/>
      <c r="AJO622" s="203"/>
      <c r="AJP622" s="10"/>
      <c r="AJQ622" s="10">
        <f>SUM(AJP617:AJP621)</f>
        <v>507.3</v>
      </c>
      <c r="AJR622" s="274"/>
      <c r="AJS622" s="203"/>
      <c r="AJT622" s="435"/>
      <c r="AJV622" s="203"/>
      <c r="AJW622" s="203"/>
      <c r="AJX622" s="203"/>
      <c r="AJY622" s="10"/>
      <c r="AJZ622" s="10">
        <f>SUM(AJY617:AJY621)</f>
        <v>625.1</v>
      </c>
      <c r="AKA622" s="274"/>
      <c r="AKB622" s="203"/>
      <c r="AKC622" s="432"/>
      <c r="AKE622" s="203"/>
      <c r="AKF622" s="203"/>
      <c r="AKG622" s="203"/>
      <c r="AKH622" s="10"/>
      <c r="AKI622" s="10">
        <f>SUM(AKH617:AKH621)</f>
        <v>518.1</v>
      </c>
      <c r="AKJ622" s="274"/>
      <c r="AKK622" s="203"/>
      <c r="AKL622" s="432"/>
      <c r="AKN622" s="203"/>
      <c r="AKO622" s="203"/>
      <c r="AKP622" s="203"/>
      <c r="AKQ622" s="10"/>
      <c r="AKR622" s="10">
        <f>SUM(AKQ617:AKQ621)</f>
        <v>573.9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415.5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698.2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384.9</v>
      </c>
      <c r="ALT622" s="274"/>
      <c r="ALU622" s="203"/>
      <c r="ALV622" s="432"/>
      <c r="ALX622" s="203"/>
      <c r="ALY622" s="203"/>
      <c r="ALZ622" s="203"/>
      <c r="AMA622" s="10"/>
      <c r="AMB622" s="10">
        <f>SUM(AMA617:AMA621)</f>
        <v>365.4</v>
      </c>
      <c r="AMC622" s="274"/>
      <c r="AMD622" s="203"/>
      <c r="AME622" s="432"/>
      <c r="AMG622" s="203"/>
      <c r="AMH622" s="203"/>
      <c r="AMI622" s="203"/>
      <c r="AMJ622" s="10"/>
      <c r="AMK622" s="10">
        <f>SUM(AMJ617:AMJ621)</f>
        <v>579.5</v>
      </c>
      <c r="AML622" s="274"/>
      <c r="AMM622" s="203"/>
      <c r="AMN622" s="432"/>
      <c r="AMP622" s="203"/>
      <c r="AMQ622" s="203"/>
      <c r="AMR622" s="203"/>
      <c r="AMS622" s="10"/>
      <c r="AMT622" s="10">
        <f>SUM(AMS617:AMS621)</f>
        <v>608.40000000000009</v>
      </c>
      <c r="AMU622" s="274"/>
      <c r="AMV622" s="203"/>
      <c r="AMW622" s="432"/>
      <c r="AMY622" s="203"/>
      <c r="AMZ622" s="203"/>
      <c r="ANA622" s="203"/>
      <c r="ANB622" s="10"/>
      <c r="ANC622" s="10">
        <f>SUM(ANB617:ANB621)</f>
        <v>701.90000000000009</v>
      </c>
      <c r="AND622" s="274"/>
      <c r="ANE622" s="203"/>
      <c r="ANF622" s="432"/>
      <c r="ANH622" s="203"/>
      <c r="ANI622" s="203"/>
      <c r="ANJ622" s="203"/>
      <c r="ANK622" s="10"/>
      <c r="ANL622" s="10">
        <f>SUM(ANK617:ANK621)</f>
        <v>448.19999999999993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431.90000000000003</v>
      </c>
      <c r="ANV622" s="274"/>
      <c r="ANW622" s="203"/>
      <c r="ANX622" s="432"/>
      <c r="ANZ622" s="203"/>
      <c r="AOA622" s="203"/>
      <c r="AOB622" s="203"/>
      <c r="AOC622" s="10"/>
      <c r="AOD622" s="10">
        <f>SUM(AOC617:AOC621)</f>
        <v>563.30000000000007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547.29999999999995</v>
      </c>
      <c r="AON622" s="274"/>
      <c r="AOO622" s="203"/>
      <c r="AOP622" s="432"/>
      <c r="AOR622" s="203"/>
      <c r="AOS622" s="203"/>
      <c r="AOT622" s="203"/>
      <c r="AOU622" s="10"/>
      <c r="AOV622" s="10">
        <f>SUM(AOU617:AOU621)</f>
        <v>389.09999999999997</v>
      </c>
      <c r="AOW622" s="274"/>
      <c r="AOX622" s="203"/>
      <c r="AOY622" s="432"/>
      <c r="APA622" s="203"/>
      <c r="APB622" s="203"/>
      <c r="APC622" s="203"/>
      <c r="APD622" s="10"/>
      <c r="APE622" s="10">
        <f>SUM(APD617:APD621)</f>
        <v>563.5</v>
      </c>
      <c r="APF622" s="274"/>
      <c r="APG622" s="203"/>
      <c r="APH622" s="432"/>
      <c r="APJ622" s="203"/>
      <c r="APK622" s="203"/>
      <c r="APL622" s="203"/>
      <c r="APM622" s="10"/>
      <c r="APN622" s="10">
        <f>SUM(APM617:APM621)</f>
        <v>766.2</v>
      </c>
      <c r="APO622" s="274"/>
      <c r="APP622" s="203"/>
      <c r="APQ622" s="432"/>
      <c r="APS622" s="203"/>
      <c r="APT622" s="203"/>
      <c r="APU622" s="203"/>
      <c r="APV622" s="10"/>
      <c r="APW622" s="10">
        <f>SUM(APV617:APV621)</f>
        <v>587.30000000000007</v>
      </c>
      <c r="APX622" s="274"/>
      <c r="APY622" s="203"/>
      <c r="APZ622" s="432"/>
      <c r="AQB622" s="203"/>
      <c r="AQC622" s="203"/>
      <c r="AQD622" s="203"/>
      <c r="AQE622" s="10"/>
      <c r="AQF622" s="10">
        <f>SUM(AQE617:AQE621)</f>
        <v>450.90000000000003</v>
      </c>
      <c r="AQG622" s="274"/>
    </row>
    <row r="623" spans="1:1125" s="14" customFormat="1" ht="15">
      <c r="A623" s="203" t="s">
        <v>85</v>
      </c>
      <c r="B623" s="419" t="s">
        <v>418</v>
      </c>
      <c r="C623" s="418" t="s">
        <v>2034</v>
      </c>
      <c r="D623" s="284">
        <f>IF(C623="Kopman",1.5,1)</f>
        <v>1.5</v>
      </c>
      <c r="E623" s="204">
        <f>VLOOKUP(B623,$A$681:$F$2236,6,FALSE)</f>
        <v>66</v>
      </c>
      <c r="F623" s="203" t="s">
        <v>61</v>
      </c>
      <c r="G623" s="10">
        <f>E623*1.5*D623</f>
        <v>148.5</v>
      </c>
      <c r="H623" s="10"/>
      <c r="I623" s="268"/>
      <c r="J623" s="203" t="s">
        <v>85</v>
      </c>
      <c r="K623" s="419" t="s">
        <v>418</v>
      </c>
      <c r="L623" s="418" t="s">
        <v>2034</v>
      </c>
      <c r="M623" s="284">
        <f>IF(L623="Kopman",1.5,1)</f>
        <v>1.5</v>
      </c>
      <c r="N623" s="204">
        <f>VLOOKUP(K623,$A$681:$F$2236,6,FALSE)</f>
        <v>66</v>
      </c>
      <c r="O623" s="203" t="s">
        <v>61</v>
      </c>
      <c r="P623" s="10">
        <f>N623*1.5*M623</f>
        <v>148.5</v>
      </c>
      <c r="Q623" s="10"/>
      <c r="R623" s="268"/>
      <c r="S623" s="203" t="s">
        <v>85</v>
      </c>
      <c r="T623" s="277" t="s">
        <v>418</v>
      </c>
      <c r="V623" s="284">
        <f>IF(U623="Kopman",1.5,1)</f>
        <v>1</v>
      </c>
      <c r="W623" s="204">
        <f>VLOOKUP(T623,$A$681:$F$2236,6,FALSE)</f>
        <v>66</v>
      </c>
      <c r="X623" s="203" t="s">
        <v>61</v>
      </c>
      <c r="Y623" s="10">
        <f>W623*1.5*V623</f>
        <v>99</v>
      </c>
      <c r="Z623" s="10"/>
      <c r="AA623" s="268"/>
      <c r="AB623" s="203" t="s">
        <v>85</v>
      </c>
      <c r="AC623" s="419" t="s">
        <v>418</v>
      </c>
      <c r="AD623" s="418" t="s">
        <v>2034</v>
      </c>
      <c r="AE623" s="284">
        <f>IF(AD623="Kopman",1.5,1)</f>
        <v>1.5</v>
      </c>
      <c r="AF623" s="204">
        <f>VLOOKUP(AC623,$A$681:$F$2236,6,FALSE)</f>
        <v>66</v>
      </c>
      <c r="AG623" s="203" t="s">
        <v>61</v>
      </c>
      <c r="AH623" s="10">
        <f>AF623*1.5*AE623</f>
        <v>148.5</v>
      </c>
      <c r="AI623" s="10"/>
      <c r="AJ623" s="268"/>
      <c r="AK623" s="203" t="s">
        <v>85</v>
      </c>
      <c r="AL623" s="277" t="s">
        <v>418</v>
      </c>
      <c r="AN623" s="284">
        <f>IF(AM623="Kopman",1.5,1)</f>
        <v>1</v>
      </c>
      <c r="AO623" s="204">
        <f>VLOOKUP(AL623,$A$681:$F$2236,6,FALSE)</f>
        <v>66</v>
      </c>
      <c r="AP623" s="203" t="s">
        <v>61</v>
      </c>
      <c r="AQ623" s="10">
        <f>AO623*1.5*AN623</f>
        <v>99</v>
      </c>
      <c r="AR623" s="10"/>
      <c r="AS623" s="268"/>
      <c r="AT623" s="203" t="s">
        <v>85</v>
      </c>
      <c r="AU623" s="277" t="s">
        <v>418</v>
      </c>
      <c r="AW623" s="284">
        <f>IF(AV623="Kopman",1.5,1)</f>
        <v>1</v>
      </c>
      <c r="AX623" s="204">
        <f>VLOOKUP(AU623,$A$681:$F$2236,6,FALSE)</f>
        <v>66</v>
      </c>
      <c r="AY623" s="203" t="s">
        <v>61</v>
      </c>
      <c r="AZ623" s="10">
        <f>AX623*1.5*AW623</f>
        <v>99</v>
      </c>
      <c r="BA623" s="10"/>
      <c r="BB623" s="268"/>
      <c r="BC623" s="203" t="s">
        <v>85</v>
      </c>
      <c r="BD623" s="277" t="s">
        <v>418</v>
      </c>
      <c r="BF623" s="284">
        <f>IF(BE623="Kopman",1.5,1)</f>
        <v>1</v>
      </c>
      <c r="BG623" s="204">
        <f>VLOOKUP(BD623,$A$681:$F$2236,6,FALSE)</f>
        <v>66</v>
      </c>
      <c r="BH623" s="203" t="s">
        <v>61</v>
      </c>
      <c r="BI623" s="10">
        <f>BG623*1.5*BF623</f>
        <v>99</v>
      </c>
      <c r="BJ623" s="10"/>
      <c r="BK623" s="268"/>
      <c r="BL623" s="203" t="s">
        <v>85</v>
      </c>
      <c r="BM623" s="277" t="s">
        <v>418</v>
      </c>
      <c r="BO623" s="284">
        <f>IF(BN623="Kopman",1.5,1)</f>
        <v>1</v>
      </c>
      <c r="BP623" s="204">
        <f>VLOOKUP(BM623,$A$681:$F$2236,6,FALSE)</f>
        <v>66</v>
      </c>
      <c r="BQ623" s="203" t="s">
        <v>61</v>
      </c>
      <c r="BR623" s="10">
        <f>BP623*1.5*BO623</f>
        <v>99</v>
      </c>
      <c r="BS623" s="10"/>
      <c r="BT623" s="268"/>
      <c r="BU623" s="203" t="s">
        <v>85</v>
      </c>
      <c r="BV623" s="419" t="s">
        <v>418</v>
      </c>
      <c r="BW623" s="418" t="s">
        <v>2034</v>
      </c>
      <c r="BX623" s="284">
        <f>IF(BW623="Kopman",1.5,1)</f>
        <v>1.5</v>
      </c>
      <c r="BY623" s="204">
        <f>VLOOKUP(BV623,$A$681:$F$2236,6,FALSE)</f>
        <v>66</v>
      </c>
      <c r="BZ623" s="203" t="s">
        <v>61</v>
      </c>
      <c r="CA623" s="10">
        <f>BY623*1.5*BX623</f>
        <v>148.5</v>
      </c>
      <c r="CB623" s="10"/>
      <c r="CC623" s="268"/>
      <c r="CD623" s="203" t="s">
        <v>85</v>
      </c>
      <c r="CE623" s="277" t="s">
        <v>418</v>
      </c>
      <c r="CG623" s="284">
        <f>IF(CF623="Kopman",1.5,1)</f>
        <v>1</v>
      </c>
      <c r="CH623" s="204">
        <f>VLOOKUP(CE623,$A$681:$F$2236,6,FALSE)</f>
        <v>66</v>
      </c>
      <c r="CI623" s="203" t="s">
        <v>61</v>
      </c>
      <c r="CJ623" s="10">
        <f>CH623*1.5*CG623</f>
        <v>99</v>
      </c>
      <c r="CK623" s="10"/>
      <c r="CL623" s="268"/>
      <c r="CM623" s="203" t="s">
        <v>85</v>
      </c>
      <c r="CN623" s="277" t="s">
        <v>418</v>
      </c>
      <c r="CP623" s="284">
        <f>IF(CO623="Kopman",1.5,1)</f>
        <v>1</v>
      </c>
      <c r="CQ623" s="204">
        <f>VLOOKUP(CN623,$A$681:$F$2236,6,FALSE)</f>
        <v>66</v>
      </c>
      <c r="CR623" s="203" t="s">
        <v>61</v>
      </c>
      <c r="CS623" s="10">
        <f>CQ623*1.5*CP623</f>
        <v>99</v>
      </c>
      <c r="CT623" s="10"/>
      <c r="CU623" s="268"/>
      <c r="CV623" s="203" t="s">
        <v>85</v>
      </c>
      <c r="CW623" s="277" t="s">
        <v>418</v>
      </c>
      <c r="CY623" s="284">
        <f>IF(CX623="Kopman",1.5,1)</f>
        <v>1</v>
      </c>
      <c r="CZ623" s="204">
        <f>VLOOKUP(CW623,$A$681:$F$2236,6,FALSE)</f>
        <v>66</v>
      </c>
      <c r="DA623" s="203" t="s">
        <v>61</v>
      </c>
      <c r="DB623" s="10">
        <f>CZ623*1.5*CY623</f>
        <v>99</v>
      </c>
      <c r="DC623" s="10"/>
      <c r="DD623" s="268"/>
      <c r="DE623" s="203" t="s">
        <v>85</v>
      </c>
      <c r="DF623" s="419" t="s">
        <v>418</v>
      </c>
      <c r="DG623" s="418" t="s">
        <v>2034</v>
      </c>
      <c r="DH623" s="284">
        <f>IF(DG623="Kopman",1.5,1)</f>
        <v>1.5</v>
      </c>
      <c r="DI623" s="204">
        <f>VLOOKUP(DF623,$A$681:$F$2236,6,FALSE)</f>
        <v>66</v>
      </c>
      <c r="DJ623" s="203" t="s">
        <v>61</v>
      </c>
      <c r="DK623" s="10">
        <f>DI623*1.5*DH623</f>
        <v>148.5</v>
      </c>
      <c r="DL623" s="10"/>
      <c r="DM623" s="268"/>
      <c r="DN623" s="203" t="s">
        <v>85</v>
      </c>
      <c r="DO623" s="277" t="s">
        <v>418</v>
      </c>
      <c r="DQ623" s="284">
        <f>IF(DP623="Kopman",1.5,1)</f>
        <v>1</v>
      </c>
      <c r="DR623" s="204">
        <f>VLOOKUP(DO623,$A$681:$F$2236,6,FALSE)</f>
        <v>66</v>
      </c>
      <c r="DS623" s="203" t="s">
        <v>61</v>
      </c>
      <c r="DT623" s="10">
        <f>DR623*1.5*DQ623</f>
        <v>99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VLOOKUP(DX623,$A$681:$F$2236,6,FALSE)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9" t="s">
        <v>418</v>
      </c>
      <c r="EH623" s="418" t="s">
        <v>2034</v>
      </c>
      <c r="EI623" s="284">
        <f>IF(EH623="Kopman",1.5,1)</f>
        <v>1.5</v>
      </c>
      <c r="EJ623" s="204">
        <f>VLOOKUP(EG623,$A$681:$F$2236,6,FALSE)</f>
        <v>66</v>
      </c>
      <c r="EK623" s="203" t="s">
        <v>61</v>
      </c>
      <c r="EL623" s="10">
        <f>EJ623*1.5*EI623</f>
        <v>148.5</v>
      </c>
      <c r="EM623" s="10"/>
      <c r="EN623" s="268"/>
      <c r="EO623" s="203" t="s">
        <v>85</v>
      </c>
      <c r="EP623" s="277" t="s">
        <v>418</v>
      </c>
      <c r="ER623" s="284">
        <f>IF(EQ623="Kopman",1.5,1)</f>
        <v>1</v>
      </c>
      <c r="ES623" s="204">
        <f>VLOOKUP(EP623,$A$681:$F$2236,6,FALSE)</f>
        <v>66</v>
      </c>
      <c r="ET623" s="203" t="s">
        <v>61</v>
      </c>
      <c r="EU623" s="10">
        <f>ES623*1.5*ER623</f>
        <v>99</v>
      </c>
      <c r="EV623" s="10"/>
      <c r="EW623" s="268"/>
      <c r="EX623" s="203" t="s">
        <v>85</v>
      </c>
      <c r="EY623" s="419" t="s">
        <v>418</v>
      </c>
      <c r="EZ623" s="418" t="s">
        <v>2034</v>
      </c>
      <c r="FA623" s="284">
        <f>IF(EZ623="Kopman",1.5,1)</f>
        <v>1.5</v>
      </c>
      <c r="FB623" s="204">
        <f>VLOOKUP(EY623,$A$681:$F$2236,6,FALSE)</f>
        <v>66</v>
      </c>
      <c r="FC623" s="203" t="s">
        <v>61</v>
      </c>
      <c r="FD623" s="10">
        <f>FB623*1.5*FA623</f>
        <v>148.5</v>
      </c>
      <c r="FE623" s="10"/>
      <c r="FF623" s="268"/>
      <c r="FG623" s="203" t="s">
        <v>85</v>
      </c>
      <c r="FH623" s="419" t="s">
        <v>418</v>
      </c>
      <c r="FI623" s="418" t="s">
        <v>2034</v>
      </c>
      <c r="FJ623" s="284">
        <f>IF(FI623="Kopman",1.5,1)</f>
        <v>1.5</v>
      </c>
      <c r="FK623" s="204">
        <f>VLOOKUP(FH623,$A$681:$F$2236,6,FALSE)</f>
        <v>66</v>
      </c>
      <c r="FL623" s="203" t="s">
        <v>61</v>
      </c>
      <c r="FM623" s="10">
        <f>FK623*1.5*FJ623</f>
        <v>148.5</v>
      </c>
      <c r="FN623" s="10"/>
      <c r="FO623" s="268"/>
      <c r="FP623" s="203" t="s">
        <v>85</v>
      </c>
      <c r="FQ623" s="277" t="s">
        <v>418</v>
      </c>
      <c r="FS623" s="284">
        <f>IF(FR623="Kopman",1.5,1)</f>
        <v>1</v>
      </c>
      <c r="FT623" s="204">
        <f>VLOOKUP(FQ623,$A$681:$F$2236,6,FALSE)</f>
        <v>66</v>
      </c>
      <c r="FU623" s="203" t="s">
        <v>61</v>
      </c>
      <c r="FV623" s="10">
        <f>FT623*1.5*FS623</f>
        <v>99</v>
      </c>
      <c r="FW623" s="10"/>
      <c r="FX623" s="268"/>
      <c r="FY623" s="203" t="s">
        <v>85</v>
      </c>
      <c r="FZ623" s="419" t="s">
        <v>418</v>
      </c>
      <c r="GA623" s="418" t="s">
        <v>2034</v>
      </c>
      <c r="GB623" s="284">
        <f>IF(GA623="Kopman",1.5,1)</f>
        <v>1.5</v>
      </c>
      <c r="GC623" s="204">
        <f>VLOOKUP(FZ623,$A$681:$F$2236,6,FALSE)</f>
        <v>66</v>
      </c>
      <c r="GD623" s="203" t="s">
        <v>61</v>
      </c>
      <c r="GE623" s="10">
        <f>GC623*1.5*GB623</f>
        <v>148.5</v>
      </c>
      <c r="GF623" s="10"/>
      <c r="GG623" s="268"/>
      <c r="GH623" s="203" t="s">
        <v>85</v>
      </c>
      <c r="GI623" s="419" t="s">
        <v>418</v>
      </c>
      <c r="GJ623" s="418" t="s">
        <v>2034</v>
      </c>
      <c r="GK623" s="284">
        <f>IF(GJ623="Kopman",1.5,1)</f>
        <v>1.5</v>
      </c>
      <c r="GL623" s="204">
        <f>VLOOKUP(GI623,$A$681:$F$2236,6,FALSE)</f>
        <v>66</v>
      </c>
      <c r="GM623" s="203" t="s">
        <v>61</v>
      </c>
      <c r="GN623" s="10">
        <f>GL623*1.5*GK623</f>
        <v>148.5</v>
      </c>
      <c r="GO623" s="10"/>
      <c r="GP623" s="268"/>
      <c r="GQ623" s="203" t="s">
        <v>85</v>
      </c>
      <c r="GR623" s="419" t="s">
        <v>418</v>
      </c>
      <c r="GS623" s="418" t="s">
        <v>2034</v>
      </c>
      <c r="GT623" s="284">
        <f>IF(GS623="Kopman",1.5,1)</f>
        <v>1.5</v>
      </c>
      <c r="GU623" s="204">
        <f>VLOOKUP(GR623,$A$681:$F$2236,6,FALSE)</f>
        <v>66</v>
      </c>
      <c r="GV623" s="203" t="s">
        <v>61</v>
      </c>
      <c r="GW623" s="10">
        <f>GU623*1.5</f>
        <v>99</v>
      </c>
      <c r="GX623" s="10"/>
      <c r="GY623" s="268"/>
      <c r="GZ623" s="203" t="s">
        <v>85</v>
      </c>
      <c r="HA623" s="277" t="s">
        <v>430</v>
      </c>
      <c r="HC623" s="284">
        <f>IF(HB623="Kopman",1.5,1)</f>
        <v>1</v>
      </c>
      <c r="HD623" s="204">
        <f>VLOOKUP(HA623,$A$681:$F$2236,6,FALSE)</f>
        <v>7</v>
      </c>
      <c r="HE623" s="203" t="s">
        <v>61</v>
      </c>
      <c r="HF623" s="10">
        <f>HD623*1.5*HC623</f>
        <v>10.5</v>
      </c>
      <c r="HG623" s="10"/>
      <c r="HH623" s="268"/>
      <c r="HI623" s="203" t="s">
        <v>85</v>
      </c>
      <c r="HJ623" s="419" t="s">
        <v>418</v>
      </c>
      <c r="HK623" s="418" t="s">
        <v>2034</v>
      </c>
      <c r="HL623" s="284">
        <f>IF(HK623="Kopman",1.5,1)</f>
        <v>1.5</v>
      </c>
      <c r="HM623" s="204">
        <f>VLOOKUP(HJ623,$A$681:$F$2236,6,FALSE)</f>
        <v>66</v>
      </c>
      <c r="HN623" s="203" t="s">
        <v>61</v>
      </c>
      <c r="HO623" s="10">
        <f>HM623*1.5</f>
        <v>99</v>
      </c>
      <c r="HP623" s="10"/>
      <c r="HQ623" s="268"/>
      <c r="HR623" s="203" t="s">
        <v>85</v>
      </c>
      <c r="HS623" s="277" t="s">
        <v>418</v>
      </c>
      <c r="HU623" s="284">
        <f>IF(HT623="Kopman",1.5,1)</f>
        <v>1</v>
      </c>
      <c r="HV623" s="204">
        <f>VLOOKUP(HS623,$A$681:$F$2236,6,FALSE)</f>
        <v>66</v>
      </c>
      <c r="HW623" s="203" t="s">
        <v>61</v>
      </c>
      <c r="HX623" s="10">
        <f>HV623*1.5*HU623</f>
        <v>99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VLOOKUP(IB623,$A$681:$F$2236,6,FALSE)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9" t="s">
        <v>418</v>
      </c>
      <c r="IL623" s="418" t="s">
        <v>2034</v>
      </c>
      <c r="IM623" s="284">
        <f>IF(IL623="Kopman",1.5,1)</f>
        <v>1.5</v>
      </c>
      <c r="IN623" s="204">
        <f>VLOOKUP(IK623,$A$681:$F$2236,6,FALSE)</f>
        <v>66</v>
      </c>
      <c r="IO623" s="203" t="s">
        <v>61</v>
      </c>
      <c r="IP623" s="10">
        <f>IN623*1.5*IM623</f>
        <v>148.5</v>
      </c>
      <c r="IQ623" s="10"/>
      <c r="IR623" s="268"/>
      <c r="IS623" s="203" t="s">
        <v>85</v>
      </c>
      <c r="IT623" s="277" t="s">
        <v>418</v>
      </c>
      <c r="IV623" s="284">
        <f>IF(IU623="Kopman",1.5,1)</f>
        <v>1</v>
      </c>
      <c r="IW623" s="204">
        <f>VLOOKUP(IT623,$A$681:$F$2236,6,FALSE)</f>
        <v>66</v>
      </c>
      <c r="IX623" s="203" t="s">
        <v>61</v>
      </c>
      <c r="IY623" s="10">
        <f>IW623*1.5*IV623</f>
        <v>99</v>
      </c>
      <c r="IZ623" s="10"/>
      <c r="JA623" s="268"/>
      <c r="JB623" s="203" t="s">
        <v>85</v>
      </c>
      <c r="JC623" s="419" t="s">
        <v>418</v>
      </c>
      <c r="JD623" s="418" t="s">
        <v>2034</v>
      </c>
      <c r="JE623" s="284">
        <f>IF(JD623="Kopman",1.5,1)</f>
        <v>1.5</v>
      </c>
      <c r="JF623" s="204">
        <f>VLOOKUP(JC623,$A$681:$F$2236,6,FALSE)</f>
        <v>66</v>
      </c>
      <c r="JG623" s="203" t="s">
        <v>61</v>
      </c>
      <c r="JH623" s="10">
        <f>JF623*1.5*JE623</f>
        <v>148.5</v>
      </c>
      <c r="JI623" s="10"/>
      <c r="JJ623" s="268"/>
      <c r="JK623" s="203" t="s">
        <v>85</v>
      </c>
      <c r="JL623" s="419" t="s">
        <v>418</v>
      </c>
      <c r="JM623" s="418" t="s">
        <v>2034</v>
      </c>
      <c r="JN623" s="284">
        <f>IF(JM623="Kopman",1.5,1)</f>
        <v>1.5</v>
      </c>
      <c r="JO623" s="204">
        <f>VLOOKUP(JL623,$A$681:$F$2236,6,FALSE)</f>
        <v>66</v>
      </c>
      <c r="JP623" s="203" t="s">
        <v>61</v>
      </c>
      <c r="JQ623" s="10">
        <f>JO623*1.5*JN623</f>
        <v>148.5</v>
      </c>
      <c r="JR623" s="10"/>
      <c r="JS623" s="268"/>
      <c r="JT623" s="203" t="s">
        <v>85</v>
      </c>
      <c r="JU623" s="277" t="s">
        <v>418</v>
      </c>
      <c r="JW623" s="284">
        <f>IF(JV623="Kopman",1.5,1)</f>
        <v>1</v>
      </c>
      <c r="JX623" s="204">
        <f>VLOOKUP(JU623,$A$681:$F$2236,6,FALSE)</f>
        <v>66</v>
      </c>
      <c r="JY623" s="203" t="s">
        <v>61</v>
      </c>
      <c r="JZ623" s="10">
        <f>JX623*1.5*JW623</f>
        <v>99</v>
      </c>
      <c r="KA623" s="10"/>
      <c r="KB623" s="268"/>
      <c r="KC623" s="203" t="s">
        <v>85</v>
      </c>
      <c r="KD623" s="277" t="s">
        <v>418</v>
      </c>
      <c r="KF623" s="284">
        <f>IF(KE623="Kopman",1.5,1)</f>
        <v>1</v>
      </c>
      <c r="KG623" s="204">
        <f>VLOOKUP(KD623,$A$681:$F$2236,6,FALSE)</f>
        <v>66</v>
      </c>
      <c r="KH623" s="203" t="s">
        <v>61</v>
      </c>
      <c r="KI623" s="10">
        <f>KG623*1.5*KF623</f>
        <v>99</v>
      </c>
      <c r="KJ623" s="10"/>
      <c r="KK623" s="268"/>
      <c r="KL623" s="203" t="s">
        <v>85</v>
      </c>
      <c r="KM623" s="419" t="s">
        <v>418</v>
      </c>
      <c r="KN623" s="418" t="s">
        <v>2034</v>
      </c>
      <c r="KO623" s="284">
        <f>IF(KN623="Kopman",1.5,1)</f>
        <v>1.5</v>
      </c>
      <c r="KP623" s="204">
        <f>VLOOKUP(KM623,$A$681:$F$2236,6,FALSE)</f>
        <v>66</v>
      </c>
      <c r="KQ623" s="203" t="s">
        <v>61</v>
      </c>
      <c r="KR623" s="10">
        <f>KP623*1.5</f>
        <v>99</v>
      </c>
      <c r="KS623" s="10"/>
      <c r="KT623" s="268"/>
      <c r="KU623" s="203" t="s">
        <v>85</v>
      </c>
      <c r="KV623" s="277" t="s">
        <v>418</v>
      </c>
      <c r="KX623" s="284">
        <f>IF(KW623="Kopman",1.5,1)</f>
        <v>1</v>
      </c>
      <c r="KY623" s="204">
        <f>VLOOKUP(KV623,$A$681:$F$2236,6,FALSE)</f>
        <v>66</v>
      </c>
      <c r="KZ623" s="203" t="s">
        <v>61</v>
      </c>
      <c r="LA623" s="10">
        <f>KY623*1.5*KX623</f>
        <v>99</v>
      </c>
      <c r="LB623" s="10"/>
      <c r="LC623" s="268"/>
      <c r="LD623" s="203" t="s">
        <v>85</v>
      </c>
      <c r="LE623" s="419" t="s">
        <v>418</v>
      </c>
      <c r="LF623" s="418" t="s">
        <v>2034</v>
      </c>
      <c r="LG623" s="284">
        <f>IF(LF623="Kopman",1.5,1)</f>
        <v>1.5</v>
      </c>
      <c r="LH623" s="204">
        <f>VLOOKUP(LE623,$A$681:$F$2236,6,FALSE)</f>
        <v>66</v>
      </c>
      <c r="LI623" s="203" t="s">
        <v>61</v>
      </c>
      <c r="LJ623" s="10">
        <f>LH623*1.5*LG623</f>
        <v>148.5</v>
      </c>
      <c r="LK623" s="10"/>
      <c r="LL623" s="268"/>
      <c r="LM623" s="203" t="s">
        <v>85</v>
      </c>
      <c r="LN623" s="419" t="s">
        <v>418</v>
      </c>
      <c r="LO623" s="418" t="s">
        <v>2034</v>
      </c>
      <c r="LP623" s="284">
        <f>IF(LO623="Kopman",1.5,1)</f>
        <v>1.5</v>
      </c>
      <c r="LQ623" s="204">
        <f>VLOOKUP(LN623,$A$681:$F$2236,6,FALSE)</f>
        <v>66</v>
      </c>
      <c r="LR623" s="203" t="s">
        <v>61</v>
      </c>
      <c r="LS623" s="10">
        <f>LQ623*1.5*LP623</f>
        <v>148.5</v>
      </c>
      <c r="LT623" s="10"/>
      <c r="LU623" s="268"/>
      <c r="LV623" s="203" t="s">
        <v>85</v>
      </c>
      <c r="LW623" s="277" t="s">
        <v>706</v>
      </c>
      <c r="LY623" s="284">
        <f>IF(LX623="Kopman",1.5,1)</f>
        <v>1</v>
      </c>
      <c r="LZ623" s="204">
        <f>VLOOKUP(LW623,$A$681:$F$2236,6,FALSE)</f>
        <v>25</v>
      </c>
      <c r="MA623" s="203" t="s">
        <v>61</v>
      </c>
      <c r="MB623" s="10">
        <f>LZ623*1.5*LY623</f>
        <v>37.5</v>
      </c>
      <c r="MC623" s="10"/>
      <c r="MD623" s="268"/>
      <c r="ME623" s="203" t="s">
        <v>85</v>
      </c>
      <c r="MF623" s="277" t="s">
        <v>418</v>
      </c>
      <c r="MH623" s="284">
        <f>IF(MG623="Kopman",1.5,1)</f>
        <v>1</v>
      </c>
      <c r="MI623" s="204">
        <f>VLOOKUP(MF623,$A$681:$F$2236,6,FALSE)</f>
        <v>66</v>
      </c>
      <c r="MJ623" s="203" t="s">
        <v>61</v>
      </c>
      <c r="MK623" s="10">
        <f>MI623*1.5*MH623</f>
        <v>99</v>
      </c>
      <c r="ML623" s="10"/>
      <c r="MM623" s="268"/>
      <c r="MN623" s="203" t="s">
        <v>85</v>
      </c>
      <c r="MO623" s="277" t="s">
        <v>418</v>
      </c>
      <c r="MQ623" s="284">
        <f>IF(MP623="Kopman",1.5,1)</f>
        <v>1</v>
      </c>
      <c r="MR623" s="204">
        <f>VLOOKUP(MO623,$A$681:$F$2236,6,FALSE)</f>
        <v>66</v>
      </c>
      <c r="MS623" s="203" t="s">
        <v>61</v>
      </c>
      <c r="MT623" s="10">
        <f>MR623*1.5*MQ623</f>
        <v>99</v>
      </c>
      <c r="MU623" s="10"/>
      <c r="MV623" s="268"/>
      <c r="MW623" s="203" t="s">
        <v>85</v>
      </c>
      <c r="MX623" s="277" t="s">
        <v>418</v>
      </c>
      <c r="MZ623" s="284">
        <f>IF(MY623="Kopman",1.5,1)</f>
        <v>1</v>
      </c>
      <c r="NA623" s="204">
        <f>VLOOKUP(MX623,$A$681:$F$2236,6,FALSE)</f>
        <v>66</v>
      </c>
      <c r="NB623" s="203" t="s">
        <v>61</v>
      </c>
      <c r="NC623" s="10">
        <f>NA623*1.5*MZ623</f>
        <v>99</v>
      </c>
      <c r="ND623" s="10"/>
      <c r="NE623" s="268"/>
      <c r="NF623" s="203" t="s">
        <v>85</v>
      </c>
      <c r="NG623" s="419" t="s">
        <v>418</v>
      </c>
      <c r="NH623" s="418" t="s">
        <v>2034</v>
      </c>
      <c r="NI623" s="284">
        <f>IF(NH623="Kopman",1.5,1)</f>
        <v>1.5</v>
      </c>
      <c r="NJ623" s="204">
        <f>VLOOKUP(NG623,$A$681:$F$2236,6,FALSE)</f>
        <v>66</v>
      </c>
      <c r="NK623" s="203" t="s">
        <v>61</v>
      </c>
      <c r="NL623" s="10">
        <f>NJ623*1.5*NI623</f>
        <v>148.5</v>
      </c>
      <c r="NM623" s="10"/>
      <c r="NN623" s="268"/>
      <c r="NO623" s="203" t="s">
        <v>85</v>
      </c>
      <c r="NP623" s="419" t="s">
        <v>418</v>
      </c>
      <c r="NQ623" s="418" t="s">
        <v>2034</v>
      </c>
      <c r="NR623" s="284">
        <f>IF(NQ623="Kopman",1.5,1)</f>
        <v>1.5</v>
      </c>
      <c r="NS623" s="204">
        <f>VLOOKUP(NP623,$A$681:$F$2236,6,FALSE)</f>
        <v>66</v>
      </c>
      <c r="NT623" s="203" t="s">
        <v>61</v>
      </c>
      <c r="NU623" s="10">
        <f>NS623*1.5*NR623</f>
        <v>148.5</v>
      </c>
      <c r="NV623" s="10"/>
      <c r="NW623" s="268"/>
      <c r="NX623" s="203" t="s">
        <v>85</v>
      </c>
      <c r="NY623" s="277" t="s">
        <v>418</v>
      </c>
      <c r="OA623" s="284">
        <f>IF(NZ623="Kopman",1.5,1)</f>
        <v>1</v>
      </c>
      <c r="OB623" s="204">
        <f>VLOOKUP(NY623,$A$681:$F$2236,6,FALSE)</f>
        <v>66</v>
      </c>
      <c r="OC623" s="203" t="s">
        <v>61</v>
      </c>
      <c r="OD623" s="10">
        <f>OB623*1.5</f>
        <v>99</v>
      </c>
      <c r="OE623" s="10"/>
      <c r="OF623" s="268"/>
      <c r="OG623" s="203" t="s">
        <v>85</v>
      </c>
      <c r="OH623" s="277" t="s">
        <v>418</v>
      </c>
      <c r="OJ623" s="284">
        <f>IF(OI623="Kopman",1.5,1)</f>
        <v>1</v>
      </c>
      <c r="OK623" s="204">
        <f>VLOOKUP(OH623,$A$681:$F$2236,6,FALSE)</f>
        <v>66</v>
      </c>
      <c r="OL623" s="203" t="s">
        <v>61</v>
      </c>
      <c r="OM623" s="10">
        <f>OK623*1.5*OJ623</f>
        <v>99</v>
      </c>
      <c r="ON623" s="10"/>
      <c r="OO623" s="268"/>
      <c r="OP623" s="203" t="s">
        <v>85</v>
      </c>
      <c r="OQ623" s="427" t="s">
        <v>418</v>
      </c>
      <c r="OS623" s="284">
        <f>IF(OR623="Kopman",1.5,1)</f>
        <v>1</v>
      </c>
      <c r="OT623" s="204">
        <f>VLOOKUP(OQ623,$A$681:$F$2236,6,FALSE)</f>
        <v>66</v>
      </c>
      <c r="OU623" s="203" t="s">
        <v>61</v>
      </c>
      <c r="OV623" s="10">
        <f>OT623*1.5*OS623</f>
        <v>99</v>
      </c>
      <c r="OW623" s="10"/>
      <c r="OX623" s="268"/>
      <c r="OY623" s="203" t="s">
        <v>85</v>
      </c>
      <c r="OZ623" s="430" t="s">
        <v>418</v>
      </c>
      <c r="PA623" s="418" t="s">
        <v>2034</v>
      </c>
      <c r="PB623" s="284">
        <f>IF(PA623="Kopman",1.5,1)</f>
        <v>1.5</v>
      </c>
      <c r="PC623" s="204">
        <f>VLOOKUP(OZ623,$A$681:$F$2236,6,FALSE)</f>
        <v>66</v>
      </c>
      <c r="PD623" s="203" t="s">
        <v>61</v>
      </c>
      <c r="PE623" s="10">
        <f>PC623*1.5*PB623</f>
        <v>148.5</v>
      </c>
      <c r="PF623" s="10"/>
      <c r="PG623" s="268"/>
      <c r="PH623" s="203" t="s">
        <v>85</v>
      </c>
      <c r="PI623" s="277" t="s">
        <v>418</v>
      </c>
      <c r="PK623" s="284">
        <f>IF(PJ623="Kopman",1.5,1)</f>
        <v>1</v>
      </c>
      <c r="PL623" s="204">
        <f>VLOOKUP(PI623,$A$681:$F$2236,6,FALSE)</f>
        <v>66</v>
      </c>
      <c r="PM623" s="203" t="s">
        <v>61</v>
      </c>
      <c r="PN623" s="10">
        <f>PL623*1.5*PK623</f>
        <v>99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VLOOKUP(PR623,$A$681:$F$2236,6,FALSE)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418</v>
      </c>
      <c r="QC623" s="284">
        <f>IF(QB623="Kopman",1.5,1)</f>
        <v>1</v>
      </c>
      <c r="QD623" s="204">
        <f>VLOOKUP(QA623,$A$681:$F$2236,6,FALSE)</f>
        <v>66</v>
      </c>
      <c r="QE623" s="203" t="s">
        <v>61</v>
      </c>
      <c r="QF623" s="10">
        <f>QD623*1.5*QC623</f>
        <v>99</v>
      </c>
      <c r="QG623" s="10"/>
      <c r="QH623" s="268"/>
      <c r="QI623" s="203" t="s">
        <v>85</v>
      </c>
      <c r="QJ623" s="277" t="s">
        <v>418</v>
      </c>
      <c r="QL623" s="284">
        <f>IF(QK623="Kopman",1.5,1)</f>
        <v>1</v>
      </c>
      <c r="QM623" s="204">
        <f>VLOOKUP(QJ623,$A$681:$F$2236,6,FALSE)</f>
        <v>66</v>
      </c>
      <c r="QN623" s="203" t="s">
        <v>61</v>
      </c>
      <c r="QO623" s="10">
        <f>QM623*1.5*QL623</f>
        <v>99</v>
      </c>
      <c r="QP623" s="10"/>
      <c r="QQ623" s="268"/>
      <c r="QR623" s="203" t="s">
        <v>85</v>
      </c>
      <c r="QS623" s="419" t="s">
        <v>418</v>
      </c>
      <c r="QT623" s="418" t="s">
        <v>2034</v>
      </c>
      <c r="QU623" s="284">
        <f>IF(QT623="Kopman",1.5,1)</f>
        <v>1.5</v>
      </c>
      <c r="QV623" s="204">
        <f>VLOOKUP(QS623,$A$681:$F$2236,6,FALSE)</f>
        <v>66</v>
      </c>
      <c r="QW623" s="203" t="s">
        <v>61</v>
      </c>
      <c r="QX623" s="10">
        <f>QV623*1.5*QU623</f>
        <v>148.5</v>
      </c>
      <c r="QY623" s="10"/>
      <c r="QZ623" s="268"/>
      <c r="RA623" s="203" t="s">
        <v>85</v>
      </c>
      <c r="RB623" s="277" t="s">
        <v>486</v>
      </c>
      <c r="RD623" s="284">
        <f>IF(RC623="Kopman",1.5,1)</f>
        <v>1</v>
      </c>
      <c r="RE623" s="204">
        <f>VLOOKUP(RB623,$A$681:$F$2236,6,FALSE)</f>
        <v>46</v>
      </c>
      <c r="RF623" s="203" t="s">
        <v>61</v>
      </c>
      <c r="RG623" s="10">
        <f>RE623*1.5*RD623</f>
        <v>69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VLOOKUP(RK623,$A$681:$F$2236,6,FALSE)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418</v>
      </c>
      <c r="RV623" s="284">
        <f>IF(RU623="Kopman",1.5,1)</f>
        <v>1</v>
      </c>
      <c r="RW623" s="204">
        <f>VLOOKUP(RT623,$A$681:$F$2236,6,FALSE)</f>
        <v>66</v>
      </c>
      <c r="RX623" s="203" t="s">
        <v>61</v>
      </c>
      <c r="RY623" s="10">
        <f>RW623*1.5*RV623</f>
        <v>99</v>
      </c>
      <c r="RZ623" s="10"/>
      <c r="SA623" s="274"/>
      <c r="SB623" s="203" t="s">
        <v>85</v>
      </c>
      <c r="SC623" s="419" t="s">
        <v>418</v>
      </c>
      <c r="SD623" s="418" t="s">
        <v>2034</v>
      </c>
      <c r="SE623" s="284">
        <f>IF(SD623="Kopman",1.5,1)</f>
        <v>1.5</v>
      </c>
      <c r="SF623" s="204">
        <f>VLOOKUP(SC623,$A$681:$F$2236,6,FALSE)</f>
        <v>66</v>
      </c>
      <c r="SG623" s="203" t="s">
        <v>61</v>
      </c>
      <c r="SH623" s="10">
        <f>SF623*1.5*SE623</f>
        <v>148.5</v>
      </c>
      <c r="SI623" s="10"/>
      <c r="SJ623" s="274"/>
      <c r="SK623" s="203" t="s">
        <v>85</v>
      </c>
      <c r="SL623" s="277" t="s">
        <v>418</v>
      </c>
      <c r="SN623" s="284">
        <f>IF(SM623="Kopman",1.5,1)</f>
        <v>1</v>
      </c>
      <c r="SO623" s="204">
        <f>VLOOKUP(SL623,$A$681:$F$2236,6,FALSE)</f>
        <v>66</v>
      </c>
      <c r="SP623" s="203" t="s">
        <v>61</v>
      </c>
      <c r="SQ623" s="10">
        <f>SO623*1.5*SN623</f>
        <v>99</v>
      </c>
      <c r="SR623" s="10"/>
      <c r="SS623" s="274"/>
      <c r="ST623" s="203" t="s">
        <v>85</v>
      </c>
      <c r="SU623" s="277" t="s">
        <v>549</v>
      </c>
      <c r="SW623" s="284">
        <f>IF(SV623="Kopman",1.5,1)</f>
        <v>1</v>
      </c>
      <c r="SX623" s="204">
        <f>VLOOKUP(SU623,$A$681:$F$2236,6,FALSE)</f>
        <v>18</v>
      </c>
      <c r="SY623" s="203" t="s">
        <v>61</v>
      </c>
      <c r="SZ623" s="10">
        <f>SX623*1.5*SW623</f>
        <v>27</v>
      </c>
      <c r="TA623" s="10"/>
      <c r="TB623" s="274"/>
      <c r="TC623" s="203" t="s">
        <v>85</v>
      </c>
      <c r="TD623" s="431" t="s">
        <v>418</v>
      </c>
      <c r="TF623" s="284">
        <f>IF(TE623="Kopman",1.5,1)</f>
        <v>1</v>
      </c>
      <c r="TG623" s="204">
        <f>VLOOKUP(TD623,$A$681:$F$2236,6,FALSE)</f>
        <v>66</v>
      </c>
      <c r="TH623" s="203" t="s">
        <v>61</v>
      </c>
      <c r="TI623" s="10">
        <f>TG623*1.5</f>
        <v>99</v>
      </c>
      <c r="TK623" s="274"/>
      <c r="TL623" s="203" t="s">
        <v>85</v>
      </c>
      <c r="TM623" s="277" t="s">
        <v>430</v>
      </c>
      <c r="TO623" s="284">
        <f>IF(TN623="Kopman",1.5,1)</f>
        <v>1</v>
      </c>
      <c r="TP623" s="204">
        <f>VLOOKUP(TM623,$A$681:$F$2236,6,FALSE)</f>
        <v>7</v>
      </c>
      <c r="TQ623" s="203" t="s">
        <v>61</v>
      </c>
      <c r="TR623" s="10">
        <f>TP623*1.5*TO623</f>
        <v>10.5</v>
      </c>
      <c r="TS623" s="10"/>
      <c r="TT623" s="274"/>
      <c r="TU623" s="203" t="s">
        <v>85</v>
      </c>
      <c r="TV623" s="277" t="s">
        <v>418</v>
      </c>
      <c r="TX623" s="284">
        <f>IF(TW623="Kopman",1.5,1)</f>
        <v>1</v>
      </c>
      <c r="TY623" s="204">
        <f>VLOOKUP(TV623,$A$681:$F$2236,6,FALSE)</f>
        <v>66</v>
      </c>
      <c r="TZ623" s="203" t="s">
        <v>61</v>
      </c>
      <c r="UA623" s="10">
        <f>TY623*1.5*TX623</f>
        <v>99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VLOOKUP(UE623,$A$681:$F$2236,6,FALSE)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706</v>
      </c>
      <c r="UP623" s="284">
        <f>IF(UO623="Kopman",1.5,1)</f>
        <v>1</v>
      </c>
      <c r="UQ623" s="204">
        <f>VLOOKUP(UN623,$A$681:$F$2236,6,FALSE)</f>
        <v>25</v>
      </c>
      <c r="UR623" s="203" t="s">
        <v>61</v>
      </c>
      <c r="US623" s="10">
        <f>UQ623*1.5*UP623</f>
        <v>37.5</v>
      </c>
      <c r="UT623" s="10"/>
      <c r="UU623" s="274"/>
      <c r="UV623" s="203" t="s">
        <v>85</v>
      </c>
      <c r="UW623" s="277" t="s">
        <v>695</v>
      </c>
      <c r="UY623" s="284">
        <f>IF(UX623="Kopman",1.5,1)</f>
        <v>1</v>
      </c>
      <c r="UZ623" s="204">
        <f>VLOOKUP(UW623,$A$681:$F$2236,6,FALSE)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517</v>
      </c>
      <c r="VH623" s="284">
        <f>IF(VG623="Kopman",1.5,1)</f>
        <v>1</v>
      </c>
      <c r="VI623" s="204">
        <f>VLOOKUP(VF623,$A$681:$F$2236,6,FALSE)</f>
        <v>158</v>
      </c>
      <c r="VJ623" s="203" t="s">
        <v>61</v>
      </c>
      <c r="VK623" s="10">
        <f>VI623*1.5*VH623</f>
        <v>237</v>
      </c>
      <c r="VL623" s="10"/>
      <c r="VM623" s="274"/>
      <c r="VN623" s="203" t="s">
        <v>85</v>
      </c>
      <c r="VO623" s="277" t="s">
        <v>486</v>
      </c>
      <c r="VQ623" s="284">
        <f>IF(VP623="Kopman",1.5,1)</f>
        <v>1</v>
      </c>
      <c r="VR623" s="204">
        <f>VLOOKUP(VO623,$A$681:$F$2236,6,FALSE)</f>
        <v>46</v>
      </c>
      <c r="VS623" s="203" t="s">
        <v>61</v>
      </c>
      <c r="VT623" s="10">
        <f>VR623*1.5*VQ623</f>
        <v>69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VLOOKUP(VX623,$A$681:$F$2236,6,FALSE)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706</v>
      </c>
      <c r="WI623" s="284">
        <f>IF(WH623="Kopman",1.5,1)</f>
        <v>1</v>
      </c>
      <c r="WJ623" s="204">
        <f>VLOOKUP(WG623,$A$681:$F$2236,6,FALSE)</f>
        <v>25</v>
      </c>
      <c r="WK623" s="203" t="s">
        <v>61</v>
      </c>
      <c r="WL623" s="10">
        <f>WJ623*1.5</f>
        <v>37.5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VLOOKUP(WP623,$A$681:$F$2236,6,FALSE)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VLOOKUP(WY623,$A$681:$F$2236,6,FALSE)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9" t="s">
        <v>418</v>
      </c>
      <c r="XI623" s="418" t="s">
        <v>2034</v>
      </c>
      <c r="XJ623" s="284">
        <f>IF(XI623="Kopman",1.5,1)</f>
        <v>1.5</v>
      </c>
      <c r="XK623" s="204">
        <f>VLOOKUP(XH623,$A$681:$F$2236,6,FALSE)</f>
        <v>66</v>
      </c>
      <c r="XL623" s="203" t="s">
        <v>61</v>
      </c>
      <c r="XM623" s="10">
        <f>XK623*1.5</f>
        <v>99</v>
      </c>
      <c r="XO623" s="274"/>
      <c r="XP623" s="203" t="s">
        <v>85</v>
      </c>
      <c r="XQ623" s="277" t="s">
        <v>418</v>
      </c>
      <c r="XS623" s="284">
        <f>IF(XR623="Kopman",1.5,1)</f>
        <v>1</v>
      </c>
      <c r="XT623" s="204">
        <f>VLOOKUP(XQ623,$A$681:$F$2236,6,FALSE)</f>
        <v>66</v>
      </c>
      <c r="XU623" s="203" t="s">
        <v>61</v>
      </c>
      <c r="XV623" s="10">
        <f>XT623*1.5*XS623</f>
        <v>99</v>
      </c>
      <c r="XW623" s="10"/>
      <c r="XX623" s="274"/>
      <c r="XY623" s="203" t="s">
        <v>85</v>
      </c>
      <c r="XZ623" s="419" t="s">
        <v>418</v>
      </c>
      <c r="YA623" s="418" t="s">
        <v>2034</v>
      </c>
      <c r="YB623" s="284">
        <f>IF(YA623="Kopman",1.5,1)</f>
        <v>1.5</v>
      </c>
      <c r="YC623" s="204">
        <f>VLOOKUP(XZ623,$A$681:$F$2236,6,FALSE)</f>
        <v>66</v>
      </c>
      <c r="YD623" s="203" t="s">
        <v>61</v>
      </c>
      <c r="YE623" s="10">
        <f>YC623*1.5</f>
        <v>99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VLOOKUP(YI623,$A$681:$F$2236,6,FALSE)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VLOOKUP(YR623,$A$681:$F$2236,6,FALSE)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31" t="s">
        <v>1798</v>
      </c>
      <c r="ZC623" s="284">
        <f>IF(ZB623="Kopman",1.5,1)</f>
        <v>1</v>
      </c>
      <c r="ZD623" s="204">
        <f>VLOOKUP(ZA623,$A$681:$F$2236,6,FALSE)</f>
        <v>86</v>
      </c>
      <c r="ZE623" s="203" t="s">
        <v>61</v>
      </c>
      <c r="ZF623" s="10">
        <f>ZD623*1.5</f>
        <v>129</v>
      </c>
      <c r="ZH623" s="274"/>
      <c r="ZI623" s="203" t="s">
        <v>85</v>
      </c>
      <c r="ZJ623" s="277" t="s">
        <v>418</v>
      </c>
      <c r="ZL623" s="284">
        <f>IF(ZK623="Kopman",1.5,1)</f>
        <v>1</v>
      </c>
      <c r="ZM623" s="204">
        <f>VLOOKUP(ZJ623,$A$681:$F$2236,6,FALSE)</f>
        <v>66</v>
      </c>
      <c r="ZN623" s="203" t="s">
        <v>61</v>
      </c>
      <c r="ZO623" s="10">
        <f>ZM623*1.5</f>
        <v>99</v>
      </c>
      <c r="ZQ623" s="274"/>
      <c r="ZR623" s="203" t="s">
        <v>85</v>
      </c>
      <c r="ZS623" s="277" t="s">
        <v>418</v>
      </c>
      <c r="ZU623" s="284">
        <f>IF(ZT623="Kopman",1.5,1)</f>
        <v>1</v>
      </c>
      <c r="ZV623" s="204">
        <f>VLOOKUP(ZS623,$A$681:$F$2236,6,FALSE)</f>
        <v>66</v>
      </c>
      <c r="ZW623" s="203" t="s">
        <v>61</v>
      </c>
      <c r="ZX623" s="10">
        <f>ZV623*1.5*ZU623</f>
        <v>99</v>
      </c>
      <c r="ZY623" s="10"/>
      <c r="ZZ623" s="274"/>
      <c r="AAA623" s="203" t="s">
        <v>85</v>
      </c>
      <c r="AAB623" s="277" t="s">
        <v>418</v>
      </c>
      <c r="AAD623" s="284">
        <f>IF(AAC623="Kopman",1.5,1)</f>
        <v>1</v>
      </c>
      <c r="AAE623" s="204">
        <f>VLOOKUP(AAB623,$A$681:$F$2236,6,FALSE)</f>
        <v>66</v>
      </c>
      <c r="AAF623" s="203" t="s">
        <v>61</v>
      </c>
      <c r="AAG623" s="10">
        <f>AAE623*1.5*AAD623</f>
        <v>99</v>
      </c>
      <c r="AAH623" s="10"/>
      <c r="AAI623" s="274"/>
      <c r="AAJ623" s="203" t="s">
        <v>85</v>
      </c>
      <c r="AAK623" s="277" t="s">
        <v>418</v>
      </c>
      <c r="AAM623" s="284">
        <f>IF(AAL623="Kopman",1.5,1)</f>
        <v>1</v>
      </c>
      <c r="AAN623" s="204">
        <f>VLOOKUP(AAK623,$A$681:$F$2236,6,FALSE)</f>
        <v>66</v>
      </c>
      <c r="AAO623" s="203" t="s">
        <v>61</v>
      </c>
      <c r="AAP623" s="10">
        <f>AAN623*1.5*AAM623</f>
        <v>99</v>
      </c>
      <c r="AAQ623" s="10"/>
      <c r="AAR623" s="274"/>
      <c r="AAS623" s="203" t="s">
        <v>85</v>
      </c>
      <c r="AAT623" s="277" t="s">
        <v>706</v>
      </c>
      <c r="AAV623" s="284">
        <f>IF(AAU623="Kopman",1.5,1)</f>
        <v>1</v>
      </c>
      <c r="AAW623" s="204">
        <f>VLOOKUP(AAT623,$A$681:$F$2236,6,FALSE)</f>
        <v>25</v>
      </c>
      <c r="AAX623" s="203" t="s">
        <v>61</v>
      </c>
      <c r="AAY623" s="10">
        <f>AAW623*1.5*AAV623</f>
        <v>37.5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VLOOKUP(ABC623,$A$681:$F$2236,6,FALSE)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444</v>
      </c>
      <c r="ABN623" s="284">
        <f>IF(ABM623="Kopman",1.5,1)</f>
        <v>1</v>
      </c>
      <c r="ABO623" s="204">
        <f>VLOOKUP(ABL623,$A$681:$F$2236,6,FALSE)</f>
        <v>0</v>
      </c>
      <c r="ABP623" s="203" t="s">
        <v>61</v>
      </c>
      <c r="ABQ623" s="10">
        <f>ABO623*1.5*ABN623</f>
        <v>0</v>
      </c>
      <c r="ABR623" s="10"/>
      <c r="ABS623" s="274"/>
      <c r="ABT623" s="203" t="s">
        <v>85</v>
      </c>
      <c r="ABU623" s="277" t="s">
        <v>517</v>
      </c>
      <c r="ABW623" s="284">
        <f>IF(ABV623="Kopman",1.5,1)</f>
        <v>1</v>
      </c>
      <c r="ABX623" s="204">
        <f>VLOOKUP(ABU623,$A$681:$F$2236,6,FALSE)</f>
        <v>158</v>
      </c>
      <c r="ABY623" s="203" t="s">
        <v>61</v>
      </c>
      <c r="ABZ623" s="10">
        <f>ABX623*1.5*ABW623</f>
        <v>237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VLOOKUP(ACD623,$A$681:$F$2236,6,FALSE)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VLOOKUP(ACM623,$A$681:$F$2236,6,FALSE)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VLOOKUP(ACV623,$A$681:$F$2236,6,FALSE)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VLOOKUP(ADE623,$A$681:$F$2236,6,FALSE)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VLOOKUP(ADN623,$A$681:$F$2236,6,FALSE)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VLOOKUP(ADW623,$A$681:$F$2236,6,FALSE)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VLOOKUP(AEF623,$A$681:$F$2236,6,FALSE)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VLOOKUP(AEO623,$A$681:$F$2236,6,FALSE)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VLOOKUP(AEX623,$A$681:$F$2236,6,FALSE)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VLOOKUP(AFG623,$A$681:$F$2236,6,FALSE)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VLOOKUP(AFP623,$A$681:$F$2236,6,FALSE)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VLOOKUP(AFY623,$A$681:$F$2236,6,FALSE)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VLOOKUP(AGH623,$A$681:$F$2236,6,FALSE)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VLOOKUP(AGQ623,$A$681:$F$2236,6,FALSE)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418</v>
      </c>
      <c r="AHB623" s="284">
        <f>IF(AHA623="Kopman",1.5,1)</f>
        <v>1</v>
      </c>
      <c r="AHC623" s="204">
        <f>VLOOKUP(AGZ623,$A$681:$F$2236,6,FALSE)</f>
        <v>66</v>
      </c>
      <c r="AHD623" s="203" t="s">
        <v>61</v>
      </c>
      <c r="AHE623" s="10">
        <f>AHC623*1.5*AHB623</f>
        <v>99</v>
      </c>
      <c r="AHF623" s="10"/>
      <c r="AHG623" s="274"/>
      <c r="AHH623" s="203" t="s">
        <v>85</v>
      </c>
      <c r="AHI623" s="277" t="s">
        <v>522</v>
      </c>
      <c r="AHK623" s="284">
        <f>IF(AHJ623="Kopman",1.5,1)</f>
        <v>1</v>
      </c>
      <c r="AHL623" s="204">
        <f>VLOOKUP(AHI623,$A$681:$F$2236,6,FALSE)</f>
        <v>49</v>
      </c>
      <c r="AHM623" s="203" t="s">
        <v>61</v>
      </c>
      <c r="AHN623" s="10">
        <f>AHL623*1.5*AHK623</f>
        <v>73.5</v>
      </c>
      <c r="AHO623" s="10"/>
      <c r="AHP623" s="274"/>
      <c r="AHQ623" s="203" t="s">
        <v>85</v>
      </c>
      <c r="AHR623" s="277" t="s">
        <v>2095</v>
      </c>
      <c r="AHT623" s="284">
        <f>IF(AHS623="Kopman",1.5,1)</f>
        <v>1</v>
      </c>
      <c r="AHU623" s="204">
        <f>VLOOKUP(AHR623,$A$681:$F$2236,6,FALSE)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418</v>
      </c>
      <c r="AIC623" s="284">
        <f>IF(AIB623="Kopman",1.5,1)</f>
        <v>1</v>
      </c>
      <c r="AID623" s="204">
        <f>VLOOKUP(AIA623,$A$681:$F$2236,6,FALSE)</f>
        <v>66</v>
      </c>
      <c r="AIE623" s="203" t="s">
        <v>61</v>
      </c>
      <c r="AIF623" s="10">
        <f>AID623*1.5*AIC623</f>
        <v>99</v>
      </c>
      <c r="AIG623" s="10"/>
      <c r="AIH623" s="274"/>
      <c r="AII623" s="203" t="s">
        <v>85</v>
      </c>
      <c r="AIJ623" s="277" t="s">
        <v>418</v>
      </c>
      <c r="AIL623" s="284">
        <f>IF(AIK623="Kopman",1.5,1)</f>
        <v>1</v>
      </c>
      <c r="AIM623" s="204">
        <f>VLOOKUP(AIJ623,$A$681:$F$2236,6,FALSE)</f>
        <v>66</v>
      </c>
      <c r="AIN623" s="203" t="s">
        <v>61</v>
      </c>
      <c r="AIO623" s="10">
        <f>AIM623*1.5*AIL623</f>
        <v>99</v>
      </c>
      <c r="AIP623" s="10"/>
      <c r="AIQ623" s="274"/>
      <c r="AIR623" s="203" t="s">
        <v>85</v>
      </c>
      <c r="AIS623" s="277" t="s">
        <v>418</v>
      </c>
      <c r="AIU623" s="284">
        <f>IF(AIT623="Kopman",1.5,1)</f>
        <v>1</v>
      </c>
      <c r="AIV623" s="204">
        <f>VLOOKUP(AIS623,$A$681:$F$2236,6,FALSE)</f>
        <v>66</v>
      </c>
      <c r="AIW623" s="203" t="s">
        <v>61</v>
      </c>
      <c r="AIX623" s="10">
        <f>AIV623*1.5*AIU623</f>
        <v>99</v>
      </c>
      <c r="AIY623" s="10"/>
      <c r="AIZ623" s="274"/>
      <c r="AJA623" s="203" t="s">
        <v>85</v>
      </c>
      <c r="AJB623" s="277" t="s">
        <v>462</v>
      </c>
      <c r="AJD623" s="284">
        <f>IF(AJC623="Kopman",1.5,1)</f>
        <v>1</v>
      </c>
      <c r="AJE623" s="204">
        <f>VLOOKUP(AJB623,$A$681:$F$2236,6,FALSE)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418</v>
      </c>
      <c r="AJM623" s="284">
        <f>IF(AJL623="Kopman",1.5,1)</f>
        <v>1</v>
      </c>
      <c r="AJN623" s="204">
        <f>VLOOKUP(AJK623,$A$681:$F$2236,6,FALSE)</f>
        <v>66</v>
      </c>
      <c r="AJO623" s="203" t="s">
        <v>61</v>
      </c>
      <c r="AJP623" s="10">
        <f>AJN623*1.5*AJM623</f>
        <v>99</v>
      </c>
      <c r="AJQ623" s="10"/>
      <c r="AJR623" s="274"/>
      <c r="AJS623" s="203" t="s">
        <v>85</v>
      </c>
      <c r="AJT623" s="434" t="s">
        <v>549</v>
      </c>
      <c r="AJV623" s="284">
        <f>IF(AJU623="Kopman",1.5,1)</f>
        <v>1</v>
      </c>
      <c r="AJW623" s="204">
        <f>VLOOKUP(AJT623,$A$681:$F$2236,6,FALSE)</f>
        <v>18</v>
      </c>
      <c r="AJX623" s="203" t="s">
        <v>61</v>
      </c>
      <c r="AJY623" s="10">
        <f>AJW623*1.5*AJV623</f>
        <v>27</v>
      </c>
      <c r="AJZ623" s="10"/>
      <c r="AKA623" s="274"/>
      <c r="AKB623" s="203" t="s">
        <v>85</v>
      </c>
      <c r="AKC623" s="419" t="s">
        <v>418</v>
      </c>
      <c r="AKD623" s="418" t="s">
        <v>2034</v>
      </c>
      <c r="AKE623" s="284">
        <f>IF(AKD623="Kopman",1.5,1)</f>
        <v>1.5</v>
      </c>
      <c r="AKF623" s="204">
        <f>VLOOKUP(AKC623,$A$681:$F$2236,6,FALSE)</f>
        <v>66</v>
      </c>
      <c r="AKG623" s="203" t="s">
        <v>61</v>
      </c>
      <c r="AKH623" s="10">
        <f>AKF623*1.5*AKE623</f>
        <v>148.5</v>
      </c>
      <c r="AKI623" s="10"/>
      <c r="AKJ623" s="274"/>
      <c r="AKK623" s="203" t="s">
        <v>85</v>
      </c>
      <c r="AKL623" s="277" t="s">
        <v>418</v>
      </c>
      <c r="AKN623" s="284">
        <f>IF(AKM623="Kopman",1.5,1)</f>
        <v>1</v>
      </c>
      <c r="AKO623" s="204">
        <f>VLOOKUP(AKL623,$A$681:$F$2236,6,FALSE)</f>
        <v>66</v>
      </c>
      <c r="AKP623" s="203" t="s">
        <v>61</v>
      </c>
      <c r="AKQ623" s="10">
        <f>AKO623*1.5*AKN623</f>
        <v>99</v>
      </c>
      <c r="AKR623" s="10"/>
      <c r="AKS623" s="274"/>
      <c r="AKT623" s="203" t="s">
        <v>85</v>
      </c>
      <c r="AKU623" s="277" t="s">
        <v>517</v>
      </c>
      <c r="AKW623" s="284">
        <f>IF(AKV623="Kopman",1.5,1)</f>
        <v>1</v>
      </c>
      <c r="AKX623" s="204">
        <f>VLOOKUP(AKU623,$A$681:$F$2236,6,FALSE)</f>
        <v>158</v>
      </c>
      <c r="AKY623" s="203" t="s">
        <v>61</v>
      </c>
      <c r="AKZ623" s="10">
        <f>AKX623*1.5*AKW623</f>
        <v>237</v>
      </c>
      <c r="ALA623" s="10"/>
      <c r="ALB623" s="274"/>
      <c r="ALC623" s="203" t="s">
        <v>85</v>
      </c>
      <c r="ALD623" s="277" t="s">
        <v>418</v>
      </c>
      <c r="ALF623" s="284">
        <f>IF(ALE623="Kopman",1.5,1)</f>
        <v>1</v>
      </c>
      <c r="ALG623" s="204">
        <f>VLOOKUP(ALD623,$A$681:$F$2236,6,FALSE)</f>
        <v>66</v>
      </c>
      <c r="ALH623" s="203" t="s">
        <v>61</v>
      </c>
      <c r="ALI623" s="10">
        <f>ALG623*1.5*ALF623</f>
        <v>99</v>
      </c>
      <c r="ALJ623" s="10"/>
      <c r="ALK623" s="274"/>
      <c r="ALL623" s="203" t="s">
        <v>85</v>
      </c>
      <c r="ALM623" s="277" t="s">
        <v>418</v>
      </c>
      <c r="ALN623" s="418" t="s">
        <v>2034</v>
      </c>
      <c r="ALO623" s="284">
        <f>IF(ALN623="Kopman",1.5,1)</f>
        <v>1.5</v>
      </c>
      <c r="ALP623" s="204">
        <f>VLOOKUP(ALM623,$A$681:$F$2236,6,FALSE)</f>
        <v>66</v>
      </c>
      <c r="ALQ623" s="203" t="s">
        <v>61</v>
      </c>
      <c r="ALR623" s="10">
        <f>ALP623*1.5*ALO623</f>
        <v>148.5</v>
      </c>
      <c r="ALS623" s="10"/>
      <c r="ALT623" s="274"/>
      <c r="ALU623" s="203" t="s">
        <v>85</v>
      </c>
      <c r="ALV623" s="277" t="s">
        <v>418</v>
      </c>
      <c r="ALX623" s="284">
        <f>IF(ALW623="Kopman",1.5,1)</f>
        <v>1</v>
      </c>
      <c r="ALY623" s="204">
        <f>VLOOKUP(ALV623,$A$681:$F$2236,6,FALSE)</f>
        <v>66</v>
      </c>
      <c r="ALZ623" s="203" t="s">
        <v>61</v>
      </c>
      <c r="AMA623" s="10">
        <f>ALY623*1.5*ALX623</f>
        <v>99</v>
      </c>
      <c r="AMB623" s="10"/>
      <c r="AMC623" s="274"/>
      <c r="AMD623" s="203" t="s">
        <v>85</v>
      </c>
      <c r="AME623" s="277" t="s">
        <v>522</v>
      </c>
      <c r="AMG623" s="284">
        <f>IF(AMF623="Kopman",1.5,1)</f>
        <v>1</v>
      </c>
      <c r="AMH623" s="204">
        <f>VLOOKUP(AME623,$A$681:$F$2236,6,FALSE)</f>
        <v>49</v>
      </c>
      <c r="AMI623" s="203" t="s">
        <v>61</v>
      </c>
      <c r="AMJ623" s="10">
        <f>AMH623*1.5*AMG623</f>
        <v>73.5</v>
      </c>
      <c r="AMK623" s="10"/>
      <c r="AML623" s="274"/>
      <c r="AMM623" s="203" t="s">
        <v>85</v>
      </c>
      <c r="AMN623" s="277" t="s">
        <v>430</v>
      </c>
      <c r="AMP623" s="284">
        <f>IF(AMO623="Kopman",1.5,1)</f>
        <v>1</v>
      </c>
      <c r="AMQ623" s="204">
        <f>VLOOKUP(AMN623,$A$681:$F$2236,6,FALSE)</f>
        <v>7</v>
      </c>
      <c r="AMR623" s="203" t="s">
        <v>61</v>
      </c>
      <c r="AMS623" s="10">
        <f>AMQ623*1.5*AMP623</f>
        <v>10.5</v>
      </c>
      <c r="AMT623" s="10"/>
      <c r="AMU623" s="274"/>
      <c r="AMV623" s="203" t="s">
        <v>85</v>
      </c>
      <c r="AMW623" s="419" t="s">
        <v>418</v>
      </c>
      <c r="AMX623" s="418" t="s">
        <v>2034</v>
      </c>
      <c r="AMY623" s="284">
        <f>IF(AMX623="Kopman",1.5,1)</f>
        <v>1.5</v>
      </c>
      <c r="AMZ623" s="204">
        <f>VLOOKUP(AMW623,$A$681:$F$2236,6,FALSE)</f>
        <v>66</v>
      </c>
      <c r="ANA623" s="203" t="s">
        <v>61</v>
      </c>
      <c r="ANB623" s="10">
        <f>AMZ623*1.5*AMY623</f>
        <v>148.5</v>
      </c>
      <c r="ANC623" s="10"/>
      <c r="AND623" s="274"/>
      <c r="ANE623" s="203" t="s">
        <v>85</v>
      </c>
      <c r="ANF623" s="277" t="s">
        <v>418</v>
      </c>
      <c r="ANH623" s="284">
        <f>IF(ANG623="Kopman",1.5,1)</f>
        <v>1</v>
      </c>
      <c r="ANI623" s="204">
        <f>VLOOKUP(ANF623,$A$681:$F$2236,6,FALSE)</f>
        <v>66</v>
      </c>
      <c r="ANJ623" s="203" t="s">
        <v>61</v>
      </c>
      <c r="ANK623" s="10">
        <f>ANI623*1.5*ANH623</f>
        <v>99</v>
      </c>
      <c r="ANL623" s="10"/>
      <c r="ANM623" s="274"/>
      <c r="ANN623" s="203" t="s">
        <v>85</v>
      </c>
      <c r="ANO623" s="277" t="s">
        <v>418</v>
      </c>
      <c r="ANQ623" s="284">
        <f>IF(ANP623="Kopman",1.5,1)</f>
        <v>1</v>
      </c>
      <c r="ANR623" s="204">
        <f>VLOOKUP(ANO623,$A$681:$F$2236,6,FALSE)</f>
        <v>66</v>
      </c>
      <c r="ANS623" s="203" t="s">
        <v>61</v>
      </c>
      <c r="ANT623" s="10">
        <f>ANR623*1.5*ANQ623</f>
        <v>99</v>
      </c>
      <c r="ANU623" s="10"/>
      <c r="ANV623" s="274"/>
      <c r="ANW623" s="203" t="s">
        <v>85</v>
      </c>
      <c r="ANX623" s="277" t="s">
        <v>418</v>
      </c>
      <c r="ANZ623" s="284">
        <f>IF(ANY623="Kopman",1.5,1)</f>
        <v>1</v>
      </c>
      <c r="AOA623" s="204">
        <f>VLOOKUP(ANX623,$A$681:$F$2236,6,FALSE)</f>
        <v>66</v>
      </c>
      <c r="AOB623" s="203" t="s">
        <v>61</v>
      </c>
      <c r="AOC623" s="10">
        <f>AOA623*1.5*ANZ623</f>
        <v>99</v>
      </c>
      <c r="AOD623" s="10"/>
      <c r="AOE623" s="274"/>
      <c r="AOF623" s="203" t="s">
        <v>85</v>
      </c>
      <c r="AOG623" s="277" t="s">
        <v>418</v>
      </c>
      <c r="AOI623" s="284">
        <f>IF(AOH623="Kopman",1.5,1)</f>
        <v>1</v>
      </c>
      <c r="AOJ623" s="204">
        <f>VLOOKUP(AOG623,$A$681:$F$2236,6,FALSE)</f>
        <v>66</v>
      </c>
      <c r="AOK623" s="203" t="s">
        <v>61</v>
      </c>
      <c r="AOL623" s="10">
        <f>AOJ623*1.5*AOI623</f>
        <v>99</v>
      </c>
      <c r="AOM623" s="10"/>
      <c r="AON623" s="274"/>
      <c r="AOO623" s="203" t="s">
        <v>85</v>
      </c>
      <c r="AOP623" s="419" t="s">
        <v>418</v>
      </c>
      <c r="AOQ623" s="418" t="s">
        <v>2034</v>
      </c>
      <c r="AOR623" s="284">
        <f>IF(AOQ623="Kopman",1.5,1)</f>
        <v>1.5</v>
      </c>
      <c r="AOS623" s="204">
        <f>VLOOKUP(AOP623,$A$681:$F$2236,6,FALSE)</f>
        <v>66</v>
      </c>
      <c r="AOT623" s="203" t="s">
        <v>61</v>
      </c>
      <c r="AOU623" s="10">
        <f>AOS623*1.5*AOR623</f>
        <v>148.5</v>
      </c>
      <c r="AOV623" s="10"/>
      <c r="AOW623" s="274"/>
      <c r="AOX623" s="203" t="s">
        <v>85</v>
      </c>
      <c r="AOY623" s="277" t="s">
        <v>418</v>
      </c>
      <c r="APA623" s="284">
        <f>IF(AOZ623="Kopman",1.5,1)</f>
        <v>1</v>
      </c>
      <c r="APB623" s="204">
        <f>VLOOKUP(AOY623,$A$681:$F$2236,6,FALSE)</f>
        <v>66</v>
      </c>
      <c r="APC623" s="203" t="s">
        <v>61</v>
      </c>
      <c r="APD623" s="10">
        <f>APB623*1.5*APA623</f>
        <v>99</v>
      </c>
      <c r="APE623" s="10"/>
      <c r="APF623" s="274"/>
      <c r="APG623" s="203" t="s">
        <v>85</v>
      </c>
      <c r="APH623" s="277" t="s">
        <v>418</v>
      </c>
      <c r="APJ623" s="284">
        <f>IF(API623="Kopman",1.5,1)</f>
        <v>1</v>
      </c>
      <c r="APK623" s="204">
        <f>VLOOKUP(APH623,$A$681:$F$2236,6,FALSE)</f>
        <v>66</v>
      </c>
      <c r="APL623" s="203" t="s">
        <v>61</v>
      </c>
      <c r="APM623" s="10">
        <f>APK623*1.5*APJ623</f>
        <v>99</v>
      </c>
      <c r="APN623" s="10"/>
      <c r="APO623" s="274"/>
      <c r="APP623" s="203" t="s">
        <v>85</v>
      </c>
      <c r="APQ623" s="277" t="s">
        <v>418</v>
      </c>
      <c r="APS623" s="284">
        <f>IF(APR623="Kopman",1.5,1)</f>
        <v>1</v>
      </c>
      <c r="APT623" s="204">
        <f>VLOOKUP(APQ623,$A$681:$F$2236,6,FALSE)</f>
        <v>66</v>
      </c>
      <c r="APU623" s="203" t="s">
        <v>61</v>
      </c>
      <c r="APV623" s="10">
        <f>APT623*1.5*APS623</f>
        <v>99</v>
      </c>
      <c r="APW623" s="10"/>
      <c r="APX623" s="274"/>
      <c r="APY623" s="203" t="s">
        <v>85</v>
      </c>
      <c r="APZ623" s="277" t="s">
        <v>418</v>
      </c>
      <c r="AQB623" s="284">
        <f>IF(AQA623="Kopman",1.5,1)</f>
        <v>1</v>
      </c>
      <c r="AQC623" s="204">
        <f>VLOOKUP(APZ623,$A$681:$F$2236,6,FALSE)</f>
        <v>66</v>
      </c>
      <c r="AQD623" s="203" t="s">
        <v>61</v>
      </c>
      <c r="AQE623" s="10">
        <f>AQC623*1.5*AQB623</f>
        <v>99</v>
      </c>
      <c r="AQF623" s="10"/>
      <c r="AQG623" s="274"/>
    </row>
    <row r="624" spans="1:1125" s="14" customFormat="1" ht="15">
      <c r="A624" s="203" t="s">
        <v>86</v>
      </c>
      <c r="B624" s="277" t="s">
        <v>706</v>
      </c>
      <c r="D624" s="204"/>
      <c r="E624" s="204">
        <f>VLOOKUP(B624,$A$681:$F$2236,6,FALSE)</f>
        <v>25</v>
      </c>
      <c r="F624" s="203" t="s">
        <v>63</v>
      </c>
      <c r="G624" s="10">
        <f>E624*1.4</f>
        <v>35</v>
      </c>
      <c r="H624" s="10"/>
      <c r="I624" s="268"/>
      <c r="J624" s="203" t="s">
        <v>86</v>
      </c>
      <c r="K624" s="277" t="s">
        <v>2095</v>
      </c>
      <c r="M624" s="204"/>
      <c r="N624" s="204">
        <f>VLOOKUP(K624,$A$681:$F$2236,6,FALSE)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718</v>
      </c>
      <c r="V624" s="204"/>
      <c r="W624" s="204">
        <f>VLOOKUP(T624,$A$681:$F$2236,6,FALSE)</f>
        <v>83</v>
      </c>
      <c r="X624" s="203" t="s">
        <v>63</v>
      </c>
      <c r="Y624" s="10">
        <f>W624*1.4</f>
        <v>116.19999999999999</v>
      </c>
      <c r="Z624" s="10"/>
      <c r="AA624" s="268"/>
      <c r="AB624" s="203" t="s">
        <v>86</v>
      </c>
      <c r="AC624" s="277" t="s">
        <v>2095</v>
      </c>
      <c r="AE624" s="204"/>
      <c r="AF624" s="204">
        <f>VLOOKUP(AC624,$A$681:$F$2236,6,FALSE)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822</v>
      </c>
      <c r="AN624" s="204"/>
      <c r="AO624" s="204">
        <f>VLOOKUP(AL624,$A$681:$F$2236,6,FALSE)</f>
        <v>28</v>
      </c>
      <c r="AP624" s="203" t="s">
        <v>63</v>
      </c>
      <c r="AQ624" s="10">
        <f>AO624*1.4</f>
        <v>39.199999999999996</v>
      </c>
      <c r="AR624" s="10"/>
      <c r="AS624" s="268"/>
      <c r="AT624" s="203" t="s">
        <v>86</v>
      </c>
      <c r="AU624" s="277" t="s">
        <v>2078</v>
      </c>
      <c r="AW624" s="204"/>
      <c r="AX624" s="204">
        <f>VLOOKUP(AU624,$A$681:$F$2236,6,FALSE)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718</v>
      </c>
      <c r="BF624" s="204"/>
      <c r="BG624" s="204">
        <f>VLOOKUP(BD624,$A$681:$F$2236,6,FALSE)</f>
        <v>83</v>
      </c>
      <c r="BH624" s="203" t="s">
        <v>63</v>
      </c>
      <c r="BI624" s="10">
        <f>BG624*1.4</f>
        <v>116.19999999999999</v>
      </c>
      <c r="BJ624" s="10"/>
      <c r="BK624" s="268"/>
      <c r="BL624" s="203" t="s">
        <v>86</v>
      </c>
      <c r="BM624" s="277" t="s">
        <v>493</v>
      </c>
      <c r="BO624" s="204"/>
      <c r="BP624" s="204">
        <f>VLOOKUP(BM624,$A$681:$F$2236,6,FALSE)</f>
        <v>37</v>
      </c>
      <c r="BQ624" s="203" t="s">
        <v>63</v>
      </c>
      <c r="BR624" s="10">
        <f>BP624*1.4</f>
        <v>51.8</v>
      </c>
      <c r="BS624" s="10"/>
      <c r="BT624" s="268"/>
      <c r="BU624" s="203" t="s">
        <v>86</v>
      </c>
      <c r="BV624" s="277" t="s">
        <v>462</v>
      </c>
      <c r="BX624" s="204"/>
      <c r="BY624" s="204">
        <f>VLOOKUP(BV624,$A$681:$F$2236,6,FALSE)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2095</v>
      </c>
      <c r="CG624" s="204"/>
      <c r="CH624" s="204">
        <f>VLOOKUP(CE624,$A$681:$F$2236,6,FALSE)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706</v>
      </c>
      <c r="CP624" s="204"/>
      <c r="CQ624" s="204">
        <f>VLOOKUP(CN624,$A$681:$F$2236,6,FALSE)</f>
        <v>25</v>
      </c>
      <c r="CR624" s="203" t="s">
        <v>63</v>
      </c>
      <c r="CS624" s="10">
        <f>CQ624*1.4</f>
        <v>35</v>
      </c>
      <c r="CT624" s="10"/>
      <c r="CU624" s="268"/>
      <c r="CV624" s="203" t="s">
        <v>86</v>
      </c>
      <c r="CW624" s="277" t="s">
        <v>1798</v>
      </c>
      <c r="CY624" s="204"/>
      <c r="CZ624" s="204">
        <f>VLOOKUP(CW624,$A$681:$F$2236,6,FALSE)</f>
        <v>86</v>
      </c>
      <c r="DA624" s="203" t="s">
        <v>63</v>
      </c>
      <c r="DB624" s="10">
        <f>CZ624*1.4</f>
        <v>120.39999999999999</v>
      </c>
      <c r="DC624" s="10"/>
      <c r="DD624" s="268"/>
      <c r="DE624" s="203" t="s">
        <v>86</v>
      </c>
      <c r="DF624" s="277" t="s">
        <v>2095</v>
      </c>
      <c r="DH624" s="204"/>
      <c r="DI624" s="204">
        <f>VLOOKUP(DF624,$A$681:$F$2236,6,FALSE)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486</v>
      </c>
      <c r="DQ624" s="204"/>
      <c r="DR624" s="204">
        <f>VLOOKUP(DO624,$A$681:$F$2236,6,FALSE)</f>
        <v>46</v>
      </c>
      <c r="DS624" s="203" t="s">
        <v>63</v>
      </c>
      <c r="DT624" s="10">
        <f>DR624*1.4</f>
        <v>64.399999999999991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VLOOKUP(DX624,$A$681:$F$2236,6,FALSE)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627</v>
      </c>
      <c r="EI624" s="204"/>
      <c r="EJ624" s="204">
        <f>VLOOKUP(EG624,$A$681:$F$2236,6,FALSE)</f>
        <v>10</v>
      </c>
      <c r="EK624" s="203" t="s">
        <v>63</v>
      </c>
      <c r="EL624" s="10">
        <f>EJ624*1.4</f>
        <v>14</v>
      </c>
      <c r="EM624" s="10"/>
      <c r="EN624" s="268"/>
      <c r="EO624" s="203" t="s">
        <v>86</v>
      </c>
      <c r="EP624" s="277" t="s">
        <v>462</v>
      </c>
      <c r="ER624" s="204"/>
      <c r="ES624" s="204">
        <f>VLOOKUP(EP624,$A$681:$F$2236,6,FALSE)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2095</v>
      </c>
      <c r="FA624" s="204"/>
      <c r="FB624" s="204">
        <f>VLOOKUP(EY624,$A$681:$F$2236,6,FALSE)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4" t="s">
        <v>706</v>
      </c>
      <c r="FJ624" s="204"/>
      <c r="FK624" s="204">
        <f>VLOOKUP(FH624,$A$681:$F$2236,6,FALSE)</f>
        <v>25</v>
      </c>
      <c r="FL624" s="203" t="s">
        <v>63</v>
      </c>
      <c r="FM624" s="10">
        <f>FK624*1.4</f>
        <v>35</v>
      </c>
      <c r="FN624" s="10"/>
      <c r="FO624" s="268"/>
      <c r="FP624" s="203" t="s">
        <v>86</v>
      </c>
      <c r="FQ624" s="277" t="s">
        <v>1798</v>
      </c>
      <c r="FS624" s="204"/>
      <c r="FT624" s="204">
        <f>VLOOKUP(FQ624,$A$681:$F$2236,6,FALSE)</f>
        <v>86</v>
      </c>
      <c r="FU624" s="203" t="s">
        <v>63</v>
      </c>
      <c r="FV624" s="10">
        <f>FT624*1.4</f>
        <v>120.39999999999999</v>
      </c>
      <c r="FW624" s="10"/>
      <c r="FX624" s="268"/>
      <c r="FY624" s="203" t="s">
        <v>86</v>
      </c>
      <c r="FZ624" s="277" t="s">
        <v>462</v>
      </c>
      <c r="GB624" s="204"/>
      <c r="GC624" s="204">
        <f>VLOOKUP(FZ624,$A$681:$F$2236,6,FALSE)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486</v>
      </c>
      <c r="GK624" s="204"/>
      <c r="GL624" s="204">
        <f>VLOOKUP(GI624,$A$681:$F$2236,6,FALSE)</f>
        <v>46</v>
      </c>
      <c r="GM624" s="203" t="s">
        <v>63</v>
      </c>
      <c r="GN624" s="10">
        <f>GL624*1.4</f>
        <v>64.399999999999991</v>
      </c>
      <c r="GO624" s="10"/>
      <c r="GP624" s="268"/>
      <c r="GQ624" s="203" t="s">
        <v>86</v>
      </c>
      <c r="GR624" s="277" t="s">
        <v>706</v>
      </c>
      <c r="GT624" s="204"/>
      <c r="GU624" s="204">
        <f>VLOOKUP(GR624,$A$681:$F$2236,6,FALSE)</f>
        <v>25</v>
      </c>
      <c r="GV624" s="203" t="s">
        <v>63</v>
      </c>
      <c r="GW624" s="10">
        <f>GU624*1.4</f>
        <v>35</v>
      </c>
      <c r="GX624" s="10"/>
      <c r="GY624" s="268"/>
      <c r="GZ624" s="203" t="s">
        <v>86</v>
      </c>
      <c r="HA624" s="277" t="s">
        <v>2095</v>
      </c>
      <c r="HC624" s="204"/>
      <c r="HD624" s="204">
        <f>VLOOKUP(HA624,$A$681:$F$2236,6,FALSE)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430</v>
      </c>
      <c r="HL624" s="204"/>
      <c r="HM624" s="204">
        <f>VLOOKUP(HJ624,$A$681:$F$2236,6,FALSE)</f>
        <v>7</v>
      </c>
      <c r="HN624" s="203" t="s">
        <v>63</v>
      </c>
      <c r="HO624" s="10">
        <f>HM624*1.4</f>
        <v>9.7999999999999989</v>
      </c>
      <c r="HP624" s="10"/>
      <c r="HQ624" s="268"/>
      <c r="HR624" s="203" t="s">
        <v>86</v>
      </c>
      <c r="HS624" s="277" t="s">
        <v>430</v>
      </c>
      <c r="HU624" s="204"/>
      <c r="HV624" s="204">
        <f>VLOOKUP(HS624,$A$681:$F$2236,6,FALSE)</f>
        <v>7</v>
      </c>
      <c r="HW624" s="203" t="s">
        <v>63</v>
      </c>
      <c r="HX624" s="10">
        <f>HV624*1.4</f>
        <v>9.7999999999999989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VLOOKUP(IB624,$A$681:$F$2236,6,FALSE)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718</v>
      </c>
      <c r="IM624" s="204"/>
      <c r="IN624" s="204">
        <f>VLOOKUP(IK624,$A$681:$F$2236,6,FALSE)</f>
        <v>83</v>
      </c>
      <c r="IO624" s="203" t="s">
        <v>63</v>
      </c>
      <c r="IP624" s="10">
        <f>IN624*1.4</f>
        <v>116.19999999999999</v>
      </c>
      <c r="IQ624" s="10"/>
      <c r="IR624" s="268"/>
      <c r="IS624" s="203" t="s">
        <v>86</v>
      </c>
      <c r="IT624" s="277" t="s">
        <v>2095</v>
      </c>
      <c r="IV624" s="204"/>
      <c r="IW624" s="204">
        <f>VLOOKUP(IT624,$A$681:$F$2236,6,FALSE)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522</v>
      </c>
      <c r="JE624" s="204"/>
      <c r="JF624" s="204">
        <f>VLOOKUP(JC624,$A$681:$F$2236,6,FALSE)</f>
        <v>49</v>
      </c>
      <c r="JG624" s="203" t="s">
        <v>63</v>
      </c>
      <c r="JH624" s="10">
        <f>JF624*1.4</f>
        <v>68.599999999999994</v>
      </c>
      <c r="JI624" s="10"/>
      <c r="JJ624" s="268"/>
      <c r="JK624" s="203" t="s">
        <v>86</v>
      </c>
      <c r="JL624" s="277" t="s">
        <v>444</v>
      </c>
      <c r="JN624" s="204"/>
      <c r="JO624" s="204">
        <f>VLOOKUP(JL624,$A$681:$F$2236,6,FALSE)</f>
        <v>0</v>
      </c>
      <c r="JP624" s="203" t="s">
        <v>63</v>
      </c>
      <c r="JQ624" s="10">
        <f>JO624*1.4</f>
        <v>0</v>
      </c>
      <c r="JR624" s="10"/>
      <c r="JS624" s="268"/>
      <c r="JT624" s="203" t="s">
        <v>86</v>
      </c>
      <c r="JU624" s="277" t="s">
        <v>420</v>
      </c>
      <c r="JW624" s="204"/>
      <c r="JX624" s="204">
        <f>VLOOKUP(JU624,$A$681:$F$2236,6,FALSE)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822</v>
      </c>
      <c r="KF624" s="204"/>
      <c r="KG624" s="204">
        <f>VLOOKUP(KD624,$A$681:$F$2236,6,FALSE)</f>
        <v>28</v>
      </c>
      <c r="KH624" s="203" t="s">
        <v>63</v>
      </c>
      <c r="KI624" s="10">
        <f>KG624*1.4</f>
        <v>39.199999999999996</v>
      </c>
      <c r="KJ624" s="10"/>
      <c r="KK624" s="268"/>
      <c r="KL624" s="203" t="s">
        <v>86</v>
      </c>
      <c r="KM624" s="277" t="s">
        <v>549</v>
      </c>
      <c r="KO624" s="204"/>
      <c r="KP624" s="204">
        <f>VLOOKUP(KM624,$A$681:$F$2236,6,FALSE)</f>
        <v>18</v>
      </c>
      <c r="KQ624" s="203" t="s">
        <v>63</v>
      </c>
      <c r="KR624" s="10">
        <f>KP624*1.4</f>
        <v>25.2</v>
      </c>
      <c r="KS624" s="10"/>
      <c r="KT624" s="268"/>
      <c r="KU624" s="203" t="s">
        <v>86</v>
      </c>
      <c r="KV624" s="277" t="s">
        <v>516</v>
      </c>
      <c r="KX624" s="204"/>
      <c r="KY624" s="204">
        <f>VLOOKUP(KV624,$A$681:$F$2236,6,FALSE)</f>
        <v>2</v>
      </c>
      <c r="KZ624" s="203" t="s">
        <v>63</v>
      </c>
      <c r="LA624" s="10">
        <f>KY624*1.4</f>
        <v>2.8</v>
      </c>
      <c r="LB624" s="10"/>
      <c r="LC624" s="268"/>
      <c r="LD624" s="203" t="s">
        <v>86</v>
      </c>
      <c r="LE624" s="277" t="s">
        <v>1798</v>
      </c>
      <c r="LG624" s="204"/>
      <c r="LH624" s="204">
        <f>VLOOKUP(LE624,$A$681:$F$2236,6,FALSE)</f>
        <v>86</v>
      </c>
      <c r="LI624" s="203" t="s">
        <v>63</v>
      </c>
      <c r="LJ624" s="10">
        <f>LH624*1.4</f>
        <v>120.39999999999999</v>
      </c>
      <c r="LK624" s="10"/>
      <c r="LL624" s="268"/>
      <c r="LM624" s="203" t="s">
        <v>86</v>
      </c>
      <c r="LN624" s="277" t="s">
        <v>512</v>
      </c>
      <c r="LP624" s="204"/>
      <c r="LQ624" s="204">
        <f>VLOOKUP(LN624,$A$681:$F$2236,6,FALSE)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462</v>
      </c>
      <c r="LY624" s="204"/>
      <c r="LZ624" s="204">
        <f>VLOOKUP(LW624,$A$681:$F$2236,6,FALSE)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706</v>
      </c>
      <c r="MH624" s="204"/>
      <c r="MI624" s="204">
        <f>VLOOKUP(MF624,$A$681:$F$2236,6,FALSE)</f>
        <v>25</v>
      </c>
      <c r="MJ624" s="203" t="s">
        <v>63</v>
      </c>
      <c r="MK624" s="10">
        <f>MI624*1.4</f>
        <v>35</v>
      </c>
      <c r="ML624" s="10"/>
      <c r="MM624" s="268"/>
      <c r="MN624" s="203" t="s">
        <v>86</v>
      </c>
      <c r="MO624" s="277" t="s">
        <v>462</v>
      </c>
      <c r="MQ624" s="204"/>
      <c r="MR624" s="204">
        <f>VLOOKUP(MO624,$A$681:$F$2236,6,FALSE)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718</v>
      </c>
      <c r="MZ624" s="204"/>
      <c r="NA624" s="204">
        <f>VLOOKUP(MX624,$A$681:$F$2236,6,FALSE)</f>
        <v>83</v>
      </c>
      <c r="NB624" s="203" t="s">
        <v>63</v>
      </c>
      <c r="NC624" s="10">
        <f>NA624*1.4</f>
        <v>116.19999999999999</v>
      </c>
      <c r="ND624" s="10"/>
      <c r="NE624" s="268"/>
      <c r="NF624" s="203" t="s">
        <v>86</v>
      </c>
      <c r="NG624" s="277" t="s">
        <v>666</v>
      </c>
      <c r="NI624" s="204"/>
      <c r="NJ624" s="204">
        <f>VLOOKUP(NG624,$A$681:$F$2236,6,FALSE)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7" t="s">
        <v>718</v>
      </c>
      <c r="NR624" s="204"/>
      <c r="NS624" s="204">
        <f>VLOOKUP(NP624,$A$681:$F$2236,6,FALSE)</f>
        <v>83</v>
      </c>
      <c r="NT624" s="203" t="s">
        <v>63</v>
      </c>
      <c r="NU624" s="10">
        <f>NS624*1.4</f>
        <v>116.19999999999999</v>
      </c>
      <c r="NV624" s="10"/>
      <c r="NW624" s="268"/>
      <c r="NX624" s="203" t="s">
        <v>86</v>
      </c>
      <c r="NY624" s="277" t="s">
        <v>822</v>
      </c>
      <c r="OA624" s="204"/>
      <c r="OB624" s="204">
        <f>VLOOKUP(NY624,$A$681:$F$2236,6,FALSE)</f>
        <v>28</v>
      </c>
      <c r="OC624" s="203" t="s">
        <v>63</v>
      </c>
      <c r="OD624" s="10">
        <f>OB624*1.4</f>
        <v>39.199999999999996</v>
      </c>
      <c r="OE624" s="10"/>
      <c r="OF624" s="268"/>
      <c r="OG624" s="203" t="s">
        <v>86</v>
      </c>
      <c r="OH624" s="277" t="s">
        <v>822</v>
      </c>
      <c r="OJ624" s="204"/>
      <c r="OK624" s="204">
        <f>VLOOKUP(OH624,$A$681:$F$2236,6,FALSE)</f>
        <v>28</v>
      </c>
      <c r="OL624" s="203" t="s">
        <v>63</v>
      </c>
      <c r="OM624" s="10">
        <f>OK624*1.4</f>
        <v>39.199999999999996</v>
      </c>
      <c r="ON624" s="10"/>
      <c r="OO624" s="268"/>
      <c r="OP624" s="203" t="s">
        <v>86</v>
      </c>
      <c r="OQ624" s="427" t="s">
        <v>822</v>
      </c>
      <c r="OS624" s="204"/>
      <c r="OT624" s="204">
        <f>VLOOKUP(OQ624,$A$681:$F$2236,6,FALSE)</f>
        <v>28</v>
      </c>
      <c r="OU624" s="203" t="s">
        <v>63</v>
      </c>
      <c r="OV624" s="10">
        <f>OT624*1.4</f>
        <v>39.199999999999996</v>
      </c>
      <c r="OW624" s="10"/>
      <c r="OX624" s="268"/>
      <c r="OY624" s="203" t="s">
        <v>86</v>
      </c>
      <c r="OZ624" s="431" t="s">
        <v>522</v>
      </c>
      <c r="PB624" s="204"/>
      <c r="PC624" s="204">
        <f>VLOOKUP(OZ624,$A$681:$F$2236,6,FALSE)</f>
        <v>49</v>
      </c>
      <c r="PD624" s="203" t="s">
        <v>63</v>
      </c>
      <c r="PE624" s="10">
        <f>PC624*1.4</f>
        <v>68.599999999999994</v>
      </c>
      <c r="PF624" s="10"/>
      <c r="PG624" s="268"/>
      <c r="PH624" s="203" t="s">
        <v>86</v>
      </c>
      <c r="PI624" s="277" t="s">
        <v>706</v>
      </c>
      <c r="PK624" s="204"/>
      <c r="PL624" s="204">
        <f>VLOOKUP(PI624,$A$681:$F$2236,6,FALSE)</f>
        <v>25</v>
      </c>
      <c r="PM624" s="203" t="s">
        <v>63</v>
      </c>
      <c r="PN624" s="10">
        <f>PL624*1.4</f>
        <v>35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VLOOKUP(PR624,$A$681:$F$2236,6,FALSE)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627</v>
      </c>
      <c r="QC624" s="204"/>
      <c r="QD624" s="204">
        <f>VLOOKUP(QA624,$A$681:$F$2236,6,FALSE)</f>
        <v>10</v>
      </c>
      <c r="QE624" s="203" t="s">
        <v>63</v>
      </c>
      <c r="QF624" s="10">
        <f>QD624*1.4</f>
        <v>14</v>
      </c>
      <c r="QG624" s="10"/>
      <c r="QH624" s="268"/>
      <c r="QI624" s="203" t="s">
        <v>86</v>
      </c>
      <c r="QJ624" s="277" t="s">
        <v>512</v>
      </c>
      <c r="QL624" s="204"/>
      <c r="QM624" s="204">
        <f>VLOOKUP(QJ624,$A$681:$F$2236,6,FALSE)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718</v>
      </c>
      <c r="QU624" s="204"/>
      <c r="QV624" s="204">
        <f>VLOOKUP(QS624,$A$681:$F$2236,6,FALSE)</f>
        <v>83</v>
      </c>
      <c r="QW624" s="203" t="s">
        <v>63</v>
      </c>
      <c r="QX624" s="10">
        <f>QV624*1.4</f>
        <v>116.19999999999999</v>
      </c>
      <c r="QY624" s="10"/>
      <c r="QZ624" s="268"/>
      <c r="RA624" s="203" t="s">
        <v>86</v>
      </c>
      <c r="RB624" s="277" t="s">
        <v>512</v>
      </c>
      <c r="RD624" s="204"/>
      <c r="RE624" s="204">
        <f>VLOOKUP(RB624,$A$681:$F$2236,6,FALSE)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VLOOKUP(RK624,$A$681:$F$2236,6,FALSE)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522</v>
      </c>
      <c r="RV624" s="204"/>
      <c r="RW624" s="204">
        <f>VLOOKUP(RT624,$A$681:$F$2236,6,FALSE)</f>
        <v>49</v>
      </c>
      <c r="RX624" s="203" t="s">
        <v>63</v>
      </c>
      <c r="RY624" s="10">
        <f>RW624*1.4</f>
        <v>68.599999999999994</v>
      </c>
      <c r="RZ624" s="10"/>
      <c r="SA624" s="274"/>
      <c r="SB624" s="203" t="s">
        <v>86</v>
      </c>
      <c r="SC624" s="277" t="s">
        <v>718</v>
      </c>
      <c r="SE624" s="204"/>
      <c r="SF624" s="204">
        <f>VLOOKUP(SC624,$A$681:$F$2236,6,FALSE)</f>
        <v>83</v>
      </c>
      <c r="SG624" s="203" t="s">
        <v>63</v>
      </c>
      <c r="SH624" s="10">
        <f>SF624*1.4</f>
        <v>116.19999999999999</v>
      </c>
      <c r="SI624" s="10"/>
      <c r="SJ624" s="274"/>
      <c r="SK624" s="203" t="s">
        <v>86</v>
      </c>
      <c r="SL624" s="277" t="s">
        <v>1274</v>
      </c>
      <c r="SN624" s="204"/>
      <c r="SO624" s="204">
        <f>VLOOKUP(SL624,$A$681:$F$2236,6,FALSE)</f>
        <v>161</v>
      </c>
      <c r="SP624" s="203" t="s">
        <v>63</v>
      </c>
      <c r="SQ624" s="10">
        <f>SO624*1.4</f>
        <v>225.39999999999998</v>
      </c>
      <c r="SR624" s="10"/>
      <c r="SS624" s="274"/>
      <c r="ST624" s="203" t="s">
        <v>86</v>
      </c>
      <c r="SU624" s="277" t="s">
        <v>493</v>
      </c>
      <c r="SW624" s="204"/>
      <c r="SX624" s="204">
        <f>VLOOKUP(SU624,$A$681:$F$2236,6,FALSE)</f>
        <v>37</v>
      </c>
      <c r="SY624" s="203" t="s">
        <v>63</v>
      </c>
      <c r="SZ624" s="10">
        <f>SX624*1.4</f>
        <v>51.8</v>
      </c>
      <c r="TA624" s="10"/>
      <c r="TB624" s="274"/>
      <c r="TC624" s="203" t="s">
        <v>86</v>
      </c>
      <c r="TD624" s="431" t="s">
        <v>430</v>
      </c>
      <c r="TF624" s="204"/>
      <c r="TG624" s="204">
        <f>VLOOKUP(TD624,$A$681:$F$2236,6,FALSE)</f>
        <v>7</v>
      </c>
      <c r="TH624" s="203" t="s">
        <v>63</v>
      </c>
      <c r="TI624" s="10">
        <f>TG624*1.4</f>
        <v>9.7999999999999989</v>
      </c>
      <c r="TK624" s="274"/>
      <c r="TL624" s="203" t="s">
        <v>86</v>
      </c>
      <c r="TM624" s="277" t="s">
        <v>420</v>
      </c>
      <c r="TO624" s="204"/>
      <c r="TP624" s="204">
        <f>VLOOKUP(TM624,$A$681:$F$2236,6,FALSE)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822</v>
      </c>
      <c r="TX624" s="204"/>
      <c r="TY624" s="204">
        <f>VLOOKUP(TV624,$A$681:$F$2236,6,FALSE)</f>
        <v>28</v>
      </c>
      <c r="TZ624" s="203" t="s">
        <v>63</v>
      </c>
      <c r="UA624" s="10">
        <f>TY624*1.4</f>
        <v>39.199999999999996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VLOOKUP(UE624,$A$681:$F$2236,6,FALSE)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418</v>
      </c>
      <c r="UP624" s="204"/>
      <c r="UQ624" s="204">
        <f>VLOOKUP(UN624,$A$681:$F$2236,6,FALSE)</f>
        <v>66</v>
      </c>
      <c r="UR624" s="203" t="s">
        <v>63</v>
      </c>
      <c r="US624" s="10">
        <f>UQ624*1.4</f>
        <v>92.399999999999991</v>
      </c>
      <c r="UT624" s="10"/>
      <c r="UU624" s="274"/>
      <c r="UV624" s="203" t="s">
        <v>86</v>
      </c>
      <c r="UW624" s="277" t="s">
        <v>822</v>
      </c>
      <c r="UY624" s="204"/>
      <c r="UZ624" s="204">
        <f>VLOOKUP(UW624,$A$681:$F$2236,6,FALSE)</f>
        <v>28</v>
      </c>
      <c r="VA624" s="203" t="s">
        <v>63</v>
      </c>
      <c r="VB624" s="10">
        <f>UZ624*1.4</f>
        <v>39.199999999999996</v>
      </c>
      <c r="VC624" s="10"/>
      <c r="VD624" s="274"/>
      <c r="VE624" s="203" t="s">
        <v>86</v>
      </c>
      <c r="VF624" s="277" t="s">
        <v>512</v>
      </c>
      <c r="VH624" s="204"/>
      <c r="VI624" s="204">
        <f>VLOOKUP(VF624,$A$681:$F$2236,6,FALSE)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444</v>
      </c>
      <c r="VQ624" s="204"/>
      <c r="VR624" s="204">
        <f>VLOOKUP(VO624,$A$681:$F$2236,6,FALSE)</f>
        <v>0</v>
      </c>
      <c r="VS624" s="203" t="s">
        <v>63</v>
      </c>
      <c r="VT624" s="10">
        <f>VR624*1.4</f>
        <v>0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VLOOKUP(VX624,$A$681:$F$2236,6,FALSE)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522</v>
      </c>
      <c r="WI624" s="204"/>
      <c r="WJ624" s="204">
        <f>VLOOKUP(WG624,$A$681:$F$2236,6,FALSE)</f>
        <v>49</v>
      </c>
      <c r="WK624" s="203" t="s">
        <v>63</v>
      </c>
      <c r="WL624" s="10">
        <f>WJ624*1.4</f>
        <v>68.599999999999994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VLOOKUP(WP624,$A$681:$F$2236,6,FALSE)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VLOOKUP(WY624,$A$681:$F$2236,6,FALSE)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430</v>
      </c>
      <c r="XJ624" s="204"/>
      <c r="XK624" s="204">
        <f>VLOOKUP(XH624,$A$681:$F$2236,6,FALSE)</f>
        <v>7</v>
      </c>
      <c r="XL624" s="203" t="s">
        <v>63</v>
      </c>
      <c r="XM624" s="10">
        <f>XK624*1.4</f>
        <v>9.7999999999999989</v>
      </c>
      <c r="XO624" s="274"/>
      <c r="XP624" s="203" t="s">
        <v>86</v>
      </c>
      <c r="XQ624" s="277" t="s">
        <v>1274</v>
      </c>
      <c r="XS624" s="204"/>
      <c r="XT624" s="204">
        <f>VLOOKUP(XQ624,$A$681:$F$2236,6,FALSE)</f>
        <v>161</v>
      </c>
      <c r="XU624" s="203" t="s">
        <v>63</v>
      </c>
      <c r="XV624" s="10">
        <f>XT624*1.4</f>
        <v>225.39999999999998</v>
      </c>
      <c r="XW624" s="10"/>
      <c r="XX624" s="274"/>
      <c r="XY624" s="203" t="s">
        <v>86</v>
      </c>
      <c r="XZ624" s="277" t="s">
        <v>1274</v>
      </c>
      <c r="YB624" s="204"/>
      <c r="YC624" s="204">
        <f>VLOOKUP(XZ624,$A$681:$F$2236,6,FALSE)</f>
        <v>161</v>
      </c>
      <c r="YD624" s="203" t="s">
        <v>63</v>
      </c>
      <c r="YE624" s="10">
        <f>YC624*1.4</f>
        <v>225.39999999999998</v>
      </c>
      <c r="YG624" s="274"/>
      <c r="YH624" s="203" t="s">
        <v>86</v>
      </c>
      <c r="YI624" s="279" t="s">
        <v>183</v>
      </c>
      <c r="YK624" s="204"/>
      <c r="YL624" s="204" t="e">
        <f>VLOOKUP(YI624,$A$681:$F$2236,6,FALSE)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VLOOKUP(YR624,$A$681:$F$2236,6,FALSE)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31" t="s">
        <v>418</v>
      </c>
      <c r="ZC624" s="204"/>
      <c r="ZD624" s="204">
        <f>VLOOKUP(ZA624,$A$681:$F$2236,6,FALSE)</f>
        <v>66</v>
      </c>
      <c r="ZE624" s="203" t="s">
        <v>63</v>
      </c>
      <c r="ZF624" s="10">
        <f>ZD624*1.4</f>
        <v>92.399999999999991</v>
      </c>
      <c r="ZH624" s="274"/>
      <c r="ZI624" s="203" t="s">
        <v>86</v>
      </c>
      <c r="ZJ624" s="277" t="s">
        <v>706</v>
      </c>
      <c r="ZL624" s="204"/>
      <c r="ZM624" s="204">
        <f>VLOOKUP(ZJ624,$A$681:$F$2236,6,FALSE)</f>
        <v>25</v>
      </c>
      <c r="ZN624" s="203" t="s">
        <v>63</v>
      </c>
      <c r="ZO624" s="10">
        <f>ZM624*1.4</f>
        <v>35</v>
      </c>
      <c r="ZQ624" s="274"/>
      <c r="ZR624" s="203" t="s">
        <v>86</v>
      </c>
      <c r="ZS624" s="277" t="s">
        <v>522</v>
      </c>
      <c r="ZU624" s="204"/>
      <c r="ZV624" s="204">
        <f>VLOOKUP(ZS624,$A$681:$F$2236,6,FALSE)</f>
        <v>49</v>
      </c>
      <c r="ZW624" s="203" t="s">
        <v>63</v>
      </c>
      <c r="ZX624" s="10">
        <f>ZV624*1.4</f>
        <v>68.599999999999994</v>
      </c>
      <c r="ZY624" s="10"/>
      <c r="ZZ624" s="274"/>
      <c r="AAA624" s="203" t="s">
        <v>86</v>
      </c>
      <c r="AAB624" s="277" t="s">
        <v>627</v>
      </c>
      <c r="AAD624" s="204"/>
      <c r="AAE624" s="204">
        <f>VLOOKUP(AAB624,$A$681:$F$2236,6,FALSE)</f>
        <v>10</v>
      </c>
      <c r="AAF624" s="203" t="s">
        <v>63</v>
      </c>
      <c r="AAG624" s="10">
        <f>AAE624*1.4</f>
        <v>14</v>
      </c>
      <c r="AAH624" s="10"/>
      <c r="AAI624" s="274"/>
      <c r="AAJ624" s="203" t="s">
        <v>86</v>
      </c>
      <c r="AAK624" s="277" t="s">
        <v>486</v>
      </c>
      <c r="AAM624" s="204"/>
      <c r="AAN624" s="204">
        <f>VLOOKUP(AAK624,$A$681:$F$2236,6,FALSE)</f>
        <v>46</v>
      </c>
      <c r="AAO624" s="203" t="s">
        <v>63</v>
      </c>
      <c r="AAP624" s="10">
        <f>AAN624*1.4</f>
        <v>64.399999999999991</v>
      </c>
      <c r="AAQ624" s="10"/>
      <c r="AAR624" s="274"/>
      <c r="AAS624" s="203" t="s">
        <v>86</v>
      </c>
      <c r="AAT624" s="277" t="s">
        <v>2095</v>
      </c>
      <c r="AAV624" s="204"/>
      <c r="AAW624" s="204">
        <f>VLOOKUP(AAT624,$A$681:$F$2236,6,FALSE)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VLOOKUP(ABC624,$A$681:$F$2236,6,FALSE)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420</v>
      </c>
      <c r="ABN624" s="204"/>
      <c r="ABO624" s="204">
        <f>VLOOKUP(ABL624,$A$681:$F$2236,6,FALSE)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512</v>
      </c>
      <c r="ABW624" s="204"/>
      <c r="ABX624" s="204">
        <f>VLOOKUP(ABU624,$A$681:$F$2236,6,FALSE)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VLOOKUP(ACD624,$A$681:$F$2236,6,FALSE)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VLOOKUP(ACM624,$A$681:$F$2236,6,FALSE)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VLOOKUP(ACV624,$A$681:$F$2236,6,FALSE)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VLOOKUP(ADE624,$A$681:$F$2236,6,FALSE)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VLOOKUP(ADN624,$A$681:$F$2236,6,FALSE)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VLOOKUP(ADW624,$A$681:$F$2236,6,FALSE)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VLOOKUP(AEF624,$A$681:$F$2236,6,FALSE)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VLOOKUP(AEO624,$A$681:$F$2236,6,FALSE)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VLOOKUP(AEX624,$A$681:$F$2236,6,FALSE)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VLOOKUP(AFG624,$A$681:$F$2236,6,FALSE)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VLOOKUP(AFP624,$A$681:$F$2236,6,FALSE)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VLOOKUP(AFY624,$A$681:$F$2236,6,FALSE)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VLOOKUP(AGH624,$A$681:$F$2236,6,FALSE)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VLOOKUP(AGQ624,$A$681:$F$2236,6,FALSE)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718</v>
      </c>
      <c r="AHB624" s="204"/>
      <c r="AHC624" s="204">
        <f>VLOOKUP(AGZ624,$A$681:$F$2236,6,FALSE)</f>
        <v>83</v>
      </c>
      <c r="AHD624" s="203" t="s">
        <v>63</v>
      </c>
      <c r="AHE624" s="10">
        <f>AHC624*1.4</f>
        <v>116.19999999999999</v>
      </c>
      <c r="AHF624" s="10"/>
      <c r="AHG624" s="274"/>
      <c r="AHH624" s="203" t="s">
        <v>86</v>
      </c>
      <c r="AHI624" s="277" t="s">
        <v>418</v>
      </c>
      <c r="AHK624" s="204"/>
      <c r="AHL624" s="204">
        <f>VLOOKUP(AHI624,$A$681:$F$2236,6,FALSE)</f>
        <v>66</v>
      </c>
      <c r="AHM624" s="203" t="s">
        <v>63</v>
      </c>
      <c r="AHN624" s="10">
        <f>AHL624*1.4</f>
        <v>92.399999999999991</v>
      </c>
      <c r="AHO624" s="10"/>
      <c r="AHP624" s="274"/>
      <c r="AHQ624" s="203" t="s">
        <v>86</v>
      </c>
      <c r="AHR624" s="277" t="s">
        <v>462</v>
      </c>
      <c r="AHT624" s="204"/>
      <c r="AHU624" s="204">
        <f>VLOOKUP(AHR624,$A$681:$F$2236,6,FALSE)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462</v>
      </c>
      <c r="AIC624" s="204"/>
      <c r="AID624" s="204">
        <f>VLOOKUP(AIA624,$A$681:$F$2236,6,FALSE)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718</v>
      </c>
      <c r="AIL624" s="204"/>
      <c r="AIM624" s="204">
        <f>VLOOKUP(AIJ624,$A$681:$F$2236,6,FALSE)</f>
        <v>83</v>
      </c>
      <c r="AIN624" s="203" t="s">
        <v>63</v>
      </c>
      <c r="AIO624" s="10">
        <f>AIM624*1.4</f>
        <v>116.19999999999999</v>
      </c>
      <c r="AIP624" s="10"/>
      <c r="AIQ624" s="274"/>
      <c r="AIR624" s="203" t="s">
        <v>86</v>
      </c>
      <c r="AIS624" s="277" t="s">
        <v>497</v>
      </c>
      <c r="AIU624" s="204"/>
      <c r="AIV624" s="204">
        <f>VLOOKUP(AIS624,$A$681:$F$2236,6,FALSE)</f>
        <v>34</v>
      </c>
      <c r="AIW624" s="203" t="s">
        <v>63</v>
      </c>
      <c r="AIX624" s="10">
        <f>AIV624*1.4</f>
        <v>47.599999999999994</v>
      </c>
      <c r="AIY624" s="10"/>
      <c r="AIZ624" s="274"/>
      <c r="AJA624" s="203" t="s">
        <v>86</v>
      </c>
      <c r="AJB624" s="277" t="s">
        <v>718</v>
      </c>
      <c r="AJD624" s="204"/>
      <c r="AJE624" s="204">
        <f>VLOOKUP(AJB624,$A$681:$F$2236,6,FALSE)</f>
        <v>83</v>
      </c>
      <c r="AJF624" s="203" t="s">
        <v>63</v>
      </c>
      <c r="AJG624" s="10">
        <f>AJE624*1.4</f>
        <v>116.19999999999999</v>
      </c>
      <c r="AJH624" s="10"/>
      <c r="AJI624" s="274"/>
      <c r="AJJ624" s="203" t="s">
        <v>86</v>
      </c>
      <c r="AJK624" s="277" t="s">
        <v>718</v>
      </c>
      <c r="AJM624" s="204"/>
      <c r="AJN624" s="204">
        <f>VLOOKUP(AJK624,$A$681:$F$2236,6,FALSE)</f>
        <v>83</v>
      </c>
      <c r="AJO624" s="203" t="s">
        <v>63</v>
      </c>
      <c r="AJP624" s="10">
        <f>AJN624*1.4</f>
        <v>116.19999999999999</v>
      </c>
      <c r="AJQ624" s="10"/>
      <c r="AJR624" s="274"/>
      <c r="AJS624" s="203" t="s">
        <v>86</v>
      </c>
      <c r="AJT624" s="434" t="s">
        <v>1798</v>
      </c>
      <c r="AJV624" s="204"/>
      <c r="AJW624" s="204">
        <f>VLOOKUP(AJT624,$A$681:$F$2236,6,FALSE)</f>
        <v>86</v>
      </c>
      <c r="AJX624" s="203" t="s">
        <v>63</v>
      </c>
      <c r="AJY624" s="10">
        <f>AJW624*1.4</f>
        <v>120.39999999999999</v>
      </c>
      <c r="AJZ624" s="10"/>
      <c r="AKA624" s="274"/>
      <c r="AKB624" s="203" t="s">
        <v>86</v>
      </c>
      <c r="AKC624" s="277" t="s">
        <v>718</v>
      </c>
      <c r="AKE624" s="204"/>
      <c r="AKF624" s="204">
        <f>VLOOKUP(AKC624,$A$681:$F$2236,6,FALSE)</f>
        <v>83</v>
      </c>
      <c r="AKG624" s="203" t="s">
        <v>63</v>
      </c>
      <c r="AKH624" s="10">
        <f>AKF624*1.4</f>
        <v>116.19999999999999</v>
      </c>
      <c r="AKI624" s="10"/>
      <c r="AKJ624" s="274"/>
      <c r="AKK624" s="203" t="s">
        <v>86</v>
      </c>
      <c r="AKL624" s="277" t="s">
        <v>627</v>
      </c>
      <c r="AKN624" s="204"/>
      <c r="AKO624" s="204">
        <f>VLOOKUP(AKL624,$A$681:$F$2236,6,FALSE)</f>
        <v>10</v>
      </c>
      <c r="AKP624" s="203" t="s">
        <v>63</v>
      </c>
      <c r="AKQ624" s="10">
        <f>AKO624*1.4</f>
        <v>14</v>
      </c>
      <c r="AKR624" s="10"/>
      <c r="AKS624" s="274"/>
      <c r="AKT624" s="203" t="s">
        <v>86</v>
      </c>
      <c r="AKU624" s="277" t="s">
        <v>512</v>
      </c>
      <c r="AKW624" s="204"/>
      <c r="AKX624" s="204">
        <f>VLOOKUP(AKU624,$A$681:$F$2236,6,FALSE)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718</v>
      </c>
      <c r="ALF624" s="204"/>
      <c r="ALG624" s="204">
        <f>VLOOKUP(ALD624,$A$681:$F$2236,6,FALSE)</f>
        <v>83</v>
      </c>
      <c r="ALH624" s="203" t="s">
        <v>63</v>
      </c>
      <c r="ALI624" s="10">
        <f>ALG624*1.4</f>
        <v>116.19999999999999</v>
      </c>
      <c r="ALJ624" s="10"/>
      <c r="ALK624" s="274"/>
      <c r="ALL624" s="203" t="s">
        <v>86</v>
      </c>
      <c r="ALM624" s="277" t="s">
        <v>513</v>
      </c>
      <c r="ALO624" s="204"/>
      <c r="ALP624" s="204">
        <f>VLOOKUP(ALM624,$A$681:$F$2236,6,FALSE)</f>
        <v>17</v>
      </c>
      <c r="ALQ624" s="203" t="s">
        <v>63</v>
      </c>
      <c r="ALR624" s="10">
        <f>ALP624*1.4</f>
        <v>23.799999999999997</v>
      </c>
      <c r="ALS624" s="10"/>
      <c r="ALT624" s="274"/>
      <c r="ALU624" s="203" t="s">
        <v>86</v>
      </c>
      <c r="ALV624" s="277" t="s">
        <v>718</v>
      </c>
      <c r="ALX624" s="204"/>
      <c r="ALY624" s="204">
        <f>VLOOKUP(ALV624,$A$681:$F$2236,6,FALSE)</f>
        <v>83</v>
      </c>
      <c r="ALZ624" s="203" t="s">
        <v>63</v>
      </c>
      <c r="AMA624" s="10">
        <f>ALY624*1.4</f>
        <v>116.19999999999999</v>
      </c>
      <c r="AMB624" s="10"/>
      <c r="AMC624" s="274"/>
      <c r="AMD624" s="203" t="s">
        <v>86</v>
      </c>
      <c r="AME624" s="277" t="s">
        <v>695</v>
      </c>
      <c r="AMG624" s="204"/>
      <c r="AMH624" s="204">
        <f>VLOOKUP(AME624,$A$681:$F$2236,6,FALSE)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418</v>
      </c>
      <c r="AMP624" s="204"/>
      <c r="AMQ624" s="204">
        <f>VLOOKUP(AMN624,$A$681:$F$2236,6,FALSE)</f>
        <v>66</v>
      </c>
      <c r="AMR624" s="203" t="s">
        <v>63</v>
      </c>
      <c r="AMS624" s="10">
        <f>AMQ624*1.4</f>
        <v>92.399999999999991</v>
      </c>
      <c r="AMT624" s="10"/>
      <c r="AMU624" s="274"/>
      <c r="AMV624" s="203" t="s">
        <v>86</v>
      </c>
      <c r="AMW624" s="277" t="s">
        <v>512</v>
      </c>
      <c r="AMY624" s="204"/>
      <c r="AMZ624" s="204">
        <f>VLOOKUP(AMW624,$A$681:$F$2236,6,FALSE)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512</v>
      </c>
      <c r="ANH624" s="204"/>
      <c r="ANI624" s="204">
        <f>VLOOKUP(ANF624,$A$681:$F$2236,6,FALSE)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549</v>
      </c>
      <c r="ANQ624" s="204"/>
      <c r="ANR624" s="204">
        <f>VLOOKUP(ANO624,$A$681:$F$2236,6,FALSE)</f>
        <v>18</v>
      </c>
      <c r="ANS624" s="203" t="s">
        <v>63</v>
      </c>
      <c r="ANT624" s="10">
        <f>ANR624*1.4</f>
        <v>25.2</v>
      </c>
      <c r="ANU624" s="10"/>
      <c r="ANV624" s="274"/>
      <c r="ANW624" s="203" t="s">
        <v>86</v>
      </c>
      <c r="ANX624" s="277" t="s">
        <v>718</v>
      </c>
      <c r="ANZ624" s="204"/>
      <c r="AOA624" s="204">
        <f>VLOOKUP(ANX624,$A$681:$F$2236,6,FALSE)</f>
        <v>83</v>
      </c>
      <c r="AOB624" s="203" t="s">
        <v>63</v>
      </c>
      <c r="AOC624" s="10">
        <f>AOA624*1.4</f>
        <v>116.19999999999999</v>
      </c>
      <c r="AOD624" s="10"/>
      <c r="AOE624" s="274"/>
      <c r="AOF624" s="203" t="s">
        <v>86</v>
      </c>
      <c r="AOG624" s="277" t="s">
        <v>517</v>
      </c>
      <c r="AOI624" s="204"/>
      <c r="AOJ624" s="204">
        <f>VLOOKUP(AOG624,$A$681:$F$2236,6,FALSE)</f>
        <v>158</v>
      </c>
      <c r="AOK624" s="203" t="s">
        <v>63</v>
      </c>
      <c r="AOL624" s="10">
        <f>AOJ624*1.4</f>
        <v>221.2</v>
      </c>
      <c r="AOM624" s="10"/>
      <c r="AON624" s="274"/>
      <c r="AOO624" s="203" t="s">
        <v>86</v>
      </c>
      <c r="AOP624" s="277" t="s">
        <v>517</v>
      </c>
      <c r="AOR624" s="204"/>
      <c r="AOS624" s="204">
        <f>VLOOKUP(AOP624,$A$681:$F$2236,6,FALSE)</f>
        <v>158</v>
      </c>
      <c r="AOT624" s="203" t="s">
        <v>63</v>
      </c>
      <c r="AOU624" s="10">
        <f>AOS624*1.4</f>
        <v>221.2</v>
      </c>
      <c r="AOV624" s="10"/>
      <c r="AOW624" s="274"/>
      <c r="AOX624" s="203" t="s">
        <v>86</v>
      </c>
      <c r="AOY624" s="277" t="s">
        <v>430</v>
      </c>
      <c r="APA624" s="204"/>
      <c r="APB624" s="204">
        <f>VLOOKUP(AOY624,$A$681:$F$2236,6,FALSE)</f>
        <v>7</v>
      </c>
      <c r="APC624" s="203" t="s">
        <v>63</v>
      </c>
      <c r="APD624" s="10">
        <f>APB624*1.4</f>
        <v>9.7999999999999989</v>
      </c>
      <c r="APE624" s="10"/>
      <c r="APF624" s="274"/>
      <c r="APG624" s="203" t="s">
        <v>86</v>
      </c>
      <c r="APH624" s="277" t="s">
        <v>2078</v>
      </c>
      <c r="APJ624" s="204"/>
      <c r="APK624" s="204">
        <f>VLOOKUP(APH624,$A$681:$F$2236,6,FALSE)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430</v>
      </c>
      <c r="APS624" s="204"/>
      <c r="APT624" s="204">
        <f>VLOOKUP(APQ624,$A$681:$F$2236,6,FALSE)</f>
        <v>7</v>
      </c>
      <c r="APU624" s="203" t="s">
        <v>63</v>
      </c>
      <c r="APV624" s="10">
        <f>APT624*1.4</f>
        <v>9.7999999999999989</v>
      </c>
      <c r="APW624" s="10"/>
      <c r="APX624" s="274"/>
      <c r="APY624" s="203" t="s">
        <v>86</v>
      </c>
      <c r="APZ624" s="277" t="s">
        <v>430</v>
      </c>
      <c r="AQB624" s="204"/>
      <c r="AQC624" s="204">
        <f>VLOOKUP(APZ624,$A$681:$F$2236,6,FALSE)</f>
        <v>7</v>
      </c>
      <c r="AQD624" s="203" t="s">
        <v>63</v>
      </c>
      <c r="AQE624" s="10">
        <f>AQC624*1.4</f>
        <v>9.7999999999999989</v>
      </c>
      <c r="AQF624" s="10"/>
      <c r="AQG624" s="274"/>
    </row>
    <row r="625" spans="1:1125" s="14" customFormat="1" ht="15">
      <c r="A625" s="203" t="s">
        <v>87</v>
      </c>
      <c r="B625" s="277" t="s">
        <v>2078</v>
      </c>
      <c r="D625" s="204"/>
      <c r="E625" s="204">
        <f>VLOOKUP(B625,$A$681:$F$2236,6,FALSE)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462</v>
      </c>
      <c r="M625" s="204"/>
      <c r="N625" s="204">
        <f>VLOOKUP(K625,$A$681:$F$2236,6,FALSE)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2095</v>
      </c>
      <c r="V625" s="204"/>
      <c r="W625" s="204">
        <f>VLOOKUP(T625,$A$681:$F$2236,6,FALSE)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2078</v>
      </c>
      <c r="AE625" s="204"/>
      <c r="AF625" s="204">
        <f>VLOOKUP(AC625,$A$681:$F$2236,6,FALSE)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1798</v>
      </c>
      <c r="AN625" s="204"/>
      <c r="AO625" s="204">
        <f>VLOOKUP(AL625,$A$681:$F$2236,6,FALSE)</f>
        <v>86</v>
      </c>
      <c r="AP625" s="203" t="s">
        <v>65</v>
      </c>
      <c r="AQ625" s="10">
        <f>AO625*1.3</f>
        <v>111.8</v>
      </c>
      <c r="AR625" s="10"/>
      <c r="AS625" s="268"/>
      <c r="AT625" s="203" t="s">
        <v>87</v>
      </c>
      <c r="AU625" s="277" t="s">
        <v>1798</v>
      </c>
      <c r="AW625" s="204"/>
      <c r="AX625" s="204">
        <f>VLOOKUP(AU625,$A$681:$F$2236,6,FALSE)</f>
        <v>86</v>
      </c>
      <c r="AY625" s="203" t="s">
        <v>65</v>
      </c>
      <c r="AZ625" s="10">
        <f>AX625*1.3</f>
        <v>111.8</v>
      </c>
      <c r="BA625" s="10"/>
      <c r="BB625" s="268"/>
      <c r="BC625" s="203" t="s">
        <v>87</v>
      </c>
      <c r="BD625" s="277" t="s">
        <v>462</v>
      </c>
      <c r="BF625" s="204"/>
      <c r="BG625" s="204">
        <f>VLOOKUP(BD625,$A$681:$F$2236,6,FALSE)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2095</v>
      </c>
      <c r="BO625" s="204"/>
      <c r="BP625" s="204">
        <f>VLOOKUP(BM625,$A$681:$F$2236,6,FALSE)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718</v>
      </c>
      <c r="BX625" s="204"/>
      <c r="BY625" s="204">
        <f>VLOOKUP(BV625,$A$681:$F$2236,6,FALSE)</f>
        <v>83</v>
      </c>
      <c r="BZ625" s="203" t="s">
        <v>65</v>
      </c>
      <c r="CA625" s="10">
        <f>BY625*1.3</f>
        <v>107.9</v>
      </c>
      <c r="CB625" s="10"/>
      <c r="CC625" s="268"/>
      <c r="CD625" s="203" t="s">
        <v>87</v>
      </c>
      <c r="CE625" s="277" t="s">
        <v>718</v>
      </c>
      <c r="CG625" s="204"/>
      <c r="CH625" s="204">
        <f>VLOOKUP(CE625,$A$681:$F$2236,6,FALSE)</f>
        <v>83</v>
      </c>
      <c r="CI625" s="203" t="s">
        <v>65</v>
      </c>
      <c r="CJ625" s="10">
        <f>CH625*1.3</f>
        <v>107.9</v>
      </c>
      <c r="CK625" s="10"/>
      <c r="CL625" s="268"/>
      <c r="CM625" s="203" t="s">
        <v>87</v>
      </c>
      <c r="CN625" s="277" t="s">
        <v>718</v>
      </c>
      <c r="CP625" s="204"/>
      <c r="CQ625" s="204">
        <f>VLOOKUP(CN625,$A$681:$F$2236,6,FALSE)</f>
        <v>83</v>
      </c>
      <c r="CR625" s="203" t="s">
        <v>65</v>
      </c>
      <c r="CS625" s="10">
        <f>CQ625*1.3</f>
        <v>107.9</v>
      </c>
      <c r="CT625" s="10"/>
      <c r="CU625" s="268"/>
      <c r="CV625" s="203" t="s">
        <v>87</v>
      </c>
      <c r="CW625" s="277" t="s">
        <v>2095</v>
      </c>
      <c r="CY625" s="204"/>
      <c r="CZ625" s="204">
        <f>VLOOKUP(CW625,$A$681:$F$2236,6,FALSE)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718</v>
      </c>
      <c r="DH625" s="204"/>
      <c r="DI625" s="204">
        <f>VLOOKUP(DF625,$A$681:$F$2236,6,FALSE)</f>
        <v>83</v>
      </c>
      <c r="DJ625" s="203" t="s">
        <v>65</v>
      </c>
      <c r="DK625" s="10">
        <f>DI625*1.3</f>
        <v>107.9</v>
      </c>
      <c r="DL625" s="10"/>
      <c r="DM625" s="268"/>
      <c r="DN625" s="203" t="s">
        <v>87</v>
      </c>
      <c r="DO625" s="277" t="s">
        <v>517</v>
      </c>
      <c r="DQ625" s="204"/>
      <c r="DR625" s="204">
        <f>VLOOKUP(DO625,$A$681:$F$2236,6,FALSE)</f>
        <v>158</v>
      </c>
      <c r="DS625" s="203" t="s">
        <v>65</v>
      </c>
      <c r="DT625" s="10">
        <f>DR625*1.3</f>
        <v>205.4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VLOOKUP(DX625,$A$681:$F$2236,6,FALSE)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706</v>
      </c>
      <c r="EI625" s="204"/>
      <c r="EJ625" s="204">
        <f>VLOOKUP(EG625,$A$681:$F$2236,6,FALSE)</f>
        <v>25</v>
      </c>
      <c r="EK625" s="203" t="s">
        <v>65</v>
      </c>
      <c r="EL625" s="10">
        <f>EJ625*1.3</f>
        <v>32.5</v>
      </c>
      <c r="EM625" s="10"/>
      <c r="EN625" s="268"/>
      <c r="EO625" s="203" t="s">
        <v>87</v>
      </c>
      <c r="EP625" s="277" t="s">
        <v>1798</v>
      </c>
      <c r="ER625" s="204"/>
      <c r="ES625" s="204">
        <f>VLOOKUP(EP625,$A$681:$F$2236,6,FALSE)</f>
        <v>86</v>
      </c>
      <c r="ET625" s="203" t="s">
        <v>65</v>
      </c>
      <c r="EU625" s="10">
        <f>ES625*1.3</f>
        <v>111.8</v>
      </c>
      <c r="EV625" s="10"/>
      <c r="EW625" s="268"/>
      <c r="EX625" s="203" t="s">
        <v>87</v>
      </c>
      <c r="EY625" s="277" t="s">
        <v>430</v>
      </c>
      <c r="FA625" s="204"/>
      <c r="FB625" s="204">
        <f>VLOOKUP(EY625,$A$681:$F$2236,6,FALSE)</f>
        <v>7</v>
      </c>
      <c r="FC625" s="203" t="s">
        <v>65</v>
      </c>
      <c r="FD625" s="10">
        <f>FB625*1.3</f>
        <v>9.1</v>
      </c>
      <c r="FE625" s="10"/>
      <c r="FF625" s="268"/>
      <c r="FG625" s="203" t="s">
        <v>87</v>
      </c>
      <c r="FH625" s="424" t="s">
        <v>718</v>
      </c>
      <c r="FJ625" s="204"/>
      <c r="FK625" s="204">
        <f>VLOOKUP(FH625,$A$681:$F$2236,6,FALSE)</f>
        <v>83</v>
      </c>
      <c r="FL625" s="203" t="s">
        <v>65</v>
      </c>
      <c r="FM625" s="10">
        <f>FK625*1.3</f>
        <v>107.9</v>
      </c>
      <c r="FN625" s="10"/>
      <c r="FO625" s="268"/>
      <c r="FP625" s="203" t="s">
        <v>87</v>
      </c>
      <c r="FQ625" s="277" t="s">
        <v>1274</v>
      </c>
      <c r="FS625" s="204"/>
      <c r="FT625" s="204">
        <f>VLOOKUP(FQ625,$A$681:$F$2236,6,FALSE)</f>
        <v>161</v>
      </c>
      <c r="FU625" s="203" t="s">
        <v>65</v>
      </c>
      <c r="FV625" s="10">
        <f>FT625*1.3</f>
        <v>209.3</v>
      </c>
      <c r="FW625" s="10"/>
      <c r="FX625" s="268"/>
      <c r="FY625" s="203" t="s">
        <v>87</v>
      </c>
      <c r="FZ625" s="277" t="s">
        <v>718</v>
      </c>
      <c r="GB625" s="204"/>
      <c r="GC625" s="204">
        <f>VLOOKUP(FZ625,$A$681:$F$2236,6,FALSE)</f>
        <v>83</v>
      </c>
      <c r="GD625" s="203" t="s">
        <v>65</v>
      </c>
      <c r="GE625" s="10">
        <f>GC625*1.3</f>
        <v>107.9</v>
      </c>
      <c r="GF625" s="10"/>
      <c r="GG625" s="268"/>
      <c r="GH625" s="203" t="s">
        <v>87</v>
      </c>
      <c r="GI625" s="277" t="s">
        <v>718</v>
      </c>
      <c r="GK625" s="204"/>
      <c r="GL625" s="204">
        <f>VLOOKUP(GI625,$A$681:$F$2236,6,FALSE)</f>
        <v>83</v>
      </c>
      <c r="GM625" s="203" t="s">
        <v>65</v>
      </c>
      <c r="GN625" s="10">
        <f>GL625*1.3</f>
        <v>107.9</v>
      </c>
      <c r="GO625" s="10"/>
      <c r="GP625" s="268"/>
      <c r="GQ625" s="203" t="s">
        <v>87</v>
      </c>
      <c r="GR625" s="277" t="s">
        <v>2078</v>
      </c>
      <c r="GT625" s="204"/>
      <c r="GU625" s="204">
        <f>VLOOKUP(GR625,$A$681:$F$2236,6,FALSE)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517</v>
      </c>
      <c r="HC625" s="204"/>
      <c r="HD625" s="204">
        <f>VLOOKUP(HA625,$A$681:$F$2236,6,FALSE)</f>
        <v>158</v>
      </c>
      <c r="HE625" s="203" t="s">
        <v>65</v>
      </c>
      <c r="HF625" s="10">
        <f>HD625*1.3</f>
        <v>205.4</v>
      </c>
      <c r="HG625" s="10"/>
      <c r="HH625" s="268"/>
      <c r="HI625" s="203" t="s">
        <v>87</v>
      </c>
      <c r="HJ625" s="277" t="s">
        <v>462</v>
      </c>
      <c r="HL625" s="204"/>
      <c r="HM625" s="204">
        <f>VLOOKUP(HJ625,$A$681:$F$2236,6,FALSE)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718</v>
      </c>
      <c r="HU625" s="204"/>
      <c r="HV625" s="204">
        <f>VLOOKUP(HS625,$A$681:$F$2236,6,FALSE)</f>
        <v>83</v>
      </c>
      <c r="HW625" s="203" t="s">
        <v>65</v>
      </c>
      <c r="HX625" s="10">
        <f>HV625*1.3</f>
        <v>107.9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VLOOKUP(IB625,$A$681:$F$2236,6,FALSE)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517</v>
      </c>
      <c r="IM625" s="204"/>
      <c r="IN625" s="204">
        <f>VLOOKUP(IK625,$A$681:$F$2236,6,FALSE)</f>
        <v>158</v>
      </c>
      <c r="IO625" s="203" t="s">
        <v>65</v>
      </c>
      <c r="IP625" s="10">
        <f>IN625*1.3</f>
        <v>205.4</v>
      </c>
      <c r="IQ625" s="10"/>
      <c r="IR625" s="268"/>
      <c r="IS625" s="203" t="s">
        <v>87</v>
      </c>
      <c r="IT625" s="277" t="s">
        <v>430</v>
      </c>
      <c r="IV625" s="204"/>
      <c r="IW625" s="204">
        <f>VLOOKUP(IT625,$A$681:$F$2236,6,FALSE)</f>
        <v>7</v>
      </c>
      <c r="IX625" s="203" t="s">
        <v>65</v>
      </c>
      <c r="IY625" s="10">
        <f>IW625*1.3</f>
        <v>9.1</v>
      </c>
      <c r="IZ625" s="10"/>
      <c r="JA625" s="268"/>
      <c r="JB625" s="203" t="s">
        <v>87</v>
      </c>
      <c r="JC625" s="277" t="s">
        <v>462</v>
      </c>
      <c r="JE625" s="204"/>
      <c r="JF625" s="204">
        <f>VLOOKUP(JC625,$A$681:$F$2236,6,FALSE)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718</v>
      </c>
      <c r="JN625" s="204"/>
      <c r="JO625" s="204">
        <f>VLOOKUP(JL625,$A$681:$F$2236,6,FALSE)</f>
        <v>83</v>
      </c>
      <c r="JP625" s="203" t="s">
        <v>65</v>
      </c>
      <c r="JQ625" s="10">
        <f>JO625*1.3</f>
        <v>107.9</v>
      </c>
      <c r="JR625" s="10"/>
      <c r="JS625" s="268"/>
      <c r="JT625" s="203" t="s">
        <v>87</v>
      </c>
      <c r="JU625" s="277" t="s">
        <v>513</v>
      </c>
      <c r="JW625" s="204"/>
      <c r="JX625" s="204">
        <f>VLOOKUP(JU625,$A$681:$F$2236,6,FALSE)</f>
        <v>17</v>
      </c>
      <c r="JY625" s="203" t="s">
        <v>65</v>
      </c>
      <c r="JZ625" s="10">
        <f>JX625*1.3</f>
        <v>22.1</v>
      </c>
      <c r="KA625" s="10"/>
      <c r="KB625" s="268"/>
      <c r="KC625" s="203" t="s">
        <v>87</v>
      </c>
      <c r="KD625" s="277" t="s">
        <v>2095</v>
      </c>
      <c r="KF625" s="204"/>
      <c r="KG625" s="204">
        <f>VLOOKUP(KD625,$A$681:$F$2236,6,FALSE)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462</v>
      </c>
      <c r="KO625" s="204"/>
      <c r="KP625" s="204">
        <f>VLOOKUP(KM625,$A$681:$F$2236,6,FALSE)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462</v>
      </c>
      <c r="KX625" s="204"/>
      <c r="KY625" s="204">
        <f>VLOOKUP(KV625,$A$681:$F$2236,6,FALSE)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517</v>
      </c>
      <c r="LG625" s="204"/>
      <c r="LH625" s="204">
        <f>VLOOKUP(LE625,$A$681:$F$2236,6,FALSE)</f>
        <v>158</v>
      </c>
      <c r="LI625" s="203" t="s">
        <v>65</v>
      </c>
      <c r="LJ625" s="10">
        <f>LH625*1.3</f>
        <v>205.4</v>
      </c>
      <c r="LK625" s="10"/>
      <c r="LL625" s="268"/>
      <c r="LM625" s="203" t="s">
        <v>87</v>
      </c>
      <c r="LN625" s="277" t="s">
        <v>1798</v>
      </c>
      <c r="LP625" s="204"/>
      <c r="LQ625" s="204">
        <f>VLOOKUP(LN625,$A$681:$F$2236,6,FALSE)</f>
        <v>86</v>
      </c>
      <c r="LR625" s="203" t="s">
        <v>65</v>
      </c>
      <c r="LS625" s="10">
        <f>LQ625*1.3</f>
        <v>111.8</v>
      </c>
      <c r="LT625" s="10"/>
      <c r="LU625" s="268"/>
      <c r="LV625" s="203" t="s">
        <v>87</v>
      </c>
      <c r="LW625" s="277" t="s">
        <v>695</v>
      </c>
      <c r="LY625" s="204"/>
      <c r="LZ625" s="204">
        <f>VLOOKUP(LW625,$A$681:$F$2236,6,FALSE)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522</v>
      </c>
      <c r="MH625" s="204"/>
      <c r="MI625" s="204">
        <f>VLOOKUP(MF625,$A$681:$F$2236,6,FALSE)</f>
        <v>49</v>
      </c>
      <c r="MJ625" s="203" t="s">
        <v>65</v>
      </c>
      <c r="MK625" s="10">
        <f>MI625*1.3</f>
        <v>63.7</v>
      </c>
      <c r="ML625" s="10"/>
      <c r="MM625" s="268"/>
      <c r="MN625" s="203" t="s">
        <v>87</v>
      </c>
      <c r="MO625" s="277" t="s">
        <v>430</v>
      </c>
      <c r="MQ625" s="204"/>
      <c r="MR625" s="204">
        <f>VLOOKUP(MO625,$A$681:$F$2236,6,FALSE)</f>
        <v>7</v>
      </c>
      <c r="MS625" s="203" t="s">
        <v>65</v>
      </c>
      <c r="MT625" s="10">
        <f>MR625*1.3</f>
        <v>9.1</v>
      </c>
      <c r="MU625" s="10"/>
      <c r="MV625" s="268"/>
      <c r="MW625" s="203" t="s">
        <v>87</v>
      </c>
      <c r="MX625" s="277" t="s">
        <v>444</v>
      </c>
      <c r="MZ625" s="204"/>
      <c r="NA625" s="204">
        <f>VLOOKUP(MX625,$A$681:$F$2236,6,FALSE)</f>
        <v>0</v>
      </c>
      <c r="NB625" s="203" t="s">
        <v>65</v>
      </c>
      <c r="NC625" s="10">
        <f>NA625*1.3</f>
        <v>0</v>
      </c>
      <c r="ND625" s="10"/>
      <c r="NE625" s="268"/>
      <c r="NF625" s="203" t="s">
        <v>87</v>
      </c>
      <c r="NG625" s="277" t="s">
        <v>461</v>
      </c>
      <c r="NI625" s="204"/>
      <c r="NJ625" s="204">
        <f>VLOOKUP(NG625,$A$681:$F$2236,6,FALSE)</f>
        <v>76</v>
      </c>
      <c r="NK625" s="203" t="s">
        <v>65</v>
      </c>
      <c r="NL625" s="10">
        <f>NJ625*1.3</f>
        <v>98.8</v>
      </c>
      <c r="NM625" s="10"/>
      <c r="NN625" s="268"/>
      <c r="NO625" s="203" t="s">
        <v>87</v>
      </c>
      <c r="NP625" s="427" t="s">
        <v>627</v>
      </c>
      <c r="NR625" s="204"/>
      <c r="NS625" s="204">
        <f>VLOOKUP(NP625,$A$681:$F$2236,6,FALSE)</f>
        <v>10</v>
      </c>
      <c r="NT625" s="203" t="s">
        <v>65</v>
      </c>
      <c r="NU625" s="10">
        <f>NS625*1.3</f>
        <v>13</v>
      </c>
      <c r="NV625" s="10"/>
      <c r="NW625" s="268"/>
      <c r="NX625" s="203" t="s">
        <v>87</v>
      </c>
      <c r="NY625" s="277" t="s">
        <v>695</v>
      </c>
      <c r="OA625" s="204"/>
      <c r="OB625" s="204">
        <f>VLOOKUP(NY625,$A$681:$F$2236,6,FALSE)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497</v>
      </c>
      <c r="OJ625" s="204"/>
      <c r="OK625" s="204">
        <f>VLOOKUP(OH625,$A$681:$F$2236,6,FALSE)</f>
        <v>34</v>
      </c>
      <c r="OL625" s="203" t="s">
        <v>65</v>
      </c>
      <c r="OM625" s="10">
        <f>OK625*1.3</f>
        <v>44.2</v>
      </c>
      <c r="ON625" s="10"/>
      <c r="OO625" s="268"/>
      <c r="OP625" s="203" t="s">
        <v>87</v>
      </c>
      <c r="OQ625" s="427" t="s">
        <v>462</v>
      </c>
      <c r="OS625" s="204"/>
      <c r="OT625" s="204">
        <f>VLOOKUP(OQ625,$A$681:$F$2236,6,FALSE)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31" t="s">
        <v>1798</v>
      </c>
      <c r="PB625" s="204"/>
      <c r="PC625" s="204">
        <f>VLOOKUP(OZ625,$A$681:$F$2236,6,FALSE)</f>
        <v>86</v>
      </c>
      <c r="PD625" s="203" t="s">
        <v>65</v>
      </c>
      <c r="PE625" s="10">
        <f>PC625*1.3</f>
        <v>111.8</v>
      </c>
      <c r="PF625" s="10"/>
      <c r="PG625" s="268"/>
      <c r="PH625" s="203" t="s">
        <v>87</v>
      </c>
      <c r="PI625" s="277" t="s">
        <v>512</v>
      </c>
      <c r="PK625" s="204"/>
      <c r="PL625" s="204">
        <f>VLOOKUP(PI625,$A$681:$F$2236,6,FALSE)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VLOOKUP(PR625,$A$681:$F$2236,6,FALSE)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462</v>
      </c>
      <c r="QC625" s="204"/>
      <c r="QD625" s="204">
        <f>VLOOKUP(QA625,$A$681:$F$2236,6,FALSE)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549</v>
      </c>
      <c r="QL625" s="204"/>
      <c r="QM625" s="204">
        <f>VLOOKUP(QJ625,$A$681:$F$2236,6,FALSE)</f>
        <v>18</v>
      </c>
      <c r="QN625" s="203" t="s">
        <v>65</v>
      </c>
      <c r="QO625" s="10">
        <f>QM625*1.3</f>
        <v>23.400000000000002</v>
      </c>
      <c r="QP625" s="10"/>
      <c r="QQ625" s="268"/>
      <c r="QR625" s="203" t="s">
        <v>87</v>
      </c>
      <c r="QS625" s="277" t="s">
        <v>2078</v>
      </c>
      <c r="QU625" s="204"/>
      <c r="QV625" s="204">
        <f>VLOOKUP(QS625,$A$681:$F$2236,6,FALSE)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462</v>
      </c>
      <c r="RD625" s="204"/>
      <c r="RE625" s="204">
        <f>VLOOKUP(RB625,$A$681:$F$2236,6,FALSE)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VLOOKUP(RK625,$A$681:$F$2236,6,FALSE)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1274</v>
      </c>
      <c r="RV625" s="204"/>
      <c r="RW625" s="204">
        <f>VLOOKUP(RT625,$A$681:$F$2236,6,FALSE)</f>
        <v>161</v>
      </c>
      <c r="RX625" s="203" t="s">
        <v>65</v>
      </c>
      <c r="RY625" s="10">
        <f>RW625*1.3</f>
        <v>209.3</v>
      </c>
      <c r="RZ625" s="10"/>
      <c r="SA625" s="274"/>
      <c r="SB625" s="203" t="s">
        <v>87</v>
      </c>
      <c r="SC625" s="277" t="s">
        <v>1274</v>
      </c>
      <c r="SE625" s="204"/>
      <c r="SF625" s="204">
        <f>VLOOKUP(SC625,$A$681:$F$2236,6,FALSE)</f>
        <v>161</v>
      </c>
      <c r="SG625" s="203" t="s">
        <v>65</v>
      </c>
      <c r="SH625" s="10">
        <f>SF625*1.3</f>
        <v>209.3</v>
      </c>
      <c r="SI625" s="10"/>
      <c r="SJ625" s="274"/>
      <c r="SK625" s="203" t="s">
        <v>87</v>
      </c>
      <c r="SL625" s="277" t="s">
        <v>1798</v>
      </c>
      <c r="SN625" s="204"/>
      <c r="SO625" s="204">
        <f>VLOOKUP(SL625,$A$681:$F$2236,6,FALSE)</f>
        <v>86</v>
      </c>
      <c r="SP625" s="203" t="s">
        <v>65</v>
      </c>
      <c r="SQ625" s="10">
        <f>SO625*1.3</f>
        <v>111.8</v>
      </c>
      <c r="SR625" s="10"/>
      <c r="SS625" s="274"/>
      <c r="ST625" s="203" t="s">
        <v>87</v>
      </c>
      <c r="SU625" s="277" t="s">
        <v>478</v>
      </c>
      <c r="SW625" s="204"/>
      <c r="SX625" s="204">
        <f>VLOOKUP(SU625,$A$681:$F$2236,6,FALSE)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31" t="s">
        <v>718</v>
      </c>
      <c r="TF625" s="204"/>
      <c r="TG625" s="204">
        <f>VLOOKUP(TD625,$A$681:$F$2236,6,FALSE)</f>
        <v>83</v>
      </c>
      <c r="TH625" s="203" t="s">
        <v>65</v>
      </c>
      <c r="TI625" s="10">
        <f>TG625*1.3</f>
        <v>107.9</v>
      </c>
      <c r="TK625" s="274"/>
      <c r="TL625" s="203" t="s">
        <v>87</v>
      </c>
      <c r="TM625" s="277" t="s">
        <v>706</v>
      </c>
      <c r="TO625" s="204"/>
      <c r="TP625" s="204">
        <f>VLOOKUP(TM625,$A$681:$F$2236,6,FALSE)</f>
        <v>25</v>
      </c>
      <c r="TQ625" s="203" t="s">
        <v>65</v>
      </c>
      <c r="TR625" s="10">
        <f>TP625*1.3</f>
        <v>32.5</v>
      </c>
      <c r="TS625" s="10"/>
      <c r="TT625" s="274"/>
      <c r="TU625" s="203" t="s">
        <v>87</v>
      </c>
      <c r="TV625" s="277" t="s">
        <v>420</v>
      </c>
      <c r="TX625" s="204"/>
      <c r="TY625" s="204">
        <f>VLOOKUP(TV625,$A$681:$F$2236,6,FALSE)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VLOOKUP(UE625,$A$681:$F$2236,6,FALSE)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2078</v>
      </c>
      <c r="UP625" s="204"/>
      <c r="UQ625" s="204">
        <f>VLOOKUP(UN625,$A$681:$F$2236,6,FALSE)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1798</v>
      </c>
      <c r="UY625" s="204"/>
      <c r="UZ625" s="204">
        <f>VLOOKUP(UW625,$A$681:$F$2236,6,FALSE)</f>
        <v>86</v>
      </c>
      <c r="VA625" s="203" t="s">
        <v>65</v>
      </c>
      <c r="VB625" s="10">
        <f>UZ625*1.3</f>
        <v>111.8</v>
      </c>
      <c r="VC625" s="10"/>
      <c r="VD625" s="274"/>
      <c r="VE625" s="203" t="s">
        <v>87</v>
      </c>
      <c r="VF625" s="277" t="s">
        <v>486</v>
      </c>
      <c r="VH625" s="204"/>
      <c r="VI625" s="204">
        <f>VLOOKUP(VF625,$A$681:$F$2236,6,FALSE)</f>
        <v>46</v>
      </c>
      <c r="VJ625" s="203" t="s">
        <v>65</v>
      </c>
      <c r="VK625" s="10">
        <f>VI625*1.3</f>
        <v>59.800000000000004</v>
      </c>
      <c r="VL625" s="10"/>
      <c r="VM625" s="274"/>
      <c r="VN625" s="203" t="s">
        <v>87</v>
      </c>
      <c r="VO625" s="277" t="s">
        <v>2078</v>
      </c>
      <c r="VQ625" s="204"/>
      <c r="VR625" s="204">
        <f>VLOOKUP(VO625,$A$681:$F$2236,6,FALSE)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VLOOKUP(VX625,$A$681:$F$2236,6,FALSE)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1798</v>
      </c>
      <c r="WI625" s="204"/>
      <c r="WJ625" s="204">
        <f>VLOOKUP(WG625,$A$681:$F$2236,6,FALSE)</f>
        <v>86</v>
      </c>
      <c r="WK625" s="203" t="s">
        <v>65</v>
      </c>
      <c r="WL625" s="10">
        <f>WJ625*1.3</f>
        <v>111.8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VLOOKUP(WP625,$A$681:$F$2236,6,FALSE)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VLOOKUP(WY625,$A$681:$F$2236,6,FALSE)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462</v>
      </c>
      <c r="XJ625" s="204"/>
      <c r="XK625" s="204">
        <f>VLOOKUP(XH625,$A$681:$F$2236,6,FALSE)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2095</v>
      </c>
      <c r="XS625" s="204"/>
      <c r="XT625" s="204">
        <f>VLOOKUP(XQ625,$A$681:$F$2236,6,FALSE)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486</v>
      </c>
      <c r="YB625" s="204"/>
      <c r="YC625" s="204">
        <f>VLOOKUP(XZ625,$A$681:$F$2236,6,FALSE)</f>
        <v>46</v>
      </c>
      <c r="YD625" s="203" t="s">
        <v>65</v>
      </c>
      <c r="YE625" s="10">
        <f>YC625*1.3</f>
        <v>59.800000000000004</v>
      </c>
      <c r="YG625" s="274"/>
      <c r="YH625" s="203" t="s">
        <v>87</v>
      </c>
      <c r="YI625" s="279" t="s">
        <v>183</v>
      </c>
      <c r="YK625" s="204"/>
      <c r="YL625" s="204" t="e">
        <f>VLOOKUP(YI625,$A$681:$F$2236,6,FALSE)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VLOOKUP(YR625,$A$681:$F$2236,6,FALSE)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31" t="s">
        <v>706</v>
      </c>
      <c r="ZC625" s="204"/>
      <c r="ZD625" s="204">
        <f>VLOOKUP(ZA625,$A$681:$F$2236,6,FALSE)</f>
        <v>25</v>
      </c>
      <c r="ZE625" s="203" t="s">
        <v>65</v>
      </c>
      <c r="ZF625" s="10">
        <f>ZD625*1.3</f>
        <v>32.5</v>
      </c>
      <c r="ZH625" s="274"/>
      <c r="ZI625" s="203" t="s">
        <v>87</v>
      </c>
      <c r="ZJ625" s="277" t="s">
        <v>822</v>
      </c>
      <c r="ZL625" s="204"/>
      <c r="ZM625" s="204">
        <f>VLOOKUP(ZJ625,$A$681:$F$2236,6,FALSE)</f>
        <v>28</v>
      </c>
      <c r="ZN625" s="203" t="s">
        <v>65</v>
      </c>
      <c r="ZO625" s="10">
        <f>ZM625*1.3</f>
        <v>36.4</v>
      </c>
      <c r="ZQ625" s="274"/>
      <c r="ZR625" s="203" t="s">
        <v>87</v>
      </c>
      <c r="ZS625" s="277" t="s">
        <v>706</v>
      </c>
      <c r="ZU625" s="204"/>
      <c r="ZV625" s="204">
        <f>VLOOKUP(ZS625,$A$681:$F$2236,6,FALSE)</f>
        <v>25</v>
      </c>
      <c r="ZW625" s="203" t="s">
        <v>65</v>
      </c>
      <c r="ZX625" s="10">
        <f>ZV625*1.3</f>
        <v>32.5</v>
      </c>
      <c r="ZY625" s="10"/>
      <c r="ZZ625" s="274"/>
      <c r="AAA625" s="203" t="s">
        <v>87</v>
      </c>
      <c r="AAB625" s="277" t="s">
        <v>420</v>
      </c>
      <c r="AAD625" s="204"/>
      <c r="AAE625" s="204">
        <f>VLOOKUP(AAB625,$A$681:$F$2236,6,FALSE)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430</v>
      </c>
      <c r="AAM625" s="204"/>
      <c r="AAN625" s="204">
        <f>VLOOKUP(AAK625,$A$681:$F$2236,6,FALSE)</f>
        <v>7</v>
      </c>
      <c r="AAO625" s="203" t="s">
        <v>65</v>
      </c>
      <c r="AAP625" s="10">
        <f>AAN625*1.3</f>
        <v>9.1</v>
      </c>
      <c r="AAQ625" s="10"/>
      <c r="AAR625" s="274"/>
      <c r="AAS625" s="203" t="s">
        <v>87</v>
      </c>
      <c r="AAT625" s="277" t="s">
        <v>503</v>
      </c>
      <c r="AAV625" s="204"/>
      <c r="AAW625" s="204">
        <f>VLOOKUP(AAT625,$A$681:$F$2236,6,FALSE)</f>
        <v>13</v>
      </c>
      <c r="AAX625" s="203" t="s">
        <v>65</v>
      </c>
      <c r="AAY625" s="10">
        <f>AAW625*1.3</f>
        <v>16.900000000000002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VLOOKUP(ABC625,$A$681:$F$2236,6,FALSE)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1274</v>
      </c>
      <c r="ABN625" s="204"/>
      <c r="ABO625" s="204">
        <f>VLOOKUP(ABL625,$A$681:$F$2236,6,FALSE)</f>
        <v>161</v>
      </c>
      <c r="ABP625" s="203" t="s">
        <v>65</v>
      </c>
      <c r="ABQ625" s="10">
        <f>ABO625*1.3</f>
        <v>209.3</v>
      </c>
      <c r="ABR625" s="10"/>
      <c r="ABS625" s="274"/>
      <c r="ABT625" s="203" t="s">
        <v>87</v>
      </c>
      <c r="ABU625" s="277" t="s">
        <v>486</v>
      </c>
      <c r="ABW625" s="204"/>
      <c r="ABX625" s="204">
        <f>VLOOKUP(ABU625,$A$681:$F$2236,6,FALSE)</f>
        <v>46</v>
      </c>
      <c r="ABY625" s="203" t="s">
        <v>65</v>
      </c>
      <c r="ABZ625" s="10">
        <f>ABX625*1.3</f>
        <v>59.800000000000004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VLOOKUP(ACD625,$A$681:$F$2236,6,FALSE)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VLOOKUP(ACM625,$A$681:$F$2236,6,FALSE)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VLOOKUP(ACV625,$A$681:$F$2236,6,FALSE)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VLOOKUP(ADE625,$A$681:$F$2236,6,FALSE)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VLOOKUP(ADN625,$A$681:$F$2236,6,FALSE)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VLOOKUP(ADW625,$A$681:$F$2236,6,FALSE)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VLOOKUP(AEF625,$A$681:$F$2236,6,FALSE)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VLOOKUP(AEO625,$A$681:$F$2236,6,FALSE)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VLOOKUP(AEX625,$A$681:$F$2236,6,FALSE)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VLOOKUP(AFG625,$A$681:$F$2236,6,FALSE)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VLOOKUP(AFP625,$A$681:$F$2236,6,FALSE)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VLOOKUP(AFY625,$A$681:$F$2236,6,FALSE)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VLOOKUP(AGH625,$A$681:$F$2236,6,FALSE)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VLOOKUP(AGQ625,$A$681:$F$2236,6,FALSE)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420</v>
      </c>
      <c r="AHB625" s="204"/>
      <c r="AHC625" s="204">
        <f>VLOOKUP(AGZ625,$A$681:$F$2236,6,FALSE)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695</v>
      </c>
      <c r="AHK625" s="204"/>
      <c r="AHL625" s="204">
        <f>VLOOKUP(AHI625,$A$681:$F$2236,6,FALSE)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1274</v>
      </c>
      <c r="AHT625" s="204"/>
      <c r="AHU625" s="204">
        <f>VLOOKUP(AHR625,$A$681:$F$2236,6,FALSE)</f>
        <v>161</v>
      </c>
      <c r="AHV625" s="203" t="s">
        <v>65</v>
      </c>
      <c r="AHW625" s="10">
        <f>AHU625*1.3</f>
        <v>209.3</v>
      </c>
      <c r="AHX625" s="10"/>
      <c r="AHY625" s="274"/>
      <c r="AHZ625" s="203" t="s">
        <v>87</v>
      </c>
      <c r="AIA625" s="277" t="s">
        <v>430</v>
      </c>
      <c r="AIC625" s="204"/>
      <c r="AID625" s="204">
        <f>VLOOKUP(AIA625,$A$681:$F$2236,6,FALSE)</f>
        <v>7</v>
      </c>
      <c r="AIE625" s="203" t="s">
        <v>65</v>
      </c>
      <c r="AIF625" s="10">
        <f>AID625*1.3</f>
        <v>9.1</v>
      </c>
      <c r="AIG625" s="10"/>
      <c r="AIH625" s="274"/>
      <c r="AII625" s="203" t="s">
        <v>87</v>
      </c>
      <c r="AIJ625" s="277" t="s">
        <v>431</v>
      </c>
      <c r="AIL625" s="204"/>
      <c r="AIM625" s="204">
        <f>VLOOKUP(AIJ625,$A$681:$F$2236,6,FALSE)</f>
        <v>0</v>
      </c>
      <c r="AIN625" s="203" t="s">
        <v>65</v>
      </c>
      <c r="AIO625" s="10">
        <f>AIM625*1.3</f>
        <v>0</v>
      </c>
      <c r="AIP625" s="10"/>
      <c r="AIQ625" s="274"/>
      <c r="AIR625" s="203" t="s">
        <v>87</v>
      </c>
      <c r="AIS625" s="277" t="s">
        <v>517</v>
      </c>
      <c r="AIU625" s="204"/>
      <c r="AIV625" s="204">
        <f>VLOOKUP(AIS625,$A$681:$F$2236,6,FALSE)</f>
        <v>158</v>
      </c>
      <c r="AIW625" s="203" t="s">
        <v>65</v>
      </c>
      <c r="AIX625" s="10">
        <f>AIV625*1.3</f>
        <v>205.4</v>
      </c>
      <c r="AIY625" s="10"/>
      <c r="AIZ625" s="274"/>
      <c r="AJA625" s="203" t="s">
        <v>87</v>
      </c>
      <c r="AJB625" s="277" t="s">
        <v>418</v>
      </c>
      <c r="AJD625" s="204"/>
      <c r="AJE625" s="204">
        <f>VLOOKUP(AJB625,$A$681:$F$2236,6,FALSE)</f>
        <v>66</v>
      </c>
      <c r="AJF625" s="203" t="s">
        <v>65</v>
      </c>
      <c r="AJG625" s="10">
        <f>AJE625*1.3</f>
        <v>85.8</v>
      </c>
      <c r="AJH625" s="10"/>
      <c r="AJI625" s="274"/>
      <c r="AJJ625" s="203" t="s">
        <v>87</v>
      </c>
      <c r="AJK625" s="277" t="s">
        <v>430</v>
      </c>
      <c r="AJM625" s="204"/>
      <c r="AJN625" s="204">
        <f>VLOOKUP(AJK625,$A$681:$F$2236,6,FALSE)</f>
        <v>7</v>
      </c>
      <c r="AJO625" s="203" t="s">
        <v>65</v>
      </c>
      <c r="AJP625" s="10">
        <f>AJN625*1.3</f>
        <v>9.1</v>
      </c>
      <c r="AJQ625" s="10"/>
      <c r="AJR625" s="274"/>
      <c r="AJS625" s="203" t="s">
        <v>87</v>
      </c>
      <c r="AJT625" s="434" t="s">
        <v>418</v>
      </c>
      <c r="AJV625" s="204"/>
      <c r="AJW625" s="204">
        <f>VLOOKUP(AJT625,$A$681:$F$2236,6,FALSE)</f>
        <v>66</v>
      </c>
      <c r="AJX625" s="203" t="s">
        <v>65</v>
      </c>
      <c r="AJY625" s="10">
        <f>AJW625*1.3</f>
        <v>85.8</v>
      </c>
      <c r="AJZ625" s="10"/>
      <c r="AKA625" s="274"/>
      <c r="AKB625" s="203" t="s">
        <v>87</v>
      </c>
      <c r="AKC625" s="277" t="s">
        <v>627</v>
      </c>
      <c r="AKE625" s="204"/>
      <c r="AKF625" s="204">
        <f>VLOOKUP(AKC625,$A$681:$F$2236,6,FALSE)</f>
        <v>10</v>
      </c>
      <c r="AKG625" s="203" t="s">
        <v>65</v>
      </c>
      <c r="AKH625" s="10">
        <f>AKF625*1.3</f>
        <v>13</v>
      </c>
      <c r="AKI625" s="10"/>
      <c r="AKJ625" s="274"/>
      <c r="AKK625" s="203" t="s">
        <v>87</v>
      </c>
      <c r="AKL625" s="277" t="s">
        <v>718</v>
      </c>
      <c r="AKN625" s="204"/>
      <c r="AKO625" s="204">
        <f>VLOOKUP(AKL625,$A$681:$F$2236,6,FALSE)</f>
        <v>83</v>
      </c>
      <c r="AKP625" s="203" t="s">
        <v>65</v>
      </c>
      <c r="AKQ625" s="10">
        <f>AKO625*1.3</f>
        <v>107.9</v>
      </c>
      <c r="AKR625" s="10"/>
      <c r="AKS625" s="274"/>
      <c r="AKT625" s="203" t="s">
        <v>87</v>
      </c>
      <c r="AKU625" s="277" t="s">
        <v>462</v>
      </c>
      <c r="AKW625" s="204"/>
      <c r="AKX625" s="204">
        <f>VLOOKUP(AKU625,$A$681:$F$2236,6,FALSE)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549</v>
      </c>
      <c r="ALF625" s="204"/>
      <c r="ALG625" s="204">
        <f>VLOOKUP(ALD625,$A$681:$F$2236,6,FALSE)</f>
        <v>18</v>
      </c>
      <c r="ALH625" s="203" t="s">
        <v>65</v>
      </c>
      <c r="ALI625" s="10">
        <f>ALG625*1.3</f>
        <v>23.400000000000002</v>
      </c>
      <c r="ALJ625" s="10"/>
      <c r="ALK625" s="274"/>
      <c r="ALL625" s="203" t="s">
        <v>87</v>
      </c>
      <c r="ALM625" s="277" t="s">
        <v>706</v>
      </c>
      <c r="ALO625" s="204"/>
      <c r="ALP625" s="204">
        <f>VLOOKUP(ALM625,$A$681:$F$2236,6,FALSE)</f>
        <v>25</v>
      </c>
      <c r="ALQ625" s="203" t="s">
        <v>65</v>
      </c>
      <c r="ALR625" s="10">
        <f>ALP625*1.3</f>
        <v>32.5</v>
      </c>
      <c r="ALS625" s="10"/>
      <c r="ALT625" s="274"/>
      <c r="ALU625" s="203" t="s">
        <v>87</v>
      </c>
      <c r="ALV625" s="277" t="s">
        <v>486</v>
      </c>
      <c r="ALX625" s="204"/>
      <c r="ALY625" s="204">
        <f>VLOOKUP(ALV625,$A$681:$F$2236,6,FALSE)</f>
        <v>46</v>
      </c>
      <c r="ALZ625" s="203" t="s">
        <v>65</v>
      </c>
      <c r="AMA625" s="10">
        <f>ALY625*1.3</f>
        <v>59.800000000000004</v>
      </c>
      <c r="AMB625" s="10"/>
      <c r="AMC625" s="274"/>
      <c r="AMD625" s="203" t="s">
        <v>87</v>
      </c>
      <c r="AME625" s="277" t="s">
        <v>418</v>
      </c>
      <c r="AMG625" s="204"/>
      <c r="AMH625" s="204">
        <f>VLOOKUP(AME625,$A$681:$F$2236,6,FALSE)</f>
        <v>66</v>
      </c>
      <c r="AMI625" s="203" t="s">
        <v>65</v>
      </c>
      <c r="AMJ625" s="10">
        <f>AMH625*1.3</f>
        <v>85.8</v>
      </c>
      <c r="AMK625" s="10"/>
      <c r="AML625" s="274"/>
      <c r="AMM625" s="203" t="s">
        <v>87</v>
      </c>
      <c r="AMN625" s="277" t="s">
        <v>1274</v>
      </c>
      <c r="AMP625" s="204"/>
      <c r="AMQ625" s="204">
        <f>VLOOKUP(AMN625,$A$681:$F$2236,6,FALSE)</f>
        <v>161</v>
      </c>
      <c r="AMR625" s="203" t="s">
        <v>65</v>
      </c>
      <c r="AMS625" s="10">
        <f>AMQ625*1.3</f>
        <v>209.3</v>
      </c>
      <c r="AMT625" s="10"/>
      <c r="AMU625" s="274"/>
      <c r="AMV625" s="203" t="s">
        <v>87</v>
      </c>
      <c r="AMW625" s="277" t="s">
        <v>478</v>
      </c>
      <c r="AMY625" s="204"/>
      <c r="AMZ625" s="204">
        <f>VLOOKUP(AMW625,$A$681:$F$2236,6,FALSE)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522</v>
      </c>
      <c r="ANH625" s="204"/>
      <c r="ANI625" s="204">
        <f>VLOOKUP(ANF625,$A$681:$F$2236,6,FALSE)</f>
        <v>49</v>
      </c>
      <c r="ANJ625" s="203" t="s">
        <v>65</v>
      </c>
      <c r="ANK625" s="10">
        <f>ANI625*1.3</f>
        <v>63.7</v>
      </c>
      <c r="ANL625" s="10"/>
      <c r="ANM625" s="274"/>
      <c r="ANN625" s="203" t="s">
        <v>87</v>
      </c>
      <c r="ANO625" s="277" t="s">
        <v>718</v>
      </c>
      <c r="ANQ625" s="204"/>
      <c r="ANR625" s="204">
        <f>VLOOKUP(ANO625,$A$681:$F$2236,6,FALSE)</f>
        <v>83</v>
      </c>
      <c r="ANS625" s="203" t="s">
        <v>65</v>
      </c>
      <c r="ANT625" s="10">
        <f>ANR625*1.3</f>
        <v>107.9</v>
      </c>
      <c r="ANU625" s="10"/>
      <c r="ANV625" s="274"/>
      <c r="ANW625" s="203" t="s">
        <v>87</v>
      </c>
      <c r="ANX625" s="277" t="s">
        <v>430</v>
      </c>
      <c r="ANZ625" s="204"/>
      <c r="AOA625" s="204">
        <f>VLOOKUP(ANX625,$A$681:$F$2236,6,FALSE)</f>
        <v>7</v>
      </c>
      <c r="AOB625" s="203" t="s">
        <v>65</v>
      </c>
      <c r="AOC625" s="10">
        <f>AOA625*1.3</f>
        <v>9.1</v>
      </c>
      <c r="AOD625" s="10"/>
      <c r="AOE625" s="274"/>
      <c r="AOF625" s="203" t="s">
        <v>87</v>
      </c>
      <c r="AOG625" s="277" t="s">
        <v>1798</v>
      </c>
      <c r="AOI625" s="204"/>
      <c r="AOJ625" s="204">
        <f>VLOOKUP(AOG625,$A$681:$F$2236,6,FALSE)</f>
        <v>86</v>
      </c>
      <c r="AOK625" s="203" t="s">
        <v>65</v>
      </c>
      <c r="AOL625" s="10">
        <f>AOJ625*1.3</f>
        <v>111.8</v>
      </c>
      <c r="AOM625" s="10"/>
      <c r="AON625" s="274"/>
      <c r="AOO625" s="203" t="s">
        <v>87</v>
      </c>
      <c r="AOP625" s="277" t="s">
        <v>2078</v>
      </c>
      <c r="AOR625" s="204"/>
      <c r="AOS625" s="204">
        <f>VLOOKUP(AOP625,$A$681:$F$2236,6,FALSE)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462</v>
      </c>
      <c r="APA625" s="204"/>
      <c r="APB625" s="204">
        <f>VLOOKUP(AOY625,$A$681:$F$2236,6,FALSE)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2095</v>
      </c>
      <c r="APJ625" s="204"/>
      <c r="APK625" s="204">
        <f>VLOOKUP(APH625,$A$681:$F$2236,6,FALSE)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420</v>
      </c>
      <c r="APS625" s="204"/>
      <c r="APT625" s="204">
        <f>VLOOKUP(APQ625,$A$681:$F$2236,6,FALSE)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2078</v>
      </c>
      <c r="AQB625" s="204"/>
      <c r="AQC625" s="204">
        <f>VLOOKUP(APZ625,$A$681:$F$2236,6,FALSE)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2095</v>
      </c>
      <c r="D626" s="204"/>
      <c r="E626" s="204">
        <f>VLOOKUP(B626,$A$681:$F$2236,6,FALSE)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2078</v>
      </c>
      <c r="M626" s="204"/>
      <c r="N626" s="204">
        <f>VLOOKUP(K626,$A$681:$F$2236,6,FALSE)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706</v>
      </c>
      <c r="V626" s="204"/>
      <c r="W626" s="204">
        <f>VLOOKUP(T626,$A$681:$F$2236,6,FALSE)</f>
        <v>25</v>
      </c>
      <c r="X626" s="203" t="s">
        <v>67</v>
      </c>
      <c r="Y626" s="10">
        <f>W626*1.2</f>
        <v>30</v>
      </c>
      <c r="Z626" s="10"/>
      <c r="AA626" s="268"/>
      <c r="AB626" s="203" t="s">
        <v>88</v>
      </c>
      <c r="AC626" s="277" t="s">
        <v>718</v>
      </c>
      <c r="AE626" s="204"/>
      <c r="AF626" s="204">
        <f>VLOOKUP(AC626,$A$681:$F$2236,6,FALSE)</f>
        <v>83</v>
      </c>
      <c r="AG626" s="203" t="s">
        <v>67</v>
      </c>
      <c r="AH626" s="10">
        <f>AF626*1.2</f>
        <v>99.6</v>
      </c>
      <c r="AI626" s="10"/>
      <c r="AJ626" s="268"/>
      <c r="AK626" s="203" t="s">
        <v>88</v>
      </c>
      <c r="AL626" s="277" t="s">
        <v>462</v>
      </c>
      <c r="AN626" s="204"/>
      <c r="AO626" s="204">
        <f>VLOOKUP(AL626,$A$681:$F$2236,6,FALSE)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718</v>
      </c>
      <c r="AW626" s="204"/>
      <c r="AX626" s="204">
        <f>VLOOKUP(AU626,$A$681:$F$2236,6,FALSE)</f>
        <v>83</v>
      </c>
      <c r="AY626" s="203" t="s">
        <v>67</v>
      </c>
      <c r="AZ626" s="10">
        <f>AX626*1.2</f>
        <v>99.6</v>
      </c>
      <c r="BA626" s="10"/>
      <c r="BB626" s="268"/>
      <c r="BC626" s="203" t="s">
        <v>88</v>
      </c>
      <c r="BD626" s="277" t="s">
        <v>1798</v>
      </c>
      <c r="BF626" s="204"/>
      <c r="BG626" s="204">
        <f>VLOOKUP(BD626,$A$681:$F$2236,6,FALSE)</f>
        <v>86</v>
      </c>
      <c r="BH626" s="203" t="s">
        <v>67</v>
      </c>
      <c r="BI626" s="10">
        <f>BG626*1.2</f>
        <v>103.2</v>
      </c>
      <c r="BJ626" s="10"/>
      <c r="BK626" s="268"/>
      <c r="BL626" s="203" t="s">
        <v>88</v>
      </c>
      <c r="BM626" s="277" t="s">
        <v>1274</v>
      </c>
      <c r="BO626" s="204"/>
      <c r="BP626" s="204">
        <f>VLOOKUP(BM626,$A$681:$F$2236,6,FALSE)</f>
        <v>161</v>
      </c>
      <c r="BQ626" s="203" t="s">
        <v>67</v>
      </c>
      <c r="BR626" s="10">
        <f>BP626*1.2</f>
        <v>193.2</v>
      </c>
      <c r="BS626" s="10"/>
      <c r="BT626" s="268"/>
      <c r="BU626" s="203" t="s">
        <v>88</v>
      </c>
      <c r="BV626" s="277" t="s">
        <v>430</v>
      </c>
      <c r="BX626" s="204"/>
      <c r="BY626" s="204">
        <f>VLOOKUP(BV626,$A$681:$F$2236,6,FALSE)</f>
        <v>7</v>
      </c>
      <c r="BZ626" s="203" t="s">
        <v>67</v>
      </c>
      <c r="CA626" s="10">
        <f>BY626*1.2</f>
        <v>8.4</v>
      </c>
      <c r="CB626" s="10"/>
      <c r="CC626" s="268"/>
      <c r="CD626" s="203" t="s">
        <v>88</v>
      </c>
      <c r="CE626" s="277" t="s">
        <v>462</v>
      </c>
      <c r="CG626" s="204"/>
      <c r="CH626" s="204">
        <f>VLOOKUP(CE626,$A$681:$F$2236,6,FALSE)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2095</v>
      </c>
      <c r="CP626" s="204"/>
      <c r="CQ626" s="204">
        <f>VLOOKUP(CN626,$A$681:$F$2236,6,FALSE)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2078</v>
      </c>
      <c r="CY626" s="204"/>
      <c r="CZ626" s="204">
        <f>VLOOKUP(CW626,$A$681:$F$2236,6,FALSE)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486</v>
      </c>
      <c r="DH626" s="204"/>
      <c r="DI626" s="204">
        <f>VLOOKUP(DF626,$A$681:$F$2236,6,FALSE)</f>
        <v>46</v>
      </c>
      <c r="DJ626" s="203" t="s">
        <v>67</v>
      </c>
      <c r="DK626" s="10">
        <f>DI626*1.2</f>
        <v>55.199999999999996</v>
      </c>
      <c r="DL626" s="10"/>
      <c r="DM626" s="268"/>
      <c r="DN626" s="203" t="s">
        <v>88</v>
      </c>
      <c r="DO626" s="277" t="s">
        <v>522</v>
      </c>
      <c r="DQ626" s="204"/>
      <c r="DR626" s="204">
        <f>VLOOKUP(DO626,$A$681:$F$2236,6,FALSE)</f>
        <v>49</v>
      </c>
      <c r="DS626" s="203" t="s">
        <v>67</v>
      </c>
      <c r="DT626" s="10">
        <f>DR626*1.2</f>
        <v>58.8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VLOOKUP(DX626,$A$681:$F$2236,6,FALSE)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462</v>
      </c>
      <c r="EI626" s="204"/>
      <c r="EJ626" s="204">
        <f>VLOOKUP(EG626,$A$681:$F$2236,6,FALSE)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2078</v>
      </c>
      <c r="ER626" s="204"/>
      <c r="ES626" s="204">
        <f>VLOOKUP(EP626,$A$681:$F$2236,6,FALSE)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517</v>
      </c>
      <c r="FA626" s="204"/>
      <c r="FB626" s="204">
        <f>VLOOKUP(EY626,$A$681:$F$2236,6,FALSE)</f>
        <v>158</v>
      </c>
      <c r="FC626" s="203" t="s">
        <v>67</v>
      </c>
      <c r="FD626" s="10">
        <f>FB626*1.2</f>
        <v>189.6</v>
      </c>
      <c r="FE626" s="10"/>
      <c r="FF626" s="268"/>
      <c r="FG626" s="203" t="s">
        <v>88</v>
      </c>
      <c r="FH626" s="424" t="s">
        <v>430</v>
      </c>
      <c r="FJ626" s="204"/>
      <c r="FK626" s="204">
        <f>VLOOKUP(FH626,$A$681:$F$2236,6,FALSE)</f>
        <v>7</v>
      </c>
      <c r="FL626" s="203" t="s">
        <v>67</v>
      </c>
      <c r="FM626" s="10">
        <f>FK626*1.2</f>
        <v>8.4</v>
      </c>
      <c r="FN626" s="10"/>
      <c r="FO626" s="268"/>
      <c r="FP626" s="203" t="s">
        <v>88</v>
      </c>
      <c r="FQ626" s="277" t="s">
        <v>462</v>
      </c>
      <c r="FS626" s="204"/>
      <c r="FT626" s="204">
        <f>VLOOKUP(FQ626,$A$681:$F$2236,6,FALSE)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2095</v>
      </c>
      <c r="GB626" s="204"/>
      <c r="GC626" s="204">
        <f>VLOOKUP(FZ626,$A$681:$F$2236,6,FALSE)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430</v>
      </c>
      <c r="GK626" s="204"/>
      <c r="GL626" s="204">
        <f>VLOOKUP(GI626,$A$681:$F$2236,6,FALSE)</f>
        <v>7</v>
      </c>
      <c r="GM626" s="203" t="s">
        <v>67</v>
      </c>
      <c r="GN626" s="10">
        <f>GL626*1.2</f>
        <v>8.4</v>
      </c>
      <c r="GO626" s="10"/>
      <c r="GP626" s="268"/>
      <c r="GQ626" s="203" t="s">
        <v>88</v>
      </c>
      <c r="GR626" s="277" t="s">
        <v>2095</v>
      </c>
      <c r="GT626" s="204"/>
      <c r="GU626" s="204">
        <f>VLOOKUP(GR626,$A$681:$F$2236,6,FALSE)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462</v>
      </c>
      <c r="HC626" s="204"/>
      <c r="HD626" s="204">
        <f>VLOOKUP(HA626,$A$681:$F$2236,6,FALSE)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2095</v>
      </c>
      <c r="HL626" s="204"/>
      <c r="HM626" s="204">
        <f>VLOOKUP(HJ626,$A$681:$F$2236,6,FALSE)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1798</v>
      </c>
      <c r="HU626" s="204"/>
      <c r="HV626" s="204">
        <f>VLOOKUP(HS626,$A$681:$F$2236,6,FALSE)</f>
        <v>86</v>
      </c>
      <c r="HW626" s="203" t="s">
        <v>67</v>
      </c>
      <c r="HX626" s="10">
        <f>HV626*1.2</f>
        <v>103.2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VLOOKUP(IB626,$A$681:$F$2236,6,FALSE)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462</v>
      </c>
      <c r="IM626" s="204"/>
      <c r="IN626" s="204">
        <f>VLOOKUP(IK626,$A$681:$F$2236,6,FALSE)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513</v>
      </c>
      <c r="IV626" s="204"/>
      <c r="IW626" s="204">
        <f>VLOOKUP(IT626,$A$681:$F$2236,6,FALSE)</f>
        <v>17</v>
      </c>
      <c r="IX626" s="203" t="s">
        <v>67</v>
      </c>
      <c r="IY626" s="10">
        <f>IW626*1.2</f>
        <v>20.399999999999999</v>
      </c>
      <c r="IZ626" s="10"/>
      <c r="JA626" s="268"/>
      <c r="JB626" s="203" t="s">
        <v>88</v>
      </c>
      <c r="JC626" s="277" t="s">
        <v>706</v>
      </c>
      <c r="JE626" s="204"/>
      <c r="JF626" s="204">
        <f>VLOOKUP(JC626,$A$681:$F$2236,6,FALSE)</f>
        <v>25</v>
      </c>
      <c r="JG626" s="203" t="s">
        <v>67</v>
      </c>
      <c r="JH626" s="10">
        <f>JF626*1.2</f>
        <v>30</v>
      </c>
      <c r="JI626" s="10"/>
      <c r="JJ626" s="268"/>
      <c r="JK626" s="203" t="s">
        <v>88</v>
      </c>
      <c r="JL626" s="277" t="s">
        <v>2078</v>
      </c>
      <c r="JN626" s="204"/>
      <c r="JO626" s="204">
        <f>VLOOKUP(JL626,$A$681:$F$2236,6,FALSE)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1274</v>
      </c>
      <c r="JW626" s="204"/>
      <c r="JX626" s="204">
        <f>VLOOKUP(JU626,$A$681:$F$2236,6,FALSE)</f>
        <v>161</v>
      </c>
      <c r="JY626" s="203" t="s">
        <v>67</v>
      </c>
      <c r="JZ626" s="10">
        <f>JX626*1.2</f>
        <v>193.2</v>
      </c>
      <c r="KA626" s="10"/>
      <c r="KB626" s="268"/>
      <c r="KC626" s="203" t="s">
        <v>88</v>
      </c>
      <c r="KD626" s="277" t="s">
        <v>430</v>
      </c>
      <c r="KF626" s="204"/>
      <c r="KG626" s="204">
        <f>VLOOKUP(KD626,$A$681:$F$2236,6,FALSE)</f>
        <v>7</v>
      </c>
      <c r="KH626" s="203" t="s">
        <v>67</v>
      </c>
      <c r="KI626" s="10">
        <f>KG626*1.2</f>
        <v>8.4</v>
      </c>
      <c r="KJ626" s="10"/>
      <c r="KK626" s="268"/>
      <c r="KL626" s="203" t="s">
        <v>88</v>
      </c>
      <c r="KM626" s="277" t="s">
        <v>718</v>
      </c>
      <c r="KO626" s="204"/>
      <c r="KP626" s="204">
        <f>VLOOKUP(KM626,$A$681:$F$2236,6,FALSE)</f>
        <v>83</v>
      </c>
      <c r="KQ626" s="203" t="s">
        <v>67</v>
      </c>
      <c r="KR626" s="10">
        <f>KP626*1.2</f>
        <v>99.6</v>
      </c>
      <c r="KS626" s="10"/>
      <c r="KT626" s="268"/>
      <c r="KU626" s="203" t="s">
        <v>88</v>
      </c>
      <c r="KV626" s="277" t="s">
        <v>420</v>
      </c>
      <c r="KX626" s="204"/>
      <c r="KY626" s="204">
        <f>VLOOKUP(KV626,$A$681:$F$2236,6,FALSE)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462</v>
      </c>
      <c r="LG626" s="204"/>
      <c r="LH626" s="204">
        <f>VLOOKUP(LE626,$A$681:$F$2236,6,FALSE)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2095</v>
      </c>
      <c r="LP626" s="204"/>
      <c r="LQ626" s="204">
        <f>VLOOKUP(LN626,$A$681:$F$2236,6,FALSE)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516</v>
      </c>
      <c r="LY626" s="204"/>
      <c r="LZ626" s="204">
        <f>VLOOKUP(LW626,$A$681:$F$2236,6,FALSE)</f>
        <v>2</v>
      </c>
      <c r="MA626" s="203" t="s">
        <v>67</v>
      </c>
      <c r="MB626" s="10">
        <f>LZ626*1.2</f>
        <v>2.4</v>
      </c>
      <c r="MC626" s="10"/>
      <c r="MD626" s="268"/>
      <c r="ME626" s="203" t="s">
        <v>88</v>
      </c>
      <c r="MF626" s="277" t="s">
        <v>627</v>
      </c>
      <c r="MH626" s="204"/>
      <c r="MI626" s="204">
        <f>VLOOKUP(MF626,$A$681:$F$2236,6,FALSE)</f>
        <v>10</v>
      </c>
      <c r="MJ626" s="203" t="s">
        <v>67</v>
      </c>
      <c r="MK626" s="10">
        <f>MI626*1.2</f>
        <v>12</v>
      </c>
      <c r="ML626" s="10"/>
      <c r="MM626" s="268"/>
      <c r="MN626" s="203" t="s">
        <v>88</v>
      </c>
      <c r="MO626" s="277" t="s">
        <v>718</v>
      </c>
      <c r="MQ626" s="204"/>
      <c r="MR626" s="204">
        <f>VLOOKUP(MO626,$A$681:$F$2236,6,FALSE)</f>
        <v>83</v>
      </c>
      <c r="MS626" s="203" t="s">
        <v>67</v>
      </c>
      <c r="MT626" s="10">
        <f>MR626*1.2</f>
        <v>99.6</v>
      </c>
      <c r="MU626" s="10"/>
      <c r="MV626" s="268"/>
      <c r="MW626" s="203" t="s">
        <v>88</v>
      </c>
      <c r="MX626" s="277" t="s">
        <v>461</v>
      </c>
      <c r="MZ626" s="204"/>
      <c r="NA626" s="204">
        <f>VLOOKUP(MX626,$A$681:$F$2236,6,FALSE)</f>
        <v>76</v>
      </c>
      <c r="NB626" s="203" t="s">
        <v>67</v>
      </c>
      <c r="NC626" s="10">
        <f>NA626*1.2</f>
        <v>91.2</v>
      </c>
      <c r="ND626" s="10"/>
      <c r="NE626" s="268"/>
      <c r="NF626" s="203" t="s">
        <v>88</v>
      </c>
      <c r="NG626" s="277" t="s">
        <v>695</v>
      </c>
      <c r="NI626" s="204"/>
      <c r="NJ626" s="204">
        <f>VLOOKUP(NG626,$A$681:$F$2236,6,FALSE)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7" t="s">
        <v>420</v>
      </c>
      <c r="NR626" s="204"/>
      <c r="NS626" s="204">
        <f>VLOOKUP(NP626,$A$681:$F$2236,6,FALSE)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478</v>
      </c>
      <c r="OA626" s="204"/>
      <c r="OB626" s="204">
        <f>VLOOKUP(NY626,$A$681:$F$2236,6,FALSE)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718</v>
      </c>
      <c r="OJ626" s="204"/>
      <c r="OK626" s="204">
        <f>VLOOKUP(OH626,$A$681:$F$2236,6,FALSE)</f>
        <v>83</v>
      </c>
      <c r="OL626" s="203" t="s">
        <v>67</v>
      </c>
      <c r="OM626" s="10">
        <f>OK626*1.2</f>
        <v>99.6</v>
      </c>
      <c r="ON626" s="10"/>
      <c r="OO626" s="268"/>
      <c r="OP626" s="203" t="s">
        <v>88</v>
      </c>
      <c r="OQ626" s="427" t="s">
        <v>512</v>
      </c>
      <c r="OS626" s="204"/>
      <c r="OT626" s="204">
        <f>VLOOKUP(OQ626,$A$681:$F$2236,6,FALSE)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31" t="s">
        <v>2095</v>
      </c>
      <c r="PB626" s="204"/>
      <c r="PC626" s="204">
        <f>VLOOKUP(OZ626,$A$681:$F$2236,6,FALSE)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430</v>
      </c>
      <c r="PK626" s="204"/>
      <c r="PL626" s="204">
        <f>VLOOKUP(PI626,$A$681:$F$2236,6,FALSE)</f>
        <v>7</v>
      </c>
      <c r="PM626" s="203" t="s">
        <v>67</v>
      </c>
      <c r="PN626" s="10">
        <f>PL626*1.2</f>
        <v>8.4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VLOOKUP(PR626,$A$681:$F$2236,6,FALSE)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517</v>
      </c>
      <c r="QC626" s="204"/>
      <c r="QD626" s="204">
        <f>VLOOKUP(QA626,$A$681:$F$2236,6,FALSE)</f>
        <v>158</v>
      </c>
      <c r="QE626" s="203" t="s">
        <v>67</v>
      </c>
      <c r="QF626" s="10">
        <f>QD626*1.2</f>
        <v>189.6</v>
      </c>
      <c r="QG626" s="10"/>
      <c r="QH626" s="268"/>
      <c r="QI626" s="203" t="s">
        <v>88</v>
      </c>
      <c r="QJ626" s="277" t="s">
        <v>430</v>
      </c>
      <c r="QL626" s="204"/>
      <c r="QM626" s="204">
        <f>VLOOKUP(QJ626,$A$681:$F$2236,6,FALSE)</f>
        <v>7</v>
      </c>
      <c r="QN626" s="203" t="s">
        <v>67</v>
      </c>
      <c r="QO626" s="10">
        <f>QM626*1.2</f>
        <v>8.4</v>
      </c>
      <c r="QP626" s="10"/>
      <c r="QQ626" s="268"/>
      <c r="QR626" s="203" t="s">
        <v>88</v>
      </c>
      <c r="QS626" s="277" t="s">
        <v>512</v>
      </c>
      <c r="QU626" s="204"/>
      <c r="QV626" s="204">
        <f>VLOOKUP(QS626,$A$681:$F$2236,6,FALSE)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418</v>
      </c>
      <c r="RD626" s="204"/>
      <c r="RE626" s="204">
        <f>VLOOKUP(RB626,$A$681:$F$2236,6,FALSE)</f>
        <v>66</v>
      </c>
      <c r="RF626" s="203" t="s">
        <v>67</v>
      </c>
      <c r="RG626" s="10">
        <f>RE626*1.2</f>
        <v>79.2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VLOOKUP(RK626,$A$681:$F$2236,6,FALSE)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718</v>
      </c>
      <c r="RV626" s="204"/>
      <c r="RW626" s="204">
        <f>VLOOKUP(RT626,$A$681:$F$2236,6,FALSE)</f>
        <v>83</v>
      </c>
      <c r="RX626" s="203" t="s">
        <v>67</v>
      </c>
      <c r="RY626" s="10">
        <f>RW626*1.2</f>
        <v>99.6</v>
      </c>
      <c r="RZ626" s="10"/>
      <c r="SA626" s="274"/>
      <c r="SB626" s="203" t="s">
        <v>88</v>
      </c>
      <c r="SC626" s="277" t="s">
        <v>522</v>
      </c>
      <c r="SE626" s="204"/>
      <c r="SF626" s="204">
        <f>VLOOKUP(SC626,$A$681:$F$2236,6,FALSE)</f>
        <v>49</v>
      </c>
      <c r="SG626" s="203" t="s">
        <v>67</v>
      </c>
      <c r="SH626" s="10">
        <f>SF626*1.2</f>
        <v>58.8</v>
      </c>
      <c r="SI626" s="10"/>
      <c r="SJ626" s="274"/>
      <c r="SK626" s="203" t="s">
        <v>88</v>
      </c>
      <c r="SL626" s="277" t="s">
        <v>462</v>
      </c>
      <c r="SN626" s="204"/>
      <c r="SO626" s="204">
        <f>VLOOKUP(SL626,$A$681:$F$2236,6,FALSE)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503</v>
      </c>
      <c r="SW626" s="204"/>
      <c r="SX626" s="204">
        <f>VLOOKUP(SU626,$A$681:$F$2236,6,FALSE)</f>
        <v>13</v>
      </c>
      <c r="SY626" s="203" t="s">
        <v>67</v>
      </c>
      <c r="SZ626" s="10">
        <f>SX626*1.2</f>
        <v>15.6</v>
      </c>
      <c r="TA626" s="10"/>
      <c r="TB626" s="274"/>
      <c r="TC626" s="203" t="s">
        <v>88</v>
      </c>
      <c r="TD626" s="431" t="s">
        <v>444</v>
      </c>
      <c r="TF626" s="204"/>
      <c r="TG626" s="204">
        <f>VLOOKUP(TD626,$A$681:$F$2236,6,FALSE)</f>
        <v>0</v>
      </c>
      <c r="TH626" s="203" t="s">
        <v>67</v>
      </c>
      <c r="TI626" s="10">
        <f>TG626*1.2</f>
        <v>0</v>
      </c>
      <c r="TK626" s="274"/>
      <c r="TL626" s="203" t="s">
        <v>88</v>
      </c>
      <c r="TM626" s="277" t="s">
        <v>2078</v>
      </c>
      <c r="TO626" s="204"/>
      <c r="TP626" s="204">
        <f>VLOOKUP(TM626,$A$681:$F$2236,6,FALSE)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1276</v>
      </c>
      <c r="TX626" s="204"/>
      <c r="TY626" s="204">
        <f>VLOOKUP(TV626,$A$681:$F$2236,6,FALSE)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VLOOKUP(UE626,$A$681:$F$2236,6,FALSE)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516</v>
      </c>
      <c r="UP626" s="204"/>
      <c r="UQ626" s="204">
        <f>VLOOKUP(UN626,$A$681:$F$2236,6,FALSE)</f>
        <v>2</v>
      </c>
      <c r="UR626" s="203" t="s">
        <v>67</v>
      </c>
      <c r="US626" s="10">
        <f>UQ626*1.2</f>
        <v>2.4</v>
      </c>
      <c r="UT626" s="10"/>
      <c r="UU626" s="274"/>
      <c r="UV626" s="203" t="s">
        <v>88</v>
      </c>
      <c r="UW626" s="277" t="s">
        <v>418</v>
      </c>
      <c r="UY626" s="204"/>
      <c r="UZ626" s="204">
        <f>VLOOKUP(UW626,$A$681:$F$2236,6,FALSE)</f>
        <v>66</v>
      </c>
      <c r="VA626" s="203" t="s">
        <v>67</v>
      </c>
      <c r="VB626" s="10">
        <f>UZ626*1.2</f>
        <v>79.2</v>
      </c>
      <c r="VC626" s="10"/>
      <c r="VD626" s="274"/>
      <c r="VE626" s="203" t="s">
        <v>88</v>
      </c>
      <c r="VF626" s="277" t="s">
        <v>418</v>
      </c>
      <c r="VH626" s="204"/>
      <c r="VI626" s="204">
        <f>VLOOKUP(VF626,$A$681:$F$2236,6,FALSE)</f>
        <v>66</v>
      </c>
      <c r="VJ626" s="203" t="s">
        <v>67</v>
      </c>
      <c r="VK626" s="10">
        <f>VI626*1.2</f>
        <v>79.2</v>
      </c>
      <c r="VL626" s="10"/>
      <c r="VM626" s="274"/>
      <c r="VN626" s="203" t="s">
        <v>88</v>
      </c>
      <c r="VO626" s="277" t="s">
        <v>493</v>
      </c>
      <c r="VQ626" s="204"/>
      <c r="VR626" s="204">
        <f>VLOOKUP(VO626,$A$681:$F$2236,6,FALSE)</f>
        <v>37</v>
      </c>
      <c r="VS626" s="203" t="s">
        <v>67</v>
      </c>
      <c r="VT626" s="10">
        <f>VR626*1.2</f>
        <v>44.4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VLOOKUP(VX626,$A$681:$F$2236,6,FALSE)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516</v>
      </c>
      <c r="WI626" s="204"/>
      <c r="WJ626" s="204">
        <f>VLOOKUP(WG626,$A$681:$F$2236,6,FALSE)</f>
        <v>2</v>
      </c>
      <c r="WK626" s="203" t="s">
        <v>67</v>
      </c>
      <c r="WL626" s="10">
        <f>WJ626*1.2</f>
        <v>2.4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VLOOKUP(WP626,$A$681:$F$2236,6,FALSE)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VLOOKUP(WY626,$A$681:$F$2236,6,FALSE)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486</v>
      </c>
      <c r="XJ626" s="204"/>
      <c r="XK626" s="204">
        <f>VLOOKUP(XH626,$A$681:$F$2236,6,FALSE)</f>
        <v>46</v>
      </c>
      <c r="XL626" s="203" t="s">
        <v>67</v>
      </c>
      <c r="XM626" s="10">
        <f>XK626*1.2</f>
        <v>55.199999999999996</v>
      </c>
      <c r="XO626" s="274"/>
      <c r="XP626" s="203" t="s">
        <v>88</v>
      </c>
      <c r="XQ626" s="277" t="s">
        <v>2078</v>
      </c>
      <c r="XS626" s="204"/>
      <c r="XT626" s="204">
        <f>VLOOKUP(XQ626,$A$681:$F$2236,6,FALSE)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1798</v>
      </c>
      <c r="YB626" s="204"/>
      <c r="YC626" s="204">
        <f>VLOOKUP(XZ626,$A$681:$F$2236,6,FALSE)</f>
        <v>86</v>
      </c>
      <c r="YD626" s="203" t="s">
        <v>67</v>
      </c>
      <c r="YE626" s="10">
        <f>YC626*1.2</f>
        <v>103.2</v>
      </c>
      <c r="YG626" s="274"/>
      <c r="YH626" s="203" t="s">
        <v>88</v>
      </c>
      <c r="YI626" s="279" t="s">
        <v>183</v>
      </c>
      <c r="YK626" s="204"/>
      <c r="YL626" s="204" t="e">
        <f>VLOOKUP(YI626,$A$681:$F$2236,6,FALSE)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VLOOKUP(YR626,$A$681:$F$2236,6,FALSE)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31" t="s">
        <v>1274</v>
      </c>
      <c r="ZC626" s="204"/>
      <c r="ZD626" s="204">
        <f>VLOOKUP(ZA626,$A$681:$F$2236,6,FALSE)</f>
        <v>161</v>
      </c>
      <c r="ZE626" s="203" t="s">
        <v>67</v>
      </c>
      <c r="ZF626" s="10">
        <f>ZD626*1.2</f>
        <v>193.2</v>
      </c>
      <c r="ZH626" s="274"/>
      <c r="ZI626" s="203" t="s">
        <v>88</v>
      </c>
      <c r="ZJ626" s="277" t="s">
        <v>627</v>
      </c>
      <c r="ZL626" s="204"/>
      <c r="ZM626" s="204">
        <f>VLOOKUP(ZJ626,$A$681:$F$2236,6,FALSE)</f>
        <v>10</v>
      </c>
      <c r="ZN626" s="203" t="s">
        <v>67</v>
      </c>
      <c r="ZO626" s="10">
        <f>ZM626*1.2</f>
        <v>12</v>
      </c>
      <c r="ZQ626" s="274"/>
      <c r="ZR626" s="203" t="s">
        <v>88</v>
      </c>
      <c r="ZS626" s="277" t="s">
        <v>517</v>
      </c>
      <c r="ZU626" s="204"/>
      <c r="ZV626" s="204">
        <f>VLOOKUP(ZS626,$A$681:$F$2236,6,FALSE)</f>
        <v>158</v>
      </c>
      <c r="ZW626" s="203" t="s">
        <v>67</v>
      </c>
      <c r="ZX626" s="10">
        <f>ZV626*1.2</f>
        <v>189.6</v>
      </c>
      <c r="ZY626" s="10"/>
      <c r="ZZ626" s="274"/>
      <c r="AAA626" s="203" t="s">
        <v>88</v>
      </c>
      <c r="AAB626" s="277" t="s">
        <v>497</v>
      </c>
      <c r="AAD626" s="204"/>
      <c r="AAE626" s="204">
        <f>VLOOKUP(AAB626,$A$681:$F$2236,6,FALSE)</f>
        <v>34</v>
      </c>
      <c r="AAF626" s="203" t="s">
        <v>67</v>
      </c>
      <c r="AAG626" s="10">
        <f>AAE626*1.2</f>
        <v>40.799999999999997</v>
      </c>
      <c r="AAH626" s="10"/>
      <c r="AAI626" s="274"/>
      <c r="AAJ626" s="203" t="s">
        <v>88</v>
      </c>
      <c r="AAK626" s="277" t="s">
        <v>1276</v>
      </c>
      <c r="AAM626" s="204"/>
      <c r="AAN626" s="204">
        <f>VLOOKUP(AAK626,$A$681:$F$2236,6,FALSE)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517</v>
      </c>
      <c r="AAV626" s="204"/>
      <c r="AAW626" s="204">
        <f>VLOOKUP(AAT626,$A$681:$F$2236,6,FALSE)</f>
        <v>158</v>
      </c>
      <c r="AAX626" s="203" t="s">
        <v>67</v>
      </c>
      <c r="AAY626" s="10">
        <f>AAW626*1.2</f>
        <v>189.6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VLOOKUP(ABC626,$A$681:$F$2236,6,FALSE)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549</v>
      </c>
      <c r="ABN626" s="204"/>
      <c r="ABO626" s="204">
        <f>VLOOKUP(ABL626,$A$681:$F$2236,6,FALSE)</f>
        <v>18</v>
      </c>
      <c r="ABP626" s="203" t="s">
        <v>67</v>
      </c>
      <c r="ABQ626" s="10">
        <f>ABO626*1.2</f>
        <v>21.599999999999998</v>
      </c>
      <c r="ABR626" s="10"/>
      <c r="ABS626" s="274"/>
      <c r="ABT626" s="203" t="s">
        <v>88</v>
      </c>
      <c r="ABU626" s="277" t="s">
        <v>444</v>
      </c>
      <c r="ABW626" s="204"/>
      <c r="ABX626" s="204">
        <f>VLOOKUP(ABU626,$A$681:$F$2236,6,FALSE)</f>
        <v>0</v>
      </c>
      <c r="ABY626" s="203" t="s">
        <v>67</v>
      </c>
      <c r="ABZ626" s="10">
        <f>ABX626*1.2</f>
        <v>0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VLOOKUP(ACD626,$A$681:$F$2236,6,FALSE)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VLOOKUP(ACM626,$A$681:$F$2236,6,FALSE)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VLOOKUP(ACV626,$A$681:$F$2236,6,FALSE)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VLOOKUP(ADE626,$A$681:$F$2236,6,FALSE)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VLOOKUP(ADN626,$A$681:$F$2236,6,FALSE)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VLOOKUP(ADW626,$A$681:$F$2236,6,FALSE)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VLOOKUP(AEF626,$A$681:$F$2236,6,FALSE)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VLOOKUP(AEO626,$A$681:$F$2236,6,FALSE)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VLOOKUP(AEX626,$A$681:$F$2236,6,FALSE)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VLOOKUP(AFG626,$A$681:$F$2236,6,FALSE)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VLOOKUP(AFP626,$A$681:$F$2236,6,FALSE)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VLOOKUP(AFY626,$A$681:$F$2236,6,FALSE)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VLOOKUP(AGH626,$A$681:$F$2236,6,FALSE)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VLOOKUP(AGQ626,$A$681:$F$2236,6,FALSE)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706</v>
      </c>
      <c r="AHB626" s="204"/>
      <c r="AHC626" s="204">
        <f>VLOOKUP(AGZ626,$A$681:$F$2236,6,FALSE)</f>
        <v>25</v>
      </c>
      <c r="AHD626" s="203" t="s">
        <v>67</v>
      </c>
      <c r="AHE626" s="10">
        <f>AHC626*1.2</f>
        <v>30</v>
      </c>
      <c r="AHF626" s="10"/>
      <c r="AHG626" s="274"/>
      <c r="AHH626" s="203" t="s">
        <v>88</v>
      </c>
      <c r="AHI626" s="277" t="s">
        <v>497</v>
      </c>
      <c r="AHK626" s="204"/>
      <c r="AHL626" s="204">
        <f>VLOOKUP(AHI626,$A$681:$F$2236,6,FALSE)</f>
        <v>34</v>
      </c>
      <c r="AHM626" s="203" t="s">
        <v>67</v>
      </c>
      <c r="AHN626" s="10">
        <f>AHL626*1.2</f>
        <v>40.799999999999997</v>
      </c>
      <c r="AHO626" s="10"/>
      <c r="AHP626" s="274"/>
      <c r="AHQ626" s="203" t="s">
        <v>88</v>
      </c>
      <c r="AHR626" s="277" t="s">
        <v>718</v>
      </c>
      <c r="AHT626" s="204"/>
      <c r="AHU626" s="204">
        <f>VLOOKUP(AHR626,$A$681:$F$2236,6,FALSE)</f>
        <v>83</v>
      </c>
      <c r="AHV626" s="203" t="s">
        <v>67</v>
      </c>
      <c r="AHW626" s="10">
        <f>AHU626*1.2</f>
        <v>99.6</v>
      </c>
      <c r="AHX626" s="10"/>
      <c r="AHY626" s="274"/>
      <c r="AHZ626" s="203" t="s">
        <v>88</v>
      </c>
      <c r="AIA626" s="277" t="s">
        <v>486</v>
      </c>
      <c r="AIC626" s="204"/>
      <c r="AID626" s="204">
        <f>VLOOKUP(AIA626,$A$681:$F$2236,6,FALSE)</f>
        <v>46</v>
      </c>
      <c r="AIE626" s="203" t="s">
        <v>67</v>
      </c>
      <c r="AIF626" s="10">
        <f>AID626*1.2</f>
        <v>55.199999999999996</v>
      </c>
      <c r="AIG626" s="10"/>
      <c r="AIH626" s="274"/>
      <c r="AII626" s="203" t="s">
        <v>88</v>
      </c>
      <c r="AIJ626" s="277" t="s">
        <v>478</v>
      </c>
      <c r="AIL626" s="204"/>
      <c r="AIM626" s="204">
        <f>VLOOKUP(AIJ626,$A$681:$F$2236,6,FALSE)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718</v>
      </c>
      <c r="AIU626" s="204"/>
      <c r="AIV626" s="204">
        <f>VLOOKUP(AIS626,$A$681:$F$2236,6,FALSE)</f>
        <v>83</v>
      </c>
      <c r="AIW626" s="203" t="s">
        <v>67</v>
      </c>
      <c r="AIX626" s="10">
        <f>AIV626*1.2</f>
        <v>99.6</v>
      </c>
      <c r="AIY626" s="10"/>
      <c r="AIZ626" s="274"/>
      <c r="AJA626" s="203" t="s">
        <v>88</v>
      </c>
      <c r="AJB626" s="277" t="s">
        <v>549</v>
      </c>
      <c r="AJD626" s="204"/>
      <c r="AJE626" s="204">
        <f>VLOOKUP(AJB626,$A$681:$F$2236,6,FALSE)</f>
        <v>18</v>
      </c>
      <c r="AJF626" s="203" t="s">
        <v>67</v>
      </c>
      <c r="AJG626" s="10">
        <f>AJE626*1.2</f>
        <v>21.599999999999998</v>
      </c>
      <c r="AJH626" s="10"/>
      <c r="AJI626" s="274"/>
      <c r="AJJ626" s="203" t="s">
        <v>88</v>
      </c>
      <c r="AJK626" s="277" t="s">
        <v>1276</v>
      </c>
      <c r="AJM626" s="204"/>
      <c r="AJN626" s="204">
        <f>VLOOKUP(AJK626,$A$681:$F$2236,6,FALSE)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4" t="s">
        <v>478</v>
      </c>
      <c r="AJV626" s="204"/>
      <c r="AJW626" s="204">
        <f>VLOOKUP(AJT626,$A$681:$F$2236,6,FALSE)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822</v>
      </c>
      <c r="AKE626" s="204"/>
      <c r="AKF626" s="204">
        <f>VLOOKUP(AKC626,$A$681:$F$2236,6,FALSE)</f>
        <v>28</v>
      </c>
      <c r="AKG626" s="203" t="s">
        <v>67</v>
      </c>
      <c r="AKH626" s="10">
        <f>AKF626*1.2</f>
        <v>33.6</v>
      </c>
      <c r="AKI626" s="10"/>
      <c r="AKJ626" s="274"/>
      <c r="AKK626" s="203" t="s">
        <v>88</v>
      </c>
      <c r="AKL626" s="277" t="s">
        <v>486</v>
      </c>
      <c r="AKN626" s="204"/>
      <c r="AKO626" s="204">
        <f>VLOOKUP(AKL626,$A$681:$F$2236,6,FALSE)</f>
        <v>46</v>
      </c>
      <c r="AKP626" s="203" t="s">
        <v>67</v>
      </c>
      <c r="AKQ626" s="10">
        <f>AKO626*1.2</f>
        <v>55.199999999999996</v>
      </c>
      <c r="AKR626" s="10"/>
      <c r="AKS626" s="274"/>
      <c r="AKT626" s="203" t="s">
        <v>88</v>
      </c>
      <c r="AKU626" s="277" t="s">
        <v>1276</v>
      </c>
      <c r="AKW626" s="204"/>
      <c r="AKX626" s="204">
        <f>VLOOKUP(AKU626,$A$681:$F$2236,6,FALSE)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462</v>
      </c>
      <c r="ALF626" s="204"/>
      <c r="ALG626" s="204">
        <f>VLOOKUP(ALD626,$A$681:$F$2236,6,FALSE)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493</v>
      </c>
      <c r="ALO626" s="204"/>
      <c r="ALP626" s="204">
        <f>VLOOKUP(ALM626,$A$681:$F$2236,6,FALSE)</f>
        <v>37</v>
      </c>
      <c r="ALQ626" s="203" t="s">
        <v>67</v>
      </c>
      <c r="ALR626" s="10">
        <f>ALP626*1.2</f>
        <v>44.4</v>
      </c>
      <c r="ALS626" s="10"/>
      <c r="ALT626" s="274"/>
      <c r="ALU626" s="203" t="s">
        <v>88</v>
      </c>
      <c r="ALV626" s="277" t="s">
        <v>706</v>
      </c>
      <c r="ALX626" s="204"/>
      <c r="ALY626" s="204">
        <f>VLOOKUP(ALV626,$A$681:$F$2236,6,FALSE)</f>
        <v>25</v>
      </c>
      <c r="ALZ626" s="203" t="s">
        <v>67</v>
      </c>
      <c r="AMA626" s="10">
        <f>ALY626*1.2</f>
        <v>30</v>
      </c>
      <c r="AMB626" s="10"/>
      <c r="AMC626" s="274"/>
      <c r="AMD626" s="203" t="s">
        <v>88</v>
      </c>
      <c r="AME626" s="277" t="s">
        <v>822</v>
      </c>
      <c r="AMG626" s="204"/>
      <c r="AMH626" s="204">
        <f>VLOOKUP(AME626,$A$681:$F$2236,6,FALSE)</f>
        <v>28</v>
      </c>
      <c r="AMI626" s="203" t="s">
        <v>67</v>
      </c>
      <c r="AMJ626" s="10">
        <f>AMH626*1.2</f>
        <v>33.6</v>
      </c>
      <c r="AMK626" s="10"/>
      <c r="AML626" s="274"/>
      <c r="AMM626" s="203" t="s">
        <v>88</v>
      </c>
      <c r="AMN626" s="277" t="s">
        <v>512</v>
      </c>
      <c r="AMP626" s="204"/>
      <c r="AMQ626" s="204">
        <f>VLOOKUP(AMN626,$A$681:$F$2236,6,FALSE)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517</v>
      </c>
      <c r="AMY626" s="204"/>
      <c r="AMZ626" s="204">
        <f>VLOOKUP(AMW626,$A$681:$F$2236,6,FALSE)</f>
        <v>158</v>
      </c>
      <c r="ANA626" s="203" t="s">
        <v>67</v>
      </c>
      <c r="ANB626" s="10">
        <f>AMZ626*1.2</f>
        <v>189.6</v>
      </c>
      <c r="ANC626" s="10"/>
      <c r="AND626" s="274"/>
      <c r="ANE626" s="203" t="s">
        <v>88</v>
      </c>
      <c r="ANF626" s="277" t="s">
        <v>486</v>
      </c>
      <c r="ANH626" s="204"/>
      <c r="ANI626" s="204">
        <f>VLOOKUP(ANF626,$A$681:$F$2236,6,FALSE)</f>
        <v>46</v>
      </c>
      <c r="ANJ626" s="203" t="s">
        <v>67</v>
      </c>
      <c r="ANK626" s="10">
        <f>ANI626*1.2</f>
        <v>55.199999999999996</v>
      </c>
      <c r="ANL626" s="10"/>
      <c r="ANM626" s="274"/>
      <c r="ANN626" s="203" t="s">
        <v>88</v>
      </c>
      <c r="ANO626" s="277" t="s">
        <v>430</v>
      </c>
      <c r="ANQ626" s="204"/>
      <c r="ANR626" s="204">
        <f>VLOOKUP(ANO626,$A$681:$F$2236,6,FALSE)</f>
        <v>7</v>
      </c>
      <c r="ANS626" s="203" t="s">
        <v>67</v>
      </c>
      <c r="ANT626" s="10">
        <f>ANR626*1.2</f>
        <v>8.4</v>
      </c>
      <c r="ANU626" s="10"/>
      <c r="ANV626" s="274"/>
      <c r="ANW626" s="203" t="s">
        <v>88</v>
      </c>
      <c r="ANX626" s="277" t="s">
        <v>822</v>
      </c>
      <c r="ANZ626" s="204"/>
      <c r="AOA626" s="204">
        <f>VLOOKUP(ANX626,$A$681:$F$2236,6,FALSE)</f>
        <v>28</v>
      </c>
      <c r="AOB626" s="203" t="s">
        <v>67</v>
      </c>
      <c r="AOC626" s="10">
        <f>AOA626*1.2</f>
        <v>33.6</v>
      </c>
      <c r="AOD626" s="10"/>
      <c r="AOE626" s="274"/>
      <c r="AOF626" s="203" t="s">
        <v>88</v>
      </c>
      <c r="AOG626" s="277" t="s">
        <v>2078</v>
      </c>
      <c r="AOI626" s="204"/>
      <c r="AOJ626" s="204">
        <f>VLOOKUP(AOG626,$A$681:$F$2236,6,FALSE)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706</v>
      </c>
      <c r="AOR626" s="204"/>
      <c r="AOS626" s="204">
        <f>VLOOKUP(AOP626,$A$681:$F$2236,6,FALSE)</f>
        <v>25</v>
      </c>
      <c r="AOT626" s="203" t="s">
        <v>67</v>
      </c>
      <c r="AOU626" s="10">
        <f>AOS626*1.2</f>
        <v>30</v>
      </c>
      <c r="AOV626" s="10"/>
      <c r="AOW626" s="274"/>
      <c r="AOX626" s="203" t="s">
        <v>88</v>
      </c>
      <c r="AOY626" s="277" t="s">
        <v>2095</v>
      </c>
      <c r="APA626" s="204"/>
      <c r="APB626" s="204">
        <f>VLOOKUP(AOY626,$A$681:$F$2236,6,FALSE)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462</v>
      </c>
      <c r="APJ626" s="204"/>
      <c r="APK626" s="204">
        <f>VLOOKUP(APH626,$A$681:$F$2236,6,FALSE)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517</v>
      </c>
      <c r="APS626" s="204"/>
      <c r="APT626" s="204">
        <f>VLOOKUP(APQ626,$A$681:$F$2236,6,FALSE)</f>
        <v>158</v>
      </c>
      <c r="APU626" s="203" t="s">
        <v>67</v>
      </c>
      <c r="APV626" s="10">
        <f>APT626*1.2</f>
        <v>189.6</v>
      </c>
      <c r="APW626" s="10"/>
      <c r="APX626" s="274"/>
      <c r="APY626" s="203" t="s">
        <v>88</v>
      </c>
      <c r="APZ626" s="277" t="s">
        <v>522</v>
      </c>
      <c r="AQB626" s="204"/>
      <c r="AQC626" s="204">
        <f>VLOOKUP(APZ626,$A$681:$F$2236,6,FALSE)</f>
        <v>49</v>
      </c>
      <c r="AQD626" s="203" t="s">
        <v>67</v>
      </c>
      <c r="AQE626" s="10">
        <f>AQC626*1.2</f>
        <v>58.8</v>
      </c>
      <c r="AQF626" s="10"/>
      <c r="AQG626" s="274"/>
    </row>
    <row r="627" spans="1:1125" s="14" customFormat="1" ht="15">
      <c r="A627" s="203" t="s">
        <v>89</v>
      </c>
      <c r="B627" s="277" t="s">
        <v>462</v>
      </c>
      <c r="D627" s="204"/>
      <c r="E627" s="204">
        <f>VLOOKUP(B627,$A$681:$F$2236,6,FALSE)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430</v>
      </c>
      <c r="M627" s="204"/>
      <c r="N627" s="204">
        <f>VLOOKUP(K627,$A$681:$F$2236,6,FALSE)</f>
        <v>7</v>
      </c>
      <c r="O627" s="203" t="s">
        <v>69</v>
      </c>
      <c r="P627" s="10">
        <f>N627*1.1</f>
        <v>7.7000000000000011</v>
      </c>
      <c r="Q627" s="10"/>
      <c r="R627" s="268"/>
      <c r="S627" s="203" t="s">
        <v>89</v>
      </c>
      <c r="T627" s="277" t="s">
        <v>1276</v>
      </c>
      <c r="V627" s="204"/>
      <c r="W627" s="204">
        <f>VLOOKUP(T627,$A$681:$F$2236,6,FALSE)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430</v>
      </c>
      <c r="AE627" s="204"/>
      <c r="AF627" s="204">
        <f>VLOOKUP(AC627,$A$681:$F$2236,6,FALSE)</f>
        <v>7</v>
      </c>
      <c r="AG627" s="203" t="s">
        <v>69</v>
      </c>
      <c r="AH627" s="10">
        <f>AF627*1.1</f>
        <v>7.7000000000000011</v>
      </c>
      <c r="AI627" s="10"/>
      <c r="AJ627" s="268"/>
      <c r="AK627" s="203" t="s">
        <v>89</v>
      </c>
      <c r="AL627" s="277" t="s">
        <v>1274</v>
      </c>
      <c r="AN627" s="204"/>
      <c r="AO627" s="204">
        <f>VLOOKUP(AL627,$A$681:$F$2236,6,FALSE)</f>
        <v>161</v>
      </c>
      <c r="AP627" s="203" t="s">
        <v>69</v>
      </c>
      <c r="AQ627" s="10">
        <f>AO627*1.1</f>
        <v>177.10000000000002</v>
      </c>
      <c r="AR627" s="10"/>
      <c r="AS627" s="268"/>
      <c r="AT627" s="203" t="s">
        <v>89</v>
      </c>
      <c r="AU627" s="277" t="s">
        <v>2095</v>
      </c>
      <c r="AW627" s="204"/>
      <c r="AX627" s="204">
        <f>VLOOKUP(AU627,$A$681:$F$2236,6,FALSE)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2095</v>
      </c>
      <c r="BF627" s="204"/>
      <c r="BG627" s="204">
        <f>VLOOKUP(BD627,$A$681:$F$2236,6,FALSE)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2078</v>
      </c>
      <c r="BO627" s="204"/>
      <c r="BP627" s="204">
        <f>VLOOKUP(BM627,$A$681:$F$2236,6,FALSE)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2095</v>
      </c>
      <c r="BX627" s="204"/>
      <c r="BY627" s="204">
        <f>VLOOKUP(BV627,$A$681:$F$2236,6,FALSE)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549</v>
      </c>
      <c r="CG627" s="204"/>
      <c r="CH627" s="204">
        <f>VLOOKUP(CE627,$A$681:$F$2236,6,FALSE)</f>
        <v>18</v>
      </c>
      <c r="CI627" s="203" t="s">
        <v>69</v>
      </c>
      <c r="CJ627" s="10">
        <f>CH627*1.1</f>
        <v>19.8</v>
      </c>
      <c r="CK627" s="10"/>
      <c r="CL627" s="268"/>
      <c r="CM627" s="203" t="s">
        <v>89</v>
      </c>
      <c r="CN627" s="277" t="s">
        <v>1274</v>
      </c>
      <c r="CP627" s="204"/>
      <c r="CQ627" s="204">
        <f>VLOOKUP(CN627,$A$681:$F$2236,6,FALSE)</f>
        <v>161</v>
      </c>
      <c r="CR627" s="203" t="s">
        <v>69</v>
      </c>
      <c r="CS627" s="10">
        <f>CQ627*1.1</f>
        <v>177.10000000000002</v>
      </c>
      <c r="CT627" s="10"/>
      <c r="CU627" s="268"/>
      <c r="CV627" s="203" t="s">
        <v>89</v>
      </c>
      <c r="CW627" s="277" t="s">
        <v>1274</v>
      </c>
      <c r="CY627" s="204"/>
      <c r="CZ627" s="204">
        <f>VLOOKUP(CW627,$A$681:$F$2236,6,FALSE)</f>
        <v>161</v>
      </c>
      <c r="DA627" s="203" t="s">
        <v>69</v>
      </c>
      <c r="DB627" s="10">
        <f>CZ627*1.1</f>
        <v>177.10000000000002</v>
      </c>
      <c r="DC627" s="10"/>
      <c r="DD627" s="268"/>
      <c r="DE627" s="203" t="s">
        <v>89</v>
      </c>
      <c r="DF627" s="277" t="s">
        <v>462</v>
      </c>
      <c r="DH627" s="204"/>
      <c r="DI627" s="204">
        <f>VLOOKUP(DF627,$A$681:$F$2236,6,FALSE)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718</v>
      </c>
      <c r="DQ627" s="204"/>
      <c r="DR627" s="204">
        <f>VLOOKUP(DO627,$A$681:$F$2236,6,FALSE)</f>
        <v>83</v>
      </c>
      <c r="DS627" s="203" t="s">
        <v>69</v>
      </c>
      <c r="DT627" s="10">
        <f>DR627*1.1</f>
        <v>91.300000000000011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VLOOKUP(DX627,$A$681:$F$2236,6,FALSE)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1274</v>
      </c>
      <c r="EI627" s="204"/>
      <c r="EJ627" s="204">
        <f>VLOOKUP(EG627,$A$681:$F$2236,6,FALSE)</f>
        <v>161</v>
      </c>
      <c r="EK627" s="203" t="s">
        <v>69</v>
      </c>
      <c r="EL627" s="10">
        <f>EJ627*1.1</f>
        <v>177.10000000000002</v>
      </c>
      <c r="EM627" s="10"/>
      <c r="EN627" s="268"/>
      <c r="EO627" s="203" t="s">
        <v>89</v>
      </c>
      <c r="EP627" s="277" t="s">
        <v>493</v>
      </c>
      <c r="ER627" s="204"/>
      <c r="ES627" s="204">
        <f>VLOOKUP(EP627,$A$681:$F$2236,6,FALSE)</f>
        <v>37</v>
      </c>
      <c r="ET627" s="203" t="s">
        <v>69</v>
      </c>
      <c r="EU627" s="10">
        <f>ES627*1.1</f>
        <v>40.700000000000003</v>
      </c>
      <c r="EV627" s="10"/>
      <c r="EW627" s="268"/>
      <c r="EX627" s="203" t="s">
        <v>89</v>
      </c>
      <c r="EY627" s="277" t="s">
        <v>2078</v>
      </c>
      <c r="FA627" s="204"/>
      <c r="FB627" s="204">
        <f>VLOOKUP(EY627,$A$681:$F$2236,6,FALSE)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4" t="s">
        <v>2095</v>
      </c>
      <c r="FJ627" s="204"/>
      <c r="FK627" s="204">
        <f>VLOOKUP(FH627,$A$681:$F$2236,6,FALSE)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2095</v>
      </c>
      <c r="FS627" s="204"/>
      <c r="FT627" s="204">
        <f>VLOOKUP(FQ627,$A$681:$F$2236,6,FALSE)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1798</v>
      </c>
      <c r="GB627" s="204"/>
      <c r="GC627" s="204">
        <f>VLOOKUP(FZ627,$A$681:$F$2236,6,FALSE)</f>
        <v>86</v>
      </c>
      <c r="GD627" s="203" t="s">
        <v>69</v>
      </c>
      <c r="GE627" s="10">
        <f>GC627*1.1</f>
        <v>94.600000000000009</v>
      </c>
      <c r="GF627" s="10"/>
      <c r="GG627" s="268"/>
      <c r="GH627" s="203" t="s">
        <v>89</v>
      </c>
      <c r="GI627" s="277" t="s">
        <v>706</v>
      </c>
      <c r="GK627" s="204"/>
      <c r="GL627" s="204">
        <f>VLOOKUP(GI627,$A$681:$F$2236,6,FALSE)</f>
        <v>25</v>
      </c>
      <c r="GM627" s="203" t="s">
        <v>69</v>
      </c>
      <c r="GN627" s="10">
        <f>GL627*1.1</f>
        <v>27.500000000000004</v>
      </c>
      <c r="GO627" s="10"/>
      <c r="GP627" s="268"/>
      <c r="GQ627" s="203" t="s">
        <v>89</v>
      </c>
      <c r="GR627" s="277" t="s">
        <v>517</v>
      </c>
      <c r="GT627" s="204"/>
      <c r="GU627" s="204">
        <f>VLOOKUP(GR627,$A$681:$F$2236,6,FALSE)</f>
        <v>158</v>
      </c>
      <c r="GV627" s="203" t="s">
        <v>69</v>
      </c>
      <c r="GW627" s="10">
        <f>GU627*1.1</f>
        <v>173.8</v>
      </c>
      <c r="GX627" s="10"/>
      <c r="GY627" s="268"/>
      <c r="GZ627" s="203" t="s">
        <v>89</v>
      </c>
      <c r="HA627" s="277" t="s">
        <v>418</v>
      </c>
      <c r="HC627" s="204"/>
      <c r="HD627" s="204">
        <f>VLOOKUP(HA627,$A$681:$F$2236,6,FALSE)</f>
        <v>66</v>
      </c>
      <c r="HE627" s="203" t="s">
        <v>69</v>
      </c>
      <c r="HF627" s="10">
        <f>HD627*1.1</f>
        <v>72.600000000000009</v>
      </c>
      <c r="HG627" s="10"/>
      <c r="HH627" s="268"/>
      <c r="HI627" s="203" t="s">
        <v>89</v>
      </c>
      <c r="HJ627" s="277" t="s">
        <v>718</v>
      </c>
      <c r="HL627" s="204"/>
      <c r="HM627" s="204">
        <f>VLOOKUP(HJ627,$A$681:$F$2236,6,FALSE)</f>
        <v>83</v>
      </c>
      <c r="HN627" s="203" t="s">
        <v>69</v>
      </c>
      <c r="HO627" s="10">
        <f>HM627*1.1</f>
        <v>91.300000000000011</v>
      </c>
      <c r="HP627" s="10"/>
      <c r="HQ627" s="268"/>
      <c r="HR627" s="203" t="s">
        <v>89</v>
      </c>
      <c r="HS627" s="277" t="s">
        <v>706</v>
      </c>
      <c r="HU627" s="204"/>
      <c r="HV627" s="204">
        <f>VLOOKUP(HS627,$A$681:$F$2236,6,FALSE)</f>
        <v>25</v>
      </c>
      <c r="HW627" s="203" t="s">
        <v>69</v>
      </c>
      <c r="HX627" s="10">
        <f>HV627*1.1</f>
        <v>27.500000000000004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VLOOKUP(IB627,$A$681:$F$2236,6,FALSE)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2078</v>
      </c>
      <c r="IM627" s="204"/>
      <c r="IN627" s="204">
        <f>VLOOKUP(IK627,$A$681:$F$2236,6,FALSE)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718</v>
      </c>
      <c r="IV627" s="204"/>
      <c r="IW627" s="204">
        <f>VLOOKUP(IT627,$A$681:$F$2236,6,FALSE)</f>
        <v>83</v>
      </c>
      <c r="IX627" s="203" t="s">
        <v>69</v>
      </c>
      <c r="IY627" s="10">
        <f>IW627*1.1</f>
        <v>91.300000000000011</v>
      </c>
      <c r="IZ627" s="10"/>
      <c r="JA627" s="268"/>
      <c r="JB627" s="203" t="s">
        <v>89</v>
      </c>
      <c r="JC627" s="277" t="s">
        <v>718</v>
      </c>
      <c r="JE627" s="204"/>
      <c r="JF627" s="204">
        <f>VLOOKUP(JC627,$A$681:$F$2236,6,FALSE)</f>
        <v>83</v>
      </c>
      <c r="JG627" s="203" t="s">
        <v>69</v>
      </c>
      <c r="JH627" s="10">
        <f>JF627*1.1</f>
        <v>91.300000000000011</v>
      </c>
      <c r="JI627" s="10"/>
      <c r="JJ627" s="268"/>
      <c r="JK627" s="203" t="s">
        <v>89</v>
      </c>
      <c r="JL627" s="277" t="s">
        <v>486</v>
      </c>
      <c r="JN627" s="204"/>
      <c r="JO627" s="204">
        <f>VLOOKUP(JL627,$A$681:$F$2236,6,FALSE)</f>
        <v>46</v>
      </c>
      <c r="JP627" s="203" t="s">
        <v>69</v>
      </c>
      <c r="JQ627" s="10">
        <f>JO627*1.1</f>
        <v>50.6</v>
      </c>
      <c r="JR627" s="10"/>
      <c r="JS627" s="268"/>
      <c r="JT627" s="203" t="s">
        <v>89</v>
      </c>
      <c r="JU627" s="277" t="s">
        <v>1798</v>
      </c>
      <c r="JW627" s="204"/>
      <c r="JX627" s="204">
        <f>VLOOKUP(JU627,$A$681:$F$2236,6,FALSE)</f>
        <v>86</v>
      </c>
      <c r="JY627" s="203" t="s">
        <v>69</v>
      </c>
      <c r="JZ627" s="10">
        <f>JX627*1.1</f>
        <v>94.600000000000009</v>
      </c>
      <c r="KA627" s="10"/>
      <c r="KB627" s="268"/>
      <c r="KC627" s="203" t="s">
        <v>89</v>
      </c>
      <c r="KD627" s="277" t="s">
        <v>706</v>
      </c>
      <c r="KF627" s="204"/>
      <c r="KG627" s="204">
        <f>VLOOKUP(KD627,$A$681:$F$2236,6,FALSE)</f>
        <v>25</v>
      </c>
      <c r="KH627" s="203" t="s">
        <v>69</v>
      </c>
      <c r="KI627" s="10">
        <f>KG627*1.1</f>
        <v>27.500000000000004</v>
      </c>
      <c r="KJ627" s="10"/>
      <c r="KK627" s="268"/>
      <c r="KL627" s="203" t="s">
        <v>89</v>
      </c>
      <c r="KM627" s="277" t="s">
        <v>444</v>
      </c>
      <c r="KO627" s="204"/>
      <c r="KP627" s="204">
        <f>VLOOKUP(KM627,$A$681:$F$2236,6,FALSE)</f>
        <v>0</v>
      </c>
      <c r="KQ627" s="203" t="s">
        <v>69</v>
      </c>
      <c r="KR627" s="10">
        <f>KP627*1.1</f>
        <v>0</v>
      </c>
      <c r="KS627" s="10"/>
      <c r="KT627" s="268"/>
      <c r="KU627" s="203" t="s">
        <v>89</v>
      </c>
      <c r="KV627" s="277" t="s">
        <v>430</v>
      </c>
      <c r="KX627" s="204"/>
      <c r="KY627" s="204">
        <f>VLOOKUP(KV627,$A$681:$F$2236,6,FALSE)</f>
        <v>7</v>
      </c>
      <c r="KZ627" s="203" t="s">
        <v>69</v>
      </c>
      <c r="LA627" s="10">
        <f>KY627*1.1</f>
        <v>7.7000000000000011</v>
      </c>
      <c r="LB627" s="10"/>
      <c r="LC627" s="268"/>
      <c r="LD627" s="203" t="s">
        <v>89</v>
      </c>
      <c r="LE627" s="277" t="s">
        <v>430</v>
      </c>
      <c r="LG627" s="204"/>
      <c r="LH627" s="204">
        <f>VLOOKUP(LE627,$A$681:$F$2236,6,FALSE)</f>
        <v>7</v>
      </c>
      <c r="LI627" s="203" t="s">
        <v>69</v>
      </c>
      <c r="LJ627" s="10">
        <f>LH627*1.1</f>
        <v>7.7000000000000011</v>
      </c>
      <c r="LK627" s="10"/>
      <c r="LL627" s="268"/>
      <c r="LM627" s="203" t="s">
        <v>89</v>
      </c>
      <c r="LN627" s="277" t="s">
        <v>462</v>
      </c>
      <c r="LP627" s="204"/>
      <c r="LQ627" s="204">
        <f>VLOOKUP(LN627,$A$681:$F$2236,6,FALSE)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418</v>
      </c>
      <c r="LY627" s="204"/>
      <c r="LZ627" s="204">
        <f>VLOOKUP(LW627,$A$681:$F$2236,6,FALSE)</f>
        <v>66</v>
      </c>
      <c r="MA627" s="203" t="s">
        <v>69</v>
      </c>
      <c r="MB627" s="10">
        <f>LZ627*1.1</f>
        <v>72.600000000000009</v>
      </c>
      <c r="MC627" s="10"/>
      <c r="MD627" s="268"/>
      <c r="ME627" s="203" t="s">
        <v>89</v>
      </c>
      <c r="MF627" s="277" t="s">
        <v>516</v>
      </c>
      <c r="MH627" s="204"/>
      <c r="MI627" s="204">
        <f>VLOOKUP(MF627,$A$681:$F$2236,6,FALSE)</f>
        <v>2</v>
      </c>
      <c r="MJ627" s="203" t="s">
        <v>69</v>
      </c>
      <c r="MK627" s="10">
        <f>MI627*1.1</f>
        <v>2.2000000000000002</v>
      </c>
      <c r="ML627" s="10"/>
      <c r="MM627" s="268"/>
      <c r="MN627" s="203" t="s">
        <v>89</v>
      </c>
      <c r="MO627" s="277" t="s">
        <v>1276</v>
      </c>
      <c r="MQ627" s="204"/>
      <c r="MR627" s="204">
        <f>VLOOKUP(MO627,$A$681:$F$2236,6,FALSE)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430</v>
      </c>
      <c r="MZ627" s="204"/>
      <c r="NA627" s="204">
        <f>VLOOKUP(MX627,$A$681:$F$2236,6,FALSE)</f>
        <v>7</v>
      </c>
      <c r="NB627" s="203" t="s">
        <v>69</v>
      </c>
      <c r="NC627" s="10">
        <f>NA627*1.1</f>
        <v>7.7000000000000011</v>
      </c>
      <c r="ND627" s="10"/>
      <c r="NE627" s="268"/>
      <c r="NF627" s="203" t="s">
        <v>89</v>
      </c>
      <c r="NG627" s="277" t="s">
        <v>2078</v>
      </c>
      <c r="NI627" s="204"/>
      <c r="NJ627" s="204">
        <f>VLOOKUP(NG627,$A$681:$F$2236,6,FALSE)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7" t="s">
        <v>666</v>
      </c>
      <c r="NR627" s="204"/>
      <c r="NS627" s="204">
        <f>VLOOKUP(NP627,$A$681:$F$2236,6,FALSE)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522</v>
      </c>
      <c r="OA627" s="204"/>
      <c r="OB627" s="204">
        <f>VLOOKUP(NY627,$A$681:$F$2236,6,FALSE)</f>
        <v>49</v>
      </c>
      <c r="OC627" s="203" t="s">
        <v>69</v>
      </c>
      <c r="OD627" s="10">
        <f>OB627*1.1</f>
        <v>53.900000000000006</v>
      </c>
      <c r="OE627" s="10"/>
      <c r="OF627" s="268"/>
      <c r="OG627" s="203" t="s">
        <v>89</v>
      </c>
      <c r="OH627" s="277" t="s">
        <v>512</v>
      </c>
      <c r="OJ627" s="204"/>
      <c r="OK627" s="204">
        <f>VLOOKUP(OH627,$A$681:$F$2236,6,FALSE)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7" t="s">
        <v>627</v>
      </c>
      <c r="OS627" s="204"/>
      <c r="OT627" s="204">
        <f>VLOOKUP(OQ627,$A$681:$F$2236,6,FALSE)</f>
        <v>10</v>
      </c>
      <c r="OU627" s="203" t="s">
        <v>69</v>
      </c>
      <c r="OV627" s="10">
        <f>OT627*1.1</f>
        <v>11</v>
      </c>
      <c r="OW627" s="10"/>
      <c r="OX627" s="268"/>
      <c r="OY627" s="203" t="s">
        <v>89</v>
      </c>
      <c r="OZ627" s="431" t="s">
        <v>430</v>
      </c>
      <c r="PB627" s="204"/>
      <c r="PC627" s="204">
        <f>VLOOKUP(OZ627,$A$681:$F$2236,6,FALSE)</f>
        <v>7</v>
      </c>
      <c r="PD627" s="203" t="s">
        <v>69</v>
      </c>
      <c r="PE627" s="10">
        <f>PC627*1.1</f>
        <v>7.7000000000000011</v>
      </c>
      <c r="PF627" s="10"/>
      <c r="PG627" s="268"/>
      <c r="PH627" s="203" t="s">
        <v>89</v>
      </c>
      <c r="PI627" s="277" t="s">
        <v>1798</v>
      </c>
      <c r="PK627" s="204"/>
      <c r="PL627" s="204">
        <f>VLOOKUP(PI627,$A$681:$F$2236,6,FALSE)</f>
        <v>86</v>
      </c>
      <c r="PM627" s="203" t="s">
        <v>69</v>
      </c>
      <c r="PN627" s="10">
        <f>PL627*1.1</f>
        <v>94.600000000000009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VLOOKUP(PR627,$A$681:$F$2236,6,FALSE)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430</v>
      </c>
      <c r="QC627" s="204"/>
      <c r="QD627" s="204">
        <f>VLOOKUP(QA627,$A$681:$F$2236,6,FALSE)</f>
        <v>7</v>
      </c>
      <c r="QE627" s="203" t="s">
        <v>69</v>
      </c>
      <c r="QF627" s="10">
        <f>QD627*1.1</f>
        <v>7.7000000000000011</v>
      </c>
      <c r="QG627" s="10"/>
      <c r="QH627" s="268"/>
      <c r="QI627" s="203" t="s">
        <v>89</v>
      </c>
      <c r="QJ627" s="277" t="s">
        <v>513</v>
      </c>
      <c r="QL627" s="204"/>
      <c r="QM627" s="204">
        <f>VLOOKUP(QJ627,$A$681:$F$2236,6,FALSE)</f>
        <v>17</v>
      </c>
      <c r="QN627" s="203" t="s">
        <v>69</v>
      </c>
      <c r="QO627" s="10">
        <f>QM627*1.1</f>
        <v>18.700000000000003</v>
      </c>
      <c r="QP627" s="10"/>
      <c r="QQ627" s="268"/>
      <c r="QR627" s="203" t="s">
        <v>89</v>
      </c>
      <c r="QS627" s="277" t="s">
        <v>2095</v>
      </c>
      <c r="QU627" s="204"/>
      <c r="QV627" s="204">
        <f>VLOOKUP(QS627,$A$681:$F$2236,6,FALSE)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695</v>
      </c>
      <c r="RD627" s="204"/>
      <c r="RE627" s="204">
        <f>VLOOKUP(RB627,$A$681:$F$2236,6,FALSE)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VLOOKUP(RK627,$A$681:$F$2236,6,FALSE)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706</v>
      </c>
      <c r="RV627" s="204"/>
      <c r="RW627" s="204">
        <f>VLOOKUP(RT627,$A$681:$F$2236,6,FALSE)</f>
        <v>25</v>
      </c>
      <c r="RX627" s="203" t="s">
        <v>69</v>
      </c>
      <c r="RY627" s="10">
        <f>RW627*1.1</f>
        <v>27.500000000000004</v>
      </c>
      <c r="RZ627" s="10"/>
      <c r="SA627" s="274"/>
      <c r="SB627" s="203" t="s">
        <v>89</v>
      </c>
      <c r="SC627" s="277" t="s">
        <v>486</v>
      </c>
      <c r="SE627" s="204"/>
      <c r="SF627" s="204">
        <f>VLOOKUP(SC627,$A$681:$F$2236,6,FALSE)</f>
        <v>46</v>
      </c>
      <c r="SG627" s="203" t="s">
        <v>69</v>
      </c>
      <c r="SH627" s="10">
        <f>SF627*1.1</f>
        <v>50.6</v>
      </c>
      <c r="SI627" s="10"/>
      <c r="SJ627" s="274"/>
      <c r="SK627" s="203" t="s">
        <v>89</v>
      </c>
      <c r="SL627" s="277" t="s">
        <v>2095</v>
      </c>
      <c r="SN627" s="204"/>
      <c r="SO627" s="204">
        <f>VLOOKUP(SL627,$A$681:$F$2236,6,FALSE)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1276</v>
      </c>
      <c r="SW627" s="204"/>
      <c r="SX627" s="204">
        <f>VLOOKUP(SU627,$A$681:$F$2236,6,FALSE)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31" t="s">
        <v>1276</v>
      </c>
      <c r="TF627" s="204"/>
      <c r="TG627" s="204">
        <f>VLOOKUP(TD627,$A$681:$F$2236,6,FALSE)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517</v>
      </c>
      <c r="TO627" s="204"/>
      <c r="TP627" s="204">
        <f>VLOOKUP(TM627,$A$681:$F$2236,6,FALSE)</f>
        <v>158</v>
      </c>
      <c r="TQ627" s="203" t="s">
        <v>69</v>
      </c>
      <c r="TR627" s="10">
        <f>TP627*1.1</f>
        <v>173.8</v>
      </c>
      <c r="TS627" s="10"/>
      <c r="TT627" s="274"/>
      <c r="TU627" s="203" t="s">
        <v>89</v>
      </c>
      <c r="TV627" s="277" t="s">
        <v>2095</v>
      </c>
      <c r="TX627" s="204"/>
      <c r="TY627" s="204">
        <f>VLOOKUP(TV627,$A$681:$F$2236,6,FALSE)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VLOOKUP(UE627,$A$681:$F$2236,6,FALSE)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478</v>
      </c>
      <c r="UP627" s="204"/>
      <c r="UQ627" s="204">
        <f>VLOOKUP(UN627,$A$681:$F$2236,6,FALSE)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430</v>
      </c>
      <c r="UY627" s="204"/>
      <c r="UZ627" s="204">
        <f>VLOOKUP(UW627,$A$681:$F$2236,6,FALSE)</f>
        <v>7</v>
      </c>
      <c r="VA627" s="203" t="s">
        <v>69</v>
      </c>
      <c r="VB627" s="10">
        <f>UZ627*1.1</f>
        <v>7.7000000000000011</v>
      </c>
      <c r="VC627" s="10"/>
      <c r="VD627" s="274"/>
      <c r="VE627" s="203" t="s">
        <v>89</v>
      </c>
      <c r="VF627" s="277" t="s">
        <v>549</v>
      </c>
      <c r="VH627" s="204"/>
      <c r="VI627" s="204">
        <f>VLOOKUP(VF627,$A$681:$F$2236,6,FALSE)</f>
        <v>18</v>
      </c>
      <c r="VJ627" s="203" t="s">
        <v>69</v>
      </c>
      <c r="VK627" s="10">
        <f>VI627*1.1</f>
        <v>19.8</v>
      </c>
      <c r="VL627" s="10"/>
      <c r="VM627" s="274"/>
      <c r="VN627" s="203" t="s">
        <v>89</v>
      </c>
      <c r="VO627" s="277" t="s">
        <v>418</v>
      </c>
      <c r="VQ627" s="204"/>
      <c r="VR627" s="204">
        <f>VLOOKUP(VO627,$A$681:$F$2236,6,FALSE)</f>
        <v>66</v>
      </c>
      <c r="VS627" s="203" t="s">
        <v>69</v>
      </c>
      <c r="VT627" s="10">
        <f>VR627*1.1</f>
        <v>72.600000000000009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VLOOKUP(VX627,$A$681:$F$2236,6,FALSE)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503</v>
      </c>
      <c r="WI627" s="204"/>
      <c r="WJ627" s="204">
        <f>VLOOKUP(WG627,$A$681:$F$2236,6,FALSE)</f>
        <v>13</v>
      </c>
      <c r="WK627" s="203" t="s">
        <v>69</v>
      </c>
      <c r="WL627" s="10">
        <f>WJ627*1.1</f>
        <v>14.3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VLOOKUP(WP627,$A$681:$F$2236,6,FALSE)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VLOOKUP(WY627,$A$681:$F$2236,6,FALSE)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493</v>
      </c>
      <c r="XJ627" s="204"/>
      <c r="XK627" s="204">
        <f>VLOOKUP(XH627,$A$681:$F$2236,6,FALSE)</f>
        <v>37</v>
      </c>
      <c r="XL627" s="203" t="s">
        <v>69</v>
      </c>
      <c r="XM627" s="10">
        <f>XK627*1.1</f>
        <v>40.700000000000003</v>
      </c>
      <c r="XO627" s="274"/>
      <c r="XP627" s="203" t="s">
        <v>89</v>
      </c>
      <c r="XQ627" s="277" t="s">
        <v>718</v>
      </c>
      <c r="XS627" s="204"/>
      <c r="XT627" s="204">
        <f>VLOOKUP(XQ627,$A$681:$F$2236,6,FALSE)</f>
        <v>83</v>
      </c>
      <c r="XU627" s="203" t="s">
        <v>69</v>
      </c>
      <c r="XV627" s="10">
        <f>XT627*1.1</f>
        <v>91.300000000000011</v>
      </c>
      <c r="XW627" s="10"/>
      <c r="XX627" s="274"/>
      <c r="XY627" s="203" t="s">
        <v>89</v>
      </c>
      <c r="XZ627" s="277" t="s">
        <v>695</v>
      </c>
      <c r="YB627" s="204"/>
      <c r="YC627" s="204">
        <f>VLOOKUP(XZ627,$A$681:$F$2236,6,FALSE)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VLOOKUP(YI627,$A$681:$F$2236,6,FALSE)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VLOOKUP(YR627,$A$681:$F$2236,6,FALSE)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31" t="s">
        <v>462</v>
      </c>
      <c r="ZC627" s="204"/>
      <c r="ZD627" s="204">
        <f>VLOOKUP(ZA627,$A$681:$F$2236,6,FALSE)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1274</v>
      </c>
      <c r="ZL627" s="204"/>
      <c r="ZM627" s="204">
        <f>VLOOKUP(ZJ627,$A$681:$F$2236,6,FALSE)</f>
        <v>161</v>
      </c>
      <c r="ZN627" s="203" t="s">
        <v>69</v>
      </c>
      <c r="ZO627" s="10">
        <f>ZM627*1.1</f>
        <v>177.10000000000002</v>
      </c>
      <c r="ZQ627" s="274"/>
      <c r="ZR627" s="203" t="s">
        <v>89</v>
      </c>
      <c r="ZS627" s="277" t="s">
        <v>2078</v>
      </c>
      <c r="ZU627" s="204"/>
      <c r="ZV627" s="204">
        <f>VLOOKUP(ZS627,$A$681:$F$2236,6,FALSE)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461</v>
      </c>
      <c r="AAD627" s="204"/>
      <c r="AAE627" s="204">
        <f>VLOOKUP(AAB627,$A$681:$F$2236,6,FALSE)</f>
        <v>76</v>
      </c>
      <c r="AAF627" s="203" t="s">
        <v>69</v>
      </c>
      <c r="AAG627" s="10">
        <f>AAE627*1.1</f>
        <v>83.600000000000009</v>
      </c>
      <c r="AAH627" s="10"/>
      <c r="AAI627" s="274"/>
      <c r="AAJ627" s="203" t="s">
        <v>89</v>
      </c>
      <c r="AAK627" s="277" t="s">
        <v>512</v>
      </c>
      <c r="AAM627" s="204"/>
      <c r="AAN627" s="204">
        <f>VLOOKUP(AAK627,$A$681:$F$2236,6,FALSE)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1276</v>
      </c>
      <c r="AAV627" s="204"/>
      <c r="AAW627" s="204">
        <f>VLOOKUP(AAT627,$A$681:$F$2236,6,FALSE)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VLOOKUP(ABC627,$A$681:$F$2236,6,FALSE)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418</v>
      </c>
      <c r="ABN627" s="204"/>
      <c r="ABO627" s="204">
        <f>VLOOKUP(ABL627,$A$681:$F$2236,6,FALSE)</f>
        <v>66</v>
      </c>
      <c r="ABP627" s="203" t="s">
        <v>69</v>
      </c>
      <c r="ABQ627" s="10">
        <f>ABO627*1.1</f>
        <v>72.600000000000009</v>
      </c>
      <c r="ABR627" s="10"/>
      <c r="ABS627" s="274"/>
      <c r="ABT627" s="203" t="s">
        <v>89</v>
      </c>
      <c r="ABU627" s="277" t="s">
        <v>627</v>
      </c>
      <c r="ABW627" s="204"/>
      <c r="ABX627" s="204">
        <f>VLOOKUP(ABU627,$A$681:$F$2236,6,FALSE)</f>
        <v>10</v>
      </c>
      <c r="ABY627" s="203" t="s">
        <v>69</v>
      </c>
      <c r="ABZ627" s="10">
        <f>ABX627*1.1</f>
        <v>11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VLOOKUP(ACD627,$A$681:$F$2236,6,FALSE)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VLOOKUP(ACM627,$A$681:$F$2236,6,FALSE)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VLOOKUP(ACV627,$A$681:$F$2236,6,FALSE)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VLOOKUP(ADE627,$A$681:$F$2236,6,FALSE)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VLOOKUP(ADN627,$A$681:$F$2236,6,FALSE)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VLOOKUP(ADW627,$A$681:$F$2236,6,FALSE)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VLOOKUP(AEF627,$A$681:$F$2236,6,FALSE)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VLOOKUP(AEO627,$A$681:$F$2236,6,FALSE)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VLOOKUP(AEX627,$A$681:$F$2236,6,FALSE)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VLOOKUP(AFG627,$A$681:$F$2236,6,FALSE)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VLOOKUP(AFP627,$A$681:$F$2236,6,FALSE)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VLOOKUP(AFY627,$A$681:$F$2236,6,FALSE)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VLOOKUP(AGH627,$A$681:$F$2236,6,FALSE)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VLOOKUP(AGQ627,$A$681:$F$2236,6,FALSE)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2095</v>
      </c>
      <c r="AHB627" s="204"/>
      <c r="AHC627" s="204">
        <f>VLOOKUP(AGZ627,$A$681:$F$2236,6,FALSE)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430</v>
      </c>
      <c r="AHK627" s="204"/>
      <c r="AHL627" s="204">
        <f>VLOOKUP(AHI627,$A$681:$F$2236,6,FALSE)</f>
        <v>7</v>
      </c>
      <c r="AHM627" s="203" t="s">
        <v>69</v>
      </c>
      <c r="AHN627" s="10">
        <f>AHL627*1.1</f>
        <v>7.7000000000000011</v>
      </c>
      <c r="AHO627" s="10"/>
      <c r="AHP627" s="274"/>
      <c r="AHQ627" s="203" t="s">
        <v>89</v>
      </c>
      <c r="AHR627" s="277" t="s">
        <v>706</v>
      </c>
      <c r="AHT627" s="204"/>
      <c r="AHU627" s="204">
        <f>VLOOKUP(AHR627,$A$681:$F$2236,6,FALSE)</f>
        <v>25</v>
      </c>
      <c r="AHV627" s="203" t="s">
        <v>69</v>
      </c>
      <c r="AHW627" s="10">
        <f>AHU627*1.1</f>
        <v>27.500000000000004</v>
      </c>
      <c r="AHX627" s="10"/>
      <c r="AHY627" s="274"/>
      <c r="AHZ627" s="203" t="s">
        <v>89</v>
      </c>
      <c r="AIA627" s="277" t="s">
        <v>706</v>
      </c>
      <c r="AIC627" s="204"/>
      <c r="AID627" s="204">
        <f>VLOOKUP(AIA627,$A$681:$F$2236,6,FALSE)</f>
        <v>25</v>
      </c>
      <c r="AIE627" s="203" t="s">
        <v>69</v>
      </c>
      <c r="AIF627" s="10">
        <f>AID627*1.1</f>
        <v>27.500000000000004</v>
      </c>
      <c r="AIG627" s="10"/>
      <c r="AIH627" s="274"/>
      <c r="AII627" s="203" t="s">
        <v>89</v>
      </c>
      <c r="AIJ627" s="277" t="s">
        <v>822</v>
      </c>
      <c r="AIL627" s="204"/>
      <c r="AIM627" s="204">
        <f>VLOOKUP(AIJ627,$A$681:$F$2236,6,FALSE)</f>
        <v>28</v>
      </c>
      <c r="AIN627" s="203" t="s">
        <v>69</v>
      </c>
      <c r="AIO627" s="10">
        <f>AIM627*1.1</f>
        <v>30.800000000000004</v>
      </c>
      <c r="AIP627" s="10"/>
      <c r="AIQ627" s="274"/>
      <c r="AIR627" s="203" t="s">
        <v>89</v>
      </c>
      <c r="AIS627" s="277" t="s">
        <v>1276</v>
      </c>
      <c r="AIU627" s="204"/>
      <c r="AIV627" s="204">
        <f>VLOOKUP(AIS627,$A$681:$F$2236,6,FALSE)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444</v>
      </c>
      <c r="AJD627" s="204"/>
      <c r="AJE627" s="204">
        <f>VLOOKUP(AJB627,$A$681:$F$2236,6,FALSE)</f>
        <v>0</v>
      </c>
      <c r="AJF627" s="203" t="s">
        <v>69</v>
      </c>
      <c r="AJG627" s="10">
        <f>AJE627*1.1</f>
        <v>0</v>
      </c>
      <c r="AJH627" s="10"/>
      <c r="AJI627" s="274"/>
      <c r="AJJ627" s="203" t="s">
        <v>89</v>
      </c>
      <c r="AJK627" s="277" t="s">
        <v>822</v>
      </c>
      <c r="AJM627" s="204"/>
      <c r="AJN627" s="204">
        <f>VLOOKUP(AJK627,$A$681:$F$2236,6,FALSE)</f>
        <v>28</v>
      </c>
      <c r="AJO627" s="203" t="s">
        <v>69</v>
      </c>
      <c r="AJP627" s="10">
        <f>AJN627*1.1</f>
        <v>30.800000000000004</v>
      </c>
      <c r="AJQ627" s="10"/>
      <c r="AJR627" s="274"/>
      <c r="AJS627" s="203" t="s">
        <v>89</v>
      </c>
      <c r="AJT627" s="434" t="s">
        <v>497</v>
      </c>
      <c r="AJV627" s="204"/>
      <c r="AJW627" s="204">
        <f>VLOOKUP(AJT627,$A$681:$F$2236,6,FALSE)</f>
        <v>34</v>
      </c>
      <c r="AJX627" s="203" t="s">
        <v>69</v>
      </c>
      <c r="AJY627" s="10">
        <f>AJW627*1.1</f>
        <v>37.400000000000006</v>
      </c>
      <c r="AJZ627" s="10"/>
      <c r="AKA627" s="274"/>
      <c r="AKB627" s="203" t="s">
        <v>89</v>
      </c>
      <c r="AKC627" s="277" t="s">
        <v>1798</v>
      </c>
      <c r="AKE627" s="204"/>
      <c r="AKF627" s="204">
        <f>VLOOKUP(AKC627,$A$681:$F$2236,6,FALSE)</f>
        <v>86</v>
      </c>
      <c r="AKG627" s="203" t="s">
        <v>69</v>
      </c>
      <c r="AKH627" s="10">
        <f>AKF627*1.1</f>
        <v>94.600000000000009</v>
      </c>
      <c r="AKI627" s="10"/>
      <c r="AKJ627" s="274"/>
      <c r="AKK627" s="203" t="s">
        <v>89</v>
      </c>
      <c r="AKL627" s="277" t="s">
        <v>522</v>
      </c>
      <c r="AKN627" s="204"/>
      <c r="AKO627" s="204">
        <f>VLOOKUP(AKL627,$A$681:$F$2236,6,FALSE)</f>
        <v>49</v>
      </c>
      <c r="AKP627" s="203" t="s">
        <v>69</v>
      </c>
      <c r="AKQ627" s="10">
        <f>AKO627*1.1</f>
        <v>53.900000000000006</v>
      </c>
      <c r="AKR627" s="10"/>
      <c r="AKS627" s="274"/>
      <c r="AKT627" s="203" t="s">
        <v>89</v>
      </c>
      <c r="AKU627" s="277" t="s">
        <v>444</v>
      </c>
      <c r="AKW627" s="204"/>
      <c r="AKX627" s="204">
        <f>VLOOKUP(AKU627,$A$681:$F$2236,6,FALSE)</f>
        <v>0</v>
      </c>
      <c r="AKY627" s="203" t="s">
        <v>69</v>
      </c>
      <c r="AKZ627" s="10">
        <f>AKX627*1.1</f>
        <v>0</v>
      </c>
      <c r="ALA627" s="10"/>
      <c r="ALB627" s="274"/>
      <c r="ALC627" s="203" t="s">
        <v>89</v>
      </c>
      <c r="ALD627" s="277" t="s">
        <v>2095</v>
      </c>
      <c r="ALF627" s="204"/>
      <c r="ALG627" s="204">
        <f>VLOOKUP(ALD627,$A$681:$F$2236,6,FALSE)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2078</v>
      </c>
      <c r="ALO627" s="204"/>
      <c r="ALP627" s="204">
        <f>VLOOKUP(ALM627,$A$681:$F$2236,6,FALSE)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549</v>
      </c>
      <c r="ALX627" s="204"/>
      <c r="ALY627" s="204">
        <f>VLOOKUP(ALV627,$A$681:$F$2236,6,FALSE)</f>
        <v>18</v>
      </c>
      <c r="ALZ627" s="203" t="s">
        <v>69</v>
      </c>
      <c r="AMA627" s="10">
        <f>ALY627*1.1</f>
        <v>19.8</v>
      </c>
      <c r="AMB627" s="10"/>
      <c r="AMC627" s="274"/>
      <c r="AMD627" s="203" t="s">
        <v>89</v>
      </c>
      <c r="AME627" s="277" t="s">
        <v>430</v>
      </c>
      <c r="AMG627" s="204"/>
      <c r="AMH627" s="204">
        <f>VLOOKUP(AME627,$A$681:$F$2236,6,FALSE)</f>
        <v>7</v>
      </c>
      <c r="AMI627" s="203" t="s">
        <v>69</v>
      </c>
      <c r="AMJ627" s="10">
        <f>AMH627*1.1</f>
        <v>7.7000000000000011</v>
      </c>
      <c r="AMK627" s="10"/>
      <c r="AML627" s="274"/>
      <c r="AMM627" s="203" t="s">
        <v>89</v>
      </c>
      <c r="AMN627" s="277" t="s">
        <v>478</v>
      </c>
      <c r="AMP627" s="204"/>
      <c r="AMQ627" s="204">
        <f>VLOOKUP(AMN627,$A$681:$F$2236,6,FALSE)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462</v>
      </c>
      <c r="AMY627" s="204"/>
      <c r="AMZ627" s="204">
        <f>VLOOKUP(AMW627,$A$681:$F$2236,6,FALSE)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431</v>
      </c>
      <c r="ANH627" s="204"/>
      <c r="ANI627" s="204">
        <f>VLOOKUP(ANF627,$A$681:$F$2236,6,FALSE)</f>
        <v>0</v>
      </c>
      <c r="ANJ627" s="203" t="s">
        <v>69</v>
      </c>
      <c r="ANK627" s="10">
        <f>ANI627*1.1</f>
        <v>0</v>
      </c>
      <c r="ANL627" s="10"/>
      <c r="ANM627" s="274"/>
      <c r="ANN627" s="203" t="s">
        <v>89</v>
      </c>
      <c r="ANO627" s="277" t="s">
        <v>822</v>
      </c>
      <c r="ANQ627" s="204"/>
      <c r="ANR627" s="204">
        <f>VLOOKUP(ANO627,$A$681:$F$2236,6,FALSE)</f>
        <v>28</v>
      </c>
      <c r="ANS627" s="203" t="s">
        <v>69</v>
      </c>
      <c r="ANT627" s="10">
        <f>ANR627*1.1</f>
        <v>30.800000000000004</v>
      </c>
      <c r="ANU627" s="10"/>
      <c r="ANV627" s="274"/>
      <c r="ANW627" s="203" t="s">
        <v>89</v>
      </c>
      <c r="ANX627" s="277" t="s">
        <v>706</v>
      </c>
      <c r="ANZ627" s="204"/>
      <c r="AOA627" s="204">
        <f>VLOOKUP(ANX627,$A$681:$F$2236,6,FALSE)</f>
        <v>25</v>
      </c>
      <c r="AOB627" s="203" t="s">
        <v>69</v>
      </c>
      <c r="AOC627" s="10">
        <f>AOA627*1.1</f>
        <v>27.500000000000004</v>
      </c>
      <c r="AOD627" s="10"/>
      <c r="AOE627" s="274"/>
      <c r="AOF627" s="203" t="s">
        <v>89</v>
      </c>
      <c r="AOG627" s="277" t="s">
        <v>822</v>
      </c>
      <c r="AOI627" s="204"/>
      <c r="AOJ627" s="204">
        <f>VLOOKUP(AOG627,$A$681:$F$2236,6,FALSE)</f>
        <v>28</v>
      </c>
      <c r="AOK627" s="203" t="s">
        <v>69</v>
      </c>
      <c r="AOL627" s="10">
        <f>AOJ627*1.1</f>
        <v>30.800000000000004</v>
      </c>
      <c r="AOM627" s="10"/>
      <c r="AON627" s="274"/>
      <c r="AOO627" s="203" t="s">
        <v>89</v>
      </c>
      <c r="AOP627" s="277" t="s">
        <v>1798</v>
      </c>
      <c r="AOR627" s="204"/>
      <c r="AOS627" s="204">
        <f>VLOOKUP(AOP627,$A$681:$F$2236,6,FALSE)</f>
        <v>86</v>
      </c>
      <c r="AOT627" s="203" t="s">
        <v>69</v>
      </c>
      <c r="AOU627" s="10">
        <f>AOS627*1.1</f>
        <v>94.600000000000009</v>
      </c>
      <c r="AOV627" s="10"/>
      <c r="AOW627" s="274"/>
      <c r="AOX627" s="203" t="s">
        <v>89</v>
      </c>
      <c r="AOY627" s="277" t="s">
        <v>497</v>
      </c>
      <c r="APA627" s="204"/>
      <c r="APB627" s="204">
        <f>VLOOKUP(AOY627,$A$681:$F$2236,6,FALSE)</f>
        <v>34</v>
      </c>
      <c r="APC627" s="203" t="s">
        <v>69</v>
      </c>
      <c r="APD627" s="10">
        <f>APB627*1.1</f>
        <v>37.400000000000006</v>
      </c>
      <c r="APE627" s="10"/>
      <c r="APF627" s="274"/>
      <c r="APG627" s="203" t="s">
        <v>89</v>
      </c>
      <c r="APH627" s="277" t="s">
        <v>516</v>
      </c>
      <c r="APJ627" s="204"/>
      <c r="APK627" s="204">
        <f>VLOOKUP(APH627,$A$681:$F$2236,6,FALSE)</f>
        <v>2</v>
      </c>
      <c r="APL627" s="203" t="s">
        <v>69</v>
      </c>
      <c r="APM627" s="10">
        <f>APK627*1.1</f>
        <v>2.2000000000000002</v>
      </c>
      <c r="APN627" s="10"/>
      <c r="APO627" s="274"/>
      <c r="APP627" s="203" t="s">
        <v>89</v>
      </c>
      <c r="APQ627" s="277" t="s">
        <v>444</v>
      </c>
      <c r="APS627" s="204"/>
      <c r="APT627" s="204">
        <f>VLOOKUP(APQ627,$A$681:$F$2236,6,FALSE)</f>
        <v>0</v>
      </c>
      <c r="APU627" s="203" t="s">
        <v>69</v>
      </c>
      <c r="APV627" s="10">
        <f>APT627*1.1</f>
        <v>0</v>
      </c>
      <c r="APW627" s="10"/>
      <c r="APX627" s="274"/>
      <c r="APY627" s="203" t="s">
        <v>89</v>
      </c>
      <c r="APZ627" s="277" t="s">
        <v>503</v>
      </c>
      <c r="AQB627" s="204"/>
      <c r="AQC627" s="204">
        <f>VLOOKUP(APZ627,$A$681:$F$2236,6,FALSE)</f>
        <v>13</v>
      </c>
      <c r="AQD627" s="203" t="s">
        <v>69</v>
      </c>
      <c r="AQE627" s="10">
        <f>AQC627*1.1</f>
        <v>14.3</v>
      </c>
      <c r="AQF627" s="10"/>
      <c r="AQG627" s="274"/>
    </row>
    <row r="628" spans="1:1125" s="14" customFormat="1" ht="15">
      <c r="A628" s="203"/>
      <c r="B628" s="417"/>
      <c r="D628" s="203"/>
      <c r="E628" s="203"/>
      <c r="F628" s="203"/>
      <c r="G628" s="10"/>
      <c r="H628" s="10">
        <f>SUM(G623:G627)</f>
        <v>429.09999999999997</v>
      </c>
      <c r="I628" s="268"/>
      <c r="J628" s="203"/>
      <c r="K628" s="417"/>
      <c r="M628" s="203"/>
      <c r="N628" s="203"/>
      <c r="O628" s="203"/>
      <c r="P628" s="10"/>
      <c r="Q628" s="10">
        <f>SUM(P623:P627)</f>
        <v>384.9</v>
      </c>
      <c r="R628" s="268"/>
      <c r="S628" s="203"/>
      <c r="T628" s="265"/>
      <c r="V628" s="203"/>
      <c r="W628" s="203"/>
      <c r="X628" s="203"/>
      <c r="Y628" s="10"/>
      <c r="Z628" s="10">
        <f>SUM(Y623:Y627)</f>
        <v>309</v>
      </c>
      <c r="AA628" s="268"/>
      <c r="AB628" s="203"/>
      <c r="AC628" s="417"/>
      <c r="AE628" s="203"/>
      <c r="AF628" s="203"/>
      <c r="AG628" s="203"/>
      <c r="AH628" s="10"/>
      <c r="AI628" s="10">
        <f>SUM(AH623:AH627)</f>
        <v>493.7</v>
      </c>
      <c r="AJ628" s="268"/>
      <c r="AK628" s="203"/>
      <c r="AL628" s="417"/>
      <c r="AN628" s="203"/>
      <c r="AO628" s="203"/>
      <c r="AP628" s="203"/>
      <c r="AQ628" s="10"/>
      <c r="AR628" s="10">
        <f>SUM(AQ623:AQ627)</f>
        <v>435.5</v>
      </c>
      <c r="AS628" s="268"/>
      <c r="AT628" s="203"/>
      <c r="AU628" s="417"/>
      <c r="AW628" s="203"/>
      <c r="AX628" s="203"/>
      <c r="AY628" s="203"/>
      <c r="AZ628" s="10"/>
      <c r="BA628" s="10">
        <f>SUM(AZ623:AZ627)</f>
        <v>566.6</v>
      </c>
      <c r="BB628" s="268"/>
      <c r="BC628" s="203"/>
      <c r="BD628" s="417"/>
      <c r="BF628" s="203"/>
      <c r="BG628" s="203"/>
      <c r="BH628" s="203"/>
      <c r="BI628" s="10"/>
      <c r="BJ628" s="10">
        <f>SUM(BI623:BI627)</f>
        <v>327.5</v>
      </c>
      <c r="BK628" s="268"/>
      <c r="BL628" s="203"/>
      <c r="BM628" s="417"/>
      <c r="BO628" s="203"/>
      <c r="BP628" s="203"/>
      <c r="BQ628" s="203"/>
      <c r="BR628" s="10"/>
      <c r="BS628" s="10">
        <f>SUM(BR623:BR627)</f>
        <v>545.29999999999995</v>
      </c>
      <c r="BT628" s="268"/>
      <c r="BU628" s="203"/>
      <c r="BV628" s="417"/>
      <c r="BX628" s="203"/>
      <c r="BY628" s="203"/>
      <c r="BZ628" s="203"/>
      <c r="CA628" s="10"/>
      <c r="CB628" s="10">
        <f>SUM(CA623:CA627)</f>
        <v>274.60000000000002</v>
      </c>
      <c r="CC628" s="268"/>
      <c r="CD628" s="203"/>
      <c r="CE628" s="417"/>
      <c r="CG628" s="203"/>
      <c r="CH628" s="203"/>
      <c r="CI628" s="203"/>
      <c r="CJ628" s="10"/>
      <c r="CK628" s="10">
        <f>SUM(CJ623:CJ627)</f>
        <v>235.10000000000002</v>
      </c>
      <c r="CL628" s="268"/>
      <c r="CM628" s="203"/>
      <c r="CN628" s="417"/>
      <c r="CP628" s="203"/>
      <c r="CQ628" s="203"/>
      <c r="CR628" s="203"/>
      <c r="CS628" s="10"/>
      <c r="CT628" s="10">
        <f>SUM(CS623:CS627)</f>
        <v>419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616.1</v>
      </c>
      <c r="DD628" s="268"/>
      <c r="DE628" s="203"/>
      <c r="DF628" s="417"/>
      <c r="DH628" s="203"/>
      <c r="DI628" s="203"/>
      <c r="DJ628" s="203"/>
      <c r="DK628" s="10"/>
      <c r="DL628" s="10">
        <f>SUM(DK623:DK627)</f>
        <v>319.29999999999995</v>
      </c>
      <c r="DM628" s="268"/>
      <c r="DN628" s="203"/>
      <c r="DO628" s="417"/>
      <c r="DQ628" s="203"/>
      <c r="DR628" s="203"/>
      <c r="DS628" s="203"/>
      <c r="DT628" s="10"/>
      <c r="DU628" s="10">
        <f>SUM(DT623:DT627)</f>
        <v>518.9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7"/>
      <c r="EI628" s="203"/>
      <c r="EJ628" s="203"/>
      <c r="EK628" s="203"/>
      <c r="EL628" s="10"/>
      <c r="EM628" s="10">
        <f>SUM(EL623:EL627)</f>
        <v>380.5</v>
      </c>
      <c r="EN628" s="268"/>
      <c r="EO628" s="203"/>
      <c r="EP628" s="417"/>
      <c r="ER628" s="203"/>
      <c r="ES628" s="203"/>
      <c r="ET628" s="203"/>
      <c r="EU628" s="10"/>
      <c r="EV628" s="10">
        <f>SUM(EU623:EU627)</f>
        <v>480.9</v>
      </c>
      <c r="EW628" s="268"/>
      <c r="EX628" s="203"/>
      <c r="EY628" s="417"/>
      <c r="FA628" s="203"/>
      <c r="FB628" s="203"/>
      <c r="FC628" s="203"/>
      <c r="FD628" s="10"/>
      <c r="FE628" s="10">
        <f>SUM(FD623:FD627)</f>
        <v>548.5</v>
      </c>
      <c r="FF628" s="268"/>
      <c r="FG628" s="203"/>
      <c r="FH628" s="425"/>
      <c r="FJ628" s="203"/>
      <c r="FK628" s="203"/>
      <c r="FL628" s="203"/>
      <c r="FM628" s="10"/>
      <c r="FN628" s="10">
        <f>SUM(FM623:FM627)</f>
        <v>299.79999999999995</v>
      </c>
      <c r="FO628" s="268"/>
      <c r="FP628" s="203"/>
      <c r="FQ628" s="417"/>
      <c r="FS628" s="203"/>
      <c r="FT628" s="203"/>
      <c r="FU628" s="203"/>
      <c r="FV628" s="10"/>
      <c r="FW628" s="10">
        <f>SUM(FV623:FV627)</f>
        <v>437.09999999999997</v>
      </c>
      <c r="FX628" s="268"/>
      <c r="FY628" s="203"/>
      <c r="FZ628" s="417"/>
      <c r="GB628" s="203"/>
      <c r="GC628" s="203"/>
      <c r="GD628" s="203"/>
      <c r="GE628" s="10"/>
      <c r="GF628" s="10">
        <f>SUM(GE623:GE627)</f>
        <v>360.80000000000007</v>
      </c>
      <c r="GG628" s="268"/>
      <c r="GH628" s="203"/>
      <c r="GI628" s="417"/>
      <c r="GK628" s="203"/>
      <c r="GL628" s="203"/>
      <c r="GM628" s="203"/>
      <c r="GN628" s="10"/>
      <c r="GO628" s="10">
        <f>SUM(GN623:GN627)</f>
        <v>356.69999999999993</v>
      </c>
      <c r="GP628" s="268"/>
      <c r="GQ628" s="203"/>
      <c r="GR628" s="417"/>
      <c r="GT628" s="203"/>
      <c r="GU628" s="203"/>
      <c r="GV628" s="203"/>
      <c r="GW628" s="203"/>
      <c r="GX628" s="10">
        <f>SUM(GW623:GW627)</f>
        <v>545.70000000000005</v>
      </c>
      <c r="GY628" s="268"/>
      <c r="GZ628" s="203"/>
      <c r="HA628" s="417"/>
      <c r="HC628" s="203"/>
      <c r="HD628" s="203"/>
      <c r="HE628" s="203"/>
      <c r="HF628" s="10"/>
      <c r="HG628" s="10">
        <f>SUM(HF623:HF627)</f>
        <v>296.90000000000003</v>
      </c>
      <c r="HH628" s="268"/>
      <c r="HI628" s="203"/>
      <c r="HJ628" s="417"/>
      <c r="HL628" s="203"/>
      <c r="HM628" s="203"/>
      <c r="HN628" s="203"/>
      <c r="HO628" s="203"/>
      <c r="HP628" s="10">
        <f>SUM(HO623:HO627)</f>
        <v>209.2</v>
      </c>
      <c r="HQ628" s="268"/>
      <c r="HR628" s="203"/>
      <c r="HS628" s="426"/>
      <c r="HU628" s="203"/>
      <c r="HV628" s="203"/>
      <c r="HW628" s="203"/>
      <c r="HX628" s="10"/>
      <c r="HY628" s="10">
        <f>SUM(HX623:HX627)</f>
        <v>347.4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6"/>
      <c r="IM628" s="203"/>
      <c r="IN628" s="203"/>
      <c r="IO628" s="203"/>
      <c r="IP628" s="10"/>
      <c r="IQ628" s="10">
        <f>SUM(IP623:IP627)</f>
        <v>679.8</v>
      </c>
      <c r="IR628" s="268"/>
      <c r="IS628" s="203"/>
      <c r="IT628" s="426"/>
      <c r="IV628" s="203"/>
      <c r="IW628" s="203"/>
      <c r="IX628" s="203"/>
      <c r="IY628" s="10"/>
      <c r="IZ628" s="10">
        <f>SUM(IY623:IY627)</f>
        <v>219.8</v>
      </c>
      <c r="JA628" s="268"/>
      <c r="JB628" s="203"/>
      <c r="JC628" s="426"/>
      <c r="JE628" s="203"/>
      <c r="JF628" s="203"/>
      <c r="JG628" s="203"/>
      <c r="JH628" s="10"/>
      <c r="JI628" s="10">
        <f>SUM(JH623:JH627)</f>
        <v>347.5</v>
      </c>
      <c r="JJ628" s="268"/>
      <c r="JK628" s="203"/>
      <c r="JL628" s="426"/>
      <c r="JN628" s="203"/>
      <c r="JO628" s="203"/>
      <c r="JP628" s="203"/>
      <c r="JQ628" s="10"/>
      <c r="JR628" s="10">
        <f>SUM(JQ623:JQ627)</f>
        <v>526.6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408.9</v>
      </c>
      <c r="KB628" s="268"/>
      <c r="KC628" s="203"/>
      <c r="KD628" s="426"/>
      <c r="KF628" s="203"/>
      <c r="KG628" s="203"/>
      <c r="KH628" s="203"/>
      <c r="KI628" s="10"/>
      <c r="KJ628" s="10">
        <f>SUM(KI623:KI627)</f>
        <v>174.1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232.9</v>
      </c>
      <c r="KT628" s="268"/>
      <c r="KU628" s="203"/>
      <c r="KV628" s="432"/>
      <c r="KX628" s="203"/>
      <c r="KY628" s="203"/>
      <c r="KZ628" s="203"/>
      <c r="LA628" s="10"/>
      <c r="LB628" s="10">
        <f>SUM(LA623:LA627)</f>
        <v>118.6</v>
      </c>
      <c r="LC628" s="268"/>
      <c r="LD628" s="203"/>
      <c r="LE628" s="426"/>
      <c r="LG628" s="203"/>
      <c r="LH628" s="203"/>
      <c r="LI628" s="203"/>
      <c r="LJ628" s="10"/>
      <c r="LK628" s="10">
        <f>SUM(LJ623:LJ627)</f>
        <v>490.39999999999992</v>
      </c>
      <c r="LL628" s="268"/>
      <c r="LM628" s="203"/>
      <c r="LN628" s="426"/>
      <c r="LP628" s="203"/>
      <c r="LQ628" s="203"/>
      <c r="LR628" s="203"/>
      <c r="LS628" s="10"/>
      <c r="LT628" s="10">
        <f>SUM(LS623:LS627)</f>
        <v>308.59999999999997</v>
      </c>
      <c r="LU628" s="268"/>
      <c r="LV628" s="203"/>
      <c r="LW628" s="426"/>
      <c r="LY628" s="203"/>
      <c r="LZ628" s="203"/>
      <c r="MA628" s="203"/>
      <c r="MB628" s="10"/>
      <c r="MC628" s="10">
        <f>SUM(MB623:MB627)</f>
        <v>122.30000000000001</v>
      </c>
      <c r="MD628" s="268"/>
      <c r="ME628" s="203"/>
      <c r="MF628" s="426"/>
      <c r="MH628" s="203"/>
      <c r="MI628" s="203"/>
      <c r="MJ628" s="203"/>
      <c r="MK628" s="10"/>
      <c r="ML628" s="10">
        <f>SUM(MK623:MK627)</f>
        <v>211.89999999999998</v>
      </c>
      <c r="MM628" s="268"/>
      <c r="MN628" s="203"/>
      <c r="MO628" s="426"/>
      <c r="MQ628" s="203"/>
      <c r="MR628" s="203"/>
      <c r="MS628" s="203"/>
      <c r="MT628" s="10"/>
      <c r="MU628" s="10">
        <f>SUM(MT623:MT627)</f>
        <v>281.3</v>
      </c>
      <c r="MV628" s="268"/>
      <c r="MW628" s="203"/>
      <c r="MX628" s="426"/>
      <c r="MZ628" s="203"/>
      <c r="NA628" s="203"/>
      <c r="NB628" s="203"/>
      <c r="NC628" s="10"/>
      <c r="ND628" s="10">
        <f>SUM(NC623:NC627)</f>
        <v>314.09999999999997</v>
      </c>
      <c r="NE628" s="268"/>
      <c r="NF628" s="203"/>
      <c r="NG628" s="426"/>
      <c r="NI628" s="203"/>
      <c r="NJ628" s="203"/>
      <c r="NK628" s="203"/>
      <c r="NL628" s="10"/>
      <c r="NM628" s="10">
        <f>SUM(NL623:NL627)</f>
        <v>451.40000000000003</v>
      </c>
      <c r="NN628" s="268"/>
      <c r="NO628" s="203"/>
      <c r="NP628" s="428"/>
      <c r="NR628" s="203"/>
      <c r="NS628" s="203"/>
      <c r="NT628" s="203"/>
      <c r="NU628" s="10"/>
      <c r="NV628" s="10">
        <f>SUM(NU623:NU627)</f>
        <v>279.89999999999998</v>
      </c>
      <c r="NW628" s="268"/>
      <c r="NX628" s="203"/>
      <c r="NY628" s="426"/>
      <c r="OA628" s="203"/>
      <c r="OB628" s="203"/>
      <c r="OC628" s="203"/>
      <c r="OD628" s="203"/>
      <c r="OE628" s="10">
        <f>SUM(OD623:OD627)</f>
        <v>192.1</v>
      </c>
      <c r="OF628" s="268"/>
      <c r="OG628" s="203"/>
      <c r="OH628" s="426"/>
      <c r="OJ628" s="203"/>
      <c r="OK628" s="203"/>
      <c r="OL628" s="203"/>
      <c r="OM628" s="10"/>
      <c r="ON628" s="10">
        <f>SUM(OM623:OM627)</f>
        <v>313.89999999999998</v>
      </c>
      <c r="OO628" s="268"/>
      <c r="OP628" s="203"/>
      <c r="OQ628" s="428"/>
      <c r="OS628" s="203"/>
      <c r="OT628" s="203"/>
      <c r="OU628" s="203"/>
      <c r="OV628" s="10"/>
      <c r="OW628" s="10">
        <f>SUM(OV623:OV627)</f>
        <v>193.09999999999997</v>
      </c>
      <c r="OX628" s="268"/>
      <c r="OY628" s="203"/>
      <c r="OZ628" s="431"/>
      <c r="PB628" s="203"/>
      <c r="PC628" s="203"/>
      <c r="PD628" s="203"/>
      <c r="PE628" s="10"/>
      <c r="PF628" s="10">
        <f>SUM(PE623:PE627)</f>
        <v>336.59999999999997</v>
      </c>
      <c r="PG628" s="268"/>
      <c r="PH628" s="203"/>
      <c r="PI628" s="426"/>
      <c r="PK628" s="203"/>
      <c r="PL628" s="203"/>
      <c r="PM628" s="203"/>
      <c r="PN628" s="10"/>
      <c r="PO628" s="10">
        <f>SUM(PN623:PN627)</f>
        <v>274.7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6"/>
      <c r="QC628" s="203"/>
      <c r="QD628" s="203"/>
      <c r="QE628" s="203"/>
      <c r="QF628" s="10"/>
      <c r="QG628" s="10">
        <f>SUM(QF623:QF627)</f>
        <v>319.39999999999998</v>
      </c>
      <c r="QH628" s="268"/>
      <c r="QI628" s="203"/>
      <c r="QJ628" s="426"/>
      <c r="QL628" s="203"/>
      <c r="QM628" s="203"/>
      <c r="QN628" s="203"/>
      <c r="QO628" s="10"/>
      <c r="QP628" s="10">
        <f>SUM(QO623:QO627)</f>
        <v>190.10000000000002</v>
      </c>
      <c r="QQ628" s="268"/>
      <c r="QR628" s="203"/>
      <c r="QS628" s="426"/>
      <c r="QU628" s="203"/>
      <c r="QV628" s="203"/>
      <c r="QW628" s="203"/>
      <c r="QX628" s="10"/>
      <c r="QY628" s="10">
        <f>SUM(QX623:QX627)</f>
        <v>537.4</v>
      </c>
      <c r="QZ628" s="268"/>
      <c r="RA628" s="203"/>
      <c r="RB628" s="426"/>
      <c r="RD628" s="203"/>
      <c r="RE628" s="203"/>
      <c r="RF628" s="203"/>
      <c r="RG628" s="10"/>
      <c r="RH628" s="10">
        <f>SUM(RG623:RG627)</f>
        <v>197.89999999999998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6"/>
      <c r="RV628" s="203"/>
      <c r="RW628" s="203"/>
      <c r="RX628" s="203"/>
      <c r="RY628" s="10"/>
      <c r="RZ628" s="10">
        <f>SUM(RY623:RY627)</f>
        <v>504</v>
      </c>
      <c r="SA628" s="274"/>
      <c r="SB628" s="203"/>
      <c r="SC628" s="426"/>
      <c r="SE628" s="203"/>
      <c r="SF628" s="203"/>
      <c r="SG628" s="203"/>
      <c r="SH628" s="10"/>
      <c r="SI628" s="10">
        <f>SUM(SH623:SH627)</f>
        <v>583.4</v>
      </c>
      <c r="SJ628" s="274"/>
      <c r="SK628" s="203"/>
      <c r="SL628" s="426"/>
      <c r="SN628" s="203"/>
      <c r="SO628" s="203"/>
      <c r="SP628" s="203"/>
      <c r="SQ628" s="10"/>
      <c r="SR628" s="10">
        <f>SUM(SQ623:SQ627)</f>
        <v>444.59999999999997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158.19999999999999</v>
      </c>
      <c r="TB628" s="274"/>
      <c r="TC628" s="203"/>
      <c r="TD628" s="431"/>
      <c r="TF628" s="203"/>
      <c r="TG628" s="203"/>
      <c r="TH628" s="203"/>
      <c r="TI628" s="203"/>
      <c r="TJ628" s="10">
        <f>SUM(TI623:TI627)</f>
        <v>280.5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436.40000000000003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207.79999999999998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370.19999999999993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237.89999999999998</v>
      </c>
      <c r="VD628" s="274"/>
      <c r="VE628" s="203"/>
      <c r="VF628" s="426"/>
      <c r="VH628" s="203"/>
      <c r="VI628" s="203"/>
      <c r="VJ628" s="203"/>
      <c r="VK628" s="10"/>
      <c r="VL628" s="10">
        <f>SUM(VK623:VK627)</f>
        <v>436.40000000000003</v>
      </c>
      <c r="VM628" s="274"/>
      <c r="VN628" s="203"/>
      <c r="VO628" s="426"/>
      <c r="VQ628" s="203"/>
      <c r="VR628" s="203"/>
      <c r="VS628" s="203"/>
      <c r="VT628" s="10"/>
      <c r="VU628" s="10">
        <f>SUM(VT623:VT627)</f>
        <v>423.9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234.6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6"/>
      <c r="XJ628" s="203"/>
      <c r="XK628" s="203"/>
      <c r="XL628" s="203"/>
      <c r="XM628" s="203"/>
      <c r="XN628" s="10">
        <f>SUM(XM623:XM627)</f>
        <v>213.8</v>
      </c>
      <c r="XO628" s="274"/>
      <c r="XP628" s="203"/>
      <c r="XQ628" s="426"/>
      <c r="XS628" s="203"/>
      <c r="XT628" s="203"/>
      <c r="XU628" s="203"/>
      <c r="XV628" s="10"/>
      <c r="XW628" s="10">
        <f>SUM(XV623:XV627)</f>
        <v>635.29999999999995</v>
      </c>
      <c r="XX628" s="274"/>
      <c r="XY628" s="203"/>
      <c r="XZ628" s="426"/>
      <c r="YB628" s="203"/>
      <c r="YC628" s="203"/>
      <c r="YD628" s="203"/>
      <c r="YE628" s="203"/>
      <c r="YF628" s="10">
        <f>SUM(YE623:YE627)</f>
        <v>487.4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31"/>
      <c r="ZC628" s="203"/>
      <c r="ZD628" s="203"/>
      <c r="ZE628" s="203"/>
      <c r="ZF628" s="203"/>
      <c r="ZG628" s="10">
        <f>SUM(ZF623:ZF627)</f>
        <v>454.79999999999995</v>
      </c>
      <c r="ZH628" s="274"/>
      <c r="ZI628" s="203"/>
      <c r="ZJ628" s="426"/>
      <c r="ZL628" s="203"/>
      <c r="ZM628" s="203"/>
      <c r="ZN628" s="203"/>
      <c r="ZO628" s="203"/>
      <c r="ZP628" s="10">
        <f>SUM(ZO623:ZO627)</f>
        <v>359.5</v>
      </c>
      <c r="ZQ628" s="274"/>
      <c r="ZR628" s="203"/>
      <c r="ZS628" s="426"/>
      <c r="ZU628" s="203"/>
      <c r="ZV628" s="203"/>
      <c r="ZW628" s="203"/>
      <c r="ZX628" s="10"/>
      <c r="ZY628" s="10">
        <f>SUM(ZX623:ZX627)</f>
        <v>591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237.40000000000003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273.99999999999994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307.8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303.5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348.40000000000003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6"/>
      <c r="AHB628" s="203"/>
      <c r="AHC628" s="203"/>
      <c r="AHD628" s="203"/>
      <c r="AHE628" s="10"/>
      <c r="AHF628" s="10">
        <f>SUM(AHE623:AHE627)</f>
        <v>245.2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214.39999999999998</v>
      </c>
      <c r="AHP628" s="274"/>
      <c r="AHQ628" s="203"/>
      <c r="AHR628" s="432"/>
      <c r="AHT628" s="203"/>
      <c r="AHU628" s="203"/>
      <c r="AHV628" s="203"/>
      <c r="AHW628" s="10"/>
      <c r="AHX628" s="10">
        <f>SUM(AHW623:AHW627)</f>
        <v>346.20000000000005</v>
      </c>
      <c r="AHY628" s="274"/>
      <c r="AHZ628" s="203"/>
      <c r="AIA628" s="432"/>
      <c r="AIC628" s="203"/>
      <c r="AID628" s="203"/>
      <c r="AIE628" s="203"/>
      <c r="AIF628" s="10"/>
      <c r="AIG628" s="10">
        <f>SUM(AIF623:AIF627)</f>
        <v>200.6</v>
      </c>
      <c r="AIH628" s="274"/>
      <c r="AII628" s="203"/>
      <c r="AIJ628" s="432"/>
      <c r="AIL628" s="203"/>
      <c r="AIM628" s="203"/>
      <c r="AIN628" s="203"/>
      <c r="AIO628" s="10"/>
      <c r="AIP628" s="10">
        <f>SUM(AIO623:AIO627)</f>
        <v>246</v>
      </c>
      <c r="AIQ628" s="274"/>
      <c r="AIR628" s="203"/>
      <c r="AIS628" s="432"/>
      <c r="AIU628" s="203"/>
      <c r="AIV628" s="203"/>
      <c r="AIW628" s="203"/>
      <c r="AIX628" s="10"/>
      <c r="AIY628" s="10">
        <f>SUM(AIX623:AIX627)</f>
        <v>515.4</v>
      </c>
      <c r="AIZ628" s="274"/>
      <c r="AJA628" s="203"/>
      <c r="AJB628" s="432"/>
      <c r="AJD628" s="203"/>
      <c r="AJE628" s="203"/>
      <c r="AJF628" s="203"/>
      <c r="AJG628" s="10"/>
      <c r="AJH628" s="10">
        <f>SUM(AJG623:AJG627)</f>
        <v>234.1</v>
      </c>
      <c r="AJI628" s="274"/>
      <c r="AJJ628" s="203"/>
      <c r="AJK628" s="432"/>
      <c r="AJM628" s="203"/>
      <c r="AJN628" s="203"/>
      <c r="AJO628" s="203"/>
      <c r="AJP628" s="10"/>
      <c r="AJQ628" s="10">
        <f>SUM(AJP623:AJP627)</f>
        <v>324.7</v>
      </c>
      <c r="AJR628" s="274"/>
      <c r="AJS628" s="203"/>
      <c r="AJT628" s="435"/>
      <c r="AJV628" s="203"/>
      <c r="AJW628" s="203"/>
      <c r="AJX628" s="203"/>
      <c r="AJY628" s="10"/>
      <c r="AJZ628" s="10">
        <f>SUM(AJY623:AJY627)</f>
        <v>270.60000000000002</v>
      </c>
      <c r="AKA628" s="274"/>
      <c r="AKB628" s="203"/>
      <c r="AKC628" s="432"/>
      <c r="AKE628" s="203"/>
      <c r="AKF628" s="203"/>
      <c r="AKG628" s="203"/>
      <c r="AKH628" s="10"/>
      <c r="AKI628" s="10">
        <f>SUM(AKH623:AKH627)</f>
        <v>405.90000000000003</v>
      </c>
      <c r="AKJ628" s="274"/>
      <c r="AKK628" s="203"/>
      <c r="AKL628" s="432"/>
      <c r="AKN628" s="203"/>
      <c r="AKO628" s="203"/>
      <c r="AKP628" s="203"/>
      <c r="AKQ628" s="10"/>
      <c r="AKR628" s="10">
        <f>SUM(AKQ623:AKQ627)</f>
        <v>330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356.30000000000007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247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450.5</v>
      </c>
      <c r="ALT628" s="274"/>
      <c r="ALU628" s="203"/>
      <c r="ALV628" s="432"/>
      <c r="ALX628" s="203"/>
      <c r="ALY628" s="203"/>
      <c r="ALZ628" s="203"/>
      <c r="AMA628" s="10"/>
      <c r="AMB628" s="10">
        <f>SUM(AMA623:AMA627)</f>
        <v>324.8</v>
      </c>
      <c r="AMC628" s="274"/>
      <c r="AMD628" s="203"/>
      <c r="AME628" s="432"/>
      <c r="AMG628" s="203"/>
      <c r="AMH628" s="203"/>
      <c r="AMI628" s="203"/>
      <c r="AMJ628" s="10"/>
      <c r="AMK628" s="10">
        <f>SUM(AMJ623:AMJ627)</f>
        <v>200.6</v>
      </c>
      <c r="AML628" s="274"/>
      <c r="AMM628" s="203"/>
      <c r="AMN628" s="432"/>
      <c r="AMP628" s="203"/>
      <c r="AMQ628" s="203"/>
      <c r="AMR628" s="203"/>
      <c r="AMS628" s="10"/>
      <c r="AMT628" s="10">
        <f>SUM(AMS623:AMS627)</f>
        <v>347</v>
      </c>
      <c r="AMU628" s="274"/>
      <c r="AMV628" s="203"/>
      <c r="AMW628" s="432"/>
      <c r="AMY628" s="203"/>
      <c r="AMZ628" s="203"/>
      <c r="ANA628" s="203"/>
      <c r="ANB628" s="10"/>
      <c r="ANC628" s="10">
        <f>SUM(ANB623:ANB627)</f>
        <v>386.4</v>
      </c>
      <c r="AND628" s="274"/>
      <c r="ANE628" s="203"/>
      <c r="ANF628" s="432"/>
      <c r="ANH628" s="203"/>
      <c r="ANI628" s="203"/>
      <c r="ANJ628" s="203"/>
      <c r="ANK628" s="10"/>
      <c r="ANL628" s="10">
        <f>SUM(ANK623:ANK627)</f>
        <v>258.5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271.3</v>
      </c>
      <c r="ANV628" s="274"/>
      <c r="ANW628" s="203"/>
      <c r="ANX628" s="432"/>
      <c r="ANZ628" s="203"/>
      <c r="AOA628" s="203"/>
      <c r="AOB628" s="203"/>
      <c r="AOC628" s="10"/>
      <c r="AOD628" s="10">
        <f>SUM(AOC623:AOC627)</f>
        <v>285.39999999999998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682.4</v>
      </c>
      <c r="AON628" s="274"/>
      <c r="AOO628" s="203"/>
      <c r="AOP628" s="432"/>
      <c r="AOR628" s="203"/>
      <c r="AOS628" s="203"/>
      <c r="AOT628" s="203"/>
      <c r="AOU628" s="10"/>
      <c r="AOV628" s="10">
        <f>SUM(AOU623:AOU627)</f>
        <v>732.2</v>
      </c>
      <c r="AOW628" s="274"/>
      <c r="AOX628" s="203"/>
      <c r="AOY628" s="432"/>
      <c r="APA628" s="203"/>
      <c r="APB628" s="203"/>
      <c r="APC628" s="203"/>
      <c r="APD628" s="10"/>
      <c r="APE628" s="10">
        <f>SUM(APD623:APD627)</f>
        <v>155.30000000000001</v>
      </c>
      <c r="APF628" s="274"/>
      <c r="APG628" s="203"/>
      <c r="APH628" s="432"/>
      <c r="APJ628" s="203"/>
      <c r="APK628" s="203"/>
      <c r="APL628" s="203"/>
      <c r="APM628" s="10"/>
      <c r="APN628" s="10">
        <f>SUM(APM623:APM627)</f>
        <v>365.79999999999995</v>
      </c>
      <c r="APO628" s="274"/>
      <c r="APP628" s="203"/>
      <c r="APQ628" s="432"/>
      <c r="APS628" s="203"/>
      <c r="APT628" s="203"/>
      <c r="APU628" s="203"/>
      <c r="APV628" s="10"/>
      <c r="APW628" s="10">
        <f>SUM(APV623:APV627)</f>
        <v>298.39999999999998</v>
      </c>
      <c r="APX628" s="274"/>
      <c r="APY628" s="203"/>
      <c r="APZ628" s="432"/>
      <c r="AQB628" s="203"/>
      <c r="AQC628" s="203"/>
      <c r="AQD628" s="203"/>
      <c r="AQE628" s="10"/>
      <c r="AQF628" s="10">
        <f>SUM(AQE623:AQE627)</f>
        <v>419.8</v>
      </c>
      <c r="AQG628" s="274"/>
    </row>
    <row r="629" spans="1:1125" s="14" customFormat="1" ht="15">
      <c r="A629" s="203" t="s">
        <v>90</v>
      </c>
      <c r="B629" s="277" t="s">
        <v>2348</v>
      </c>
      <c r="D629" s="284">
        <f>IF(C629="Kopman",1.6,1)</f>
        <v>1</v>
      </c>
      <c r="E629" s="204">
        <f>VLOOKUP(B629,$A$681:$F$2236,6,FALSE)</f>
        <v>160</v>
      </c>
      <c r="F629" s="203" t="s">
        <v>61</v>
      </c>
      <c r="G629" s="10">
        <f>E629*1.5</f>
        <v>240</v>
      </c>
      <c r="H629" s="10"/>
      <c r="I629" s="268"/>
      <c r="J629" s="203" t="s">
        <v>90</v>
      </c>
      <c r="K629" s="277" t="s">
        <v>2348</v>
      </c>
      <c r="M629" s="284">
        <f>IF(L629="Kopman",1.6,1)</f>
        <v>1</v>
      </c>
      <c r="N629" s="204">
        <f>VLOOKUP(K629,$A$681:$F$2236,6,FALSE)</f>
        <v>160</v>
      </c>
      <c r="O629" s="203" t="s">
        <v>61</v>
      </c>
      <c r="P629" s="10">
        <f>N629*1.5*M629</f>
        <v>240</v>
      </c>
      <c r="Q629" s="10"/>
      <c r="R629" s="268"/>
      <c r="S629" s="203" t="s">
        <v>90</v>
      </c>
      <c r="T629" s="277" t="s">
        <v>1193</v>
      </c>
      <c r="V629" s="284">
        <f>IF(U629="Kopman",1.6,1)</f>
        <v>1</v>
      </c>
      <c r="W629" s="204">
        <f>VLOOKUP(T629,$A$681:$F$2236,6,FALSE)</f>
        <v>8</v>
      </c>
      <c r="X629" s="203" t="s">
        <v>61</v>
      </c>
      <c r="Y629" s="10">
        <f>W629*1.5*V629</f>
        <v>12</v>
      </c>
      <c r="Z629" s="10"/>
      <c r="AA629" s="268"/>
      <c r="AB629" s="203" t="s">
        <v>90</v>
      </c>
      <c r="AC629" s="277" t="s">
        <v>2348</v>
      </c>
      <c r="AE629" s="284">
        <f>IF(AD629="Kopman",1.6,1)</f>
        <v>1</v>
      </c>
      <c r="AF629" s="204">
        <f>VLOOKUP(AC629,$A$681:$F$2236,6,FALSE)</f>
        <v>160</v>
      </c>
      <c r="AG629" s="203" t="s">
        <v>61</v>
      </c>
      <c r="AH629" s="10">
        <f>AF629*1.5*AE629</f>
        <v>240</v>
      </c>
      <c r="AI629" s="10"/>
      <c r="AJ629" s="268"/>
      <c r="AK629" s="203" t="s">
        <v>90</v>
      </c>
      <c r="AL629" s="277" t="s">
        <v>464</v>
      </c>
      <c r="AN629" s="284">
        <f>IF(AM629="Kopman",1.6,1)</f>
        <v>1</v>
      </c>
      <c r="AO629" s="204">
        <f>VLOOKUP(AL629,$A$681:$F$2236,6,FALSE)</f>
        <v>115</v>
      </c>
      <c r="AP629" s="203" t="s">
        <v>61</v>
      </c>
      <c r="AQ629" s="10">
        <f>AO629*1.5*AN629</f>
        <v>172.5</v>
      </c>
      <c r="AR629" s="10"/>
      <c r="AS629" s="268"/>
      <c r="AT629" s="203" t="s">
        <v>90</v>
      </c>
      <c r="AU629" s="277" t="s">
        <v>464</v>
      </c>
      <c r="AW629" s="284">
        <f>IF(AV629="Kopman",1.6,1)</f>
        <v>1</v>
      </c>
      <c r="AX629" s="204">
        <f>VLOOKUP(AU629,$A$681:$F$2236,6,FALSE)</f>
        <v>115</v>
      </c>
      <c r="AY629" s="203" t="s">
        <v>61</v>
      </c>
      <c r="AZ629" s="10">
        <f>AX629*1.5*AW629</f>
        <v>172.5</v>
      </c>
      <c r="BA629" s="10"/>
      <c r="BB629" s="268"/>
      <c r="BC629" s="203" t="s">
        <v>90</v>
      </c>
      <c r="BD629" s="277" t="s">
        <v>464</v>
      </c>
      <c r="BF629" s="284">
        <f>IF(BE629="Kopman",1.6,1)</f>
        <v>1</v>
      </c>
      <c r="BG629" s="204">
        <f>VLOOKUP(BD629,$A$681:$F$2236,6,FALSE)</f>
        <v>115</v>
      </c>
      <c r="BH629" s="203" t="s">
        <v>61</v>
      </c>
      <c r="BI629" s="10">
        <f>BG629*1.5*BF629</f>
        <v>172.5</v>
      </c>
      <c r="BJ629" s="10"/>
      <c r="BK629" s="268"/>
      <c r="BL629" s="203" t="s">
        <v>90</v>
      </c>
      <c r="BM629" s="277" t="s">
        <v>671</v>
      </c>
      <c r="BO629" s="284">
        <f>IF(BN629="Kopman",1.6,1)</f>
        <v>1</v>
      </c>
      <c r="BP629" s="204">
        <f>VLOOKUP(BM629,$A$681:$F$2236,6,FALSE)</f>
        <v>10</v>
      </c>
      <c r="BQ629" s="203" t="s">
        <v>61</v>
      </c>
      <c r="BR629" s="10">
        <f>BP629*1.5*BO629</f>
        <v>15</v>
      </c>
      <c r="BS629" s="10"/>
      <c r="BT629" s="268"/>
      <c r="BU629" s="203" t="s">
        <v>90</v>
      </c>
      <c r="BV629" s="277" t="s">
        <v>490</v>
      </c>
      <c r="BX629" s="284">
        <f>IF(BW629="Kopman",1.6,1)</f>
        <v>1</v>
      </c>
      <c r="BY629" s="204">
        <f>VLOOKUP(BV629,$A$681:$F$2236,6,FALSE)</f>
        <v>35</v>
      </c>
      <c r="BZ629" s="203" t="s">
        <v>61</v>
      </c>
      <c r="CA629" s="10">
        <f>BY629*1.5*BX629</f>
        <v>52.5</v>
      </c>
      <c r="CB629" s="10"/>
      <c r="CC629" s="268"/>
      <c r="CD629" s="203" t="s">
        <v>90</v>
      </c>
      <c r="CE629" s="277" t="s">
        <v>2348</v>
      </c>
      <c r="CG629" s="284">
        <f>IF(CF629="Kopman",1.6,1)</f>
        <v>1</v>
      </c>
      <c r="CH629" s="204">
        <f>VLOOKUP(CE629,$A$681:$F$2236,6,FALSE)</f>
        <v>160</v>
      </c>
      <c r="CI629" s="203" t="s">
        <v>61</v>
      </c>
      <c r="CJ629" s="10">
        <f>CH629*1.5*CG629</f>
        <v>240</v>
      </c>
      <c r="CK629" s="10"/>
      <c r="CL629" s="268"/>
      <c r="CM629" s="203" t="s">
        <v>90</v>
      </c>
      <c r="CN629" s="277" t="s">
        <v>2348</v>
      </c>
      <c r="CP629" s="284">
        <f>IF(CO629="Kopman",1.6,1)</f>
        <v>1</v>
      </c>
      <c r="CQ629" s="204">
        <f>VLOOKUP(CN629,$A$681:$F$2236,6,FALSE)</f>
        <v>160</v>
      </c>
      <c r="CR629" s="203" t="s">
        <v>61</v>
      </c>
      <c r="CS629" s="10">
        <f>CQ629*1.5*CP629</f>
        <v>240</v>
      </c>
      <c r="CT629" s="10"/>
      <c r="CU629" s="268"/>
      <c r="CV629" s="203" t="s">
        <v>90</v>
      </c>
      <c r="CW629" s="419" t="s">
        <v>579</v>
      </c>
      <c r="CX629" s="418" t="s">
        <v>2034</v>
      </c>
      <c r="CY629" s="284">
        <f>IF(CX629="Kopman",1.6,1)</f>
        <v>1.6</v>
      </c>
      <c r="CZ629" s="204">
        <f>VLOOKUP(CW629,$A$681:$F$2236,6,FALSE)</f>
        <v>77</v>
      </c>
      <c r="DA629" s="203" t="s">
        <v>61</v>
      </c>
      <c r="DB629" s="10">
        <f>CZ629*1.5*CY629</f>
        <v>184.8</v>
      </c>
      <c r="DC629" s="10"/>
      <c r="DD629" s="268"/>
      <c r="DE629" s="203" t="s">
        <v>90</v>
      </c>
      <c r="DF629" s="277" t="s">
        <v>490</v>
      </c>
      <c r="DH629" s="284">
        <f>IF(DG629="Kopman",1.6,1)</f>
        <v>1</v>
      </c>
      <c r="DI629" s="204">
        <f>VLOOKUP(DF629,$A$681:$F$2236,6,FALSE)</f>
        <v>35</v>
      </c>
      <c r="DJ629" s="203" t="s">
        <v>61</v>
      </c>
      <c r="DK629" s="10">
        <f>DI629*1.5*DH629</f>
        <v>52.5</v>
      </c>
      <c r="DL629" s="10"/>
      <c r="DM629" s="268"/>
      <c r="DN629" s="203" t="s">
        <v>90</v>
      </c>
      <c r="DO629" s="277" t="s">
        <v>433</v>
      </c>
      <c r="DQ629" s="284">
        <f>IF(DP629="Kopman",1.6,1)</f>
        <v>1</v>
      </c>
      <c r="DR629" s="204">
        <f>VLOOKUP(DO629,$A$681:$F$2236,6,FALSE)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VLOOKUP(DX629,$A$681:$F$2236,6,FALSE)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2353</v>
      </c>
      <c r="EI629" s="284">
        <f>IF(EH629="Kopman",1.6,1)</f>
        <v>1</v>
      </c>
      <c r="EJ629" s="204">
        <f>VLOOKUP(EG629,$A$681:$F$2236,6,FALSE)</f>
        <v>79</v>
      </c>
      <c r="EK629" s="203" t="s">
        <v>61</v>
      </c>
      <c r="EL629" s="10">
        <f>EJ629*1.5*EI629</f>
        <v>118.5</v>
      </c>
      <c r="EM629" s="10"/>
      <c r="EN629" s="268"/>
      <c r="EO629" s="203" t="s">
        <v>90</v>
      </c>
      <c r="EP629" s="277" t="s">
        <v>579</v>
      </c>
      <c r="ER629" s="284">
        <f>IF(EQ629="Kopman",1.6,1)</f>
        <v>1</v>
      </c>
      <c r="ES629" s="204">
        <f>VLOOKUP(EP629,$A$681:$F$2236,6,FALSE)</f>
        <v>77</v>
      </c>
      <c r="ET629" s="203" t="s">
        <v>61</v>
      </c>
      <c r="EU629" s="10">
        <f>ES629*1.5*ER629</f>
        <v>115.5</v>
      </c>
      <c r="EV629" s="10"/>
      <c r="EW629" s="268"/>
      <c r="EX629" s="203" t="s">
        <v>90</v>
      </c>
      <c r="EY629" s="277" t="s">
        <v>464</v>
      </c>
      <c r="FA629" s="284">
        <f>IF(EZ629="Kopman",1.6,1)</f>
        <v>1</v>
      </c>
      <c r="FB629" s="204">
        <f>VLOOKUP(EY629,$A$681:$F$2236,6,FALSE)</f>
        <v>115</v>
      </c>
      <c r="FC629" s="203" t="s">
        <v>61</v>
      </c>
      <c r="FD629" s="10">
        <f>FB629*1.5*FA629</f>
        <v>172.5</v>
      </c>
      <c r="FE629" s="10"/>
      <c r="FF629" s="268"/>
      <c r="FG629" s="203" t="s">
        <v>90</v>
      </c>
      <c r="FH629" s="424" t="s">
        <v>579</v>
      </c>
      <c r="FJ629" s="284">
        <f>IF(FI629="Kopman",1.6,1)</f>
        <v>1</v>
      </c>
      <c r="FK629" s="204">
        <f>VLOOKUP(FH629,$A$681:$F$2236,6,FALSE)</f>
        <v>77</v>
      </c>
      <c r="FL629" s="203" t="s">
        <v>61</v>
      </c>
      <c r="FM629" s="10">
        <f>FK629*1.5*FJ629</f>
        <v>115.5</v>
      </c>
      <c r="FN629" s="10"/>
      <c r="FO629" s="268"/>
      <c r="FP629" s="203" t="s">
        <v>90</v>
      </c>
      <c r="FQ629" s="277" t="s">
        <v>416</v>
      </c>
      <c r="FS629" s="284">
        <f>IF(FR629="Kopman",1.6,1)</f>
        <v>1</v>
      </c>
      <c r="FT629" s="204">
        <f>VLOOKUP(FQ629,$A$681:$F$2236,6,FALSE)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671</v>
      </c>
      <c r="GB629" s="284">
        <f>IF(GA629="Kopman",1.6,1)</f>
        <v>1</v>
      </c>
      <c r="GC629" s="204">
        <f>VLOOKUP(FZ629,$A$681:$F$2236,6,FALSE)</f>
        <v>10</v>
      </c>
      <c r="GD629" s="203" t="s">
        <v>61</v>
      </c>
      <c r="GE629" s="10">
        <f>GC629*1.5*GB629</f>
        <v>15</v>
      </c>
      <c r="GF629" s="10"/>
      <c r="GG629" s="268"/>
      <c r="GH629" s="203" t="s">
        <v>90</v>
      </c>
      <c r="GI629" s="277" t="s">
        <v>442</v>
      </c>
      <c r="GK629" s="284">
        <f>IF(GJ629="Kopman",1.6,1)</f>
        <v>1</v>
      </c>
      <c r="GL629" s="204">
        <f>VLOOKUP(GI629,$A$681:$F$2236,6,FALSE)</f>
        <v>1</v>
      </c>
      <c r="GM629" s="203" t="s">
        <v>61</v>
      </c>
      <c r="GN629" s="10">
        <f>GL629*1.5*GK629</f>
        <v>1.5</v>
      </c>
      <c r="GO629" s="10"/>
      <c r="GP629" s="268"/>
      <c r="GQ629" s="203" t="s">
        <v>90</v>
      </c>
      <c r="GR629" s="277" t="s">
        <v>671</v>
      </c>
      <c r="GT629" s="284">
        <f>IF(GS629="Kopman",1.6,1)</f>
        <v>1</v>
      </c>
      <c r="GU629" s="204">
        <f>VLOOKUP(GR629,$A$681:$F$2236,6,FALSE)</f>
        <v>10</v>
      </c>
      <c r="GV629" s="203" t="s">
        <v>61</v>
      </c>
      <c r="GW629" s="10">
        <f>GU629*1.5</f>
        <v>15</v>
      </c>
      <c r="GX629" s="10"/>
      <c r="GY629" s="268"/>
      <c r="GZ629" s="203" t="s">
        <v>90</v>
      </c>
      <c r="HA629" s="277" t="s">
        <v>2348</v>
      </c>
      <c r="HC629" s="284">
        <f>IF(HB629="Kopman",1.6,1)</f>
        <v>1</v>
      </c>
      <c r="HD629" s="204">
        <f>VLOOKUP(HA629,$A$681:$F$2236,6,FALSE)</f>
        <v>160</v>
      </c>
      <c r="HE629" s="203" t="s">
        <v>61</v>
      </c>
      <c r="HF629" s="10">
        <f>HD629*1.5*HC629</f>
        <v>240</v>
      </c>
      <c r="HG629" s="10"/>
      <c r="HH629" s="268"/>
      <c r="HI629" s="203" t="s">
        <v>90</v>
      </c>
      <c r="HJ629" s="277" t="s">
        <v>464</v>
      </c>
      <c r="HL629" s="284">
        <f>IF(HK629="Kopman",1.6,1)</f>
        <v>1</v>
      </c>
      <c r="HM629" s="204">
        <f>VLOOKUP(HJ629,$A$681:$F$2236,6,FALSE)</f>
        <v>115</v>
      </c>
      <c r="HN629" s="203" t="s">
        <v>61</v>
      </c>
      <c r="HO629" s="10">
        <f>HM629*1.5</f>
        <v>172.5</v>
      </c>
      <c r="HP629" s="10"/>
      <c r="HQ629" s="268"/>
      <c r="HR629" s="203" t="s">
        <v>90</v>
      </c>
      <c r="HS629" s="277" t="s">
        <v>442</v>
      </c>
      <c r="HU629" s="284">
        <f>IF(HT629="Kopman",1.6,1)</f>
        <v>1</v>
      </c>
      <c r="HV629" s="204">
        <f>VLOOKUP(HS629,$A$681:$F$2236,6,FALSE)</f>
        <v>1</v>
      </c>
      <c r="HW629" s="203" t="s">
        <v>61</v>
      </c>
      <c r="HX629" s="10">
        <f>HV629*1.5*HU629</f>
        <v>1.5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VLOOKUP(IB629,$A$681:$F$2236,6,FALSE)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464</v>
      </c>
      <c r="IM629" s="284">
        <f>IF(IL629="Kopman",1.6,1)</f>
        <v>1</v>
      </c>
      <c r="IN629" s="204">
        <f>VLOOKUP(IK629,$A$681:$F$2236,6,FALSE)</f>
        <v>115</v>
      </c>
      <c r="IO629" s="203" t="s">
        <v>61</v>
      </c>
      <c r="IP629" s="10">
        <f>IN629*1.5*IM629</f>
        <v>172.5</v>
      </c>
      <c r="IQ629" s="10"/>
      <c r="IR629" s="268"/>
      <c r="IS629" s="203" t="s">
        <v>90</v>
      </c>
      <c r="IT629" s="277" t="s">
        <v>679</v>
      </c>
      <c r="IV629" s="284">
        <f>IF(IU629="Kopman",1.6,1)</f>
        <v>1</v>
      </c>
      <c r="IW629" s="204">
        <f>VLOOKUP(IT629,$A$681:$F$2236,6,FALSE)</f>
        <v>0</v>
      </c>
      <c r="IX629" s="203" t="s">
        <v>61</v>
      </c>
      <c r="IY629" s="10">
        <f>IW629*1.5*IV629</f>
        <v>0</v>
      </c>
      <c r="IZ629" s="10"/>
      <c r="JA629" s="268"/>
      <c r="JB629" s="203" t="s">
        <v>90</v>
      </c>
      <c r="JC629" s="277" t="s">
        <v>437</v>
      </c>
      <c r="JE629" s="284">
        <f>IF(JD629="Kopman",1.6,1)</f>
        <v>1</v>
      </c>
      <c r="JF629" s="204">
        <f>VLOOKUP(JC629,$A$681:$F$2236,6,FALSE)</f>
        <v>12</v>
      </c>
      <c r="JG629" s="203" t="s">
        <v>61</v>
      </c>
      <c r="JH629" s="10">
        <f>JF629*1.5*JE629</f>
        <v>18</v>
      </c>
      <c r="JI629" s="10"/>
      <c r="JJ629" s="268"/>
      <c r="JK629" s="203" t="s">
        <v>90</v>
      </c>
      <c r="JL629" s="277" t="s">
        <v>464</v>
      </c>
      <c r="JN629" s="284">
        <f>IF(JM629="Kopman",1.6,1)</f>
        <v>1</v>
      </c>
      <c r="JO629" s="204">
        <f>VLOOKUP(JL629,$A$681:$F$2236,6,FALSE)</f>
        <v>115</v>
      </c>
      <c r="JP629" s="203" t="s">
        <v>61</v>
      </c>
      <c r="JQ629" s="10">
        <f>JO629*1.5*JN629</f>
        <v>172.5</v>
      </c>
      <c r="JR629" s="10"/>
      <c r="JS629" s="268"/>
      <c r="JT629" s="203" t="s">
        <v>90</v>
      </c>
      <c r="JU629" s="277" t="s">
        <v>658</v>
      </c>
      <c r="JW629" s="284">
        <f>IF(JV629="Kopman",1.6,1)</f>
        <v>1</v>
      </c>
      <c r="JX629" s="204">
        <f>VLOOKUP(JU629,$A$681:$F$2236,6,FALSE)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476</v>
      </c>
      <c r="KF629" s="284">
        <f>IF(KE629="Kopman",1.6,1)</f>
        <v>1</v>
      </c>
      <c r="KG629" s="204">
        <f>VLOOKUP(KD629,$A$681:$F$2236,6,FALSE)</f>
        <v>2</v>
      </c>
      <c r="KH629" s="203" t="s">
        <v>61</v>
      </c>
      <c r="KI629" s="10">
        <f>KG629*1.5*KF629</f>
        <v>3</v>
      </c>
      <c r="KJ629" s="10"/>
      <c r="KK629" s="268"/>
      <c r="KL629" s="203" t="s">
        <v>90</v>
      </c>
      <c r="KM629" s="277" t="s">
        <v>464</v>
      </c>
      <c r="KO629" s="284">
        <f>IF(KN629="Kopman",1.6,1)</f>
        <v>1</v>
      </c>
      <c r="KP629" s="204">
        <f>VLOOKUP(KM629,$A$681:$F$2236,6,FALSE)</f>
        <v>115</v>
      </c>
      <c r="KQ629" s="203" t="s">
        <v>61</v>
      </c>
      <c r="KR629" s="10">
        <f>KP629*1.5</f>
        <v>172.5</v>
      </c>
      <c r="KS629" s="10"/>
      <c r="KT629" s="268"/>
      <c r="KU629" s="203" t="s">
        <v>90</v>
      </c>
      <c r="KV629" s="277" t="s">
        <v>692</v>
      </c>
      <c r="KX629" s="284">
        <f>IF(KW629="Kopman",1.6,1)</f>
        <v>1</v>
      </c>
      <c r="KY629" s="204">
        <f>VLOOKUP(KV629,$A$681:$F$2236,6,FALSE)</f>
        <v>12</v>
      </c>
      <c r="KZ629" s="203" t="s">
        <v>61</v>
      </c>
      <c r="LA629" s="10">
        <f>KY629*1.5*KX629</f>
        <v>18</v>
      </c>
      <c r="LB629" s="10"/>
      <c r="LC629" s="268"/>
      <c r="LD629" s="203" t="s">
        <v>90</v>
      </c>
      <c r="LE629" s="277" t="s">
        <v>692</v>
      </c>
      <c r="LG629" s="284">
        <f>IF(LF629="Kopman",1.6,1)</f>
        <v>1</v>
      </c>
      <c r="LH629" s="204">
        <f>VLOOKUP(LE629,$A$681:$F$2236,6,FALSE)</f>
        <v>12</v>
      </c>
      <c r="LI629" s="203" t="s">
        <v>61</v>
      </c>
      <c r="LJ629" s="10">
        <f>LH629*1.5*LG629</f>
        <v>18</v>
      </c>
      <c r="LK629" s="10"/>
      <c r="LL629" s="268"/>
      <c r="LM629" s="203" t="s">
        <v>90</v>
      </c>
      <c r="LN629" s="277" t="s">
        <v>464</v>
      </c>
      <c r="LP629" s="284">
        <f>IF(LO629="Kopman",1.6,1)</f>
        <v>1</v>
      </c>
      <c r="LQ629" s="204">
        <f>VLOOKUP(LN629,$A$681:$F$2236,6,FALSE)</f>
        <v>115</v>
      </c>
      <c r="LR629" s="203" t="s">
        <v>61</v>
      </c>
      <c r="LS629" s="10">
        <f>LQ629*1.5*LP629</f>
        <v>172.5</v>
      </c>
      <c r="LT629" s="10"/>
      <c r="LU629" s="268"/>
      <c r="LV629" s="203" t="s">
        <v>90</v>
      </c>
      <c r="LW629" s="277" t="s">
        <v>1193</v>
      </c>
      <c r="LY629" s="284">
        <f>IF(LX629="Kopman",1.6,1)</f>
        <v>1</v>
      </c>
      <c r="LZ629" s="204">
        <f>VLOOKUP(LW629,$A$681:$F$2236,6,FALSE)</f>
        <v>8</v>
      </c>
      <c r="MA629" s="203" t="s">
        <v>61</v>
      </c>
      <c r="MB629" s="10">
        <f>LZ629*1.5*LY629</f>
        <v>12</v>
      </c>
      <c r="MC629" s="10"/>
      <c r="MD629" s="268"/>
      <c r="ME629" s="203" t="s">
        <v>90</v>
      </c>
      <c r="MF629" s="277" t="s">
        <v>671</v>
      </c>
      <c r="MH629" s="284">
        <f>IF(MG629="Kopman",1.6,1)</f>
        <v>1</v>
      </c>
      <c r="MI629" s="204">
        <f>VLOOKUP(MF629,$A$681:$F$2236,6,FALSE)</f>
        <v>10</v>
      </c>
      <c r="MJ629" s="203" t="s">
        <v>61</v>
      </c>
      <c r="MK629" s="10">
        <f>MI629*1.5*MH629</f>
        <v>15</v>
      </c>
      <c r="ML629" s="10"/>
      <c r="MM629" s="268"/>
      <c r="MN629" s="203" t="s">
        <v>90</v>
      </c>
      <c r="MO629" s="277" t="s">
        <v>458</v>
      </c>
      <c r="MQ629" s="284">
        <f>IF(MP629="Kopman",1.6,1)</f>
        <v>1</v>
      </c>
      <c r="MR629" s="204">
        <f>VLOOKUP(MO629,$A$681:$F$2236,6,FALSE)</f>
        <v>10</v>
      </c>
      <c r="MS629" s="203" t="s">
        <v>61</v>
      </c>
      <c r="MT629" s="10">
        <f>MR629*1.5*MQ629</f>
        <v>15</v>
      </c>
      <c r="MU629" s="10"/>
      <c r="MV629" s="268"/>
      <c r="MW629" s="203" t="s">
        <v>90</v>
      </c>
      <c r="MX629" s="277" t="s">
        <v>490</v>
      </c>
      <c r="MZ629" s="284">
        <f>IF(MY629="Kopman",1.6,1)</f>
        <v>1</v>
      </c>
      <c r="NA629" s="204">
        <f>VLOOKUP(MX629,$A$681:$F$2236,6,FALSE)</f>
        <v>35</v>
      </c>
      <c r="NB629" s="203" t="s">
        <v>61</v>
      </c>
      <c r="NC629" s="10">
        <f>NA629*1.5*MZ629</f>
        <v>52.5</v>
      </c>
      <c r="ND629" s="10"/>
      <c r="NE629" s="268"/>
      <c r="NF629" s="203" t="s">
        <v>90</v>
      </c>
      <c r="NG629" s="277" t="s">
        <v>2353</v>
      </c>
      <c r="NI629" s="284">
        <f>IF(NH629="Kopman",1.6,1)</f>
        <v>1</v>
      </c>
      <c r="NJ629" s="204">
        <f>VLOOKUP(NG629,$A$681:$F$2236,6,FALSE)</f>
        <v>79</v>
      </c>
      <c r="NK629" s="203" t="s">
        <v>61</v>
      </c>
      <c r="NL629" s="10">
        <f>NJ629*1.5*NI629</f>
        <v>118.5</v>
      </c>
      <c r="NM629" s="10"/>
      <c r="NN629" s="268"/>
      <c r="NO629" s="203" t="s">
        <v>90</v>
      </c>
      <c r="NP629" s="427" t="s">
        <v>541</v>
      </c>
      <c r="NR629" s="284">
        <f>IF(NQ629="Kopman",1.6,1)</f>
        <v>1</v>
      </c>
      <c r="NS629" s="204">
        <f>VLOOKUP(NP629,$A$681:$F$2236,6,FALSE)</f>
        <v>0</v>
      </c>
      <c r="NT629" s="203" t="s">
        <v>61</v>
      </c>
      <c r="NU629" s="10">
        <f>NS629*1.5*NR629</f>
        <v>0</v>
      </c>
      <c r="NV629" s="10"/>
      <c r="NW629" s="268"/>
      <c r="NX629" s="203" t="s">
        <v>90</v>
      </c>
      <c r="NY629" s="277" t="s">
        <v>442</v>
      </c>
      <c r="OA629" s="284">
        <f>IF(NZ629="Kopman",1.6,1)</f>
        <v>1</v>
      </c>
      <c r="OB629" s="204">
        <f>VLOOKUP(NY629,$A$681:$F$2236,6,FALSE)</f>
        <v>1</v>
      </c>
      <c r="OC629" s="203" t="s">
        <v>61</v>
      </c>
      <c r="OD629" s="10">
        <f>OB629*1.5</f>
        <v>1.5</v>
      </c>
      <c r="OE629" s="10"/>
      <c r="OF629" s="268"/>
      <c r="OG629" s="203" t="s">
        <v>90</v>
      </c>
      <c r="OH629" s="277" t="s">
        <v>464</v>
      </c>
      <c r="OJ629" s="284">
        <f>IF(OI629="Kopman",1.6,1)</f>
        <v>1</v>
      </c>
      <c r="OK629" s="204">
        <f>VLOOKUP(OH629,$A$681:$F$2236,6,FALSE)</f>
        <v>115</v>
      </c>
      <c r="OL629" s="203" t="s">
        <v>61</v>
      </c>
      <c r="OM629" s="10">
        <f>OK629*1.5*OJ629</f>
        <v>172.5</v>
      </c>
      <c r="ON629" s="10"/>
      <c r="OO629" s="268"/>
      <c r="OP629" s="203" t="s">
        <v>90</v>
      </c>
      <c r="OQ629" s="427" t="s">
        <v>541</v>
      </c>
      <c r="OS629" s="284">
        <f>IF(OR629="Kopman",1.6,1)</f>
        <v>1</v>
      </c>
      <c r="OT629" s="204">
        <f>VLOOKUP(OQ629,$A$681:$F$2236,6,FALSE)</f>
        <v>0</v>
      </c>
      <c r="OU629" s="203" t="s">
        <v>61</v>
      </c>
      <c r="OV629" s="10">
        <f>OT629*1.5*OS629</f>
        <v>0</v>
      </c>
      <c r="OW629" s="10"/>
      <c r="OX629" s="268"/>
      <c r="OY629" s="203" t="s">
        <v>90</v>
      </c>
      <c r="OZ629" s="431" t="s">
        <v>464</v>
      </c>
      <c r="PB629" s="284">
        <f>IF(PA629="Kopman",1.6,1)</f>
        <v>1</v>
      </c>
      <c r="PC629" s="204">
        <f>VLOOKUP(OZ629,$A$681:$F$2236,6,FALSE)</f>
        <v>115</v>
      </c>
      <c r="PD629" s="203" t="s">
        <v>61</v>
      </c>
      <c r="PE629" s="10">
        <f>PC629*1.5*PB629</f>
        <v>172.5</v>
      </c>
      <c r="PF629" s="10"/>
      <c r="PG629" s="268"/>
      <c r="PH629" s="203" t="s">
        <v>90</v>
      </c>
      <c r="PI629" s="277" t="s">
        <v>2348</v>
      </c>
      <c r="PK629" s="284">
        <f>IF(PJ629="Kopman",1.6,1)</f>
        <v>1</v>
      </c>
      <c r="PL629" s="204">
        <f>VLOOKUP(PI629,$A$681:$F$2236,6,FALSE)</f>
        <v>160</v>
      </c>
      <c r="PM629" s="203" t="s">
        <v>61</v>
      </c>
      <c r="PN629" s="10">
        <f>PL629*1.5*PK629</f>
        <v>240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VLOOKUP(PR629,$A$681:$F$2236,6,FALSE)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692</v>
      </c>
      <c r="QC629" s="284">
        <f>IF(QB629="Kopman",1.6,1)</f>
        <v>1</v>
      </c>
      <c r="QD629" s="204">
        <f>VLOOKUP(QA629,$A$681:$F$2236,6,FALSE)</f>
        <v>12</v>
      </c>
      <c r="QE629" s="203" t="s">
        <v>61</v>
      </c>
      <c r="QF629" s="10">
        <f>QD629*1.5*QC629</f>
        <v>18</v>
      </c>
      <c r="QG629" s="10"/>
      <c r="QH629" s="268"/>
      <c r="QI629" s="203" t="s">
        <v>90</v>
      </c>
      <c r="QJ629" s="277" t="s">
        <v>658</v>
      </c>
      <c r="QL629" s="284">
        <f>IF(QK629="Kopman",1.6,1)</f>
        <v>1</v>
      </c>
      <c r="QM629" s="204">
        <f>VLOOKUP(QJ629,$A$681:$F$2236,6,FALSE)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464</v>
      </c>
      <c r="QU629" s="284">
        <f>IF(QT629="Kopman",1.6,1)</f>
        <v>1</v>
      </c>
      <c r="QV629" s="204">
        <f>VLOOKUP(QS629,$A$681:$F$2236,6,FALSE)</f>
        <v>115</v>
      </c>
      <c r="QW629" s="203" t="s">
        <v>61</v>
      </c>
      <c r="QX629" s="10">
        <f>QV629*1.5*QU629</f>
        <v>172.5</v>
      </c>
      <c r="QY629" s="10"/>
      <c r="QZ629" s="268"/>
      <c r="RA629" s="203" t="s">
        <v>90</v>
      </c>
      <c r="RB629" s="277" t="s">
        <v>464</v>
      </c>
      <c r="RD629" s="284">
        <f>IF(RC629="Kopman",1.6,1)</f>
        <v>1</v>
      </c>
      <c r="RE629" s="204">
        <f>VLOOKUP(RB629,$A$681:$F$2236,6,FALSE)</f>
        <v>115</v>
      </c>
      <c r="RF629" s="203" t="s">
        <v>61</v>
      </c>
      <c r="RG629" s="10">
        <f>RE629*1.5*RD629</f>
        <v>172.5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VLOOKUP(RK629,$A$681:$F$2236,6,FALSE)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464</v>
      </c>
      <c r="RV629" s="284">
        <f>IF(RU629="Kopman",1.6,1)</f>
        <v>1</v>
      </c>
      <c r="RW629" s="204">
        <f>VLOOKUP(RT629,$A$681:$F$2236,6,FALSE)</f>
        <v>115</v>
      </c>
      <c r="RX629" s="203" t="s">
        <v>61</v>
      </c>
      <c r="RY629" s="10">
        <f>RW629*1.5*RV629</f>
        <v>172.5</v>
      </c>
      <c r="RZ629" s="10"/>
      <c r="SA629" s="274"/>
      <c r="SB629" s="203" t="s">
        <v>90</v>
      </c>
      <c r="SC629" s="277" t="s">
        <v>464</v>
      </c>
      <c r="SE629" s="284">
        <f>IF(SD629="Kopman",1.6,1)</f>
        <v>1</v>
      </c>
      <c r="SF629" s="204">
        <f>VLOOKUP(SC629,$A$681:$F$2236,6,FALSE)</f>
        <v>115</v>
      </c>
      <c r="SG629" s="203" t="s">
        <v>61</v>
      </c>
      <c r="SH629" s="10">
        <f>SF629*1.5*SE629</f>
        <v>172.5</v>
      </c>
      <c r="SI629" s="10"/>
      <c r="SJ629" s="274"/>
      <c r="SK629" s="203" t="s">
        <v>90</v>
      </c>
      <c r="SL629" s="419" t="s">
        <v>671</v>
      </c>
      <c r="SM629" s="418" t="s">
        <v>2034</v>
      </c>
      <c r="SN629" s="284">
        <f>IF(SM629="Kopman",1.6,1)</f>
        <v>1.6</v>
      </c>
      <c r="SO629" s="204">
        <f>VLOOKUP(SL629,$A$681:$F$2236,6,FALSE)</f>
        <v>10</v>
      </c>
      <c r="SP629" s="203" t="s">
        <v>61</v>
      </c>
      <c r="SQ629" s="10">
        <f>SO629*1.5*SN629</f>
        <v>24</v>
      </c>
      <c r="SR629" s="10"/>
      <c r="SS629" s="274"/>
      <c r="ST629" s="203" t="s">
        <v>90</v>
      </c>
      <c r="SU629" s="277" t="s">
        <v>835</v>
      </c>
      <c r="SW629" s="284">
        <f>IF(SV629="Kopman",1.6,1)</f>
        <v>1</v>
      </c>
      <c r="SX629" s="204">
        <f>VLOOKUP(SU629,$A$681:$F$2236,6,FALSE)</f>
        <v>0</v>
      </c>
      <c r="SY629" s="203" t="s">
        <v>61</v>
      </c>
      <c r="SZ629" s="10">
        <f>SX629*1.5*SW629</f>
        <v>0</v>
      </c>
      <c r="TA629" s="10"/>
      <c r="TB629" s="274"/>
      <c r="TC629" s="203" t="s">
        <v>90</v>
      </c>
      <c r="TD629" s="431" t="s">
        <v>1193</v>
      </c>
      <c r="TF629" s="284">
        <f>IF(TE629="Kopman",1.6,1)</f>
        <v>1</v>
      </c>
      <c r="TG629" s="204">
        <f>VLOOKUP(TD629,$A$681:$F$2236,6,FALSE)</f>
        <v>8</v>
      </c>
      <c r="TH629" s="203" t="s">
        <v>61</v>
      </c>
      <c r="TI629" s="10">
        <f>TG629*1.5</f>
        <v>12</v>
      </c>
      <c r="TK629" s="274"/>
      <c r="TL629" s="203" t="s">
        <v>90</v>
      </c>
      <c r="TM629" s="419" t="s">
        <v>692</v>
      </c>
      <c r="TN629" s="418" t="s">
        <v>2034</v>
      </c>
      <c r="TO629" s="284">
        <f>IF(TN629="Kopman",1.6,1)</f>
        <v>1.6</v>
      </c>
      <c r="TP629" s="204">
        <f>VLOOKUP(TM629,$A$681:$F$2236,6,FALSE)</f>
        <v>12</v>
      </c>
      <c r="TQ629" s="203" t="s">
        <v>61</v>
      </c>
      <c r="TR629" s="10">
        <f>TP629*1.5*TO629</f>
        <v>28.8</v>
      </c>
      <c r="TS629" s="10"/>
      <c r="TT629" s="274"/>
      <c r="TU629" s="203" t="s">
        <v>90</v>
      </c>
      <c r="TV629" s="277" t="s">
        <v>464</v>
      </c>
      <c r="TX629" s="284">
        <f>IF(TW629="Kopman",1.6,1)</f>
        <v>1</v>
      </c>
      <c r="TY629" s="204">
        <f>VLOOKUP(TV629,$A$681:$F$2236,6,FALSE)</f>
        <v>115</v>
      </c>
      <c r="TZ629" s="203" t="s">
        <v>61</v>
      </c>
      <c r="UA629" s="10">
        <f>TY629*1.5*TX629</f>
        <v>172.5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VLOOKUP(UE629,$A$681:$F$2236,6,FALSE)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1193</v>
      </c>
      <c r="UP629" s="284">
        <f>IF(UO629="Kopman",1.6,1)</f>
        <v>1</v>
      </c>
      <c r="UQ629" s="204">
        <f>VLOOKUP(UN629,$A$681:$F$2236,6,FALSE)</f>
        <v>8</v>
      </c>
      <c r="UR629" s="203" t="s">
        <v>61</v>
      </c>
      <c r="US629" s="10">
        <f>UQ629*1.5*UP629</f>
        <v>12</v>
      </c>
      <c r="UT629" s="10"/>
      <c r="UU629" s="274"/>
      <c r="UV629" s="203" t="s">
        <v>90</v>
      </c>
      <c r="UW629" s="277" t="s">
        <v>1708</v>
      </c>
      <c r="UY629" s="284">
        <f>IF(UX629="Kopman",1.6,1)</f>
        <v>1</v>
      </c>
      <c r="UZ629" s="204">
        <f>VLOOKUP(UW629,$A$681:$F$2236,6,FALSE)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491</v>
      </c>
      <c r="VH629" s="284">
        <f>IF(VG629="Kopman",1.6,1)</f>
        <v>1</v>
      </c>
      <c r="VI629" s="204">
        <f>VLOOKUP(VF629,$A$681:$F$2236,6,FALSE)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9" t="s">
        <v>2348</v>
      </c>
      <c r="VP629" s="418" t="s">
        <v>2034</v>
      </c>
      <c r="VQ629" s="284">
        <f>IF(VP629="Kopman",1.6,1)</f>
        <v>1.6</v>
      </c>
      <c r="VR629" s="204">
        <f>VLOOKUP(VO629,$A$681:$F$2236,6,FALSE)</f>
        <v>160</v>
      </c>
      <c r="VS629" s="203" t="s">
        <v>61</v>
      </c>
      <c r="VT629" s="10">
        <f>VR629*1.5*VQ629</f>
        <v>384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VLOOKUP(VX629,$A$681:$F$2236,6,FALSE)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1193</v>
      </c>
      <c r="WI629" s="284">
        <f>IF(WH629="Kopman",1.6,1)</f>
        <v>1</v>
      </c>
      <c r="WJ629" s="204">
        <f>VLOOKUP(WG629,$A$681:$F$2236,6,FALSE)</f>
        <v>8</v>
      </c>
      <c r="WK629" s="203" t="s">
        <v>61</v>
      </c>
      <c r="WL629" s="10">
        <f>WJ629*1.5</f>
        <v>12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VLOOKUP(WP629,$A$681:$F$2236,6,FALSE)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VLOOKUP(WY629,$A$681:$F$2236,6,FALSE)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541</v>
      </c>
      <c r="XJ629" s="284">
        <f>IF(XI629="Kopman",1.6,1)</f>
        <v>1</v>
      </c>
      <c r="XK629" s="204">
        <f>VLOOKUP(XH629,$A$681:$F$2236,6,FALSE)</f>
        <v>0</v>
      </c>
      <c r="XL629" s="203" t="s">
        <v>61</v>
      </c>
      <c r="XM629" s="10">
        <f>XK629*1.5</f>
        <v>0</v>
      </c>
      <c r="XO629" s="274"/>
      <c r="XP629" s="203" t="s">
        <v>90</v>
      </c>
      <c r="XQ629" s="419" t="s">
        <v>2348</v>
      </c>
      <c r="XR629" s="418" t="s">
        <v>2034</v>
      </c>
      <c r="XS629" s="284">
        <f>IF(XR629="Kopman",1.6,1)</f>
        <v>1.6</v>
      </c>
      <c r="XT629" s="204">
        <f>VLOOKUP(XQ629,$A$681:$F$2236,6,FALSE)</f>
        <v>160</v>
      </c>
      <c r="XU629" s="203" t="s">
        <v>61</v>
      </c>
      <c r="XV629" s="10">
        <f>XT629*1.5*XS629</f>
        <v>384</v>
      </c>
      <c r="XW629" s="10"/>
      <c r="XX629" s="274"/>
      <c r="XY629" s="203" t="s">
        <v>90</v>
      </c>
      <c r="XZ629" s="277" t="s">
        <v>1697</v>
      </c>
      <c r="YB629" s="284">
        <f>IF(YA629="Kopman",1.6,1)</f>
        <v>1</v>
      </c>
      <c r="YC629" s="204">
        <f>VLOOKUP(XZ629,$A$681:$F$2236,6,FALSE)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VLOOKUP(YI629,$A$681:$F$2236,6,FALSE)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VLOOKUP(YR629,$A$681:$F$2236,6,FALSE)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31" t="s">
        <v>579</v>
      </c>
      <c r="ZC629" s="284">
        <f>IF(ZB629="Kopman",1.6,1)</f>
        <v>1</v>
      </c>
      <c r="ZD629" s="204">
        <f>VLOOKUP(ZA629,$A$681:$F$2236,6,FALSE)</f>
        <v>77</v>
      </c>
      <c r="ZE629" s="203" t="s">
        <v>61</v>
      </c>
      <c r="ZF629" s="10">
        <f>ZD629*1.5</f>
        <v>115.5</v>
      </c>
      <c r="ZH629" s="274"/>
      <c r="ZI629" s="203" t="s">
        <v>90</v>
      </c>
      <c r="ZJ629" s="277" t="s">
        <v>464</v>
      </c>
      <c r="ZL629" s="284">
        <f>IF(ZK629="Kopman",1.6,1)</f>
        <v>1</v>
      </c>
      <c r="ZM629" s="204">
        <f>VLOOKUP(ZJ629,$A$681:$F$2236,6,FALSE)</f>
        <v>115</v>
      </c>
      <c r="ZN629" s="203" t="s">
        <v>61</v>
      </c>
      <c r="ZO629" s="10">
        <f>ZM629*1.5</f>
        <v>172.5</v>
      </c>
      <c r="ZQ629" s="274"/>
      <c r="ZR629" s="203" t="s">
        <v>90</v>
      </c>
      <c r="ZS629" s="277" t="s">
        <v>692</v>
      </c>
      <c r="ZU629" s="284">
        <f>IF(ZT629="Kopman",1.6,1)</f>
        <v>1</v>
      </c>
      <c r="ZV629" s="204">
        <f>VLOOKUP(ZS629,$A$681:$F$2236,6,FALSE)</f>
        <v>12</v>
      </c>
      <c r="ZW629" s="203" t="s">
        <v>61</v>
      </c>
      <c r="ZX629" s="10">
        <f>ZV629*1.5*ZU629</f>
        <v>18</v>
      </c>
      <c r="ZY629" s="10"/>
      <c r="ZZ629" s="274"/>
      <c r="AAA629" s="203" t="s">
        <v>90</v>
      </c>
      <c r="AAB629" s="277" t="s">
        <v>606</v>
      </c>
      <c r="AAD629" s="284">
        <f>IF(AAC629="Kopman",1.6,1)</f>
        <v>1</v>
      </c>
      <c r="AAE629" s="204">
        <f>VLOOKUP(AAB629,$A$681:$F$2236,6,FALSE)</f>
        <v>33</v>
      </c>
      <c r="AAF629" s="203" t="s">
        <v>61</v>
      </c>
      <c r="AAG629" s="10">
        <f>AAE629*1.5*AAD629</f>
        <v>49.5</v>
      </c>
      <c r="AAH629" s="10"/>
      <c r="AAI629" s="274"/>
      <c r="AAJ629" s="203" t="s">
        <v>90</v>
      </c>
      <c r="AAK629" s="277" t="s">
        <v>611</v>
      </c>
      <c r="AAM629" s="284">
        <f>IF(AAL629="Kopman",1.6,1)</f>
        <v>1</v>
      </c>
      <c r="AAN629" s="204">
        <f>VLOOKUP(AAK629,$A$681:$F$2236,6,FALSE)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611</v>
      </c>
      <c r="AAV629" s="284">
        <f>IF(AAU629="Kopman",1.6,1)</f>
        <v>1</v>
      </c>
      <c r="AAW629" s="204">
        <f>VLOOKUP(AAT629,$A$681:$F$2236,6,FALSE)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VLOOKUP(ABC629,$A$681:$F$2236,6,FALSE)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606</v>
      </c>
      <c r="ABN629" s="284">
        <f>IF(ABM629="Kopman",1.6,1)</f>
        <v>1</v>
      </c>
      <c r="ABO629" s="204">
        <f>VLOOKUP(ABL629,$A$681:$F$2236,6,FALSE)</f>
        <v>33</v>
      </c>
      <c r="ABP629" s="203" t="s">
        <v>61</v>
      </c>
      <c r="ABQ629" s="10">
        <f>ABO629*1.5*ABN629</f>
        <v>49.5</v>
      </c>
      <c r="ABR629" s="10"/>
      <c r="ABS629" s="274"/>
      <c r="ABT629" s="203" t="s">
        <v>90</v>
      </c>
      <c r="ABU629" s="277" t="s">
        <v>491</v>
      </c>
      <c r="ABW629" s="284">
        <f>IF(ABV629="Kopman",1.6,1)</f>
        <v>1</v>
      </c>
      <c r="ABX629" s="204">
        <f>VLOOKUP(ABU629,$A$681:$F$2236,6,FALSE)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VLOOKUP(ACD629,$A$681:$F$2236,6,FALSE)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VLOOKUP(ACM629,$A$681:$F$2236,6,FALSE)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VLOOKUP(ACV629,$A$681:$F$2236,6,FALSE)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VLOOKUP(ADE629,$A$681:$F$2236,6,FALSE)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VLOOKUP(ADN629,$A$681:$F$2236,6,FALSE)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VLOOKUP(ADW629,$A$681:$F$2236,6,FALSE)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VLOOKUP(AEF629,$A$681:$F$2236,6,FALSE)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VLOOKUP(AEO629,$A$681:$F$2236,6,FALSE)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VLOOKUP(AEX629,$A$681:$F$2236,6,FALSE)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VLOOKUP(AFG629,$A$681:$F$2236,6,FALSE)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VLOOKUP(AFP629,$A$681:$F$2236,6,FALSE)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VLOOKUP(AFY629,$A$681:$F$2236,6,FALSE)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VLOOKUP(AGH629,$A$681:$F$2236,6,FALSE)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VLOOKUP(AGQ629,$A$681:$F$2236,6,FALSE)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658</v>
      </c>
      <c r="AHB629" s="284">
        <f>IF(AHA629="Kopman",1.6,1)</f>
        <v>1</v>
      </c>
      <c r="AHC629" s="204">
        <f>VLOOKUP(AGZ629,$A$681:$F$2236,6,FALSE)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541</v>
      </c>
      <c r="AHK629" s="284">
        <f>IF(AHJ629="Kopman",1.6,1)</f>
        <v>1</v>
      </c>
      <c r="AHL629" s="204">
        <f>VLOOKUP(AHI629,$A$681:$F$2236,6,FALSE)</f>
        <v>0</v>
      </c>
      <c r="AHM629" s="203" t="s">
        <v>61</v>
      </c>
      <c r="AHN629" s="10">
        <f>AHL629*1.5*AHK629</f>
        <v>0</v>
      </c>
      <c r="AHO629" s="10"/>
      <c r="AHP629" s="274"/>
      <c r="AHQ629" s="203" t="s">
        <v>90</v>
      </c>
      <c r="AHR629" s="277" t="s">
        <v>606</v>
      </c>
      <c r="AHT629" s="284">
        <f>IF(AHS629="Kopman",1.6,1)</f>
        <v>1</v>
      </c>
      <c r="AHU629" s="204">
        <f>VLOOKUP(AHR629,$A$681:$F$2236,6,FALSE)</f>
        <v>33</v>
      </c>
      <c r="AHV629" s="203" t="s">
        <v>61</v>
      </c>
      <c r="AHW629" s="10">
        <f>AHU629*1.5*AHT629</f>
        <v>49.5</v>
      </c>
      <c r="AHX629" s="10"/>
      <c r="AHY629" s="274"/>
      <c r="AHZ629" s="203" t="s">
        <v>90</v>
      </c>
      <c r="AIA629" s="277" t="s">
        <v>541</v>
      </c>
      <c r="AIC629" s="284">
        <f>IF(AIB629="Kopman",1.6,1)</f>
        <v>1</v>
      </c>
      <c r="AID629" s="204">
        <f>VLOOKUP(AIA629,$A$681:$F$2236,6,FALSE)</f>
        <v>0</v>
      </c>
      <c r="AIE629" s="203" t="s">
        <v>61</v>
      </c>
      <c r="AIF629" s="10">
        <f>AID629*1.5*AIC629</f>
        <v>0</v>
      </c>
      <c r="AIG629" s="10"/>
      <c r="AIH629" s="274"/>
      <c r="AII629" s="203" t="s">
        <v>90</v>
      </c>
      <c r="AIJ629" s="277" t="s">
        <v>428</v>
      </c>
      <c r="AIL629" s="284">
        <f>IF(AIK629="Kopman",1.6,1)</f>
        <v>1</v>
      </c>
      <c r="AIM629" s="204">
        <f>VLOOKUP(AIJ629,$A$681:$F$2236,6,FALSE)</f>
        <v>6</v>
      </c>
      <c r="AIN629" s="203" t="s">
        <v>61</v>
      </c>
      <c r="AIO629" s="10">
        <f>AIM629*1.5*AIL629</f>
        <v>9</v>
      </c>
      <c r="AIP629" s="10"/>
      <c r="AIQ629" s="274"/>
      <c r="AIR629" s="203" t="s">
        <v>90</v>
      </c>
      <c r="AIS629" s="277" t="s">
        <v>464</v>
      </c>
      <c r="AIU629" s="284">
        <f>IF(AIT629="Kopman",1.6,1)</f>
        <v>1</v>
      </c>
      <c r="AIV629" s="204">
        <f>VLOOKUP(AIS629,$A$681:$F$2236,6,FALSE)</f>
        <v>115</v>
      </c>
      <c r="AIW629" s="203" t="s">
        <v>61</v>
      </c>
      <c r="AIX629" s="10">
        <f>AIV629*1.5*AIU629</f>
        <v>172.5</v>
      </c>
      <c r="AIY629" s="10"/>
      <c r="AIZ629" s="274"/>
      <c r="AJA629" s="203" t="s">
        <v>90</v>
      </c>
      <c r="AJB629" s="419" t="s">
        <v>1697</v>
      </c>
      <c r="AJC629" s="418" t="s">
        <v>2034</v>
      </c>
      <c r="AJD629" s="284">
        <f>IF(AJC629="Kopman",1.6,1)</f>
        <v>1.6</v>
      </c>
      <c r="AJE629" s="204">
        <f>VLOOKUP(AJB629,$A$681:$F$2236,6,FALSE)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494</v>
      </c>
      <c r="AJM629" s="284">
        <f>IF(AJL629="Kopman",1.6,1)</f>
        <v>1</v>
      </c>
      <c r="AJN629" s="204">
        <f>VLOOKUP(AJK629,$A$681:$F$2236,6,FALSE)</f>
        <v>56</v>
      </c>
      <c r="AJO629" s="203" t="s">
        <v>61</v>
      </c>
      <c r="AJP629" s="10">
        <f>AJN629*1.5*AJM629</f>
        <v>84</v>
      </c>
      <c r="AJQ629" s="10"/>
      <c r="AJR629" s="274"/>
      <c r="AJS629" s="203" t="s">
        <v>90</v>
      </c>
      <c r="AJT629" s="434" t="s">
        <v>676</v>
      </c>
      <c r="AJV629" s="284">
        <f>IF(AJU629="Kopman",1.6,1)</f>
        <v>1</v>
      </c>
      <c r="AJW629" s="204">
        <f>VLOOKUP(AJT629,$A$681:$F$2236,6,FALSE)</f>
        <v>0</v>
      </c>
      <c r="AJX629" s="203" t="s">
        <v>61</v>
      </c>
      <c r="AJY629" s="10">
        <f>AJW629*1.5*AJV629</f>
        <v>0</v>
      </c>
      <c r="AJZ629" s="10"/>
      <c r="AKA629" s="274"/>
      <c r="AKB629" s="203" t="s">
        <v>90</v>
      </c>
      <c r="AKC629" s="277" t="s">
        <v>692</v>
      </c>
      <c r="AKE629" s="284">
        <f>IF(AKD629="Kopman",1.6,1)</f>
        <v>1</v>
      </c>
      <c r="AKF629" s="204">
        <f>VLOOKUP(AKC629,$A$681:$F$2236,6,FALSE)</f>
        <v>12</v>
      </c>
      <c r="AKG629" s="203" t="s">
        <v>61</v>
      </c>
      <c r="AKH629" s="10">
        <f>AKF629*1.5*AKE629</f>
        <v>18</v>
      </c>
      <c r="AKI629" s="10"/>
      <c r="AKJ629" s="274"/>
      <c r="AKK629" s="203" t="s">
        <v>90</v>
      </c>
      <c r="AKL629" s="277" t="s">
        <v>464</v>
      </c>
      <c r="AKN629" s="284">
        <f>IF(AKM629="Kopman",1.6,1)</f>
        <v>1</v>
      </c>
      <c r="AKO629" s="204">
        <f>VLOOKUP(AKL629,$A$681:$F$2236,6,FALSE)</f>
        <v>115</v>
      </c>
      <c r="AKP629" s="203" t="s">
        <v>61</v>
      </c>
      <c r="AKQ629" s="10">
        <f>AKO629*1.5*AKN629</f>
        <v>172.5</v>
      </c>
      <c r="AKR629" s="10"/>
      <c r="AKS629" s="274"/>
      <c r="AKT629" s="203" t="s">
        <v>90</v>
      </c>
      <c r="AKU629" s="277" t="s">
        <v>494</v>
      </c>
      <c r="AKW629" s="284">
        <f>IF(AKV629="Kopman",1.6,1)</f>
        <v>1</v>
      </c>
      <c r="AKX629" s="204">
        <f>VLOOKUP(AKU629,$A$681:$F$2236,6,FALSE)</f>
        <v>56</v>
      </c>
      <c r="AKY629" s="203" t="s">
        <v>61</v>
      </c>
      <c r="AKZ629" s="10">
        <f>AKX629*1.5*AKW629</f>
        <v>84</v>
      </c>
      <c r="ALA629" s="10"/>
      <c r="ALB629" s="274"/>
      <c r="ALC629" s="203" t="s">
        <v>90</v>
      </c>
      <c r="ALD629" s="277" t="s">
        <v>442</v>
      </c>
      <c r="ALF629" s="284">
        <f>IF(ALE629="Kopman",1.6,1)</f>
        <v>1</v>
      </c>
      <c r="ALG629" s="204">
        <f>VLOOKUP(ALD629,$A$681:$F$2236,6,FALSE)</f>
        <v>1</v>
      </c>
      <c r="ALH629" s="203" t="s">
        <v>61</v>
      </c>
      <c r="ALI629" s="10">
        <f>ALG629*1.5*ALF629</f>
        <v>1.5</v>
      </c>
      <c r="ALJ629" s="10"/>
      <c r="ALK629" s="274"/>
      <c r="ALL629" s="203" t="s">
        <v>90</v>
      </c>
      <c r="ALM629" s="277" t="s">
        <v>606</v>
      </c>
      <c r="ALO629" s="284">
        <f>IF(ALN629="Kopman",1.6,1)</f>
        <v>1</v>
      </c>
      <c r="ALP629" s="204">
        <f>VLOOKUP(ALM629,$A$681:$F$2236,6,FALSE)</f>
        <v>33</v>
      </c>
      <c r="ALQ629" s="203" t="s">
        <v>61</v>
      </c>
      <c r="ALR629" s="10">
        <f>ALP629*1.5*ALO629</f>
        <v>49.5</v>
      </c>
      <c r="ALS629" s="10"/>
      <c r="ALT629" s="274"/>
      <c r="ALU629" s="203" t="s">
        <v>90</v>
      </c>
      <c r="ALV629" s="277" t="s">
        <v>464</v>
      </c>
      <c r="ALX629" s="284">
        <f>IF(ALW629="Kopman",1.6,1)</f>
        <v>1</v>
      </c>
      <c r="ALY629" s="204">
        <f>VLOOKUP(ALV629,$A$681:$F$2236,6,FALSE)</f>
        <v>115</v>
      </c>
      <c r="ALZ629" s="203" t="s">
        <v>61</v>
      </c>
      <c r="AMA629" s="10">
        <f>ALY629*1.5*ALX629</f>
        <v>172.5</v>
      </c>
      <c r="AMB629" s="10"/>
      <c r="AMC629" s="274"/>
      <c r="AMD629" s="203" t="s">
        <v>90</v>
      </c>
      <c r="AME629" s="277" t="s">
        <v>442</v>
      </c>
      <c r="AMG629" s="284">
        <f>IF(AMF629="Kopman",1.6,1)</f>
        <v>1</v>
      </c>
      <c r="AMH629" s="204">
        <f>VLOOKUP(AME629,$A$681:$F$2236,6,FALSE)</f>
        <v>1</v>
      </c>
      <c r="AMI629" s="203" t="s">
        <v>61</v>
      </c>
      <c r="AMJ629" s="10">
        <f>AMH629*1.5*AMG629</f>
        <v>1.5</v>
      </c>
      <c r="AMK629" s="10"/>
      <c r="AML629" s="274"/>
      <c r="AMM629" s="203" t="s">
        <v>90</v>
      </c>
      <c r="AMN629" s="277" t="s">
        <v>692</v>
      </c>
      <c r="AMP629" s="284">
        <f>IF(AMO629="Kopman",1.6,1)</f>
        <v>1</v>
      </c>
      <c r="AMQ629" s="204">
        <f>VLOOKUP(AMN629,$A$681:$F$2236,6,FALSE)</f>
        <v>12</v>
      </c>
      <c r="AMR629" s="203" t="s">
        <v>61</v>
      </c>
      <c r="AMS629" s="10">
        <f>AMQ629*1.5*AMP629</f>
        <v>18</v>
      </c>
      <c r="AMT629" s="10"/>
      <c r="AMU629" s="274"/>
      <c r="AMV629" s="203" t="s">
        <v>90</v>
      </c>
      <c r="AMW629" s="277" t="s">
        <v>2348</v>
      </c>
      <c r="AMY629" s="284">
        <f>IF(AMX629="Kopman",1.6,1)</f>
        <v>1</v>
      </c>
      <c r="AMZ629" s="204">
        <f>VLOOKUP(AMW629,$A$681:$F$2236,6,FALSE)</f>
        <v>160</v>
      </c>
      <c r="ANA629" s="203" t="s">
        <v>61</v>
      </c>
      <c r="ANB629" s="10">
        <f>AMZ629*1.5*AMY629</f>
        <v>240</v>
      </c>
      <c r="ANC629" s="10"/>
      <c r="AND629" s="274"/>
      <c r="ANE629" s="203" t="s">
        <v>90</v>
      </c>
      <c r="ANF629" s="277" t="s">
        <v>1193</v>
      </c>
      <c r="ANH629" s="284">
        <f>IF(ANG629="Kopman",1.6,1)</f>
        <v>1</v>
      </c>
      <c r="ANI629" s="204">
        <f>VLOOKUP(ANF629,$A$681:$F$2236,6,FALSE)</f>
        <v>8</v>
      </c>
      <c r="ANJ629" s="203" t="s">
        <v>61</v>
      </c>
      <c r="ANK629" s="10">
        <f>ANI629*1.5*ANH629</f>
        <v>12</v>
      </c>
      <c r="ANL629" s="10"/>
      <c r="ANM629" s="274"/>
      <c r="ANN629" s="203" t="s">
        <v>90</v>
      </c>
      <c r="ANO629" s="277" t="s">
        <v>476</v>
      </c>
      <c r="ANQ629" s="284">
        <f>IF(ANP629="Kopman",1.6,1)</f>
        <v>1</v>
      </c>
      <c r="ANR629" s="204">
        <f>VLOOKUP(ANO629,$A$681:$F$2236,6,FALSE)</f>
        <v>2</v>
      </c>
      <c r="ANS629" s="203" t="s">
        <v>61</v>
      </c>
      <c r="ANT629" s="10">
        <f>ANR629*1.5*ANQ629</f>
        <v>3</v>
      </c>
      <c r="ANU629" s="10"/>
      <c r="ANV629" s="274"/>
      <c r="ANW629" s="203" t="s">
        <v>90</v>
      </c>
      <c r="ANX629" s="277" t="s">
        <v>692</v>
      </c>
      <c r="ANZ629" s="284">
        <f>IF(ANY629="Kopman",1.6,1)</f>
        <v>1</v>
      </c>
      <c r="AOA629" s="204">
        <f>VLOOKUP(ANX629,$A$681:$F$2236,6,FALSE)</f>
        <v>12</v>
      </c>
      <c r="AOB629" s="203" t="s">
        <v>61</v>
      </c>
      <c r="AOC629" s="10">
        <f>AOA629*1.5*ANZ629</f>
        <v>18</v>
      </c>
      <c r="AOD629" s="10"/>
      <c r="AOE629" s="274"/>
      <c r="AOF629" s="203" t="s">
        <v>90</v>
      </c>
      <c r="AOG629" s="419" t="s">
        <v>464</v>
      </c>
      <c r="AOH629" s="418" t="s">
        <v>2034</v>
      </c>
      <c r="AOI629" s="284">
        <f>IF(AOH629="Kopman",1.6,1)</f>
        <v>1.6</v>
      </c>
      <c r="AOJ629" s="204">
        <f>VLOOKUP(AOG629,$A$681:$F$2236,6,FALSE)</f>
        <v>115</v>
      </c>
      <c r="AOK629" s="203" t="s">
        <v>61</v>
      </c>
      <c r="AOL629" s="10">
        <f>AOJ629*1.5*AOI629</f>
        <v>276</v>
      </c>
      <c r="AOM629" s="10"/>
      <c r="AON629" s="274"/>
      <c r="AOO629" s="203" t="s">
        <v>90</v>
      </c>
      <c r="AOP629" s="277" t="s">
        <v>1697</v>
      </c>
      <c r="AOR629" s="284">
        <f>IF(AOQ629="Kopman",1.6,1)</f>
        <v>1</v>
      </c>
      <c r="AOS629" s="204">
        <f>VLOOKUP(AOP629,$A$681:$F$2236,6,FALSE)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692</v>
      </c>
      <c r="APA629" s="284">
        <f>IF(AOZ629="Kopman",1.6,1)</f>
        <v>1</v>
      </c>
      <c r="APB629" s="204">
        <f>VLOOKUP(AOY629,$A$681:$F$2236,6,FALSE)</f>
        <v>12</v>
      </c>
      <c r="APC629" s="203" t="s">
        <v>61</v>
      </c>
      <c r="APD629" s="10">
        <f>APB629*1.5*APA629</f>
        <v>18</v>
      </c>
      <c r="APE629" s="10"/>
      <c r="APF629" s="274"/>
      <c r="APG629" s="203" t="s">
        <v>90</v>
      </c>
      <c r="APH629" s="419" t="s">
        <v>692</v>
      </c>
      <c r="API629" s="418" t="s">
        <v>2034</v>
      </c>
      <c r="APJ629" s="284">
        <f>IF(API629="Kopman",1.6,1)</f>
        <v>1.6</v>
      </c>
      <c r="APK629" s="204">
        <f>VLOOKUP(APH629,$A$681:$F$2236,6,FALSE)</f>
        <v>12</v>
      </c>
      <c r="APL629" s="203" t="s">
        <v>61</v>
      </c>
      <c r="APM629" s="10">
        <f>APK629*1.5*APJ629</f>
        <v>28.8</v>
      </c>
      <c r="APN629" s="10"/>
      <c r="APO629" s="274"/>
      <c r="APP629" s="203" t="s">
        <v>90</v>
      </c>
      <c r="APQ629" s="277" t="s">
        <v>442</v>
      </c>
      <c r="APS629" s="284">
        <f>IF(APR629="Kopman",1.6,1)</f>
        <v>1</v>
      </c>
      <c r="APT629" s="204">
        <f>VLOOKUP(APQ629,$A$681:$F$2236,6,FALSE)</f>
        <v>1</v>
      </c>
      <c r="APU629" s="203" t="s">
        <v>61</v>
      </c>
      <c r="APV629" s="10">
        <f>APT629*1.5*APS629</f>
        <v>1.5</v>
      </c>
      <c r="APW629" s="10"/>
      <c r="APX629" s="274"/>
      <c r="APY629" s="203" t="s">
        <v>90</v>
      </c>
      <c r="APZ629" s="277" t="s">
        <v>692</v>
      </c>
      <c r="AQB629" s="284">
        <f>IF(AQA629="Kopman",1.6,1)</f>
        <v>1</v>
      </c>
      <c r="AQC629" s="204">
        <f>VLOOKUP(APZ629,$A$681:$F$2236,6,FALSE)</f>
        <v>12</v>
      </c>
      <c r="AQD629" s="203" t="s">
        <v>61</v>
      </c>
      <c r="AQE629" s="10">
        <f>AQC629*1.5*AQB629</f>
        <v>18</v>
      </c>
      <c r="AQF629" s="10"/>
      <c r="AQG629" s="274"/>
    </row>
    <row r="630" spans="1:1125" s="14" customFormat="1" ht="15">
      <c r="A630" s="203" t="s">
        <v>91</v>
      </c>
      <c r="B630" s="277" t="s">
        <v>2353</v>
      </c>
      <c r="D630" s="204"/>
      <c r="E630" s="204">
        <f>VLOOKUP(B630,$A$681:$F$2236,6,FALSE)</f>
        <v>79</v>
      </c>
      <c r="F630" s="203" t="s">
        <v>63</v>
      </c>
      <c r="G630" s="10">
        <f>E630*1.4</f>
        <v>110.6</v>
      </c>
      <c r="H630" s="10"/>
      <c r="I630" s="268"/>
      <c r="J630" s="203" t="s">
        <v>91</v>
      </c>
      <c r="K630" s="277" t="s">
        <v>490</v>
      </c>
      <c r="M630" s="204"/>
      <c r="N630" s="204">
        <f>VLOOKUP(K630,$A$681:$F$2236,6,FALSE)</f>
        <v>35</v>
      </c>
      <c r="O630" s="203" t="s">
        <v>63</v>
      </c>
      <c r="P630" s="10">
        <f>N630*1.4</f>
        <v>49</v>
      </c>
      <c r="Q630" s="10"/>
      <c r="R630" s="268"/>
      <c r="S630" s="203" t="s">
        <v>91</v>
      </c>
      <c r="T630" s="277" t="s">
        <v>464</v>
      </c>
      <c r="V630" s="204"/>
      <c r="W630" s="204">
        <f>VLOOKUP(T630,$A$681:$F$2236,6,FALSE)</f>
        <v>115</v>
      </c>
      <c r="X630" s="203" t="s">
        <v>63</v>
      </c>
      <c r="Y630" s="10">
        <f>W630*1.4</f>
        <v>161</v>
      </c>
      <c r="Z630" s="10"/>
      <c r="AA630" s="268"/>
      <c r="AB630" s="203" t="s">
        <v>91</v>
      </c>
      <c r="AC630" s="277" t="s">
        <v>692</v>
      </c>
      <c r="AE630" s="204"/>
      <c r="AF630" s="204">
        <f>VLOOKUP(AC630,$A$681:$F$2236,6,FALSE)</f>
        <v>12</v>
      </c>
      <c r="AG630" s="203" t="s">
        <v>63</v>
      </c>
      <c r="AH630" s="10">
        <f>AF630*1.4</f>
        <v>16.799999999999997</v>
      </c>
      <c r="AI630" s="10"/>
      <c r="AJ630" s="268"/>
      <c r="AK630" s="203" t="s">
        <v>91</v>
      </c>
      <c r="AL630" s="277" t="s">
        <v>692</v>
      </c>
      <c r="AN630" s="204"/>
      <c r="AO630" s="204">
        <f>VLOOKUP(AL630,$A$681:$F$2236,6,FALSE)</f>
        <v>12</v>
      </c>
      <c r="AP630" s="203" t="s">
        <v>63</v>
      </c>
      <c r="AQ630" s="10">
        <f>AO630*1.4</f>
        <v>16.799999999999997</v>
      </c>
      <c r="AR630" s="10"/>
      <c r="AS630" s="268"/>
      <c r="AT630" s="203" t="s">
        <v>91</v>
      </c>
      <c r="AU630" s="277" t="s">
        <v>490</v>
      </c>
      <c r="AW630" s="204"/>
      <c r="AX630" s="204">
        <f>VLOOKUP(AU630,$A$681:$F$2236,6,FALSE)</f>
        <v>35</v>
      </c>
      <c r="AY630" s="203" t="s">
        <v>63</v>
      </c>
      <c r="AZ630" s="10">
        <f>AX630*1.4</f>
        <v>49</v>
      </c>
      <c r="BA630" s="10"/>
      <c r="BB630" s="268"/>
      <c r="BC630" s="203" t="s">
        <v>91</v>
      </c>
      <c r="BD630" s="277" t="s">
        <v>692</v>
      </c>
      <c r="BF630" s="204"/>
      <c r="BG630" s="204">
        <f>VLOOKUP(BD630,$A$681:$F$2236,6,FALSE)</f>
        <v>12</v>
      </c>
      <c r="BH630" s="203" t="s">
        <v>63</v>
      </c>
      <c r="BI630" s="10">
        <f>BG630*1.4</f>
        <v>16.799999999999997</v>
      </c>
      <c r="BJ630" s="10"/>
      <c r="BK630" s="268"/>
      <c r="BL630" s="203" t="s">
        <v>91</v>
      </c>
      <c r="BM630" s="277" t="s">
        <v>2348</v>
      </c>
      <c r="BO630" s="204"/>
      <c r="BP630" s="204">
        <f>VLOOKUP(BM630,$A$681:$F$2236,6,FALSE)</f>
        <v>160</v>
      </c>
      <c r="BQ630" s="203" t="s">
        <v>63</v>
      </c>
      <c r="BR630" s="10">
        <f>BP630*1.4</f>
        <v>224</v>
      </c>
      <c r="BS630" s="10"/>
      <c r="BT630" s="268"/>
      <c r="BU630" s="203" t="s">
        <v>91</v>
      </c>
      <c r="BV630" s="277" t="s">
        <v>692</v>
      </c>
      <c r="BX630" s="204"/>
      <c r="BY630" s="204">
        <f>VLOOKUP(BV630,$A$681:$F$2236,6,FALSE)</f>
        <v>12</v>
      </c>
      <c r="BZ630" s="203" t="s">
        <v>63</v>
      </c>
      <c r="CA630" s="10">
        <f>BY630*1.4</f>
        <v>16.799999999999997</v>
      </c>
      <c r="CB630" s="10"/>
      <c r="CC630" s="268"/>
      <c r="CD630" s="203" t="s">
        <v>91</v>
      </c>
      <c r="CE630" s="277" t="s">
        <v>835</v>
      </c>
      <c r="CG630" s="204"/>
      <c r="CH630" s="204">
        <f>VLOOKUP(CE630,$A$681:$F$2236,6,FALSE)</f>
        <v>0</v>
      </c>
      <c r="CI630" s="203" t="s">
        <v>63</v>
      </c>
      <c r="CJ630" s="10">
        <f>CH630*1.4</f>
        <v>0</v>
      </c>
      <c r="CK630" s="10"/>
      <c r="CL630" s="268"/>
      <c r="CM630" s="203" t="s">
        <v>91</v>
      </c>
      <c r="CN630" s="277" t="s">
        <v>658</v>
      </c>
      <c r="CP630" s="204"/>
      <c r="CQ630" s="204">
        <f>VLOOKUP(CN630,$A$681:$F$2236,6,FALSE)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464</v>
      </c>
      <c r="CY630" s="204"/>
      <c r="CZ630" s="204">
        <f>VLOOKUP(CW630,$A$681:$F$2236,6,FALSE)</f>
        <v>115</v>
      </c>
      <c r="DA630" s="203" t="s">
        <v>63</v>
      </c>
      <c r="DB630" s="10">
        <f>CZ630*1.4</f>
        <v>161</v>
      </c>
      <c r="DC630" s="10"/>
      <c r="DD630" s="268"/>
      <c r="DE630" s="203" t="s">
        <v>91</v>
      </c>
      <c r="DF630" s="277" t="s">
        <v>2348</v>
      </c>
      <c r="DH630" s="204"/>
      <c r="DI630" s="204">
        <f>VLOOKUP(DF630,$A$681:$F$2236,6,FALSE)</f>
        <v>160</v>
      </c>
      <c r="DJ630" s="203" t="s">
        <v>63</v>
      </c>
      <c r="DK630" s="10">
        <f>DI630*1.4</f>
        <v>224</v>
      </c>
      <c r="DL630" s="10"/>
      <c r="DM630" s="268"/>
      <c r="DN630" s="203" t="s">
        <v>91</v>
      </c>
      <c r="DO630" s="277" t="s">
        <v>579</v>
      </c>
      <c r="DQ630" s="204"/>
      <c r="DR630" s="204">
        <f>VLOOKUP(DO630,$A$681:$F$2236,6,FALSE)</f>
        <v>77</v>
      </c>
      <c r="DS630" s="203" t="s">
        <v>63</v>
      </c>
      <c r="DT630" s="10">
        <f>DR630*1.4</f>
        <v>107.8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VLOOKUP(DX630,$A$681:$F$2236,6,FALSE)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416</v>
      </c>
      <c r="EI630" s="204"/>
      <c r="EJ630" s="204">
        <f>VLOOKUP(EG630,$A$681:$F$2236,6,FALSE)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494</v>
      </c>
      <c r="ER630" s="204"/>
      <c r="ES630" s="204">
        <f>VLOOKUP(EP630,$A$681:$F$2236,6,FALSE)</f>
        <v>56</v>
      </c>
      <c r="ET630" s="203" t="s">
        <v>63</v>
      </c>
      <c r="EU630" s="10">
        <f>ES630*1.4</f>
        <v>78.399999999999991</v>
      </c>
      <c r="EV630" s="10"/>
      <c r="EW630" s="268"/>
      <c r="EX630" s="203" t="s">
        <v>91</v>
      </c>
      <c r="EY630" s="277" t="s">
        <v>692</v>
      </c>
      <c r="FA630" s="204"/>
      <c r="FB630" s="204">
        <f>VLOOKUP(EY630,$A$681:$F$2236,6,FALSE)</f>
        <v>12</v>
      </c>
      <c r="FC630" s="203" t="s">
        <v>63</v>
      </c>
      <c r="FD630" s="10">
        <f>FB630*1.4</f>
        <v>16.799999999999997</v>
      </c>
      <c r="FE630" s="10"/>
      <c r="FF630" s="268"/>
      <c r="FG630" s="203" t="s">
        <v>91</v>
      </c>
      <c r="FH630" s="424" t="s">
        <v>692</v>
      </c>
      <c r="FJ630" s="204"/>
      <c r="FK630" s="204">
        <f>VLOOKUP(FH630,$A$681:$F$2236,6,FALSE)</f>
        <v>12</v>
      </c>
      <c r="FL630" s="203" t="s">
        <v>63</v>
      </c>
      <c r="FM630" s="10">
        <f>FK630*1.4</f>
        <v>16.799999999999997</v>
      </c>
      <c r="FN630" s="10"/>
      <c r="FO630" s="268"/>
      <c r="FP630" s="203" t="s">
        <v>91</v>
      </c>
      <c r="FQ630" s="277" t="s">
        <v>442</v>
      </c>
      <c r="FS630" s="204"/>
      <c r="FT630" s="204">
        <f>VLOOKUP(FQ630,$A$681:$F$2236,6,FALSE)</f>
        <v>1</v>
      </c>
      <c r="FU630" s="203" t="s">
        <v>63</v>
      </c>
      <c r="FV630" s="10">
        <f>FT630*1.4</f>
        <v>1.4</v>
      </c>
      <c r="FW630" s="10"/>
      <c r="FX630" s="268"/>
      <c r="FY630" s="203" t="s">
        <v>91</v>
      </c>
      <c r="FZ630" s="277" t="s">
        <v>464</v>
      </c>
      <c r="GB630" s="204"/>
      <c r="GC630" s="204">
        <f>VLOOKUP(FZ630,$A$681:$F$2236,6,FALSE)</f>
        <v>115</v>
      </c>
      <c r="GD630" s="203" t="s">
        <v>63</v>
      </c>
      <c r="GE630" s="10">
        <f>GC630*1.4</f>
        <v>161</v>
      </c>
      <c r="GF630" s="10"/>
      <c r="GG630" s="268"/>
      <c r="GH630" s="203" t="s">
        <v>91</v>
      </c>
      <c r="GI630" s="277" t="s">
        <v>464</v>
      </c>
      <c r="GK630" s="204"/>
      <c r="GL630" s="204">
        <f>VLOOKUP(GI630,$A$681:$F$2236,6,FALSE)</f>
        <v>115</v>
      </c>
      <c r="GM630" s="203" t="s">
        <v>63</v>
      </c>
      <c r="GN630" s="10">
        <f>GL630*1.4</f>
        <v>161</v>
      </c>
      <c r="GO630" s="10"/>
      <c r="GP630" s="268"/>
      <c r="GQ630" s="203" t="s">
        <v>91</v>
      </c>
      <c r="GR630" s="277" t="s">
        <v>2348</v>
      </c>
      <c r="GT630" s="204"/>
      <c r="GU630" s="204">
        <f>VLOOKUP(GR630,$A$681:$F$2236,6,FALSE)</f>
        <v>160</v>
      </c>
      <c r="GV630" s="203" t="s">
        <v>63</v>
      </c>
      <c r="GW630" s="10">
        <f>GU630*1.4</f>
        <v>224</v>
      </c>
      <c r="GX630" s="10"/>
      <c r="GY630" s="268"/>
      <c r="GZ630" s="203" t="s">
        <v>91</v>
      </c>
      <c r="HA630" s="277" t="s">
        <v>671</v>
      </c>
      <c r="HC630" s="204"/>
      <c r="HD630" s="204">
        <f>VLOOKUP(HA630,$A$681:$F$2236,6,FALSE)</f>
        <v>10</v>
      </c>
      <c r="HE630" s="203" t="s">
        <v>63</v>
      </c>
      <c r="HF630" s="10">
        <f>HD630*1.4</f>
        <v>14</v>
      </c>
      <c r="HG630" s="10"/>
      <c r="HH630" s="268"/>
      <c r="HI630" s="203" t="s">
        <v>91</v>
      </c>
      <c r="HJ630" s="277" t="s">
        <v>692</v>
      </c>
      <c r="HL630" s="204"/>
      <c r="HM630" s="204">
        <f>VLOOKUP(HJ630,$A$681:$F$2236,6,FALSE)</f>
        <v>12</v>
      </c>
      <c r="HN630" s="203" t="s">
        <v>63</v>
      </c>
      <c r="HO630" s="10">
        <f>HM630*1.4</f>
        <v>16.799999999999997</v>
      </c>
      <c r="HP630" s="10"/>
      <c r="HQ630" s="268"/>
      <c r="HR630" s="203" t="s">
        <v>91</v>
      </c>
      <c r="HS630" s="277" t="s">
        <v>692</v>
      </c>
      <c r="HU630" s="204"/>
      <c r="HV630" s="204">
        <f>VLOOKUP(HS630,$A$681:$F$2236,6,FALSE)</f>
        <v>12</v>
      </c>
      <c r="HW630" s="203" t="s">
        <v>63</v>
      </c>
      <c r="HX630" s="10">
        <f>HV630*1.4</f>
        <v>16.799999999999997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VLOOKUP(IB630,$A$681:$F$2236,6,FALSE)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692</v>
      </c>
      <c r="IM630" s="204"/>
      <c r="IN630" s="204">
        <f>VLOOKUP(IK630,$A$681:$F$2236,6,FALSE)</f>
        <v>12</v>
      </c>
      <c r="IO630" s="203" t="s">
        <v>63</v>
      </c>
      <c r="IP630" s="10">
        <f>IN630*1.4</f>
        <v>16.799999999999997</v>
      </c>
      <c r="IQ630" s="10"/>
      <c r="IR630" s="268"/>
      <c r="IS630" s="203" t="s">
        <v>91</v>
      </c>
      <c r="IT630" s="277" t="s">
        <v>2348</v>
      </c>
      <c r="IV630" s="204"/>
      <c r="IW630" s="204">
        <f>VLOOKUP(IT630,$A$681:$F$2236,6,FALSE)</f>
        <v>160</v>
      </c>
      <c r="IX630" s="203" t="s">
        <v>63</v>
      </c>
      <c r="IY630" s="10">
        <f>IW630*1.4</f>
        <v>224</v>
      </c>
      <c r="IZ630" s="10"/>
      <c r="JA630" s="268"/>
      <c r="JB630" s="203" t="s">
        <v>91</v>
      </c>
      <c r="JC630" s="277" t="s">
        <v>515</v>
      </c>
      <c r="JE630" s="204"/>
      <c r="JF630" s="204">
        <f>VLOOKUP(JC630,$A$681:$F$2236,6,FALSE)</f>
        <v>36</v>
      </c>
      <c r="JG630" s="203" t="s">
        <v>63</v>
      </c>
      <c r="JH630" s="10">
        <f>JF630*1.4</f>
        <v>50.4</v>
      </c>
      <c r="JI630" s="10"/>
      <c r="JJ630" s="268"/>
      <c r="JK630" s="203" t="s">
        <v>91</v>
      </c>
      <c r="JL630" s="277" t="s">
        <v>515</v>
      </c>
      <c r="JN630" s="204"/>
      <c r="JO630" s="204">
        <f>VLOOKUP(JL630,$A$681:$F$2236,6,FALSE)</f>
        <v>36</v>
      </c>
      <c r="JP630" s="203" t="s">
        <v>63</v>
      </c>
      <c r="JQ630" s="10">
        <f>JO630*1.4</f>
        <v>50.4</v>
      </c>
      <c r="JR630" s="10"/>
      <c r="JS630" s="268"/>
      <c r="JT630" s="203" t="s">
        <v>91</v>
      </c>
      <c r="JU630" s="277" t="s">
        <v>442</v>
      </c>
      <c r="JW630" s="204"/>
      <c r="JX630" s="204">
        <f>VLOOKUP(JU630,$A$681:$F$2236,6,FALSE)</f>
        <v>1</v>
      </c>
      <c r="JY630" s="203" t="s">
        <v>63</v>
      </c>
      <c r="JZ630" s="10">
        <f>JX630*1.4</f>
        <v>1.4</v>
      </c>
      <c r="KA630" s="10"/>
      <c r="KB630" s="268"/>
      <c r="KC630" s="203" t="s">
        <v>91</v>
      </c>
      <c r="KD630" s="277" t="s">
        <v>436</v>
      </c>
      <c r="KF630" s="204"/>
      <c r="KG630" s="204">
        <f>VLOOKUP(KD630,$A$681:$F$2236,6,FALSE)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416</v>
      </c>
      <c r="KO630" s="204"/>
      <c r="KP630" s="204">
        <f>VLOOKUP(KM630,$A$681:$F$2236,6,FALSE)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540</v>
      </c>
      <c r="KX630" s="204"/>
      <c r="KY630" s="204">
        <f>VLOOKUP(KV630,$A$681:$F$2236,6,FALSE)</f>
        <v>16</v>
      </c>
      <c r="KZ630" s="203" t="s">
        <v>63</v>
      </c>
      <c r="LA630" s="10">
        <f>KY630*1.4</f>
        <v>22.4</v>
      </c>
      <c r="LB630" s="10"/>
      <c r="LC630" s="268"/>
      <c r="LD630" s="203" t="s">
        <v>91</v>
      </c>
      <c r="LE630" s="277" t="s">
        <v>671</v>
      </c>
      <c r="LG630" s="204"/>
      <c r="LH630" s="204">
        <f>VLOOKUP(LE630,$A$681:$F$2236,6,FALSE)</f>
        <v>10</v>
      </c>
      <c r="LI630" s="203" t="s">
        <v>63</v>
      </c>
      <c r="LJ630" s="10">
        <f>LH630*1.4</f>
        <v>14</v>
      </c>
      <c r="LK630" s="10"/>
      <c r="LL630" s="268"/>
      <c r="LM630" s="203" t="s">
        <v>91</v>
      </c>
      <c r="LN630" s="277" t="s">
        <v>1723</v>
      </c>
      <c r="LP630" s="204"/>
      <c r="LQ630" s="204">
        <f>VLOOKUP(LN630,$A$681:$F$2236,6,FALSE)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658</v>
      </c>
      <c r="LY630" s="204"/>
      <c r="LZ630" s="204">
        <f>VLOOKUP(LW630,$A$681:$F$2236,6,FALSE)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442</v>
      </c>
      <c r="MH630" s="204"/>
      <c r="MI630" s="204">
        <f>VLOOKUP(MF630,$A$681:$F$2236,6,FALSE)</f>
        <v>1</v>
      </c>
      <c r="MJ630" s="203" t="s">
        <v>63</v>
      </c>
      <c r="MK630" s="10">
        <f>MI630*1.4</f>
        <v>1.4</v>
      </c>
      <c r="ML630" s="10"/>
      <c r="MM630" s="268"/>
      <c r="MN630" s="203" t="s">
        <v>91</v>
      </c>
      <c r="MO630" s="277" t="s">
        <v>564</v>
      </c>
      <c r="MQ630" s="204"/>
      <c r="MR630" s="204">
        <f>VLOOKUP(MO630,$A$681:$F$2236,6,FALSE)</f>
        <v>8</v>
      </c>
      <c r="MS630" s="203" t="s">
        <v>63</v>
      </c>
      <c r="MT630" s="10">
        <f>MR630*1.4</f>
        <v>11.2</v>
      </c>
      <c r="MU630" s="10"/>
      <c r="MV630" s="268"/>
      <c r="MW630" s="203" t="s">
        <v>91</v>
      </c>
      <c r="MX630" s="277" t="s">
        <v>579</v>
      </c>
      <c r="MZ630" s="204"/>
      <c r="NA630" s="204">
        <f>VLOOKUP(MX630,$A$681:$F$2236,6,FALSE)</f>
        <v>77</v>
      </c>
      <c r="NB630" s="203" t="s">
        <v>63</v>
      </c>
      <c r="NC630" s="10">
        <f>NA630*1.4</f>
        <v>107.8</v>
      </c>
      <c r="ND630" s="10"/>
      <c r="NE630" s="268"/>
      <c r="NF630" s="203" t="s">
        <v>91</v>
      </c>
      <c r="NG630" s="277" t="s">
        <v>468</v>
      </c>
      <c r="NI630" s="204"/>
      <c r="NJ630" s="204">
        <f>VLOOKUP(NG630,$A$681:$F$2236,6,FALSE)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7" t="s">
        <v>468</v>
      </c>
      <c r="NR630" s="204"/>
      <c r="NS630" s="204">
        <f>VLOOKUP(NP630,$A$681:$F$2236,6,FALSE)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606</v>
      </c>
      <c r="OA630" s="204"/>
      <c r="OB630" s="204">
        <f>VLOOKUP(NY630,$A$681:$F$2236,6,FALSE)</f>
        <v>33</v>
      </c>
      <c r="OC630" s="203" t="s">
        <v>63</v>
      </c>
      <c r="OD630" s="10">
        <f>OB630*1.4</f>
        <v>46.199999999999996</v>
      </c>
      <c r="OE630" s="10"/>
      <c r="OF630" s="268"/>
      <c r="OG630" s="203" t="s">
        <v>91</v>
      </c>
      <c r="OH630" s="277" t="s">
        <v>692</v>
      </c>
      <c r="OJ630" s="204"/>
      <c r="OK630" s="204">
        <f>VLOOKUP(OH630,$A$681:$F$2236,6,FALSE)</f>
        <v>12</v>
      </c>
      <c r="OL630" s="203" t="s">
        <v>63</v>
      </c>
      <c r="OM630" s="10">
        <f>OK630*1.4</f>
        <v>16.799999999999997</v>
      </c>
      <c r="ON630" s="10"/>
      <c r="OO630" s="268"/>
      <c r="OP630" s="203" t="s">
        <v>91</v>
      </c>
      <c r="OQ630" s="427" t="s">
        <v>464</v>
      </c>
      <c r="OS630" s="204"/>
      <c r="OT630" s="204">
        <f>VLOOKUP(OQ630,$A$681:$F$2236,6,FALSE)</f>
        <v>115</v>
      </c>
      <c r="OU630" s="203" t="s">
        <v>63</v>
      </c>
      <c r="OV630" s="10">
        <f>OT630*1.4</f>
        <v>161</v>
      </c>
      <c r="OW630" s="10"/>
      <c r="OX630" s="268"/>
      <c r="OY630" s="203" t="s">
        <v>91</v>
      </c>
      <c r="OZ630" s="431" t="s">
        <v>1697</v>
      </c>
      <c r="PB630" s="204"/>
      <c r="PC630" s="204">
        <f>VLOOKUP(OZ630,$A$681:$F$2236,6,FALSE)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671</v>
      </c>
      <c r="PK630" s="204"/>
      <c r="PL630" s="204">
        <f>VLOOKUP(PI630,$A$681:$F$2236,6,FALSE)</f>
        <v>10</v>
      </c>
      <c r="PM630" s="203" t="s">
        <v>63</v>
      </c>
      <c r="PN630" s="10">
        <f>PL630*1.4</f>
        <v>14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VLOOKUP(PR630,$A$681:$F$2236,6,FALSE)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494</v>
      </c>
      <c r="QC630" s="204"/>
      <c r="QD630" s="204">
        <f>VLOOKUP(QA630,$A$681:$F$2236,6,FALSE)</f>
        <v>56</v>
      </c>
      <c r="QE630" s="203" t="s">
        <v>63</v>
      </c>
      <c r="QF630" s="10">
        <f>QD630*1.4</f>
        <v>78.399999999999991</v>
      </c>
      <c r="QG630" s="10"/>
      <c r="QH630" s="268"/>
      <c r="QI630" s="203" t="s">
        <v>91</v>
      </c>
      <c r="QJ630" s="277" t="s">
        <v>2348</v>
      </c>
      <c r="QL630" s="204"/>
      <c r="QM630" s="204">
        <f>VLOOKUP(QJ630,$A$681:$F$2236,6,FALSE)</f>
        <v>160</v>
      </c>
      <c r="QN630" s="203" t="s">
        <v>63</v>
      </c>
      <c r="QO630" s="10">
        <f>QM630*1.4</f>
        <v>224</v>
      </c>
      <c r="QP630" s="10"/>
      <c r="QQ630" s="268"/>
      <c r="QR630" s="203" t="s">
        <v>91</v>
      </c>
      <c r="QS630" s="277" t="s">
        <v>2348</v>
      </c>
      <c r="QU630" s="204"/>
      <c r="QV630" s="204">
        <f>VLOOKUP(QS630,$A$681:$F$2236,6,FALSE)</f>
        <v>160</v>
      </c>
      <c r="QW630" s="203" t="s">
        <v>63</v>
      </c>
      <c r="QX630" s="10">
        <f>QV630*1.4</f>
        <v>224</v>
      </c>
      <c r="QY630" s="10"/>
      <c r="QZ630" s="268"/>
      <c r="RA630" s="203" t="s">
        <v>91</v>
      </c>
      <c r="RB630" s="277" t="s">
        <v>416</v>
      </c>
      <c r="RD630" s="204"/>
      <c r="RE630" s="204">
        <f>VLOOKUP(RB630,$A$681:$F$2236,6,FALSE)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VLOOKUP(RK630,$A$681:$F$2236,6,FALSE)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692</v>
      </c>
      <c r="RV630" s="204"/>
      <c r="RW630" s="204">
        <f>VLOOKUP(RT630,$A$681:$F$2236,6,FALSE)</f>
        <v>12</v>
      </c>
      <c r="RX630" s="203" t="s">
        <v>63</v>
      </c>
      <c r="RY630" s="10">
        <f>RW630*1.4</f>
        <v>16.799999999999997</v>
      </c>
      <c r="RZ630" s="10"/>
      <c r="SA630" s="274"/>
      <c r="SB630" s="203" t="s">
        <v>91</v>
      </c>
      <c r="SC630" s="277" t="s">
        <v>442</v>
      </c>
      <c r="SE630" s="204"/>
      <c r="SF630" s="204">
        <f>VLOOKUP(SC630,$A$681:$F$2236,6,FALSE)</f>
        <v>1</v>
      </c>
      <c r="SG630" s="203" t="s">
        <v>63</v>
      </c>
      <c r="SH630" s="10">
        <f>SF630*1.4</f>
        <v>1.4</v>
      </c>
      <c r="SI630" s="10"/>
      <c r="SJ630" s="274"/>
      <c r="SK630" s="203" t="s">
        <v>91</v>
      </c>
      <c r="SL630" s="277" t="s">
        <v>416</v>
      </c>
      <c r="SN630" s="204"/>
      <c r="SO630" s="204">
        <f>VLOOKUP(SL630,$A$681:$F$2236,6,FALSE)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649</v>
      </c>
      <c r="SW630" s="204"/>
      <c r="SX630" s="204">
        <f>VLOOKUP(SU630,$A$681:$F$2236,6,FALSE)</f>
        <v>0</v>
      </c>
      <c r="SY630" s="203" t="s">
        <v>63</v>
      </c>
      <c r="SZ630" s="10">
        <f>SX630*1.4</f>
        <v>0</v>
      </c>
      <c r="TA630" s="10"/>
      <c r="TB630" s="274"/>
      <c r="TC630" s="203" t="s">
        <v>91</v>
      </c>
      <c r="TD630" s="431" t="s">
        <v>442</v>
      </c>
      <c r="TF630" s="204"/>
      <c r="TG630" s="204">
        <f>VLOOKUP(TD630,$A$681:$F$2236,6,FALSE)</f>
        <v>1</v>
      </c>
      <c r="TH630" s="203" t="s">
        <v>63</v>
      </c>
      <c r="TI630" s="10">
        <f>TG630*1.4</f>
        <v>1.4</v>
      </c>
      <c r="TK630" s="274"/>
      <c r="TL630" s="203" t="s">
        <v>91</v>
      </c>
      <c r="TM630" s="277" t="s">
        <v>464</v>
      </c>
      <c r="TO630" s="204"/>
      <c r="TP630" s="204">
        <f>VLOOKUP(TM630,$A$681:$F$2236,6,FALSE)</f>
        <v>115</v>
      </c>
      <c r="TQ630" s="203" t="s">
        <v>63</v>
      </c>
      <c r="TR630" s="10">
        <f>TP630*1.4</f>
        <v>161</v>
      </c>
      <c r="TS630" s="10"/>
      <c r="TT630" s="274"/>
      <c r="TU630" s="203" t="s">
        <v>91</v>
      </c>
      <c r="TV630" s="277" t="s">
        <v>541</v>
      </c>
      <c r="TX630" s="204"/>
      <c r="TY630" s="204">
        <f>VLOOKUP(TV630,$A$681:$F$2236,6,FALSE)</f>
        <v>0</v>
      </c>
      <c r="TZ630" s="203" t="s">
        <v>63</v>
      </c>
      <c r="UA630" s="10">
        <f>TY630*1.4</f>
        <v>0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VLOOKUP(UE630,$A$681:$F$2236,6,FALSE)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476</v>
      </c>
      <c r="UP630" s="204"/>
      <c r="UQ630" s="204">
        <f>VLOOKUP(UN630,$A$681:$F$2236,6,FALSE)</f>
        <v>2</v>
      </c>
      <c r="UR630" s="203" t="s">
        <v>63</v>
      </c>
      <c r="US630" s="10">
        <f>UQ630*1.4</f>
        <v>2.8</v>
      </c>
      <c r="UT630" s="10"/>
      <c r="UU630" s="274"/>
      <c r="UV630" s="203" t="s">
        <v>91</v>
      </c>
      <c r="UW630" s="277" t="s">
        <v>442</v>
      </c>
      <c r="UY630" s="204"/>
      <c r="UZ630" s="204">
        <f>VLOOKUP(UW630,$A$681:$F$2236,6,FALSE)</f>
        <v>1</v>
      </c>
      <c r="VA630" s="203" t="s">
        <v>63</v>
      </c>
      <c r="VB630" s="10">
        <f>UZ630*1.4</f>
        <v>1.4</v>
      </c>
      <c r="VC630" s="10"/>
      <c r="VD630" s="274"/>
      <c r="VE630" s="203" t="s">
        <v>91</v>
      </c>
      <c r="VF630" s="277" t="s">
        <v>676</v>
      </c>
      <c r="VH630" s="204"/>
      <c r="VI630" s="204">
        <f>VLOOKUP(VF630,$A$681:$F$2236,6,FALSE)</f>
        <v>0</v>
      </c>
      <c r="VJ630" s="203" t="s">
        <v>63</v>
      </c>
      <c r="VK630" s="10">
        <f>VI630*1.4</f>
        <v>0</v>
      </c>
      <c r="VL630" s="10"/>
      <c r="VM630" s="274"/>
      <c r="VN630" s="203" t="s">
        <v>91</v>
      </c>
      <c r="VO630" s="277" t="s">
        <v>464</v>
      </c>
      <c r="VQ630" s="204"/>
      <c r="VR630" s="204">
        <f>VLOOKUP(VO630,$A$681:$F$2236,6,FALSE)</f>
        <v>115</v>
      </c>
      <c r="VS630" s="203" t="s">
        <v>63</v>
      </c>
      <c r="VT630" s="10">
        <f>VR630*1.4</f>
        <v>161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VLOOKUP(VX630,$A$681:$F$2236,6,FALSE)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676</v>
      </c>
      <c r="WI630" s="204"/>
      <c r="WJ630" s="204">
        <f>VLOOKUP(WG630,$A$681:$F$2236,6,FALSE)</f>
        <v>0</v>
      </c>
      <c r="WK630" s="203" t="s">
        <v>63</v>
      </c>
      <c r="WL630" s="10">
        <f>WJ630*1.4</f>
        <v>0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VLOOKUP(WP630,$A$681:$F$2236,6,FALSE)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VLOOKUP(WY630,$A$681:$F$2236,6,FALSE)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494</v>
      </c>
      <c r="XJ630" s="204"/>
      <c r="XK630" s="204">
        <f>VLOOKUP(XH630,$A$681:$F$2236,6,FALSE)</f>
        <v>56</v>
      </c>
      <c r="XL630" s="203" t="s">
        <v>63</v>
      </c>
      <c r="XM630" s="10">
        <f>XK630*1.4</f>
        <v>78.399999999999991</v>
      </c>
      <c r="XO630" s="274"/>
      <c r="XP630" s="203" t="s">
        <v>91</v>
      </c>
      <c r="XQ630" s="277" t="s">
        <v>692</v>
      </c>
      <c r="XS630" s="204"/>
      <c r="XT630" s="204">
        <f>VLOOKUP(XQ630,$A$681:$F$2236,6,FALSE)</f>
        <v>12</v>
      </c>
      <c r="XU630" s="203" t="s">
        <v>63</v>
      </c>
      <c r="XV630" s="10">
        <f>XT630*1.4</f>
        <v>16.799999999999997</v>
      </c>
      <c r="XW630" s="10"/>
      <c r="XX630" s="274"/>
      <c r="XY630" s="203" t="s">
        <v>91</v>
      </c>
      <c r="XZ630" s="277" t="s">
        <v>490</v>
      </c>
      <c r="YB630" s="204"/>
      <c r="YC630" s="204">
        <f>VLOOKUP(XZ630,$A$681:$F$2236,6,FALSE)</f>
        <v>35</v>
      </c>
      <c r="YD630" s="203" t="s">
        <v>63</v>
      </c>
      <c r="YE630" s="10">
        <f>YC630*1.4</f>
        <v>49</v>
      </c>
      <c r="YG630" s="274"/>
      <c r="YH630" s="203" t="s">
        <v>91</v>
      </c>
      <c r="YI630" s="279" t="s">
        <v>183</v>
      </c>
      <c r="YK630" s="204"/>
      <c r="YL630" s="204" t="e">
        <f>VLOOKUP(YI630,$A$681:$F$2236,6,FALSE)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VLOOKUP(YR630,$A$681:$F$2236,6,FALSE)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31" t="s">
        <v>2348</v>
      </c>
      <c r="ZC630" s="204"/>
      <c r="ZD630" s="204">
        <f>VLOOKUP(ZA630,$A$681:$F$2236,6,FALSE)</f>
        <v>160</v>
      </c>
      <c r="ZE630" s="203" t="s">
        <v>63</v>
      </c>
      <c r="ZF630" s="10">
        <f>ZD630*1.4</f>
        <v>224</v>
      </c>
      <c r="ZH630" s="274"/>
      <c r="ZI630" s="203" t="s">
        <v>91</v>
      </c>
      <c r="ZJ630" s="277" t="s">
        <v>490</v>
      </c>
      <c r="ZL630" s="204"/>
      <c r="ZM630" s="204">
        <f>VLOOKUP(ZJ630,$A$681:$F$2236,6,FALSE)</f>
        <v>35</v>
      </c>
      <c r="ZN630" s="203" t="s">
        <v>63</v>
      </c>
      <c r="ZO630" s="10">
        <f>ZM630*1.4</f>
        <v>49</v>
      </c>
      <c r="ZQ630" s="274"/>
      <c r="ZR630" s="203" t="s">
        <v>91</v>
      </c>
      <c r="ZS630" s="277" t="s">
        <v>490</v>
      </c>
      <c r="ZU630" s="204"/>
      <c r="ZV630" s="204">
        <f>VLOOKUP(ZS630,$A$681:$F$2236,6,FALSE)</f>
        <v>35</v>
      </c>
      <c r="ZW630" s="203" t="s">
        <v>63</v>
      </c>
      <c r="ZX630" s="10">
        <f>ZV630*1.4</f>
        <v>49</v>
      </c>
      <c r="ZY630" s="10"/>
      <c r="ZZ630" s="274"/>
      <c r="AAA630" s="203" t="s">
        <v>91</v>
      </c>
      <c r="AAB630" s="277" t="s">
        <v>1193</v>
      </c>
      <c r="AAD630" s="204"/>
      <c r="AAE630" s="204">
        <f>VLOOKUP(AAB630,$A$681:$F$2236,6,FALSE)</f>
        <v>8</v>
      </c>
      <c r="AAF630" s="203" t="s">
        <v>63</v>
      </c>
      <c r="AAG630" s="10">
        <f>AAE630*1.4</f>
        <v>11.2</v>
      </c>
      <c r="AAH630" s="10"/>
      <c r="AAI630" s="274"/>
      <c r="AAJ630" s="203" t="s">
        <v>91</v>
      </c>
      <c r="AAK630" s="277" t="s">
        <v>671</v>
      </c>
      <c r="AAM630" s="204"/>
      <c r="AAN630" s="204">
        <f>VLOOKUP(AAK630,$A$681:$F$2236,6,FALSE)</f>
        <v>10</v>
      </c>
      <c r="AAO630" s="203" t="s">
        <v>63</v>
      </c>
      <c r="AAP630" s="10">
        <f>AAN630*1.4</f>
        <v>14</v>
      </c>
      <c r="AAQ630" s="10"/>
      <c r="AAR630" s="274"/>
      <c r="AAS630" s="203" t="s">
        <v>91</v>
      </c>
      <c r="AAT630" s="277" t="s">
        <v>1193</v>
      </c>
      <c r="AAV630" s="204"/>
      <c r="AAW630" s="204">
        <f>VLOOKUP(AAT630,$A$681:$F$2236,6,FALSE)</f>
        <v>8</v>
      </c>
      <c r="AAX630" s="203" t="s">
        <v>63</v>
      </c>
      <c r="AAY630" s="10">
        <f>AAW630*1.4</f>
        <v>11.2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VLOOKUP(ABC630,$A$681:$F$2236,6,FALSE)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622</v>
      </c>
      <c r="ABN630" s="204"/>
      <c r="ABO630" s="204">
        <f>VLOOKUP(ABL630,$A$681:$F$2236,6,FALSE)</f>
        <v>4</v>
      </c>
      <c r="ABP630" s="203" t="s">
        <v>63</v>
      </c>
      <c r="ABQ630" s="10">
        <f>ABO630*1.4</f>
        <v>5.6</v>
      </c>
      <c r="ABR630" s="10"/>
      <c r="ABS630" s="274"/>
      <c r="ABT630" s="203" t="s">
        <v>91</v>
      </c>
      <c r="ABU630" s="277" t="s">
        <v>676</v>
      </c>
      <c r="ABW630" s="204"/>
      <c r="ABX630" s="204">
        <f>VLOOKUP(ABU630,$A$681:$F$2236,6,FALSE)</f>
        <v>0</v>
      </c>
      <c r="ABY630" s="203" t="s">
        <v>63</v>
      </c>
      <c r="ABZ630" s="10">
        <f>ABX630*1.4</f>
        <v>0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VLOOKUP(ACD630,$A$681:$F$2236,6,FALSE)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VLOOKUP(ACM630,$A$681:$F$2236,6,FALSE)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VLOOKUP(ACV630,$A$681:$F$2236,6,FALSE)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VLOOKUP(ADE630,$A$681:$F$2236,6,FALSE)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VLOOKUP(ADN630,$A$681:$F$2236,6,FALSE)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VLOOKUP(ADW630,$A$681:$F$2236,6,FALSE)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VLOOKUP(AEF630,$A$681:$F$2236,6,FALSE)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VLOOKUP(AEO630,$A$681:$F$2236,6,FALSE)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VLOOKUP(AEX630,$A$681:$F$2236,6,FALSE)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VLOOKUP(AFG630,$A$681:$F$2236,6,FALSE)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VLOOKUP(AFP630,$A$681:$F$2236,6,FALSE)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VLOOKUP(AFY630,$A$681:$F$2236,6,FALSE)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VLOOKUP(AGH630,$A$681:$F$2236,6,FALSE)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VLOOKUP(AGQ630,$A$681:$F$2236,6,FALSE)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458</v>
      </c>
      <c r="AHB630" s="204"/>
      <c r="AHC630" s="204">
        <f>VLOOKUP(AGZ630,$A$681:$F$2236,6,FALSE)</f>
        <v>10</v>
      </c>
      <c r="AHD630" s="203" t="s">
        <v>63</v>
      </c>
      <c r="AHE630" s="10">
        <f>AHC630*1.4</f>
        <v>14</v>
      </c>
      <c r="AHF630" s="10"/>
      <c r="AHG630" s="274"/>
      <c r="AHH630" s="203" t="s">
        <v>91</v>
      </c>
      <c r="AHI630" s="277" t="s">
        <v>611</v>
      </c>
      <c r="AHK630" s="204"/>
      <c r="AHL630" s="204">
        <f>VLOOKUP(AHI630,$A$681:$F$2236,6,FALSE)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1193</v>
      </c>
      <c r="AHT630" s="204"/>
      <c r="AHU630" s="204">
        <f>VLOOKUP(AHR630,$A$681:$F$2236,6,FALSE)</f>
        <v>8</v>
      </c>
      <c r="AHV630" s="203" t="s">
        <v>63</v>
      </c>
      <c r="AHW630" s="10">
        <f>AHU630*1.4</f>
        <v>11.2</v>
      </c>
      <c r="AHX630" s="10"/>
      <c r="AHY630" s="274"/>
      <c r="AHZ630" s="203" t="s">
        <v>91</v>
      </c>
      <c r="AIA630" s="277" t="s">
        <v>1697</v>
      </c>
      <c r="AIC630" s="204"/>
      <c r="AID630" s="204">
        <f>VLOOKUP(AIA630,$A$681:$F$2236,6,FALSE)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628</v>
      </c>
      <c r="AIL630" s="204"/>
      <c r="AIM630" s="204">
        <f>VLOOKUP(AIJ630,$A$681:$F$2236,6,FALSE)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494</v>
      </c>
      <c r="AIU630" s="204"/>
      <c r="AIV630" s="204">
        <f>VLOOKUP(AIS630,$A$681:$F$2236,6,FALSE)</f>
        <v>56</v>
      </c>
      <c r="AIW630" s="203" t="s">
        <v>63</v>
      </c>
      <c r="AIX630" s="10">
        <f>AIV630*1.4</f>
        <v>78.399999999999991</v>
      </c>
      <c r="AIY630" s="10"/>
      <c r="AIZ630" s="274"/>
      <c r="AJA630" s="203" t="s">
        <v>91</v>
      </c>
      <c r="AJB630" s="277" t="s">
        <v>464</v>
      </c>
      <c r="AJD630" s="204"/>
      <c r="AJE630" s="204">
        <f>VLOOKUP(AJB630,$A$681:$F$2236,6,FALSE)</f>
        <v>115</v>
      </c>
      <c r="AJF630" s="203" t="s">
        <v>63</v>
      </c>
      <c r="AJG630" s="10">
        <f>AJE630*1.4</f>
        <v>161</v>
      </c>
      <c r="AJH630" s="10"/>
      <c r="AJI630" s="274"/>
      <c r="AJJ630" s="203" t="s">
        <v>91</v>
      </c>
      <c r="AJK630" s="277" t="s">
        <v>1697</v>
      </c>
      <c r="AJM630" s="204"/>
      <c r="AJN630" s="204">
        <f>VLOOKUP(AJK630,$A$681:$F$2236,6,FALSE)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4" t="s">
        <v>515</v>
      </c>
      <c r="AJV630" s="204"/>
      <c r="AJW630" s="204">
        <f>VLOOKUP(AJT630,$A$681:$F$2236,6,FALSE)</f>
        <v>36</v>
      </c>
      <c r="AJX630" s="203" t="s">
        <v>63</v>
      </c>
      <c r="AJY630" s="10">
        <f>AJW630*1.4</f>
        <v>50.4</v>
      </c>
      <c r="AJZ630" s="10"/>
      <c r="AKA630" s="274"/>
      <c r="AKB630" s="203" t="s">
        <v>91</v>
      </c>
      <c r="AKC630" s="277" t="s">
        <v>464</v>
      </c>
      <c r="AKE630" s="204"/>
      <c r="AKF630" s="204">
        <f>VLOOKUP(AKC630,$A$681:$F$2236,6,FALSE)</f>
        <v>115</v>
      </c>
      <c r="AKG630" s="203" t="s">
        <v>63</v>
      </c>
      <c r="AKH630" s="10">
        <f>AKF630*1.4</f>
        <v>161</v>
      </c>
      <c r="AKI630" s="10"/>
      <c r="AKJ630" s="274"/>
      <c r="AKK630" s="203" t="s">
        <v>91</v>
      </c>
      <c r="AKL630" s="277" t="s">
        <v>442</v>
      </c>
      <c r="AKN630" s="204"/>
      <c r="AKO630" s="204">
        <f>VLOOKUP(AKL630,$A$681:$F$2236,6,FALSE)</f>
        <v>1</v>
      </c>
      <c r="AKP630" s="203" t="s">
        <v>63</v>
      </c>
      <c r="AKQ630" s="10">
        <f>AKO630*1.4</f>
        <v>1.4</v>
      </c>
      <c r="AKR630" s="10"/>
      <c r="AKS630" s="274"/>
      <c r="AKT630" s="203" t="s">
        <v>91</v>
      </c>
      <c r="AKU630" s="277" t="s">
        <v>464</v>
      </c>
      <c r="AKW630" s="204"/>
      <c r="AKX630" s="204">
        <f>VLOOKUP(AKU630,$A$681:$F$2236,6,FALSE)</f>
        <v>115</v>
      </c>
      <c r="AKY630" s="203" t="s">
        <v>63</v>
      </c>
      <c r="AKZ630" s="10">
        <f>AKX630*1.4</f>
        <v>161</v>
      </c>
      <c r="ALA630" s="10"/>
      <c r="ALB630" s="274"/>
      <c r="ALC630" s="203" t="s">
        <v>91</v>
      </c>
      <c r="ALD630" s="277" t="s">
        <v>611</v>
      </c>
      <c r="ALF630" s="204"/>
      <c r="ALG630" s="204">
        <f>VLOOKUP(ALD630,$A$681:$F$2236,6,FALSE)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692</v>
      </c>
      <c r="ALO630" s="204"/>
      <c r="ALP630" s="204">
        <f>VLOOKUP(ALM630,$A$681:$F$2236,6,FALSE)</f>
        <v>12</v>
      </c>
      <c r="ALQ630" s="203" t="s">
        <v>63</v>
      </c>
      <c r="ALR630" s="10">
        <f>ALP630*1.4</f>
        <v>16.799999999999997</v>
      </c>
      <c r="ALS630" s="10"/>
      <c r="ALT630" s="274"/>
      <c r="ALU630" s="203" t="s">
        <v>91</v>
      </c>
      <c r="ALV630" s="277" t="s">
        <v>692</v>
      </c>
      <c r="ALX630" s="204"/>
      <c r="ALY630" s="204">
        <f>VLOOKUP(ALV630,$A$681:$F$2236,6,FALSE)</f>
        <v>12</v>
      </c>
      <c r="ALZ630" s="203" t="s">
        <v>63</v>
      </c>
      <c r="AMA630" s="10">
        <f>ALY630*1.4</f>
        <v>16.799999999999997</v>
      </c>
      <c r="AMB630" s="10"/>
      <c r="AMC630" s="274"/>
      <c r="AMD630" s="203" t="s">
        <v>91</v>
      </c>
      <c r="AME630" s="277" t="s">
        <v>606</v>
      </c>
      <c r="AMG630" s="204"/>
      <c r="AMH630" s="204">
        <f>VLOOKUP(AME630,$A$681:$F$2236,6,FALSE)</f>
        <v>33</v>
      </c>
      <c r="AMI630" s="203" t="s">
        <v>63</v>
      </c>
      <c r="AMJ630" s="10">
        <f>AMH630*1.4</f>
        <v>46.199999999999996</v>
      </c>
      <c r="AMK630" s="10"/>
      <c r="AML630" s="274"/>
      <c r="AMM630" s="203" t="s">
        <v>91</v>
      </c>
      <c r="AMN630" s="277" t="s">
        <v>628</v>
      </c>
      <c r="AMP630" s="204"/>
      <c r="AMQ630" s="204">
        <f>VLOOKUP(AMN630,$A$681:$F$2236,6,FALSE)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464</v>
      </c>
      <c r="AMY630" s="204"/>
      <c r="AMZ630" s="204">
        <f>VLOOKUP(AMW630,$A$681:$F$2236,6,FALSE)</f>
        <v>115</v>
      </c>
      <c r="ANA630" s="203" t="s">
        <v>63</v>
      </c>
      <c r="ANB630" s="10">
        <f>AMZ630*1.4</f>
        <v>161</v>
      </c>
      <c r="ANC630" s="10"/>
      <c r="AND630" s="274"/>
      <c r="ANE630" s="203" t="s">
        <v>91</v>
      </c>
      <c r="ANF630" s="277" t="s">
        <v>494</v>
      </c>
      <c r="ANH630" s="204"/>
      <c r="ANI630" s="204">
        <f>VLOOKUP(ANF630,$A$681:$F$2236,6,FALSE)</f>
        <v>56</v>
      </c>
      <c r="ANJ630" s="203" t="s">
        <v>63</v>
      </c>
      <c r="ANK630" s="10">
        <f>ANI630*1.4</f>
        <v>78.399999999999991</v>
      </c>
      <c r="ANL630" s="10"/>
      <c r="ANM630" s="274"/>
      <c r="ANN630" s="203" t="s">
        <v>91</v>
      </c>
      <c r="ANO630" s="277" t="s">
        <v>532</v>
      </c>
      <c r="ANQ630" s="204"/>
      <c r="ANR630" s="204">
        <f>VLOOKUP(ANO630,$A$681:$F$2236,6,FALSE)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468</v>
      </c>
      <c r="ANZ630" s="204"/>
      <c r="AOA630" s="204">
        <f>VLOOKUP(ANX630,$A$681:$F$2236,6,FALSE)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676</v>
      </c>
      <c r="AOI630" s="204"/>
      <c r="AOJ630" s="204">
        <f>VLOOKUP(AOG630,$A$681:$F$2236,6,FALSE)</f>
        <v>0</v>
      </c>
      <c r="AOK630" s="203" t="s">
        <v>63</v>
      </c>
      <c r="AOL630" s="10">
        <f>AOJ630*1.4</f>
        <v>0</v>
      </c>
      <c r="AOM630" s="10"/>
      <c r="AON630" s="274"/>
      <c r="AOO630" s="203" t="s">
        <v>91</v>
      </c>
      <c r="AOP630" s="277" t="s">
        <v>464</v>
      </c>
      <c r="AOR630" s="204"/>
      <c r="AOS630" s="204">
        <f>VLOOKUP(AOP630,$A$681:$F$2236,6,FALSE)</f>
        <v>115</v>
      </c>
      <c r="AOT630" s="203" t="s">
        <v>63</v>
      </c>
      <c r="AOU630" s="10">
        <f>AOS630*1.4</f>
        <v>161</v>
      </c>
      <c r="AOV630" s="10"/>
      <c r="AOW630" s="274"/>
      <c r="AOX630" s="203" t="s">
        <v>91</v>
      </c>
      <c r="AOY630" s="277" t="s">
        <v>464</v>
      </c>
      <c r="APA630" s="204"/>
      <c r="APB630" s="204">
        <f>VLOOKUP(AOY630,$A$681:$F$2236,6,FALSE)</f>
        <v>115</v>
      </c>
      <c r="APC630" s="203" t="s">
        <v>63</v>
      </c>
      <c r="APD630" s="10">
        <f>APB630*1.4</f>
        <v>161</v>
      </c>
      <c r="APE630" s="10"/>
      <c r="APF630" s="274"/>
      <c r="APG630" s="203" t="s">
        <v>91</v>
      </c>
      <c r="APH630" s="277" t="s">
        <v>464</v>
      </c>
      <c r="APJ630" s="204"/>
      <c r="APK630" s="204">
        <f>VLOOKUP(APH630,$A$681:$F$2236,6,FALSE)</f>
        <v>115</v>
      </c>
      <c r="APL630" s="203" t="s">
        <v>63</v>
      </c>
      <c r="APM630" s="10">
        <f>APK630*1.4</f>
        <v>161</v>
      </c>
      <c r="APN630" s="10"/>
      <c r="APO630" s="274"/>
      <c r="APP630" s="203" t="s">
        <v>91</v>
      </c>
      <c r="APQ630" s="277" t="s">
        <v>692</v>
      </c>
      <c r="APS630" s="204"/>
      <c r="APT630" s="204">
        <f>VLOOKUP(APQ630,$A$681:$F$2236,6,FALSE)</f>
        <v>12</v>
      </c>
      <c r="APU630" s="203" t="s">
        <v>63</v>
      </c>
      <c r="APV630" s="10">
        <f>APT630*1.4</f>
        <v>16.799999999999997</v>
      </c>
      <c r="APW630" s="10"/>
      <c r="APX630" s="274"/>
      <c r="APY630" s="203" t="s">
        <v>91</v>
      </c>
      <c r="APZ630" s="277" t="s">
        <v>1697</v>
      </c>
      <c r="AQB630" s="204"/>
      <c r="AQC630" s="204">
        <f>VLOOKUP(APZ630,$A$681:$F$2236,6,FALSE)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490</v>
      </c>
      <c r="D631" s="204"/>
      <c r="E631" s="204">
        <f>VLOOKUP(B631,$A$681:$F$2236,6,FALSE)</f>
        <v>35</v>
      </c>
      <c r="F631" s="203" t="s">
        <v>65</v>
      </c>
      <c r="G631" s="10">
        <f>E631*1.3</f>
        <v>45.5</v>
      </c>
      <c r="H631" s="10"/>
      <c r="I631" s="268"/>
      <c r="J631" s="203" t="s">
        <v>92</v>
      </c>
      <c r="K631" s="277" t="s">
        <v>692</v>
      </c>
      <c r="M631" s="204"/>
      <c r="N631" s="204">
        <f>VLOOKUP(K631,$A$681:$F$2236,6,FALSE)</f>
        <v>12</v>
      </c>
      <c r="O631" s="203" t="s">
        <v>65</v>
      </c>
      <c r="P631" s="10">
        <f>N631*1.3</f>
        <v>15.600000000000001</v>
      </c>
      <c r="Q631" s="10"/>
      <c r="R631" s="268"/>
      <c r="S631" s="203" t="s">
        <v>92</v>
      </c>
      <c r="T631" s="277" t="s">
        <v>692</v>
      </c>
      <c r="V631" s="204"/>
      <c r="W631" s="204">
        <f>VLOOKUP(T631,$A$681:$F$2236,6,FALSE)</f>
        <v>12</v>
      </c>
      <c r="X631" s="203" t="s">
        <v>65</v>
      </c>
      <c r="Y631" s="10">
        <f>W631*1.3</f>
        <v>15.600000000000001</v>
      </c>
      <c r="Z631" s="10"/>
      <c r="AA631" s="268"/>
      <c r="AB631" s="203" t="s">
        <v>92</v>
      </c>
      <c r="AC631" s="277" t="s">
        <v>464</v>
      </c>
      <c r="AE631" s="204"/>
      <c r="AF631" s="204">
        <f>VLOOKUP(AC631,$A$681:$F$2236,6,FALSE)</f>
        <v>115</v>
      </c>
      <c r="AG631" s="203" t="s">
        <v>65</v>
      </c>
      <c r="AH631" s="10">
        <f>AF631*1.3</f>
        <v>149.5</v>
      </c>
      <c r="AI631" s="10"/>
      <c r="AJ631" s="268"/>
      <c r="AK631" s="203" t="s">
        <v>92</v>
      </c>
      <c r="AL631" s="277" t="s">
        <v>2348</v>
      </c>
      <c r="AN631" s="204"/>
      <c r="AO631" s="204">
        <f>VLOOKUP(AL631,$A$681:$F$2236,6,FALSE)</f>
        <v>160</v>
      </c>
      <c r="AP631" s="203" t="s">
        <v>65</v>
      </c>
      <c r="AQ631" s="10">
        <f>AO631*1.3</f>
        <v>208</v>
      </c>
      <c r="AR631" s="10"/>
      <c r="AS631" s="268"/>
      <c r="AT631" s="203" t="s">
        <v>92</v>
      </c>
      <c r="AU631" s="277" t="s">
        <v>622</v>
      </c>
      <c r="AW631" s="204"/>
      <c r="AX631" s="204">
        <f>VLOOKUP(AU631,$A$681:$F$2236,6,FALSE)</f>
        <v>4</v>
      </c>
      <c r="AY631" s="203" t="s">
        <v>65</v>
      </c>
      <c r="AZ631" s="10">
        <f>AX631*1.3</f>
        <v>5.2</v>
      </c>
      <c r="BA631" s="10"/>
      <c r="BB631" s="268"/>
      <c r="BC631" s="203" t="s">
        <v>92</v>
      </c>
      <c r="BD631" s="277" t="s">
        <v>1708</v>
      </c>
      <c r="BF631" s="204"/>
      <c r="BG631" s="204">
        <f>VLOOKUP(BD631,$A$681:$F$2236,6,FALSE)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579</v>
      </c>
      <c r="BO631" s="204"/>
      <c r="BP631" s="204">
        <f>VLOOKUP(BM631,$A$681:$F$2236,6,FALSE)</f>
        <v>77</v>
      </c>
      <c r="BQ631" s="203" t="s">
        <v>65</v>
      </c>
      <c r="BR631" s="10">
        <f>BP631*1.3</f>
        <v>100.10000000000001</v>
      </c>
      <c r="BS631" s="10"/>
      <c r="BT631" s="268"/>
      <c r="BU631" s="203" t="s">
        <v>92</v>
      </c>
      <c r="BV631" s="277" t="s">
        <v>458</v>
      </c>
      <c r="BX631" s="204"/>
      <c r="BY631" s="204">
        <f>VLOOKUP(BV631,$A$681:$F$2236,6,FALSE)</f>
        <v>10</v>
      </c>
      <c r="BZ631" s="203" t="s">
        <v>65</v>
      </c>
      <c r="CA631" s="10">
        <f>BY631*1.3</f>
        <v>13</v>
      </c>
      <c r="CB631" s="10"/>
      <c r="CC631" s="268"/>
      <c r="CD631" s="203" t="s">
        <v>92</v>
      </c>
      <c r="CE631" s="277" t="s">
        <v>579</v>
      </c>
      <c r="CG631" s="204"/>
      <c r="CH631" s="204">
        <f>VLOOKUP(CE631,$A$681:$F$2236,6,FALSE)</f>
        <v>77</v>
      </c>
      <c r="CI631" s="203" t="s">
        <v>65</v>
      </c>
      <c r="CJ631" s="10">
        <f>CH631*1.3</f>
        <v>100.10000000000001</v>
      </c>
      <c r="CK631" s="10"/>
      <c r="CL631" s="268"/>
      <c r="CM631" s="203" t="s">
        <v>92</v>
      </c>
      <c r="CN631" s="277" t="s">
        <v>490</v>
      </c>
      <c r="CP631" s="204"/>
      <c r="CQ631" s="204">
        <f>VLOOKUP(CN631,$A$681:$F$2236,6,FALSE)</f>
        <v>35</v>
      </c>
      <c r="CR631" s="203" t="s">
        <v>65</v>
      </c>
      <c r="CS631" s="10">
        <f>CQ631*1.3</f>
        <v>45.5</v>
      </c>
      <c r="CT631" s="10"/>
      <c r="CU631" s="268"/>
      <c r="CV631" s="203" t="s">
        <v>92</v>
      </c>
      <c r="CW631" s="277" t="s">
        <v>1723</v>
      </c>
      <c r="CY631" s="204"/>
      <c r="CZ631" s="204">
        <f>VLOOKUP(CW631,$A$681:$F$2236,6,FALSE)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464</v>
      </c>
      <c r="DH631" s="204"/>
      <c r="DI631" s="204">
        <f>VLOOKUP(DF631,$A$681:$F$2236,6,FALSE)</f>
        <v>115</v>
      </c>
      <c r="DJ631" s="203" t="s">
        <v>65</v>
      </c>
      <c r="DK631" s="10">
        <f>DI631*1.3</f>
        <v>149.5</v>
      </c>
      <c r="DL631" s="10"/>
      <c r="DM631" s="268"/>
      <c r="DN631" s="203" t="s">
        <v>92</v>
      </c>
      <c r="DO631" s="277" t="s">
        <v>490</v>
      </c>
      <c r="DQ631" s="204"/>
      <c r="DR631" s="204">
        <f>VLOOKUP(DO631,$A$681:$F$2236,6,FALSE)</f>
        <v>35</v>
      </c>
      <c r="DS631" s="203" t="s">
        <v>65</v>
      </c>
      <c r="DT631" s="10">
        <f>DR631*1.3</f>
        <v>45.5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VLOOKUP(DX631,$A$681:$F$2236,6,FALSE)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433</v>
      </c>
      <c r="EI631" s="204"/>
      <c r="EJ631" s="204">
        <f>VLOOKUP(EG631,$A$681:$F$2236,6,FALSE)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671</v>
      </c>
      <c r="ER631" s="204"/>
      <c r="ES631" s="204">
        <f>VLOOKUP(EP631,$A$681:$F$2236,6,FALSE)</f>
        <v>10</v>
      </c>
      <c r="ET631" s="203" t="s">
        <v>65</v>
      </c>
      <c r="EU631" s="10">
        <f>ES631*1.3</f>
        <v>13</v>
      </c>
      <c r="EV631" s="10"/>
      <c r="EW631" s="268"/>
      <c r="EX631" s="203" t="s">
        <v>92</v>
      </c>
      <c r="EY631" s="277" t="s">
        <v>671</v>
      </c>
      <c r="FA631" s="204"/>
      <c r="FB631" s="204">
        <f>VLOOKUP(EY631,$A$681:$F$2236,6,FALSE)</f>
        <v>10</v>
      </c>
      <c r="FC631" s="203" t="s">
        <v>65</v>
      </c>
      <c r="FD631" s="10">
        <f>FB631*1.3</f>
        <v>13</v>
      </c>
      <c r="FE631" s="10"/>
      <c r="FF631" s="268"/>
      <c r="FG631" s="203" t="s">
        <v>92</v>
      </c>
      <c r="FH631" s="424" t="s">
        <v>1193</v>
      </c>
      <c r="FJ631" s="204"/>
      <c r="FK631" s="204">
        <f>VLOOKUP(FH631,$A$681:$F$2236,6,FALSE)</f>
        <v>8</v>
      </c>
      <c r="FL631" s="203" t="s">
        <v>65</v>
      </c>
      <c r="FM631" s="10">
        <f>FK631*1.3</f>
        <v>10.4</v>
      </c>
      <c r="FN631" s="10"/>
      <c r="FO631" s="268"/>
      <c r="FP631" s="203" t="s">
        <v>92</v>
      </c>
      <c r="FQ631" s="277" t="s">
        <v>2348</v>
      </c>
      <c r="FS631" s="204"/>
      <c r="FT631" s="204">
        <f>VLOOKUP(FQ631,$A$681:$F$2236,6,FALSE)</f>
        <v>160</v>
      </c>
      <c r="FU631" s="203" t="s">
        <v>65</v>
      </c>
      <c r="FV631" s="10">
        <f>FT631*1.3</f>
        <v>208</v>
      </c>
      <c r="FW631" s="10"/>
      <c r="FX631" s="268"/>
      <c r="FY631" s="203" t="s">
        <v>92</v>
      </c>
      <c r="FZ631" s="277" t="s">
        <v>2348</v>
      </c>
      <c r="GB631" s="204"/>
      <c r="GC631" s="204">
        <f>VLOOKUP(FZ631,$A$681:$F$2236,6,FALSE)</f>
        <v>160</v>
      </c>
      <c r="GD631" s="203" t="s">
        <v>65</v>
      </c>
      <c r="GE631" s="10">
        <f>GC631*1.3</f>
        <v>208</v>
      </c>
      <c r="GF631" s="10"/>
      <c r="GG631" s="268"/>
      <c r="GH631" s="203" t="s">
        <v>92</v>
      </c>
      <c r="GI631" s="277" t="s">
        <v>416</v>
      </c>
      <c r="GK631" s="204"/>
      <c r="GL631" s="204">
        <f>VLOOKUP(GI631,$A$681:$F$2236,6,FALSE)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2353</v>
      </c>
      <c r="GT631" s="204"/>
      <c r="GU631" s="204">
        <f>VLOOKUP(GR631,$A$681:$F$2236,6,FALSE)</f>
        <v>79</v>
      </c>
      <c r="GV631" s="203" t="s">
        <v>65</v>
      </c>
      <c r="GW631" s="10">
        <f>GU631*1.3</f>
        <v>102.7</v>
      </c>
      <c r="GX631" s="10"/>
      <c r="GY631" s="268"/>
      <c r="GZ631" s="203" t="s">
        <v>92</v>
      </c>
      <c r="HA631" s="277" t="s">
        <v>1848</v>
      </c>
      <c r="HC631" s="204"/>
      <c r="HD631" s="204">
        <f>VLOOKUP(HA631,$A$681:$F$2236,6,FALSE)</f>
        <v>29</v>
      </c>
      <c r="HE631" s="203" t="s">
        <v>65</v>
      </c>
      <c r="HF631" s="10">
        <f>HD631*1.3</f>
        <v>37.700000000000003</v>
      </c>
      <c r="HG631" s="10"/>
      <c r="HH631" s="268"/>
      <c r="HI631" s="203" t="s">
        <v>92</v>
      </c>
      <c r="HJ631" s="277" t="s">
        <v>416</v>
      </c>
      <c r="HL631" s="204"/>
      <c r="HM631" s="204">
        <f>VLOOKUP(HJ631,$A$681:$F$2236,6,FALSE)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490</v>
      </c>
      <c r="HU631" s="204"/>
      <c r="HV631" s="204">
        <f>VLOOKUP(HS631,$A$681:$F$2236,6,FALSE)</f>
        <v>35</v>
      </c>
      <c r="HW631" s="203" t="s">
        <v>65</v>
      </c>
      <c r="HX631" s="10">
        <f>HV631*1.3</f>
        <v>45.5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VLOOKUP(IB631,$A$681:$F$2236,6,FALSE)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416</v>
      </c>
      <c r="IM631" s="204"/>
      <c r="IN631" s="204">
        <f>VLOOKUP(IK631,$A$681:$F$2236,6,FALSE)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676</v>
      </c>
      <c r="IV631" s="204"/>
      <c r="IW631" s="204">
        <f>VLOOKUP(IT631,$A$681:$F$2236,6,FALSE)</f>
        <v>0</v>
      </c>
      <c r="IX631" s="203" t="s">
        <v>65</v>
      </c>
      <c r="IY631" s="10">
        <f>IW631*1.3</f>
        <v>0</v>
      </c>
      <c r="IZ631" s="10"/>
      <c r="JA631" s="268"/>
      <c r="JB631" s="203" t="s">
        <v>92</v>
      </c>
      <c r="JC631" s="277" t="s">
        <v>692</v>
      </c>
      <c r="JE631" s="204"/>
      <c r="JF631" s="204">
        <f>VLOOKUP(JC631,$A$681:$F$2236,6,FALSE)</f>
        <v>12</v>
      </c>
      <c r="JG631" s="203" t="s">
        <v>65</v>
      </c>
      <c r="JH631" s="10">
        <f>JF631*1.3</f>
        <v>15.600000000000001</v>
      </c>
      <c r="JI631" s="10"/>
      <c r="JJ631" s="268"/>
      <c r="JK631" s="203" t="s">
        <v>92</v>
      </c>
      <c r="JL631" s="277" t="s">
        <v>622</v>
      </c>
      <c r="JN631" s="204"/>
      <c r="JO631" s="204">
        <f>VLOOKUP(JL631,$A$681:$F$2236,6,FALSE)</f>
        <v>4</v>
      </c>
      <c r="JP631" s="203" t="s">
        <v>65</v>
      </c>
      <c r="JQ631" s="10">
        <f>JO631*1.3</f>
        <v>5.2</v>
      </c>
      <c r="JR631" s="10"/>
      <c r="JS631" s="268"/>
      <c r="JT631" s="203" t="s">
        <v>92</v>
      </c>
      <c r="JU631" s="277" t="s">
        <v>464</v>
      </c>
      <c r="JW631" s="204"/>
      <c r="JX631" s="204">
        <f>VLOOKUP(JU631,$A$681:$F$2236,6,FALSE)</f>
        <v>115</v>
      </c>
      <c r="JY631" s="203" t="s">
        <v>65</v>
      </c>
      <c r="JZ631" s="10">
        <f>JX631*1.3</f>
        <v>149.5</v>
      </c>
      <c r="KA631" s="10"/>
      <c r="KB631" s="268"/>
      <c r="KC631" s="203" t="s">
        <v>92</v>
      </c>
      <c r="KD631" s="277" t="s">
        <v>532</v>
      </c>
      <c r="KF631" s="204"/>
      <c r="KG631" s="204">
        <f>VLOOKUP(KD631,$A$681:$F$2236,6,FALSE)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1697</v>
      </c>
      <c r="KO631" s="204"/>
      <c r="KP631" s="204">
        <f>VLOOKUP(KM631,$A$681:$F$2236,6,FALSE)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464</v>
      </c>
      <c r="KX631" s="204"/>
      <c r="KY631" s="204">
        <f>VLOOKUP(KV631,$A$681:$F$2236,6,FALSE)</f>
        <v>115</v>
      </c>
      <c r="KZ631" s="203" t="s">
        <v>65</v>
      </c>
      <c r="LA631" s="10">
        <f>KY631*1.3</f>
        <v>149.5</v>
      </c>
      <c r="LB631" s="10"/>
      <c r="LC631" s="268"/>
      <c r="LD631" s="203" t="s">
        <v>92</v>
      </c>
      <c r="LE631" s="277" t="s">
        <v>628</v>
      </c>
      <c r="LG631" s="204"/>
      <c r="LH631" s="204">
        <f>VLOOKUP(LE631,$A$681:$F$2236,6,FALSE)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1697</v>
      </c>
      <c r="LP631" s="204"/>
      <c r="LQ631" s="204">
        <f>VLOOKUP(LN631,$A$681:$F$2236,6,FALSE)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416</v>
      </c>
      <c r="LY631" s="204"/>
      <c r="LZ631" s="204">
        <f>VLOOKUP(LW631,$A$681:$F$2236,6,FALSE)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692</v>
      </c>
      <c r="MH631" s="204"/>
      <c r="MI631" s="204">
        <f>VLOOKUP(MF631,$A$681:$F$2236,6,FALSE)</f>
        <v>12</v>
      </c>
      <c r="MJ631" s="203" t="s">
        <v>65</v>
      </c>
      <c r="MK631" s="10">
        <f>MI631*1.3</f>
        <v>15.600000000000001</v>
      </c>
      <c r="ML631" s="10"/>
      <c r="MM631" s="268"/>
      <c r="MN631" s="203" t="s">
        <v>92</v>
      </c>
      <c r="MO631" s="277" t="s">
        <v>828</v>
      </c>
      <c r="MQ631" s="204"/>
      <c r="MR631" s="204">
        <f>VLOOKUP(MO631,$A$681:$F$2236,6,FALSE)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464</v>
      </c>
      <c r="MZ631" s="204"/>
      <c r="NA631" s="204">
        <f>VLOOKUP(MX631,$A$681:$F$2236,6,FALSE)</f>
        <v>115</v>
      </c>
      <c r="NB631" s="203" t="s">
        <v>65</v>
      </c>
      <c r="NC631" s="10">
        <f>NA631*1.3</f>
        <v>149.5</v>
      </c>
      <c r="ND631" s="10"/>
      <c r="NE631" s="268"/>
      <c r="NF631" s="203" t="s">
        <v>92</v>
      </c>
      <c r="NG631" s="277" t="s">
        <v>490</v>
      </c>
      <c r="NI631" s="204"/>
      <c r="NJ631" s="204">
        <f>VLOOKUP(NG631,$A$681:$F$2236,6,FALSE)</f>
        <v>35</v>
      </c>
      <c r="NK631" s="203" t="s">
        <v>65</v>
      </c>
      <c r="NL631" s="10">
        <f>NJ631*1.3</f>
        <v>45.5</v>
      </c>
      <c r="NM631" s="10"/>
      <c r="NN631" s="268"/>
      <c r="NO631" s="203" t="s">
        <v>92</v>
      </c>
      <c r="NP631" s="427" t="s">
        <v>416</v>
      </c>
      <c r="NR631" s="204"/>
      <c r="NS631" s="204">
        <f>VLOOKUP(NP631,$A$681:$F$2236,6,FALSE)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692</v>
      </c>
      <c r="OA631" s="204"/>
      <c r="OB631" s="204">
        <f>VLOOKUP(NY631,$A$681:$F$2236,6,FALSE)</f>
        <v>12</v>
      </c>
      <c r="OC631" s="203" t="s">
        <v>65</v>
      </c>
      <c r="OD631" s="10">
        <f>OB631*1.3</f>
        <v>15.600000000000001</v>
      </c>
      <c r="OE631" s="10"/>
      <c r="OF631" s="268"/>
      <c r="OG631" s="203" t="s">
        <v>92</v>
      </c>
      <c r="OH631" s="277" t="s">
        <v>611</v>
      </c>
      <c r="OJ631" s="204"/>
      <c r="OK631" s="204">
        <f>VLOOKUP(OH631,$A$681:$F$2236,6,FALSE)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7" t="s">
        <v>616</v>
      </c>
      <c r="OS631" s="204"/>
      <c r="OT631" s="204">
        <f>VLOOKUP(OQ631,$A$681:$F$2236,6,FALSE)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31" t="s">
        <v>2348</v>
      </c>
      <c r="PB631" s="204"/>
      <c r="PC631" s="204">
        <f>VLOOKUP(OZ631,$A$681:$F$2236,6,FALSE)</f>
        <v>160</v>
      </c>
      <c r="PD631" s="203" t="s">
        <v>65</v>
      </c>
      <c r="PE631" s="10">
        <f>PC631*1.3</f>
        <v>208</v>
      </c>
      <c r="PF631" s="10"/>
      <c r="PG631" s="268"/>
      <c r="PH631" s="203" t="s">
        <v>92</v>
      </c>
      <c r="PI631" s="277" t="s">
        <v>464</v>
      </c>
      <c r="PK631" s="204"/>
      <c r="PL631" s="204">
        <f>VLOOKUP(PI631,$A$681:$F$2236,6,FALSE)</f>
        <v>115</v>
      </c>
      <c r="PM631" s="203" t="s">
        <v>65</v>
      </c>
      <c r="PN631" s="10">
        <f>PL631*1.3</f>
        <v>149.5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VLOOKUP(PR631,$A$681:$F$2236,6,FALSE)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464</v>
      </c>
      <c r="QC631" s="204"/>
      <c r="QD631" s="204">
        <f>VLOOKUP(QA631,$A$681:$F$2236,6,FALSE)</f>
        <v>115</v>
      </c>
      <c r="QE631" s="203" t="s">
        <v>65</v>
      </c>
      <c r="QF631" s="10">
        <f>QD631*1.3</f>
        <v>149.5</v>
      </c>
      <c r="QG631" s="10"/>
      <c r="QH631" s="268"/>
      <c r="QI631" s="203" t="s">
        <v>92</v>
      </c>
      <c r="QJ631" s="277" t="s">
        <v>464</v>
      </c>
      <c r="QL631" s="204"/>
      <c r="QM631" s="204">
        <f>VLOOKUP(QJ631,$A$681:$F$2236,6,FALSE)</f>
        <v>115</v>
      </c>
      <c r="QN631" s="203" t="s">
        <v>65</v>
      </c>
      <c r="QO631" s="10">
        <f>QM631*1.3</f>
        <v>149.5</v>
      </c>
      <c r="QP631" s="10"/>
      <c r="QQ631" s="268"/>
      <c r="QR631" s="203" t="s">
        <v>92</v>
      </c>
      <c r="QS631" s="277" t="s">
        <v>1193</v>
      </c>
      <c r="QU631" s="204"/>
      <c r="QV631" s="204">
        <f>VLOOKUP(QS631,$A$681:$F$2236,6,FALSE)</f>
        <v>8</v>
      </c>
      <c r="QW631" s="203" t="s">
        <v>65</v>
      </c>
      <c r="QX631" s="10">
        <f>QV631*1.3</f>
        <v>10.4</v>
      </c>
      <c r="QY631" s="10"/>
      <c r="QZ631" s="268"/>
      <c r="RA631" s="203" t="s">
        <v>92</v>
      </c>
      <c r="RB631" s="277" t="s">
        <v>1723</v>
      </c>
      <c r="RD631" s="204"/>
      <c r="RE631" s="204">
        <f>VLOOKUP(RB631,$A$681:$F$2236,6,FALSE)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VLOOKUP(RK631,$A$681:$F$2236,6,FALSE)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490</v>
      </c>
      <c r="RV631" s="204"/>
      <c r="RW631" s="204">
        <f>VLOOKUP(RT631,$A$681:$F$2236,6,FALSE)</f>
        <v>35</v>
      </c>
      <c r="RX631" s="203" t="s">
        <v>65</v>
      </c>
      <c r="RY631" s="10">
        <f>RW631*1.3</f>
        <v>45.5</v>
      </c>
      <c r="RZ631" s="10"/>
      <c r="SA631" s="274"/>
      <c r="SB631" s="203" t="s">
        <v>92</v>
      </c>
      <c r="SC631" s="277" t="s">
        <v>579</v>
      </c>
      <c r="SE631" s="204"/>
      <c r="SF631" s="204">
        <f>VLOOKUP(SC631,$A$681:$F$2236,6,FALSE)</f>
        <v>77</v>
      </c>
      <c r="SG631" s="203" t="s">
        <v>65</v>
      </c>
      <c r="SH631" s="10">
        <f>SF631*1.3</f>
        <v>100.10000000000001</v>
      </c>
      <c r="SI631" s="10"/>
      <c r="SJ631" s="274"/>
      <c r="SK631" s="203" t="s">
        <v>92</v>
      </c>
      <c r="SL631" s="277" t="s">
        <v>2348</v>
      </c>
      <c r="SN631" s="204"/>
      <c r="SO631" s="204">
        <f>VLOOKUP(SL631,$A$681:$F$2236,6,FALSE)</f>
        <v>160</v>
      </c>
      <c r="SP631" s="203" t="s">
        <v>65</v>
      </c>
      <c r="SQ631" s="10">
        <f>SO631*1.3</f>
        <v>208</v>
      </c>
      <c r="SR631" s="10"/>
      <c r="SS631" s="274"/>
      <c r="ST631" s="203" t="s">
        <v>92</v>
      </c>
      <c r="SU631" s="277" t="s">
        <v>494</v>
      </c>
      <c r="SW631" s="204"/>
      <c r="SX631" s="204">
        <f>VLOOKUP(SU631,$A$681:$F$2236,6,FALSE)</f>
        <v>56</v>
      </c>
      <c r="SY631" s="203" t="s">
        <v>65</v>
      </c>
      <c r="SZ631" s="10">
        <f>SX631*1.3</f>
        <v>72.8</v>
      </c>
      <c r="TA631" s="10"/>
      <c r="TB631" s="274"/>
      <c r="TC631" s="203" t="s">
        <v>92</v>
      </c>
      <c r="TD631" s="431" t="s">
        <v>464</v>
      </c>
      <c r="TF631" s="204"/>
      <c r="TG631" s="204">
        <f>VLOOKUP(TD631,$A$681:$F$2236,6,FALSE)</f>
        <v>115</v>
      </c>
      <c r="TH631" s="203" t="s">
        <v>65</v>
      </c>
      <c r="TI631" s="10">
        <f>TG631*1.3</f>
        <v>149.5</v>
      </c>
      <c r="TK631" s="274"/>
      <c r="TL631" s="203" t="s">
        <v>92</v>
      </c>
      <c r="TM631" s="277" t="s">
        <v>628</v>
      </c>
      <c r="TO631" s="204"/>
      <c r="TP631" s="204">
        <f>VLOOKUP(TM631,$A$681:$F$2236,6,FALSE)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671</v>
      </c>
      <c r="TX631" s="204"/>
      <c r="TY631" s="204">
        <f>VLOOKUP(TV631,$A$681:$F$2236,6,FALSE)</f>
        <v>10</v>
      </c>
      <c r="TZ631" s="203" t="s">
        <v>65</v>
      </c>
      <c r="UA631" s="10">
        <f>TY631*1.3</f>
        <v>13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VLOOKUP(UE631,$A$681:$F$2236,6,FALSE)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835</v>
      </c>
      <c r="UP631" s="204"/>
      <c r="UQ631" s="204">
        <f>VLOOKUP(UN631,$A$681:$F$2236,6,FALSE)</f>
        <v>0</v>
      </c>
      <c r="UR631" s="203" t="s">
        <v>65</v>
      </c>
      <c r="US631" s="10">
        <f>UQ631*1.3</f>
        <v>0</v>
      </c>
      <c r="UT631" s="10"/>
      <c r="UU631" s="274"/>
      <c r="UV631" s="203" t="s">
        <v>92</v>
      </c>
      <c r="UW631" s="277" t="s">
        <v>541</v>
      </c>
      <c r="UY631" s="204"/>
      <c r="UZ631" s="204">
        <f>VLOOKUP(UW631,$A$681:$F$2236,6,FALSE)</f>
        <v>0</v>
      </c>
      <c r="VA631" s="203" t="s">
        <v>65</v>
      </c>
      <c r="VB631" s="10">
        <f>UZ631*1.3</f>
        <v>0</v>
      </c>
      <c r="VC631" s="10"/>
      <c r="VD631" s="274"/>
      <c r="VE631" s="203" t="s">
        <v>92</v>
      </c>
      <c r="VF631" s="277" t="s">
        <v>2348</v>
      </c>
      <c r="VH631" s="204"/>
      <c r="VI631" s="204">
        <f>VLOOKUP(VF631,$A$681:$F$2236,6,FALSE)</f>
        <v>160</v>
      </c>
      <c r="VJ631" s="203" t="s">
        <v>65</v>
      </c>
      <c r="VK631" s="10">
        <f>VI631*1.3</f>
        <v>208</v>
      </c>
      <c r="VL631" s="10"/>
      <c r="VM631" s="274"/>
      <c r="VN631" s="203" t="s">
        <v>92</v>
      </c>
      <c r="VO631" s="277" t="s">
        <v>671</v>
      </c>
      <c r="VQ631" s="204"/>
      <c r="VR631" s="204">
        <f>VLOOKUP(VO631,$A$681:$F$2236,6,FALSE)</f>
        <v>10</v>
      </c>
      <c r="VS631" s="203" t="s">
        <v>65</v>
      </c>
      <c r="VT631" s="10">
        <f>VR631*1.3</f>
        <v>13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VLOOKUP(VX631,$A$681:$F$2236,6,FALSE)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437</v>
      </c>
      <c r="WI631" s="204"/>
      <c r="WJ631" s="204">
        <f>VLOOKUP(WG631,$A$681:$F$2236,6,FALSE)</f>
        <v>12</v>
      </c>
      <c r="WK631" s="203" t="s">
        <v>65</v>
      </c>
      <c r="WL631" s="10">
        <f>WJ631*1.3</f>
        <v>15.600000000000001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VLOOKUP(WP631,$A$681:$F$2236,6,FALSE)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VLOOKUP(WY631,$A$681:$F$2236,6,FALSE)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433</v>
      </c>
      <c r="XJ631" s="204"/>
      <c r="XK631" s="204">
        <f>VLOOKUP(XH631,$A$681:$F$2236,6,FALSE)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671</v>
      </c>
      <c r="XS631" s="204"/>
      <c r="XT631" s="204">
        <f>VLOOKUP(XQ631,$A$681:$F$2236,6,FALSE)</f>
        <v>10</v>
      </c>
      <c r="XU631" s="203" t="s">
        <v>65</v>
      </c>
      <c r="XV631" s="10">
        <f>XT631*1.3</f>
        <v>13</v>
      </c>
      <c r="XW631" s="10"/>
      <c r="XX631" s="274"/>
      <c r="XY631" s="203" t="s">
        <v>92</v>
      </c>
      <c r="XZ631" s="277" t="s">
        <v>464</v>
      </c>
      <c r="YB631" s="204"/>
      <c r="YC631" s="204">
        <f>VLOOKUP(XZ631,$A$681:$F$2236,6,FALSE)</f>
        <v>115</v>
      </c>
      <c r="YD631" s="203" t="s">
        <v>65</v>
      </c>
      <c r="YE631" s="10">
        <f>YC631*1.3</f>
        <v>149.5</v>
      </c>
      <c r="YG631" s="274"/>
      <c r="YH631" s="203" t="s">
        <v>92</v>
      </c>
      <c r="YI631" s="279" t="s">
        <v>183</v>
      </c>
      <c r="YK631" s="204"/>
      <c r="YL631" s="204" t="e">
        <f>VLOOKUP(YI631,$A$681:$F$2236,6,FALSE)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VLOOKUP(YR631,$A$681:$F$2236,6,FALSE)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31" t="s">
        <v>1708</v>
      </c>
      <c r="ZC631" s="204"/>
      <c r="ZD631" s="204">
        <f>VLOOKUP(ZA631,$A$681:$F$2236,6,FALSE)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1697</v>
      </c>
      <c r="ZL631" s="204"/>
      <c r="ZM631" s="204">
        <f>VLOOKUP(ZJ631,$A$681:$F$2236,6,FALSE)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532</v>
      </c>
      <c r="ZU631" s="204"/>
      <c r="ZV631" s="204">
        <f>VLOOKUP(ZS631,$A$681:$F$2236,6,FALSE)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611</v>
      </c>
      <c r="AAD631" s="204"/>
      <c r="AAE631" s="204">
        <f>VLOOKUP(AAB631,$A$681:$F$2236,6,FALSE)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464</v>
      </c>
      <c r="AAM631" s="204"/>
      <c r="AAN631" s="204">
        <f>VLOOKUP(AAK631,$A$681:$F$2236,6,FALSE)</f>
        <v>115</v>
      </c>
      <c r="AAO631" s="203" t="s">
        <v>65</v>
      </c>
      <c r="AAP631" s="10">
        <f>AAN631*1.3</f>
        <v>149.5</v>
      </c>
      <c r="AAQ631" s="10"/>
      <c r="AAR631" s="274"/>
      <c r="AAS631" s="203" t="s">
        <v>92</v>
      </c>
      <c r="AAT631" s="277" t="s">
        <v>835</v>
      </c>
      <c r="AAV631" s="204"/>
      <c r="AAW631" s="204">
        <f>VLOOKUP(AAT631,$A$681:$F$2236,6,FALSE)</f>
        <v>0</v>
      </c>
      <c r="AAX631" s="203" t="s">
        <v>65</v>
      </c>
      <c r="AAY631" s="10">
        <f>AAW631*1.3</f>
        <v>0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VLOOKUP(ABC631,$A$681:$F$2236,6,FALSE)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428</v>
      </c>
      <c r="ABN631" s="204"/>
      <c r="ABO631" s="204">
        <f>VLOOKUP(ABL631,$A$681:$F$2236,6,FALSE)</f>
        <v>6</v>
      </c>
      <c r="ABP631" s="203" t="s">
        <v>65</v>
      </c>
      <c r="ABQ631" s="10">
        <f>ABO631*1.3</f>
        <v>7.8000000000000007</v>
      </c>
      <c r="ABR631" s="10"/>
      <c r="ABS631" s="274"/>
      <c r="ABT631" s="203" t="s">
        <v>92</v>
      </c>
      <c r="ABU631" s="277" t="s">
        <v>458</v>
      </c>
      <c r="ABW631" s="204"/>
      <c r="ABX631" s="204">
        <f>VLOOKUP(ABU631,$A$681:$F$2236,6,FALSE)</f>
        <v>10</v>
      </c>
      <c r="ABY631" s="203" t="s">
        <v>65</v>
      </c>
      <c r="ABZ631" s="10">
        <f>ABX631*1.3</f>
        <v>13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VLOOKUP(ACD631,$A$681:$F$2236,6,FALSE)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VLOOKUP(ACM631,$A$681:$F$2236,6,FALSE)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VLOOKUP(ACV631,$A$681:$F$2236,6,FALSE)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VLOOKUP(ADE631,$A$681:$F$2236,6,FALSE)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VLOOKUP(ADN631,$A$681:$F$2236,6,FALSE)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VLOOKUP(ADW631,$A$681:$F$2236,6,FALSE)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VLOOKUP(AEF631,$A$681:$F$2236,6,FALSE)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VLOOKUP(AEO631,$A$681:$F$2236,6,FALSE)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VLOOKUP(AEX631,$A$681:$F$2236,6,FALSE)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VLOOKUP(AFG631,$A$681:$F$2236,6,FALSE)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VLOOKUP(AFP631,$A$681:$F$2236,6,FALSE)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VLOOKUP(AFY631,$A$681:$F$2236,6,FALSE)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VLOOKUP(AGH631,$A$681:$F$2236,6,FALSE)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VLOOKUP(AGQ631,$A$681:$F$2236,6,FALSE)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494</v>
      </c>
      <c r="AHB631" s="204"/>
      <c r="AHC631" s="204">
        <f>VLOOKUP(AGZ631,$A$681:$F$2236,6,FALSE)</f>
        <v>56</v>
      </c>
      <c r="AHD631" s="203" t="s">
        <v>65</v>
      </c>
      <c r="AHE631" s="10">
        <f>AHC631*1.3</f>
        <v>72.8</v>
      </c>
      <c r="AHF631" s="10"/>
      <c r="AHG631" s="274"/>
      <c r="AHH631" s="203" t="s">
        <v>92</v>
      </c>
      <c r="AHI631" s="277" t="s">
        <v>1697</v>
      </c>
      <c r="AHK631" s="204"/>
      <c r="AHL631" s="204">
        <f>VLOOKUP(AHI631,$A$681:$F$2236,6,FALSE)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490</v>
      </c>
      <c r="AHT631" s="204"/>
      <c r="AHU631" s="204">
        <f>VLOOKUP(AHR631,$A$681:$F$2236,6,FALSE)</f>
        <v>35</v>
      </c>
      <c r="AHV631" s="203" t="s">
        <v>65</v>
      </c>
      <c r="AHW631" s="10">
        <f>AHU631*1.3</f>
        <v>45.5</v>
      </c>
      <c r="AHX631" s="10"/>
      <c r="AHY631" s="274"/>
      <c r="AHZ631" s="203" t="s">
        <v>92</v>
      </c>
      <c r="AIA631" s="277" t="s">
        <v>494</v>
      </c>
      <c r="AIC631" s="204"/>
      <c r="AID631" s="204">
        <f>VLOOKUP(AIA631,$A$681:$F$2236,6,FALSE)</f>
        <v>56</v>
      </c>
      <c r="AIE631" s="203" t="s">
        <v>65</v>
      </c>
      <c r="AIF631" s="10">
        <f>AID631*1.3</f>
        <v>72.8</v>
      </c>
      <c r="AIG631" s="10"/>
      <c r="AIH631" s="274"/>
      <c r="AII631" s="203" t="s">
        <v>92</v>
      </c>
      <c r="AIJ631" s="277" t="s">
        <v>692</v>
      </c>
      <c r="AIL631" s="204"/>
      <c r="AIM631" s="204">
        <f>VLOOKUP(AIJ631,$A$681:$F$2236,6,FALSE)</f>
        <v>12</v>
      </c>
      <c r="AIN631" s="203" t="s">
        <v>65</v>
      </c>
      <c r="AIO631" s="10">
        <f>AIM631*1.3</f>
        <v>15.600000000000001</v>
      </c>
      <c r="AIP631" s="10"/>
      <c r="AIQ631" s="274"/>
      <c r="AIR631" s="203" t="s">
        <v>92</v>
      </c>
      <c r="AIS631" s="277" t="s">
        <v>1697</v>
      </c>
      <c r="AIU631" s="204"/>
      <c r="AIV631" s="204">
        <f>VLOOKUP(AIS631,$A$681:$F$2236,6,FALSE)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658</v>
      </c>
      <c r="AJD631" s="204"/>
      <c r="AJE631" s="204">
        <f>VLOOKUP(AJB631,$A$681:$F$2236,6,FALSE)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692</v>
      </c>
      <c r="AJM631" s="204"/>
      <c r="AJN631" s="204">
        <f>VLOOKUP(AJK631,$A$681:$F$2236,6,FALSE)</f>
        <v>12</v>
      </c>
      <c r="AJO631" s="203" t="s">
        <v>65</v>
      </c>
      <c r="AJP631" s="10">
        <f>AJN631*1.3</f>
        <v>15.600000000000001</v>
      </c>
      <c r="AJQ631" s="10"/>
      <c r="AJR631" s="274"/>
      <c r="AJS631" s="203" t="s">
        <v>92</v>
      </c>
      <c r="AJT631" s="434" t="s">
        <v>611</v>
      </c>
      <c r="AJV631" s="204"/>
      <c r="AJW631" s="204">
        <f>VLOOKUP(AJT631,$A$681:$F$2236,6,FALSE)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442</v>
      </c>
      <c r="AKE631" s="204"/>
      <c r="AKF631" s="204">
        <f>VLOOKUP(AKC631,$A$681:$F$2236,6,FALSE)</f>
        <v>1</v>
      </c>
      <c r="AKG631" s="203" t="s">
        <v>65</v>
      </c>
      <c r="AKH631" s="10">
        <f>AKF631*1.3</f>
        <v>1.3</v>
      </c>
      <c r="AKI631" s="10"/>
      <c r="AKJ631" s="274"/>
      <c r="AKK631" s="203" t="s">
        <v>92</v>
      </c>
      <c r="AKL631" s="277" t="s">
        <v>692</v>
      </c>
      <c r="AKN631" s="204"/>
      <c r="AKO631" s="204">
        <f>VLOOKUP(AKL631,$A$681:$F$2236,6,FALSE)</f>
        <v>12</v>
      </c>
      <c r="AKP631" s="203" t="s">
        <v>65</v>
      </c>
      <c r="AKQ631" s="10">
        <f>AKO631*1.3</f>
        <v>15.600000000000001</v>
      </c>
      <c r="AKR631" s="10"/>
      <c r="AKS631" s="274"/>
      <c r="AKT631" s="203" t="s">
        <v>92</v>
      </c>
      <c r="AKU631" s="277" t="s">
        <v>442</v>
      </c>
      <c r="AKW631" s="204"/>
      <c r="AKX631" s="204">
        <f>VLOOKUP(AKU631,$A$681:$F$2236,6,FALSE)</f>
        <v>1</v>
      </c>
      <c r="AKY631" s="203" t="s">
        <v>65</v>
      </c>
      <c r="AKZ631" s="10">
        <f>AKX631*1.3</f>
        <v>1.3</v>
      </c>
      <c r="ALA631" s="10"/>
      <c r="ALB631" s="274"/>
      <c r="ALC631" s="203" t="s">
        <v>92</v>
      </c>
      <c r="ALD631" s="277" t="s">
        <v>464</v>
      </c>
      <c r="ALF631" s="204"/>
      <c r="ALG631" s="204">
        <f>VLOOKUP(ALD631,$A$681:$F$2236,6,FALSE)</f>
        <v>115</v>
      </c>
      <c r="ALH631" s="203" t="s">
        <v>65</v>
      </c>
      <c r="ALI631" s="10">
        <f>ALG631*1.3</f>
        <v>149.5</v>
      </c>
      <c r="ALJ631" s="10"/>
      <c r="ALK631" s="274"/>
      <c r="ALL631" s="203" t="s">
        <v>92</v>
      </c>
      <c r="ALM631" s="277" t="s">
        <v>611</v>
      </c>
      <c r="ALO631" s="204"/>
      <c r="ALP631" s="204">
        <f>VLOOKUP(ALM631,$A$681:$F$2236,6,FALSE)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416</v>
      </c>
      <c r="ALX631" s="204"/>
      <c r="ALY631" s="204">
        <f>VLOOKUP(ALV631,$A$681:$F$2236,6,FALSE)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679</v>
      </c>
      <c r="AMG631" s="204"/>
      <c r="AMH631" s="204">
        <f>VLOOKUP(AME631,$A$681:$F$2236,6,FALSE)</f>
        <v>0</v>
      </c>
      <c r="AMI631" s="203" t="s">
        <v>65</v>
      </c>
      <c r="AMJ631" s="10">
        <f>AMH631*1.3</f>
        <v>0</v>
      </c>
      <c r="AMK631" s="10"/>
      <c r="AML631" s="274"/>
      <c r="AMM631" s="203" t="s">
        <v>92</v>
      </c>
      <c r="AMN631" s="277" t="s">
        <v>428</v>
      </c>
      <c r="AMP631" s="204"/>
      <c r="AMQ631" s="204">
        <f>VLOOKUP(AMN631,$A$681:$F$2236,6,FALSE)</f>
        <v>6</v>
      </c>
      <c r="AMR631" s="203" t="s">
        <v>65</v>
      </c>
      <c r="AMS631" s="10">
        <f>AMQ631*1.3</f>
        <v>7.8000000000000007</v>
      </c>
      <c r="AMT631" s="10"/>
      <c r="AMU631" s="274"/>
      <c r="AMV631" s="203" t="s">
        <v>92</v>
      </c>
      <c r="AMW631" s="277" t="s">
        <v>692</v>
      </c>
      <c r="AMY631" s="204"/>
      <c r="AMZ631" s="204">
        <f>VLOOKUP(AMW631,$A$681:$F$2236,6,FALSE)</f>
        <v>12</v>
      </c>
      <c r="ANA631" s="203" t="s">
        <v>65</v>
      </c>
      <c r="ANB631" s="10">
        <f>AMZ631*1.3</f>
        <v>15.600000000000001</v>
      </c>
      <c r="ANC631" s="10"/>
      <c r="AND631" s="274"/>
      <c r="ANE631" s="203" t="s">
        <v>92</v>
      </c>
      <c r="ANF631" s="277" t="s">
        <v>1697</v>
      </c>
      <c r="ANH631" s="204"/>
      <c r="ANI631" s="204">
        <f>VLOOKUP(ANF631,$A$681:$F$2236,6,FALSE)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658</v>
      </c>
      <c r="ANQ631" s="204"/>
      <c r="ANR631" s="204">
        <f>VLOOKUP(ANO631,$A$681:$F$2236,6,FALSE)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458</v>
      </c>
      <c r="ANZ631" s="204"/>
      <c r="AOA631" s="204">
        <f>VLOOKUP(ANX631,$A$681:$F$2236,6,FALSE)</f>
        <v>10</v>
      </c>
      <c r="AOB631" s="203" t="s">
        <v>65</v>
      </c>
      <c r="AOC631" s="10">
        <f>AOA631*1.3</f>
        <v>13</v>
      </c>
      <c r="AOD631" s="10"/>
      <c r="AOE631" s="274"/>
      <c r="AOF631" s="203" t="s">
        <v>92</v>
      </c>
      <c r="AOG631" s="277" t="s">
        <v>616</v>
      </c>
      <c r="AOI631" s="204"/>
      <c r="AOJ631" s="204">
        <f>VLOOKUP(AOG631,$A$681:$F$2236,6,FALSE)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692</v>
      </c>
      <c r="AOR631" s="204"/>
      <c r="AOS631" s="204">
        <f>VLOOKUP(AOP631,$A$681:$F$2236,6,FALSE)</f>
        <v>12</v>
      </c>
      <c r="AOT631" s="203" t="s">
        <v>65</v>
      </c>
      <c r="AOU631" s="10">
        <f>AOS631*1.3</f>
        <v>15.600000000000001</v>
      </c>
      <c r="AOV631" s="10"/>
      <c r="AOW631" s="274"/>
      <c r="AOX631" s="203" t="s">
        <v>92</v>
      </c>
      <c r="AOY631" s="277" t="s">
        <v>416</v>
      </c>
      <c r="APA631" s="204"/>
      <c r="APB631" s="204">
        <f>VLOOKUP(AOY631,$A$681:$F$2236,6,FALSE)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416</v>
      </c>
      <c r="APJ631" s="204"/>
      <c r="APK631" s="204">
        <f>VLOOKUP(APH631,$A$681:$F$2236,6,FALSE)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658</v>
      </c>
      <c r="APS631" s="204"/>
      <c r="APT631" s="204">
        <f>VLOOKUP(APQ631,$A$681:$F$2236,6,FALSE)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2348</v>
      </c>
      <c r="AQB631" s="204"/>
      <c r="AQC631" s="204">
        <f>VLOOKUP(APZ631,$A$681:$F$2236,6,FALSE)</f>
        <v>160</v>
      </c>
      <c r="AQD631" s="203" t="s">
        <v>65</v>
      </c>
      <c r="AQE631" s="10">
        <f>AQC631*1.3</f>
        <v>208</v>
      </c>
      <c r="AQF631" s="10"/>
      <c r="AQG631" s="274"/>
    </row>
    <row r="632" spans="1:1125" s="14" customFormat="1" ht="15">
      <c r="A632" s="203" t="s">
        <v>93</v>
      </c>
      <c r="B632" s="277" t="s">
        <v>464</v>
      </c>
      <c r="D632" s="204"/>
      <c r="E632" s="204">
        <f>VLOOKUP(B632,$A$681:$F$2236,6,FALSE)</f>
        <v>115</v>
      </c>
      <c r="F632" s="203" t="s">
        <v>67</v>
      </c>
      <c r="G632" s="10">
        <f>E632*1.2</f>
        <v>138</v>
      </c>
      <c r="H632" s="10"/>
      <c r="I632" s="268"/>
      <c r="J632" s="203" t="s">
        <v>93</v>
      </c>
      <c r="K632" s="277" t="s">
        <v>671</v>
      </c>
      <c r="M632" s="204"/>
      <c r="N632" s="204">
        <f>VLOOKUP(K632,$A$681:$F$2236,6,FALSE)</f>
        <v>10</v>
      </c>
      <c r="O632" s="203" t="s">
        <v>67</v>
      </c>
      <c r="P632" s="10">
        <f>N632*1.2</f>
        <v>12</v>
      </c>
      <c r="Q632" s="10"/>
      <c r="R632" s="268"/>
      <c r="S632" s="203" t="s">
        <v>93</v>
      </c>
      <c r="T632" s="277" t="s">
        <v>2348</v>
      </c>
      <c r="V632" s="204"/>
      <c r="W632" s="204">
        <f>VLOOKUP(T632,$A$681:$F$2236,6,FALSE)</f>
        <v>160</v>
      </c>
      <c r="X632" s="203" t="s">
        <v>67</v>
      </c>
      <c r="Y632" s="10">
        <f>W632*1.2</f>
        <v>192</v>
      </c>
      <c r="Z632" s="10"/>
      <c r="AA632" s="268"/>
      <c r="AB632" s="203" t="s">
        <v>93</v>
      </c>
      <c r="AC632" s="277" t="s">
        <v>828</v>
      </c>
      <c r="AE632" s="204"/>
      <c r="AF632" s="204">
        <f>VLOOKUP(AC632,$A$681:$F$2236,6,FALSE)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490</v>
      </c>
      <c r="AN632" s="204"/>
      <c r="AO632" s="204">
        <f>VLOOKUP(AL632,$A$681:$F$2236,6,FALSE)</f>
        <v>35</v>
      </c>
      <c r="AP632" s="203" t="s">
        <v>67</v>
      </c>
      <c r="AQ632" s="10">
        <f>AO632*1.2</f>
        <v>42</v>
      </c>
      <c r="AR632" s="10"/>
      <c r="AS632" s="268"/>
      <c r="AT632" s="203" t="s">
        <v>93</v>
      </c>
      <c r="AU632" s="277" t="s">
        <v>2353</v>
      </c>
      <c r="AW632" s="204"/>
      <c r="AX632" s="204">
        <f>VLOOKUP(AU632,$A$681:$F$2236,6,FALSE)</f>
        <v>79</v>
      </c>
      <c r="AY632" s="203" t="s">
        <v>67</v>
      </c>
      <c r="AZ632" s="10">
        <f>AX632*1.2</f>
        <v>94.8</v>
      </c>
      <c r="BA632" s="10"/>
      <c r="BB632" s="268"/>
      <c r="BC632" s="203" t="s">
        <v>93</v>
      </c>
      <c r="BD632" s="277" t="s">
        <v>671</v>
      </c>
      <c r="BF632" s="204"/>
      <c r="BG632" s="204">
        <f>VLOOKUP(BD632,$A$681:$F$2236,6,FALSE)</f>
        <v>10</v>
      </c>
      <c r="BH632" s="203" t="s">
        <v>67</v>
      </c>
      <c r="BI632" s="10">
        <f>BG632*1.2</f>
        <v>12</v>
      </c>
      <c r="BJ632" s="10"/>
      <c r="BK632" s="268"/>
      <c r="BL632" s="203" t="s">
        <v>93</v>
      </c>
      <c r="BM632" s="277" t="s">
        <v>1193</v>
      </c>
      <c r="BO632" s="204"/>
      <c r="BP632" s="204">
        <f>VLOOKUP(BM632,$A$681:$F$2236,6,FALSE)</f>
        <v>8</v>
      </c>
      <c r="BQ632" s="203" t="s">
        <v>67</v>
      </c>
      <c r="BR632" s="10">
        <f>BP632*1.2</f>
        <v>9.6</v>
      </c>
      <c r="BS632" s="10"/>
      <c r="BT632" s="268"/>
      <c r="BU632" s="203" t="s">
        <v>93</v>
      </c>
      <c r="BV632" s="277" t="s">
        <v>2353</v>
      </c>
      <c r="BX632" s="204"/>
      <c r="BY632" s="204">
        <f>VLOOKUP(BV632,$A$681:$F$2236,6,FALSE)</f>
        <v>79</v>
      </c>
      <c r="BZ632" s="203" t="s">
        <v>67</v>
      </c>
      <c r="CA632" s="10">
        <f>BY632*1.2</f>
        <v>94.8</v>
      </c>
      <c r="CB632" s="10"/>
      <c r="CC632" s="268"/>
      <c r="CD632" s="203" t="s">
        <v>93</v>
      </c>
      <c r="CE632" s="277" t="s">
        <v>1697</v>
      </c>
      <c r="CG632" s="204"/>
      <c r="CH632" s="204">
        <f>VLOOKUP(CE632,$A$681:$F$2236,6,FALSE)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442</v>
      </c>
      <c r="CP632" s="204"/>
      <c r="CQ632" s="204">
        <f>VLOOKUP(CN632,$A$681:$F$2236,6,FALSE)</f>
        <v>1</v>
      </c>
      <c r="CR632" s="203" t="s">
        <v>67</v>
      </c>
      <c r="CS632" s="10">
        <f>CQ632*1.2</f>
        <v>1.2</v>
      </c>
      <c r="CT632" s="10"/>
      <c r="CU632" s="268"/>
      <c r="CV632" s="203" t="s">
        <v>93</v>
      </c>
      <c r="CW632" s="277" t="s">
        <v>2348</v>
      </c>
      <c r="CY632" s="204"/>
      <c r="CZ632" s="204">
        <f>VLOOKUP(CW632,$A$681:$F$2236,6,FALSE)</f>
        <v>160</v>
      </c>
      <c r="DA632" s="203" t="s">
        <v>67</v>
      </c>
      <c r="DB632" s="10">
        <f>CZ632*1.2</f>
        <v>192</v>
      </c>
      <c r="DC632" s="10"/>
      <c r="DD632" s="268"/>
      <c r="DE632" s="203" t="s">
        <v>93</v>
      </c>
      <c r="DF632" s="277" t="s">
        <v>658</v>
      </c>
      <c r="DH632" s="204"/>
      <c r="DI632" s="204">
        <f>VLOOKUP(DF632,$A$681:$F$2236,6,FALSE)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692</v>
      </c>
      <c r="DQ632" s="204"/>
      <c r="DR632" s="204">
        <f>VLOOKUP(DO632,$A$681:$F$2236,6,FALSE)</f>
        <v>12</v>
      </c>
      <c r="DS632" s="203" t="s">
        <v>67</v>
      </c>
      <c r="DT632" s="10">
        <f>DR632*1.2</f>
        <v>14.399999999999999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VLOOKUP(DX632,$A$681:$F$2236,6,FALSE)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692</v>
      </c>
      <c r="EI632" s="204"/>
      <c r="EJ632" s="204">
        <f>VLOOKUP(EG632,$A$681:$F$2236,6,FALSE)</f>
        <v>12</v>
      </c>
      <c r="EK632" s="203" t="s">
        <v>67</v>
      </c>
      <c r="EL632" s="10">
        <f>EJ632*1.2</f>
        <v>14.399999999999999</v>
      </c>
      <c r="EM632" s="10"/>
      <c r="EN632" s="268"/>
      <c r="EO632" s="203" t="s">
        <v>93</v>
      </c>
      <c r="EP632" s="277" t="s">
        <v>1697</v>
      </c>
      <c r="ER632" s="204"/>
      <c r="ES632" s="204">
        <f>VLOOKUP(EP632,$A$681:$F$2236,6,FALSE)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490</v>
      </c>
      <c r="FA632" s="204"/>
      <c r="FB632" s="204">
        <f>VLOOKUP(EY632,$A$681:$F$2236,6,FALSE)</f>
        <v>35</v>
      </c>
      <c r="FC632" s="203" t="s">
        <v>67</v>
      </c>
      <c r="FD632" s="10">
        <f>FB632*1.2</f>
        <v>42</v>
      </c>
      <c r="FE632" s="10"/>
      <c r="FF632" s="268"/>
      <c r="FG632" s="203" t="s">
        <v>93</v>
      </c>
      <c r="FH632" s="424" t="s">
        <v>1697</v>
      </c>
      <c r="FJ632" s="204"/>
      <c r="FK632" s="204">
        <f>VLOOKUP(FH632,$A$681:$F$2236,6,FALSE)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2353</v>
      </c>
      <c r="FS632" s="204"/>
      <c r="FT632" s="204">
        <f>VLOOKUP(FQ632,$A$681:$F$2236,6,FALSE)</f>
        <v>79</v>
      </c>
      <c r="FU632" s="203" t="s">
        <v>67</v>
      </c>
      <c r="FV632" s="10">
        <f>FT632*1.2</f>
        <v>94.8</v>
      </c>
      <c r="FW632" s="10"/>
      <c r="FX632" s="268"/>
      <c r="FY632" s="203" t="s">
        <v>93</v>
      </c>
      <c r="FZ632" s="277" t="s">
        <v>1697</v>
      </c>
      <c r="GB632" s="204"/>
      <c r="GC632" s="204">
        <f>VLOOKUP(FZ632,$A$681:$F$2236,6,FALSE)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458</v>
      </c>
      <c r="GK632" s="204"/>
      <c r="GL632" s="204">
        <f>VLOOKUP(GI632,$A$681:$F$2236,6,FALSE)</f>
        <v>10</v>
      </c>
      <c r="GM632" s="203" t="s">
        <v>67</v>
      </c>
      <c r="GN632" s="10">
        <f>GL632*1.2</f>
        <v>12</v>
      </c>
      <c r="GO632" s="10"/>
      <c r="GP632" s="268"/>
      <c r="GQ632" s="203" t="s">
        <v>93</v>
      </c>
      <c r="GR632" s="277" t="s">
        <v>1723</v>
      </c>
      <c r="GT632" s="204"/>
      <c r="GU632" s="204">
        <f>VLOOKUP(GR632,$A$681:$F$2236,6,FALSE)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464</v>
      </c>
      <c r="HC632" s="204"/>
      <c r="HD632" s="204">
        <f>VLOOKUP(HA632,$A$681:$F$2236,6,FALSE)</f>
        <v>115</v>
      </c>
      <c r="HE632" s="203" t="s">
        <v>67</v>
      </c>
      <c r="HF632" s="10">
        <f>HD632*1.2</f>
        <v>138</v>
      </c>
      <c r="HG632" s="10"/>
      <c r="HH632" s="268"/>
      <c r="HI632" s="203" t="s">
        <v>93</v>
      </c>
      <c r="HJ632" s="277" t="s">
        <v>579</v>
      </c>
      <c r="HL632" s="204"/>
      <c r="HM632" s="204">
        <f>VLOOKUP(HJ632,$A$681:$F$2236,6,FALSE)</f>
        <v>77</v>
      </c>
      <c r="HN632" s="203" t="s">
        <v>67</v>
      </c>
      <c r="HO632" s="10">
        <f>HM632*1.2</f>
        <v>92.399999999999991</v>
      </c>
      <c r="HP632" s="10"/>
      <c r="HQ632" s="268"/>
      <c r="HR632" s="203" t="s">
        <v>93</v>
      </c>
      <c r="HS632" s="277" t="s">
        <v>622</v>
      </c>
      <c r="HU632" s="204"/>
      <c r="HV632" s="204">
        <f>VLOOKUP(HS632,$A$681:$F$2236,6,FALSE)</f>
        <v>4</v>
      </c>
      <c r="HW632" s="203" t="s">
        <v>67</v>
      </c>
      <c r="HX632" s="10">
        <f>HV632*1.2</f>
        <v>4.8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VLOOKUP(IB632,$A$681:$F$2236,6,FALSE)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1723</v>
      </c>
      <c r="IM632" s="204"/>
      <c r="IN632" s="204">
        <f>VLOOKUP(IK632,$A$681:$F$2236,6,FALSE)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464</v>
      </c>
      <c r="IV632" s="204"/>
      <c r="IW632" s="204">
        <f>VLOOKUP(IT632,$A$681:$F$2236,6,FALSE)</f>
        <v>115</v>
      </c>
      <c r="IX632" s="203" t="s">
        <v>67</v>
      </c>
      <c r="IY632" s="10">
        <f>IW632*1.2</f>
        <v>138</v>
      </c>
      <c r="IZ632" s="10"/>
      <c r="JA632" s="268"/>
      <c r="JB632" s="203" t="s">
        <v>93</v>
      </c>
      <c r="JC632" s="277" t="s">
        <v>464</v>
      </c>
      <c r="JE632" s="204"/>
      <c r="JF632" s="204">
        <f>VLOOKUP(JC632,$A$681:$F$2236,6,FALSE)</f>
        <v>115</v>
      </c>
      <c r="JG632" s="203" t="s">
        <v>67</v>
      </c>
      <c r="JH632" s="10">
        <f>JF632*1.2</f>
        <v>138</v>
      </c>
      <c r="JI632" s="10"/>
      <c r="JJ632" s="268"/>
      <c r="JK632" s="203" t="s">
        <v>93</v>
      </c>
      <c r="JL632" s="277" t="s">
        <v>1723</v>
      </c>
      <c r="JN632" s="204"/>
      <c r="JO632" s="204">
        <f>VLOOKUP(JL632,$A$681:$F$2236,6,FALSE)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2348</v>
      </c>
      <c r="JW632" s="204"/>
      <c r="JX632" s="204">
        <f>VLOOKUP(JU632,$A$681:$F$2236,6,FALSE)</f>
        <v>160</v>
      </c>
      <c r="JY632" s="203" t="s">
        <v>67</v>
      </c>
      <c r="JZ632" s="10">
        <f>JX632*1.2</f>
        <v>192</v>
      </c>
      <c r="KA632" s="10"/>
      <c r="KB632" s="268"/>
      <c r="KC632" s="203" t="s">
        <v>93</v>
      </c>
      <c r="KD632" s="277" t="s">
        <v>1697</v>
      </c>
      <c r="KF632" s="204"/>
      <c r="KG632" s="204">
        <f>VLOOKUP(KD632,$A$681:$F$2236,6,FALSE)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476</v>
      </c>
      <c r="KO632" s="204"/>
      <c r="KP632" s="204">
        <f>VLOOKUP(KM632,$A$681:$F$2236,6,FALSE)</f>
        <v>2</v>
      </c>
      <c r="KQ632" s="203" t="s">
        <v>67</v>
      </c>
      <c r="KR632" s="10">
        <f>KP632*1.2</f>
        <v>2.4</v>
      </c>
      <c r="KS632" s="10"/>
      <c r="KT632" s="268"/>
      <c r="KU632" s="203" t="s">
        <v>93</v>
      </c>
      <c r="KV632" s="277" t="s">
        <v>428</v>
      </c>
      <c r="KX632" s="204"/>
      <c r="KY632" s="204">
        <f>VLOOKUP(KV632,$A$681:$F$2236,6,FALSE)</f>
        <v>6</v>
      </c>
      <c r="KZ632" s="203" t="s">
        <v>67</v>
      </c>
      <c r="LA632" s="10">
        <f>KY632*1.2</f>
        <v>7.1999999999999993</v>
      </c>
      <c r="LB632" s="10"/>
      <c r="LC632" s="268"/>
      <c r="LD632" s="203" t="s">
        <v>93</v>
      </c>
      <c r="LE632" s="277" t="s">
        <v>515</v>
      </c>
      <c r="LG632" s="204"/>
      <c r="LH632" s="204">
        <f>VLOOKUP(LE632,$A$681:$F$2236,6,FALSE)</f>
        <v>36</v>
      </c>
      <c r="LI632" s="203" t="s">
        <v>67</v>
      </c>
      <c r="LJ632" s="10">
        <f>LH632*1.2</f>
        <v>43.199999999999996</v>
      </c>
      <c r="LK632" s="10"/>
      <c r="LL632" s="268"/>
      <c r="LM632" s="203" t="s">
        <v>93</v>
      </c>
      <c r="LN632" s="277" t="s">
        <v>436</v>
      </c>
      <c r="LP632" s="204"/>
      <c r="LQ632" s="204">
        <f>VLOOKUP(LN632,$A$681:$F$2236,6,FALSE)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464</v>
      </c>
      <c r="LY632" s="204"/>
      <c r="LZ632" s="204">
        <f>VLOOKUP(LW632,$A$681:$F$2236,6,FALSE)</f>
        <v>115</v>
      </c>
      <c r="MA632" s="203" t="s">
        <v>67</v>
      </c>
      <c r="MB632" s="10">
        <f>LZ632*1.2</f>
        <v>138</v>
      </c>
      <c r="MC632" s="10"/>
      <c r="MD632" s="268"/>
      <c r="ME632" s="203" t="s">
        <v>93</v>
      </c>
      <c r="MF632" s="277" t="s">
        <v>464</v>
      </c>
      <c r="MH632" s="204"/>
      <c r="MI632" s="204">
        <f>VLOOKUP(MF632,$A$681:$F$2236,6,FALSE)</f>
        <v>115</v>
      </c>
      <c r="MJ632" s="203" t="s">
        <v>67</v>
      </c>
      <c r="MK632" s="10">
        <f>MI632*1.2</f>
        <v>138</v>
      </c>
      <c r="ML632" s="10"/>
      <c r="MM632" s="268"/>
      <c r="MN632" s="203" t="s">
        <v>93</v>
      </c>
      <c r="MO632" s="277" t="s">
        <v>433</v>
      </c>
      <c r="MQ632" s="204"/>
      <c r="MR632" s="204">
        <f>VLOOKUP(MO632,$A$681:$F$2236,6,FALSE)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433</v>
      </c>
      <c r="MZ632" s="204"/>
      <c r="NA632" s="204">
        <f>VLOOKUP(MX632,$A$681:$F$2236,6,FALSE)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437</v>
      </c>
      <c r="NI632" s="204"/>
      <c r="NJ632" s="204">
        <f>VLOOKUP(NG632,$A$681:$F$2236,6,FALSE)</f>
        <v>12</v>
      </c>
      <c r="NK632" s="203" t="s">
        <v>67</v>
      </c>
      <c r="NL632" s="10">
        <f>NJ632*1.2</f>
        <v>14.399999999999999</v>
      </c>
      <c r="NM632" s="10"/>
      <c r="NN632" s="268"/>
      <c r="NO632" s="203" t="s">
        <v>93</v>
      </c>
      <c r="NP632" s="427" t="s">
        <v>458</v>
      </c>
      <c r="NR632" s="204"/>
      <c r="NS632" s="204">
        <f>VLOOKUP(NP632,$A$681:$F$2236,6,FALSE)</f>
        <v>10</v>
      </c>
      <c r="NT632" s="203" t="s">
        <v>67</v>
      </c>
      <c r="NU632" s="10">
        <f>NS632*1.2</f>
        <v>12</v>
      </c>
      <c r="NV632" s="10"/>
      <c r="NW632" s="268"/>
      <c r="NX632" s="203" t="s">
        <v>93</v>
      </c>
      <c r="NY632" s="277" t="s">
        <v>1193</v>
      </c>
      <c r="OA632" s="204"/>
      <c r="OB632" s="204">
        <f>VLOOKUP(NY632,$A$681:$F$2236,6,FALSE)</f>
        <v>8</v>
      </c>
      <c r="OC632" s="203" t="s">
        <v>67</v>
      </c>
      <c r="OD632" s="10">
        <f>OB632*1.2</f>
        <v>9.6</v>
      </c>
      <c r="OE632" s="10"/>
      <c r="OF632" s="268"/>
      <c r="OG632" s="203" t="s">
        <v>93</v>
      </c>
      <c r="OH632" s="277" t="s">
        <v>490</v>
      </c>
      <c r="OJ632" s="204"/>
      <c r="OK632" s="204">
        <f>VLOOKUP(OH632,$A$681:$F$2236,6,FALSE)</f>
        <v>35</v>
      </c>
      <c r="OL632" s="203" t="s">
        <v>67</v>
      </c>
      <c r="OM632" s="10">
        <f>OK632*1.2</f>
        <v>42</v>
      </c>
      <c r="ON632" s="10"/>
      <c r="OO632" s="268"/>
      <c r="OP632" s="203" t="s">
        <v>93</v>
      </c>
      <c r="OQ632" s="427" t="s">
        <v>476</v>
      </c>
      <c r="OS632" s="204"/>
      <c r="OT632" s="204">
        <f>VLOOKUP(OQ632,$A$681:$F$2236,6,FALSE)</f>
        <v>2</v>
      </c>
      <c r="OU632" s="203" t="s">
        <v>67</v>
      </c>
      <c r="OV632" s="10">
        <f>OT632*1.2</f>
        <v>2.4</v>
      </c>
      <c r="OW632" s="10"/>
      <c r="OX632" s="268"/>
      <c r="OY632" s="203" t="s">
        <v>93</v>
      </c>
      <c r="OZ632" s="431" t="s">
        <v>1723</v>
      </c>
      <c r="PB632" s="204"/>
      <c r="PC632" s="204">
        <f>VLOOKUP(OZ632,$A$681:$F$2236,6,FALSE)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692</v>
      </c>
      <c r="PK632" s="204"/>
      <c r="PL632" s="204">
        <f>VLOOKUP(PI632,$A$681:$F$2236,6,FALSE)</f>
        <v>12</v>
      </c>
      <c r="PM632" s="203" t="s">
        <v>67</v>
      </c>
      <c r="PN632" s="10">
        <f>PL632*1.2</f>
        <v>14.399999999999999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VLOOKUP(PR632,$A$681:$F$2236,6,FALSE)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458</v>
      </c>
      <c r="QC632" s="204"/>
      <c r="QD632" s="204">
        <f>VLOOKUP(QA632,$A$681:$F$2236,6,FALSE)</f>
        <v>10</v>
      </c>
      <c r="QE632" s="203" t="s">
        <v>67</v>
      </c>
      <c r="QF632" s="10">
        <f>QD632*1.2</f>
        <v>12</v>
      </c>
      <c r="QG632" s="10"/>
      <c r="QH632" s="268"/>
      <c r="QI632" s="203" t="s">
        <v>93</v>
      </c>
      <c r="QJ632" s="277" t="s">
        <v>436</v>
      </c>
      <c r="QL632" s="204"/>
      <c r="QM632" s="204">
        <f>VLOOKUP(QJ632,$A$681:$F$2236,6,FALSE)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622</v>
      </c>
      <c r="QU632" s="204"/>
      <c r="QV632" s="204">
        <f>VLOOKUP(QS632,$A$681:$F$2236,6,FALSE)</f>
        <v>4</v>
      </c>
      <c r="QW632" s="203" t="s">
        <v>67</v>
      </c>
      <c r="QX632" s="10">
        <f>QV632*1.2</f>
        <v>4.8</v>
      </c>
      <c r="QY632" s="10"/>
      <c r="QZ632" s="268"/>
      <c r="RA632" s="203" t="s">
        <v>93</v>
      </c>
      <c r="RB632" s="277" t="s">
        <v>494</v>
      </c>
      <c r="RD632" s="204"/>
      <c r="RE632" s="204">
        <f>VLOOKUP(RB632,$A$681:$F$2236,6,FALSE)</f>
        <v>56</v>
      </c>
      <c r="RF632" s="203" t="s">
        <v>67</v>
      </c>
      <c r="RG632" s="10">
        <f>RE632*1.2</f>
        <v>67.2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VLOOKUP(RK632,$A$681:$F$2236,6,FALSE)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442</v>
      </c>
      <c r="RV632" s="204"/>
      <c r="RW632" s="204">
        <f>VLOOKUP(RT632,$A$681:$F$2236,6,FALSE)</f>
        <v>1</v>
      </c>
      <c r="RX632" s="203" t="s">
        <v>67</v>
      </c>
      <c r="RY632" s="10">
        <f>RW632*1.2</f>
        <v>1.2</v>
      </c>
      <c r="RZ632" s="10"/>
      <c r="SA632" s="274"/>
      <c r="SB632" s="203" t="s">
        <v>93</v>
      </c>
      <c r="SC632" s="277" t="s">
        <v>458</v>
      </c>
      <c r="SE632" s="204"/>
      <c r="SF632" s="204">
        <f>VLOOKUP(SC632,$A$681:$F$2236,6,FALSE)</f>
        <v>10</v>
      </c>
      <c r="SG632" s="203" t="s">
        <v>67</v>
      </c>
      <c r="SH632" s="10">
        <f>SF632*1.2</f>
        <v>12</v>
      </c>
      <c r="SI632" s="10"/>
      <c r="SJ632" s="274"/>
      <c r="SK632" s="203" t="s">
        <v>93</v>
      </c>
      <c r="SL632" s="277" t="s">
        <v>1193</v>
      </c>
      <c r="SN632" s="204"/>
      <c r="SO632" s="204">
        <f>VLOOKUP(SL632,$A$681:$F$2236,6,FALSE)</f>
        <v>8</v>
      </c>
      <c r="SP632" s="203" t="s">
        <v>67</v>
      </c>
      <c r="SQ632" s="10">
        <f>SO632*1.2</f>
        <v>9.6</v>
      </c>
      <c r="SR632" s="10"/>
      <c r="SS632" s="274"/>
      <c r="ST632" s="203" t="s">
        <v>93</v>
      </c>
      <c r="SU632" s="277" t="s">
        <v>442</v>
      </c>
      <c r="SW632" s="204"/>
      <c r="SX632" s="204">
        <f>VLOOKUP(SU632,$A$681:$F$2236,6,FALSE)</f>
        <v>1</v>
      </c>
      <c r="SY632" s="203" t="s">
        <v>67</v>
      </c>
      <c r="SZ632" s="10">
        <f>SX632*1.2</f>
        <v>1.2</v>
      </c>
      <c r="TA632" s="10"/>
      <c r="TB632" s="274"/>
      <c r="TC632" s="203" t="s">
        <v>93</v>
      </c>
      <c r="TD632" s="431" t="s">
        <v>416</v>
      </c>
      <c r="TF632" s="204"/>
      <c r="TG632" s="204">
        <f>VLOOKUP(TD632,$A$681:$F$2236,6,FALSE)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1723</v>
      </c>
      <c r="TO632" s="204"/>
      <c r="TP632" s="204">
        <f>VLOOKUP(TM632,$A$681:$F$2236,6,FALSE)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1848</v>
      </c>
      <c r="TX632" s="204"/>
      <c r="TY632" s="204">
        <f>VLOOKUP(TV632,$A$681:$F$2236,6,FALSE)</f>
        <v>29</v>
      </c>
      <c r="TZ632" s="203" t="s">
        <v>67</v>
      </c>
      <c r="UA632" s="10">
        <f>TY632*1.2</f>
        <v>34.799999999999997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VLOOKUP(UE632,$A$681:$F$2236,6,FALSE)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658</v>
      </c>
      <c r="UP632" s="204"/>
      <c r="UQ632" s="204">
        <f>VLOOKUP(UN632,$A$681:$F$2236,6,FALSE)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476</v>
      </c>
      <c r="UY632" s="204"/>
      <c r="UZ632" s="204">
        <f>VLOOKUP(UW632,$A$681:$F$2236,6,FALSE)</f>
        <v>2</v>
      </c>
      <c r="VA632" s="203" t="s">
        <v>67</v>
      </c>
      <c r="VB632" s="10">
        <f>UZ632*1.2</f>
        <v>2.4</v>
      </c>
      <c r="VC632" s="10"/>
      <c r="VD632" s="274"/>
      <c r="VE632" s="203" t="s">
        <v>93</v>
      </c>
      <c r="VF632" s="277" t="s">
        <v>464</v>
      </c>
      <c r="VH632" s="204"/>
      <c r="VI632" s="204">
        <f>VLOOKUP(VF632,$A$681:$F$2236,6,FALSE)</f>
        <v>115</v>
      </c>
      <c r="VJ632" s="203" t="s">
        <v>67</v>
      </c>
      <c r="VK632" s="10">
        <f>VI632*1.2</f>
        <v>138</v>
      </c>
      <c r="VL632" s="10"/>
      <c r="VM632" s="274"/>
      <c r="VN632" s="203" t="s">
        <v>93</v>
      </c>
      <c r="VO632" s="277" t="s">
        <v>1697</v>
      </c>
      <c r="VQ632" s="204"/>
      <c r="VR632" s="204">
        <f>VLOOKUP(VO632,$A$681:$F$2236,6,FALSE)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VLOOKUP(VX632,$A$681:$F$2236,6,FALSE)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606</v>
      </c>
      <c r="WI632" s="204"/>
      <c r="WJ632" s="204">
        <f>VLOOKUP(WG632,$A$681:$F$2236,6,FALSE)</f>
        <v>33</v>
      </c>
      <c r="WK632" s="203" t="s">
        <v>67</v>
      </c>
      <c r="WL632" s="10">
        <f>WJ632*1.2</f>
        <v>39.6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VLOOKUP(WP632,$A$681:$F$2236,6,FALSE)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VLOOKUP(WY632,$A$681:$F$2236,6,FALSE)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1697</v>
      </c>
      <c r="XJ632" s="204"/>
      <c r="XK632" s="204">
        <f>VLOOKUP(XH632,$A$681:$F$2236,6,FALSE)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579</v>
      </c>
      <c r="XS632" s="204"/>
      <c r="XT632" s="204">
        <f>VLOOKUP(XQ632,$A$681:$F$2236,6,FALSE)</f>
        <v>77</v>
      </c>
      <c r="XU632" s="203" t="s">
        <v>67</v>
      </c>
      <c r="XV632" s="10">
        <f>XT632*1.2</f>
        <v>92.399999999999991</v>
      </c>
      <c r="XW632" s="10"/>
      <c r="XX632" s="274"/>
      <c r="XY632" s="203" t="s">
        <v>93</v>
      </c>
      <c r="XZ632" s="277" t="s">
        <v>658</v>
      </c>
      <c r="YB632" s="204"/>
      <c r="YC632" s="204">
        <f>VLOOKUP(XZ632,$A$681:$F$2236,6,FALSE)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VLOOKUP(YI632,$A$681:$F$2236,6,FALSE)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VLOOKUP(YR632,$A$681:$F$2236,6,FALSE)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31" t="s">
        <v>1193</v>
      </c>
      <c r="ZC632" s="204"/>
      <c r="ZD632" s="204">
        <f>VLOOKUP(ZA632,$A$681:$F$2236,6,FALSE)</f>
        <v>8</v>
      </c>
      <c r="ZE632" s="203" t="s">
        <v>67</v>
      </c>
      <c r="ZF632" s="10">
        <f>ZD632*1.2</f>
        <v>9.6</v>
      </c>
      <c r="ZH632" s="274"/>
      <c r="ZI632" s="203" t="s">
        <v>93</v>
      </c>
      <c r="ZJ632" s="277" t="s">
        <v>515</v>
      </c>
      <c r="ZL632" s="204"/>
      <c r="ZM632" s="204">
        <f>VLOOKUP(ZJ632,$A$681:$F$2236,6,FALSE)</f>
        <v>36</v>
      </c>
      <c r="ZN632" s="203" t="s">
        <v>67</v>
      </c>
      <c r="ZO632" s="10">
        <f>ZM632*1.2</f>
        <v>43.199999999999996</v>
      </c>
      <c r="ZQ632" s="274"/>
      <c r="ZR632" s="203" t="s">
        <v>93</v>
      </c>
      <c r="ZS632" s="277" t="s">
        <v>579</v>
      </c>
      <c r="ZU632" s="204"/>
      <c r="ZV632" s="204">
        <f>VLOOKUP(ZS632,$A$681:$F$2236,6,FALSE)</f>
        <v>77</v>
      </c>
      <c r="ZW632" s="203" t="s">
        <v>67</v>
      </c>
      <c r="ZX632" s="10">
        <f>ZV632*1.2</f>
        <v>92.399999999999991</v>
      </c>
      <c r="ZY632" s="10"/>
      <c r="ZZ632" s="274"/>
      <c r="AAA632" s="203" t="s">
        <v>93</v>
      </c>
      <c r="AAB632" s="277" t="s">
        <v>464</v>
      </c>
      <c r="AAD632" s="204"/>
      <c r="AAE632" s="204">
        <f>VLOOKUP(AAB632,$A$681:$F$2236,6,FALSE)</f>
        <v>115</v>
      </c>
      <c r="AAF632" s="203" t="s">
        <v>67</v>
      </c>
      <c r="AAG632" s="10">
        <f>AAE632*1.2</f>
        <v>138</v>
      </c>
      <c r="AAH632" s="10"/>
      <c r="AAI632" s="274"/>
      <c r="AAJ632" s="203" t="s">
        <v>93</v>
      </c>
      <c r="AAK632" s="277" t="s">
        <v>468</v>
      </c>
      <c r="AAM632" s="204"/>
      <c r="AAN632" s="204">
        <f>VLOOKUP(AAK632,$A$681:$F$2236,6,FALSE)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464</v>
      </c>
      <c r="AAV632" s="204"/>
      <c r="AAW632" s="204">
        <f>VLOOKUP(AAT632,$A$681:$F$2236,6,FALSE)</f>
        <v>115</v>
      </c>
      <c r="AAX632" s="203" t="s">
        <v>67</v>
      </c>
      <c r="AAY632" s="10">
        <f>AAW632*1.2</f>
        <v>138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VLOOKUP(ABC632,$A$681:$F$2236,6,FALSE)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515</v>
      </c>
      <c r="ABN632" s="204"/>
      <c r="ABO632" s="204">
        <f>VLOOKUP(ABL632,$A$681:$F$2236,6,FALSE)</f>
        <v>36</v>
      </c>
      <c r="ABP632" s="203" t="s">
        <v>67</v>
      </c>
      <c r="ABQ632" s="10">
        <f>ABO632*1.2</f>
        <v>43.199999999999996</v>
      </c>
      <c r="ABR632" s="10"/>
      <c r="ABS632" s="274"/>
      <c r="ABT632" s="203" t="s">
        <v>93</v>
      </c>
      <c r="ABU632" s="277" t="s">
        <v>616</v>
      </c>
      <c r="ABW632" s="204"/>
      <c r="ABX632" s="204">
        <f>VLOOKUP(ABU632,$A$681:$F$2236,6,FALSE)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VLOOKUP(ACD632,$A$681:$F$2236,6,FALSE)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VLOOKUP(ACM632,$A$681:$F$2236,6,FALSE)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VLOOKUP(ACV632,$A$681:$F$2236,6,FALSE)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VLOOKUP(ADE632,$A$681:$F$2236,6,FALSE)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VLOOKUP(ADN632,$A$681:$F$2236,6,FALSE)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VLOOKUP(ADW632,$A$681:$F$2236,6,FALSE)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VLOOKUP(AEF632,$A$681:$F$2236,6,FALSE)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VLOOKUP(AEO632,$A$681:$F$2236,6,FALSE)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VLOOKUP(AEX632,$A$681:$F$2236,6,FALSE)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VLOOKUP(AFG632,$A$681:$F$2236,6,FALSE)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VLOOKUP(AFP632,$A$681:$F$2236,6,FALSE)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VLOOKUP(AFY632,$A$681:$F$2236,6,FALSE)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VLOOKUP(AGH632,$A$681:$F$2236,6,FALSE)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VLOOKUP(AGQ632,$A$681:$F$2236,6,FALSE)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468</v>
      </c>
      <c r="AHB632" s="204"/>
      <c r="AHC632" s="204">
        <f>VLOOKUP(AGZ632,$A$681:$F$2236,6,FALSE)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494</v>
      </c>
      <c r="AHK632" s="204"/>
      <c r="AHL632" s="204">
        <f>VLOOKUP(AHI632,$A$681:$F$2236,6,FALSE)</f>
        <v>56</v>
      </c>
      <c r="AHM632" s="203" t="s">
        <v>67</v>
      </c>
      <c r="AHN632" s="10">
        <f>AHL632*1.2</f>
        <v>67.2</v>
      </c>
      <c r="AHO632" s="10"/>
      <c r="AHP632" s="274"/>
      <c r="AHQ632" s="203" t="s">
        <v>93</v>
      </c>
      <c r="AHR632" s="277" t="s">
        <v>2348</v>
      </c>
      <c r="AHT632" s="204"/>
      <c r="AHU632" s="204">
        <f>VLOOKUP(AHR632,$A$681:$F$2236,6,FALSE)</f>
        <v>160</v>
      </c>
      <c r="AHV632" s="203" t="s">
        <v>67</v>
      </c>
      <c r="AHW632" s="10">
        <f>AHU632*1.2</f>
        <v>192</v>
      </c>
      <c r="AHX632" s="10"/>
      <c r="AHY632" s="274"/>
      <c r="AHZ632" s="203" t="s">
        <v>93</v>
      </c>
      <c r="AIA632" s="277" t="s">
        <v>464</v>
      </c>
      <c r="AIC632" s="204"/>
      <c r="AID632" s="204">
        <f>VLOOKUP(AIA632,$A$681:$F$2236,6,FALSE)</f>
        <v>115</v>
      </c>
      <c r="AIE632" s="203" t="s">
        <v>67</v>
      </c>
      <c r="AIF632" s="10">
        <f>AID632*1.2</f>
        <v>138</v>
      </c>
      <c r="AIG632" s="10"/>
      <c r="AIH632" s="274"/>
      <c r="AII632" s="203" t="s">
        <v>93</v>
      </c>
      <c r="AIJ632" s="277" t="s">
        <v>464</v>
      </c>
      <c r="AIL632" s="204"/>
      <c r="AIM632" s="204">
        <f>VLOOKUP(AIJ632,$A$681:$F$2236,6,FALSE)</f>
        <v>115</v>
      </c>
      <c r="AIN632" s="203" t="s">
        <v>67</v>
      </c>
      <c r="AIO632" s="10">
        <f>AIM632*1.2</f>
        <v>138</v>
      </c>
      <c r="AIP632" s="10"/>
      <c r="AIQ632" s="274"/>
      <c r="AIR632" s="203" t="s">
        <v>93</v>
      </c>
      <c r="AIS632" s="277" t="s">
        <v>658</v>
      </c>
      <c r="AIU632" s="204"/>
      <c r="AIV632" s="204">
        <f>VLOOKUP(AIS632,$A$681:$F$2236,6,FALSE)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628</v>
      </c>
      <c r="AJD632" s="204"/>
      <c r="AJE632" s="204">
        <f>VLOOKUP(AJB632,$A$681:$F$2236,6,FALSE)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464</v>
      </c>
      <c r="AJM632" s="204"/>
      <c r="AJN632" s="204">
        <f>VLOOKUP(AJK632,$A$681:$F$2236,6,FALSE)</f>
        <v>115</v>
      </c>
      <c r="AJO632" s="203" t="s">
        <v>67</v>
      </c>
      <c r="AJP632" s="10">
        <f>AJN632*1.2</f>
        <v>138</v>
      </c>
      <c r="AJQ632" s="10"/>
      <c r="AJR632" s="274"/>
      <c r="AJS632" s="203" t="s">
        <v>93</v>
      </c>
      <c r="AJT632" s="434" t="s">
        <v>1697</v>
      </c>
      <c r="AJV632" s="204"/>
      <c r="AJW632" s="204">
        <f>VLOOKUP(AJT632,$A$681:$F$2236,6,FALSE)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579</v>
      </c>
      <c r="AKE632" s="204"/>
      <c r="AKF632" s="204">
        <f>VLOOKUP(AKC632,$A$681:$F$2236,6,FALSE)</f>
        <v>77</v>
      </c>
      <c r="AKG632" s="203" t="s">
        <v>67</v>
      </c>
      <c r="AKH632" s="10">
        <f>AKF632*1.2</f>
        <v>92.399999999999991</v>
      </c>
      <c r="AKI632" s="10"/>
      <c r="AKJ632" s="274"/>
      <c r="AKK632" s="203" t="s">
        <v>93</v>
      </c>
      <c r="AKL632" s="277" t="s">
        <v>494</v>
      </c>
      <c r="AKN632" s="204"/>
      <c r="AKO632" s="204">
        <f>VLOOKUP(AKL632,$A$681:$F$2236,6,FALSE)</f>
        <v>56</v>
      </c>
      <c r="AKP632" s="203" t="s">
        <v>67</v>
      </c>
      <c r="AKQ632" s="10">
        <f>AKO632*1.2</f>
        <v>67.2</v>
      </c>
      <c r="AKR632" s="10"/>
      <c r="AKS632" s="274"/>
      <c r="AKT632" s="203" t="s">
        <v>93</v>
      </c>
      <c r="AKU632" s="277" t="s">
        <v>579</v>
      </c>
      <c r="AKW632" s="204"/>
      <c r="AKX632" s="204">
        <f>VLOOKUP(AKU632,$A$681:$F$2236,6,FALSE)</f>
        <v>77</v>
      </c>
      <c r="AKY632" s="203" t="s">
        <v>67</v>
      </c>
      <c r="AKZ632" s="10">
        <f>AKX632*1.2</f>
        <v>92.399999999999991</v>
      </c>
      <c r="ALA632" s="10"/>
      <c r="ALB632" s="274"/>
      <c r="ALC632" s="203" t="s">
        <v>93</v>
      </c>
      <c r="ALD632" s="277" t="s">
        <v>671</v>
      </c>
      <c r="ALF632" s="204"/>
      <c r="ALG632" s="204">
        <f>VLOOKUP(ALD632,$A$681:$F$2236,6,FALSE)</f>
        <v>10</v>
      </c>
      <c r="ALH632" s="203" t="s">
        <v>67</v>
      </c>
      <c r="ALI632" s="10">
        <f>ALG632*1.2</f>
        <v>12</v>
      </c>
      <c r="ALJ632" s="10"/>
      <c r="ALK632" s="274"/>
      <c r="ALL632" s="203" t="s">
        <v>93</v>
      </c>
      <c r="ALM632" s="277" t="s">
        <v>464</v>
      </c>
      <c r="ALO632" s="204"/>
      <c r="ALP632" s="204">
        <f>VLOOKUP(ALM632,$A$681:$F$2236,6,FALSE)</f>
        <v>115</v>
      </c>
      <c r="ALQ632" s="203" t="s">
        <v>67</v>
      </c>
      <c r="ALR632" s="10">
        <f>ALP632*1.2</f>
        <v>138</v>
      </c>
      <c r="ALS632" s="10"/>
      <c r="ALT632" s="274"/>
      <c r="ALU632" s="203" t="s">
        <v>93</v>
      </c>
      <c r="ALV632" s="277" t="s">
        <v>490</v>
      </c>
      <c r="ALX632" s="204"/>
      <c r="ALY632" s="204">
        <f>VLOOKUP(ALV632,$A$681:$F$2236,6,FALSE)</f>
        <v>35</v>
      </c>
      <c r="ALZ632" s="203" t="s">
        <v>67</v>
      </c>
      <c r="AMA632" s="10">
        <f>ALY632*1.2</f>
        <v>42</v>
      </c>
      <c r="AMB632" s="10"/>
      <c r="AMC632" s="274"/>
      <c r="AMD632" s="203" t="s">
        <v>93</v>
      </c>
      <c r="AME632" s="277" t="s">
        <v>1697</v>
      </c>
      <c r="AMG632" s="204"/>
      <c r="AMH632" s="204">
        <f>VLOOKUP(AME632,$A$681:$F$2236,6,FALSE)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649</v>
      </c>
      <c r="AMP632" s="204"/>
      <c r="AMQ632" s="204">
        <f>VLOOKUP(AMN632,$A$681:$F$2236,6,FALSE)</f>
        <v>0</v>
      </c>
      <c r="AMR632" s="203" t="s">
        <v>67</v>
      </c>
      <c r="AMS632" s="10">
        <f>AMQ632*1.2</f>
        <v>0</v>
      </c>
      <c r="AMT632" s="10"/>
      <c r="AMU632" s="274"/>
      <c r="AMV632" s="203" t="s">
        <v>93</v>
      </c>
      <c r="AMW632" s="277" t="s">
        <v>532</v>
      </c>
      <c r="AMY632" s="204"/>
      <c r="AMZ632" s="204">
        <f>VLOOKUP(AMW632,$A$681:$F$2236,6,FALSE)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692</v>
      </c>
      <c r="ANH632" s="204"/>
      <c r="ANI632" s="204">
        <f>VLOOKUP(ANF632,$A$681:$F$2236,6,FALSE)</f>
        <v>12</v>
      </c>
      <c r="ANJ632" s="203" t="s">
        <v>67</v>
      </c>
      <c r="ANK632" s="10">
        <f>ANI632*1.2</f>
        <v>14.399999999999999</v>
      </c>
      <c r="ANL632" s="10"/>
      <c r="ANM632" s="274"/>
      <c r="ANN632" s="203" t="s">
        <v>93</v>
      </c>
      <c r="ANO632" s="277" t="s">
        <v>622</v>
      </c>
      <c r="ANQ632" s="204"/>
      <c r="ANR632" s="204">
        <f>VLOOKUP(ANO632,$A$681:$F$2236,6,FALSE)</f>
        <v>4</v>
      </c>
      <c r="ANS632" s="203" t="s">
        <v>67</v>
      </c>
      <c r="ANT632" s="10">
        <f>ANR632*1.2</f>
        <v>4.8</v>
      </c>
      <c r="ANU632" s="10"/>
      <c r="ANV632" s="274"/>
      <c r="ANW632" s="203" t="s">
        <v>93</v>
      </c>
      <c r="ANX632" s="277" t="s">
        <v>490</v>
      </c>
      <c r="ANZ632" s="204"/>
      <c r="AOA632" s="204">
        <f>VLOOKUP(ANX632,$A$681:$F$2236,6,FALSE)</f>
        <v>35</v>
      </c>
      <c r="AOB632" s="203" t="s">
        <v>67</v>
      </c>
      <c r="AOC632" s="10">
        <f>AOA632*1.2</f>
        <v>42</v>
      </c>
      <c r="AOD632" s="10"/>
      <c r="AOE632" s="274"/>
      <c r="AOF632" s="203" t="s">
        <v>93</v>
      </c>
      <c r="AOG632" s="277" t="s">
        <v>658</v>
      </c>
      <c r="AOI632" s="204"/>
      <c r="AOJ632" s="204">
        <f>VLOOKUP(AOG632,$A$681:$F$2236,6,FALSE)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2348</v>
      </c>
      <c r="AOR632" s="204"/>
      <c r="AOS632" s="204">
        <f>VLOOKUP(AOP632,$A$681:$F$2236,6,FALSE)</f>
        <v>160</v>
      </c>
      <c r="AOT632" s="203" t="s">
        <v>67</v>
      </c>
      <c r="AOU632" s="10">
        <f>AOS632*1.2</f>
        <v>192</v>
      </c>
      <c r="AOV632" s="10"/>
      <c r="AOW632" s="274"/>
      <c r="AOX632" s="203" t="s">
        <v>93</v>
      </c>
      <c r="AOY632" s="277" t="s">
        <v>532</v>
      </c>
      <c r="APA632" s="204"/>
      <c r="APB632" s="204">
        <f>VLOOKUP(AOY632,$A$681:$F$2236,6,FALSE)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622</v>
      </c>
      <c r="APJ632" s="204"/>
      <c r="APK632" s="204">
        <f>VLOOKUP(APH632,$A$681:$F$2236,6,FALSE)</f>
        <v>4</v>
      </c>
      <c r="APL632" s="203" t="s">
        <v>67</v>
      </c>
      <c r="APM632" s="10">
        <f>APK632*1.2</f>
        <v>4.8</v>
      </c>
      <c r="APN632" s="10"/>
      <c r="APO632" s="274"/>
      <c r="APP632" s="203" t="s">
        <v>93</v>
      </c>
      <c r="APQ632" s="277" t="s">
        <v>476</v>
      </c>
      <c r="APS632" s="204"/>
      <c r="APT632" s="204">
        <f>VLOOKUP(APQ632,$A$681:$F$2236,6,FALSE)</f>
        <v>2</v>
      </c>
      <c r="APU632" s="203" t="s">
        <v>67</v>
      </c>
      <c r="APV632" s="10">
        <f>APT632*1.2</f>
        <v>2.4</v>
      </c>
      <c r="APW632" s="10"/>
      <c r="APX632" s="274"/>
      <c r="APY632" s="203" t="s">
        <v>93</v>
      </c>
      <c r="APZ632" s="277" t="s">
        <v>532</v>
      </c>
      <c r="AQB632" s="204"/>
      <c r="AQC632" s="204">
        <f>VLOOKUP(APZ632,$A$681:$F$2236,6,FALSE)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692</v>
      </c>
      <c r="D633" s="204"/>
      <c r="E633" s="204">
        <f>VLOOKUP(B633,$A$681:$F$2236,6,FALSE)</f>
        <v>12</v>
      </c>
      <c r="F633" s="203" t="s">
        <v>69</v>
      </c>
      <c r="G633" s="10">
        <f>E633*1.1</f>
        <v>13.200000000000001</v>
      </c>
      <c r="H633" s="10"/>
      <c r="I633" s="268"/>
      <c r="J633" s="203" t="s">
        <v>94</v>
      </c>
      <c r="K633" s="277" t="s">
        <v>464</v>
      </c>
      <c r="M633" s="204"/>
      <c r="N633" s="204">
        <f>VLOOKUP(K633,$A$681:$F$2236,6,FALSE)</f>
        <v>115</v>
      </c>
      <c r="O633" s="203" t="s">
        <v>69</v>
      </c>
      <c r="P633" s="10">
        <f>N633*1.1</f>
        <v>126.50000000000001</v>
      </c>
      <c r="Q633" s="10"/>
      <c r="R633" s="268"/>
      <c r="S633" s="203" t="s">
        <v>94</v>
      </c>
      <c r="T633" s="277" t="s">
        <v>1723</v>
      </c>
      <c r="V633" s="204"/>
      <c r="W633" s="204">
        <f>VLOOKUP(T633,$A$681:$F$2236,6,FALSE)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1697</v>
      </c>
      <c r="AE633" s="204"/>
      <c r="AF633" s="204">
        <f>VLOOKUP(AC633,$A$681:$F$2236,6,FALSE)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433</v>
      </c>
      <c r="AN633" s="204"/>
      <c r="AO633" s="204">
        <f>VLOOKUP(AL633,$A$681:$F$2236,6,FALSE)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442</v>
      </c>
      <c r="AW633" s="204"/>
      <c r="AX633" s="204">
        <f>VLOOKUP(AU633,$A$681:$F$2236,6,FALSE)</f>
        <v>1</v>
      </c>
      <c r="AY633" s="203" t="s">
        <v>69</v>
      </c>
      <c r="AZ633" s="10">
        <f>AX633*1.1</f>
        <v>1.1000000000000001</v>
      </c>
      <c r="BA633" s="10"/>
      <c r="BB633" s="268"/>
      <c r="BC633" s="203" t="s">
        <v>94</v>
      </c>
      <c r="BD633" s="277" t="s">
        <v>579</v>
      </c>
      <c r="BF633" s="204"/>
      <c r="BG633" s="204">
        <f>VLOOKUP(BD633,$A$681:$F$2236,6,FALSE)</f>
        <v>77</v>
      </c>
      <c r="BH633" s="203" t="s">
        <v>69</v>
      </c>
      <c r="BI633" s="10">
        <f>BG633*1.1</f>
        <v>84.7</v>
      </c>
      <c r="BJ633" s="10"/>
      <c r="BK633" s="268"/>
      <c r="BL633" s="203" t="s">
        <v>94</v>
      </c>
      <c r="BM633" s="277" t="s">
        <v>1708</v>
      </c>
      <c r="BO633" s="204"/>
      <c r="BP633" s="204">
        <f>VLOOKUP(BM633,$A$681:$F$2236,6,FALSE)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2348</v>
      </c>
      <c r="BX633" s="204"/>
      <c r="BY633" s="204">
        <f>VLOOKUP(BV633,$A$681:$F$2236,6,FALSE)</f>
        <v>160</v>
      </c>
      <c r="BZ633" s="203" t="s">
        <v>69</v>
      </c>
      <c r="CA633" s="10">
        <f>BY633*1.1</f>
        <v>176</v>
      </c>
      <c r="CB633" s="10"/>
      <c r="CC633" s="268"/>
      <c r="CD633" s="203" t="s">
        <v>94</v>
      </c>
      <c r="CE633" s="277" t="s">
        <v>606</v>
      </c>
      <c r="CG633" s="204"/>
      <c r="CH633" s="204">
        <f>VLOOKUP(CE633,$A$681:$F$2236,6,FALSE)</f>
        <v>33</v>
      </c>
      <c r="CI633" s="203" t="s">
        <v>69</v>
      </c>
      <c r="CJ633" s="10">
        <f>CH633*1.1</f>
        <v>36.300000000000004</v>
      </c>
      <c r="CK633" s="10"/>
      <c r="CL633" s="268"/>
      <c r="CM633" s="203" t="s">
        <v>94</v>
      </c>
      <c r="CN633" s="277" t="s">
        <v>1193</v>
      </c>
      <c r="CP633" s="204"/>
      <c r="CQ633" s="204">
        <f>VLOOKUP(CN633,$A$681:$F$2236,6,FALSE)</f>
        <v>8</v>
      </c>
      <c r="CR633" s="203" t="s">
        <v>69</v>
      </c>
      <c r="CS633" s="10">
        <f>CQ633*1.1</f>
        <v>8.8000000000000007</v>
      </c>
      <c r="CT633" s="10"/>
      <c r="CU633" s="268"/>
      <c r="CV633" s="203" t="s">
        <v>94</v>
      </c>
      <c r="CW633" s="277" t="s">
        <v>1708</v>
      </c>
      <c r="CY633" s="204"/>
      <c r="CZ633" s="204">
        <f>VLOOKUP(CW633,$A$681:$F$2236,6,FALSE)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494</v>
      </c>
      <c r="DH633" s="204"/>
      <c r="DI633" s="204">
        <f>VLOOKUP(DF633,$A$681:$F$2236,6,FALSE)</f>
        <v>56</v>
      </c>
      <c r="DJ633" s="203" t="s">
        <v>69</v>
      </c>
      <c r="DK633" s="10">
        <f>DI633*1.1</f>
        <v>61.600000000000009</v>
      </c>
      <c r="DL633" s="10"/>
      <c r="DM633" s="268"/>
      <c r="DN633" s="203" t="s">
        <v>94</v>
      </c>
      <c r="DO633" s="277" t="s">
        <v>1723</v>
      </c>
      <c r="DQ633" s="204"/>
      <c r="DR633" s="204">
        <f>VLOOKUP(DO633,$A$681:$F$2236,6,FALSE)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VLOOKUP(DX633,$A$681:$F$2236,6,FALSE)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515</v>
      </c>
      <c r="EI633" s="204"/>
      <c r="EJ633" s="204">
        <f>VLOOKUP(EG633,$A$681:$F$2236,6,FALSE)</f>
        <v>36</v>
      </c>
      <c r="EK633" s="203" t="s">
        <v>69</v>
      </c>
      <c r="EL633" s="10">
        <f>EJ633*1.1</f>
        <v>39.6</v>
      </c>
      <c r="EM633" s="10"/>
      <c r="EN633" s="268"/>
      <c r="EO633" s="203" t="s">
        <v>94</v>
      </c>
      <c r="EP633" s="277" t="s">
        <v>1193</v>
      </c>
      <c r="ER633" s="204"/>
      <c r="ES633" s="204">
        <f>VLOOKUP(EP633,$A$681:$F$2236,6,FALSE)</f>
        <v>8</v>
      </c>
      <c r="ET633" s="203" t="s">
        <v>69</v>
      </c>
      <c r="EU633" s="10">
        <f>ES633*1.1</f>
        <v>8.8000000000000007</v>
      </c>
      <c r="EV633" s="10"/>
      <c r="EW633" s="268"/>
      <c r="EX633" s="203" t="s">
        <v>94</v>
      </c>
      <c r="EY633" s="277" t="s">
        <v>2353</v>
      </c>
      <c r="FA633" s="204"/>
      <c r="FB633" s="204">
        <f>VLOOKUP(EY633,$A$681:$F$2236,6,FALSE)</f>
        <v>79</v>
      </c>
      <c r="FC633" s="203" t="s">
        <v>69</v>
      </c>
      <c r="FD633" s="10">
        <f>FB633*1.1</f>
        <v>86.9</v>
      </c>
      <c r="FE633" s="10"/>
      <c r="FF633" s="268"/>
      <c r="FG633" s="203" t="s">
        <v>94</v>
      </c>
      <c r="FH633" s="424" t="s">
        <v>490</v>
      </c>
      <c r="FJ633" s="204"/>
      <c r="FK633" s="204">
        <f>VLOOKUP(FH633,$A$681:$F$2236,6,FALSE)</f>
        <v>35</v>
      </c>
      <c r="FL633" s="203" t="s">
        <v>69</v>
      </c>
      <c r="FM633" s="10">
        <f>FK633*1.1</f>
        <v>38.5</v>
      </c>
      <c r="FN633" s="10"/>
      <c r="FO633" s="268"/>
      <c r="FP633" s="203" t="s">
        <v>94</v>
      </c>
      <c r="FQ633" s="277" t="s">
        <v>1697</v>
      </c>
      <c r="FS633" s="204"/>
      <c r="FT633" s="204">
        <f>VLOOKUP(FQ633,$A$681:$F$2236,6,FALSE)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692</v>
      </c>
      <c r="GB633" s="204"/>
      <c r="GC633" s="204">
        <f>VLOOKUP(FZ633,$A$681:$F$2236,6,FALSE)</f>
        <v>12</v>
      </c>
      <c r="GD633" s="203" t="s">
        <v>69</v>
      </c>
      <c r="GE633" s="10">
        <f>GC633*1.1</f>
        <v>13.200000000000001</v>
      </c>
      <c r="GF633" s="10"/>
      <c r="GG633" s="268"/>
      <c r="GH633" s="203" t="s">
        <v>94</v>
      </c>
      <c r="GI633" s="277" t="s">
        <v>494</v>
      </c>
      <c r="GK633" s="204"/>
      <c r="GL633" s="204">
        <f>VLOOKUP(GI633,$A$681:$F$2236,6,FALSE)</f>
        <v>56</v>
      </c>
      <c r="GM633" s="203" t="s">
        <v>69</v>
      </c>
      <c r="GN633" s="10">
        <f>GL633*1.1</f>
        <v>61.600000000000009</v>
      </c>
      <c r="GO633" s="10"/>
      <c r="GP633" s="268"/>
      <c r="GQ633" s="203" t="s">
        <v>94</v>
      </c>
      <c r="GR633" s="277" t="s">
        <v>458</v>
      </c>
      <c r="GT633" s="204"/>
      <c r="GU633" s="204">
        <f>VLOOKUP(GR633,$A$681:$F$2236,6,FALSE)</f>
        <v>10</v>
      </c>
      <c r="GV633" s="203" t="s">
        <v>69</v>
      </c>
      <c r="GW633" s="10">
        <f>GU633*1.1</f>
        <v>11</v>
      </c>
      <c r="GX633" s="10"/>
      <c r="GY633" s="268"/>
      <c r="GZ633" s="203" t="s">
        <v>94</v>
      </c>
      <c r="HA633" s="277" t="s">
        <v>541</v>
      </c>
      <c r="HC633" s="204"/>
      <c r="HD633" s="204">
        <f>VLOOKUP(HA633,$A$681:$F$2236,6,FALSE)</f>
        <v>0</v>
      </c>
      <c r="HE633" s="203" t="s">
        <v>69</v>
      </c>
      <c r="HF633" s="10">
        <f>HD633*1.1</f>
        <v>0</v>
      </c>
      <c r="HG633" s="10"/>
      <c r="HH633" s="268"/>
      <c r="HI633" s="203" t="s">
        <v>94</v>
      </c>
      <c r="HJ633" s="277" t="s">
        <v>442</v>
      </c>
      <c r="HL633" s="204"/>
      <c r="HM633" s="204">
        <f>VLOOKUP(HJ633,$A$681:$F$2236,6,FALSE)</f>
        <v>1</v>
      </c>
      <c r="HN633" s="203" t="s">
        <v>69</v>
      </c>
      <c r="HO633" s="10">
        <f>HM633*1.1</f>
        <v>1.1000000000000001</v>
      </c>
      <c r="HP633" s="10"/>
      <c r="HQ633" s="268"/>
      <c r="HR633" s="203" t="s">
        <v>94</v>
      </c>
      <c r="HS633" s="277" t="s">
        <v>433</v>
      </c>
      <c r="HU633" s="204"/>
      <c r="HV633" s="204">
        <f>VLOOKUP(HS633,$A$681:$F$2236,6,FALSE)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VLOOKUP(IB633,$A$681:$F$2236,6,FALSE)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476</v>
      </c>
      <c r="IM633" s="204"/>
      <c r="IN633" s="204">
        <f>VLOOKUP(IK633,$A$681:$F$2236,6,FALSE)</f>
        <v>2</v>
      </c>
      <c r="IO633" s="203" t="s">
        <v>69</v>
      </c>
      <c r="IP633" s="10">
        <f>IN633*1.1</f>
        <v>2.2000000000000002</v>
      </c>
      <c r="IQ633" s="10"/>
      <c r="IR633" s="268"/>
      <c r="IS633" s="203" t="s">
        <v>94</v>
      </c>
      <c r="IT633" s="277" t="s">
        <v>611</v>
      </c>
      <c r="IV633" s="204"/>
      <c r="IW633" s="204">
        <f>VLOOKUP(IT633,$A$681:$F$2236,6,FALSE)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458</v>
      </c>
      <c r="JE633" s="204"/>
      <c r="JF633" s="204">
        <f>VLOOKUP(JC633,$A$681:$F$2236,6,FALSE)</f>
        <v>10</v>
      </c>
      <c r="JG633" s="203" t="s">
        <v>69</v>
      </c>
      <c r="JH633" s="10">
        <f>JF633*1.1</f>
        <v>11</v>
      </c>
      <c r="JI633" s="10"/>
      <c r="JJ633" s="268"/>
      <c r="JK633" s="203" t="s">
        <v>94</v>
      </c>
      <c r="JL633" s="277" t="s">
        <v>2353</v>
      </c>
      <c r="JN633" s="204"/>
      <c r="JO633" s="204">
        <f>VLOOKUP(JL633,$A$681:$F$2236,6,FALSE)</f>
        <v>79</v>
      </c>
      <c r="JP633" s="203" t="s">
        <v>69</v>
      </c>
      <c r="JQ633" s="10">
        <f>JO633*1.1</f>
        <v>86.9</v>
      </c>
      <c r="JR633" s="10"/>
      <c r="JS633" s="268"/>
      <c r="JT633" s="203" t="s">
        <v>94</v>
      </c>
      <c r="JU633" s="277" t="s">
        <v>671</v>
      </c>
      <c r="JW633" s="204"/>
      <c r="JX633" s="204">
        <f>VLOOKUP(JU633,$A$681:$F$2236,6,FALSE)</f>
        <v>10</v>
      </c>
      <c r="JY633" s="203" t="s">
        <v>69</v>
      </c>
      <c r="JZ633" s="10">
        <f>JX633*1.1</f>
        <v>11</v>
      </c>
      <c r="KA633" s="10"/>
      <c r="KB633" s="268"/>
      <c r="KC633" s="203" t="s">
        <v>94</v>
      </c>
      <c r="KD633" s="277" t="s">
        <v>458</v>
      </c>
      <c r="KF633" s="204"/>
      <c r="KG633" s="204">
        <f>VLOOKUP(KD633,$A$681:$F$2236,6,FALSE)</f>
        <v>10</v>
      </c>
      <c r="KH633" s="203" t="s">
        <v>69</v>
      </c>
      <c r="KI633" s="10">
        <f>KG633*1.1</f>
        <v>11</v>
      </c>
      <c r="KJ633" s="10"/>
      <c r="KK633" s="268"/>
      <c r="KL633" s="203" t="s">
        <v>94</v>
      </c>
      <c r="KM633" s="277" t="s">
        <v>541</v>
      </c>
      <c r="KO633" s="204"/>
      <c r="KP633" s="204">
        <f>VLOOKUP(KM633,$A$681:$F$2236,6,FALSE)</f>
        <v>0</v>
      </c>
      <c r="KQ633" s="203" t="s">
        <v>69</v>
      </c>
      <c r="KR633" s="10">
        <f>KP633*1.1</f>
        <v>0</v>
      </c>
      <c r="KS633" s="10"/>
      <c r="KT633" s="268"/>
      <c r="KU633" s="203" t="s">
        <v>94</v>
      </c>
      <c r="KV633" s="277" t="s">
        <v>468</v>
      </c>
      <c r="KX633" s="204"/>
      <c r="KY633" s="204">
        <f>VLOOKUP(KV633,$A$681:$F$2236,6,FALSE)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468</v>
      </c>
      <c r="LG633" s="204"/>
      <c r="LH633" s="204">
        <f>VLOOKUP(LE633,$A$681:$F$2236,6,FALSE)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442</v>
      </c>
      <c r="LP633" s="204"/>
      <c r="LQ633" s="204">
        <f>VLOOKUP(LN633,$A$681:$F$2236,6,FALSE)</f>
        <v>1</v>
      </c>
      <c r="LR633" s="203" t="s">
        <v>69</v>
      </c>
      <c r="LS633" s="10">
        <f>LQ633*1.1</f>
        <v>1.1000000000000001</v>
      </c>
      <c r="LT633" s="10"/>
      <c r="LU633" s="268"/>
      <c r="LV633" s="203" t="s">
        <v>94</v>
      </c>
      <c r="LW633" s="277" t="s">
        <v>2348</v>
      </c>
      <c r="LY633" s="204"/>
      <c r="LZ633" s="204">
        <f>VLOOKUP(LW633,$A$681:$F$2236,6,FALSE)</f>
        <v>160</v>
      </c>
      <c r="MA633" s="203" t="s">
        <v>69</v>
      </c>
      <c r="MB633" s="10">
        <f>LZ633*1.1</f>
        <v>176</v>
      </c>
      <c r="MC633" s="10"/>
      <c r="MD633" s="268"/>
      <c r="ME633" s="203" t="s">
        <v>94</v>
      </c>
      <c r="MF633" s="277" t="s">
        <v>2348</v>
      </c>
      <c r="MH633" s="204"/>
      <c r="MI633" s="204">
        <f>VLOOKUP(MF633,$A$681:$F$2236,6,FALSE)</f>
        <v>160</v>
      </c>
      <c r="MJ633" s="203" t="s">
        <v>69</v>
      </c>
      <c r="MK633" s="10">
        <f>MI633*1.1</f>
        <v>176</v>
      </c>
      <c r="ML633" s="10"/>
      <c r="MM633" s="268"/>
      <c r="MN633" s="203" t="s">
        <v>94</v>
      </c>
      <c r="MO633" s="277" t="s">
        <v>464</v>
      </c>
      <c r="MQ633" s="204"/>
      <c r="MR633" s="204">
        <f>VLOOKUP(MO633,$A$681:$F$2236,6,FALSE)</f>
        <v>115</v>
      </c>
      <c r="MS633" s="203" t="s">
        <v>69</v>
      </c>
      <c r="MT633" s="10">
        <f>MR633*1.1</f>
        <v>126.50000000000001</v>
      </c>
      <c r="MU633" s="10"/>
      <c r="MV633" s="268"/>
      <c r="MW633" s="203" t="s">
        <v>94</v>
      </c>
      <c r="MX633" s="277" t="s">
        <v>692</v>
      </c>
      <c r="MZ633" s="204"/>
      <c r="NA633" s="204">
        <f>VLOOKUP(MX633,$A$681:$F$2236,6,FALSE)</f>
        <v>12</v>
      </c>
      <c r="NB633" s="203" t="s">
        <v>69</v>
      </c>
      <c r="NC633" s="10">
        <f>NA633*1.1</f>
        <v>13.200000000000001</v>
      </c>
      <c r="ND633" s="10"/>
      <c r="NE633" s="268"/>
      <c r="NF633" s="203" t="s">
        <v>94</v>
      </c>
      <c r="NG633" s="277" t="s">
        <v>1697</v>
      </c>
      <c r="NI633" s="204"/>
      <c r="NJ633" s="204">
        <f>VLOOKUP(NG633,$A$681:$F$2236,6,FALSE)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7" t="s">
        <v>692</v>
      </c>
      <c r="NR633" s="204"/>
      <c r="NS633" s="204">
        <f>VLOOKUP(NP633,$A$681:$F$2236,6,FALSE)</f>
        <v>12</v>
      </c>
      <c r="NT633" s="203" t="s">
        <v>69</v>
      </c>
      <c r="NU633" s="10">
        <f>NS633*1.1</f>
        <v>13.200000000000001</v>
      </c>
      <c r="NV633" s="10"/>
      <c r="NW633" s="268"/>
      <c r="NX633" s="203" t="s">
        <v>94</v>
      </c>
      <c r="NY633" s="277" t="s">
        <v>541</v>
      </c>
      <c r="OA633" s="204"/>
      <c r="OB633" s="204">
        <f>VLOOKUP(NY633,$A$681:$F$2236,6,FALSE)</f>
        <v>0</v>
      </c>
      <c r="OC633" s="203" t="s">
        <v>69</v>
      </c>
      <c r="OD633" s="10">
        <f>OB633*1.1</f>
        <v>0</v>
      </c>
      <c r="OE633" s="10"/>
      <c r="OF633" s="268"/>
      <c r="OG633" s="203" t="s">
        <v>94</v>
      </c>
      <c r="OH633" s="277" t="s">
        <v>433</v>
      </c>
      <c r="OJ633" s="204"/>
      <c r="OK633" s="204">
        <f>VLOOKUP(OH633,$A$681:$F$2236,6,FALSE)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7" t="s">
        <v>490</v>
      </c>
      <c r="OS633" s="204"/>
      <c r="OT633" s="204">
        <f>VLOOKUP(OQ633,$A$681:$F$2236,6,FALSE)</f>
        <v>35</v>
      </c>
      <c r="OU633" s="203" t="s">
        <v>69</v>
      </c>
      <c r="OV633" s="10">
        <f>OT633*1.1</f>
        <v>38.5</v>
      </c>
      <c r="OW633" s="10"/>
      <c r="OX633" s="268"/>
      <c r="OY633" s="203" t="s">
        <v>94</v>
      </c>
      <c r="OZ633" s="431" t="s">
        <v>476</v>
      </c>
      <c r="PB633" s="204"/>
      <c r="PC633" s="204">
        <f>VLOOKUP(OZ633,$A$681:$F$2236,6,FALSE)</f>
        <v>2</v>
      </c>
      <c r="PD633" s="203" t="s">
        <v>69</v>
      </c>
      <c r="PE633" s="10">
        <f>PC633*1.1</f>
        <v>2.2000000000000002</v>
      </c>
      <c r="PF633" s="10"/>
      <c r="PG633" s="268"/>
      <c r="PH633" s="203" t="s">
        <v>94</v>
      </c>
      <c r="PI633" s="277" t="s">
        <v>658</v>
      </c>
      <c r="PK633" s="204"/>
      <c r="PL633" s="204">
        <f>VLOOKUP(PI633,$A$681:$F$2236,6,FALSE)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VLOOKUP(PR633,$A$681:$F$2236,6,FALSE)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436</v>
      </c>
      <c r="QC633" s="204"/>
      <c r="QD633" s="204">
        <f>VLOOKUP(QA633,$A$681:$F$2236,6,FALSE)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692</v>
      </c>
      <c r="QL633" s="204"/>
      <c r="QM633" s="204">
        <f>VLOOKUP(QJ633,$A$681:$F$2236,6,FALSE)</f>
        <v>12</v>
      </c>
      <c r="QN633" s="203" t="s">
        <v>69</v>
      </c>
      <c r="QO633" s="10">
        <f>QM633*1.1</f>
        <v>13.200000000000001</v>
      </c>
      <c r="QP633" s="10"/>
      <c r="QQ633" s="268"/>
      <c r="QR633" s="203" t="s">
        <v>94</v>
      </c>
      <c r="QS633" s="277" t="s">
        <v>1723</v>
      </c>
      <c r="QU633" s="204"/>
      <c r="QV633" s="204">
        <f>VLOOKUP(QS633,$A$681:$F$2236,6,FALSE)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1697</v>
      </c>
      <c r="RD633" s="204"/>
      <c r="RE633" s="204">
        <f>VLOOKUP(RB633,$A$681:$F$2236,6,FALSE)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VLOOKUP(RK633,$A$681:$F$2236,6,FALSE)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579</v>
      </c>
      <c r="RV633" s="204"/>
      <c r="RW633" s="204">
        <f>VLOOKUP(RT633,$A$681:$F$2236,6,FALSE)</f>
        <v>77</v>
      </c>
      <c r="RX633" s="203" t="s">
        <v>69</v>
      </c>
      <c r="RY633" s="10">
        <f>RW633*1.1</f>
        <v>84.7</v>
      </c>
      <c r="RZ633" s="10"/>
      <c r="SA633" s="274"/>
      <c r="SB633" s="203" t="s">
        <v>94</v>
      </c>
      <c r="SC633" s="277" t="s">
        <v>692</v>
      </c>
      <c r="SE633" s="204"/>
      <c r="SF633" s="204">
        <f>VLOOKUP(SC633,$A$681:$F$2236,6,FALSE)</f>
        <v>12</v>
      </c>
      <c r="SG633" s="203" t="s">
        <v>69</v>
      </c>
      <c r="SH633" s="10">
        <f>SF633*1.1</f>
        <v>13.200000000000001</v>
      </c>
      <c r="SI633" s="10"/>
      <c r="SJ633" s="274"/>
      <c r="SK633" s="203" t="s">
        <v>94</v>
      </c>
      <c r="SL633" s="277" t="s">
        <v>1708</v>
      </c>
      <c r="SN633" s="204"/>
      <c r="SO633" s="204">
        <f>VLOOKUP(SL633,$A$681:$F$2236,6,FALSE)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458</v>
      </c>
      <c r="SW633" s="204"/>
      <c r="SX633" s="204">
        <f>VLOOKUP(SU633,$A$681:$F$2236,6,FALSE)</f>
        <v>10</v>
      </c>
      <c r="SY633" s="203" t="s">
        <v>69</v>
      </c>
      <c r="SZ633" s="10">
        <f>SX633*1.1</f>
        <v>11</v>
      </c>
      <c r="TA633" s="10"/>
      <c r="TB633" s="274"/>
      <c r="TC633" s="203" t="s">
        <v>94</v>
      </c>
      <c r="TD633" s="431" t="s">
        <v>1723</v>
      </c>
      <c r="TF633" s="204"/>
      <c r="TG633" s="204">
        <f>VLOOKUP(TD633,$A$681:$F$2236,6,FALSE)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1697</v>
      </c>
      <c r="TO633" s="204"/>
      <c r="TP633" s="204">
        <f>VLOOKUP(TM633,$A$681:$F$2236,6,FALSE)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1193</v>
      </c>
      <c r="TX633" s="204"/>
      <c r="TY633" s="204">
        <f>VLOOKUP(TV633,$A$681:$F$2236,6,FALSE)</f>
        <v>8</v>
      </c>
      <c r="TZ633" s="203" t="s">
        <v>69</v>
      </c>
      <c r="UA633" s="10">
        <f>TY633*1.1</f>
        <v>8.8000000000000007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VLOOKUP(UE633,$A$681:$F$2236,6,FALSE)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692</v>
      </c>
      <c r="UP633" s="204"/>
      <c r="UQ633" s="204">
        <f>VLOOKUP(UN633,$A$681:$F$2236,6,FALSE)</f>
        <v>12</v>
      </c>
      <c r="UR633" s="203" t="s">
        <v>69</v>
      </c>
      <c r="US633" s="10">
        <f>UQ633*1.1</f>
        <v>13.200000000000001</v>
      </c>
      <c r="UT633" s="10"/>
      <c r="UU633" s="274"/>
      <c r="UV633" s="203" t="s">
        <v>94</v>
      </c>
      <c r="UW633" s="277" t="s">
        <v>491</v>
      </c>
      <c r="UY633" s="204"/>
      <c r="UZ633" s="204">
        <f>VLOOKUP(UW633,$A$681:$F$2236,6,FALSE)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490</v>
      </c>
      <c r="VH633" s="204"/>
      <c r="VI633" s="204">
        <f>VLOOKUP(VF633,$A$681:$F$2236,6,FALSE)</f>
        <v>35</v>
      </c>
      <c r="VJ633" s="203" t="s">
        <v>69</v>
      </c>
      <c r="VK633" s="10">
        <f>VI633*1.1</f>
        <v>38.5</v>
      </c>
      <c r="VL633" s="10"/>
      <c r="VM633" s="274"/>
      <c r="VN633" s="203" t="s">
        <v>94</v>
      </c>
      <c r="VO633" s="277" t="s">
        <v>622</v>
      </c>
      <c r="VQ633" s="204"/>
      <c r="VR633" s="204">
        <f>VLOOKUP(VO633,$A$681:$F$2236,6,FALSE)</f>
        <v>4</v>
      </c>
      <c r="VS633" s="203" t="s">
        <v>69</v>
      </c>
      <c r="VT633" s="10">
        <f>VR633*1.1</f>
        <v>4.4000000000000004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VLOOKUP(VX633,$A$681:$F$2236,6,FALSE)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442</v>
      </c>
      <c r="WI633" s="204"/>
      <c r="WJ633" s="204">
        <f>VLOOKUP(WG633,$A$681:$F$2236,6,FALSE)</f>
        <v>1</v>
      </c>
      <c r="WK633" s="203" t="s">
        <v>69</v>
      </c>
      <c r="WL633" s="10">
        <f>WJ633*1.1</f>
        <v>1.1000000000000001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VLOOKUP(WP633,$A$681:$F$2236,6,FALSE)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VLOOKUP(WY633,$A$681:$F$2236,6,FALSE)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2353</v>
      </c>
      <c r="XJ633" s="204"/>
      <c r="XK633" s="204">
        <f>VLOOKUP(XH633,$A$681:$F$2236,6,FALSE)</f>
        <v>79</v>
      </c>
      <c r="XL633" s="203" t="s">
        <v>69</v>
      </c>
      <c r="XM633" s="10">
        <f>XK633*1.1</f>
        <v>86.9</v>
      </c>
      <c r="XO633" s="274"/>
      <c r="XP633" s="203" t="s">
        <v>94</v>
      </c>
      <c r="XQ633" s="277" t="s">
        <v>835</v>
      </c>
      <c r="XS633" s="204"/>
      <c r="XT633" s="204">
        <f>VLOOKUP(XQ633,$A$681:$F$2236,6,FALSE)</f>
        <v>0</v>
      </c>
      <c r="XU633" s="203" t="s">
        <v>69</v>
      </c>
      <c r="XV633" s="10">
        <f>XT633*1.1</f>
        <v>0</v>
      </c>
      <c r="XW633" s="10"/>
      <c r="XX633" s="274"/>
      <c r="XY633" s="203" t="s">
        <v>94</v>
      </c>
      <c r="XZ633" s="277" t="s">
        <v>494</v>
      </c>
      <c r="YB633" s="204"/>
      <c r="YC633" s="204">
        <f>VLOOKUP(XZ633,$A$681:$F$2236,6,FALSE)</f>
        <v>56</v>
      </c>
      <c r="YD633" s="203" t="s">
        <v>69</v>
      </c>
      <c r="YE633" s="10">
        <f>YC633*1.1</f>
        <v>61.600000000000009</v>
      </c>
      <c r="YG633" s="274"/>
      <c r="YH633" s="203" t="s">
        <v>94</v>
      </c>
      <c r="YI633" s="279" t="s">
        <v>183</v>
      </c>
      <c r="YK633" s="204"/>
      <c r="YL633" s="204" t="e">
        <f>VLOOKUP(YI633,$A$681:$F$2236,6,FALSE)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VLOOKUP(YR633,$A$681:$F$2236,6,FALSE)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31" t="s">
        <v>671</v>
      </c>
      <c r="ZC633" s="204"/>
      <c r="ZD633" s="204">
        <f>VLOOKUP(ZA633,$A$681:$F$2236,6,FALSE)</f>
        <v>10</v>
      </c>
      <c r="ZE633" s="203" t="s">
        <v>69</v>
      </c>
      <c r="ZF633" s="10">
        <f>ZD633*1.1</f>
        <v>11</v>
      </c>
      <c r="ZH633" s="274"/>
      <c r="ZI633" s="203" t="s">
        <v>94</v>
      </c>
      <c r="ZJ633" s="277" t="s">
        <v>828</v>
      </c>
      <c r="ZL633" s="204"/>
      <c r="ZM633" s="204">
        <f>VLOOKUP(ZJ633,$A$681:$F$2236,6,FALSE)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679</v>
      </c>
      <c r="ZU633" s="204"/>
      <c r="ZV633" s="204">
        <f>VLOOKUP(ZS633,$A$681:$F$2236,6,FALSE)</f>
        <v>0</v>
      </c>
      <c r="ZW633" s="203" t="s">
        <v>69</v>
      </c>
      <c r="ZX633" s="10">
        <f>ZV633*1.1</f>
        <v>0</v>
      </c>
      <c r="ZY633" s="10"/>
      <c r="ZZ633" s="274"/>
      <c r="AAA633" s="203" t="s">
        <v>94</v>
      </c>
      <c r="AAB633" s="277" t="s">
        <v>433</v>
      </c>
      <c r="AAD633" s="204"/>
      <c r="AAE633" s="204">
        <f>VLOOKUP(AAB633,$A$681:$F$2236,6,FALSE)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1848</v>
      </c>
      <c r="AAM633" s="204"/>
      <c r="AAN633" s="204">
        <f>VLOOKUP(AAK633,$A$681:$F$2236,6,FALSE)</f>
        <v>29</v>
      </c>
      <c r="AAO633" s="203" t="s">
        <v>69</v>
      </c>
      <c r="AAP633" s="10">
        <f>AAN633*1.1</f>
        <v>31.900000000000002</v>
      </c>
      <c r="AAQ633" s="10"/>
      <c r="AAR633" s="274"/>
      <c r="AAS633" s="203" t="s">
        <v>94</v>
      </c>
      <c r="AAT633" s="277" t="s">
        <v>416</v>
      </c>
      <c r="AAV633" s="204"/>
      <c r="AAW633" s="204">
        <f>VLOOKUP(AAT633,$A$681:$F$2236,6,FALSE)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VLOOKUP(ABC633,$A$681:$F$2236,6,FALSE)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464</v>
      </c>
      <c r="ABN633" s="204"/>
      <c r="ABO633" s="204">
        <f>VLOOKUP(ABL633,$A$681:$F$2236,6,FALSE)</f>
        <v>115</v>
      </c>
      <c r="ABP633" s="203" t="s">
        <v>69</v>
      </c>
      <c r="ABQ633" s="10">
        <f>ABO633*1.1</f>
        <v>126.50000000000001</v>
      </c>
      <c r="ABR633" s="10"/>
      <c r="ABS633" s="274"/>
      <c r="ABT633" s="203" t="s">
        <v>94</v>
      </c>
      <c r="ABU633" s="277" t="s">
        <v>2348</v>
      </c>
      <c r="ABW633" s="204"/>
      <c r="ABX633" s="204">
        <f>VLOOKUP(ABU633,$A$681:$F$2236,6,FALSE)</f>
        <v>160</v>
      </c>
      <c r="ABY633" s="203" t="s">
        <v>69</v>
      </c>
      <c r="ABZ633" s="10">
        <f>ABX633*1.1</f>
        <v>176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VLOOKUP(ACD633,$A$681:$F$2236,6,FALSE)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VLOOKUP(ACM633,$A$681:$F$2236,6,FALSE)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VLOOKUP(ACV633,$A$681:$F$2236,6,FALSE)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VLOOKUP(ADE633,$A$681:$F$2236,6,FALSE)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VLOOKUP(ADN633,$A$681:$F$2236,6,FALSE)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VLOOKUP(ADW633,$A$681:$F$2236,6,FALSE)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VLOOKUP(AEF633,$A$681:$F$2236,6,FALSE)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VLOOKUP(AEO633,$A$681:$F$2236,6,FALSE)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VLOOKUP(AEX633,$A$681:$F$2236,6,FALSE)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VLOOKUP(AFG633,$A$681:$F$2236,6,FALSE)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VLOOKUP(AFP633,$A$681:$F$2236,6,FALSE)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VLOOKUP(AFY633,$A$681:$F$2236,6,FALSE)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VLOOKUP(AGH633,$A$681:$F$2236,6,FALSE)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VLOOKUP(AGQ633,$A$681:$F$2236,6,FALSE)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436</v>
      </c>
      <c r="AHB633" s="204"/>
      <c r="AHC633" s="204">
        <f>VLOOKUP(AGZ633,$A$681:$F$2236,6,FALSE)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464</v>
      </c>
      <c r="AHK633" s="204"/>
      <c r="AHL633" s="204">
        <f>VLOOKUP(AHI633,$A$681:$F$2236,6,FALSE)</f>
        <v>115</v>
      </c>
      <c r="AHM633" s="203" t="s">
        <v>69</v>
      </c>
      <c r="AHN633" s="10">
        <f>AHL633*1.1</f>
        <v>126.50000000000001</v>
      </c>
      <c r="AHO633" s="10"/>
      <c r="AHP633" s="274"/>
      <c r="AHQ633" s="203" t="s">
        <v>94</v>
      </c>
      <c r="AHR633" s="277" t="s">
        <v>671</v>
      </c>
      <c r="AHT633" s="204"/>
      <c r="AHU633" s="204">
        <f>VLOOKUP(AHR633,$A$681:$F$2236,6,FALSE)</f>
        <v>10</v>
      </c>
      <c r="AHV633" s="203" t="s">
        <v>69</v>
      </c>
      <c r="AHW633" s="10">
        <f>AHU633*1.1</f>
        <v>11</v>
      </c>
      <c r="AHX633" s="10"/>
      <c r="AHY633" s="274"/>
      <c r="AHZ633" s="203" t="s">
        <v>94</v>
      </c>
      <c r="AIA633" s="277" t="s">
        <v>671</v>
      </c>
      <c r="AIC633" s="204"/>
      <c r="AID633" s="204">
        <f>VLOOKUP(AIA633,$A$681:$F$2236,6,FALSE)</f>
        <v>10</v>
      </c>
      <c r="AIE633" s="203" t="s">
        <v>69</v>
      </c>
      <c r="AIF633" s="10">
        <f>AID633*1.1</f>
        <v>11</v>
      </c>
      <c r="AIG633" s="10"/>
      <c r="AIH633" s="274"/>
      <c r="AII633" s="203" t="s">
        <v>94</v>
      </c>
      <c r="AIJ633" s="277" t="s">
        <v>433</v>
      </c>
      <c r="AIL633" s="204"/>
      <c r="AIM633" s="204">
        <f>VLOOKUP(AIJ633,$A$681:$F$2236,6,FALSE)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606</v>
      </c>
      <c r="AIU633" s="204"/>
      <c r="AIV633" s="204">
        <f>VLOOKUP(AIS633,$A$681:$F$2236,6,FALSE)</f>
        <v>33</v>
      </c>
      <c r="AIW633" s="203" t="s">
        <v>69</v>
      </c>
      <c r="AIX633" s="10">
        <f>AIV633*1.1</f>
        <v>36.300000000000004</v>
      </c>
      <c r="AIY633" s="10"/>
      <c r="AIZ633" s="274"/>
      <c r="AJA633" s="203" t="s">
        <v>94</v>
      </c>
      <c r="AJB633" s="277" t="s">
        <v>515</v>
      </c>
      <c r="AJD633" s="204"/>
      <c r="AJE633" s="204">
        <f>VLOOKUP(AJB633,$A$681:$F$2236,6,FALSE)</f>
        <v>36</v>
      </c>
      <c r="AJF633" s="203" t="s">
        <v>69</v>
      </c>
      <c r="AJG633" s="10">
        <f>AJE633*1.1</f>
        <v>39.6</v>
      </c>
      <c r="AJH633" s="10"/>
      <c r="AJI633" s="274"/>
      <c r="AJJ633" s="203" t="s">
        <v>94</v>
      </c>
      <c r="AJK633" s="277" t="s">
        <v>476</v>
      </c>
      <c r="AJM633" s="204"/>
      <c r="AJN633" s="204">
        <f>VLOOKUP(AJK633,$A$681:$F$2236,6,FALSE)</f>
        <v>2</v>
      </c>
      <c r="AJO633" s="203" t="s">
        <v>69</v>
      </c>
      <c r="AJP633" s="10">
        <f>AJN633*1.1</f>
        <v>2.2000000000000002</v>
      </c>
      <c r="AJQ633" s="10"/>
      <c r="AJR633" s="274"/>
      <c r="AJS633" s="203" t="s">
        <v>94</v>
      </c>
      <c r="AJT633" s="434" t="s">
        <v>679</v>
      </c>
      <c r="AJV633" s="204"/>
      <c r="AJW633" s="204">
        <f>VLOOKUP(AJT633,$A$681:$F$2236,6,FALSE)</f>
        <v>0</v>
      </c>
      <c r="AJX633" s="203" t="s">
        <v>69</v>
      </c>
      <c r="AJY633" s="10">
        <f>AJW633*1.1</f>
        <v>0</v>
      </c>
      <c r="AJZ633" s="10"/>
      <c r="AKA633" s="274"/>
      <c r="AKB633" s="203" t="s">
        <v>94</v>
      </c>
      <c r="AKC633" s="277" t="s">
        <v>835</v>
      </c>
      <c r="AKE633" s="204"/>
      <c r="AKF633" s="204">
        <f>VLOOKUP(AKC633,$A$681:$F$2236,6,FALSE)</f>
        <v>0</v>
      </c>
      <c r="AKG633" s="203" t="s">
        <v>69</v>
      </c>
      <c r="AKH633" s="10">
        <f>AKF633*1.1</f>
        <v>0</v>
      </c>
      <c r="AKI633" s="10"/>
      <c r="AKJ633" s="274"/>
      <c r="AKK633" s="203" t="s">
        <v>94</v>
      </c>
      <c r="AKL633" s="277" t="s">
        <v>416</v>
      </c>
      <c r="AKN633" s="204"/>
      <c r="AKO633" s="204">
        <f>VLOOKUP(AKL633,$A$681:$F$2236,6,FALSE)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532</v>
      </c>
      <c r="AKW633" s="204"/>
      <c r="AKX633" s="204">
        <f>VLOOKUP(AKU633,$A$681:$F$2236,6,FALSE)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436</v>
      </c>
      <c r="ALF633" s="204"/>
      <c r="ALG633" s="204">
        <f>VLOOKUP(ALD633,$A$681:$F$2236,6,FALSE)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616</v>
      </c>
      <c r="ALO633" s="204"/>
      <c r="ALP633" s="204">
        <f>VLOOKUP(ALM633,$A$681:$F$2236,6,FALSE)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428</v>
      </c>
      <c r="ALX633" s="204"/>
      <c r="ALY633" s="204">
        <f>VLOOKUP(ALV633,$A$681:$F$2236,6,FALSE)</f>
        <v>6</v>
      </c>
      <c r="ALZ633" s="203" t="s">
        <v>69</v>
      </c>
      <c r="AMA633" s="10">
        <f>ALY633*1.1</f>
        <v>6.6000000000000005</v>
      </c>
      <c r="AMB633" s="10"/>
      <c r="AMC633" s="274"/>
      <c r="AMD633" s="203" t="s">
        <v>94</v>
      </c>
      <c r="AME633" s="277" t="s">
        <v>579</v>
      </c>
      <c r="AMG633" s="204"/>
      <c r="AMH633" s="204">
        <f>VLOOKUP(AME633,$A$681:$F$2236,6,FALSE)</f>
        <v>77</v>
      </c>
      <c r="AMI633" s="203" t="s">
        <v>69</v>
      </c>
      <c r="AMJ633" s="10">
        <f>AMH633*1.1</f>
        <v>84.7</v>
      </c>
      <c r="AMK633" s="10"/>
      <c r="AML633" s="274"/>
      <c r="AMM633" s="203" t="s">
        <v>94</v>
      </c>
      <c r="AMN633" s="277" t="s">
        <v>416</v>
      </c>
      <c r="AMP633" s="204"/>
      <c r="AMQ633" s="204">
        <f>VLOOKUP(AMN633,$A$681:$F$2236,6,FALSE)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671</v>
      </c>
      <c r="AMY633" s="204"/>
      <c r="AMZ633" s="204">
        <f>VLOOKUP(AMW633,$A$681:$F$2236,6,FALSE)</f>
        <v>10</v>
      </c>
      <c r="ANA633" s="203" t="s">
        <v>69</v>
      </c>
      <c r="ANB633" s="10">
        <f>AMZ633*1.1</f>
        <v>11</v>
      </c>
      <c r="ANC633" s="10"/>
      <c r="AND633" s="274"/>
      <c r="ANE633" s="203" t="s">
        <v>94</v>
      </c>
      <c r="ANF633" s="277" t="s">
        <v>1723</v>
      </c>
      <c r="ANH633" s="204"/>
      <c r="ANI633" s="204">
        <f>VLOOKUP(ANF633,$A$681:$F$2236,6,FALSE)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464</v>
      </c>
      <c r="ANQ633" s="204"/>
      <c r="ANR633" s="204">
        <f>VLOOKUP(ANO633,$A$681:$F$2236,6,FALSE)</f>
        <v>115</v>
      </c>
      <c r="ANS633" s="203" t="s">
        <v>69</v>
      </c>
      <c r="ANT633" s="10">
        <f>ANR633*1.1</f>
        <v>126.50000000000001</v>
      </c>
      <c r="ANU633" s="10"/>
      <c r="ANV633" s="274"/>
      <c r="ANW633" s="203" t="s">
        <v>94</v>
      </c>
      <c r="ANX633" s="277" t="s">
        <v>532</v>
      </c>
      <c r="ANZ633" s="204"/>
      <c r="AOA633" s="204">
        <f>VLOOKUP(ANX633,$A$681:$F$2236,6,FALSE)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606</v>
      </c>
      <c r="AOI633" s="204"/>
      <c r="AOJ633" s="204">
        <f>VLOOKUP(AOG633,$A$681:$F$2236,6,FALSE)</f>
        <v>33</v>
      </c>
      <c r="AOK633" s="203" t="s">
        <v>69</v>
      </c>
      <c r="AOL633" s="10">
        <f>AOJ633*1.1</f>
        <v>36.300000000000004</v>
      </c>
      <c r="AOM633" s="10"/>
      <c r="AON633" s="274"/>
      <c r="AOO633" s="203" t="s">
        <v>94</v>
      </c>
      <c r="AOP633" s="277" t="s">
        <v>1708</v>
      </c>
      <c r="AOR633" s="204"/>
      <c r="AOS633" s="204">
        <f>VLOOKUP(AOP633,$A$681:$F$2236,6,FALSE)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476</v>
      </c>
      <c r="APA633" s="204"/>
      <c r="APB633" s="204">
        <f>VLOOKUP(AOY633,$A$681:$F$2236,6,FALSE)</f>
        <v>2</v>
      </c>
      <c r="APC633" s="203" t="s">
        <v>69</v>
      </c>
      <c r="APD633" s="10">
        <f>APB633*1.1</f>
        <v>2.2000000000000002</v>
      </c>
      <c r="APE633" s="10"/>
      <c r="APF633" s="274"/>
      <c r="APG633" s="203" t="s">
        <v>94</v>
      </c>
      <c r="APH633" s="277" t="s">
        <v>1697</v>
      </c>
      <c r="APJ633" s="204"/>
      <c r="APK633" s="204">
        <f>VLOOKUP(APH633,$A$681:$F$2236,6,FALSE)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433</v>
      </c>
      <c r="APS633" s="204"/>
      <c r="APT633" s="204">
        <f>VLOOKUP(APQ633,$A$681:$F$2236,6,FALSE)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428</v>
      </c>
      <c r="AQB633" s="204"/>
      <c r="AQC633" s="204">
        <f>VLOOKUP(APZ633,$A$681:$F$2236,6,FALSE)</f>
        <v>6</v>
      </c>
      <c r="AQD633" s="203" t="s">
        <v>69</v>
      </c>
      <c r="AQE633" s="10">
        <f>AQC633*1.1</f>
        <v>6.6000000000000005</v>
      </c>
      <c r="AQF633" s="10"/>
      <c r="AQG633" s="274"/>
    </row>
    <row r="634" spans="1:1125" s="14" customFormat="1" ht="15">
      <c r="A634" s="203"/>
      <c r="B634" s="417"/>
      <c r="D634" s="203"/>
      <c r="E634" s="203"/>
      <c r="F634" s="203"/>
      <c r="G634" s="10"/>
      <c r="H634" s="10">
        <f>SUM(G629:G633)</f>
        <v>547.30000000000007</v>
      </c>
      <c r="I634" s="268"/>
      <c r="J634" s="203"/>
      <c r="K634" s="417"/>
      <c r="M634" s="203"/>
      <c r="N634" s="203"/>
      <c r="O634" s="203"/>
      <c r="P634" s="10"/>
      <c r="Q634" s="10">
        <f>SUM(P629:P633)</f>
        <v>443.1</v>
      </c>
      <c r="R634" s="268"/>
      <c r="S634" s="203"/>
      <c r="T634" s="265"/>
      <c r="V634" s="203"/>
      <c r="W634" s="203"/>
      <c r="X634" s="203"/>
      <c r="Y634" s="10"/>
      <c r="Z634" s="10">
        <f>SUM(Y629:Y633)</f>
        <v>465.3</v>
      </c>
      <c r="AA634" s="268"/>
      <c r="AB634" s="203"/>
      <c r="AC634" s="417"/>
      <c r="AE634" s="203"/>
      <c r="AF634" s="203"/>
      <c r="AG634" s="203"/>
      <c r="AH634" s="10"/>
      <c r="AI634" s="10">
        <f>SUM(AH629:AH633)</f>
        <v>598.80000000000007</v>
      </c>
      <c r="AJ634" s="268"/>
      <c r="AK634" s="203"/>
      <c r="AL634" s="417"/>
      <c r="AN634" s="203"/>
      <c r="AO634" s="203"/>
      <c r="AP634" s="203"/>
      <c r="AQ634" s="10"/>
      <c r="AR634" s="10">
        <f>SUM(AQ629:AQ633)</f>
        <v>510.8</v>
      </c>
      <c r="AS634" s="268"/>
      <c r="AT634" s="203"/>
      <c r="AU634" s="417"/>
      <c r="AW634" s="203"/>
      <c r="AX634" s="203"/>
      <c r="AY634" s="203"/>
      <c r="AZ634" s="10"/>
      <c r="BA634" s="10">
        <f>SUM(AZ629:AZ633)</f>
        <v>322.60000000000002</v>
      </c>
      <c r="BB634" s="268"/>
      <c r="BC634" s="203"/>
      <c r="BD634" s="417"/>
      <c r="BF634" s="203"/>
      <c r="BG634" s="203"/>
      <c r="BH634" s="203"/>
      <c r="BI634" s="10"/>
      <c r="BJ634" s="10">
        <f>SUM(BI629:BI633)</f>
        <v>293.8</v>
      </c>
      <c r="BK634" s="268"/>
      <c r="BL634" s="203"/>
      <c r="BM634" s="417"/>
      <c r="BO634" s="203"/>
      <c r="BP634" s="203"/>
      <c r="BQ634" s="203"/>
      <c r="BR634" s="10"/>
      <c r="BS634" s="10">
        <f>SUM(BR629:BR633)</f>
        <v>355.30000000000007</v>
      </c>
      <c r="BT634" s="268"/>
      <c r="BU634" s="203"/>
      <c r="BV634" s="417"/>
      <c r="BX634" s="203"/>
      <c r="BY634" s="203"/>
      <c r="BZ634" s="203"/>
      <c r="CA634" s="10"/>
      <c r="CB634" s="10">
        <f>SUM(CA629:CA633)</f>
        <v>353.1</v>
      </c>
      <c r="CC634" s="268"/>
      <c r="CD634" s="203"/>
      <c r="CE634" s="417"/>
      <c r="CG634" s="203"/>
      <c r="CH634" s="203"/>
      <c r="CI634" s="203"/>
      <c r="CJ634" s="10"/>
      <c r="CK634" s="10">
        <f>SUM(CJ629:CJ633)</f>
        <v>586.4</v>
      </c>
      <c r="CL634" s="268"/>
      <c r="CM634" s="203"/>
      <c r="CN634" s="417"/>
      <c r="CP634" s="203"/>
      <c r="CQ634" s="203"/>
      <c r="CR634" s="203"/>
      <c r="CS634" s="10"/>
      <c r="CT634" s="10">
        <f>SUM(CS629:CS633)</f>
        <v>295.5</v>
      </c>
      <c r="CU634" s="268"/>
      <c r="CV634" s="203"/>
      <c r="CW634" s="417"/>
      <c r="CY634" s="203"/>
      <c r="CZ634" s="203"/>
      <c r="DA634" s="203"/>
      <c r="DB634" s="10"/>
      <c r="DC634" s="10">
        <f>SUM(DB629:DB633)</f>
        <v>644.50000000000011</v>
      </c>
      <c r="DD634" s="268"/>
      <c r="DE634" s="203"/>
      <c r="DF634" s="417"/>
      <c r="DH634" s="203"/>
      <c r="DI634" s="203"/>
      <c r="DJ634" s="203"/>
      <c r="DK634" s="10"/>
      <c r="DL634" s="10">
        <f>SUM(DK629:DK633)</f>
        <v>487.6</v>
      </c>
      <c r="DM634" s="268"/>
      <c r="DN634" s="203"/>
      <c r="DO634" s="417"/>
      <c r="DQ634" s="203"/>
      <c r="DR634" s="203"/>
      <c r="DS634" s="203"/>
      <c r="DT634" s="10"/>
      <c r="DU634" s="10">
        <f>SUM(DT629:DT633)</f>
        <v>349.9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7"/>
      <c r="EI634" s="203"/>
      <c r="EJ634" s="203"/>
      <c r="EK634" s="203"/>
      <c r="EL634" s="10"/>
      <c r="EM634" s="10">
        <f>SUM(EL629:EL633)</f>
        <v>265.40000000000003</v>
      </c>
      <c r="EN634" s="268"/>
      <c r="EO634" s="203"/>
      <c r="EP634" s="417"/>
      <c r="ER634" s="203"/>
      <c r="ES634" s="203"/>
      <c r="ET634" s="203"/>
      <c r="EU634" s="10"/>
      <c r="EV634" s="10">
        <f>SUM(EU629:EU633)</f>
        <v>425.7</v>
      </c>
      <c r="EW634" s="268"/>
      <c r="EX634" s="203"/>
      <c r="EY634" s="417"/>
      <c r="FA634" s="203"/>
      <c r="FB634" s="203"/>
      <c r="FC634" s="203"/>
      <c r="FD634" s="10"/>
      <c r="FE634" s="10">
        <f>SUM(FD629:FD633)</f>
        <v>331.20000000000005</v>
      </c>
      <c r="FF634" s="268"/>
      <c r="FG634" s="203"/>
      <c r="FH634" s="425"/>
      <c r="FJ634" s="203"/>
      <c r="FK634" s="203"/>
      <c r="FL634" s="203"/>
      <c r="FM634" s="10"/>
      <c r="FN634" s="10">
        <f>SUM(FM629:FM633)</f>
        <v>391.20000000000005</v>
      </c>
      <c r="FO634" s="268"/>
      <c r="FP634" s="203"/>
      <c r="FQ634" s="417"/>
      <c r="FS634" s="203"/>
      <c r="FT634" s="203"/>
      <c r="FU634" s="203"/>
      <c r="FV634" s="10"/>
      <c r="FW634" s="10">
        <f>SUM(FV629:FV633)</f>
        <v>505.70000000000005</v>
      </c>
      <c r="FX634" s="268"/>
      <c r="FY634" s="203"/>
      <c r="FZ634" s="417"/>
      <c r="GB634" s="203"/>
      <c r="GC634" s="203"/>
      <c r="GD634" s="203"/>
      <c r="GE634" s="10"/>
      <c r="GF634" s="10">
        <f>SUM(GE629:GE633)</f>
        <v>607.20000000000005</v>
      </c>
      <c r="GG634" s="268"/>
      <c r="GH634" s="203"/>
      <c r="GI634" s="417"/>
      <c r="GK634" s="203"/>
      <c r="GL634" s="203"/>
      <c r="GM634" s="203"/>
      <c r="GN634" s="10"/>
      <c r="GO634" s="10">
        <f>SUM(GN629:GN633)</f>
        <v>243.90000000000003</v>
      </c>
      <c r="GP634" s="268"/>
      <c r="GQ634" s="203"/>
      <c r="GR634" s="417"/>
      <c r="GT634" s="203"/>
      <c r="GU634" s="203"/>
      <c r="GV634" s="203"/>
      <c r="GW634" s="203"/>
      <c r="GX634" s="10">
        <f>SUM(GW629:GW633)</f>
        <v>445.09999999999997</v>
      </c>
      <c r="GY634" s="268"/>
      <c r="GZ634" s="203"/>
      <c r="HA634" s="417"/>
      <c r="HC634" s="203"/>
      <c r="HD634" s="203"/>
      <c r="HE634" s="203"/>
      <c r="HF634" s="10"/>
      <c r="HG634" s="10">
        <f>SUM(HF629:HF633)</f>
        <v>429.7</v>
      </c>
      <c r="HH634" s="268"/>
      <c r="HI634" s="203"/>
      <c r="HJ634" s="417"/>
      <c r="HL634" s="203"/>
      <c r="HM634" s="203"/>
      <c r="HN634" s="203"/>
      <c r="HO634" s="203"/>
      <c r="HP634" s="10">
        <f>SUM(HO629:HO633)</f>
        <v>290.60000000000002</v>
      </c>
      <c r="HQ634" s="268"/>
      <c r="HR634" s="203"/>
      <c r="HS634" s="426"/>
      <c r="HU634" s="203"/>
      <c r="HV634" s="203"/>
      <c r="HW634" s="203"/>
      <c r="HX634" s="10"/>
      <c r="HY634" s="10">
        <f>SUM(HX629:HX633)</f>
        <v>140.1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6"/>
      <c r="IM634" s="203"/>
      <c r="IN634" s="203"/>
      <c r="IO634" s="203"/>
      <c r="IP634" s="10"/>
      <c r="IQ634" s="10">
        <f>SUM(IP629:IP633)</f>
        <v>291.7</v>
      </c>
      <c r="IR634" s="268"/>
      <c r="IS634" s="203"/>
      <c r="IT634" s="426"/>
      <c r="IV634" s="203"/>
      <c r="IW634" s="203"/>
      <c r="IX634" s="203"/>
      <c r="IY634" s="10"/>
      <c r="IZ634" s="10">
        <f>SUM(IY629:IY633)</f>
        <v>362</v>
      </c>
      <c r="JA634" s="268"/>
      <c r="JB634" s="203"/>
      <c r="JC634" s="426"/>
      <c r="JE634" s="203"/>
      <c r="JF634" s="203"/>
      <c r="JG634" s="203"/>
      <c r="JH634" s="10"/>
      <c r="JI634" s="10">
        <f>SUM(JH629:JH633)</f>
        <v>233</v>
      </c>
      <c r="JJ634" s="268"/>
      <c r="JK634" s="203"/>
      <c r="JL634" s="426"/>
      <c r="JN634" s="203"/>
      <c r="JO634" s="203"/>
      <c r="JP634" s="203"/>
      <c r="JQ634" s="10"/>
      <c r="JR634" s="10">
        <f>SUM(JQ629:JQ633)</f>
        <v>407.4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353.9</v>
      </c>
      <c r="KB634" s="268"/>
      <c r="KC634" s="203"/>
      <c r="KD634" s="426"/>
      <c r="KF634" s="203"/>
      <c r="KG634" s="203"/>
      <c r="KH634" s="203"/>
      <c r="KI634" s="10"/>
      <c r="KJ634" s="10">
        <f>SUM(KI629:KI633)</f>
        <v>287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410.79999999999995</v>
      </c>
      <c r="KT634" s="268"/>
      <c r="KU634" s="203"/>
      <c r="KV634" s="432"/>
      <c r="KX634" s="203"/>
      <c r="KY634" s="203"/>
      <c r="KZ634" s="203"/>
      <c r="LA634" s="10"/>
      <c r="LB634" s="10">
        <f>SUM(LA629:LA633)</f>
        <v>211.4</v>
      </c>
      <c r="LC634" s="268"/>
      <c r="LD634" s="203"/>
      <c r="LE634" s="426"/>
      <c r="LG634" s="203"/>
      <c r="LH634" s="203"/>
      <c r="LI634" s="203"/>
      <c r="LJ634" s="10"/>
      <c r="LK634" s="10">
        <f>SUM(LJ629:LJ633)</f>
        <v>94.7</v>
      </c>
      <c r="LL634" s="268"/>
      <c r="LM634" s="203"/>
      <c r="LN634" s="426"/>
      <c r="LP634" s="203"/>
      <c r="LQ634" s="203"/>
      <c r="LR634" s="203"/>
      <c r="LS634" s="10"/>
      <c r="LT634" s="10">
        <f>SUM(LS629:LS633)</f>
        <v>562.9</v>
      </c>
      <c r="LU634" s="268"/>
      <c r="LV634" s="203"/>
      <c r="LW634" s="426"/>
      <c r="LY634" s="203"/>
      <c r="LZ634" s="203"/>
      <c r="MA634" s="203"/>
      <c r="MB634" s="10"/>
      <c r="MC634" s="10">
        <f>SUM(MB629:MB633)</f>
        <v>333.8</v>
      </c>
      <c r="MD634" s="268"/>
      <c r="ME634" s="203"/>
      <c r="MF634" s="426"/>
      <c r="MH634" s="203"/>
      <c r="MI634" s="203"/>
      <c r="MJ634" s="203"/>
      <c r="MK634" s="10"/>
      <c r="ML634" s="10">
        <f>SUM(MK629:MK633)</f>
        <v>346</v>
      </c>
      <c r="MM634" s="268"/>
      <c r="MN634" s="203"/>
      <c r="MO634" s="426"/>
      <c r="MQ634" s="203"/>
      <c r="MR634" s="203"/>
      <c r="MS634" s="203"/>
      <c r="MT634" s="10"/>
      <c r="MU634" s="10">
        <f>SUM(MT629:MT633)</f>
        <v>230.70000000000002</v>
      </c>
      <c r="MV634" s="268"/>
      <c r="MW634" s="203"/>
      <c r="MX634" s="426"/>
      <c r="MZ634" s="203"/>
      <c r="NA634" s="203"/>
      <c r="NB634" s="203"/>
      <c r="NC634" s="10"/>
      <c r="ND634" s="10">
        <f>SUM(NC629:NC633)</f>
        <v>401</v>
      </c>
      <c r="NE634" s="268"/>
      <c r="NF634" s="203"/>
      <c r="NG634" s="426"/>
      <c r="NI634" s="203"/>
      <c r="NJ634" s="203"/>
      <c r="NK634" s="203"/>
      <c r="NL634" s="10"/>
      <c r="NM634" s="10">
        <f>SUM(NL629:NL633)</f>
        <v>389.1</v>
      </c>
      <c r="NN634" s="268"/>
      <c r="NO634" s="203"/>
      <c r="NP634" s="428"/>
      <c r="NR634" s="203"/>
      <c r="NS634" s="203"/>
      <c r="NT634" s="203"/>
      <c r="NU634" s="10"/>
      <c r="NV634" s="10">
        <f>SUM(NU629:NU633)</f>
        <v>51.2</v>
      </c>
      <c r="NW634" s="268"/>
      <c r="NX634" s="203"/>
      <c r="NY634" s="426"/>
      <c r="OA634" s="203"/>
      <c r="OB634" s="203"/>
      <c r="OC634" s="203"/>
      <c r="OD634" s="203"/>
      <c r="OE634" s="10">
        <f>SUM(OD629:OD633)</f>
        <v>72.899999999999991</v>
      </c>
      <c r="OF634" s="268"/>
      <c r="OG634" s="203"/>
      <c r="OH634" s="426"/>
      <c r="OJ634" s="203"/>
      <c r="OK634" s="203"/>
      <c r="OL634" s="203"/>
      <c r="OM634" s="10"/>
      <c r="ON634" s="10">
        <f>SUM(OM629:OM633)</f>
        <v>302.8</v>
      </c>
      <c r="OO634" s="268"/>
      <c r="OP634" s="203"/>
      <c r="OQ634" s="428"/>
      <c r="OS634" s="203"/>
      <c r="OT634" s="203"/>
      <c r="OU634" s="203"/>
      <c r="OV634" s="10"/>
      <c r="OW634" s="10">
        <f>SUM(OV629:OV633)</f>
        <v>213.6</v>
      </c>
      <c r="OX634" s="268"/>
      <c r="OY634" s="203"/>
      <c r="OZ634" s="431"/>
      <c r="PB634" s="203"/>
      <c r="PC634" s="203"/>
      <c r="PD634" s="203"/>
      <c r="PE634" s="10"/>
      <c r="PF634" s="10">
        <f>SUM(PE629:PE633)</f>
        <v>720.1</v>
      </c>
      <c r="PG634" s="268"/>
      <c r="PH634" s="203"/>
      <c r="PI634" s="426"/>
      <c r="PK634" s="203"/>
      <c r="PL634" s="203"/>
      <c r="PM634" s="203"/>
      <c r="PN634" s="10"/>
      <c r="PO634" s="10">
        <f>SUM(PN629:PN633)</f>
        <v>417.9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6"/>
      <c r="QC634" s="203"/>
      <c r="QD634" s="203"/>
      <c r="QE634" s="203"/>
      <c r="QF634" s="10"/>
      <c r="QG634" s="10">
        <f>SUM(QF629:QF633)</f>
        <v>307.39999999999998</v>
      </c>
      <c r="QH634" s="268"/>
      <c r="QI634" s="203"/>
      <c r="QJ634" s="426"/>
      <c r="QL634" s="203"/>
      <c r="QM634" s="203"/>
      <c r="QN634" s="203"/>
      <c r="QO634" s="10"/>
      <c r="QP634" s="10">
        <f>SUM(QO629:QO633)</f>
        <v>440.7</v>
      </c>
      <c r="QQ634" s="268"/>
      <c r="QR634" s="203"/>
      <c r="QS634" s="426"/>
      <c r="QU634" s="203"/>
      <c r="QV634" s="203"/>
      <c r="QW634" s="203"/>
      <c r="QX634" s="10"/>
      <c r="QY634" s="10">
        <f>SUM(QX629:QX633)</f>
        <v>496.4</v>
      </c>
      <c r="QZ634" s="268"/>
      <c r="RA634" s="203"/>
      <c r="RB634" s="426"/>
      <c r="RD634" s="203"/>
      <c r="RE634" s="203"/>
      <c r="RF634" s="203"/>
      <c r="RG634" s="10"/>
      <c r="RH634" s="10">
        <f>SUM(RG629:RG633)</f>
        <v>540.70000000000005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6"/>
      <c r="RV634" s="203"/>
      <c r="RW634" s="203"/>
      <c r="RX634" s="203"/>
      <c r="RY634" s="10"/>
      <c r="RZ634" s="10">
        <f>SUM(RY629:RY633)</f>
        <v>320.7</v>
      </c>
      <c r="SA634" s="274"/>
      <c r="SB634" s="203"/>
      <c r="SC634" s="426"/>
      <c r="SE634" s="203"/>
      <c r="SF634" s="203"/>
      <c r="SG634" s="203"/>
      <c r="SH634" s="10"/>
      <c r="SI634" s="10">
        <f>SUM(SH629:SH633)</f>
        <v>299.2</v>
      </c>
      <c r="SJ634" s="274"/>
      <c r="SK634" s="203"/>
      <c r="SL634" s="426"/>
      <c r="SN634" s="203"/>
      <c r="SO634" s="203"/>
      <c r="SP634" s="203"/>
      <c r="SQ634" s="10"/>
      <c r="SR634" s="10">
        <f>SUM(SQ629:SQ633)</f>
        <v>256.60000000000002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85</v>
      </c>
      <c r="TB634" s="274"/>
      <c r="TC634" s="203"/>
      <c r="TD634" s="431"/>
      <c r="TF634" s="203"/>
      <c r="TG634" s="203"/>
      <c r="TH634" s="203"/>
      <c r="TI634" s="203"/>
      <c r="TJ634" s="10">
        <f>SUM(TI629:TI633)</f>
        <v>254.8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479.9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229.10000000000002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28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56.8</v>
      </c>
      <c r="VD634" s="274"/>
      <c r="VE634" s="203"/>
      <c r="VF634" s="426"/>
      <c r="VH634" s="203"/>
      <c r="VI634" s="203"/>
      <c r="VJ634" s="203"/>
      <c r="VK634" s="10"/>
      <c r="VL634" s="10">
        <f>SUM(VK629:VK633)</f>
        <v>444.5</v>
      </c>
      <c r="VM634" s="274"/>
      <c r="VN634" s="203"/>
      <c r="VO634" s="426"/>
      <c r="VQ634" s="203"/>
      <c r="VR634" s="203"/>
      <c r="VS634" s="203"/>
      <c r="VT634" s="10"/>
      <c r="VU634" s="10">
        <f>SUM(VT629:VT633)</f>
        <v>772.4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68.3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6"/>
      <c r="XJ634" s="203"/>
      <c r="XK634" s="203"/>
      <c r="XL634" s="203"/>
      <c r="XM634" s="203"/>
      <c r="XN634" s="10">
        <f>SUM(XM629:XM633)</f>
        <v>459.79999999999995</v>
      </c>
      <c r="XO634" s="274"/>
      <c r="XP634" s="203"/>
      <c r="XQ634" s="426"/>
      <c r="XS634" s="203"/>
      <c r="XT634" s="203"/>
      <c r="XU634" s="203"/>
      <c r="XV634" s="10"/>
      <c r="XW634" s="10">
        <f>SUM(XV629:XV633)</f>
        <v>506.2</v>
      </c>
      <c r="XX634" s="274"/>
      <c r="XY634" s="203"/>
      <c r="XZ634" s="426"/>
      <c r="YB634" s="203"/>
      <c r="YC634" s="203"/>
      <c r="YD634" s="203"/>
      <c r="YE634" s="203"/>
      <c r="YF634" s="10">
        <f>SUM(YE629:YE633)</f>
        <v>522.6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31"/>
      <c r="ZC634" s="203"/>
      <c r="ZD634" s="203"/>
      <c r="ZE634" s="203"/>
      <c r="ZF634" s="203"/>
      <c r="ZG634" s="10">
        <f>SUM(ZF629:ZF633)</f>
        <v>367.90000000000003</v>
      </c>
      <c r="ZH634" s="274"/>
      <c r="ZI634" s="203"/>
      <c r="ZJ634" s="426"/>
      <c r="ZL634" s="203"/>
      <c r="ZM634" s="203"/>
      <c r="ZN634" s="203"/>
      <c r="ZO634" s="203"/>
      <c r="ZP634" s="10">
        <f>SUM(ZO629:ZO633)</f>
        <v>492.2</v>
      </c>
      <c r="ZQ634" s="274"/>
      <c r="ZR634" s="203"/>
      <c r="ZS634" s="426"/>
      <c r="ZU634" s="203"/>
      <c r="ZV634" s="203"/>
      <c r="ZW634" s="203"/>
      <c r="ZX634" s="10"/>
      <c r="ZY634" s="10">
        <f>SUM(ZX629:ZX633)</f>
        <v>159.39999999999998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270.2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211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155.79999999999998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232.60000000000002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259.8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6"/>
      <c r="AHB634" s="203"/>
      <c r="AHC634" s="203"/>
      <c r="AHD634" s="203"/>
      <c r="AHE634" s="10"/>
      <c r="AHF634" s="10">
        <f>SUM(AHE629:AHE633)</f>
        <v>151.9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421.2</v>
      </c>
      <c r="AHP634" s="274"/>
      <c r="AHQ634" s="203"/>
      <c r="AHR634" s="432"/>
      <c r="AHT634" s="203"/>
      <c r="AHU634" s="203"/>
      <c r="AHV634" s="203"/>
      <c r="AHW634" s="10"/>
      <c r="AHX634" s="10">
        <f>SUM(AHW629:AHW633)</f>
        <v>309.2</v>
      </c>
      <c r="AHY634" s="274"/>
      <c r="AHZ634" s="203"/>
      <c r="AIA634" s="432"/>
      <c r="AIC634" s="203"/>
      <c r="AID634" s="203"/>
      <c r="AIE634" s="203"/>
      <c r="AIF634" s="10"/>
      <c r="AIG634" s="10">
        <f>SUM(AIF629:AIF633)</f>
        <v>466.79999999999995</v>
      </c>
      <c r="AIH634" s="274"/>
      <c r="AII634" s="203"/>
      <c r="AIJ634" s="432"/>
      <c r="AIL634" s="203"/>
      <c r="AIM634" s="203"/>
      <c r="AIN634" s="203"/>
      <c r="AIO634" s="10"/>
      <c r="AIP634" s="10">
        <f>SUM(AIO629:AIO633)</f>
        <v>239.7</v>
      </c>
      <c r="AIQ634" s="274"/>
      <c r="AIR634" s="203"/>
      <c r="AIS634" s="432"/>
      <c r="AIU634" s="203"/>
      <c r="AIV634" s="203"/>
      <c r="AIW634" s="203"/>
      <c r="AIX634" s="10"/>
      <c r="AIY634" s="10">
        <f>SUM(AIX629:AIX633)</f>
        <v>514.69999999999993</v>
      </c>
      <c r="AIZ634" s="274"/>
      <c r="AJA634" s="203"/>
      <c r="AJB634" s="432"/>
      <c r="AJD634" s="203"/>
      <c r="AJE634" s="203"/>
      <c r="AJF634" s="203"/>
      <c r="AJG634" s="10"/>
      <c r="AJH634" s="10">
        <f>SUM(AJG629:AJG633)</f>
        <v>625.4</v>
      </c>
      <c r="AJI634" s="274"/>
      <c r="AJJ634" s="203"/>
      <c r="AJK634" s="432"/>
      <c r="AJM634" s="203"/>
      <c r="AJN634" s="203"/>
      <c r="AJO634" s="203"/>
      <c r="AJP634" s="10"/>
      <c r="AJQ634" s="10">
        <f>SUM(AJP629:AJP633)</f>
        <v>484.8</v>
      </c>
      <c r="AJR634" s="274"/>
      <c r="AJS634" s="203"/>
      <c r="AJT634" s="435"/>
      <c r="AJV634" s="203"/>
      <c r="AJW634" s="203"/>
      <c r="AJX634" s="203"/>
      <c r="AJY634" s="10"/>
      <c r="AJZ634" s="10">
        <f>SUM(AJY629:AJY633)</f>
        <v>260.39999999999998</v>
      </c>
      <c r="AKA634" s="274"/>
      <c r="AKB634" s="203"/>
      <c r="AKC634" s="432"/>
      <c r="AKE634" s="203"/>
      <c r="AKF634" s="203"/>
      <c r="AKG634" s="203"/>
      <c r="AKH634" s="10"/>
      <c r="AKI634" s="10">
        <f>SUM(AKH629:AKH633)</f>
        <v>272.7</v>
      </c>
      <c r="AKJ634" s="274"/>
      <c r="AKK634" s="203"/>
      <c r="AKL634" s="432"/>
      <c r="AKN634" s="203"/>
      <c r="AKO634" s="203"/>
      <c r="AKP634" s="203"/>
      <c r="AKQ634" s="10"/>
      <c r="AKR634" s="10">
        <f>SUM(AKQ629:AKQ633)</f>
        <v>263.3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338.7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212.5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214.20000000000002</v>
      </c>
      <c r="ALT634" s="274"/>
      <c r="ALU634" s="203"/>
      <c r="ALV634" s="432"/>
      <c r="ALX634" s="203"/>
      <c r="ALY634" s="203"/>
      <c r="ALZ634" s="203"/>
      <c r="AMA634" s="10"/>
      <c r="AMB634" s="10">
        <f>SUM(AMA629:AMA633)</f>
        <v>245.70000000000002</v>
      </c>
      <c r="AMC634" s="274"/>
      <c r="AMD634" s="203"/>
      <c r="AME634" s="432"/>
      <c r="AMG634" s="203"/>
      <c r="AMH634" s="203"/>
      <c r="AMI634" s="203"/>
      <c r="AMJ634" s="10"/>
      <c r="AMK634" s="10">
        <f>SUM(AMJ629:AMJ633)</f>
        <v>342.4</v>
      </c>
      <c r="AML634" s="274"/>
      <c r="AMM634" s="203"/>
      <c r="AMN634" s="432"/>
      <c r="AMP634" s="203"/>
      <c r="AMQ634" s="203"/>
      <c r="AMR634" s="203"/>
      <c r="AMS634" s="10"/>
      <c r="AMT634" s="10">
        <f>SUM(AMS629:AMS633)</f>
        <v>38</v>
      </c>
      <c r="AMU634" s="274"/>
      <c r="AMV634" s="203"/>
      <c r="AMW634" s="432"/>
      <c r="AMY634" s="203"/>
      <c r="AMZ634" s="203"/>
      <c r="ANA634" s="203"/>
      <c r="ANB634" s="10"/>
      <c r="ANC634" s="10">
        <f>SUM(ANB629:ANB633)</f>
        <v>427.6</v>
      </c>
      <c r="AND634" s="274"/>
      <c r="ANE634" s="203"/>
      <c r="ANF634" s="432"/>
      <c r="ANH634" s="203"/>
      <c r="ANI634" s="203"/>
      <c r="ANJ634" s="203"/>
      <c r="ANK634" s="10"/>
      <c r="ANL634" s="10">
        <f>SUM(ANK629:ANK633)</f>
        <v>416.99999999999994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134.30000000000001</v>
      </c>
      <c r="ANV634" s="274"/>
      <c r="ANW634" s="203"/>
      <c r="ANX634" s="432"/>
      <c r="ANZ634" s="203"/>
      <c r="AOA634" s="203"/>
      <c r="AOB634" s="203"/>
      <c r="AOC634" s="10"/>
      <c r="AOD634" s="10">
        <f>SUM(AOC629:AOC633)</f>
        <v>91.2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324</v>
      </c>
      <c r="AON634" s="274"/>
      <c r="AOO634" s="203"/>
      <c r="AOP634" s="432"/>
      <c r="AOR634" s="203"/>
      <c r="AOS634" s="203"/>
      <c r="AOT634" s="203"/>
      <c r="AOU634" s="10"/>
      <c r="AOV634" s="10">
        <f>SUM(AOU629:AOU633)</f>
        <v>637.70000000000005</v>
      </c>
      <c r="AOW634" s="274"/>
      <c r="AOX634" s="203"/>
      <c r="AOY634" s="432"/>
      <c r="APA634" s="203"/>
      <c r="APB634" s="203"/>
      <c r="APC634" s="203"/>
      <c r="APD634" s="10"/>
      <c r="APE634" s="10">
        <f>SUM(APD629:APD633)</f>
        <v>189</v>
      </c>
      <c r="APF634" s="274"/>
      <c r="APG634" s="203"/>
      <c r="APH634" s="432"/>
      <c r="APJ634" s="203"/>
      <c r="APK634" s="203"/>
      <c r="APL634" s="203"/>
      <c r="APM634" s="10"/>
      <c r="APN634" s="10">
        <f>SUM(APM629:APM633)</f>
        <v>394.90000000000009</v>
      </c>
      <c r="APO634" s="274"/>
      <c r="APP634" s="203"/>
      <c r="APQ634" s="432"/>
      <c r="APS634" s="203"/>
      <c r="APT634" s="203"/>
      <c r="APU634" s="203"/>
      <c r="APV634" s="10"/>
      <c r="APW634" s="10">
        <f>SUM(APV629:APV633)</f>
        <v>92.199999999999989</v>
      </c>
      <c r="APX634" s="274"/>
      <c r="APY634" s="203"/>
      <c r="APZ634" s="432"/>
      <c r="AQB634" s="203"/>
      <c r="AQC634" s="203"/>
      <c r="AQD634" s="203"/>
      <c r="AQE634" s="10"/>
      <c r="AQF634" s="10">
        <f>SUM(AQE629:AQE633)</f>
        <v>477.6</v>
      </c>
      <c r="AQG634" s="274"/>
    </row>
    <row r="635" spans="1:1125" s="14" customFormat="1" ht="15">
      <c r="A635" s="203" t="s">
        <v>95</v>
      </c>
      <c r="B635" s="277" t="s">
        <v>2536</v>
      </c>
      <c r="D635" s="284">
        <f>IF(C635="Kopman",1.7,1)</f>
        <v>1</v>
      </c>
      <c r="E635" s="204">
        <f>VLOOKUP(B635,$A$681:$F$2236,6,FALSE)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2102</v>
      </c>
      <c r="M635" s="284">
        <f>IF(L635="Kopman",1.7,1)</f>
        <v>1</v>
      </c>
      <c r="N635" s="204">
        <f>VLOOKUP(K635,$A$681:$F$2236,6,FALSE)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457</v>
      </c>
      <c r="V635" s="284">
        <f>IF(U635="Kopman",1.7,1)</f>
        <v>1</v>
      </c>
      <c r="W635" s="204">
        <f>VLOOKUP(T635,$A$681:$F$2236,6,FALSE)</f>
        <v>42</v>
      </c>
      <c r="X635" s="203" t="s">
        <v>61</v>
      </c>
      <c r="Y635" s="10">
        <f>W635*1.5*V635</f>
        <v>63</v>
      </c>
      <c r="Z635" s="10"/>
      <c r="AA635" s="268"/>
      <c r="AB635" s="203" t="s">
        <v>95</v>
      </c>
      <c r="AC635" s="277" t="s">
        <v>504</v>
      </c>
      <c r="AE635" s="284">
        <f>IF(AD635="Kopman",1.7,1)</f>
        <v>1</v>
      </c>
      <c r="AF635" s="204">
        <f>VLOOKUP(AC635,$A$681:$F$2236,6,FALSE)</f>
        <v>39</v>
      </c>
      <c r="AG635" s="203" t="s">
        <v>61</v>
      </c>
      <c r="AH635" s="10">
        <f>AF635*1.5*AE635</f>
        <v>58.5</v>
      </c>
      <c r="AI635" s="10"/>
      <c r="AJ635" s="268"/>
      <c r="AK635" s="203" t="s">
        <v>95</v>
      </c>
      <c r="AL635" s="277" t="s">
        <v>1241</v>
      </c>
      <c r="AN635" s="284">
        <f>IF(AM635="Kopman",1.7,1)</f>
        <v>1</v>
      </c>
      <c r="AO635" s="204">
        <f>VLOOKUP(AL635,$A$681:$F$2236,6,FALSE)</f>
        <v>43</v>
      </c>
      <c r="AP635" s="203" t="s">
        <v>61</v>
      </c>
      <c r="AQ635" s="10">
        <f>AO635*1.5*AN635</f>
        <v>64.5</v>
      </c>
      <c r="AR635" s="10"/>
      <c r="AS635" s="268"/>
      <c r="AT635" s="203" t="s">
        <v>95</v>
      </c>
      <c r="AU635" s="277" t="s">
        <v>504</v>
      </c>
      <c r="AW635" s="284">
        <f>IF(AV635="Kopman",1.7,1)</f>
        <v>1</v>
      </c>
      <c r="AX635" s="204">
        <f>VLOOKUP(AU635,$A$681:$F$2236,6,FALSE)</f>
        <v>39</v>
      </c>
      <c r="AY635" s="203" t="s">
        <v>61</v>
      </c>
      <c r="AZ635" s="10">
        <f>AX635*1.5*AW635</f>
        <v>58.5</v>
      </c>
      <c r="BA635" s="10"/>
      <c r="BB635" s="268"/>
      <c r="BC635" s="203" t="s">
        <v>95</v>
      </c>
      <c r="BD635" s="277" t="s">
        <v>1261</v>
      </c>
      <c r="BF635" s="284">
        <f>IF(BE635="Kopman",1.7,1)</f>
        <v>1</v>
      </c>
      <c r="BG635" s="204">
        <f>VLOOKUP(BD635,$A$681:$F$2236,6,FALSE)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979</v>
      </c>
      <c r="BO635" s="284">
        <f>IF(BN635="Kopman",1.7,1)</f>
        <v>1</v>
      </c>
      <c r="BP635" s="204">
        <f>VLOOKUP(BM635,$A$681:$F$2236,6,FALSE)</f>
        <v>80</v>
      </c>
      <c r="BQ635" s="203" t="s">
        <v>61</v>
      </c>
      <c r="BR635" s="10">
        <f>BP635*1.5*BO635</f>
        <v>120</v>
      </c>
      <c r="BS635" s="10"/>
      <c r="BT635" s="268"/>
      <c r="BU635" s="203" t="s">
        <v>95</v>
      </c>
      <c r="BV635" s="277" t="s">
        <v>504</v>
      </c>
      <c r="BX635" s="284">
        <f>IF(BW635="Kopman",1.7,1)</f>
        <v>1</v>
      </c>
      <c r="BY635" s="204">
        <f>VLOOKUP(BV635,$A$681:$F$2236,6,FALSE)</f>
        <v>39</v>
      </c>
      <c r="BZ635" s="203" t="s">
        <v>61</v>
      </c>
      <c r="CA635" s="10">
        <f>BY635*1.5*BX635</f>
        <v>58.5</v>
      </c>
      <c r="CB635" s="10"/>
      <c r="CC635" s="268"/>
      <c r="CD635" s="203" t="s">
        <v>95</v>
      </c>
      <c r="CE635" s="277" t="s">
        <v>2102</v>
      </c>
      <c r="CG635" s="284">
        <f>IF(CF635="Kopman",1.7,1)</f>
        <v>1</v>
      </c>
      <c r="CH635" s="204">
        <f>VLOOKUP(CE635,$A$681:$F$2236,6,FALSE)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979</v>
      </c>
      <c r="CP635" s="284">
        <f>IF(CO635="Kopman",1.7,1)</f>
        <v>1</v>
      </c>
      <c r="CQ635" s="204">
        <f>VLOOKUP(CN635,$A$681:$F$2236,6,FALSE)</f>
        <v>80</v>
      </c>
      <c r="CR635" s="203" t="s">
        <v>61</v>
      </c>
      <c r="CS635" s="10">
        <f>CQ635*1.5*CP635</f>
        <v>120</v>
      </c>
      <c r="CT635" s="10"/>
      <c r="CU635" s="268"/>
      <c r="CV635" s="203" t="s">
        <v>95</v>
      </c>
      <c r="CW635" s="277" t="s">
        <v>1452</v>
      </c>
      <c r="CY635" s="284">
        <f>IF(CX635="Kopman",1.7,1)</f>
        <v>1</v>
      </c>
      <c r="CZ635" s="204">
        <f>VLOOKUP(CW635,$A$681:$F$2236,6,FALSE)</f>
        <v>34</v>
      </c>
      <c r="DA635" s="203" t="s">
        <v>61</v>
      </c>
      <c r="DB635" s="10">
        <f>CZ635*1.5*CY635</f>
        <v>51</v>
      </c>
      <c r="DC635" s="10"/>
      <c r="DD635" s="268"/>
      <c r="DE635" s="203" t="s">
        <v>95</v>
      </c>
      <c r="DF635" s="277" t="s">
        <v>489</v>
      </c>
      <c r="DH635" s="284">
        <f>IF(DG635="Kopman",1.7,1)</f>
        <v>1</v>
      </c>
      <c r="DI635" s="204">
        <f>VLOOKUP(DF635,$A$681:$F$2236,6,FALSE)</f>
        <v>5</v>
      </c>
      <c r="DJ635" s="203" t="s">
        <v>61</v>
      </c>
      <c r="DK635" s="10">
        <f>DI635*1.5*DH635</f>
        <v>7.5</v>
      </c>
      <c r="DL635" s="10"/>
      <c r="DM635" s="268"/>
      <c r="DN635" s="203" t="s">
        <v>95</v>
      </c>
      <c r="DO635" s="277" t="s">
        <v>1234</v>
      </c>
      <c r="DQ635" s="284">
        <f>IF(DP635="Kopman",1.7,1)</f>
        <v>1</v>
      </c>
      <c r="DR635" s="204">
        <f>VLOOKUP(DO635,$A$681:$F$2236,6,FALSE)</f>
        <v>54</v>
      </c>
      <c r="DS635" s="203" t="s">
        <v>61</v>
      </c>
      <c r="DT635" s="10">
        <f>DR635*1.5*DQ635</f>
        <v>81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VLOOKUP(DX635,$A$681:$F$2236,6,FALSE)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425</v>
      </c>
      <c r="EI635" s="284">
        <f>IF(EH635="Kopman",1.7,1)</f>
        <v>1</v>
      </c>
      <c r="EJ635" s="204">
        <f>VLOOKUP(EG635,$A$681:$F$2236,6,FALSE)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504</v>
      </c>
      <c r="ER635" s="284">
        <f>IF(EQ635="Kopman",1.7,1)</f>
        <v>1</v>
      </c>
      <c r="ES635" s="204">
        <f>VLOOKUP(EP635,$A$681:$F$2236,6,FALSE)</f>
        <v>39</v>
      </c>
      <c r="ET635" s="203" t="s">
        <v>61</v>
      </c>
      <c r="EU635" s="10">
        <f>ES635*1.5*ER635</f>
        <v>58.5</v>
      </c>
      <c r="EV635" s="10"/>
      <c r="EW635" s="268"/>
      <c r="EX635" s="203" t="s">
        <v>95</v>
      </c>
      <c r="EY635" s="277" t="s">
        <v>1261</v>
      </c>
      <c r="FA635" s="284">
        <f>IF(EZ635="Kopman",1.7,1)</f>
        <v>1</v>
      </c>
      <c r="FB635" s="204">
        <f>VLOOKUP(EY635,$A$681:$F$2236,6,FALSE)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4" t="s">
        <v>1234</v>
      </c>
      <c r="FJ635" s="284">
        <f>IF(FI635="Kopman",1.7,1)</f>
        <v>1</v>
      </c>
      <c r="FK635" s="204">
        <f>VLOOKUP(FH635,$A$681:$F$2236,6,FALSE)</f>
        <v>54</v>
      </c>
      <c r="FL635" s="203" t="s">
        <v>61</v>
      </c>
      <c r="FM635" s="10">
        <f>FK635*1.5*FJ635</f>
        <v>81</v>
      </c>
      <c r="FN635" s="10"/>
      <c r="FO635" s="268"/>
      <c r="FP635" s="203" t="s">
        <v>95</v>
      </c>
      <c r="FQ635" s="277" t="s">
        <v>504</v>
      </c>
      <c r="FS635" s="284">
        <f>IF(FR635="Kopman",1.7,1)</f>
        <v>1</v>
      </c>
      <c r="FT635" s="204">
        <f>VLOOKUP(FQ635,$A$681:$F$2236,6,FALSE)</f>
        <v>39</v>
      </c>
      <c r="FU635" s="203" t="s">
        <v>61</v>
      </c>
      <c r="FV635" s="10">
        <f>FT635*1.5*FS635</f>
        <v>58.5</v>
      </c>
      <c r="FW635" s="10"/>
      <c r="FX635" s="268"/>
      <c r="FY635" s="203" t="s">
        <v>95</v>
      </c>
      <c r="FZ635" s="277" t="s">
        <v>489</v>
      </c>
      <c r="GB635" s="284">
        <f>IF(GA635="Kopman",1.7,1)</f>
        <v>1</v>
      </c>
      <c r="GC635" s="204">
        <f>VLOOKUP(FZ635,$A$681:$F$2236,6,FALSE)</f>
        <v>5</v>
      </c>
      <c r="GD635" s="203" t="s">
        <v>61</v>
      </c>
      <c r="GE635" s="10">
        <f>GC635*1.5*GB635</f>
        <v>7.5</v>
      </c>
      <c r="GF635" s="10"/>
      <c r="GG635" s="268"/>
      <c r="GH635" s="203" t="s">
        <v>95</v>
      </c>
      <c r="GI635" s="277" t="s">
        <v>504</v>
      </c>
      <c r="GK635" s="284">
        <f>IF(GJ635="Kopman",1.7,1)</f>
        <v>1</v>
      </c>
      <c r="GL635" s="204">
        <f>VLOOKUP(GI635,$A$681:$F$2236,6,FALSE)</f>
        <v>39</v>
      </c>
      <c r="GM635" s="203" t="s">
        <v>61</v>
      </c>
      <c r="GN635" s="10">
        <f>GL635*1.5*GK635</f>
        <v>58.5</v>
      </c>
      <c r="GO635" s="10"/>
      <c r="GP635" s="268"/>
      <c r="GQ635" s="203" t="s">
        <v>95</v>
      </c>
      <c r="GR635" s="277" t="s">
        <v>2536</v>
      </c>
      <c r="GT635" s="284">
        <f>IF(GS635="Kopman",1.7,1)</f>
        <v>1</v>
      </c>
      <c r="GU635" s="204">
        <f>VLOOKUP(GR635,$A$681:$F$2236,6,FALSE)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457</v>
      </c>
      <c r="HC635" s="284">
        <f>IF(HB635="Kopman",1.7,1)</f>
        <v>1</v>
      </c>
      <c r="HD635" s="204">
        <f>VLOOKUP(HA635,$A$681:$F$2236,6,FALSE)</f>
        <v>42</v>
      </c>
      <c r="HE635" s="203" t="s">
        <v>61</v>
      </c>
      <c r="HF635" s="10">
        <f>HD635*1.5*HC635</f>
        <v>63</v>
      </c>
      <c r="HG635" s="10"/>
      <c r="HH635" s="268"/>
      <c r="HI635" s="203" t="s">
        <v>95</v>
      </c>
      <c r="HJ635" s="277" t="s">
        <v>504</v>
      </c>
      <c r="HL635" s="284">
        <f>IF(HK635="Kopman",1.7,1)</f>
        <v>1</v>
      </c>
      <c r="HM635" s="204">
        <f>VLOOKUP(HJ635,$A$681:$F$2236,6,FALSE)</f>
        <v>39</v>
      </c>
      <c r="HN635" s="203" t="s">
        <v>149</v>
      </c>
      <c r="HO635" s="10">
        <f>HM635*1.5</f>
        <v>58.5</v>
      </c>
      <c r="HP635" s="10"/>
      <c r="HQ635" s="268"/>
      <c r="HR635" s="203" t="s">
        <v>95</v>
      </c>
      <c r="HS635" s="277" t="s">
        <v>425</v>
      </c>
      <c r="HU635" s="284">
        <f>IF(HT635="Kopman",1.7,1)</f>
        <v>1</v>
      </c>
      <c r="HV635" s="204">
        <f>VLOOKUP(HS635,$A$681:$F$2236,6,FALSE)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VLOOKUP(IB635,$A$681:$F$2236,6,FALSE)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457</v>
      </c>
      <c r="IM635" s="284">
        <f>IF(IL635="Kopman",1.7,1)</f>
        <v>1</v>
      </c>
      <c r="IN635" s="204">
        <f>VLOOKUP(IK635,$A$681:$F$2236,6,FALSE)</f>
        <v>42</v>
      </c>
      <c r="IO635" s="203" t="s">
        <v>61</v>
      </c>
      <c r="IP635" s="10">
        <f>IN635*1.5*IM635</f>
        <v>63</v>
      </c>
      <c r="IQ635" s="10"/>
      <c r="IR635" s="268"/>
      <c r="IS635" s="203" t="s">
        <v>95</v>
      </c>
      <c r="IT635" s="277" t="s">
        <v>1456</v>
      </c>
      <c r="IV635" s="284">
        <f>IF(IU635="Kopman",1.7,1)</f>
        <v>1</v>
      </c>
      <c r="IW635" s="204">
        <f>VLOOKUP(IT635,$A$681:$F$2236,6,FALSE)</f>
        <v>47</v>
      </c>
      <c r="IX635" s="203" t="s">
        <v>61</v>
      </c>
      <c r="IY635" s="10">
        <f>IW635*1.5*IV635</f>
        <v>70.5</v>
      </c>
      <c r="IZ635" s="10"/>
      <c r="JA635" s="268"/>
      <c r="JB635" s="203" t="s">
        <v>95</v>
      </c>
      <c r="JC635" s="277" t="s">
        <v>585</v>
      </c>
      <c r="JE635" s="284">
        <f>IF(JD635="Kopman",1.7,1)</f>
        <v>1</v>
      </c>
      <c r="JF635" s="204">
        <f>VLOOKUP(JC635,$A$681:$F$2236,6,FALSE)</f>
        <v>60</v>
      </c>
      <c r="JG635" s="203" t="s">
        <v>61</v>
      </c>
      <c r="JH635" s="10">
        <f>JF635*1.5*JE635</f>
        <v>90</v>
      </c>
      <c r="JI635" s="10"/>
      <c r="JJ635" s="268"/>
      <c r="JK635" s="203" t="s">
        <v>95</v>
      </c>
      <c r="JL635" s="277" t="s">
        <v>526</v>
      </c>
      <c r="JN635" s="284">
        <f>IF(JM635="Kopman",1.7,1)</f>
        <v>1</v>
      </c>
      <c r="JO635" s="204">
        <f>VLOOKUP(JL635,$A$681:$F$2236,6,FALSE)</f>
        <v>165</v>
      </c>
      <c r="JP635" s="203" t="s">
        <v>61</v>
      </c>
      <c r="JQ635" s="10">
        <f>JO635*1.5*JN635</f>
        <v>247.5</v>
      </c>
      <c r="JR635" s="10"/>
      <c r="JS635" s="268"/>
      <c r="JT635" s="203" t="s">
        <v>95</v>
      </c>
      <c r="JU635" s="277" t="s">
        <v>1261</v>
      </c>
      <c r="JW635" s="284">
        <f>IF(JV635="Kopman",1.7,1)</f>
        <v>1</v>
      </c>
      <c r="JX635" s="204">
        <f>VLOOKUP(JU635,$A$681:$F$2236,6,FALSE)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609</v>
      </c>
      <c r="KF635" s="284">
        <f>IF(KE635="Kopman",1.7,1)</f>
        <v>1</v>
      </c>
      <c r="KG635" s="204">
        <f>VLOOKUP(KD635,$A$681:$F$2236,6,FALSE)</f>
        <v>13</v>
      </c>
      <c r="KH635" s="203" t="s">
        <v>61</v>
      </c>
      <c r="KI635" s="10">
        <f>KG635*1.5*KF635</f>
        <v>19.5</v>
      </c>
      <c r="KJ635" s="10"/>
      <c r="KK635" s="268"/>
      <c r="KL635" s="203" t="s">
        <v>95</v>
      </c>
      <c r="KM635" s="277" t="s">
        <v>451</v>
      </c>
      <c r="KO635" s="284">
        <f>IF(KN635="Kopman",1.7,1)</f>
        <v>1</v>
      </c>
      <c r="KP635" s="204">
        <f>VLOOKUP(KM635,$A$681:$F$2236,6,FALSE)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551</v>
      </c>
      <c r="KX635" s="284">
        <f>IF(KW635="Kopman",1.7,1)</f>
        <v>1</v>
      </c>
      <c r="KY635" s="204">
        <f>VLOOKUP(KV635,$A$681:$F$2236,6,FALSE)</f>
        <v>6</v>
      </c>
      <c r="KZ635" s="203" t="s">
        <v>61</v>
      </c>
      <c r="LA635" s="10">
        <f>KY635*1.5*KX635</f>
        <v>9</v>
      </c>
      <c r="LB635" s="10"/>
      <c r="LC635" s="268"/>
      <c r="LD635" s="203" t="s">
        <v>95</v>
      </c>
      <c r="LE635" s="277" t="s">
        <v>551</v>
      </c>
      <c r="LG635" s="284">
        <f>IF(LF635="Kopman",1.7,1)</f>
        <v>1</v>
      </c>
      <c r="LH635" s="204">
        <f>VLOOKUP(LE635,$A$681:$F$2236,6,FALSE)</f>
        <v>6</v>
      </c>
      <c r="LI635" s="203" t="s">
        <v>61</v>
      </c>
      <c r="LJ635" s="10">
        <f>LH635*1.5*LG635</f>
        <v>9</v>
      </c>
      <c r="LK635" s="10"/>
      <c r="LL635" s="268"/>
      <c r="LM635" s="203" t="s">
        <v>95</v>
      </c>
      <c r="LN635" s="277" t="s">
        <v>489</v>
      </c>
      <c r="LP635" s="284">
        <f>IF(LO635="Kopman",1.7,1)</f>
        <v>1</v>
      </c>
      <c r="LQ635" s="204">
        <f>VLOOKUP(LN635,$A$681:$F$2236,6,FALSE)</f>
        <v>5</v>
      </c>
      <c r="LR635" s="203" t="s">
        <v>61</v>
      </c>
      <c r="LS635" s="10">
        <f>LQ635*1.5*LP635</f>
        <v>7.5</v>
      </c>
      <c r="LT635" s="10"/>
      <c r="LU635" s="268"/>
      <c r="LV635" s="203" t="s">
        <v>95</v>
      </c>
      <c r="LW635" s="277" t="s">
        <v>979</v>
      </c>
      <c r="LY635" s="284">
        <f>IF(LX635="Kopman",1.7,1)</f>
        <v>1</v>
      </c>
      <c r="LZ635" s="204">
        <f>VLOOKUP(LW635,$A$681:$F$2236,6,FALSE)</f>
        <v>80</v>
      </c>
      <c r="MA635" s="203" t="s">
        <v>61</v>
      </c>
      <c r="MB635" s="10">
        <f>LZ635*1.5*LY635</f>
        <v>120</v>
      </c>
      <c r="MC635" s="10"/>
      <c r="MD635" s="268"/>
      <c r="ME635" s="203" t="s">
        <v>95</v>
      </c>
      <c r="MF635" s="277" t="s">
        <v>504</v>
      </c>
      <c r="MH635" s="284">
        <f>IF(MG635="Kopman",1.7,1)</f>
        <v>1</v>
      </c>
      <c r="MI635" s="204">
        <f>VLOOKUP(MF635,$A$681:$F$2236,6,FALSE)</f>
        <v>39</v>
      </c>
      <c r="MJ635" s="203" t="s">
        <v>61</v>
      </c>
      <c r="MK635" s="10">
        <f>MI635*1.5*MH635</f>
        <v>58.5</v>
      </c>
      <c r="ML635" s="10"/>
      <c r="MM635" s="268"/>
      <c r="MN635" s="203" t="s">
        <v>95</v>
      </c>
      <c r="MO635" s="277" t="s">
        <v>585</v>
      </c>
      <c r="MQ635" s="284">
        <f>IF(MP635="Kopman",1.7,1)</f>
        <v>1</v>
      </c>
      <c r="MR635" s="204">
        <f>VLOOKUP(MO635,$A$681:$F$2236,6,FALSE)</f>
        <v>60</v>
      </c>
      <c r="MS635" s="203" t="s">
        <v>61</v>
      </c>
      <c r="MT635" s="10">
        <f>MR635*1.5*MQ635</f>
        <v>90</v>
      </c>
      <c r="MU635" s="10"/>
      <c r="MV635" s="268"/>
      <c r="MW635" s="203" t="s">
        <v>95</v>
      </c>
      <c r="MX635" s="277" t="s">
        <v>504</v>
      </c>
      <c r="MZ635" s="284">
        <f>IF(MY635="Kopman",1.7,1)</f>
        <v>1</v>
      </c>
      <c r="NA635" s="204">
        <f>VLOOKUP(MX635,$A$681:$F$2236,6,FALSE)</f>
        <v>39</v>
      </c>
      <c r="NB635" s="203" t="s">
        <v>61</v>
      </c>
      <c r="NC635" s="10">
        <f>NA635*1.5*MZ635</f>
        <v>58.5</v>
      </c>
      <c r="ND635" s="10"/>
      <c r="NE635" s="268"/>
      <c r="NF635" s="203" t="s">
        <v>95</v>
      </c>
      <c r="NG635" s="277" t="s">
        <v>968</v>
      </c>
      <c r="NI635" s="284">
        <f>IF(NH635="Kopman",1.7,1)</f>
        <v>1</v>
      </c>
      <c r="NJ635" s="204">
        <f>VLOOKUP(NG635,$A$681:$F$2236,6,FALSE)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7" t="s">
        <v>451</v>
      </c>
      <c r="NR635" s="284">
        <f>IF(NQ635="Kopman",1.7,1)</f>
        <v>1</v>
      </c>
      <c r="NS635" s="204">
        <f>VLOOKUP(NP635,$A$681:$F$2236,6,FALSE)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1211</v>
      </c>
      <c r="OA635" s="284">
        <f>IF(NZ635="Kopman",1.7,1)</f>
        <v>1</v>
      </c>
      <c r="OB635" s="204">
        <f>VLOOKUP(NY635,$A$681:$F$2236,6,FALSE)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504</v>
      </c>
      <c r="OJ635" s="284">
        <f>IF(OI635="Kopman",1.7,1)</f>
        <v>1</v>
      </c>
      <c r="OK635" s="204">
        <f>VLOOKUP(OH635,$A$681:$F$2236,6,FALSE)</f>
        <v>39</v>
      </c>
      <c r="OL635" s="203" t="s">
        <v>61</v>
      </c>
      <c r="OM635" s="10">
        <f>OK635*1.5*OJ635</f>
        <v>58.5</v>
      </c>
      <c r="ON635" s="10"/>
      <c r="OO635" s="268"/>
      <c r="OP635" s="203" t="s">
        <v>95</v>
      </c>
      <c r="OQ635" s="427" t="s">
        <v>457</v>
      </c>
      <c r="OS635" s="284">
        <f>IF(OR635="Kopman",1.7,1)</f>
        <v>1</v>
      </c>
      <c r="OT635" s="204">
        <f>VLOOKUP(OQ635,$A$681:$F$2236,6,FALSE)</f>
        <v>42</v>
      </c>
      <c r="OU635" s="203" t="s">
        <v>61</v>
      </c>
      <c r="OV635" s="10">
        <f>OT635*1.5*OS635</f>
        <v>63</v>
      </c>
      <c r="OW635" s="10"/>
      <c r="OX635" s="268"/>
      <c r="OY635" s="203" t="s">
        <v>95</v>
      </c>
      <c r="OZ635" s="431" t="s">
        <v>489</v>
      </c>
      <c r="PB635" s="284">
        <f>IF(PA635="Kopman",1.7,1)</f>
        <v>1</v>
      </c>
      <c r="PC635" s="204">
        <f>VLOOKUP(OZ635,$A$681:$F$2236,6,FALSE)</f>
        <v>5</v>
      </c>
      <c r="PD635" s="203" t="s">
        <v>61</v>
      </c>
      <c r="PE635" s="10">
        <f>PC635*1.5*PB635</f>
        <v>7.5</v>
      </c>
      <c r="PF635" s="10"/>
      <c r="PG635" s="268"/>
      <c r="PH635" s="203" t="s">
        <v>95</v>
      </c>
      <c r="PI635" s="277" t="s">
        <v>2102</v>
      </c>
      <c r="PK635" s="284">
        <f>IF(PJ635="Kopman",1.7,1)</f>
        <v>1</v>
      </c>
      <c r="PL635" s="204">
        <f>VLOOKUP(PI635,$A$681:$F$2236,6,FALSE)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VLOOKUP(PR635,$A$681:$F$2236,6,FALSE)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441</v>
      </c>
      <c r="QC635" s="284">
        <f>IF(QB635="Kopman",1.7,1)</f>
        <v>1</v>
      </c>
      <c r="QD635" s="204">
        <f>VLOOKUP(QA635,$A$681:$F$2236,6,FALSE)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558</v>
      </c>
      <c r="QL635" s="284">
        <f>IF(QK635="Kopman",1.7,1)</f>
        <v>1</v>
      </c>
      <c r="QM635" s="204">
        <f>VLOOKUP(QJ635,$A$681:$F$2236,6,FALSE)</f>
        <v>56</v>
      </c>
      <c r="QN635" s="203" t="s">
        <v>61</v>
      </c>
      <c r="QO635" s="10">
        <f>QM635*1.5*QL635</f>
        <v>84</v>
      </c>
      <c r="QP635" s="10"/>
      <c r="QQ635" s="268"/>
      <c r="QR635" s="203" t="s">
        <v>95</v>
      </c>
      <c r="QS635" s="277" t="s">
        <v>507</v>
      </c>
      <c r="QU635" s="284">
        <f>IF(QT635="Kopman",1.7,1)</f>
        <v>1</v>
      </c>
      <c r="QV635" s="204">
        <f>VLOOKUP(QS635,$A$681:$F$2236,6,FALSE)</f>
        <v>0</v>
      </c>
      <c r="QW635" s="203" t="s">
        <v>61</v>
      </c>
      <c r="QX635" s="10">
        <f>QV635*1.5*QU635</f>
        <v>0</v>
      </c>
      <c r="QY635" s="10"/>
      <c r="QZ635" s="268"/>
      <c r="RA635" s="203" t="s">
        <v>95</v>
      </c>
      <c r="RB635" s="277" t="s">
        <v>1452</v>
      </c>
      <c r="RD635" s="284">
        <f>IF(RC635="Kopman",1.7,1)</f>
        <v>1</v>
      </c>
      <c r="RE635" s="204">
        <f>VLOOKUP(RB635,$A$681:$F$2236,6,FALSE)</f>
        <v>34</v>
      </c>
      <c r="RF635" s="203" t="s">
        <v>61</v>
      </c>
      <c r="RG635" s="10">
        <f>RE635*1.5*RD635</f>
        <v>51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VLOOKUP(RK635,$A$681:$F$2236,6,FALSE)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504</v>
      </c>
      <c r="RV635" s="284">
        <f>IF(RU635="Kopman",1.7,1)</f>
        <v>1</v>
      </c>
      <c r="RW635" s="204">
        <f>VLOOKUP(RT635,$A$681:$F$2236,6,FALSE)</f>
        <v>39</v>
      </c>
      <c r="RX635" s="203" t="s">
        <v>61</v>
      </c>
      <c r="RY635" s="10">
        <f>RW635*1.5*RV635</f>
        <v>58.5</v>
      </c>
      <c r="RZ635" s="10"/>
      <c r="SA635" s="274"/>
      <c r="SB635" s="203" t="s">
        <v>95</v>
      </c>
      <c r="SC635" s="277" t="s">
        <v>504</v>
      </c>
      <c r="SE635" s="284">
        <f>IF(SD635="Kopman",1.7,1)</f>
        <v>1</v>
      </c>
      <c r="SF635" s="204">
        <f>VLOOKUP(SC635,$A$681:$F$2236,6,FALSE)</f>
        <v>39</v>
      </c>
      <c r="SG635" s="203" t="s">
        <v>61</v>
      </c>
      <c r="SH635" s="10">
        <f>SF635*1.5*SE635</f>
        <v>58.5</v>
      </c>
      <c r="SI635" s="10"/>
      <c r="SJ635" s="274"/>
      <c r="SK635" s="203" t="s">
        <v>95</v>
      </c>
      <c r="SL635" s="277" t="s">
        <v>979</v>
      </c>
      <c r="SN635" s="284">
        <f>IF(SM635="Kopman",1.7,1)</f>
        <v>1</v>
      </c>
      <c r="SO635" s="204">
        <f>VLOOKUP(SL635,$A$681:$F$2236,6,FALSE)</f>
        <v>80</v>
      </c>
      <c r="SP635" s="203" t="s">
        <v>61</v>
      </c>
      <c r="SQ635" s="10">
        <f>SO635*1.5*SN635</f>
        <v>120</v>
      </c>
      <c r="SR635" s="10"/>
      <c r="SS635" s="274"/>
      <c r="ST635" s="203" t="s">
        <v>95</v>
      </c>
      <c r="SU635" s="277" t="s">
        <v>985</v>
      </c>
      <c r="SW635" s="284">
        <f>IF(SV635="Kopman",1.7,1)</f>
        <v>1</v>
      </c>
      <c r="SX635" s="204">
        <f>VLOOKUP(SU635,$A$681:$F$2236,6,FALSE)</f>
        <v>23</v>
      </c>
      <c r="SY635" s="203" t="s">
        <v>61</v>
      </c>
      <c r="SZ635" s="10">
        <f>SX635*1.5*SW635</f>
        <v>34.5</v>
      </c>
      <c r="TA635" s="10"/>
      <c r="TB635" s="274"/>
      <c r="TC635" s="203" t="s">
        <v>95</v>
      </c>
      <c r="TD635" s="431" t="s">
        <v>585</v>
      </c>
      <c r="TF635" s="284">
        <f>IF(TE635="Kopman",1.7,1)</f>
        <v>1</v>
      </c>
      <c r="TG635" s="204">
        <f>VLOOKUP(TD635,$A$681:$F$2236,6,FALSE)</f>
        <v>60</v>
      </c>
      <c r="TH635" s="203" t="s">
        <v>149</v>
      </c>
      <c r="TI635" s="10">
        <f>TG635*1.5</f>
        <v>90</v>
      </c>
      <c r="TK635" s="274"/>
      <c r="TL635" s="203" t="s">
        <v>95</v>
      </c>
      <c r="TM635" s="277" t="s">
        <v>985</v>
      </c>
      <c r="TO635" s="284">
        <f>IF(TN635="Kopman",1.7,1)</f>
        <v>1</v>
      </c>
      <c r="TP635" s="204">
        <f>VLOOKUP(TM635,$A$681:$F$2236,6,FALSE)</f>
        <v>23</v>
      </c>
      <c r="TQ635" s="203" t="s">
        <v>61</v>
      </c>
      <c r="TR635" s="10">
        <f>TP635*1.5*TO635</f>
        <v>34.5</v>
      </c>
      <c r="TS635" s="10"/>
      <c r="TT635" s="274"/>
      <c r="TU635" s="203" t="s">
        <v>95</v>
      </c>
      <c r="TV635" s="277" t="s">
        <v>1211</v>
      </c>
      <c r="TX635" s="284">
        <f>IF(TW635="Kopman",1.7,1)</f>
        <v>1</v>
      </c>
      <c r="TY635" s="204">
        <f>VLOOKUP(TV635,$A$681:$F$2236,6,FALSE)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VLOOKUP(UE635,$A$681:$F$2236,6,FALSE)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9" t="s">
        <v>551</v>
      </c>
      <c r="UO635" s="418" t="s">
        <v>2034</v>
      </c>
      <c r="UP635" s="284">
        <f>IF(UO635="Kopman",1.7,1)</f>
        <v>1.7</v>
      </c>
      <c r="UQ635" s="204">
        <f>VLOOKUP(UN635,$A$681:$F$2236,6,FALSE)</f>
        <v>6</v>
      </c>
      <c r="UR635" s="203" t="s">
        <v>61</v>
      </c>
      <c r="US635" s="10">
        <f>UQ635*1.5*UP635</f>
        <v>15.299999999999999</v>
      </c>
      <c r="UT635" s="10"/>
      <c r="UU635" s="274"/>
      <c r="UV635" s="203" t="s">
        <v>95</v>
      </c>
      <c r="UW635" s="277" t="s">
        <v>1452</v>
      </c>
      <c r="UY635" s="284">
        <f>IF(UX635="Kopman",1.7,1)</f>
        <v>1</v>
      </c>
      <c r="UZ635" s="204">
        <f>VLOOKUP(UW635,$A$681:$F$2236,6,FALSE)</f>
        <v>34</v>
      </c>
      <c r="VA635" s="203" t="s">
        <v>61</v>
      </c>
      <c r="VB635" s="10">
        <f>UZ635*1.5*UY635</f>
        <v>51</v>
      </c>
      <c r="VC635" s="10"/>
      <c r="VD635" s="274"/>
      <c r="VE635" s="203" t="s">
        <v>95</v>
      </c>
      <c r="VF635" s="419" t="s">
        <v>1716</v>
      </c>
      <c r="VG635" s="418" t="s">
        <v>2034</v>
      </c>
      <c r="VH635" s="284">
        <f>IF(VG635="Kopman",1.7,1)</f>
        <v>1.7</v>
      </c>
      <c r="VI635" s="204">
        <f>VLOOKUP(VF635,$A$681:$F$2236,6,FALSE)</f>
        <v>7</v>
      </c>
      <c r="VJ635" s="203" t="s">
        <v>61</v>
      </c>
      <c r="VK635" s="10">
        <f>VI635*1.5*VH635</f>
        <v>17.849999999999998</v>
      </c>
      <c r="VL635" s="10"/>
      <c r="VM635" s="274"/>
      <c r="VN635" s="203" t="s">
        <v>95</v>
      </c>
      <c r="VO635" s="277" t="s">
        <v>523</v>
      </c>
      <c r="VQ635" s="284">
        <f>IF(VP635="Kopman",1.7,1)</f>
        <v>1</v>
      </c>
      <c r="VR635" s="204">
        <f>VLOOKUP(VO635,$A$681:$F$2236,6,FALSE)</f>
        <v>1</v>
      </c>
      <c r="VS635" s="203" t="s">
        <v>61</v>
      </c>
      <c r="VT635" s="10">
        <f>VR635*1.5*VQ635</f>
        <v>1.5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VLOOKUP(VX635,$A$681:$F$2236,6,FALSE)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1254</v>
      </c>
      <c r="WI635" s="284">
        <f>IF(WH635="Kopman",1.7,1)</f>
        <v>1</v>
      </c>
      <c r="WJ635" s="204">
        <f>VLOOKUP(WG635,$A$681:$F$2236,6,FALSE)</f>
        <v>25</v>
      </c>
      <c r="WK635" s="203" t="s">
        <v>149</v>
      </c>
      <c r="WL635" s="10">
        <f>WJ635*1.5</f>
        <v>37.5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VLOOKUP(WP635,$A$681:$F$2236,6,FALSE)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VLOOKUP(WY635,$A$681:$F$2236,6,FALSE)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1278</v>
      </c>
      <c r="XJ635" s="284">
        <f>IF(XI635="Kopman",1.7,1)</f>
        <v>1</v>
      </c>
      <c r="XK635" s="204">
        <f>VLOOKUP(XH635,$A$681:$F$2236,6,FALSE)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1278</v>
      </c>
      <c r="XS635" s="284">
        <f>IF(XR635="Kopman",1.7,1)</f>
        <v>1</v>
      </c>
      <c r="XT635" s="204">
        <f>VLOOKUP(XQ635,$A$681:$F$2236,6,FALSE)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504</v>
      </c>
      <c r="YB635" s="284">
        <f>IF(YA635="Kopman",1.7,1)</f>
        <v>1</v>
      </c>
      <c r="YC635" s="204">
        <f>VLOOKUP(XZ635,$A$681:$F$2236,6,FALSE)</f>
        <v>39</v>
      </c>
      <c r="YD635" s="203" t="s">
        <v>149</v>
      </c>
      <c r="YE635" s="10">
        <f>YC635*1.5</f>
        <v>58.5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VLOOKUP(YI635,$A$681:$F$2236,6,FALSE)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VLOOKUP(YR635,$A$681:$F$2236,6,FALSE)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30" t="s">
        <v>504</v>
      </c>
      <c r="ZB635" s="418" t="s">
        <v>2034</v>
      </c>
      <c r="ZC635" s="284">
        <f>IF(ZB635="Kopman",1.7,1)</f>
        <v>1.7</v>
      </c>
      <c r="ZD635" s="204">
        <f>VLOOKUP(ZA635,$A$681:$F$2236,6,FALSE)</f>
        <v>39</v>
      </c>
      <c r="ZE635" s="203" t="s">
        <v>149</v>
      </c>
      <c r="ZF635" s="10">
        <f>ZD635*1.5</f>
        <v>58.5</v>
      </c>
      <c r="ZH635" s="274"/>
      <c r="ZI635" s="203" t="s">
        <v>95</v>
      </c>
      <c r="ZJ635" s="277" t="s">
        <v>425</v>
      </c>
      <c r="ZL635" s="284">
        <f>IF(ZK635="Kopman",1.7,1)</f>
        <v>1</v>
      </c>
      <c r="ZM635" s="204">
        <f>VLOOKUP(ZJ635,$A$681:$F$2236,6,FALSE)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551</v>
      </c>
      <c r="ZU635" s="284">
        <f>IF(ZT635="Kopman",1.7,1)</f>
        <v>1</v>
      </c>
      <c r="ZV635" s="204">
        <f>VLOOKUP(ZS635,$A$681:$F$2236,6,FALSE)</f>
        <v>6</v>
      </c>
      <c r="ZW635" s="203" t="s">
        <v>61</v>
      </c>
      <c r="ZX635" s="10">
        <f>ZV635*1.5*ZU635</f>
        <v>9</v>
      </c>
      <c r="ZY635" s="10"/>
      <c r="ZZ635" s="274"/>
      <c r="AAA635" s="203" t="s">
        <v>95</v>
      </c>
      <c r="AAB635" s="419" t="s">
        <v>1278</v>
      </c>
      <c r="AAC635" s="418" t="s">
        <v>2034</v>
      </c>
      <c r="AAD635" s="284">
        <f>IF(AAC635="Kopman",1.7,1)</f>
        <v>1.7</v>
      </c>
      <c r="AAE635" s="204">
        <f>VLOOKUP(AAB635,$A$681:$F$2236,6,FALSE)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1716</v>
      </c>
      <c r="AAM635" s="284">
        <f>IF(AAL635="Kopman",1.7,1)</f>
        <v>1</v>
      </c>
      <c r="AAN635" s="204">
        <f>VLOOKUP(AAK635,$A$681:$F$2236,6,FALSE)</f>
        <v>7</v>
      </c>
      <c r="AAO635" s="203" t="s">
        <v>61</v>
      </c>
      <c r="AAP635" s="10">
        <f>AAN635*1.5*AAM635</f>
        <v>10.5</v>
      </c>
      <c r="AAQ635" s="10"/>
      <c r="AAR635" s="274"/>
      <c r="AAS635" s="203" t="s">
        <v>95</v>
      </c>
      <c r="AAT635" s="419" t="s">
        <v>2102</v>
      </c>
      <c r="AAU635" s="418" t="s">
        <v>2034</v>
      </c>
      <c r="AAV635" s="284">
        <f>IF(AAU635="Kopman",1.7,1)</f>
        <v>1.7</v>
      </c>
      <c r="AAW635" s="204">
        <f>VLOOKUP(AAT635,$A$681:$F$2236,6,FALSE)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VLOOKUP(ABC635,$A$681:$F$2236,6,FALSE)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507</v>
      </c>
      <c r="ABN635" s="284">
        <f>IF(ABM635="Kopman",1.7,1)</f>
        <v>1</v>
      </c>
      <c r="ABO635" s="204">
        <f>VLOOKUP(ABL635,$A$681:$F$2236,6,FALSE)</f>
        <v>0</v>
      </c>
      <c r="ABP635" s="203" t="s">
        <v>61</v>
      </c>
      <c r="ABQ635" s="10">
        <f>ABO635*1.5*ABN635</f>
        <v>0</v>
      </c>
      <c r="ABR635" s="10"/>
      <c r="ABS635" s="274"/>
      <c r="ABT635" s="203" t="s">
        <v>95</v>
      </c>
      <c r="ABU635" s="277" t="s">
        <v>1716</v>
      </c>
      <c r="ABW635" s="284">
        <f>IF(ABV635="Kopman",1.7,1)</f>
        <v>1</v>
      </c>
      <c r="ABX635" s="204">
        <f>VLOOKUP(ABU635,$A$681:$F$2236,6,FALSE)</f>
        <v>7</v>
      </c>
      <c r="ABY635" s="203" t="s">
        <v>61</v>
      </c>
      <c r="ABZ635" s="10">
        <f>ABX635*1.5*ABW635</f>
        <v>10.5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VLOOKUP(ACD635,$A$681:$F$2236,6,FALSE)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VLOOKUP(ACM635,$A$681:$F$2236,6,FALSE)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VLOOKUP(ACV635,$A$681:$F$2236,6,FALSE)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VLOOKUP(ADE635,$A$681:$F$2236,6,FALSE)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VLOOKUP(ADN635,$A$681:$F$2236,6,FALSE)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VLOOKUP(ADW635,$A$681:$F$2236,6,FALSE)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VLOOKUP(AEF635,$A$681:$F$2236,6,FALSE)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VLOOKUP(AEO635,$A$681:$F$2236,6,FALSE)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VLOOKUP(AEX635,$A$681:$F$2236,6,FALSE)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VLOOKUP(AFG635,$A$681:$F$2236,6,FALSE)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VLOOKUP(AFP635,$A$681:$F$2236,6,FALSE)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VLOOKUP(AFY635,$A$681:$F$2236,6,FALSE)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VLOOKUP(AGH635,$A$681:$F$2236,6,FALSE)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VLOOKUP(AGQ635,$A$681:$F$2236,6,FALSE)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523</v>
      </c>
      <c r="AHB635" s="284">
        <f>IF(AHA635="Kopman",1.7,1)</f>
        <v>1</v>
      </c>
      <c r="AHC635" s="204">
        <f>VLOOKUP(AGZ635,$A$681:$F$2236,6,FALSE)</f>
        <v>1</v>
      </c>
      <c r="AHD635" s="203" t="s">
        <v>61</v>
      </c>
      <c r="AHE635" s="10">
        <f>AHC635*1.5*AHB635</f>
        <v>1.5</v>
      </c>
      <c r="AHF635" s="10"/>
      <c r="AHG635" s="274"/>
      <c r="AHH635" s="203" t="s">
        <v>95</v>
      </c>
      <c r="AHI635" s="277" t="s">
        <v>2075</v>
      </c>
      <c r="AHK635" s="284">
        <f>IF(AHJ635="Kopman",1.7,1)</f>
        <v>1</v>
      </c>
      <c r="AHL635" s="204">
        <f>VLOOKUP(AHI635,$A$681:$F$2236,6,FALSE)</f>
        <v>1</v>
      </c>
      <c r="AHM635" s="203" t="s">
        <v>61</v>
      </c>
      <c r="AHN635" s="10">
        <f>AHL635*1.5*AHK635</f>
        <v>1.5</v>
      </c>
      <c r="AHO635" s="10"/>
      <c r="AHP635" s="274"/>
      <c r="AHQ635" s="203" t="s">
        <v>95</v>
      </c>
      <c r="AHR635" s="277" t="s">
        <v>457</v>
      </c>
      <c r="AHT635" s="284">
        <f>IF(AHS635="Kopman",1.7,1)</f>
        <v>1</v>
      </c>
      <c r="AHU635" s="204">
        <f>VLOOKUP(AHR635,$A$681:$F$2236,6,FALSE)</f>
        <v>42</v>
      </c>
      <c r="AHV635" s="203" t="s">
        <v>61</v>
      </c>
      <c r="AHW635" s="10">
        <f>AHU635*1.5*AHT635</f>
        <v>63</v>
      </c>
      <c r="AHX635" s="10"/>
      <c r="AHY635" s="274"/>
      <c r="AHZ635" s="203" t="s">
        <v>95</v>
      </c>
      <c r="AIA635" s="277" t="s">
        <v>504</v>
      </c>
      <c r="AIC635" s="284">
        <f>IF(AIB635="Kopman",1.7,1)</f>
        <v>1</v>
      </c>
      <c r="AID635" s="204">
        <f>VLOOKUP(AIA635,$A$681:$F$2236,6,FALSE)</f>
        <v>39</v>
      </c>
      <c r="AIE635" s="203" t="s">
        <v>61</v>
      </c>
      <c r="AIF635" s="10">
        <f>AID635*1.5*AIC635</f>
        <v>58.5</v>
      </c>
      <c r="AIG635" s="10"/>
      <c r="AIH635" s="274"/>
      <c r="AII635" s="203" t="s">
        <v>95</v>
      </c>
      <c r="AIJ635" s="277" t="s">
        <v>425</v>
      </c>
      <c r="AIL635" s="284">
        <f>IF(AIK635="Kopman",1.7,1)</f>
        <v>1</v>
      </c>
      <c r="AIM635" s="204">
        <f>VLOOKUP(AIJ635,$A$681:$F$2236,6,FALSE)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441</v>
      </c>
      <c r="AIU635" s="284">
        <f>IF(AIT635="Kopman",1.7,1)</f>
        <v>1</v>
      </c>
      <c r="AIV635" s="204">
        <f>VLOOKUP(AIS635,$A$681:$F$2236,6,FALSE)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425</v>
      </c>
      <c r="AJD635" s="284">
        <f>IF(AJC635="Kopman",1.7,1)</f>
        <v>1</v>
      </c>
      <c r="AJE635" s="204">
        <f>VLOOKUP(AJB635,$A$681:$F$2236,6,FALSE)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489</v>
      </c>
      <c r="AJM635" s="284">
        <f>IF(AJL635="Kopman",1.7,1)</f>
        <v>1</v>
      </c>
      <c r="AJN635" s="204">
        <f>VLOOKUP(AJK635,$A$681:$F$2236,6,FALSE)</f>
        <v>5</v>
      </c>
      <c r="AJO635" s="203" t="s">
        <v>61</v>
      </c>
      <c r="AJP635" s="10">
        <f>AJN635*1.5*AJM635</f>
        <v>7.5</v>
      </c>
      <c r="AJQ635" s="10"/>
      <c r="AJR635" s="274"/>
      <c r="AJS635" s="203" t="s">
        <v>95</v>
      </c>
      <c r="AJT635" s="434" t="s">
        <v>487</v>
      </c>
      <c r="AJV635" s="284">
        <f>IF(AJU635="Kopman",1.7,1)</f>
        <v>1</v>
      </c>
      <c r="AJW635" s="204">
        <f>VLOOKUP(AJT635,$A$681:$F$2236,6,FALSE)</f>
        <v>31</v>
      </c>
      <c r="AJX635" s="203" t="s">
        <v>61</v>
      </c>
      <c r="AJY635" s="10">
        <f>AJW635*1.5*AJV635</f>
        <v>46.5</v>
      </c>
      <c r="AJZ635" s="10"/>
      <c r="AKA635" s="274"/>
      <c r="AKB635" s="203" t="s">
        <v>95</v>
      </c>
      <c r="AKC635" s="277" t="s">
        <v>487</v>
      </c>
      <c r="AKE635" s="284">
        <f>IF(AKD635="Kopman",1.7,1)</f>
        <v>1</v>
      </c>
      <c r="AKF635" s="204">
        <f>VLOOKUP(AKC635,$A$681:$F$2236,6,FALSE)</f>
        <v>31</v>
      </c>
      <c r="AKG635" s="203" t="s">
        <v>61</v>
      </c>
      <c r="AKH635" s="10">
        <f>AKF635*1.5*AKE635</f>
        <v>46.5</v>
      </c>
      <c r="AKI635" s="10"/>
      <c r="AKJ635" s="274"/>
      <c r="AKK635" s="203" t="s">
        <v>95</v>
      </c>
      <c r="AKL635" s="277" t="s">
        <v>1261</v>
      </c>
      <c r="AKN635" s="284">
        <f>IF(AKM635="Kopman",1.7,1)</f>
        <v>1</v>
      </c>
      <c r="AKO635" s="204">
        <f>VLOOKUP(AKL635,$A$681:$F$2236,6,FALSE)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1452</v>
      </c>
      <c r="AKW635" s="284">
        <f>IF(AKV635="Kopman",1.7,1)</f>
        <v>1</v>
      </c>
      <c r="AKX635" s="204">
        <f>VLOOKUP(AKU635,$A$681:$F$2236,6,FALSE)</f>
        <v>34</v>
      </c>
      <c r="AKY635" s="203" t="s">
        <v>61</v>
      </c>
      <c r="AKZ635" s="10">
        <f>AKX635*1.5*AKW635</f>
        <v>51</v>
      </c>
      <c r="ALA635" s="10"/>
      <c r="ALB635" s="274"/>
      <c r="ALC635" s="203" t="s">
        <v>95</v>
      </c>
      <c r="ALD635" s="277" t="s">
        <v>1452</v>
      </c>
      <c r="ALF635" s="284">
        <f>IF(ALE635="Kopman",1.7,1)</f>
        <v>1</v>
      </c>
      <c r="ALG635" s="204">
        <f>VLOOKUP(ALD635,$A$681:$F$2236,6,FALSE)</f>
        <v>34</v>
      </c>
      <c r="ALH635" s="203" t="s">
        <v>61</v>
      </c>
      <c r="ALI635" s="10">
        <f>ALG635*1.5*ALF635</f>
        <v>51</v>
      </c>
      <c r="ALJ635" s="10"/>
      <c r="ALK635" s="274"/>
      <c r="ALL635" s="203" t="s">
        <v>95</v>
      </c>
      <c r="ALM635" s="277" t="s">
        <v>1452</v>
      </c>
      <c r="ALO635" s="284">
        <f>IF(ALN635="Kopman",1.7,1)</f>
        <v>1</v>
      </c>
      <c r="ALP635" s="204">
        <f>VLOOKUP(ALM635,$A$681:$F$2236,6,FALSE)</f>
        <v>34</v>
      </c>
      <c r="ALQ635" s="203" t="s">
        <v>61</v>
      </c>
      <c r="ALR635" s="10">
        <f>ALP635*1.5*ALO635</f>
        <v>51</v>
      </c>
      <c r="ALS635" s="10"/>
      <c r="ALT635" s="274"/>
      <c r="ALU635" s="203" t="s">
        <v>95</v>
      </c>
      <c r="ALV635" s="277" t="s">
        <v>451</v>
      </c>
      <c r="ALX635" s="284">
        <f>IF(ALW635="Kopman",1.7,1)</f>
        <v>1</v>
      </c>
      <c r="ALY635" s="204">
        <f>VLOOKUP(ALV635,$A$681:$F$2236,6,FALSE)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533</v>
      </c>
      <c r="AMG635" s="284">
        <f>IF(AMF635="Kopman",1.7,1)</f>
        <v>1</v>
      </c>
      <c r="AMH635" s="204">
        <f>VLOOKUP(AME635,$A$681:$F$2236,6,FALSE)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558</v>
      </c>
      <c r="AMP635" s="284">
        <f>IF(AMO635="Kopman",1.7,1)</f>
        <v>1</v>
      </c>
      <c r="AMQ635" s="204">
        <f>VLOOKUP(AMN635,$A$681:$F$2236,6,FALSE)</f>
        <v>56</v>
      </c>
      <c r="AMR635" s="203" t="s">
        <v>61</v>
      </c>
      <c r="AMS635" s="10">
        <f>AMQ635*1.5*AMP635</f>
        <v>84</v>
      </c>
      <c r="AMT635" s="10"/>
      <c r="AMU635" s="274"/>
      <c r="AMV635" s="203" t="s">
        <v>95</v>
      </c>
      <c r="AMW635" s="277" t="s">
        <v>489</v>
      </c>
      <c r="AMY635" s="284">
        <f>IF(AMX635="Kopman",1.7,1)</f>
        <v>1</v>
      </c>
      <c r="AMZ635" s="204">
        <f>VLOOKUP(AMW635,$A$681:$F$2236,6,FALSE)</f>
        <v>5</v>
      </c>
      <c r="ANA635" s="203" t="s">
        <v>61</v>
      </c>
      <c r="ANB635" s="10">
        <f>AMZ635*1.5*AMY635</f>
        <v>7.5</v>
      </c>
      <c r="ANC635" s="10"/>
      <c r="AND635" s="274"/>
      <c r="ANE635" s="203" t="s">
        <v>95</v>
      </c>
      <c r="ANF635" s="277" t="s">
        <v>457</v>
      </c>
      <c r="ANH635" s="284">
        <f>IF(ANG635="Kopman",1.7,1)</f>
        <v>1</v>
      </c>
      <c r="ANI635" s="204">
        <f>VLOOKUP(ANF635,$A$681:$F$2236,6,FALSE)</f>
        <v>42</v>
      </c>
      <c r="ANJ635" s="203" t="s">
        <v>61</v>
      </c>
      <c r="ANK635" s="10">
        <f>ANI635*1.5*ANH635</f>
        <v>63</v>
      </c>
      <c r="ANL635" s="10"/>
      <c r="ANM635" s="274"/>
      <c r="ANN635" s="203" t="s">
        <v>95</v>
      </c>
      <c r="ANO635" s="277" t="s">
        <v>487</v>
      </c>
      <c r="ANQ635" s="284">
        <f>IF(ANP635="Kopman",1.7,1)</f>
        <v>1</v>
      </c>
      <c r="ANR635" s="204">
        <f>VLOOKUP(ANO635,$A$681:$F$2236,6,FALSE)</f>
        <v>31</v>
      </c>
      <c r="ANS635" s="203" t="s">
        <v>61</v>
      </c>
      <c r="ANT635" s="10">
        <f>ANR635*1.5*ANQ635</f>
        <v>46.5</v>
      </c>
      <c r="ANU635" s="10"/>
      <c r="ANV635" s="274"/>
      <c r="ANW635" s="203" t="s">
        <v>95</v>
      </c>
      <c r="ANX635" s="277" t="s">
        <v>551</v>
      </c>
      <c r="ANZ635" s="284">
        <f>IF(ANY635="Kopman",1.7,1)</f>
        <v>1</v>
      </c>
      <c r="AOA635" s="204">
        <f>VLOOKUP(ANX635,$A$681:$F$2236,6,FALSE)</f>
        <v>6</v>
      </c>
      <c r="AOB635" s="203" t="s">
        <v>61</v>
      </c>
      <c r="AOC635" s="10">
        <f>AOA635*1.5*ANZ635</f>
        <v>9</v>
      </c>
      <c r="AOD635" s="10"/>
      <c r="AOE635" s="274"/>
      <c r="AOF635" s="203" t="s">
        <v>95</v>
      </c>
      <c r="AOG635" s="277" t="s">
        <v>489</v>
      </c>
      <c r="AOI635" s="284">
        <f>IF(AOH635="Kopman",1.7,1)</f>
        <v>1</v>
      </c>
      <c r="AOJ635" s="204">
        <f>VLOOKUP(AOG635,$A$681:$F$2236,6,FALSE)</f>
        <v>5</v>
      </c>
      <c r="AOK635" s="203" t="s">
        <v>61</v>
      </c>
      <c r="AOL635" s="10">
        <f>AOJ635*1.5*AOI635</f>
        <v>7.5</v>
      </c>
      <c r="AOM635" s="10"/>
      <c r="AON635" s="274"/>
      <c r="AOO635" s="203" t="s">
        <v>95</v>
      </c>
      <c r="AOP635" s="277" t="s">
        <v>504</v>
      </c>
      <c r="AOR635" s="284">
        <f>IF(AOQ635="Kopman",1.7,1)</f>
        <v>1</v>
      </c>
      <c r="AOS635" s="204">
        <f>VLOOKUP(AOP635,$A$681:$F$2236,6,FALSE)</f>
        <v>39</v>
      </c>
      <c r="AOT635" s="203" t="s">
        <v>61</v>
      </c>
      <c r="AOU635" s="10">
        <f>AOS635*1.5*AOR635</f>
        <v>58.5</v>
      </c>
      <c r="AOV635" s="10"/>
      <c r="AOW635" s="274"/>
      <c r="AOX635" s="203" t="s">
        <v>95</v>
      </c>
      <c r="AOY635" s="277" t="s">
        <v>504</v>
      </c>
      <c r="APA635" s="284">
        <f>IF(AOZ635="Kopman",1.7,1)</f>
        <v>1</v>
      </c>
      <c r="APB635" s="204">
        <f>VLOOKUP(AOY635,$A$681:$F$2236,6,FALSE)</f>
        <v>39</v>
      </c>
      <c r="APC635" s="203" t="s">
        <v>61</v>
      </c>
      <c r="APD635" s="10">
        <f>APB635*1.5*APA635</f>
        <v>58.5</v>
      </c>
      <c r="APE635" s="10"/>
      <c r="APF635" s="274"/>
      <c r="APG635" s="203" t="s">
        <v>95</v>
      </c>
      <c r="APH635" s="277" t="s">
        <v>457</v>
      </c>
      <c r="APJ635" s="284">
        <f>IF(API635="Kopman",1.7,1)</f>
        <v>1</v>
      </c>
      <c r="APK635" s="204">
        <f>VLOOKUP(APH635,$A$681:$F$2236,6,FALSE)</f>
        <v>42</v>
      </c>
      <c r="APL635" s="203" t="s">
        <v>61</v>
      </c>
      <c r="APM635" s="10">
        <f>APK635*1.5*APJ635</f>
        <v>63</v>
      </c>
      <c r="APN635" s="10"/>
      <c r="APO635" s="274"/>
      <c r="APP635" s="203" t="s">
        <v>95</v>
      </c>
      <c r="APQ635" s="277" t="s">
        <v>585</v>
      </c>
      <c r="APS635" s="284">
        <f>IF(APR635="Kopman",1.7,1)</f>
        <v>1</v>
      </c>
      <c r="APT635" s="204">
        <f>VLOOKUP(APQ635,$A$681:$F$2236,6,FALSE)</f>
        <v>60</v>
      </c>
      <c r="APU635" s="203" t="s">
        <v>61</v>
      </c>
      <c r="APV635" s="10">
        <f>APT635*1.5*APS635</f>
        <v>90</v>
      </c>
      <c r="APW635" s="10"/>
      <c r="APX635" s="274"/>
      <c r="APY635" s="203" t="s">
        <v>95</v>
      </c>
      <c r="APZ635" s="277" t="s">
        <v>558</v>
      </c>
      <c r="AQB635" s="284">
        <f>IF(AQA635="Kopman",1.7,1)</f>
        <v>1</v>
      </c>
      <c r="AQC635" s="204">
        <f>VLOOKUP(APZ635,$A$681:$F$2236,6,FALSE)</f>
        <v>56</v>
      </c>
      <c r="AQD635" s="203" t="s">
        <v>61</v>
      </c>
      <c r="AQE635" s="10">
        <f>AQC635*1.5*AQB635</f>
        <v>84</v>
      </c>
      <c r="AQF635" s="10"/>
      <c r="AQG635" s="274"/>
    </row>
    <row r="636" spans="1:1125" s="14" customFormat="1" ht="15">
      <c r="A636" s="203" t="s">
        <v>96</v>
      </c>
      <c r="B636" s="277" t="s">
        <v>457</v>
      </c>
      <c r="D636" s="204"/>
      <c r="E636" s="204">
        <f>VLOOKUP(B636,$A$681:$F$2236,6,FALSE)</f>
        <v>42</v>
      </c>
      <c r="F636" s="203" t="s">
        <v>63</v>
      </c>
      <c r="G636" s="10">
        <f>E636*1.4</f>
        <v>58.8</v>
      </c>
      <c r="H636" s="10"/>
      <c r="I636" s="268"/>
      <c r="J636" s="203" t="s">
        <v>96</v>
      </c>
      <c r="K636" s="277" t="s">
        <v>504</v>
      </c>
      <c r="M636" s="204"/>
      <c r="N636" s="204">
        <f>VLOOKUP(K636,$A$681:$F$2236,6,FALSE)</f>
        <v>39</v>
      </c>
      <c r="O636" s="203" t="s">
        <v>63</v>
      </c>
      <c r="P636" s="10">
        <f>N636*1.4</f>
        <v>54.599999999999994</v>
      </c>
      <c r="Q636" s="10"/>
      <c r="R636" s="268"/>
      <c r="S636" s="203" t="s">
        <v>96</v>
      </c>
      <c r="T636" s="277" t="s">
        <v>2102</v>
      </c>
      <c r="V636" s="204"/>
      <c r="W636" s="204">
        <f>VLOOKUP(T636,$A$681:$F$2236,6,FALSE)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457</v>
      </c>
      <c r="AE636" s="204"/>
      <c r="AF636" s="204">
        <f>VLOOKUP(AC636,$A$681:$F$2236,6,FALSE)</f>
        <v>42</v>
      </c>
      <c r="AG636" s="203" t="s">
        <v>63</v>
      </c>
      <c r="AH636" s="10">
        <f>AF636*1.4</f>
        <v>58.8</v>
      </c>
      <c r="AI636" s="10"/>
      <c r="AJ636" s="268"/>
      <c r="AK636" s="203" t="s">
        <v>96</v>
      </c>
      <c r="AL636" s="277" t="s">
        <v>2102</v>
      </c>
      <c r="AN636" s="204"/>
      <c r="AO636" s="204">
        <f>VLOOKUP(AL636,$A$681:$F$2236,6,FALSE)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1234</v>
      </c>
      <c r="AW636" s="204"/>
      <c r="AX636" s="204">
        <f>VLOOKUP(AU636,$A$681:$F$2236,6,FALSE)</f>
        <v>54</v>
      </c>
      <c r="AY636" s="203" t="s">
        <v>63</v>
      </c>
      <c r="AZ636" s="10">
        <f>AX636*1.4</f>
        <v>75.599999999999994</v>
      </c>
      <c r="BA636" s="10"/>
      <c r="BB636" s="268"/>
      <c r="BC636" s="203" t="s">
        <v>96</v>
      </c>
      <c r="BD636" s="277" t="s">
        <v>504</v>
      </c>
      <c r="BF636" s="204"/>
      <c r="BG636" s="204">
        <f>VLOOKUP(BD636,$A$681:$F$2236,6,FALSE)</f>
        <v>39</v>
      </c>
      <c r="BH636" s="203" t="s">
        <v>63</v>
      </c>
      <c r="BI636" s="10">
        <f>BG636*1.4</f>
        <v>54.599999999999994</v>
      </c>
      <c r="BJ636" s="10"/>
      <c r="BK636" s="268"/>
      <c r="BL636" s="203" t="s">
        <v>96</v>
      </c>
      <c r="BM636" s="277" t="s">
        <v>526</v>
      </c>
      <c r="BO636" s="204"/>
      <c r="BP636" s="204">
        <f>VLOOKUP(BM636,$A$681:$F$2236,6,FALSE)</f>
        <v>165</v>
      </c>
      <c r="BQ636" s="203" t="s">
        <v>63</v>
      </c>
      <c r="BR636" s="10">
        <f>BP636*1.4</f>
        <v>230.99999999999997</v>
      </c>
      <c r="BS636" s="10"/>
      <c r="BT636" s="268"/>
      <c r="BU636" s="203" t="s">
        <v>96</v>
      </c>
      <c r="BV636" s="277" t="s">
        <v>425</v>
      </c>
      <c r="BX636" s="204"/>
      <c r="BY636" s="204">
        <f>VLOOKUP(BV636,$A$681:$F$2236,6,FALSE)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1452</v>
      </c>
      <c r="CG636" s="204"/>
      <c r="CH636" s="204">
        <f>VLOOKUP(CE636,$A$681:$F$2236,6,FALSE)</f>
        <v>34</v>
      </c>
      <c r="CI636" s="203" t="s">
        <v>63</v>
      </c>
      <c r="CJ636" s="10">
        <f>CH636*1.4</f>
        <v>47.599999999999994</v>
      </c>
      <c r="CK636" s="10"/>
      <c r="CL636" s="268"/>
      <c r="CM636" s="203" t="s">
        <v>96</v>
      </c>
      <c r="CN636" s="277" t="s">
        <v>1254</v>
      </c>
      <c r="CP636" s="204"/>
      <c r="CQ636" s="204">
        <f>VLOOKUP(CN636,$A$681:$F$2236,6,FALSE)</f>
        <v>25</v>
      </c>
      <c r="CR636" s="203" t="s">
        <v>63</v>
      </c>
      <c r="CS636" s="10">
        <f>CQ636*1.4</f>
        <v>35</v>
      </c>
      <c r="CT636" s="10"/>
      <c r="CU636" s="268"/>
      <c r="CV636" s="203" t="s">
        <v>96</v>
      </c>
      <c r="CW636" s="277" t="s">
        <v>457</v>
      </c>
      <c r="CY636" s="204"/>
      <c r="CZ636" s="204">
        <f>VLOOKUP(CW636,$A$681:$F$2236,6,FALSE)</f>
        <v>42</v>
      </c>
      <c r="DA636" s="203" t="s">
        <v>63</v>
      </c>
      <c r="DB636" s="10">
        <f>CZ636*1.4</f>
        <v>58.8</v>
      </c>
      <c r="DC636" s="10"/>
      <c r="DD636" s="268"/>
      <c r="DE636" s="203" t="s">
        <v>96</v>
      </c>
      <c r="DF636" s="277" t="s">
        <v>504</v>
      </c>
      <c r="DH636" s="204"/>
      <c r="DI636" s="204">
        <f>VLOOKUP(DF636,$A$681:$F$2236,6,FALSE)</f>
        <v>39</v>
      </c>
      <c r="DJ636" s="203" t="s">
        <v>63</v>
      </c>
      <c r="DK636" s="10">
        <f>DI636*1.4</f>
        <v>54.599999999999994</v>
      </c>
      <c r="DL636" s="10"/>
      <c r="DM636" s="268"/>
      <c r="DN636" s="203" t="s">
        <v>96</v>
      </c>
      <c r="DO636" s="277" t="s">
        <v>1278</v>
      </c>
      <c r="DQ636" s="204"/>
      <c r="DR636" s="204">
        <f>VLOOKUP(DO636,$A$681:$F$2236,6,FALSE)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VLOOKUP(DX636,$A$681:$F$2236,6,FALSE)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451</v>
      </c>
      <c r="EI636" s="204"/>
      <c r="EJ636" s="204">
        <f>VLOOKUP(EG636,$A$681:$F$2236,6,FALSE)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1727</v>
      </c>
      <c r="ER636" s="204"/>
      <c r="ES636" s="204">
        <f>VLOOKUP(EP636,$A$681:$F$2236,6,FALSE)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1727</v>
      </c>
      <c r="FA636" s="204"/>
      <c r="FB636" s="204">
        <f>VLOOKUP(EY636,$A$681:$F$2236,6,FALSE)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4" t="s">
        <v>504</v>
      </c>
      <c r="FJ636" s="204"/>
      <c r="FK636" s="204">
        <f>VLOOKUP(FH636,$A$681:$F$2236,6,FALSE)</f>
        <v>39</v>
      </c>
      <c r="FL636" s="203" t="s">
        <v>63</v>
      </c>
      <c r="FM636" s="10">
        <f>FK636*1.4</f>
        <v>54.599999999999994</v>
      </c>
      <c r="FN636" s="10"/>
      <c r="FO636" s="268"/>
      <c r="FP636" s="203" t="s">
        <v>96</v>
      </c>
      <c r="FQ636" s="277" t="s">
        <v>526</v>
      </c>
      <c r="FS636" s="204"/>
      <c r="FT636" s="204">
        <f>VLOOKUP(FQ636,$A$681:$F$2236,6,FALSE)</f>
        <v>165</v>
      </c>
      <c r="FU636" s="203" t="s">
        <v>63</v>
      </c>
      <c r="FV636" s="10">
        <f>FT636*1.4</f>
        <v>230.99999999999997</v>
      </c>
      <c r="FW636" s="10"/>
      <c r="FX636" s="268"/>
      <c r="FY636" s="203" t="s">
        <v>96</v>
      </c>
      <c r="FZ636" s="277" t="s">
        <v>526</v>
      </c>
      <c r="GB636" s="204"/>
      <c r="GC636" s="204">
        <f>VLOOKUP(FZ636,$A$681:$F$2236,6,FALSE)</f>
        <v>165</v>
      </c>
      <c r="GD636" s="203" t="s">
        <v>63</v>
      </c>
      <c r="GE636" s="10">
        <f>GC636*1.4</f>
        <v>230.99999999999997</v>
      </c>
      <c r="GF636" s="10"/>
      <c r="GG636" s="268"/>
      <c r="GH636" s="203" t="s">
        <v>96</v>
      </c>
      <c r="GI636" s="277" t="s">
        <v>607</v>
      </c>
      <c r="GK636" s="204"/>
      <c r="GL636" s="204">
        <f>VLOOKUP(GI636,$A$681:$F$2236,6,FALSE)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1261</v>
      </c>
      <c r="GT636" s="204"/>
      <c r="GU636" s="204">
        <f>VLOOKUP(GR636,$A$681:$F$2236,6,FALSE)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504</v>
      </c>
      <c r="HC636" s="204"/>
      <c r="HD636" s="204">
        <f>VLOOKUP(HA636,$A$681:$F$2236,6,FALSE)</f>
        <v>39</v>
      </c>
      <c r="HE636" s="203" t="s">
        <v>63</v>
      </c>
      <c r="HF636" s="10">
        <f>HD636*1.4</f>
        <v>54.599999999999994</v>
      </c>
      <c r="HG636" s="10"/>
      <c r="HH636" s="268"/>
      <c r="HI636" s="203" t="s">
        <v>96</v>
      </c>
      <c r="HJ636" s="277" t="s">
        <v>487</v>
      </c>
      <c r="HL636" s="204"/>
      <c r="HM636" s="204">
        <f>VLOOKUP(HJ636,$A$681:$F$2236,6,FALSE)</f>
        <v>31</v>
      </c>
      <c r="HN636" s="203" t="s">
        <v>63</v>
      </c>
      <c r="HO636" s="10">
        <f>HM636*1.4</f>
        <v>43.4</v>
      </c>
      <c r="HP636" s="10"/>
      <c r="HQ636" s="268"/>
      <c r="HR636" s="203" t="s">
        <v>96</v>
      </c>
      <c r="HS636" s="277" t="s">
        <v>487</v>
      </c>
      <c r="HU636" s="204"/>
      <c r="HV636" s="204">
        <f>VLOOKUP(HS636,$A$681:$F$2236,6,FALSE)</f>
        <v>31</v>
      </c>
      <c r="HW636" s="203" t="s">
        <v>63</v>
      </c>
      <c r="HX636" s="10">
        <f>HV636*1.4</f>
        <v>43.4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VLOOKUP(IB636,$A$681:$F$2236,6,FALSE)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979</v>
      </c>
      <c r="IM636" s="204"/>
      <c r="IN636" s="204">
        <f>VLOOKUP(IK636,$A$681:$F$2236,6,FALSE)</f>
        <v>80</v>
      </c>
      <c r="IO636" s="203" t="s">
        <v>63</v>
      </c>
      <c r="IP636" s="10">
        <f>IN636*1.4</f>
        <v>112</v>
      </c>
      <c r="IQ636" s="10"/>
      <c r="IR636" s="268"/>
      <c r="IS636" s="203" t="s">
        <v>96</v>
      </c>
      <c r="IT636" s="277" t="s">
        <v>1254</v>
      </c>
      <c r="IV636" s="204"/>
      <c r="IW636" s="204">
        <f>VLOOKUP(IT636,$A$681:$F$2236,6,FALSE)</f>
        <v>25</v>
      </c>
      <c r="IX636" s="203" t="s">
        <v>63</v>
      </c>
      <c r="IY636" s="10">
        <f>IW636*1.4</f>
        <v>35</v>
      </c>
      <c r="IZ636" s="10"/>
      <c r="JA636" s="268"/>
      <c r="JB636" s="203" t="s">
        <v>96</v>
      </c>
      <c r="JC636" s="277" t="s">
        <v>523</v>
      </c>
      <c r="JE636" s="204"/>
      <c r="JF636" s="204">
        <f>VLOOKUP(JC636,$A$681:$F$2236,6,FALSE)</f>
        <v>1</v>
      </c>
      <c r="JG636" s="203" t="s">
        <v>63</v>
      </c>
      <c r="JH636" s="10">
        <f>JF636*1.4</f>
        <v>1.4</v>
      </c>
      <c r="JI636" s="10"/>
      <c r="JJ636" s="268"/>
      <c r="JK636" s="203" t="s">
        <v>96</v>
      </c>
      <c r="JL636" s="277" t="s">
        <v>1456</v>
      </c>
      <c r="JN636" s="204"/>
      <c r="JO636" s="204">
        <f>VLOOKUP(JL636,$A$681:$F$2236,6,FALSE)</f>
        <v>47</v>
      </c>
      <c r="JP636" s="203" t="s">
        <v>63</v>
      </c>
      <c r="JQ636" s="10">
        <f>JO636*1.4</f>
        <v>65.8</v>
      </c>
      <c r="JR636" s="10"/>
      <c r="JS636" s="268"/>
      <c r="JT636" s="203" t="s">
        <v>96</v>
      </c>
      <c r="JU636" s="277" t="s">
        <v>1727</v>
      </c>
      <c r="JW636" s="204"/>
      <c r="JX636" s="204">
        <f>VLOOKUP(JU636,$A$681:$F$2236,6,FALSE)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504</v>
      </c>
      <c r="KF636" s="204"/>
      <c r="KG636" s="204">
        <f>VLOOKUP(KD636,$A$681:$F$2236,6,FALSE)</f>
        <v>39</v>
      </c>
      <c r="KH636" s="203" t="s">
        <v>63</v>
      </c>
      <c r="KI636" s="10">
        <f>KG636*1.4</f>
        <v>54.599999999999994</v>
      </c>
      <c r="KJ636" s="10"/>
      <c r="KK636" s="268"/>
      <c r="KL636" s="203" t="s">
        <v>96</v>
      </c>
      <c r="KM636" s="277" t="s">
        <v>585</v>
      </c>
      <c r="KO636" s="204"/>
      <c r="KP636" s="204">
        <f>VLOOKUP(KM636,$A$681:$F$2236,6,FALSE)</f>
        <v>60</v>
      </c>
      <c r="KQ636" s="203" t="s">
        <v>63</v>
      </c>
      <c r="KR636" s="10">
        <f>KP636*1.4</f>
        <v>84</v>
      </c>
      <c r="KS636" s="10"/>
      <c r="KT636" s="268"/>
      <c r="KU636" s="203" t="s">
        <v>96</v>
      </c>
      <c r="KV636" s="277" t="s">
        <v>504</v>
      </c>
      <c r="KX636" s="204"/>
      <c r="KY636" s="204">
        <f>VLOOKUP(KV636,$A$681:$F$2236,6,FALSE)</f>
        <v>39</v>
      </c>
      <c r="KZ636" s="203" t="s">
        <v>63</v>
      </c>
      <c r="LA636" s="10">
        <f>KY636*1.4</f>
        <v>54.599999999999994</v>
      </c>
      <c r="LB636" s="10"/>
      <c r="LC636" s="268"/>
      <c r="LD636" s="203" t="s">
        <v>96</v>
      </c>
      <c r="LE636" s="277" t="s">
        <v>1452</v>
      </c>
      <c r="LG636" s="204"/>
      <c r="LH636" s="204">
        <f>VLOOKUP(LE636,$A$681:$F$2236,6,FALSE)</f>
        <v>34</v>
      </c>
      <c r="LI636" s="203" t="s">
        <v>63</v>
      </c>
      <c r="LJ636" s="10">
        <f>LH636*1.4</f>
        <v>47.599999999999994</v>
      </c>
      <c r="LK636" s="10"/>
      <c r="LL636" s="268"/>
      <c r="LM636" s="203" t="s">
        <v>96</v>
      </c>
      <c r="LN636" s="277" t="s">
        <v>1241</v>
      </c>
      <c r="LP636" s="204"/>
      <c r="LQ636" s="204">
        <f>VLOOKUP(LN636,$A$681:$F$2236,6,FALSE)</f>
        <v>43</v>
      </c>
      <c r="LR636" s="203" t="s">
        <v>63</v>
      </c>
      <c r="LS636" s="10">
        <f>LQ636*1.4</f>
        <v>60.199999999999996</v>
      </c>
      <c r="LT636" s="10"/>
      <c r="LU636" s="268"/>
      <c r="LV636" s="203" t="s">
        <v>96</v>
      </c>
      <c r="LW636" s="277" t="s">
        <v>441</v>
      </c>
      <c r="LY636" s="204"/>
      <c r="LZ636" s="204">
        <f>VLOOKUP(LW636,$A$681:$F$2236,6,FALSE)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457</v>
      </c>
      <c r="MH636" s="204"/>
      <c r="MI636" s="204">
        <f>VLOOKUP(MF636,$A$681:$F$2236,6,FALSE)</f>
        <v>42</v>
      </c>
      <c r="MJ636" s="203" t="s">
        <v>63</v>
      </c>
      <c r="MK636" s="10">
        <f>MI636*1.4</f>
        <v>58.8</v>
      </c>
      <c r="ML636" s="10"/>
      <c r="MM636" s="268"/>
      <c r="MN636" s="203" t="s">
        <v>96</v>
      </c>
      <c r="MO636" s="277" t="s">
        <v>2349</v>
      </c>
      <c r="MQ636" s="204"/>
      <c r="MR636" s="204">
        <f>VLOOKUP(MO636,$A$681:$F$2236,6,FALSE)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526</v>
      </c>
      <c r="MZ636" s="204"/>
      <c r="NA636" s="204">
        <f>VLOOKUP(MX636,$A$681:$F$2236,6,FALSE)</f>
        <v>165</v>
      </c>
      <c r="NB636" s="203" t="s">
        <v>63</v>
      </c>
      <c r="NC636" s="10">
        <f>NA636*1.4</f>
        <v>230.99999999999997</v>
      </c>
      <c r="ND636" s="10"/>
      <c r="NE636" s="268"/>
      <c r="NF636" s="203" t="s">
        <v>96</v>
      </c>
      <c r="NG636" s="277" t="s">
        <v>526</v>
      </c>
      <c r="NI636" s="204"/>
      <c r="NJ636" s="204">
        <f>VLOOKUP(NG636,$A$681:$F$2236,6,FALSE)</f>
        <v>165</v>
      </c>
      <c r="NK636" s="203" t="s">
        <v>63</v>
      </c>
      <c r="NL636" s="10">
        <f>NJ636*1.4</f>
        <v>230.99999999999997</v>
      </c>
      <c r="NM636" s="10"/>
      <c r="NN636" s="268"/>
      <c r="NO636" s="203" t="s">
        <v>96</v>
      </c>
      <c r="NP636" s="427" t="s">
        <v>585</v>
      </c>
      <c r="NR636" s="204"/>
      <c r="NS636" s="204">
        <f>VLOOKUP(NP636,$A$681:$F$2236,6,FALSE)</f>
        <v>60</v>
      </c>
      <c r="NT636" s="203" t="s">
        <v>63</v>
      </c>
      <c r="NU636" s="10">
        <f>NS636*1.4</f>
        <v>84</v>
      </c>
      <c r="NV636" s="10"/>
      <c r="NW636" s="268"/>
      <c r="NX636" s="203" t="s">
        <v>96</v>
      </c>
      <c r="NY636" s="277" t="s">
        <v>1327</v>
      </c>
      <c r="OA636" s="204"/>
      <c r="OB636" s="204">
        <f>VLOOKUP(NY636,$A$681:$F$2236,6,FALSE)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720</v>
      </c>
      <c r="OJ636" s="204"/>
      <c r="OK636" s="204">
        <f>VLOOKUP(OH636,$A$681:$F$2236,6,FALSE)</f>
        <v>74</v>
      </c>
      <c r="OL636" s="203" t="s">
        <v>63</v>
      </c>
      <c r="OM636" s="10">
        <f>OK636*1.4</f>
        <v>103.6</v>
      </c>
      <c r="ON636" s="10"/>
      <c r="OO636" s="268"/>
      <c r="OP636" s="203" t="s">
        <v>96</v>
      </c>
      <c r="OQ636" s="427" t="s">
        <v>523</v>
      </c>
      <c r="OS636" s="204"/>
      <c r="OT636" s="204">
        <f>VLOOKUP(OQ636,$A$681:$F$2236,6,FALSE)</f>
        <v>1</v>
      </c>
      <c r="OU636" s="203" t="s">
        <v>63</v>
      </c>
      <c r="OV636" s="10">
        <f>OT636*1.4</f>
        <v>1.4</v>
      </c>
      <c r="OW636" s="10"/>
      <c r="OX636" s="268"/>
      <c r="OY636" s="203" t="s">
        <v>96</v>
      </c>
      <c r="OZ636" s="431" t="s">
        <v>504</v>
      </c>
      <c r="PB636" s="204"/>
      <c r="PC636" s="204">
        <f>VLOOKUP(OZ636,$A$681:$F$2236,6,FALSE)</f>
        <v>39</v>
      </c>
      <c r="PD636" s="203" t="s">
        <v>63</v>
      </c>
      <c r="PE636" s="10">
        <f>PC636*1.4</f>
        <v>54.599999999999994</v>
      </c>
      <c r="PF636" s="10"/>
      <c r="PG636" s="268"/>
      <c r="PH636" s="203" t="s">
        <v>96</v>
      </c>
      <c r="PI636" s="277" t="s">
        <v>979</v>
      </c>
      <c r="PK636" s="204"/>
      <c r="PL636" s="204">
        <f>VLOOKUP(PI636,$A$681:$F$2236,6,FALSE)</f>
        <v>80</v>
      </c>
      <c r="PM636" s="203" t="s">
        <v>63</v>
      </c>
      <c r="PN636" s="10">
        <f>PL636*1.4</f>
        <v>112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VLOOKUP(PR636,$A$681:$F$2236,6,FALSE)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551</v>
      </c>
      <c r="QC636" s="204"/>
      <c r="QD636" s="204">
        <f>VLOOKUP(QA636,$A$681:$F$2236,6,FALSE)</f>
        <v>6</v>
      </c>
      <c r="QE636" s="203" t="s">
        <v>63</v>
      </c>
      <c r="QF636" s="10">
        <f>QD636*1.4</f>
        <v>8.3999999999999986</v>
      </c>
      <c r="QG636" s="10"/>
      <c r="QH636" s="268"/>
      <c r="QI636" s="203" t="s">
        <v>96</v>
      </c>
      <c r="QJ636" s="277" t="s">
        <v>1261</v>
      </c>
      <c r="QL636" s="204"/>
      <c r="QM636" s="204">
        <f>VLOOKUP(QJ636,$A$681:$F$2236,6,FALSE)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504</v>
      </c>
      <c r="QU636" s="204"/>
      <c r="QV636" s="204">
        <f>VLOOKUP(QS636,$A$681:$F$2236,6,FALSE)</f>
        <v>39</v>
      </c>
      <c r="QW636" s="203" t="s">
        <v>63</v>
      </c>
      <c r="QX636" s="10">
        <f>QV636*1.4</f>
        <v>54.599999999999994</v>
      </c>
      <c r="QY636" s="10"/>
      <c r="QZ636" s="268"/>
      <c r="RA636" s="203" t="s">
        <v>96</v>
      </c>
      <c r="RB636" s="277" t="s">
        <v>446</v>
      </c>
      <c r="RD636" s="204"/>
      <c r="RE636" s="204">
        <f>VLOOKUP(RB636,$A$681:$F$2236,6,FALSE)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VLOOKUP(RK636,$A$681:$F$2236,6,FALSE)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720</v>
      </c>
      <c r="RV636" s="204"/>
      <c r="RW636" s="204">
        <f>VLOOKUP(RT636,$A$681:$F$2236,6,FALSE)</f>
        <v>74</v>
      </c>
      <c r="RX636" s="203" t="s">
        <v>63</v>
      </c>
      <c r="RY636" s="10">
        <f>RW636*1.4</f>
        <v>103.6</v>
      </c>
      <c r="RZ636" s="10"/>
      <c r="SA636" s="274"/>
      <c r="SB636" s="203" t="s">
        <v>96</v>
      </c>
      <c r="SC636" s="277" t="s">
        <v>489</v>
      </c>
      <c r="SE636" s="204"/>
      <c r="SF636" s="204">
        <f>VLOOKUP(SC636,$A$681:$F$2236,6,FALSE)</f>
        <v>5</v>
      </c>
      <c r="SG636" s="203" t="s">
        <v>63</v>
      </c>
      <c r="SH636" s="10">
        <f>SF636*1.4</f>
        <v>7</v>
      </c>
      <c r="SI636" s="10"/>
      <c r="SJ636" s="274"/>
      <c r="SK636" s="203" t="s">
        <v>96</v>
      </c>
      <c r="SL636" s="277" t="s">
        <v>526</v>
      </c>
      <c r="SN636" s="204"/>
      <c r="SO636" s="204">
        <f>VLOOKUP(SL636,$A$681:$F$2236,6,FALSE)</f>
        <v>165</v>
      </c>
      <c r="SP636" s="203" t="s">
        <v>63</v>
      </c>
      <c r="SQ636" s="10">
        <f>SO636*1.4</f>
        <v>230.99999999999997</v>
      </c>
      <c r="SR636" s="10"/>
      <c r="SS636" s="274"/>
      <c r="ST636" s="203" t="s">
        <v>96</v>
      </c>
      <c r="SU636" s="277" t="s">
        <v>1211</v>
      </c>
      <c r="SW636" s="204"/>
      <c r="SX636" s="204">
        <f>VLOOKUP(SU636,$A$681:$F$2236,6,FALSE)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31" t="s">
        <v>449</v>
      </c>
      <c r="TF636" s="204"/>
      <c r="TG636" s="204">
        <f>VLOOKUP(TD636,$A$681:$F$2236,6,FALSE)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451</v>
      </c>
      <c r="TO636" s="204"/>
      <c r="TP636" s="204">
        <f>VLOOKUP(TM636,$A$681:$F$2236,6,FALSE)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457</v>
      </c>
      <c r="TX636" s="204"/>
      <c r="TY636" s="204">
        <f>VLOOKUP(TV636,$A$681:$F$2236,6,FALSE)</f>
        <v>42</v>
      </c>
      <c r="TZ636" s="203" t="s">
        <v>63</v>
      </c>
      <c r="UA636" s="10">
        <f>TY636*1.4</f>
        <v>58.8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VLOOKUP(UE636,$A$681:$F$2236,6,FALSE)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1327</v>
      </c>
      <c r="UP636" s="204"/>
      <c r="UQ636" s="204">
        <f>VLOOKUP(UN636,$A$681:$F$2236,6,FALSE)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2075</v>
      </c>
      <c r="UY636" s="204"/>
      <c r="UZ636" s="204">
        <f>VLOOKUP(UW636,$A$681:$F$2236,6,FALSE)</f>
        <v>1</v>
      </c>
      <c r="VA636" s="203" t="s">
        <v>63</v>
      </c>
      <c r="VB636" s="10">
        <f>UZ636*1.4</f>
        <v>1.4</v>
      </c>
      <c r="VC636" s="10"/>
      <c r="VD636" s="274"/>
      <c r="VE636" s="203" t="s">
        <v>96</v>
      </c>
      <c r="VF636" s="277" t="s">
        <v>2102</v>
      </c>
      <c r="VH636" s="204"/>
      <c r="VI636" s="204">
        <f>VLOOKUP(VF636,$A$681:$F$2236,6,FALSE)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504</v>
      </c>
      <c r="VQ636" s="204"/>
      <c r="VR636" s="204">
        <f>VLOOKUP(VO636,$A$681:$F$2236,6,FALSE)</f>
        <v>39</v>
      </c>
      <c r="VS636" s="203" t="s">
        <v>63</v>
      </c>
      <c r="VT636" s="10">
        <f>VR636*1.4</f>
        <v>54.599999999999994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VLOOKUP(VX636,$A$681:$F$2236,6,FALSE)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2075</v>
      </c>
      <c r="WI636" s="204"/>
      <c r="WJ636" s="204">
        <f>VLOOKUP(WG636,$A$681:$F$2236,6,FALSE)</f>
        <v>1</v>
      </c>
      <c r="WK636" s="203" t="s">
        <v>63</v>
      </c>
      <c r="WL636" s="10">
        <f>WJ636*1.4</f>
        <v>1.4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VLOOKUP(WP636,$A$681:$F$2236,6,FALSE)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VLOOKUP(WY636,$A$681:$F$2236,6,FALSE)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1241</v>
      </c>
      <c r="XJ636" s="204"/>
      <c r="XK636" s="204">
        <f>VLOOKUP(XH636,$A$681:$F$2236,6,FALSE)</f>
        <v>43</v>
      </c>
      <c r="XL636" s="203" t="s">
        <v>63</v>
      </c>
      <c r="XM636" s="10">
        <f>XK636*1.4</f>
        <v>60.199999999999996</v>
      </c>
      <c r="XO636" s="274"/>
      <c r="XP636" s="203" t="s">
        <v>96</v>
      </c>
      <c r="XQ636" s="277" t="s">
        <v>2349</v>
      </c>
      <c r="XS636" s="204"/>
      <c r="XT636" s="204">
        <f>VLOOKUP(XQ636,$A$681:$F$2236,6,FALSE)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585</v>
      </c>
      <c r="YB636" s="204"/>
      <c r="YC636" s="204">
        <f>VLOOKUP(XZ636,$A$681:$F$2236,6,FALSE)</f>
        <v>60</v>
      </c>
      <c r="YD636" s="203" t="s">
        <v>63</v>
      </c>
      <c r="YE636" s="10">
        <f>YC636*1.4</f>
        <v>84</v>
      </c>
      <c r="YG636" s="274"/>
      <c r="YH636" s="203" t="s">
        <v>96</v>
      </c>
      <c r="YI636" s="279" t="s">
        <v>183</v>
      </c>
      <c r="YK636" s="204"/>
      <c r="YL636" s="204" t="e">
        <f>VLOOKUP(YI636,$A$681:$F$2236,6,FALSE)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VLOOKUP(YR636,$A$681:$F$2236,6,FALSE)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31" t="s">
        <v>507</v>
      </c>
      <c r="ZC636" s="204"/>
      <c r="ZD636" s="204">
        <f>VLOOKUP(ZA636,$A$681:$F$2236,6,FALSE)</f>
        <v>0</v>
      </c>
      <c r="ZE636" s="203" t="s">
        <v>63</v>
      </c>
      <c r="ZF636" s="10">
        <f>ZD636*1.4</f>
        <v>0</v>
      </c>
      <c r="ZH636" s="274"/>
      <c r="ZI636" s="203" t="s">
        <v>96</v>
      </c>
      <c r="ZJ636" s="277" t="s">
        <v>489</v>
      </c>
      <c r="ZL636" s="204"/>
      <c r="ZM636" s="204">
        <f>VLOOKUP(ZJ636,$A$681:$F$2236,6,FALSE)</f>
        <v>5</v>
      </c>
      <c r="ZN636" s="203" t="s">
        <v>63</v>
      </c>
      <c r="ZO636" s="10">
        <f>ZM636*1.4</f>
        <v>7</v>
      </c>
      <c r="ZQ636" s="274"/>
      <c r="ZR636" s="203" t="s">
        <v>96</v>
      </c>
      <c r="ZS636" s="277" t="s">
        <v>685</v>
      </c>
      <c r="ZU636" s="204"/>
      <c r="ZV636" s="204">
        <f>VLOOKUP(ZS636,$A$681:$F$2236,6,FALSE)</f>
        <v>52</v>
      </c>
      <c r="ZW636" s="203" t="s">
        <v>63</v>
      </c>
      <c r="ZX636" s="10">
        <f>ZV636*1.4</f>
        <v>72.8</v>
      </c>
      <c r="ZY636" s="10"/>
      <c r="ZZ636" s="274"/>
      <c r="AAA636" s="203" t="s">
        <v>96</v>
      </c>
      <c r="AAB636" s="277" t="s">
        <v>724</v>
      </c>
      <c r="AAD636" s="204"/>
      <c r="AAE636" s="204">
        <f>VLOOKUP(AAB636,$A$681:$F$2236,6,FALSE)</f>
        <v>0</v>
      </c>
      <c r="AAF636" s="203" t="s">
        <v>63</v>
      </c>
      <c r="AAG636" s="10">
        <f>AAE636*1.4</f>
        <v>0</v>
      </c>
      <c r="AAH636" s="10"/>
      <c r="AAI636" s="274"/>
      <c r="AAJ636" s="203" t="s">
        <v>96</v>
      </c>
      <c r="AAK636" s="277" t="s">
        <v>551</v>
      </c>
      <c r="AAM636" s="204"/>
      <c r="AAN636" s="204">
        <f>VLOOKUP(AAK636,$A$681:$F$2236,6,FALSE)</f>
        <v>6</v>
      </c>
      <c r="AAO636" s="203" t="s">
        <v>63</v>
      </c>
      <c r="AAP636" s="10">
        <f>AAN636*1.4</f>
        <v>8.3999999999999986</v>
      </c>
      <c r="AAQ636" s="10"/>
      <c r="AAR636" s="274"/>
      <c r="AAS636" s="203" t="s">
        <v>96</v>
      </c>
      <c r="AAT636" s="277" t="s">
        <v>457</v>
      </c>
      <c r="AAV636" s="204"/>
      <c r="AAW636" s="204">
        <f>VLOOKUP(AAT636,$A$681:$F$2236,6,FALSE)</f>
        <v>42</v>
      </c>
      <c r="AAX636" s="203" t="s">
        <v>63</v>
      </c>
      <c r="AAY636" s="10">
        <f>AAW636*1.4</f>
        <v>58.8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VLOOKUP(ABC636,$A$681:$F$2236,6,FALSE)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482</v>
      </c>
      <c r="ABN636" s="204"/>
      <c r="ABO636" s="204">
        <f>VLOOKUP(ABL636,$A$681:$F$2236,6,FALSE)</f>
        <v>2</v>
      </c>
      <c r="ABP636" s="203" t="s">
        <v>63</v>
      </c>
      <c r="ABQ636" s="10">
        <f>ABO636*1.4</f>
        <v>2.8</v>
      </c>
      <c r="ABR636" s="10"/>
      <c r="ABS636" s="274"/>
      <c r="ABT636" s="203" t="s">
        <v>96</v>
      </c>
      <c r="ABU636" s="277" t="s">
        <v>2102</v>
      </c>
      <c r="ABW636" s="204"/>
      <c r="ABX636" s="204">
        <f>VLOOKUP(ABU636,$A$681:$F$2236,6,FALSE)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VLOOKUP(ACD636,$A$681:$F$2236,6,FALSE)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VLOOKUP(ACM636,$A$681:$F$2236,6,FALSE)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VLOOKUP(ACV636,$A$681:$F$2236,6,FALSE)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VLOOKUP(ADE636,$A$681:$F$2236,6,FALSE)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VLOOKUP(ADN636,$A$681:$F$2236,6,FALSE)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VLOOKUP(ADW636,$A$681:$F$2236,6,FALSE)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VLOOKUP(AEF636,$A$681:$F$2236,6,FALSE)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VLOOKUP(AEO636,$A$681:$F$2236,6,FALSE)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VLOOKUP(AEX636,$A$681:$F$2236,6,FALSE)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VLOOKUP(AFG636,$A$681:$F$2236,6,FALSE)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VLOOKUP(AFP636,$A$681:$F$2236,6,FALSE)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VLOOKUP(AFY636,$A$681:$F$2236,6,FALSE)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VLOOKUP(AGH636,$A$681:$F$2236,6,FALSE)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VLOOKUP(AGQ636,$A$681:$F$2236,6,FALSE)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585</v>
      </c>
      <c r="AHB636" s="204"/>
      <c r="AHC636" s="204">
        <f>VLOOKUP(AGZ636,$A$681:$F$2236,6,FALSE)</f>
        <v>60</v>
      </c>
      <c r="AHD636" s="203" t="s">
        <v>63</v>
      </c>
      <c r="AHE636" s="10">
        <f>AHC636*1.4</f>
        <v>84</v>
      </c>
      <c r="AHF636" s="10"/>
      <c r="AHG636" s="274"/>
      <c r="AHH636" s="203" t="s">
        <v>96</v>
      </c>
      <c r="AHI636" s="277" t="s">
        <v>1278</v>
      </c>
      <c r="AHK636" s="204"/>
      <c r="AHL636" s="204">
        <f>VLOOKUP(AHI636,$A$681:$F$2236,6,FALSE)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504</v>
      </c>
      <c r="AHT636" s="204"/>
      <c r="AHU636" s="204">
        <f>VLOOKUP(AHR636,$A$681:$F$2236,6,FALSE)</f>
        <v>39</v>
      </c>
      <c r="AHV636" s="203" t="s">
        <v>63</v>
      </c>
      <c r="AHW636" s="10">
        <f>AHU636*1.4</f>
        <v>54.599999999999994</v>
      </c>
      <c r="AHX636" s="10"/>
      <c r="AHY636" s="274"/>
      <c r="AHZ636" s="203" t="s">
        <v>96</v>
      </c>
      <c r="AIA636" s="277" t="s">
        <v>1241</v>
      </c>
      <c r="AIC636" s="204"/>
      <c r="AID636" s="204">
        <f>VLOOKUP(AIA636,$A$681:$F$2236,6,FALSE)</f>
        <v>43</v>
      </c>
      <c r="AIE636" s="203" t="s">
        <v>63</v>
      </c>
      <c r="AIF636" s="10">
        <f>AID636*1.4</f>
        <v>60.199999999999996</v>
      </c>
      <c r="AIG636" s="10"/>
      <c r="AIH636" s="274"/>
      <c r="AII636" s="203" t="s">
        <v>96</v>
      </c>
      <c r="AIJ636" s="277" t="s">
        <v>585</v>
      </c>
      <c r="AIL636" s="204"/>
      <c r="AIM636" s="204">
        <f>VLOOKUP(AIJ636,$A$681:$F$2236,6,FALSE)</f>
        <v>60</v>
      </c>
      <c r="AIN636" s="203" t="s">
        <v>63</v>
      </c>
      <c r="AIO636" s="10">
        <f>AIM636*1.4</f>
        <v>84</v>
      </c>
      <c r="AIP636" s="10"/>
      <c r="AIQ636" s="274"/>
      <c r="AIR636" s="203" t="s">
        <v>96</v>
      </c>
      <c r="AIS636" s="277" t="s">
        <v>487</v>
      </c>
      <c r="AIU636" s="204"/>
      <c r="AIV636" s="204">
        <f>VLOOKUP(AIS636,$A$681:$F$2236,6,FALSE)</f>
        <v>31</v>
      </c>
      <c r="AIW636" s="203" t="s">
        <v>63</v>
      </c>
      <c r="AIX636" s="10">
        <f>AIV636*1.4</f>
        <v>43.4</v>
      </c>
      <c r="AIY636" s="10"/>
      <c r="AIZ636" s="274"/>
      <c r="AJA636" s="203" t="s">
        <v>96</v>
      </c>
      <c r="AJB636" s="277" t="s">
        <v>449</v>
      </c>
      <c r="AJD636" s="204"/>
      <c r="AJE636" s="204">
        <f>VLOOKUP(AJB636,$A$681:$F$2236,6,FALSE)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1452</v>
      </c>
      <c r="AJM636" s="204"/>
      <c r="AJN636" s="204">
        <f>VLOOKUP(AJK636,$A$681:$F$2236,6,FALSE)</f>
        <v>34</v>
      </c>
      <c r="AJO636" s="203" t="s">
        <v>63</v>
      </c>
      <c r="AJP636" s="10">
        <f>AJN636*1.4</f>
        <v>47.599999999999994</v>
      </c>
      <c r="AJQ636" s="10"/>
      <c r="AJR636" s="274"/>
      <c r="AJS636" s="203" t="s">
        <v>96</v>
      </c>
      <c r="AJT636" s="434" t="s">
        <v>614</v>
      </c>
      <c r="AJV636" s="204"/>
      <c r="AJW636" s="204">
        <f>VLOOKUP(AJT636,$A$681:$F$2236,6,FALSE)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1456</v>
      </c>
      <c r="AKE636" s="204"/>
      <c r="AKF636" s="204">
        <f>VLOOKUP(AKC636,$A$681:$F$2236,6,FALSE)</f>
        <v>47</v>
      </c>
      <c r="AKG636" s="203" t="s">
        <v>63</v>
      </c>
      <c r="AKH636" s="10">
        <f>AKF636*1.4</f>
        <v>65.8</v>
      </c>
      <c r="AKI636" s="10"/>
      <c r="AKJ636" s="274"/>
      <c r="AKK636" s="203" t="s">
        <v>96</v>
      </c>
      <c r="AKL636" s="277" t="s">
        <v>487</v>
      </c>
      <c r="AKN636" s="204"/>
      <c r="AKO636" s="204">
        <f>VLOOKUP(AKL636,$A$681:$F$2236,6,FALSE)</f>
        <v>31</v>
      </c>
      <c r="AKP636" s="203" t="s">
        <v>63</v>
      </c>
      <c r="AKQ636" s="10">
        <f>AKO636*1.4</f>
        <v>43.4</v>
      </c>
      <c r="AKR636" s="10"/>
      <c r="AKS636" s="274"/>
      <c r="AKT636" s="203" t="s">
        <v>96</v>
      </c>
      <c r="AKU636" s="277" t="s">
        <v>1456</v>
      </c>
      <c r="AKW636" s="204"/>
      <c r="AKX636" s="204">
        <f>VLOOKUP(AKU636,$A$681:$F$2236,6,FALSE)</f>
        <v>47</v>
      </c>
      <c r="AKY636" s="203" t="s">
        <v>63</v>
      </c>
      <c r="AKZ636" s="10">
        <f>AKX636*1.4</f>
        <v>65.8</v>
      </c>
      <c r="ALA636" s="10"/>
      <c r="ALB636" s="274"/>
      <c r="ALC636" s="203" t="s">
        <v>96</v>
      </c>
      <c r="ALD636" s="277" t="s">
        <v>523</v>
      </c>
      <c r="ALF636" s="204"/>
      <c r="ALG636" s="204">
        <f>VLOOKUP(ALD636,$A$681:$F$2236,6,FALSE)</f>
        <v>1</v>
      </c>
      <c r="ALH636" s="203" t="s">
        <v>63</v>
      </c>
      <c r="ALI636" s="10">
        <f>ALG636*1.4</f>
        <v>1.4</v>
      </c>
      <c r="ALJ636" s="10"/>
      <c r="ALK636" s="274"/>
      <c r="ALL636" s="203" t="s">
        <v>96</v>
      </c>
      <c r="ALM636" s="277" t="s">
        <v>457</v>
      </c>
      <c r="ALO636" s="204"/>
      <c r="ALP636" s="204">
        <f>VLOOKUP(ALM636,$A$681:$F$2236,6,FALSE)</f>
        <v>42</v>
      </c>
      <c r="ALQ636" s="203" t="s">
        <v>63</v>
      </c>
      <c r="ALR636" s="10">
        <f>ALP636*1.4</f>
        <v>58.8</v>
      </c>
      <c r="ALS636" s="10"/>
      <c r="ALT636" s="274"/>
      <c r="ALU636" s="203" t="s">
        <v>96</v>
      </c>
      <c r="ALV636" s="277" t="s">
        <v>609</v>
      </c>
      <c r="ALX636" s="204"/>
      <c r="ALY636" s="204">
        <f>VLOOKUP(ALV636,$A$681:$F$2236,6,FALSE)</f>
        <v>13</v>
      </c>
      <c r="ALZ636" s="203" t="s">
        <v>63</v>
      </c>
      <c r="AMA636" s="10">
        <f>ALY636*1.4</f>
        <v>18.2</v>
      </c>
      <c r="AMB636" s="10"/>
      <c r="AMC636" s="274"/>
      <c r="AMD636" s="203" t="s">
        <v>96</v>
      </c>
      <c r="AME636" s="277" t="s">
        <v>504</v>
      </c>
      <c r="AMG636" s="204"/>
      <c r="AMH636" s="204">
        <f>VLOOKUP(AME636,$A$681:$F$2236,6,FALSE)</f>
        <v>39</v>
      </c>
      <c r="AMI636" s="203" t="s">
        <v>63</v>
      </c>
      <c r="AMJ636" s="10">
        <f>AMH636*1.4</f>
        <v>54.599999999999994</v>
      </c>
      <c r="AMK636" s="10"/>
      <c r="AML636" s="274"/>
      <c r="AMM636" s="203" t="s">
        <v>96</v>
      </c>
      <c r="AMN636" s="277" t="s">
        <v>457</v>
      </c>
      <c r="AMP636" s="204"/>
      <c r="AMQ636" s="204">
        <f>VLOOKUP(AMN636,$A$681:$F$2236,6,FALSE)</f>
        <v>42</v>
      </c>
      <c r="AMR636" s="203" t="s">
        <v>63</v>
      </c>
      <c r="AMS636" s="10">
        <f>AMQ636*1.4</f>
        <v>58.8</v>
      </c>
      <c r="AMT636" s="10"/>
      <c r="AMU636" s="274"/>
      <c r="AMV636" s="203" t="s">
        <v>96</v>
      </c>
      <c r="AMW636" s="277" t="s">
        <v>720</v>
      </c>
      <c r="AMY636" s="204"/>
      <c r="AMZ636" s="204">
        <f>VLOOKUP(AMW636,$A$681:$F$2236,6,FALSE)</f>
        <v>74</v>
      </c>
      <c r="ANA636" s="203" t="s">
        <v>63</v>
      </c>
      <c r="ANB636" s="10">
        <f>AMZ636*1.4</f>
        <v>103.6</v>
      </c>
      <c r="ANC636" s="10"/>
      <c r="AND636" s="274"/>
      <c r="ANE636" s="203" t="s">
        <v>96</v>
      </c>
      <c r="ANF636" s="277" t="s">
        <v>441</v>
      </c>
      <c r="ANH636" s="204"/>
      <c r="ANI636" s="204">
        <f>VLOOKUP(ANF636,$A$681:$F$2236,6,FALSE)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2349</v>
      </c>
      <c r="ANQ636" s="204"/>
      <c r="ANR636" s="204">
        <f>VLOOKUP(ANO636,$A$681:$F$2236,6,FALSE)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425</v>
      </c>
      <c r="ANZ636" s="204"/>
      <c r="AOA636" s="204">
        <f>VLOOKUP(ANX636,$A$681:$F$2236,6,FALSE)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2102</v>
      </c>
      <c r="AOI636" s="204"/>
      <c r="AOJ636" s="204">
        <f>VLOOKUP(AOG636,$A$681:$F$2236,6,FALSE)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1234</v>
      </c>
      <c r="AOR636" s="204"/>
      <c r="AOS636" s="204">
        <f>VLOOKUP(AOP636,$A$681:$F$2236,6,FALSE)</f>
        <v>54</v>
      </c>
      <c r="AOT636" s="203" t="s">
        <v>63</v>
      </c>
      <c r="AOU636" s="10">
        <f>AOS636*1.4</f>
        <v>75.599999999999994</v>
      </c>
      <c r="AOV636" s="10"/>
      <c r="AOW636" s="274"/>
      <c r="AOX636" s="203" t="s">
        <v>96</v>
      </c>
      <c r="AOY636" s="277" t="s">
        <v>487</v>
      </c>
      <c r="APA636" s="204"/>
      <c r="APB636" s="204">
        <f>VLOOKUP(AOY636,$A$681:$F$2236,6,FALSE)</f>
        <v>31</v>
      </c>
      <c r="APC636" s="203" t="s">
        <v>63</v>
      </c>
      <c r="APD636" s="10">
        <f>APB636*1.4</f>
        <v>43.4</v>
      </c>
      <c r="APE636" s="10"/>
      <c r="APF636" s="274"/>
      <c r="APG636" s="203" t="s">
        <v>96</v>
      </c>
      <c r="APH636" s="277" t="s">
        <v>1211</v>
      </c>
      <c r="APJ636" s="204"/>
      <c r="APK636" s="204">
        <f>VLOOKUP(APH636,$A$681:$F$2236,6,FALSE)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985</v>
      </c>
      <c r="APS636" s="204"/>
      <c r="APT636" s="204">
        <f>VLOOKUP(APQ636,$A$681:$F$2236,6,FALSE)</f>
        <v>23</v>
      </c>
      <c r="APU636" s="203" t="s">
        <v>63</v>
      </c>
      <c r="APV636" s="10">
        <f>APT636*1.4</f>
        <v>32.199999999999996</v>
      </c>
      <c r="APW636" s="10"/>
      <c r="APX636" s="274"/>
      <c r="APY636" s="203" t="s">
        <v>96</v>
      </c>
      <c r="APZ636" s="277" t="s">
        <v>526</v>
      </c>
      <c r="AQB636" s="204"/>
      <c r="AQC636" s="204">
        <f>VLOOKUP(APZ636,$A$681:$F$2236,6,FALSE)</f>
        <v>165</v>
      </c>
      <c r="AQD636" s="203" t="s">
        <v>63</v>
      </c>
      <c r="AQE636" s="10">
        <f>AQC636*1.4</f>
        <v>230.99999999999997</v>
      </c>
      <c r="AQF636" s="10"/>
      <c r="AQG636" s="274"/>
    </row>
    <row r="637" spans="1:1125" s="14" customFormat="1" ht="15">
      <c r="A637" s="203" t="s">
        <v>97</v>
      </c>
      <c r="B637" s="277" t="s">
        <v>2102</v>
      </c>
      <c r="D637" s="204"/>
      <c r="E637" s="204">
        <f>VLOOKUP(B637,$A$681:$F$2236,6,FALSE)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720</v>
      </c>
      <c r="M637" s="204"/>
      <c r="N637" s="204">
        <f>VLOOKUP(K637,$A$681:$F$2236,6,FALSE)</f>
        <v>74</v>
      </c>
      <c r="O637" s="203" t="s">
        <v>65</v>
      </c>
      <c r="P637" s="10">
        <f>N637*1.3</f>
        <v>96.2</v>
      </c>
      <c r="Q637" s="10"/>
      <c r="R637" s="268"/>
      <c r="S637" s="203" t="s">
        <v>97</v>
      </c>
      <c r="T637" s="277" t="s">
        <v>489</v>
      </c>
      <c r="V637" s="204"/>
      <c r="W637" s="204">
        <f>VLOOKUP(T637,$A$681:$F$2236,6,FALSE)</f>
        <v>5</v>
      </c>
      <c r="X637" s="203" t="s">
        <v>65</v>
      </c>
      <c r="Y637" s="10">
        <f>W637*1.3</f>
        <v>6.5</v>
      </c>
      <c r="Z637" s="10"/>
      <c r="AA637" s="268"/>
      <c r="AB637" s="203" t="s">
        <v>97</v>
      </c>
      <c r="AC637" s="277" t="s">
        <v>425</v>
      </c>
      <c r="AE637" s="204"/>
      <c r="AF637" s="204">
        <f>VLOOKUP(AC637,$A$681:$F$2236,6,FALSE)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489</v>
      </c>
      <c r="AN637" s="204"/>
      <c r="AO637" s="204">
        <f>VLOOKUP(AL637,$A$681:$F$2236,6,FALSE)</f>
        <v>5</v>
      </c>
      <c r="AP637" s="203" t="s">
        <v>65</v>
      </c>
      <c r="AQ637" s="10">
        <f>AO637*1.3</f>
        <v>6.5</v>
      </c>
      <c r="AR637" s="10"/>
      <c r="AS637" s="268"/>
      <c r="AT637" s="203" t="s">
        <v>97</v>
      </c>
      <c r="AU637" s="277" t="s">
        <v>441</v>
      </c>
      <c r="AW637" s="204"/>
      <c r="AX637" s="204">
        <f>VLOOKUP(AU637,$A$681:$F$2236,6,FALSE)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507</v>
      </c>
      <c r="BF637" s="204"/>
      <c r="BG637" s="204">
        <f>VLOOKUP(BD637,$A$681:$F$2236,6,FALSE)</f>
        <v>0</v>
      </c>
      <c r="BH637" s="203" t="s">
        <v>65</v>
      </c>
      <c r="BI637" s="10">
        <f>BG637*1.3</f>
        <v>0</v>
      </c>
      <c r="BJ637" s="10"/>
      <c r="BK637" s="268"/>
      <c r="BL637" s="203" t="s">
        <v>97</v>
      </c>
      <c r="BM637" s="277" t="s">
        <v>1452</v>
      </c>
      <c r="BO637" s="204"/>
      <c r="BP637" s="204">
        <f>VLOOKUP(BM637,$A$681:$F$2236,6,FALSE)</f>
        <v>34</v>
      </c>
      <c r="BQ637" s="203" t="s">
        <v>65</v>
      </c>
      <c r="BR637" s="10">
        <f>BP637*1.3</f>
        <v>44.2</v>
      </c>
      <c r="BS637" s="10"/>
      <c r="BT637" s="268"/>
      <c r="BU637" s="203" t="s">
        <v>97</v>
      </c>
      <c r="BV637" s="277" t="s">
        <v>1241</v>
      </c>
      <c r="BX637" s="204"/>
      <c r="BY637" s="204">
        <f>VLOOKUP(BV637,$A$681:$F$2236,6,FALSE)</f>
        <v>43</v>
      </c>
      <c r="BZ637" s="203" t="s">
        <v>65</v>
      </c>
      <c r="CA637" s="10">
        <f>BY637*1.3</f>
        <v>55.9</v>
      </c>
      <c r="CB637" s="10"/>
      <c r="CC637" s="268"/>
      <c r="CD637" s="203" t="s">
        <v>97</v>
      </c>
      <c r="CE637" s="277" t="s">
        <v>1254</v>
      </c>
      <c r="CG637" s="204"/>
      <c r="CH637" s="204">
        <f>VLOOKUP(CE637,$A$681:$F$2236,6,FALSE)</f>
        <v>25</v>
      </c>
      <c r="CI637" s="203" t="s">
        <v>65</v>
      </c>
      <c r="CJ637" s="10">
        <f>CH637*1.3</f>
        <v>32.5</v>
      </c>
      <c r="CK637" s="10"/>
      <c r="CL637" s="268"/>
      <c r="CM637" s="203" t="s">
        <v>97</v>
      </c>
      <c r="CN637" s="277" t="s">
        <v>2102</v>
      </c>
      <c r="CP637" s="204"/>
      <c r="CQ637" s="204">
        <f>VLOOKUP(CN637,$A$681:$F$2236,6,FALSE)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720</v>
      </c>
      <c r="CY637" s="204"/>
      <c r="CZ637" s="204">
        <f>VLOOKUP(CW637,$A$681:$F$2236,6,FALSE)</f>
        <v>74</v>
      </c>
      <c r="DA637" s="203" t="s">
        <v>65</v>
      </c>
      <c r="DB637" s="10">
        <f>CZ637*1.3</f>
        <v>96.2</v>
      </c>
      <c r="DC637" s="10"/>
      <c r="DD637" s="268"/>
      <c r="DE637" s="203" t="s">
        <v>97</v>
      </c>
      <c r="DF637" s="277" t="s">
        <v>2102</v>
      </c>
      <c r="DH637" s="204"/>
      <c r="DI637" s="204">
        <f>VLOOKUP(DF637,$A$681:$F$2236,6,FALSE)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489</v>
      </c>
      <c r="DQ637" s="204"/>
      <c r="DR637" s="204">
        <f>VLOOKUP(DO637,$A$681:$F$2236,6,FALSE)</f>
        <v>5</v>
      </c>
      <c r="DS637" s="203" t="s">
        <v>65</v>
      </c>
      <c r="DT637" s="10">
        <f>DR637*1.3</f>
        <v>6.5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VLOOKUP(DX637,$A$681:$F$2236,6,FALSE)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523</v>
      </c>
      <c r="EI637" s="204"/>
      <c r="EJ637" s="204">
        <f>VLOOKUP(EG637,$A$681:$F$2236,6,FALSE)</f>
        <v>1</v>
      </c>
      <c r="EK637" s="203" t="s">
        <v>65</v>
      </c>
      <c r="EL637" s="10">
        <f>EJ637*1.3</f>
        <v>1.3</v>
      </c>
      <c r="EM637" s="10"/>
      <c r="EN637" s="268"/>
      <c r="EO637" s="203" t="s">
        <v>97</v>
      </c>
      <c r="EP637" s="277" t="s">
        <v>526</v>
      </c>
      <c r="ER637" s="204"/>
      <c r="ES637" s="204">
        <f>VLOOKUP(EP637,$A$681:$F$2236,6,FALSE)</f>
        <v>165</v>
      </c>
      <c r="ET637" s="203" t="s">
        <v>65</v>
      </c>
      <c r="EU637" s="10">
        <f>ES637*1.3</f>
        <v>214.5</v>
      </c>
      <c r="EV637" s="10"/>
      <c r="EW637" s="268"/>
      <c r="EX637" s="203" t="s">
        <v>97</v>
      </c>
      <c r="EY637" s="277" t="s">
        <v>1278</v>
      </c>
      <c r="FA637" s="204"/>
      <c r="FB637" s="204">
        <f>VLOOKUP(EY637,$A$681:$F$2236,6,FALSE)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4" t="s">
        <v>720</v>
      </c>
      <c r="FJ637" s="204"/>
      <c r="FK637" s="204">
        <f>VLOOKUP(FH637,$A$681:$F$2236,6,FALSE)</f>
        <v>74</v>
      </c>
      <c r="FL637" s="203" t="s">
        <v>65</v>
      </c>
      <c r="FM637" s="10">
        <f>FK637*1.3</f>
        <v>96.2</v>
      </c>
      <c r="FN637" s="10"/>
      <c r="FO637" s="268"/>
      <c r="FP637" s="203" t="s">
        <v>97</v>
      </c>
      <c r="FQ637" s="277" t="s">
        <v>1278</v>
      </c>
      <c r="FS637" s="204"/>
      <c r="FT637" s="204">
        <f>VLOOKUP(FQ637,$A$681:$F$2236,6,FALSE)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2102</v>
      </c>
      <c r="GB637" s="204"/>
      <c r="GC637" s="204">
        <f>VLOOKUP(FZ637,$A$681:$F$2236,6,FALSE)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531</v>
      </c>
      <c r="GK637" s="204"/>
      <c r="GL637" s="204">
        <f>VLOOKUP(GI637,$A$681:$F$2236,6,FALSE)</f>
        <v>50</v>
      </c>
      <c r="GM637" s="203" t="s">
        <v>65</v>
      </c>
      <c r="GN637" s="10">
        <f>GL637*1.3</f>
        <v>65</v>
      </c>
      <c r="GO637" s="10"/>
      <c r="GP637" s="268"/>
      <c r="GQ637" s="203" t="s">
        <v>97</v>
      </c>
      <c r="GR637" s="277" t="s">
        <v>526</v>
      </c>
      <c r="GT637" s="204"/>
      <c r="GU637" s="204">
        <f>VLOOKUP(GR637,$A$681:$F$2236,6,FALSE)</f>
        <v>165</v>
      </c>
      <c r="GV637" s="203" t="s">
        <v>65</v>
      </c>
      <c r="GW637" s="10">
        <f>GU637*1.3</f>
        <v>214.5</v>
      </c>
      <c r="GX637" s="10"/>
      <c r="GY637" s="268"/>
      <c r="GZ637" s="203" t="s">
        <v>97</v>
      </c>
      <c r="HA637" s="277" t="s">
        <v>558</v>
      </c>
      <c r="HC637" s="204"/>
      <c r="HD637" s="204">
        <f>VLOOKUP(HA637,$A$681:$F$2236,6,FALSE)</f>
        <v>56</v>
      </c>
      <c r="HE637" s="203" t="s">
        <v>65</v>
      </c>
      <c r="HF637" s="10">
        <f>HD637*1.3</f>
        <v>72.8</v>
      </c>
      <c r="HG637" s="10"/>
      <c r="HH637" s="268"/>
      <c r="HI637" s="203" t="s">
        <v>97</v>
      </c>
      <c r="HJ637" s="277" t="s">
        <v>526</v>
      </c>
      <c r="HL637" s="204"/>
      <c r="HM637" s="204">
        <f>VLOOKUP(HJ637,$A$681:$F$2236,6,FALSE)</f>
        <v>165</v>
      </c>
      <c r="HN637" s="203" t="s">
        <v>65</v>
      </c>
      <c r="HO637" s="10">
        <f>HM637*1.3</f>
        <v>214.5</v>
      </c>
      <c r="HP637" s="10"/>
      <c r="HQ637" s="268"/>
      <c r="HR637" s="203" t="s">
        <v>97</v>
      </c>
      <c r="HS637" s="277" t="s">
        <v>1456</v>
      </c>
      <c r="HU637" s="204"/>
      <c r="HV637" s="204">
        <f>VLOOKUP(HS637,$A$681:$F$2236,6,FALSE)</f>
        <v>47</v>
      </c>
      <c r="HW637" s="203" t="s">
        <v>65</v>
      </c>
      <c r="HX637" s="10">
        <f>HV637*1.3</f>
        <v>61.1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VLOOKUP(IB637,$A$681:$F$2236,6,FALSE)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2075</v>
      </c>
      <c r="IM637" s="204"/>
      <c r="IN637" s="204">
        <f>VLOOKUP(IK637,$A$681:$F$2236,6,FALSE)</f>
        <v>1</v>
      </c>
      <c r="IO637" s="203" t="s">
        <v>65</v>
      </c>
      <c r="IP637" s="10">
        <f>IN637*1.3</f>
        <v>1.3</v>
      </c>
      <c r="IQ637" s="10"/>
      <c r="IR637" s="268"/>
      <c r="IS637" s="203" t="s">
        <v>97</v>
      </c>
      <c r="IT637" s="277" t="s">
        <v>487</v>
      </c>
      <c r="IV637" s="204"/>
      <c r="IW637" s="204">
        <f>VLOOKUP(IT637,$A$681:$F$2236,6,FALSE)</f>
        <v>31</v>
      </c>
      <c r="IX637" s="203" t="s">
        <v>65</v>
      </c>
      <c r="IY637" s="10">
        <f>IW637*1.3</f>
        <v>40.300000000000004</v>
      </c>
      <c r="IZ637" s="10"/>
      <c r="JA637" s="268"/>
      <c r="JB637" s="203" t="s">
        <v>97</v>
      </c>
      <c r="JC637" s="277" t="s">
        <v>457</v>
      </c>
      <c r="JE637" s="204"/>
      <c r="JF637" s="204">
        <f>VLOOKUP(JC637,$A$681:$F$2236,6,FALSE)</f>
        <v>42</v>
      </c>
      <c r="JG637" s="203" t="s">
        <v>65</v>
      </c>
      <c r="JH637" s="10">
        <f>JF637*1.3</f>
        <v>54.6</v>
      </c>
      <c r="JI637" s="10"/>
      <c r="JJ637" s="268"/>
      <c r="JK637" s="203" t="s">
        <v>97</v>
      </c>
      <c r="JL637" s="277" t="s">
        <v>1278</v>
      </c>
      <c r="JN637" s="204"/>
      <c r="JO637" s="204">
        <f>VLOOKUP(JL637,$A$681:$F$2236,6,FALSE)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1254</v>
      </c>
      <c r="JW637" s="204"/>
      <c r="JX637" s="204">
        <f>VLOOKUP(JU637,$A$681:$F$2236,6,FALSE)</f>
        <v>25</v>
      </c>
      <c r="JY637" s="203" t="s">
        <v>65</v>
      </c>
      <c r="JZ637" s="10">
        <f>JX637*1.3</f>
        <v>32.5</v>
      </c>
      <c r="KA637" s="10"/>
      <c r="KB637" s="268"/>
      <c r="KC637" s="203" t="s">
        <v>97</v>
      </c>
      <c r="KD637" s="277" t="s">
        <v>489</v>
      </c>
      <c r="KF637" s="204"/>
      <c r="KG637" s="204">
        <f>VLOOKUP(KD637,$A$681:$F$2236,6,FALSE)</f>
        <v>5</v>
      </c>
      <c r="KH637" s="203" t="s">
        <v>65</v>
      </c>
      <c r="KI637" s="10">
        <f>KG637*1.3</f>
        <v>6.5</v>
      </c>
      <c r="KJ637" s="10"/>
      <c r="KK637" s="268"/>
      <c r="KL637" s="203" t="s">
        <v>97</v>
      </c>
      <c r="KM637" s="277" t="s">
        <v>457</v>
      </c>
      <c r="KO637" s="204"/>
      <c r="KP637" s="204">
        <f>VLOOKUP(KM637,$A$681:$F$2236,6,FALSE)</f>
        <v>42</v>
      </c>
      <c r="KQ637" s="203" t="s">
        <v>65</v>
      </c>
      <c r="KR637" s="10">
        <f>KP637*1.3</f>
        <v>54.6</v>
      </c>
      <c r="KS637" s="10"/>
      <c r="KT637" s="268"/>
      <c r="KU637" s="203" t="s">
        <v>97</v>
      </c>
      <c r="KV637" s="277" t="s">
        <v>720</v>
      </c>
      <c r="KX637" s="204"/>
      <c r="KY637" s="204">
        <f>VLOOKUP(KV637,$A$681:$F$2236,6,FALSE)</f>
        <v>74</v>
      </c>
      <c r="KZ637" s="203" t="s">
        <v>65</v>
      </c>
      <c r="LA637" s="10">
        <f>KY637*1.3</f>
        <v>96.2</v>
      </c>
      <c r="LB637" s="10"/>
      <c r="LC637" s="268"/>
      <c r="LD637" s="203" t="s">
        <v>97</v>
      </c>
      <c r="LE637" s="277" t="s">
        <v>1261</v>
      </c>
      <c r="LG637" s="204"/>
      <c r="LH637" s="204">
        <f>VLOOKUP(LE637,$A$681:$F$2236,6,FALSE)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526</v>
      </c>
      <c r="LP637" s="204"/>
      <c r="LQ637" s="204">
        <f>VLOOKUP(LN637,$A$681:$F$2236,6,FALSE)</f>
        <v>165</v>
      </c>
      <c r="LR637" s="203" t="s">
        <v>65</v>
      </c>
      <c r="LS637" s="10">
        <f>LQ637*1.3</f>
        <v>214.5</v>
      </c>
      <c r="LT637" s="10"/>
      <c r="LU637" s="268"/>
      <c r="LV637" s="203" t="s">
        <v>97</v>
      </c>
      <c r="LW637" s="277" t="s">
        <v>446</v>
      </c>
      <c r="LY637" s="204"/>
      <c r="LZ637" s="204">
        <f>VLOOKUP(LW637,$A$681:$F$2236,6,FALSE)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558</v>
      </c>
      <c r="MH637" s="204"/>
      <c r="MI637" s="204">
        <f>VLOOKUP(MF637,$A$681:$F$2236,6,FALSE)</f>
        <v>56</v>
      </c>
      <c r="MJ637" s="203" t="s">
        <v>65</v>
      </c>
      <c r="MK637" s="10">
        <f>MI637*1.3</f>
        <v>72.8</v>
      </c>
      <c r="ML637" s="10"/>
      <c r="MM637" s="268"/>
      <c r="MN637" s="203" t="s">
        <v>97</v>
      </c>
      <c r="MO637" s="277" t="s">
        <v>2102</v>
      </c>
      <c r="MQ637" s="204"/>
      <c r="MR637" s="204">
        <f>VLOOKUP(MO637,$A$681:$F$2236,6,FALSE)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457</v>
      </c>
      <c r="MZ637" s="204"/>
      <c r="NA637" s="204">
        <f>VLOOKUP(MX637,$A$681:$F$2236,6,FALSE)</f>
        <v>42</v>
      </c>
      <c r="NB637" s="203" t="s">
        <v>65</v>
      </c>
      <c r="NC637" s="10">
        <f>NA637*1.3</f>
        <v>54.6</v>
      </c>
      <c r="ND637" s="10"/>
      <c r="NE637" s="268"/>
      <c r="NF637" s="203" t="s">
        <v>97</v>
      </c>
      <c r="NG637" s="277" t="s">
        <v>557</v>
      </c>
      <c r="NI637" s="204"/>
      <c r="NJ637" s="204">
        <f>VLOOKUP(NG637,$A$681:$F$2236,6,FALSE)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7" t="s">
        <v>425</v>
      </c>
      <c r="NR637" s="204"/>
      <c r="NS637" s="204">
        <f>VLOOKUP(NP637,$A$681:$F$2236,6,FALSE)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1452</v>
      </c>
      <c r="OA637" s="204"/>
      <c r="OB637" s="204">
        <f>VLOOKUP(NY637,$A$681:$F$2236,6,FALSE)</f>
        <v>34</v>
      </c>
      <c r="OC637" s="203" t="s">
        <v>65</v>
      </c>
      <c r="OD637" s="10">
        <f>OB637*1.3</f>
        <v>44.2</v>
      </c>
      <c r="OE637" s="10"/>
      <c r="OF637" s="268"/>
      <c r="OG637" s="203" t="s">
        <v>97</v>
      </c>
      <c r="OH637" s="277" t="s">
        <v>558</v>
      </c>
      <c r="OJ637" s="204"/>
      <c r="OK637" s="204">
        <f>VLOOKUP(OH637,$A$681:$F$2236,6,FALSE)</f>
        <v>56</v>
      </c>
      <c r="OL637" s="203" t="s">
        <v>65</v>
      </c>
      <c r="OM637" s="10">
        <f>OK637*1.3</f>
        <v>72.8</v>
      </c>
      <c r="ON637" s="10"/>
      <c r="OO637" s="268"/>
      <c r="OP637" s="203" t="s">
        <v>97</v>
      </c>
      <c r="OQ637" s="427" t="s">
        <v>451</v>
      </c>
      <c r="OS637" s="204"/>
      <c r="OT637" s="204">
        <f>VLOOKUP(OQ637,$A$681:$F$2236,6,FALSE)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31" t="s">
        <v>720</v>
      </c>
      <c r="PB637" s="204"/>
      <c r="PC637" s="204">
        <f>VLOOKUP(OZ637,$A$681:$F$2236,6,FALSE)</f>
        <v>74</v>
      </c>
      <c r="PD637" s="203" t="s">
        <v>65</v>
      </c>
      <c r="PE637" s="10">
        <f>PC637*1.3</f>
        <v>96.2</v>
      </c>
      <c r="PF637" s="10"/>
      <c r="PG637" s="268"/>
      <c r="PH637" s="203" t="s">
        <v>97</v>
      </c>
      <c r="PI637" s="277" t="s">
        <v>457</v>
      </c>
      <c r="PK637" s="204"/>
      <c r="PL637" s="204">
        <f>VLOOKUP(PI637,$A$681:$F$2236,6,FALSE)</f>
        <v>42</v>
      </c>
      <c r="PM637" s="203" t="s">
        <v>65</v>
      </c>
      <c r="PN637" s="10">
        <f>PL637*1.3</f>
        <v>54.6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VLOOKUP(PR637,$A$681:$F$2236,6,FALSE)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487</v>
      </c>
      <c r="QC637" s="204"/>
      <c r="QD637" s="204">
        <f>VLOOKUP(QA637,$A$681:$F$2236,6,FALSE)</f>
        <v>31</v>
      </c>
      <c r="QE637" s="203" t="s">
        <v>65</v>
      </c>
      <c r="QF637" s="10">
        <f>QD637*1.3</f>
        <v>40.300000000000004</v>
      </c>
      <c r="QG637" s="10"/>
      <c r="QH637" s="268"/>
      <c r="QI637" s="203" t="s">
        <v>97</v>
      </c>
      <c r="QJ637" s="277" t="s">
        <v>720</v>
      </c>
      <c r="QL637" s="204"/>
      <c r="QM637" s="204">
        <f>VLOOKUP(QJ637,$A$681:$F$2236,6,FALSE)</f>
        <v>74</v>
      </c>
      <c r="QN637" s="203" t="s">
        <v>65</v>
      </c>
      <c r="QO637" s="10">
        <f>QM637*1.3</f>
        <v>96.2</v>
      </c>
      <c r="QP637" s="10"/>
      <c r="QQ637" s="268"/>
      <c r="QR637" s="203" t="s">
        <v>97</v>
      </c>
      <c r="QS637" s="277" t="s">
        <v>1234</v>
      </c>
      <c r="QU637" s="204"/>
      <c r="QV637" s="204">
        <f>VLOOKUP(QS637,$A$681:$F$2236,6,FALSE)</f>
        <v>54</v>
      </c>
      <c r="QW637" s="203" t="s">
        <v>65</v>
      </c>
      <c r="QX637" s="10">
        <f>QV637*1.3</f>
        <v>70.2</v>
      </c>
      <c r="QY637" s="10"/>
      <c r="QZ637" s="268"/>
      <c r="RA637" s="203" t="s">
        <v>97</v>
      </c>
      <c r="RB637" s="277" t="s">
        <v>1234</v>
      </c>
      <c r="RD637" s="204"/>
      <c r="RE637" s="204">
        <f>VLOOKUP(RB637,$A$681:$F$2236,6,FALSE)</f>
        <v>54</v>
      </c>
      <c r="RF637" s="203" t="s">
        <v>65</v>
      </c>
      <c r="RG637" s="10">
        <f>RE637*1.3</f>
        <v>70.2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VLOOKUP(RK637,$A$681:$F$2236,6,FALSE)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551</v>
      </c>
      <c r="RV637" s="204"/>
      <c r="RW637" s="204">
        <f>VLOOKUP(RT637,$A$681:$F$2236,6,FALSE)</f>
        <v>6</v>
      </c>
      <c r="RX637" s="203" t="s">
        <v>65</v>
      </c>
      <c r="RY637" s="10">
        <f>RW637*1.3</f>
        <v>7.8000000000000007</v>
      </c>
      <c r="RZ637" s="10"/>
      <c r="SA637" s="274"/>
      <c r="SB637" s="203" t="s">
        <v>97</v>
      </c>
      <c r="SC637" s="277" t="s">
        <v>720</v>
      </c>
      <c r="SE637" s="204"/>
      <c r="SF637" s="204">
        <f>VLOOKUP(SC637,$A$681:$F$2236,6,FALSE)</f>
        <v>74</v>
      </c>
      <c r="SG637" s="203" t="s">
        <v>65</v>
      </c>
      <c r="SH637" s="10">
        <f>SF637*1.3</f>
        <v>96.2</v>
      </c>
      <c r="SI637" s="10"/>
      <c r="SJ637" s="274"/>
      <c r="SK637" s="203" t="s">
        <v>97</v>
      </c>
      <c r="SL637" s="277" t="s">
        <v>720</v>
      </c>
      <c r="SN637" s="204"/>
      <c r="SO637" s="204">
        <f>VLOOKUP(SL637,$A$681:$F$2236,6,FALSE)</f>
        <v>74</v>
      </c>
      <c r="SP637" s="203" t="s">
        <v>65</v>
      </c>
      <c r="SQ637" s="10">
        <f>SO637*1.3</f>
        <v>96.2</v>
      </c>
      <c r="SR637" s="10"/>
      <c r="SS637" s="274"/>
      <c r="ST637" s="203" t="s">
        <v>97</v>
      </c>
      <c r="SU637" s="277" t="s">
        <v>968</v>
      </c>
      <c r="SW637" s="204"/>
      <c r="SX637" s="204">
        <f>VLOOKUP(SU637,$A$681:$F$2236,6,FALSE)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31" t="s">
        <v>533</v>
      </c>
      <c r="TF637" s="204"/>
      <c r="TG637" s="204">
        <f>VLOOKUP(TD637,$A$681:$F$2236,6,FALSE)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457</v>
      </c>
      <c r="TO637" s="204"/>
      <c r="TP637" s="204">
        <f>VLOOKUP(TM637,$A$681:$F$2236,6,FALSE)</f>
        <v>42</v>
      </c>
      <c r="TQ637" s="203" t="s">
        <v>65</v>
      </c>
      <c r="TR637" s="10">
        <f>TP637*1.3</f>
        <v>54.6</v>
      </c>
      <c r="TS637" s="10"/>
      <c r="TT637" s="274"/>
      <c r="TU637" s="203" t="s">
        <v>97</v>
      </c>
      <c r="TV637" s="277" t="s">
        <v>1456</v>
      </c>
      <c r="TX637" s="204"/>
      <c r="TY637" s="204">
        <f>VLOOKUP(TV637,$A$681:$F$2236,6,FALSE)</f>
        <v>47</v>
      </c>
      <c r="TZ637" s="203" t="s">
        <v>65</v>
      </c>
      <c r="UA637" s="10">
        <f>TY637*1.3</f>
        <v>61.1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VLOOKUP(UE637,$A$681:$F$2236,6,FALSE)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441</v>
      </c>
      <c r="UP637" s="204"/>
      <c r="UQ637" s="204">
        <f>VLOOKUP(UN637,$A$681:$F$2236,6,FALSE)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523</v>
      </c>
      <c r="UY637" s="204"/>
      <c r="UZ637" s="204">
        <f>VLOOKUP(UW637,$A$681:$F$2236,6,FALSE)</f>
        <v>1</v>
      </c>
      <c r="VA637" s="203" t="s">
        <v>65</v>
      </c>
      <c r="VB637" s="10">
        <f>UZ637*1.3</f>
        <v>1.3</v>
      </c>
      <c r="VC637" s="10"/>
      <c r="VD637" s="274"/>
      <c r="VE637" s="203" t="s">
        <v>97</v>
      </c>
      <c r="VF637" s="277" t="s">
        <v>724</v>
      </c>
      <c r="VH637" s="204"/>
      <c r="VI637" s="204">
        <f>VLOOKUP(VF637,$A$681:$F$2236,6,FALSE)</f>
        <v>0</v>
      </c>
      <c r="VJ637" s="203" t="s">
        <v>65</v>
      </c>
      <c r="VK637" s="10">
        <f>VI637*1.3</f>
        <v>0</v>
      </c>
      <c r="VL637" s="10"/>
      <c r="VM637" s="274"/>
      <c r="VN637" s="203" t="s">
        <v>97</v>
      </c>
      <c r="VO637" s="277" t="s">
        <v>1234</v>
      </c>
      <c r="VQ637" s="204"/>
      <c r="VR637" s="204">
        <f>VLOOKUP(VO637,$A$681:$F$2236,6,FALSE)</f>
        <v>54</v>
      </c>
      <c r="VS637" s="203" t="s">
        <v>65</v>
      </c>
      <c r="VT637" s="10">
        <f>VR637*1.3</f>
        <v>70.2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VLOOKUP(VX637,$A$681:$F$2236,6,FALSE)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1234</v>
      </c>
      <c r="WI637" s="204"/>
      <c r="WJ637" s="204">
        <f>VLOOKUP(WG637,$A$681:$F$2236,6,FALSE)</f>
        <v>54</v>
      </c>
      <c r="WK637" s="203" t="s">
        <v>65</v>
      </c>
      <c r="WL637" s="10">
        <f>WJ637*1.3</f>
        <v>70.2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VLOOKUP(WP637,$A$681:$F$2236,6,FALSE)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VLOOKUP(WY637,$A$681:$F$2236,6,FALSE)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558</v>
      </c>
      <c r="XJ637" s="204"/>
      <c r="XK637" s="204">
        <f>VLOOKUP(XH637,$A$681:$F$2236,6,FALSE)</f>
        <v>56</v>
      </c>
      <c r="XL637" s="203" t="s">
        <v>65</v>
      </c>
      <c r="XM637" s="10">
        <f>XK637*1.3</f>
        <v>72.8</v>
      </c>
      <c r="XO637" s="274"/>
      <c r="XP637" s="203" t="s">
        <v>97</v>
      </c>
      <c r="XQ637" s="277" t="s">
        <v>1234</v>
      </c>
      <c r="XS637" s="204"/>
      <c r="XT637" s="204">
        <f>VLOOKUP(XQ637,$A$681:$F$2236,6,FALSE)</f>
        <v>54</v>
      </c>
      <c r="XU637" s="203" t="s">
        <v>65</v>
      </c>
      <c r="XV637" s="10">
        <f>XT637*1.3</f>
        <v>70.2</v>
      </c>
      <c r="XW637" s="10"/>
      <c r="XX637" s="274"/>
      <c r="XY637" s="203" t="s">
        <v>97</v>
      </c>
      <c r="XZ637" s="277" t="s">
        <v>526</v>
      </c>
      <c r="YB637" s="204"/>
      <c r="YC637" s="204">
        <f>VLOOKUP(XZ637,$A$681:$F$2236,6,FALSE)</f>
        <v>165</v>
      </c>
      <c r="YD637" s="203" t="s">
        <v>65</v>
      </c>
      <c r="YE637" s="10">
        <f>YC637*1.3</f>
        <v>214.5</v>
      </c>
      <c r="YG637" s="274"/>
      <c r="YH637" s="203" t="s">
        <v>97</v>
      </c>
      <c r="YI637" s="279" t="s">
        <v>183</v>
      </c>
      <c r="YK637" s="204"/>
      <c r="YL637" s="204" t="e">
        <f>VLOOKUP(YI637,$A$681:$F$2236,6,FALSE)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VLOOKUP(YR637,$A$681:$F$2236,6,FALSE)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31" t="s">
        <v>720</v>
      </c>
      <c r="ZC637" s="204"/>
      <c r="ZD637" s="204">
        <f>VLOOKUP(ZA637,$A$681:$F$2236,6,FALSE)</f>
        <v>74</v>
      </c>
      <c r="ZE637" s="203" t="s">
        <v>65</v>
      </c>
      <c r="ZF637" s="10">
        <f>ZD637*1.3</f>
        <v>96.2</v>
      </c>
      <c r="ZH637" s="274"/>
      <c r="ZI637" s="203" t="s">
        <v>97</v>
      </c>
      <c r="ZJ637" s="277" t="s">
        <v>441</v>
      </c>
      <c r="ZL637" s="204"/>
      <c r="ZM637" s="204">
        <f>VLOOKUP(ZJ637,$A$681:$F$2236,6,FALSE)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504</v>
      </c>
      <c r="ZU637" s="204"/>
      <c r="ZV637" s="204">
        <f>VLOOKUP(ZS637,$A$681:$F$2236,6,FALSE)</f>
        <v>39</v>
      </c>
      <c r="ZW637" s="203" t="s">
        <v>65</v>
      </c>
      <c r="ZX637" s="10">
        <f>ZV637*1.3</f>
        <v>50.7</v>
      </c>
      <c r="ZY637" s="10"/>
      <c r="ZZ637" s="274"/>
      <c r="AAA637" s="203" t="s">
        <v>97</v>
      </c>
      <c r="AAB637" s="277" t="s">
        <v>551</v>
      </c>
      <c r="AAD637" s="204"/>
      <c r="AAE637" s="204">
        <f>VLOOKUP(AAB637,$A$681:$F$2236,6,FALSE)</f>
        <v>6</v>
      </c>
      <c r="AAF637" s="203" t="s">
        <v>65</v>
      </c>
      <c r="AAG637" s="10">
        <f>AAE637*1.3</f>
        <v>7.8000000000000007</v>
      </c>
      <c r="AAH637" s="10"/>
      <c r="AAI637" s="274"/>
      <c r="AAJ637" s="203" t="s">
        <v>97</v>
      </c>
      <c r="AAK637" s="277" t="s">
        <v>1217</v>
      </c>
      <c r="AAM637" s="204"/>
      <c r="AAN637" s="204">
        <f>VLOOKUP(AAK637,$A$681:$F$2236,6,FALSE)</f>
        <v>52</v>
      </c>
      <c r="AAO637" s="203" t="s">
        <v>65</v>
      </c>
      <c r="AAP637" s="10">
        <f>AAN637*1.3</f>
        <v>67.600000000000009</v>
      </c>
      <c r="AAQ637" s="10"/>
      <c r="AAR637" s="274"/>
      <c r="AAS637" s="203" t="s">
        <v>97</v>
      </c>
      <c r="AAT637" s="277" t="s">
        <v>1452</v>
      </c>
      <c r="AAV637" s="204"/>
      <c r="AAW637" s="204">
        <f>VLOOKUP(AAT637,$A$681:$F$2236,6,FALSE)</f>
        <v>34</v>
      </c>
      <c r="AAX637" s="203" t="s">
        <v>65</v>
      </c>
      <c r="AAY637" s="10">
        <f>AAW637*1.3</f>
        <v>44.2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VLOOKUP(ABC637,$A$681:$F$2236,6,FALSE)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1254</v>
      </c>
      <c r="ABN637" s="204"/>
      <c r="ABO637" s="204">
        <f>VLOOKUP(ABL637,$A$681:$F$2236,6,FALSE)</f>
        <v>25</v>
      </c>
      <c r="ABP637" s="203" t="s">
        <v>65</v>
      </c>
      <c r="ABQ637" s="10">
        <f>ABO637*1.3</f>
        <v>32.5</v>
      </c>
      <c r="ABR637" s="10"/>
      <c r="ABS637" s="274"/>
      <c r="ABT637" s="203" t="s">
        <v>97</v>
      </c>
      <c r="ABU637" s="277" t="s">
        <v>724</v>
      </c>
      <c r="ABW637" s="204"/>
      <c r="ABX637" s="204">
        <f>VLOOKUP(ABU637,$A$681:$F$2236,6,FALSE)</f>
        <v>0</v>
      </c>
      <c r="ABY637" s="203" t="s">
        <v>65</v>
      </c>
      <c r="ABZ637" s="10">
        <f>ABX637*1.3</f>
        <v>0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VLOOKUP(ACD637,$A$681:$F$2236,6,FALSE)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VLOOKUP(ACM637,$A$681:$F$2236,6,FALSE)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VLOOKUP(ACV637,$A$681:$F$2236,6,FALSE)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VLOOKUP(ADE637,$A$681:$F$2236,6,FALSE)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VLOOKUP(ADN637,$A$681:$F$2236,6,FALSE)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VLOOKUP(ADW637,$A$681:$F$2236,6,FALSE)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VLOOKUP(AEF637,$A$681:$F$2236,6,FALSE)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VLOOKUP(AEO637,$A$681:$F$2236,6,FALSE)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VLOOKUP(AEX637,$A$681:$F$2236,6,FALSE)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VLOOKUP(AFG637,$A$681:$F$2236,6,FALSE)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VLOOKUP(AFP637,$A$681:$F$2236,6,FALSE)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VLOOKUP(AFY637,$A$681:$F$2236,6,FALSE)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VLOOKUP(AGH637,$A$681:$F$2236,6,FALSE)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VLOOKUP(AGQ637,$A$681:$F$2236,6,FALSE)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425</v>
      </c>
      <c r="AHB637" s="204"/>
      <c r="AHC637" s="204">
        <f>VLOOKUP(AGZ637,$A$681:$F$2236,6,FALSE)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1327</v>
      </c>
      <c r="AHK637" s="204"/>
      <c r="AHL637" s="204">
        <f>VLOOKUP(AHI637,$A$681:$F$2236,6,FALSE)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720</v>
      </c>
      <c r="AHT637" s="204"/>
      <c r="AHU637" s="204">
        <f>VLOOKUP(AHR637,$A$681:$F$2236,6,FALSE)</f>
        <v>74</v>
      </c>
      <c r="AHV637" s="203" t="s">
        <v>65</v>
      </c>
      <c r="AHW637" s="10">
        <f>AHU637*1.3</f>
        <v>96.2</v>
      </c>
      <c r="AHX637" s="10"/>
      <c r="AHY637" s="274"/>
      <c r="AHZ637" s="203" t="s">
        <v>97</v>
      </c>
      <c r="AIA637" s="277" t="s">
        <v>558</v>
      </c>
      <c r="AIC637" s="204"/>
      <c r="AID637" s="204">
        <f>VLOOKUP(AIA637,$A$681:$F$2236,6,FALSE)</f>
        <v>56</v>
      </c>
      <c r="AIE637" s="203" t="s">
        <v>65</v>
      </c>
      <c r="AIF637" s="10">
        <f>AID637*1.3</f>
        <v>72.8</v>
      </c>
      <c r="AIG637" s="10"/>
      <c r="AIH637" s="274"/>
      <c r="AII637" s="203" t="s">
        <v>97</v>
      </c>
      <c r="AIJ637" s="277" t="s">
        <v>451</v>
      </c>
      <c r="AIL637" s="204"/>
      <c r="AIM637" s="204">
        <f>VLOOKUP(AIJ637,$A$681:$F$2236,6,FALSE)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451</v>
      </c>
      <c r="AIU637" s="204"/>
      <c r="AIV637" s="204">
        <f>VLOOKUP(AIS637,$A$681:$F$2236,6,FALSE)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585</v>
      </c>
      <c r="AJD637" s="204"/>
      <c r="AJE637" s="204">
        <f>VLOOKUP(AJB637,$A$681:$F$2236,6,FALSE)</f>
        <v>60</v>
      </c>
      <c r="AJF637" s="203" t="s">
        <v>65</v>
      </c>
      <c r="AJG637" s="10">
        <f>AJE637*1.3</f>
        <v>78</v>
      </c>
      <c r="AJH637" s="10"/>
      <c r="AJI637" s="274"/>
      <c r="AJJ637" s="203" t="s">
        <v>97</v>
      </c>
      <c r="AJK637" s="277" t="s">
        <v>585</v>
      </c>
      <c r="AJM637" s="204"/>
      <c r="AJN637" s="204">
        <f>VLOOKUP(AJK637,$A$681:$F$2236,6,FALSE)</f>
        <v>60</v>
      </c>
      <c r="AJO637" s="203" t="s">
        <v>65</v>
      </c>
      <c r="AJP637" s="10">
        <f>AJN637*1.3</f>
        <v>78</v>
      </c>
      <c r="AJQ637" s="10"/>
      <c r="AJR637" s="274"/>
      <c r="AJS637" s="203" t="s">
        <v>97</v>
      </c>
      <c r="AJT637" s="434" t="s">
        <v>489</v>
      </c>
      <c r="AJV637" s="204"/>
      <c r="AJW637" s="204">
        <f>VLOOKUP(AJT637,$A$681:$F$2236,6,FALSE)</f>
        <v>5</v>
      </c>
      <c r="AJX637" s="203" t="s">
        <v>65</v>
      </c>
      <c r="AJY637" s="10">
        <f>AJW637*1.3</f>
        <v>6.5</v>
      </c>
      <c r="AJZ637" s="10"/>
      <c r="AKA637" s="274"/>
      <c r="AKB637" s="203" t="s">
        <v>97</v>
      </c>
      <c r="AKC637" s="277" t="s">
        <v>2349</v>
      </c>
      <c r="AKE637" s="204"/>
      <c r="AKF637" s="204">
        <f>VLOOKUP(AKC637,$A$681:$F$2236,6,FALSE)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1716</v>
      </c>
      <c r="AKN637" s="204"/>
      <c r="AKO637" s="204">
        <f>VLOOKUP(AKL637,$A$681:$F$2236,6,FALSE)</f>
        <v>7</v>
      </c>
      <c r="AKP637" s="203" t="s">
        <v>65</v>
      </c>
      <c r="AKQ637" s="10">
        <f>AKO637*1.3</f>
        <v>9.1</v>
      </c>
      <c r="AKR637" s="10"/>
      <c r="AKS637" s="274"/>
      <c r="AKT637" s="203" t="s">
        <v>97</v>
      </c>
      <c r="AKU637" s="277" t="s">
        <v>1261</v>
      </c>
      <c r="AKW637" s="204"/>
      <c r="AKX637" s="204">
        <f>VLOOKUP(AKU637,$A$681:$F$2236,6,FALSE)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614</v>
      </c>
      <c r="ALF637" s="204"/>
      <c r="ALG637" s="204">
        <f>VLOOKUP(ALD637,$A$681:$F$2236,6,FALSE)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523</v>
      </c>
      <c r="ALO637" s="204"/>
      <c r="ALP637" s="204">
        <f>VLOOKUP(ALM637,$A$681:$F$2236,6,FALSE)</f>
        <v>1</v>
      </c>
      <c r="ALQ637" s="203" t="s">
        <v>65</v>
      </c>
      <c r="ALR637" s="10">
        <f>ALP637*1.3</f>
        <v>1.3</v>
      </c>
      <c r="ALS637" s="10"/>
      <c r="ALT637" s="274"/>
      <c r="ALU637" s="203" t="s">
        <v>97</v>
      </c>
      <c r="ALV637" s="277" t="s">
        <v>979</v>
      </c>
      <c r="ALX637" s="204"/>
      <c r="ALY637" s="204">
        <f>VLOOKUP(ALV637,$A$681:$F$2236,6,FALSE)</f>
        <v>80</v>
      </c>
      <c r="ALZ637" s="203" t="s">
        <v>65</v>
      </c>
      <c r="AMA637" s="10">
        <f>ALY637*1.3</f>
        <v>104</v>
      </c>
      <c r="AMB637" s="10"/>
      <c r="AMC637" s="274"/>
      <c r="AMD637" s="203" t="s">
        <v>97</v>
      </c>
      <c r="AME637" s="277" t="s">
        <v>457</v>
      </c>
      <c r="AMG637" s="204"/>
      <c r="AMH637" s="204">
        <f>VLOOKUP(AME637,$A$681:$F$2236,6,FALSE)</f>
        <v>42</v>
      </c>
      <c r="AMI637" s="203" t="s">
        <v>65</v>
      </c>
      <c r="AMJ637" s="10">
        <f>AMH637*1.3</f>
        <v>54.6</v>
      </c>
      <c r="AMK637" s="10"/>
      <c r="AML637" s="274"/>
      <c r="AMM637" s="203" t="s">
        <v>97</v>
      </c>
      <c r="AMN637" s="277" t="s">
        <v>451</v>
      </c>
      <c r="AMP637" s="204"/>
      <c r="AMQ637" s="204">
        <f>VLOOKUP(AMN637,$A$681:$F$2236,6,FALSE)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979</v>
      </c>
      <c r="AMY637" s="204"/>
      <c r="AMZ637" s="204">
        <f>VLOOKUP(AMW637,$A$681:$F$2236,6,FALSE)</f>
        <v>80</v>
      </c>
      <c r="ANA637" s="203" t="s">
        <v>65</v>
      </c>
      <c r="ANB637" s="10">
        <f>AMZ637*1.3</f>
        <v>104</v>
      </c>
      <c r="ANC637" s="10"/>
      <c r="AND637" s="274"/>
      <c r="ANE637" s="203" t="s">
        <v>97</v>
      </c>
      <c r="ANF637" s="277" t="s">
        <v>585</v>
      </c>
      <c r="ANH637" s="204"/>
      <c r="ANI637" s="204">
        <f>VLOOKUP(ANF637,$A$681:$F$2236,6,FALSE)</f>
        <v>60</v>
      </c>
      <c r="ANJ637" s="203" t="s">
        <v>65</v>
      </c>
      <c r="ANK637" s="10">
        <f>ANI637*1.3</f>
        <v>78</v>
      </c>
      <c r="ANL637" s="10"/>
      <c r="ANM637" s="274"/>
      <c r="ANN637" s="203" t="s">
        <v>97</v>
      </c>
      <c r="ANO637" s="277" t="s">
        <v>1261</v>
      </c>
      <c r="ANQ637" s="204"/>
      <c r="ANR637" s="204">
        <f>VLOOKUP(ANO637,$A$681:$F$2236,6,FALSE)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489</v>
      </c>
      <c r="ANZ637" s="204"/>
      <c r="AOA637" s="204">
        <f>VLOOKUP(ANX637,$A$681:$F$2236,6,FALSE)</f>
        <v>5</v>
      </c>
      <c r="AOB637" s="203" t="s">
        <v>65</v>
      </c>
      <c r="AOC637" s="10">
        <f>AOA637*1.3</f>
        <v>6.5</v>
      </c>
      <c r="AOD637" s="10"/>
      <c r="AOE637" s="274"/>
      <c r="AOF637" s="203" t="s">
        <v>97</v>
      </c>
      <c r="AOG637" s="277" t="s">
        <v>457</v>
      </c>
      <c r="AOI637" s="204"/>
      <c r="AOJ637" s="204">
        <f>VLOOKUP(AOG637,$A$681:$F$2236,6,FALSE)</f>
        <v>42</v>
      </c>
      <c r="AOK637" s="203" t="s">
        <v>65</v>
      </c>
      <c r="AOL637" s="10">
        <f>AOJ637*1.3</f>
        <v>54.6</v>
      </c>
      <c r="AOM637" s="10"/>
      <c r="AON637" s="274"/>
      <c r="AOO637" s="203" t="s">
        <v>97</v>
      </c>
      <c r="AOP637" s="277" t="s">
        <v>724</v>
      </c>
      <c r="AOR637" s="204"/>
      <c r="AOS637" s="204">
        <f>VLOOKUP(AOP637,$A$681:$F$2236,6,FALSE)</f>
        <v>0</v>
      </c>
      <c r="AOT637" s="203" t="s">
        <v>65</v>
      </c>
      <c r="AOU637" s="10">
        <f>AOS637*1.3</f>
        <v>0</v>
      </c>
      <c r="AOV637" s="10"/>
      <c r="AOW637" s="274"/>
      <c r="AOX637" s="203" t="s">
        <v>97</v>
      </c>
      <c r="AOY637" s="277" t="s">
        <v>720</v>
      </c>
      <c r="APA637" s="204"/>
      <c r="APB637" s="204">
        <f>VLOOKUP(AOY637,$A$681:$F$2236,6,FALSE)</f>
        <v>74</v>
      </c>
      <c r="APC637" s="203" t="s">
        <v>65</v>
      </c>
      <c r="APD637" s="10">
        <f>APB637*1.3</f>
        <v>96.2</v>
      </c>
      <c r="APE637" s="10"/>
      <c r="APF637" s="274"/>
      <c r="APG637" s="203" t="s">
        <v>97</v>
      </c>
      <c r="APH637" s="277" t="s">
        <v>451</v>
      </c>
      <c r="APJ637" s="204"/>
      <c r="APK637" s="204">
        <f>VLOOKUP(APH637,$A$681:$F$2236,6,FALSE)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441</v>
      </c>
      <c r="APS637" s="204"/>
      <c r="APT637" s="204">
        <f>VLOOKUP(APQ637,$A$681:$F$2236,6,FALSE)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531</v>
      </c>
      <c r="AQB637" s="204"/>
      <c r="AQC637" s="204">
        <f>VLOOKUP(APZ637,$A$681:$F$2236,6,FALSE)</f>
        <v>50</v>
      </c>
      <c r="AQD637" s="203" t="s">
        <v>65</v>
      </c>
      <c r="AQE637" s="10">
        <f>AQC637*1.3</f>
        <v>65</v>
      </c>
      <c r="AQF637" s="10"/>
      <c r="AQG637" s="274"/>
    </row>
    <row r="638" spans="1:1125" s="14" customFormat="1" ht="15">
      <c r="A638" s="203" t="s">
        <v>98</v>
      </c>
      <c r="B638" s="277" t="s">
        <v>720</v>
      </c>
      <c r="D638" s="204"/>
      <c r="E638" s="204">
        <f>VLOOKUP(B638,$A$681:$F$2236,6,FALSE)</f>
        <v>74</v>
      </c>
      <c r="F638" s="203" t="s">
        <v>67</v>
      </c>
      <c r="G638" s="10">
        <f>E638*1.2</f>
        <v>88.8</v>
      </c>
      <c r="H638" s="10"/>
      <c r="I638" s="268"/>
      <c r="J638" s="203" t="s">
        <v>98</v>
      </c>
      <c r="K638" s="277" t="s">
        <v>457</v>
      </c>
      <c r="M638" s="204"/>
      <c r="N638" s="204">
        <f>VLOOKUP(K638,$A$681:$F$2236,6,FALSE)</f>
        <v>42</v>
      </c>
      <c r="O638" s="203" t="s">
        <v>67</v>
      </c>
      <c r="P638" s="10">
        <f>N638*1.2</f>
        <v>50.4</v>
      </c>
      <c r="Q638" s="10"/>
      <c r="R638" s="268"/>
      <c r="S638" s="203" t="s">
        <v>98</v>
      </c>
      <c r="T638" s="277" t="s">
        <v>1211</v>
      </c>
      <c r="V638" s="204"/>
      <c r="W638" s="204">
        <f>VLOOKUP(T638,$A$681:$F$2236,6,FALSE)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2102</v>
      </c>
      <c r="AE638" s="204"/>
      <c r="AF638" s="204">
        <f>VLOOKUP(AC638,$A$681:$F$2236,6,FALSE)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504</v>
      </c>
      <c r="AN638" s="204"/>
      <c r="AO638" s="204">
        <f>VLOOKUP(AL638,$A$681:$F$2236,6,FALSE)</f>
        <v>39</v>
      </c>
      <c r="AP638" s="203" t="s">
        <v>67</v>
      </c>
      <c r="AQ638" s="10">
        <f>AO638*1.2</f>
        <v>46.8</v>
      </c>
      <c r="AR638" s="10"/>
      <c r="AS638" s="268"/>
      <c r="AT638" s="203" t="s">
        <v>98</v>
      </c>
      <c r="AU638" s="277" t="s">
        <v>2349</v>
      </c>
      <c r="AW638" s="204"/>
      <c r="AX638" s="204">
        <f>VLOOKUP(AU638,$A$681:$F$2236,6,FALSE)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1452</v>
      </c>
      <c r="BF638" s="204"/>
      <c r="BG638" s="204">
        <f>VLOOKUP(BD638,$A$681:$F$2236,6,FALSE)</f>
        <v>34</v>
      </c>
      <c r="BH638" s="203" t="s">
        <v>67</v>
      </c>
      <c r="BI638" s="10">
        <f>BG638*1.2</f>
        <v>40.799999999999997</v>
      </c>
      <c r="BJ638" s="10"/>
      <c r="BK638" s="268"/>
      <c r="BL638" s="203" t="s">
        <v>98</v>
      </c>
      <c r="BM638" s="277" t="s">
        <v>720</v>
      </c>
      <c r="BO638" s="204"/>
      <c r="BP638" s="204">
        <f>VLOOKUP(BM638,$A$681:$F$2236,6,FALSE)</f>
        <v>74</v>
      </c>
      <c r="BQ638" s="203" t="s">
        <v>67</v>
      </c>
      <c r="BR638" s="10">
        <f>BP638*1.2</f>
        <v>88.8</v>
      </c>
      <c r="BS638" s="10"/>
      <c r="BT638" s="268"/>
      <c r="BU638" s="203" t="s">
        <v>98</v>
      </c>
      <c r="BV638" s="277" t="s">
        <v>487</v>
      </c>
      <c r="BX638" s="204"/>
      <c r="BY638" s="204">
        <f>VLOOKUP(BV638,$A$681:$F$2236,6,FALSE)</f>
        <v>31</v>
      </c>
      <c r="BZ638" s="203" t="s">
        <v>67</v>
      </c>
      <c r="CA638" s="10">
        <f>BY638*1.2</f>
        <v>37.199999999999996</v>
      </c>
      <c r="CB638" s="10"/>
      <c r="CC638" s="268"/>
      <c r="CD638" s="203" t="s">
        <v>98</v>
      </c>
      <c r="CE638" s="277" t="s">
        <v>489</v>
      </c>
      <c r="CG638" s="204"/>
      <c r="CH638" s="204">
        <f>VLOOKUP(CE638,$A$681:$F$2236,6,FALSE)</f>
        <v>5</v>
      </c>
      <c r="CI638" s="203" t="s">
        <v>67</v>
      </c>
      <c r="CJ638" s="10">
        <f>CH638*1.2</f>
        <v>6</v>
      </c>
      <c r="CK638" s="10"/>
      <c r="CL638" s="268"/>
      <c r="CM638" s="203" t="s">
        <v>98</v>
      </c>
      <c r="CN638" s="277" t="s">
        <v>720</v>
      </c>
      <c r="CP638" s="204"/>
      <c r="CQ638" s="204">
        <f>VLOOKUP(CN638,$A$681:$F$2236,6,FALSE)</f>
        <v>74</v>
      </c>
      <c r="CR638" s="203" t="s">
        <v>67</v>
      </c>
      <c r="CS638" s="10">
        <f>CQ638*1.2</f>
        <v>88.8</v>
      </c>
      <c r="CT638" s="10"/>
      <c r="CU638" s="268"/>
      <c r="CV638" s="203" t="s">
        <v>98</v>
      </c>
      <c r="CW638" s="277" t="s">
        <v>585</v>
      </c>
      <c r="CY638" s="204"/>
      <c r="CZ638" s="204">
        <f>VLOOKUP(CW638,$A$681:$F$2236,6,FALSE)</f>
        <v>60</v>
      </c>
      <c r="DA638" s="203" t="s">
        <v>67</v>
      </c>
      <c r="DB638" s="10">
        <f>CZ638*1.2</f>
        <v>72</v>
      </c>
      <c r="DC638" s="10"/>
      <c r="DD638" s="268"/>
      <c r="DE638" s="203" t="s">
        <v>98</v>
      </c>
      <c r="DF638" s="277" t="s">
        <v>724</v>
      </c>
      <c r="DH638" s="204"/>
      <c r="DI638" s="204">
        <f>VLOOKUP(DF638,$A$681:$F$2236,6,FALSE)</f>
        <v>0</v>
      </c>
      <c r="DJ638" s="203" t="s">
        <v>67</v>
      </c>
      <c r="DK638" s="10">
        <f>DI638*1.2</f>
        <v>0</v>
      </c>
      <c r="DL638" s="10"/>
      <c r="DM638" s="268"/>
      <c r="DN638" s="203" t="s">
        <v>98</v>
      </c>
      <c r="DO638" s="277" t="s">
        <v>720</v>
      </c>
      <c r="DQ638" s="204"/>
      <c r="DR638" s="204">
        <f>VLOOKUP(DO638,$A$681:$F$2236,6,FALSE)</f>
        <v>74</v>
      </c>
      <c r="DS638" s="203" t="s">
        <v>67</v>
      </c>
      <c r="DT638" s="10">
        <f>DR638*1.2</f>
        <v>88.8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VLOOKUP(DX638,$A$681:$F$2236,6,FALSE)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507</v>
      </c>
      <c r="EI638" s="204"/>
      <c r="EJ638" s="204">
        <f>VLOOKUP(EG638,$A$681:$F$2236,6,FALSE)</f>
        <v>0</v>
      </c>
      <c r="EK638" s="203" t="s">
        <v>67</v>
      </c>
      <c r="EL638" s="10">
        <f>EJ638*1.2</f>
        <v>0</v>
      </c>
      <c r="EM638" s="10"/>
      <c r="EN638" s="268"/>
      <c r="EO638" s="203" t="s">
        <v>98</v>
      </c>
      <c r="EP638" s="277" t="s">
        <v>1716</v>
      </c>
      <c r="ER638" s="204"/>
      <c r="ES638" s="204">
        <f>VLOOKUP(EP638,$A$681:$F$2236,6,FALSE)</f>
        <v>7</v>
      </c>
      <c r="ET638" s="203" t="s">
        <v>67</v>
      </c>
      <c r="EU638" s="10">
        <f>ES638*1.2</f>
        <v>8.4</v>
      </c>
      <c r="EV638" s="10"/>
      <c r="EW638" s="268"/>
      <c r="EX638" s="203" t="s">
        <v>98</v>
      </c>
      <c r="EY638" s="277" t="s">
        <v>531</v>
      </c>
      <c r="FA638" s="204"/>
      <c r="FB638" s="204">
        <f>VLOOKUP(EY638,$A$681:$F$2236,6,FALSE)</f>
        <v>50</v>
      </c>
      <c r="FC638" s="203" t="s">
        <v>67</v>
      </c>
      <c r="FD638" s="10">
        <f>FB638*1.2</f>
        <v>60</v>
      </c>
      <c r="FE638" s="10"/>
      <c r="FF638" s="268"/>
      <c r="FG638" s="203" t="s">
        <v>98</v>
      </c>
      <c r="FH638" s="424" t="s">
        <v>1452</v>
      </c>
      <c r="FJ638" s="204"/>
      <c r="FK638" s="204">
        <f>VLOOKUP(FH638,$A$681:$F$2236,6,FALSE)</f>
        <v>34</v>
      </c>
      <c r="FL638" s="203" t="s">
        <v>67</v>
      </c>
      <c r="FM638" s="10">
        <f>FK638*1.2</f>
        <v>40.799999999999997</v>
      </c>
      <c r="FN638" s="10"/>
      <c r="FO638" s="268"/>
      <c r="FP638" s="203" t="s">
        <v>98</v>
      </c>
      <c r="FQ638" s="277" t="s">
        <v>457</v>
      </c>
      <c r="FS638" s="204"/>
      <c r="FT638" s="204">
        <f>VLOOKUP(FQ638,$A$681:$F$2236,6,FALSE)</f>
        <v>42</v>
      </c>
      <c r="FU638" s="203" t="s">
        <v>67</v>
      </c>
      <c r="FV638" s="10">
        <f>FT638*1.2</f>
        <v>50.4</v>
      </c>
      <c r="FW638" s="10"/>
      <c r="FX638" s="268"/>
      <c r="FY638" s="203" t="s">
        <v>98</v>
      </c>
      <c r="FZ638" s="277" t="s">
        <v>1727</v>
      </c>
      <c r="GB638" s="204"/>
      <c r="GC638" s="204">
        <f>VLOOKUP(FZ638,$A$681:$F$2236,6,FALSE)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526</v>
      </c>
      <c r="GK638" s="204"/>
      <c r="GL638" s="204">
        <f>VLOOKUP(GI638,$A$681:$F$2236,6,FALSE)</f>
        <v>165</v>
      </c>
      <c r="GM638" s="203" t="s">
        <v>67</v>
      </c>
      <c r="GN638" s="10">
        <f>GL638*1.2</f>
        <v>198</v>
      </c>
      <c r="GO638" s="10"/>
      <c r="GP638" s="268"/>
      <c r="GQ638" s="203" t="s">
        <v>98</v>
      </c>
      <c r="GR638" s="277" t="s">
        <v>979</v>
      </c>
      <c r="GT638" s="204"/>
      <c r="GU638" s="204">
        <f>VLOOKUP(GR638,$A$681:$F$2236,6,FALSE)</f>
        <v>80</v>
      </c>
      <c r="GV638" s="203" t="s">
        <v>67</v>
      </c>
      <c r="GW638" s="10">
        <f>GU638*1.2</f>
        <v>96</v>
      </c>
      <c r="GX638" s="10"/>
      <c r="GY638" s="268"/>
      <c r="GZ638" s="203" t="s">
        <v>98</v>
      </c>
      <c r="HA638" s="277" t="s">
        <v>585</v>
      </c>
      <c r="HC638" s="204"/>
      <c r="HD638" s="204">
        <f>VLOOKUP(HA638,$A$681:$F$2236,6,FALSE)</f>
        <v>60</v>
      </c>
      <c r="HE638" s="203" t="s">
        <v>67</v>
      </c>
      <c r="HF638" s="10">
        <f>HD638*1.2</f>
        <v>72</v>
      </c>
      <c r="HG638" s="10"/>
      <c r="HH638" s="268"/>
      <c r="HI638" s="203" t="s">
        <v>98</v>
      </c>
      <c r="HJ638" s="277" t="s">
        <v>720</v>
      </c>
      <c r="HL638" s="204"/>
      <c r="HM638" s="204">
        <f>VLOOKUP(HJ638,$A$681:$F$2236,6,FALSE)</f>
        <v>74</v>
      </c>
      <c r="HN638" s="203" t="s">
        <v>67</v>
      </c>
      <c r="HO638" s="10">
        <f>HM638*1.2</f>
        <v>88.8</v>
      </c>
      <c r="HP638" s="10"/>
      <c r="HQ638" s="268"/>
      <c r="HR638" s="203" t="s">
        <v>98</v>
      </c>
      <c r="HS638" s="277" t="s">
        <v>979</v>
      </c>
      <c r="HU638" s="204"/>
      <c r="HV638" s="204">
        <f>VLOOKUP(HS638,$A$681:$F$2236,6,FALSE)</f>
        <v>80</v>
      </c>
      <c r="HW638" s="203" t="s">
        <v>67</v>
      </c>
      <c r="HX638" s="10">
        <f>HV638*1.2</f>
        <v>96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VLOOKUP(IB638,$A$681:$F$2236,6,FALSE)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504</v>
      </c>
      <c r="IM638" s="204"/>
      <c r="IN638" s="204">
        <f>VLOOKUP(IK638,$A$681:$F$2236,6,FALSE)</f>
        <v>39</v>
      </c>
      <c r="IO638" s="203" t="s">
        <v>67</v>
      </c>
      <c r="IP638" s="10">
        <f>IN638*1.2</f>
        <v>46.8</v>
      </c>
      <c r="IQ638" s="10"/>
      <c r="IR638" s="268"/>
      <c r="IS638" s="203" t="s">
        <v>98</v>
      </c>
      <c r="IT638" s="277" t="s">
        <v>1716</v>
      </c>
      <c r="IV638" s="204"/>
      <c r="IW638" s="204">
        <f>VLOOKUP(IT638,$A$681:$F$2236,6,FALSE)</f>
        <v>7</v>
      </c>
      <c r="IX638" s="203" t="s">
        <v>67</v>
      </c>
      <c r="IY638" s="10">
        <f>IW638*1.2</f>
        <v>8.4</v>
      </c>
      <c r="IZ638" s="10"/>
      <c r="JA638" s="268"/>
      <c r="JB638" s="203" t="s">
        <v>98</v>
      </c>
      <c r="JC638" s="277" t="s">
        <v>609</v>
      </c>
      <c r="JE638" s="204"/>
      <c r="JF638" s="204">
        <f>VLOOKUP(JC638,$A$681:$F$2236,6,FALSE)</f>
        <v>13</v>
      </c>
      <c r="JG638" s="203" t="s">
        <v>67</v>
      </c>
      <c r="JH638" s="10">
        <f>JF638*1.2</f>
        <v>15.6</v>
      </c>
      <c r="JI638" s="10"/>
      <c r="JJ638" s="268"/>
      <c r="JK638" s="203" t="s">
        <v>98</v>
      </c>
      <c r="JL638" s="277" t="s">
        <v>585</v>
      </c>
      <c r="JN638" s="204"/>
      <c r="JO638" s="204">
        <f>VLOOKUP(JL638,$A$681:$F$2236,6,FALSE)</f>
        <v>60</v>
      </c>
      <c r="JP638" s="203" t="s">
        <v>67</v>
      </c>
      <c r="JQ638" s="10">
        <f>JO638*1.2</f>
        <v>72</v>
      </c>
      <c r="JR638" s="10"/>
      <c r="JS638" s="268"/>
      <c r="JT638" s="203" t="s">
        <v>98</v>
      </c>
      <c r="JU638" s="277" t="s">
        <v>720</v>
      </c>
      <c r="JW638" s="204"/>
      <c r="JX638" s="204">
        <f>VLOOKUP(JU638,$A$681:$F$2236,6,FALSE)</f>
        <v>74</v>
      </c>
      <c r="JY638" s="203" t="s">
        <v>67</v>
      </c>
      <c r="JZ638" s="10">
        <f>JX638*1.2</f>
        <v>88.8</v>
      </c>
      <c r="KA638" s="10"/>
      <c r="KB638" s="268"/>
      <c r="KC638" s="203" t="s">
        <v>98</v>
      </c>
      <c r="KD638" s="277" t="s">
        <v>446</v>
      </c>
      <c r="KF638" s="204"/>
      <c r="KG638" s="204">
        <f>VLOOKUP(KD638,$A$681:$F$2236,6,FALSE)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523</v>
      </c>
      <c r="KO638" s="204"/>
      <c r="KP638" s="204">
        <f>VLOOKUP(KM638,$A$681:$F$2236,6,FALSE)</f>
        <v>1</v>
      </c>
      <c r="KQ638" s="203" t="s">
        <v>67</v>
      </c>
      <c r="KR638" s="10">
        <f>KP638*1.2</f>
        <v>1.2</v>
      </c>
      <c r="KS638" s="10"/>
      <c r="KT638" s="268"/>
      <c r="KU638" s="203" t="s">
        <v>98</v>
      </c>
      <c r="KV638" s="277" t="s">
        <v>526</v>
      </c>
      <c r="KX638" s="204"/>
      <c r="KY638" s="204">
        <f>VLOOKUP(KV638,$A$681:$F$2236,6,FALSE)</f>
        <v>165</v>
      </c>
      <c r="KZ638" s="203" t="s">
        <v>67</v>
      </c>
      <c r="LA638" s="10">
        <f>KY638*1.2</f>
        <v>198</v>
      </c>
      <c r="LB638" s="10"/>
      <c r="LC638" s="268"/>
      <c r="LD638" s="203" t="s">
        <v>98</v>
      </c>
      <c r="LE638" s="277" t="s">
        <v>526</v>
      </c>
      <c r="LG638" s="204"/>
      <c r="LH638" s="204">
        <f>VLOOKUP(LE638,$A$681:$F$2236,6,FALSE)</f>
        <v>165</v>
      </c>
      <c r="LI638" s="203" t="s">
        <v>67</v>
      </c>
      <c r="LJ638" s="10">
        <f>LH638*1.2</f>
        <v>198</v>
      </c>
      <c r="LK638" s="10"/>
      <c r="LL638" s="268"/>
      <c r="LM638" s="203" t="s">
        <v>98</v>
      </c>
      <c r="LN638" s="277" t="s">
        <v>979</v>
      </c>
      <c r="LP638" s="204"/>
      <c r="LQ638" s="204">
        <f>VLOOKUP(LN638,$A$681:$F$2236,6,FALSE)</f>
        <v>80</v>
      </c>
      <c r="LR638" s="203" t="s">
        <v>67</v>
      </c>
      <c r="LS638" s="10">
        <f>LQ638*1.2</f>
        <v>96</v>
      </c>
      <c r="LT638" s="10"/>
      <c r="LU638" s="268"/>
      <c r="LV638" s="203" t="s">
        <v>98</v>
      </c>
      <c r="LW638" s="277" t="s">
        <v>551</v>
      </c>
      <c r="LY638" s="204"/>
      <c r="LZ638" s="204">
        <f>VLOOKUP(LW638,$A$681:$F$2236,6,FALSE)</f>
        <v>6</v>
      </c>
      <c r="MA638" s="203" t="s">
        <v>67</v>
      </c>
      <c r="MB638" s="10">
        <f>LZ638*1.2</f>
        <v>7.1999999999999993</v>
      </c>
      <c r="MC638" s="10"/>
      <c r="MD638" s="268"/>
      <c r="ME638" s="203" t="s">
        <v>98</v>
      </c>
      <c r="MF638" s="277" t="s">
        <v>526</v>
      </c>
      <c r="MH638" s="204"/>
      <c r="MI638" s="204">
        <f>VLOOKUP(MF638,$A$681:$F$2236,6,FALSE)</f>
        <v>165</v>
      </c>
      <c r="MJ638" s="203" t="s">
        <v>67</v>
      </c>
      <c r="MK638" s="10">
        <f>MI638*1.2</f>
        <v>198</v>
      </c>
      <c r="ML638" s="10"/>
      <c r="MM638" s="268"/>
      <c r="MN638" s="203" t="s">
        <v>98</v>
      </c>
      <c r="MO638" s="277" t="s">
        <v>489</v>
      </c>
      <c r="MQ638" s="204"/>
      <c r="MR638" s="204">
        <f>VLOOKUP(MO638,$A$681:$F$2236,6,FALSE)</f>
        <v>5</v>
      </c>
      <c r="MS638" s="203" t="s">
        <v>67</v>
      </c>
      <c r="MT638" s="10">
        <f>MR638*1.2</f>
        <v>6</v>
      </c>
      <c r="MU638" s="10"/>
      <c r="MV638" s="268"/>
      <c r="MW638" s="203" t="s">
        <v>98</v>
      </c>
      <c r="MX638" s="277" t="s">
        <v>585</v>
      </c>
      <c r="MZ638" s="204"/>
      <c r="NA638" s="204">
        <f>VLOOKUP(MX638,$A$681:$F$2236,6,FALSE)</f>
        <v>60</v>
      </c>
      <c r="NB638" s="203" t="s">
        <v>67</v>
      </c>
      <c r="NC638" s="10">
        <f>NA638*1.2</f>
        <v>72</v>
      </c>
      <c r="ND638" s="10"/>
      <c r="NE638" s="268"/>
      <c r="NF638" s="203" t="s">
        <v>98</v>
      </c>
      <c r="NG638" s="277" t="s">
        <v>504</v>
      </c>
      <c r="NI638" s="204"/>
      <c r="NJ638" s="204">
        <f>VLOOKUP(NG638,$A$681:$F$2236,6,FALSE)</f>
        <v>39</v>
      </c>
      <c r="NK638" s="203" t="s">
        <v>67</v>
      </c>
      <c r="NL638" s="10">
        <f>NJ638*1.2</f>
        <v>46.8</v>
      </c>
      <c r="NM638" s="10"/>
      <c r="NN638" s="268"/>
      <c r="NO638" s="203" t="s">
        <v>98</v>
      </c>
      <c r="NP638" s="427" t="s">
        <v>526</v>
      </c>
      <c r="NR638" s="204"/>
      <c r="NS638" s="204">
        <f>VLOOKUP(NP638,$A$681:$F$2236,6,FALSE)</f>
        <v>165</v>
      </c>
      <c r="NT638" s="203" t="s">
        <v>67</v>
      </c>
      <c r="NU638" s="10">
        <f>NS638*1.2</f>
        <v>198</v>
      </c>
      <c r="NV638" s="10"/>
      <c r="NW638" s="268"/>
      <c r="NX638" s="203" t="s">
        <v>98</v>
      </c>
      <c r="NY638" s="277" t="s">
        <v>1278</v>
      </c>
      <c r="OA638" s="204"/>
      <c r="OB638" s="204">
        <f>VLOOKUP(NY638,$A$681:$F$2236,6,FALSE)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1716</v>
      </c>
      <c r="OJ638" s="204"/>
      <c r="OK638" s="204">
        <f>VLOOKUP(OH638,$A$681:$F$2236,6,FALSE)</f>
        <v>7</v>
      </c>
      <c r="OL638" s="203" t="s">
        <v>67</v>
      </c>
      <c r="OM638" s="10">
        <f>OK638*1.2</f>
        <v>8.4</v>
      </c>
      <c r="ON638" s="10"/>
      <c r="OO638" s="268"/>
      <c r="OP638" s="203" t="s">
        <v>98</v>
      </c>
      <c r="OQ638" s="427" t="s">
        <v>441</v>
      </c>
      <c r="OS638" s="204"/>
      <c r="OT638" s="204">
        <f>VLOOKUP(OQ638,$A$681:$F$2236,6,FALSE)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31" t="s">
        <v>551</v>
      </c>
      <c r="PB638" s="204"/>
      <c r="PC638" s="204">
        <f>VLOOKUP(OZ638,$A$681:$F$2236,6,FALSE)</f>
        <v>6</v>
      </c>
      <c r="PD638" s="203" t="s">
        <v>67</v>
      </c>
      <c r="PE638" s="10">
        <f>PC638*1.2</f>
        <v>7.1999999999999993</v>
      </c>
      <c r="PF638" s="10"/>
      <c r="PG638" s="268"/>
      <c r="PH638" s="203" t="s">
        <v>98</v>
      </c>
      <c r="PI638" s="277" t="s">
        <v>1716</v>
      </c>
      <c r="PK638" s="204"/>
      <c r="PL638" s="204">
        <f>VLOOKUP(PI638,$A$681:$F$2236,6,FALSE)</f>
        <v>7</v>
      </c>
      <c r="PM638" s="203" t="s">
        <v>67</v>
      </c>
      <c r="PN638" s="10">
        <f>PL638*1.2</f>
        <v>8.4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VLOOKUP(PR638,$A$681:$F$2236,6,FALSE)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425</v>
      </c>
      <c r="QC638" s="204"/>
      <c r="QD638" s="204">
        <f>VLOOKUP(QA638,$A$681:$F$2236,6,FALSE)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1254</v>
      </c>
      <c r="QL638" s="204"/>
      <c r="QM638" s="204">
        <f>VLOOKUP(QJ638,$A$681:$F$2236,6,FALSE)</f>
        <v>25</v>
      </c>
      <c r="QN638" s="203" t="s">
        <v>67</v>
      </c>
      <c r="QO638" s="10">
        <f>QM638*1.2</f>
        <v>30</v>
      </c>
      <c r="QP638" s="10"/>
      <c r="QQ638" s="268"/>
      <c r="QR638" s="203" t="s">
        <v>98</v>
      </c>
      <c r="QS638" s="277" t="s">
        <v>724</v>
      </c>
      <c r="QU638" s="204"/>
      <c r="QV638" s="204">
        <f>VLOOKUP(QS638,$A$681:$F$2236,6,FALSE)</f>
        <v>0</v>
      </c>
      <c r="QW638" s="203" t="s">
        <v>67</v>
      </c>
      <c r="QX638" s="10">
        <f>QV638*1.2</f>
        <v>0</v>
      </c>
      <c r="QY638" s="10"/>
      <c r="QZ638" s="268"/>
      <c r="RA638" s="203" t="s">
        <v>98</v>
      </c>
      <c r="RB638" s="277" t="s">
        <v>526</v>
      </c>
      <c r="RD638" s="204"/>
      <c r="RE638" s="204">
        <f>VLOOKUP(RB638,$A$681:$F$2236,6,FALSE)</f>
        <v>165</v>
      </c>
      <c r="RF638" s="203" t="s">
        <v>67</v>
      </c>
      <c r="RG638" s="10">
        <f>RE638*1.2</f>
        <v>198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VLOOKUP(RK638,$A$681:$F$2236,6,FALSE)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2349</v>
      </c>
      <c r="RV638" s="204"/>
      <c r="RW638" s="204">
        <f>VLOOKUP(RT638,$A$681:$F$2236,6,FALSE)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551</v>
      </c>
      <c r="SE638" s="204"/>
      <c r="SF638" s="204">
        <f>VLOOKUP(SC638,$A$681:$F$2236,6,FALSE)</f>
        <v>6</v>
      </c>
      <c r="SG638" s="203" t="s">
        <v>67</v>
      </c>
      <c r="SH638" s="10">
        <f>SF638*1.2</f>
        <v>7.1999999999999993</v>
      </c>
      <c r="SI638" s="10"/>
      <c r="SJ638" s="274"/>
      <c r="SK638" s="203" t="s">
        <v>98</v>
      </c>
      <c r="SL638" s="277" t="s">
        <v>1456</v>
      </c>
      <c r="SN638" s="204"/>
      <c r="SO638" s="204">
        <f>VLOOKUP(SL638,$A$681:$F$2236,6,FALSE)</f>
        <v>47</v>
      </c>
      <c r="SP638" s="203" t="s">
        <v>67</v>
      </c>
      <c r="SQ638" s="10">
        <f>SO638*1.2</f>
        <v>56.4</v>
      </c>
      <c r="SR638" s="10"/>
      <c r="SS638" s="274"/>
      <c r="ST638" s="203" t="s">
        <v>98</v>
      </c>
      <c r="SU638" s="277" t="s">
        <v>425</v>
      </c>
      <c r="SW638" s="204"/>
      <c r="SX638" s="204">
        <f>VLOOKUP(SU638,$A$681:$F$2236,6,FALSE)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31" t="s">
        <v>441</v>
      </c>
      <c r="TF638" s="204"/>
      <c r="TG638" s="204">
        <f>VLOOKUP(TD638,$A$681:$F$2236,6,FALSE)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441</v>
      </c>
      <c r="TO638" s="204"/>
      <c r="TP638" s="204">
        <f>VLOOKUP(TM638,$A$681:$F$2236,6,FALSE)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1261</v>
      </c>
      <c r="TX638" s="204"/>
      <c r="TY638" s="204">
        <f>VLOOKUP(TV638,$A$681:$F$2236,6,FALSE)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VLOOKUP(UE638,$A$681:$F$2236,6,FALSE)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979</v>
      </c>
      <c r="UP638" s="204"/>
      <c r="UQ638" s="204">
        <f>VLOOKUP(UN638,$A$681:$F$2236,6,FALSE)</f>
        <v>80</v>
      </c>
      <c r="UR638" s="203" t="s">
        <v>67</v>
      </c>
      <c r="US638" s="10">
        <f>UQ638*1.2</f>
        <v>96</v>
      </c>
      <c r="UT638" s="10"/>
      <c r="UU638" s="274"/>
      <c r="UV638" s="203" t="s">
        <v>98</v>
      </c>
      <c r="UW638" s="277" t="s">
        <v>489</v>
      </c>
      <c r="UY638" s="204"/>
      <c r="UZ638" s="204">
        <f>VLOOKUP(UW638,$A$681:$F$2236,6,FALSE)</f>
        <v>5</v>
      </c>
      <c r="VA638" s="203" t="s">
        <v>67</v>
      </c>
      <c r="VB638" s="10">
        <f>UZ638*1.2</f>
        <v>6</v>
      </c>
      <c r="VC638" s="10"/>
      <c r="VD638" s="274"/>
      <c r="VE638" s="203" t="s">
        <v>98</v>
      </c>
      <c r="VF638" s="277" t="s">
        <v>487</v>
      </c>
      <c r="VH638" s="204"/>
      <c r="VI638" s="204">
        <f>VLOOKUP(VF638,$A$681:$F$2236,6,FALSE)</f>
        <v>31</v>
      </c>
      <c r="VJ638" s="203" t="s">
        <v>67</v>
      </c>
      <c r="VK638" s="10">
        <f>VI638*1.2</f>
        <v>37.199999999999996</v>
      </c>
      <c r="VL638" s="10"/>
      <c r="VM638" s="274"/>
      <c r="VN638" s="203" t="s">
        <v>98</v>
      </c>
      <c r="VO638" s="277" t="s">
        <v>507</v>
      </c>
      <c r="VQ638" s="204"/>
      <c r="VR638" s="204">
        <f>VLOOKUP(VO638,$A$681:$F$2236,6,FALSE)</f>
        <v>0</v>
      </c>
      <c r="VS638" s="203" t="s">
        <v>67</v>
      </c>
      <c r="VT638" s="10">
        <f>VR638*1.2</f>
        <v>0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VLOOKUP(VX638,$A$681:$F$2236,6,FALSE)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685</v>
      </c>
      <c r="WI638" s="204"/>
      <c r="WJ638" s="204">
        <f>VLOOKUP(WG638,$A$681:$F$2236,6,FALSE)</f>
        <v>52</v>
      </c>
      <c r="WK638" s="203" t="s">
        <v>67</v>
      </c>
      <c r="WL638" s="10">
        <f>WJ638*1.2</f>
        <v>62.4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VLOOKUP(WP638,$A$681:$F$2236,6,FALSE)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VLOOKUP(WY638,$A$681:$F$2236,6,FALSE)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2102</v>
      </c>
      <c r="XJ638" s="204"/>
      <c r="XK638" s="204">
        <f>VLOOKUP(XH638,$A$681:$F$2236,6,FALSE)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1211</v>
      </c>
      <c r="XS638" s="204"/>
      <c r="XT638" s="204">
        <f>VLOOKUP(XQ638,$A$681:$F$2236,6,FALSE)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1261</v>
      </c>
      <c r="YB638" s="204"/>
      <c r="YC638" s="204">
        <f>VLOOKUP(XZ638,$A$681:$F$2236,6,FALSE)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VLOOKUP(YI638,$A$681:$F$2236,6,FALSE)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VLOOKUP(YR638,$A$681:$F$2236,6,FALSE)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31" t="s">
        <v>979</v>
      </c>
      <c r="ZC638" s="204"/>
      <c r="ZD638" s="204">
        <f>VLOOKUP(ZA638,$A$681:$F$2236,6,FALSE)</f>
        <v>80</v>
      </c>
      <c r="ZE638" s="203" t="s">
        <v>67</v>
      </c>
      <c r="ZF638" s="10">
        <f>ZD638*1.2</f>
        <v>96</v>
      </c>
      <c r="ZH638" s="274"/>
      <c r="ZI638" s="203" t="s">
        <v>98</v>
      </c>
      <c r="ZJ638" s="277" t="s">
        <v>531</v>
      </c>
      <c r="ZL638" s="204"/>
      <c r="ZM638" s="204">
        <f>VLOOKUP(ZJ638,$A$681:$F$2236,6,FALSE)</f>
        <v>50</v>
      </c>
      <c r="ZN638" s="203" t="s">
        <v>67</v>
      </c>
      <c r="ZO638" s="10">
        <f>ZM638*1.2</f>
        <v>60</v>
      </c>
      <c r="ZQ638" s="274"/>
      <c r="ZR638" s="203" t="s">
        <v>98</v>
      </c>
      <c r="ZS638" s="277" t="s">
        <v>452</v>
      </c>
      <c r="ZU638" s="204"/>
      <c r="ZV638" s="204">
        <f>VLOOKUP(ZS638,$A$681:$F$2236,6,FALSE)</f>
        <v>7</v>
      </c>
      <c r="ZW638" s="203" t="s">
        <v>67</v>
      </c>
      <c r="ZX638" s="10">
        <f>ZV638*1.2</f>
        <v>8.4</v>
      </c>
      <c r="ZY638" s="10"/>
      <c r="ZZ638" s="274"/>
      <c r="AAA638" s="203" t="s">
        <v>98</v>
      </c>
      <c r="AAB638" s="277" t="s">
        <v>2075</v>
      </c>
      <c r="AAD638" s="204"/>
      <c r="AAE638" s="204">
        <f>VLOOKUP(AAB638,$A$681:$F$2236,6,FALSE)</f>
        <v>1</v>
      </c>
      <c r="AAF638" s="203" t="s">
        <v>67</v>
      </c>
      <c r="AAG638" s="10">
        <f>AAE638*1.2</f>
        <v>1.2</v>
      </c>
      <c r="AAH638" s="10"/>
      <c r="AAI638" s="274"/>
      <c r="AAJ638" s="203" t="s">
        <v>98</v>
      </c>
      <c r="AAK638" s="277" t="s">
        <v>441</v>
      </c>
      <c r="AAM638" s="204"/>
      <c r="AAN638" s="204">
        <f>VLOOKUP(AAK638,$A$681:$F$2236,6,FALSE)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523</v>
      </c>
      <c r="AAV638" s="204"/>
      <c r="AAW638" s="204">
        <f>VLOOKUP(AAT638,$A$681:$F$2236,6,FALSE)</f>
        <v>1</v>
      </c>
      <c r="AAX638" s="203" t="s">
        <v>67</v>
      </c>
      <c r="AAY638" s="10">
        <f>AAW638*1.2</f>
        <v>1.2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VLOOKUP(ABC638,$A$681:$F$2236,6,FALSE)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452</v>
      </c>
      <c r="ABN638" s="204"/>
      <c r="ABO638" s="204">
        <f>VLOOKUP(ABL638,$A$681:$F$2236,6,FALSE)</f>
        <v>7</v>
      </c>
      <c r="ABP638" s="203" t="s">
        <v>67</v>
      </c>
      <c r="ABQ638" s="10">
        <f>ABO638*1.2</f>
        <v>8.4</v>
      </c>
      <c r="ABR638" s="10"/>
      <c r="ABS638" s="274"/>
      <c r="ABT638" s="203" t="s">
        <v>98</v>
      </c>
      <c r="ABU638" s="277" t="s">
        <v>487</v>
      </c>
      <c r="ABW638" s="204"/>
      <c r="ABX638" s="204">
        <f>VLOOKUP(ABU638,$A$681:$F$2236,6,FALSE)</f>
        <v>31</v>
      </c>
      <c r="ABY638" s="203" t="s">
        <v>67</v>
      </c>
      <c r="ABZ638" s="10">
        <f>ABX638*1.2</f>
        <v>37.199999999999996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VLOOKUP(ACD638,$A$681:$F$2236,6,FALSE)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VLOOKUP(ACM638,$A$681:$F$2236,6,FALSE)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VLOOKUP(ACV638,$A$681:$F$2236,6,FALSE)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VLOOKUP(ADE638,$A$681:$F$2236,6,FALSE)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VLOOKUP(ADN638,$A$681:$F$2236,6,FALSE)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VLOOKUP(ADW638,$A$681:$F$2236,6,FALSE)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VLOOKUP(AEF638,$A$681:$F$2236,6,FALSE)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VLOOKUP(AEO638,$A$681:$F$2236,6,FALSE)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VLOOKUP(AEX638,$A$681:$F$2236,6,FALSE)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VLOOKUP(AFG638,$A$681:$F$2236,6,FALSE)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VLOOKUP(AFP638,$A$681:$F$2236,6,FALSE)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VLOOKUP(AFY638,$A$681:$F$2236,6,FALSE)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VLOOKUP(AGH638,$A$681:$F$2236,6,FALSE)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VLOOKUP(AGQ638,$A$681:$F$2236,6,FALSE)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482</v>
      </c>
      <c r="AHB638" s="204"/>
      <c r="AHC638" s="204">
        <f>VLOOKUP(AGZ638,$A$681:$F$2236,6,FALSE)</f>
        <v>2</v>
      </c>
      <c r="AHD638" s="203" t="s">
        <v>67</v>
      </c>
      <c r="AHE638" s="10">
        <f>AHC638*1.2</f>
        <v>2.4</v>
      </c>
      <c r="AHF638" s="10"/>
      <c r="AHG638" s="274"/>
      <c r="AHH638" s="203" t="s">
        <v>98</v>
      </c>
      <c r="AHI638" s="277" t="s">
        <v>1452</v>
      </c>
      <c r="AHK638" s="204"/>
      <c r="AHL638" s="204">
        <f>VLOOKUP(AHI638,$A$681:$F$2236,6,FALSE)</f>
        <v>34</v>
      </c>
      <c r="AHM638" s="203" t="s">
        <v>67</v>
      </c>
      <c r="AHN638" s="10">
        <f>AHL638*1.2</f>
        <v>40.799999999999997</v>
      </c>
      <c r="AHO638" s="10"/>
      <c r="AHP638" s="274"/>
      <c r="AHQ638" s="203" t="s">
        <v>98</v>
      </c>
      <c r="AHR638" s="277" t="s">
        <v>489</v>
      </c>
      <c r="AHT638" s="204"/>
      <c r="AHU638" s="204">
        <f>VLOOKUP(AHR638,$A$681:$F$2236,6,FALSE)</f>
        <v>5</v>
      </c>
      <c r="AHV638" s="203" t="s">
        <v>67</v>
      </c>
      <c r="AHW638" s="10">
        <f>AHU638*1.2</f>
        <v>6</v>
      </c>
      <c r="AHX638" s="10"/>
      <c r="AHY638" s="274"/>
      <c r="AHZ638" s="203" t="s">
        <v>98</v>
      </c>
      <c r="AIA638" s="277" t="s">
        <v>720</v>
      </c>
      <c r="AIC638" s="204"/>
      <c r="AID638" s="204">
        <f>VLOOKUP(AIA638,$A$681:$F$2236,6,FALSE)</f>
        <v>74</v>
      </c>
      <c r="AIE638" s="203" t="s">
        <v>67</v>
      </c>
      <c r="AIF638" s="10">
        <f>AID638*1.2</f>
        <v>88.8</v>
      </c>
      <c r="AIG638" s="10"/>
      <c r="AIH638" s="274"/>
      <c r="AII638" s="203" t="s">
        <v>98</v>
      </c>
      <c r="AIJ638" s="277" t="s">
        <v>449</v>
      </c>
      <c r="AIL638" s="204"/>
      <c r="AIM638" s="204">
        <f>VLOOKUP(AIJ638,$A$681:$F$2236,6,FALSE)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489</v>
      </c>
      <c r="AIU638" s="204"/>
      <c r="AIV638" s="204">
        <f>VLOOKUP(AIS638,$A$681:$F$2236,6,FALSE)</f>
        <v>5</v>
      </c>
      <c r="AIW638" s="203" t="s">
        <v>67</v>
      </c>
      <c r="AIX638" s="10">
        <f>AIV638*1.2</f>
        <v>6</v>
      </c>
      <c r="AIY638" s="10"/>
      <c r="AIZ638" s="274"/>
      <c r="AJA638" s="203" t="s">
        <v>98</v>
      </c>
      <c r="AJB638" s="277" t="s">
        <v>523</v>
      </c>
      <c r="AJD638" s="204"/>
      <c r="AJE638" s="204">
        <f>VLOOKUP(AJB638,$A$681:$F$2236,6,FALSE)</f>
        <v>1</v>
      </c>
      <c r="AJF638" s="203" t="s">
        <v>67</v>
      </c>
      <c r="AJG638" s="10">
        <f>AJE638*1.2</f>
        <v>1.2</v>
      </c>
      <c r="AJH638" s="10"/>
      <c r="AJI638" s="274"/>
      <c r="AJJ638" s="203" t="s">
        <v>98</v>
      </c>
      <c r="AJK638" s="277" t="s">
        <v>523</v>
      </c>
      <c r="AJM638" s="204"/>
      <c r="AJN638" s="204">
        <f>VLOOKUP(AJK638,$A$681:$F$2236,6,FALSE)</f>
        <v>1</v>
      </c>
      <c r="AJO638" s="203" t="s">
        <v>67</v>
      </c>
      <c r="AJP638" s="10">
        <f>AJN638*1.2</f>
        <v>1.2</v>
      </c>
      <c r="AJQ638" s="10"/>
      <c r="AJR638" s="274"/>
      <c r="AJS638" s="203" t="s">
        <v>98</v>
      </c>
      <c r="AJT638" s="434" t="s">
        <v>1000</v>
      </c>
      <c r="AJV638" s="204"/>
      <c r="AJW638" s="204">
        <f>VLOOKUP(AJT638,$A$681:$F$2236,6,FALSE)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483</v>
      </c>
      <c r="AKE638" s="204"/>
      <c r="AKF638" s="204">
        <f>VLOOKUP(AKC638,$A$681:$F$2236,6,FALSE)</f>
        <v>48</v>
      </c>
      <c r="AKG638" s="203" t="s">
        <v>67</v>
      </c>
      <c r="AKH638" s="10">
        <f>AKF638*1.2</f>
        <v>57.599999999999994</v>
      </c>
      <c r="AKI638" s="10"/>
      <c r="AKJ638" s="274"/>
      <c r="AKK638" s="203" t="s">
        <v>98</v>
      </c>
      <c r="AKL638" s="277" t="s">
        <v>1727</v>
      </c>
      <c r="AKN638" s="204"/>
      <c r="AKO638" s="204">
        <f>VLOOKUP(AKL638,$A$681:$F$2236,6,FALSE)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2102</v>
      </c>
      <c r="AKW638" s="204"/>
      <c r="AKX638" s="204">
        <f>VLOOKUP(AKU638,$A$681:$F$2236,6,FALSE)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720</v>
      </c>
      <c r="ALF638" s="204"/>
      <c r="ALG638" s="204">
        <f>VLOOKUP(ALD638,$A$681:$F$2236,6,FALSE)</f>
        <v>74</v>
      </c>
      <c r="ALH638" s="203" t="s">
        <v>67</v>
      </c>
      <c r="ALI638" s="10">
        <f>ALG638*1.2</f>
        <v>88.8</v>
      </c>
      <c r="ALJ638" s="10"/>
      <c r="ALK638" s="274"/>
      <c r="ALL638" s="203" t="s">
        <v>98</v>
      </c>
      <c r="ALM638" s="277" t="s">
        <v>441</v>
      </c>
      <c r="ALO638" s="204"/>
      <c r="ALP638" s="204">
        <f>VLOOKUP(ALM638,$A$681:$F$2236,6,FALSE)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457</v>
      </c>
      <c r="ALX638" s="204"/>
      <c r="ALY638" s="204">
        <f>VLOOKUP(ALV638,$A$681:$F$2236,6,FALSE)</f>
        <v>42</v>
      </c>
      <c r="ALZ638" s="203" t="s">
        <v>67</v>
      </c>
      <c r="AMA638" s="10">
        <f>ALY638*1.2</f>
        <v>50.4</v>
      </c>
      <c r="AMB638" s="10"/>
      <c r="AMC638" s="274"/>
      <c r="AMD638" s="203" t="s">
        <v>98</v>
      </c>
      <c r="AME638" s="277" t="s">
        <v>526</v>
      </c>
      <c r="AMG638" s="204"/>
      <c r="AMH638" s="204">
        <f>VLOOKUP(AME638,$A$681:$F$2236,6,FALSE)</f>
        <v>165</v>
      </c>
      <c r="AMI638" s="203" t="s">
        <v>67</v>
      </c>
      <c r="AMJ638" s="10">
        <f>AMH638*1.2</f>
        <v>198</v>
      </c>
      <c r="AMK638" s="10"/>
      <c r="AML638" s="274"/>
      <c r="AMM638" s="203" t="s">
        <v>98</v>
      </c>
      <c r="AMN638" s="277" t="s">
        <v>441</v>
      </c>
      <c r="AMP638" s="204"/>
      <c r="AMQ638" s="204">
        <f>VLOOKUP(AMN638,$A$681:$F$2236,6,FALSE)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2349</v>
      </c>
      <c r="AMY638" s="204"/>
      <c r="AMZ638" s="204">
        <f>VLOOKUP(AMW638,$A$681:$F$2236,6,FALSE)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489</v>
      </c>
      <c r="ANH638" s="204"/>
      <c r="ANI638" s="204">
        <f>VLOOKUP(ANF638,$A$681:$F$2236,6,FALSE)</f>
        <v>5</v>
      </c>
      <c r="ANJ638" s="203" t="s">
        <v>67</v>
      </c>
      <c r="ANK638" s="10">
        <f>ANI638*1.2</f>
        <v>6</v>
      </c>
      <c r="ANL638" s="10"/>
      <c r="ANM638" s="274"/>
      <c r="ANN638" s="203" t="s">
        <v>98</v>
      </c>
      <c r="ANO638" s="277" t="s">
        <v>1217</v>
      </c>
      <c r="ANQ638" s="204"/>
      <c r="ANR638" s="204">
        <f>VLOOKUP(ANO638,$A$681:$F$2236,6,FALSE)</f>
        <v>52</v>
      </c>
      <c r="ANS638" s="203" t="s">
        <v>67</v>
      </c>
      <c r="ANT638" s="10">
        <f>ANR638*1.2</f>
        <v>62.4</v>
      </c>
      <c r="ANU638" s="10"/>
      <c r="ANV638" s="274"/>
      <c r="ANW638" s="203" t="s">
        <v>98</v>
      </c>
      <c r="ANX638" s="277" t="s">
        <v>526</v>
      </c>
      <c r="ANZ638" s="204"/>
      <c r="AOA638" s="204">
        <f>VLOOKUP(ANX638,$A$681:$F$2236,6,FALSE)</f>
        <v>165</v>
      </c>
      <c r="AOB638" s="203" t="s">
        <v>67</v>
      </c>
      <c r="AOC638" s="10">
        <f>AOA638*1.2</f>
        <v>198</v>
      </c>
      <c r="AOD638" s="10"/>
      <c r="AOE638" s="274"/>
      <c r="AOF638" s="203" t="s">
        <v>98</v>
      </c>
      <c r="AOG638" s="277" t="s">
        <v>526</v>
      </c>
      <c r="AOI638" s="204"/>
      <c r="AOJ638" s="204">
        <f>VLOOKUP(AOG638,$A$681:$F$2236,6,FALSE)</f>
        <v>165</v>
      </c>
      <c r="AOK638" s="203" t="s">
        <v>67</v>
      </c>
      <c r="AOL638" s="10">
        <f>AOJ638*1.2</f>
        <v>198</v>
      </c>
      <c r="AOM638" s="10"/>
      <c r="AON638" s="274"/>
      <c r="AOO638" s="203" t="s">
        <v>98</v>
      </c>
      <c r="AOP638" s="277" t="s">
        <v>441</v>
      </c>
      <c r="AOR638" s="204"/>
      <c r="AOS638" s="204">
        <f>VLOOKUP(AOP638,$A$681:$F$2236,6,FALSE)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526</v>
      </c>
      <c r="APA638" s="204"/>
      <c r="APB638" s="204">
        <f>VLOOKUP(AOY638,$A$681:$F$2236,6,FALSE)</f>
        <v>165</v>
      </c>
      <c r="APC638" s="203" t="s">
        <v>67</v>
      </c>
      <c r="APD638" s="10">
        <f>APB638*1.2</f>
        <v>198</v>
      </c>
      <c r="APE638" s="10"/>
      <c r="APF638" s="274"/>
      <c r="APG638" s="203" t="s">
        <v>98</v>
      </c>
      <c r="APH638" s="277" t="s">
        <v>2102</v>
      </c>
      <c r="APJ638" s="204"/>
      <c r="APK638" s="204">
        <f>VLOOKUP(APH638,$A$681:$F$2236,6,FALSE)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483</v>
      </c>
      <c r="APS638" s="204"/>
      <c r="APT638" s="204">
        <f>VLOOKUP(APQ638,$A$681:$F$2236,6,FALSE)</f>
        <v>48</v>
      </c>
      <c r="APU638" s="203" t="s">
        <v>67</v>
      </c>
      <c r="APV638" s="10">
        <f>APT638*1.2</f>
        <v>57.599999999999994</v>
      </c>
      <c r="APW638" s="10"/>
      <c r="APX638" s="274"/>
      <c r="APY638" s="203" t="s">
        <v>98</v>
      </c>
      <c r="APZ638" s="277" t="s">
        <v>720</v>
      </c>
      <c r="AQB638" s="204"/>
      <c r="AQC638" s="204">
        <f>VLOOKUP(APZ638,$A$681:$F$2236,6,FALSE)</f>
        <v>74</v>
      </c>
      <c r="AQD638" s="203" t="s">
        <v>67</v>
      </c>
      <c r="AQE638" s="10">
        <f>AQC638*1.2</f>
        <v>88.8</v>
      </c>
      <c r="AQF638" s="10"/>
      <c r="AQG638" s="274"/>
    </row>
    <row r="639" spans="1:1125" s="14" customFormat="1" ht="15">
      <c r="A639" s="203" t="s">
        <v>99</v>
      </c>
      <c r="B639" s="277" t="s">
        <v>2349</v>
      </c>
      <c r="D639" s="204"/>
      <c r="E639" s="204">
        <f>VLOOKUP(B639,$A$681:$F$2236,6,FALSE)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1261</v>
      </c>
      <c r="M639" s="204"/>
      <c r="N639" s="204">
        <f>VLOOKUP(K639,$A$681:$F$2236,6,FALSE)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720</v>
      </c>
      <c r="V639" s="204"/>
      <c r="W639" s="204">
        <f>VLOOKUP(T639,$A$681:$F$2236,6,FALSE)</f>
        <v>74</v>
      </c>
      <c r="X639" s="203" t="s">
        <v>69</v>
      </c>
      <c r="Y639" s="10">
        <f>W639*1.1</f>
        <v>81.400000000000006</v>
      </c>
      <c r="Z639" s="10"/>
      <c r="AA639" s="268"/>
      <c r="AB639" s="203" t="s">
        <v>99</v>
      </c>
      <c r="AC639" s="277" t="s">
        <v>1716</v>
      </c>
      <c r="AE639" s="204"/>
      <c r="AF639" s="204">
        <f>VLOOKUP(AC639,$A$681:$F$2236,6,FALSE)</f>
        <v>7</v>
      </c>
      <c r="AG639" s="203" t="s">
        <v>69</v>
      </c>
      <c r="AH639" s="10">
        <f>AF639*1.1</f>
        <v>7.7000000000000011</v>
      </c>
      <c r="AI639" s="10"/>
      <c r="AJ639" s="268"/>
      <c r="AK639" s="203" t="s">
        <v>99</v>
      </c>
      <c r="AL639" s="277" t="s">
        <v>457</v>
      </c>
      <c r="AN639" s="204"/>
      <c r="AO639" s="204">
        <f>VLOOKUP(AL639,$A$681:$F$2236,6,FALSE)</f>
        <v>42</v>
      </c>
      <c r="AP639" s="203" t="s">
        <v>69</v>
      </c>
      <c r="AQ639" s="10">
        <f>AO639*1.1</f>
        <v>46.2</v>
      </c>
      <c r="AR639" s="10"/>
      <c r="AS639" s="268"/>
      <c r="AT639" s="203" t="s">
        <v>99</v>
      </c>
      <c r="AU639" s="277" t="s">
        <v>1727</v>
      </c>
      <c r="AW639" s="204"/>
      <c r="AX639" s="204">
        <f>VLOOKUP(AU639,$A$681:$F$2236,6,FALSE)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1234</v>
      </c>
      <c r="BF639" s="204"/>
      <c r="BG639" s="204">
        <f>VLOOKUP(BD639,$A$681:$F$2236,6,FALSE)</f>
        <v>54</v>
      </c>
      <c r="BH639" s="203" t="s">
        <v>69</v>
      </c>
      <c r="BI639" s="10">
        <f>BG639*1.1</f>
        <v>59.400000000000006</v>
      </c>
      <c r="BJ639" s="10"/>
      <c r="BK639" s="268"/>
      <c r="BL639" s="203" t="s">
        <v>99</v>
      </c>
      <c r="BM639" s="277" t="s">
        <v>457</v>
      </c>
      <c r="BO639" s="204"/>
      <c r="BP639" s="204">
        <f>VLOOKUP(BM639,$A$681:$F$2236,6,FALSE)</f>
        <v>42</v>
      </c>
      <c r="BQ639" s="203" t="s">
        <v>69</v>
      </c>
      <c r="BR639" s="10">
        <f>BP639*1.1</f>
        <v>46.2</v>
      </c>
      <c r="BS639" s="10"/>
      <c r="BT639" s="268"/>
      <c r="BU639" s="203" t="s">
        <v>99</v>
      </c>
      <c r="BV639" s="277" t="s">
        <v>720</v>
      </c>
      <c r="BX639" s="204"/>
      <c r="BY639" s="204">
        <f>VLOOKUP(BV639,$A$681:$F$2236,6,FALSE)</f>
        <v>74</v>
      </c>
      <c r="BZ639" s="203" t="s">
        <v>69</v>
      </c>
      <c r="CA639" s="10">
        <f>BY639*1.1</f>
        <v>81.400000000000006</v>
      </c>
      <c r="CB639" s="10"/>
      <c r="CC639" s="268"/>
      <c r="CD639" s="203" t="s">
        <v>99</v>
      </c>
      <c r="CE639" s="277" t="s">
        <v>526</v>
      </c>
      <c r="CG639" s="204"/>
      <c r="CH639" s="204">
        <f>VLOOKUP(CE639,$A$681:$F$2236,6,FALSE)</f>
        <v>165</v>
      </c>
      <c r="CI639" s="203" t="s">
        <v>69</v>
      </c>
      <c r="CJ639" s="10">
        <f>CH639*1.1</f>
        <v>181.50000000000003</v>
      </c>
      <c r="CK639" s="10"/>
      <c r="CL639" s="268"/>
      <c r="CM639" s="203" t="s">
        <v>99</v>
      </c>
      <c r="CN639" s="277" t="s">
        <v>2349</v>
      </c>
      <c r="CP639" s="204"/>
      <c r="CQ639" s="204">
        <f>VLOOKUP(CN639,$A$681:$F$2236,6,FALSE)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526</v>
      </c>
      <c r="CY639" s="204"/>
      <c r="CZ639" s="204">
        <f>VLOOKUP(CW639,$A$681:$F$2236,6,FALSE)</f>
        <v>165</v>
      </c>
      <c r="DA639" s="203" t="s">
        <v>69</v>
      </c>
      <c r="DB639" s="10">
        <f>CZ639*1.1</f>
        <v>181.50000000000003</v>
      </c>
      <c r="DC639" s="10"/>
      <c r="DD639" s="268"/>
      <c r="DE639" s="203" t="s">
        <v>99</v>
      </c>
      <c r="DF639" s="277" t="s">
        <v>2536</v>
      </c>
      <c r="DH639" s="204"/>
      <c r="DI639" s="204">
        <f>VLOOKUP(DF639,$A$681:$F$2236,6,FALSE)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531</v>
      </c>
      <c r="DQ639" s="204"/>
      <c r="DR639" s="204">
        <f>VLOOKUP(DO639,$A$681:$F$2236,6,FALSE)</f>
        <v>50</v>
      </c>
      <c r="DS639" s="203" t="s">
        <v>69</v>
      </c>
      <c r="DT639" s="10">
        <f>DR639*1.1</f>
        <v>55.000000000000007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VLOOKUP(DX639,$A$681:$F$2236,6,FALSE)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609</v>
      </c>
      <c r="EI639" s="204"/>
      <c r="EJ639" s="204">
        <f>VLOOKUP(EG639,$A$681:$F$2236,6,FALSE)</f>
        <v>13</v>
      </c>
      <c r="EK639" s="203" t="s">
        <v>69</v>
      </c>
      <c r="EL639" s="10">
        <f>EJ639*1.1</f>
        <v>14.3</v>
      </c>
      <c r="EM639" s="10"/>
      <c r="EN639" s="268"/>
      <c r="EO639" s="203" t="s">
        <v>99</v>
      </c>
      <c r="EP639" s="277" t="s">
        <v>2102</v>
      </c>
      <c r="ER639" s="204"/>
      <c r="ES639" s="204">
        <f>VLOOKUP(EP639,$A$681:$F$2236,6,FALSE)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489</v>
      </c>
      <c r="FA639" s="204"/>
      <c r="FB639" s="204">
        <f>VLOOKUP(EY639,$A$681:$F$2236,6,FALSE)</f>
        <v>5</v>
      </c>
      <c r="FC639" s="203" t="s">
        <v>69</v>
      </c>
      <c r="FD639" s="10">
        <f>FB639*1.1</f>
        <v>5.5</v>
      </c>
      <c r="FE639" s="10"/>
      <c r="FF639" s="268"/>
      <c r="FG639" s="203" t="s">
        <v>99</v>
      </c>
      <c r="FH639" s="424" t="s">
        <v>507</v>
      </c>
      <c r="FJ639" s="204"/>
      <c r="FK639" s="204">
        <f>VLOOKUP(FH639,$A$681:$F$2236,6,FALSE)</f>
        <v>0</v>
      </c>
      <c r="FL639" s="203" t="s">
        <v>69</v>
      </c>
      <c r="FM639" s="10">
        <f>FK639*1.1</f>
        <v>0</v>
      </c>
      <c r="FN639" s="10"/>
      <c r="FO639" s="268"/>
      <c r="FP639" s="203" t="s">
        <v>99</v>
      </c>
      <c r="FQ639" s="277" t="s">
        <v>1241</v>
      </c>
      <c r="FS639" s="204"/>
      <c r="FT639" s="204">
        <f>VLOOKUP(FQ639,$A$681:$F$2236,6,FALSE)</f>
        <v>43</v>
      </c>
      <c r="FU639" s="203" t="s">
        <v>69</v>
      </c>
      <c r="FV639" s="10">
        <f>FT639*1.1</f>
        <v>47.300000000000004</v>
      </c>
      <c r="FW639" s="10"/>
      <c r="FX639" s="268"/>
      <c r="FY639" s="203" t="s">
        <v>99</v>
      </c>
      <c r="FZ639" s="277" t="s">
        <v>504</v>
      </c>
      <c r="GB639" s="204"/>
      <c r="GC639" s="204">
        <f>VLOOKUP(FZ639,$A$681:$F$2236,6,FALSE)</f>
        <v>39</v>
      </c>
      <c r="GD639" s="203" t="s">
        <v>69</v>
      </c>
      <c r="GE639" s="10">
        <f>GC639*1.1</f>
        <v>42.900000000000006</v>
      </c>
      <c r="GF639" s="10"/>
      <c r="GG639" s="268"/>
      <c r="GH639" s="203" t="s">
        <v>99</v>
      </c>
      <c r="GI639" s="277" t="s">
        <v>968</v>
      </c>
      <c r="GK639" s="204"/>
      <c r="GL639" s="204">
        <f>VLOOKUP(GI639,$A$681:$F$2236,6,FALSE)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585</v>
      </c>
      <c r="GT639" s="204"/>
      <c r="GU639" s="204">
        <f>VLOOKUP(GR639,$A$681:$F$2236,6,FALSE)</f>
        <v>60</v>
      </c>
      <c r="GV639" s="203" t="s">
        <v>69</v>
      </c>
      <c r="GW639" s="10">
        <f>GU639*1.1</f>
        <v>66</v>
      </c>
      <c r="GX639" s="10"/>
      <c r="GY639" s="268"/>
      <c r="GZ639" s="203" t="s">
        <v>99</v>
      </c>
      <c r="HA639" s="277" t="s">
        <v>526</v>
      </c>
      <c r="HC639" s="204"/>
      <c r="HD639" s="204">
        <f>VLOOKUP(HA639,$A$681:$F$2236,6,FALSE)</f>
        <v>165</v>
      </c>
      <c r="HE639" s="203" t="s">
        <v>69</v>
      </c>
      <c r="HF639" s="10">
        <f>HD639*1.1</f>
        <v>181.50000000000003</v>
      </c>
      <c r="HG639" s="10"/>
      <c r="HH639" s="268"/>
      <c r="HI639" s="203" t="s">
        <v>99</v>
      </c>
      <c r="HJ639" s="277" t="s">
        <v>425</v>
      </c>
      <c r="HL639" s="204"/>
      <c r="HM639" s="204">
        <f>VLOOKUP(HJ639,$A$681:$F$2236,6,FALSE)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526</v>
      </c>
      <c r="HU639" s="204"/>
      <c r="HV639" s="204">
        <f>VLOOKUP(HS639,$A$681:$F$2236,6,FALSE)</f>
        <v>165</v>
      </c>
      <c r="HW639" s="203" t="s">
        <v>69</v>
      </c>
      <c r="HX639" s="10">
        <f>HV639*1.1</f>
        <v>181.50000000000003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VLOOKUP(IB639,$A$681:$F$2236,6,FALSE)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1234</v>
      </c>
      <c r="IM639" s="204"/>
      <c r="IN639" s="204">
        <f>VLOOKUP(IK639,$A$681:$F$2236,6,FALSE)</f>
        <v>54</v>
      </c>
      <c r="IO639" s="203" t="s">
        <v>69</v>
      </c>
      <c r="IP639" s="10">
        <f>IN639*1.1</f>
        <v>59.400000000000006</v>
      </c>
      <c r="IQ639" s="10"/>
      <c r="IR639" s="268"/>
      <c r="IS639" s="203" t="s">
        <v>99</v>
      </c>
      <c r="IT639" s="277" t="s">
        <v>614</v>
      </c>
      <c r="IV639" s="204"/>
      <c r="IW639" s="204">
        <f>VLOOKUP(IT639,$A$681:$F$2236,6,FALSE)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558</v>
      </c>
      <c r="JE639" s="204"/>
      <c r="JF639" s="204">
        <f>VLOOKUP(JC639,$A$681:$F$2236,6,FALSE)</f>
        <v>56</v>
      </c>
      <c r="JG639" s="203" t="s">
        <v>69</v>
      </c>
      <c r="JH639" s="10">
        <f>JF639*1.1</f>
        <v>61.600000000000009</v>
      </c>
      <c r="JI639" s="10"/>
      <c r="JJ639" s="268"/>
      <c r="JK639" s="203" t="s">
        <v>99</v>
      </c>
      <c r="JL639" s="277" t="s">
        <v>1727</v>
      </c>
      <c r="JN639" s="204"/>
      <c r="JO639" s="204">
        <f>VLOOKUP(JL639,$A$681:$F$2236,6,FALSE)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1211</v>
      </c>
      <c r="JW639" s="204"/>
      <c r="JX639" s="204">
        <f>VLOOKUP(JU639,$A$681:$F$2236,6,FALSE)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451</v>
      </c>
      <c r="KF639" s="204"/>
      <c r="KG639" s="204">
        <f>VLOOKUP(KD639,$A$681:$F$2236,6,FALSE)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482</v>
      </c>
      <c r="KO639" s="204"/>
      <c r="KP639" s="204">
        <f>VLOOKUP(KM639,$A$681:$F$2236,6,FALSE)</f>
        <v>2</v>
      </c>
      <c r="KQ639" s="203" t="s">
        <v>69</v>
      </c>
      <c r="KR639" s="10">
        <f>KP639*1.1</f>
        <v>2.2000000000000002</v>
      </c>
      <c r="KS639" s="10"/>
      <c r="KT639" s="268"/>
      <c r="KU639" s="203" t="s">
        <v>99</v>
      </c>
      <c r="KV639" s="277" t="s">
        <v>531</v>
      </c>
      <c r="KX639" s="204"/>
      <c r="KY639" s="204">
        <f>VLOOKUP(KV639,$A$681:$F$2236,6,FALSE)</f>
        <v>50</v>
      </c>
      <c r="KZ639" s="203" t="s">
        <v>69</v>
      </c>
      <c r="LA639" s="10">
        <f>KY639*1.1</f>
        <v>55.000000000000007</v>
      </c>
      <c r="LB639" s="10"/>
      <c r="LC639" s="268"/>
      <c r="LD639" s="203" t="s">
        <v>99</v>
      </c>
      <c r="LE639" s="277" t="s">
        <v>507</v>
      </c>
      <c r="LG639" s="204"/>
      <c r="LH639" s="204">
        <f>VLOOKUP(LE639,$A$681:$F$2236,6,FALSE)</f>
        <v>0</v>
      </c>
      <c r="LI639" s="203" t="s">
        <v>69</v>
      </c>
      <c r="LJ639" s="10">
        <f>LH639*1.1</f>
        <v>0</v>
      </c>
      <c r="LK639" s="10"/>
      <c r="LL639" s="268"/>
      <c r="LM639" s="203" t="s">
        <v>99</v>
      </c>
      <c r="LN639" s="277" t="s">
        <v>457</v>
      </c>
      <c r="LP639" s="204"/>
      <c r="LQ639" s="204">
        <f>VLOOKUP(LN639,$A$681:$F$2236,6,FALSE)</f>
        <v>42</v>
      </c>
      <c r="LR639" s="203" t="s">
        <v>69</v>
      </c>
      <c r="LS639" s="10">
        <f>LQ639*1.1</f>
        <v>46.2</v>
      </c>
      <c r="LT639" s="10"/>
      <c r="LU639" s="268"/>
      <c r="LV639" s="203" t="s">
        <v>99</v>
      </c>
      <c r="LW639" s="277" t="s">
        <v>585</v>
      </c>
      <c r="LY639" s="204"/>
      <c r="LZ639" s="204">
        <f>VLOOKUP(LW639,$A$681:$F$2236,6,FALSE)</f>
        <v>60</v>
      </c>
      <c r="MA639" s="203" t="s">
        <v>69</v>
      </c>
      <c r="MB639" s="10">
        <f>LZ639*1.1</f>
        <v>66</v>
      </c>
      <c r="MC639" s="10"/>
      <c r="MD639" s="268"/>
      <c r="ME639" s="203" t="s">
        <v>99</v>
      </c>
      <c r="MF639" s="277" t="s">
        <v>720</v>
      </c>
      <c r="MH639" s="204"/>
      <c r="MI639" s="204">
        <f>VLOOKUP(MF639,$A$681:$F$2236,6,FALSE)</f>
        <v>74</v>
      </c>
      <c r="MJ639" s="203" t="s">
        <v>69</v>
      </c>
      <c r="MK639" s="10">
        <f>MI639*1.1</f>
        <v>81.400000000000006</v>
      </c>
      <c r="ML639" s="10"/>
      <c r="MM639" s="268"/>
      <c r="MN639" s="203" t="s">
        <v>99</v>
      </c>
      <c r="MO639" s="277" t="s">
        <v>526</v>
      </c>
      <c r="MQ639" s="204"/>
      <c r="MR639" s="204">
        <f>VLOOKUP(MO639,$A$681:$F$2236,6,FALSE)</f>
        <v>165</v>
      </c>
      <c r="MS639" s="203" t="s">
        <v>69</v>
      </c>
      <c r="MT639" s="10">
        <f>MR639*1.1</f>
        <v>181.50000000000003</v>
      </c>
      <c r="MU639" s="10"/>
      <c r="MV639" s="268"/>
      <c r="MW639" s="203" t="s">
        <v>99</v>
      </c>
      <c r="MX639" s="277" t="s">
        <v>558</v>
      </c>
      <c r="MZ639" s="204"/>
      <c r="NA639" s="204">
        <f>VLOOKUP(MX639,$A$681:$F$2236,6,FALSE)</f>
        <v>56</v>
      </c>
      <c r="NB639" s="203" t="s">
        <v>69</v>
      </c>
      <c r="NC639" s="10">
        <f>NA639*1.1</f>
        <v>61.600000000000009</v>
      </c>
      <c r="ND639" s="10"/>
      <c r="NE639" s="268"/>
      <c r="NF639" s="203" t="s">
        <v>99</v>
      </c>
      <c r="NG639" s="277" t="s">
        <v>585</v>
      </c>
      <c r="NI639" s="204"/>
      <c r="NJ639" s="204">
        <f>VLOOKUP(NG639,$A$681:$F$2236,6,FALSE)</f>
        <v>60</v>
      </c>
      <c r="NK639" s="203" t="s">
        <v>69</v>
      </c>
      <c r="NL639" s="10">
        <f>NJ639*1.1</f>
        <v>66</v>
      </c>
      <c r="NM639" s="10"/>
      <c r="NN639" s="268"/>
      <c r="NO639" s="203" t="s">
        <v>99</v>
      </c>
      <c r="NP639" s="427" t="s">
        <v>446</v>
      </c>
      <c r="NR639" s="204"/>
      <c r="NS639" s="204">
        <f>VLOOKUP(NP639,$A$681:$F$2236,6,FALSE)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457</v>
      </c>
      <c r="OA639" s="204"/>
      <c r="OB639" s="204">
        <f>VLOOKUP(NY639,$A$681:$F$2236,6,FALSE)</f>
        <v>42</v>
      </c>
      <c r="OC639" s="203" t="s">
        <v>69</v>
      </c>
      <c r="OD639" s="10">
        <f>OB639*1.1</f>
        <v>46.2</v>
      </c>
      <c r="OE639" s="10"/>
      <c r="OF639" s="268"/>
      <c r="OG639" s="203" t="s">
        <v>99</v>
      </c>
      <c r="OH639" s="277" t="s">
        <v>1211</v>
      </c>
      <c r="OJ639" s="204"/>
      <c r="OK639" s="204">
        <f>VLOOKUP(OH639,$A$681:$F$2236,6,FALSE)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27" t="s">
        <v>609</v>
      </c>
      <c r="OS639" s="204"/>
      <c r="OT639" s="204">
        <f>VLOOKUP(OQ639,$A$681:$F$2236,6,FALSE)</f>
        <v>13</v>
      </c>
      <c r="OU639" s="203" t="s">
        <v>69</v>
      </c>
      <c r="OV639" s="10">
        <f>OT639*1.1</f>
        <v>14.3</v>
      </c>
      <c r="OW639" s="10"/>
      <c r="OX639" s="268"/>
      <c r="OY639" s="203" t="s">
        <v>99</v>
      </c>
      <c r="OZ639" s="431" t="s">
        <v>979</v>
      </c>
      <c r="PB639" s="204"/>
      <c r="PC639" s="204">
        <f>VLOOKUP(OZ639,$A$681:$F$2236,6,FALSE)</f>
        <v>80</v>
      </c>
      <c r="PD639" s="203" t="s">
        <v>69</v>
      </c>
      <c r="PE639" s="10">
        <f>PC639*1.1</f>
        <v>88</v>
      </c>
      <c r="PF639" s="10"/>
      <c r="PG639" s="268"/>
      <c r="PH639" s="203" t="s">
        <v>99</v>
      </c>
      <c r="PI639" s="277" t="s">
        <v>487</v>
      </c>
      <c r="PK639" s="204"/>
      <c r="PL639" s="204">
        <f>VLOOKUP(PI639,$A$681:$F$2236,6,FALSE)</f>
        <v>31</v>
      </c>
      <c r="PM639" s="203" t="s">
        <v>69</v>
      </c>
      <c r="PN639" s="10">
        <f>PL639*1.1</f>
        <v>34.1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VLOOKUP(PR639,$A$681:$F$2236,6,FALSE)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449</v>
      </c>
      <c r="QC639" s="204"/>
      <c r="QD639" s="204">
        <f>VLOOKUP(QA639,$A$681:$F$2236,6,FALSE)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489</v>
      </c>
      <c r="QL639" s="204"/>
      <c r="QM639" s="204">
        <f>VLOOKUP(QJ639,$A$681:$F$2236,6,FALSE)</f>
        <v>5</v>
      </c>
      <c r="QN639" s="203" t="s">
        <v>69</v>
      </c>
      <c r="QO639" s="10">
        <f>QM639*1.1</f>
        <v>5.5</v>
      </c>
      <c r="QP639" s="10"/>
      <c r="QQ639" s="268"/>
      <c r="QR639" s="203" t="s">
        <v>99</v>
      </c>
      <c r="QS639" s="277" t="s">
        <v>1261</v>
      </c>
      <c r="QU639" s="204"/>
      <c r="QV639" s="204">
        <f>VLOOKUP(QS639,$A$681:$F$2236,6,FALSE)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612</v>
      </c>
      <c r="RD639" s="204"/>
      <c r="RE639" s="204">
        <f>VLOOKUP(RB639,$A$681:$F$2236,6,FALSE)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VLOOKUP(RK639,$A$681:$F$2236,6,FALSE)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489</v>
      </c>
      <c r="RV639" s="204"/>
      <c r="RW639" s="204">
        <f>VLOOKUP(RT639,$A$681:$F$2236,6,FALSE)</f>
        <v>5</v>
      </c>
      <c r="RX639" s="203" t="s">
        <v>69</v>
      </c>
      <c r="RY639" s="10">
        <f>RW639*1.1</f>
        <v>5.5</v>
      </c>
      <c r="RZ639" s="10"/>
      <c r="SA639" s="274"/>
      <c r="SB639" s="203" t="s">
        <v>99</v>
      </c>
      <c r="SC639" s="277" t="s">
        <v>558</v>
      </c>
      <c r="SE639" s="204"/>
      <c r="SF639" s="204">
        <f>VLOOKUP(SC639,$A$681:$F$2236,6,FALSE)</f>
        <v>56</v>
      </c>
      <c r="SG639" s="203" t="s">
        <v>69</v>
      </c>
      <c r="SH639" s="10">
        <f>SF639*1.1</f>
        <v>61.600000000000009</v>
      </c>
      <c r="SI639" s="10"/>
      <c r="SJ639" s="274"/>
      <c r="SK639" s="203" t="s">
        <v>99</v>
      </c>
      <c r="SL639" s="277" t="s">
        <v>507</v>
      </c>
      <c r="SN639" s="204"/>
      <c r="SO639" s="204">
        <f>VLOOKUP(SL639,$A$681:$F$2236,6,FALSE)</f>
        <v>0</v>
      </c>
      <c r="SP639" s="203" t="s">
        <v>69</v>
      </c>
      <c r="SQ639" s="10">
        <f>SO639*1.1</f>
        <v>0</v>
      </c>
      <c r="SR639" s="10"/>
      <c r="SS639" s="274"/>
      <c r="ST639" s="203" t="s">
        <v>99</v>
      </c>
      <c r="SU639" s="277" t="s">
        <v>2102</v>
      </c>
      <c r="SW639" s="204"/>
      <c r="SX639" s="204">
        <f>VLOOKUP(SU639,$A$681:$F$2236,6,FALSE)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31" t="s">
        <v>489</v>
      </c>
      <c r="TF639" s="204"/>
      <c r="TG639" s="204">
        <f>VLOOKUP(TD639,$A$681:$F$2236,6,FALSE)</f>
        <v>5</v>
      </c>
      <c r="TH639" s="203" t="s">
        <v>69</v>
      </c>
      <c r="TI639" s="10">
        <f>TG639*1.1</f>
        <v>5.5</v>
      </c>
      <c r="TK639" s="274"/>
      <c r="TL639" s="203" t="s">
        <v>99</v>
      </c>
      <c r="TM639" s="277" t="s">
        <v>585</v>
      </c>
      <c r="TO639" s="204"/>
      <c r="TP639" s="204">
        <f>VLOOKUP(TM639,$A$681:$F$2236,6,FALSE)</f>
        <v>60</v>
      </c>
      <c r="TQ639" s="203" t="s">
        <v>69</v>
      </c>
      <c r="TR639" s="10">
        <f>TP639*1.1</f>
        <v>66</v>
      </c>
      <c r="TS639" s="10"/>
      <c r="TT639" s="274"/>
      <c r="TU639" s="203" t="s">
        <v>99</v>
      </c>
      <c r="TV639" s="277" t="s">
        <v>504</v>
      </c>
      <c r="TX639" s="204"/>
      <c r="TY639" s="204">
        <f>VLOOKUP(TV639,$A$681:$F$2236,6,FALSE)</f>
        <v>39</v>
      </c>
      <c r="TZ639" s="203" t="s">
        <v>69</v>
      </c>
      <c r="UA639" s="10">
        <f>TY639*1.1</f>
        <v>42.900000000000006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VLOOKUP(UE639,$A$681:$F$2236,6,FALSE)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526</v>
      </c>
      <c r="UP639" s="204"/>
      <c r="UQ639" s="204">
        <f>VLOOKUP(UN639,$A$681:$F$2236,6,FALSE)</f>
        <v>165</v>
      </c>
      <c r="UR639" s="203" t="s">
        <v>69</v>
      </c>
      <c r="US639" s="10">
        <f>UQ639*1.1</f>
        <v>181.50000000000003</v>
      </c>
      <c r="UT639" s="10"/>
      <c r="UU639" s="274"/>
      <c r="UV639" s="203" t="s">
        <v>99</v>
      </c>
      <c r="UW639" s="277" t="s">
        <v>2102</v>
      </c>
      <c r="UY639" s="204"/>
      <c r="UZ639" s="204">
        <f>VLOOKUP(UW639,$A$681:$F$2236,6,FALSE)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607</v>
      </c>
      <c r="VH639" s="204"/>
      <c r="VI639" s="204">
        <f>VLOOKUP(VF639,$A$681:$F$2236,6,FALSE)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441</v>
      </c>
      <c r="VQ639" s="204"/>
      <c r="VR639" s="204">
        <f>VLOOKUP(VO639,$A$681:$F$2236,6,FALSE)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VLOOKUP(VX639,$A$681:$F$2236,6,FALSE)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482</v>
      </c>
      <c r="WI639" s="204"/>
      <c r="WJ639" s="204">
        <f>VLOOKUP(WG639,$A$681:$F$2236,6,FALSE)</f>
        <v>2</v>
      </c>
      <c r="WK639" s="203" t="s">
        <v>69</v>
      </c>
      <c r="WL639" s="10">
        <f>WJ639*1.1</f>
        <v>2.2000000000000002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VLOOKUP(WP639,$A$681:$F$2236,6,FALSE)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VLOOKUP(WY639,$A$681:$F$2236,6,FALSE)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425</v>
      </c>
      <c r="XJ639" s="204"/>
      <c r="XK639" s="204">
        <f>VLOOKUP(XH639,$A$681:$F$2236,6,FALSE)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720</v>
      </c>
      <c r="XS639" s="204"/>
      <c r="XT639" s="204">
        <f>VLOOKUP(XQ639,$A$681:$F$2236,6,FALSE)</f>
        <v>74</v>
      </c>
      <c r="XU639" s="203" t="s">
        <v>69</v>
      </c>
      <c r="XV639" s="10">
        <f>XT639*1.1</f>
        <v>81.400000000000006</v>
      </c>
      <c r="XW639" s="10"/>
      <c r="XX639" s="274"/>
      <c r="XY639" s="203" t="s">
        <v>99</v>
      </c>
      <c r="XZ639" s="277" t="s">
        <v>1278</v>
      </c>
      <c r="YB639" s="204"/>
      <c r="YC639" s="204">
        <f>VLOOKUP(XZ639,$A$681:$F$2236,6,FALSE)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VLOOKUP(YI639,$A$681:$F$2236,6,FALSE)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VLOOKUP(YR639,$A$681:$F$2236,6,FALSE)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31" t="s">
        <v>1234</v>
      </c>
      <c r="ZC639" s="204"/>
      <c r="ZD639" s="204">
        <f>VLOOKUP(ZA639,$A$681:$F$2236,6,FALSE)</f>
        <v>54</v>
      </c>
      <c r="ZE639" s="203" t="s">
        <v>69</v>
      </c>
      <c r="ZF639" s="10">
        <f>ZD639*1.1</f>
        <v>59.400000000000006</v>
      </c>
      <c r="ZH639" s="274"/>
      <c r="ZI639" s="203" t="s">
        <v>99</v>
      </c>
      <c r="ZJ639" s="277" t="s">
        <v>585</v>
      </c>
      <c r="ZL639" s="204"/>
      <c r="ZM639" s="204">
        <f>VLOOKUP(ZJ639,$A$681:$F$2236,6,FALSE)</f>
        <v>60</v>
      </c>
      <c r="ZN639" s="203" t="s">
        <v>69</v>
      </c>
      <c r="ZO639" s="10">
        <f>ZM639*1.1</f>
        <v>66</v>
      </c>
      <c r="ZQ639" s="274"/>
      <c r="ZR639" s="203" t="s">
        <v>99</v>
      </c>
      <c r="ZS639" s="277" t="s">
        <v>531</v>
      </c>
      <c r="ZU639" s="204"/>
      <c r="ZV639" s="204">
        <f>VLOOKUP(ZS639,$A$681:$F$2236,6,FALSE)</f>
        <v>50</v>
      </c>
      <c r="ZW639" s="203" t="s">
        <v>69</v>
      </c>
      <c r="ZX639" s="10">
        <f>ZV639*1.1</f>
        <v>55.000000000000007</v>
      </c>
      <c r="ZY639" s="10"/>
      <c r="ZZ639" s="274"/>
      <c r="AAA639" s="203" t="s">
        <v>99</v>
      </c>
      <c r="AAB639" s="277" t="s">
        <v>457</v>
      </c>
      <c r="AAD639" s="204"/>
      <c r="AAE639" s="204">
        <f>VLOOKUP(AAB639,$A$681:$F$2236,6,FALSE)</f>
        <v>42</v>
      </c>
      <c r="AAF639" s="203" t="s">
        <v>69</v>
      </c>
      <c r="AAG639" s="10">
        <f>AAE639*1.1</f>
        <v>46.2</v>
      </c>
      <c r="AAH639" s="10"/>
      <c r="AAI639" s="274"/>
      <c r="AAJ639" s="203" t="s">
        <v>99</v>
      </c>
      <c r="AAK639" s="277" t="s">
        <v>558</v>
      </c>
      <c r="AAM639" s="204"/>
      <c r="AAN639" s="204">
        <f>VLOOKUP(AAK639,$A$681:$F$2236,6,FALSE)</f>
        <v>56</v>
      </c>
      <c r="AAO639" s="203" t="s">
        <v>69</v>
      </c>
      <c r="AAP639" s="10">
        <f>AAN639*1.1</f>
        <v>61.600000000000009</v>
      </c>
      <c r="AAQ639" s="10"/>
      <c r="AAR639" s="274"/>
      <c r="AAS639" s="203" t="s">
        <v>99</v>
      </c>
      <c r="AAT639" s="277" t="s">
        <v>979</v>
      </c>
      <c r="AAV639" s="204"/>
      <c r="AAW639" s="204">
        <f>VLOOKUP(AAT639,$A$681:$F$2236,6,FALSE)</f>
        <v>80</v>
      </c>
      <c r="AAX639" s="203" t="s">
        <v>69</v>
      </c>
      <c r="AAY639" s="10">
        <f>AAW639*1.1</f>
        <v>88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VLOOKUP(ABC639,$A$681:$F$2236,6,FALSE)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483</v>
      </c>
      <c r="ABN639" s="204"/>
      <c r="ABO639" s="204">
        <f>VLOOKUP(ABL639,$A$681:$F$2236,6,FALSE)</f>
        <v>48</v>
      </c>
      <c r="ABP639" s="203" t="s">
        <v>69</v>
      </c>
      <c r="ABQ639" s="10">
        <f>ABO639*1.1</f>
        <v>52.800000000000004</v>
      </c>
      <c r="ABR639" s="10"/>
      <c r="ABS639" s="274"/>
      <c r="ABT639" s="203" t="s">
        <v>99</v>
      </c>
      <c r="ABU639" s="277" t="s">
        <v>607</v>
      </c>
      <c r="ABW639" s="204"/>
      <c r="ABX639" s="204">
        <f>VLOOKUP(ABU639,$A$681:$F$2236,6,FALSE)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VLOOKUP(ACD639,$A$681:$F$2236,6,FALSE)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VLOOKUP(ACM639,$A$681:$F$2236,6,FALSE)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VLOOKUP(ACV639,$A$681:$F$2236,6,FALSE)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VLOOKUP(ADE639,$A$681:$F$2236,6,FALSE)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VLOOKUP(ADN639,$A$681:$F$2236,6,FALSE)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VLOOKUP(ADW639,$A$681:$F$2236,6,FALSE)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VLOOKUP(AEF639,$A$681:$F$2236,6,FALSE)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VLOOKUP(AEO639,$A$681:$F$2236,6,FALSE)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VLOOKUP(AEX639,$A$681:$F$2236,6,FALSE)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VLOOKUP(AFG639,$A$681:$F$2236,6,FALSE)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VLOOKUP(AFP639,$A$681:$F$2236,6,FALSE)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VLOOKUP(AFY639,$A$681:$F$2236,6,FALSE)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VLOOKUP(AGH639,$A$681:$F$2236,6,FALSE)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VLOOKUP(AGQ639,$A$681:$F$2236,6,FALSE)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2349</v>
      </c>
      <c r="AHB639" s="204"/>
      <c r="AHC639" s="204">
        <f>VLOOKUP(AGZ639,$A$681:$F$2236,6,FALSE)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985</v>
      </c>
      <c r="AHK639" s="204"/>
      <c r="AHL639" s="204">
        <f>VLOOKUP(AHI639,$A$681:$F$2236,6,FALSE)</f>
        <v>23</v>
      </c>
      <c r="AHM639" s="203" t="s">
        <v>69</v>
      </c>
      <c r="AHN639" s="10">
        <f>AHL639*1.1</f>
        <v>25.3</v>
      </c>
      <c r="AHO639" s="10"/>
      <c r="AHP639" s="274"/>
      <c r="AHQ639" s="203" t="s">
        <v>99</v>
      </c>
      <c r="AHR639" s="277" t="s">
        <v>1261</v>
      </c>
      <c r="AHT639" s="204"/>
      <c r="AHU639" s="204">
        <f>VLOOKUP(AHR639,$A$681:$F$2236,6,FALSE)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1261</v>
      </c>
      <c r="AIC639" s="204"/>
      <c r="AID639" s="204">
        <f>VLOOKUP(AIA639,$A$681:$F$2236,6,FALSE)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724</v>
      </c>
      <c r="AIL639" s="204"/>
      <c r="AIM639" s="204">
        <f>VLOOKUP(AIJ639,$A$681:$F$2236,6,FALSE)</f>
        <v>0</v>
      </c>
      <c r="AIN639" s="203" t="s">
        <v>69</v>
      </c>
      <c r="AIO639" s="10">
        <f>AIM639*1.1</f>
        <v>0</v>
      </c>
      <c r="AIP639" s="10"/>
      <c r="AIQ639" s="274"/>
      <c r="AIR639" s="203" t="s">
        <v>99</v>
      </c>
      <c r="AIS639" s="277" t="s">
        <v>449</v>
      </c>
      <c r="AIU639" s="204"/>
      <c r="AIV639" s="204">
        <f>VLOOKUP(AIS639,$A$681:$F$2236,6,FALSE)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446</v>
      </c>
      <c r="AJD639" s="204"/>
      <c r="AJE639" s="204">
        <f>VLOOKUP(AJB639,$A$681:$F$2236,6,FALSE)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551</v>
      </c>
      <c r="AJM639" s="204"/>
      <c r="AJN639" s="204">
        <f>VLOOKUP(AJK639,$A$681:$F$2236,6,FALSE)</f>
        <v>6</v>
      </c>
      <c r="AJO639" s="203" t="s">
        <v>69</v>
      </c>
      <c r="AJP639" s="10">
        <f>AJN639*1.1</f>
        <v>6.6000000000000005</v>
      </c>
      <c r="AJQ639" s="10"/>
      <c r="AJR639" s="274"/>
      <c r="AJS639" s="203" t="s">
        <v>99</v>
      </c>
      <c r="AJT639" s="434" t="s">
        <v>1456</v>
      </c>
      <c r="AJV639" s="204"/>
      <c r="AJW639" s="204">
        <f>VLOOKUP(AJT639,$A$681:$F$2236,6,FALSE)</f>
        <v>47</v>
      </c>
      <c r="AJX639" s="203" t="s">
        <v>69</v>
      </c>
      <c r="AJY639" s="10">
        <f>AJW639*1.1</f>
        <v>51.7</v>
      </c>
      <c r="AJZ639" s="10"/>
      <c r="AKA639" s="274"/>
      <c r="AKB639" s="203" t="s">
        <v>99</v>
      </c>
      <c r="AKC639" s="277" t="s">
        <v>449</v>
      </c>
      <c r="AKE639" s="204"/>
      <c r="AKF639" s="204">
        <f>VLOOKUP(AKC639,$A$681:$F$2236,6,FALSE)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489</v>
      </c>
      <c r="AKN639" s="204"/>
      <c r="AKO639" s="204">
        <f>VLOOKUP(AKL639,$A$681:$F$2236,6,FALSE)</f>
        <v>5</v>
      </c>
      <c r="AKP639" s="203" t="s">
        <v>69</v>
      </c>
      <c r="AKQ639" s="10">
        <f>AKO639*1.1</f>
        <v>5.5</v>
      </c>
      <c r="AKR639" s="10"/>
      <c r="AKS639" s="274"/>
      <c r="AKT639" s="203" t="s">
        <v>99</v>
      </c>
      <c r="AKU639" s="277" t="s">
        <v>1716</v>
      </c>
      <c r="AKW639" s="204"/>
      <c r="AKX639" s="204">
        <f>VLOOKUP(AKU639,$A$681:$F$2236,6,FALSE)</f>
        <v>7</v>
      </c>
      <c r="AKY639" s="203" t="s">
        <v>69</v>
      </c>
      <c r="AKZ639" s="10">
        <f>AKX639*1.1</f>
        <v>7.7000000000000011</v>
      </c>
      <c r="ALA639" s="10"/>
      <c r="ALB639" s="274"/>
      <c r="ALC639" s="203" t="s">
        <v>99</v>
      </c>
      <c r="ALD639" s="277" t="s">
        <v>533</v>
      </c>
      <c r="ALF639" s="204"/>
      <c r="ALG639" s="204">
        <f>VLOOKUP(ALD639,$A$681:$F$2236,6,FALSE)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720</v>
      </c>
      <c r="ALO639" s="204"/>
      <c r="ALP639" s="204">
        <f>VLOOKUP(ALM639,$A$681:$F$2236,6,FALSE)</f>
        <v>74</v>
      </c>
      <c r="ALQ639" s="203" t="s">
        <v>69</v>
      </c>
      <c r="ALR639" s="10">
        <f>ALP639*1.1</f>
        <v>81.400000000000006</v>
      </c>
      <c r="ALS639" s="10"/>
      <c r="ALT639" s="274"/>
      <c r="ALU639" s="203" t="s">
        <v>99</v>
      </c>
      <c r="ALV639" s="277" t="s">
        <v>449</v>
      </c>
      <c r="ALX639" s="204"/>
      <c r="ALY639" s="204">
        <f>VLOOKUP(ALV639,$A$681:$F$2236,6,FALSE)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523</v>
      </c>
      <c r="AMG639" s="204"/>
      <c r="AMH639" s="204">
        <f>VLOOKUP(AME639,$A$681:$F$2236,6,FALSE)</f>
        <v>1</v>
      </c>
      <c r="AMI639" s="203" t="s">
        <v>69</v>
      </c>
      <c r="AMJ639" s="10">
        <f>AMH639*1.1</f>
        <v>1.1000000000000001</v>
      </c>
      <c r="AMK639" s="10"/>
      <c r="AML639" s="274"/>
      <c r="AMM639" s="203" t="s">
        <v>99</v>
      </c>
      <c r="AMN639" s="277" t="s">
        <v>1727</v>
      </c>
      <c r="AMP639" s="204"/>
      <c r="AMQ639" s="204">
        <f>VLOOKUP(AMN639,$A$681:$F$2236,6,FALSE)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551</v>
      </c>
      <c r="AMY639" s="204"/>
      <c r="AMZ639" s="204">
        <f>VLOOKUP(AMW639,$A$681:$F$2236,6,FALSE)</f>
        <v>6</v>
      </c>
      <c r="ANA639" s="203" t="s">
        <v>69</v>
      </c>
      <c r="ANB639" s="10">
        <f>AMZ639*1.1</f>
        <v>6.6000000000000005</v>
      </c>
      <c r="ANC639" s="10"/>
      <c r="AND639" s="274"/>
      <c r="ANE639" s="203" t="s">
        <v>99</v>
      </c>
      <c r="ANF639" s="277" t="s">
        <v>531</v>
      </c>
      <c r="ANH639" s="204"/>
      <c r="ANI639" s="204">
        <f>VLOOKUP(ANF639,$A$681:$F$2236,6,FALSE)</f>
        <v>50</v>
      </c>
      <c r="ANJ639" s="203" t="s">
        <v>69</v>
      </c>
      <c r="ANK639" s="10">
        <f>ANI639*1.1</f>
        <v>55.000000000000007</v>
      </c>
      <c r="ANL639" s="10"/>
      <c r="ANM639" s="274"/>
      <c r="ANN639" s="203" t="s">
        <v>99</v>
      </c>
      <c r="ANO639" s="277" t="s">
        <v>724</v>
      </c>
      <c r="ANQ639" s="204"/>
      <c r="ANR639" s="204">
        <f>VLOOKUP(ANO639,$A$681:$F$2236,6,FALSE)</f>
        <v>0</v>
      </c>
      <c r="ANS639" s="203" t="s">
        <v>69</v>
      </c>
      <c r="ANT639" s="10">
        <f>ANR639*1.1</f>
        <v>0</v>
      </c>
      <c r="ANU639" s="10"/>
      <c r="ANV639" s="274"/>
      <c r="ANW639" s="203" t="s">
        <v>99</v>
      </c>
      <c r="ANX639" s="277" t="s">
        <v>457</v>
      </c>
      <c r="ANZ639" s="204"/>
      <c r="AOA639" s="204">
        <f>VLOOKUP(ANX639,$A$681:$F$2236,6,FALSE)</f>
        <v>42</v>
      </c>
      <c r="AOB639" s="203" t="s">
        <v>69</v>
      </c>
      <c r="AOC639" s="10">
        <f>AOA639*1.1</f>
        <v>46.2</v>
      </c>
      <c r="AOD639" s="10"/>
      <c r="AOE639" s="274"/>
      <c r="AOF639" s="203" t="s">
        <v>99</v>
      </c>
      <c r="AOG639" s="277" t="s">
        <v>558</v>
      </c>
      <c r="AOI639" s="204"/>
      <c r="AOJ639" s="204">
        <f>VLOOKUP(AOG639,$A$681:$F$2236,6,FALSE)</f>
        <v>56</v>
      </c>
      <c r="AOK639" s="203" t="s">
        <v>69</v>
      </c>
      <c r="AOL639" s="10">
        <f>AOJ639*1.1</f>
        <v>61.600000000000009</v>
      </c>
      <c r="AOM639" s="10"/>
      <c r="AON639" s="274"/>
      <c r="AOO639" s="203" t="s">
        <v>99</v>
      </c>
      <c r="AOP639" s="277" t="s">
        <v>1727</v>
      </c>
      <c r="AOR639" s="204"/>
      <c r="AOS639" s="204">
        <f>VLOOKUP(AOP639,$A$681:$F$2236,6,FALSE)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1254</v>
      </c>
      <c r="APA639" s="204"/>
      <c r="APB639" s="204">
        <f>VLOOKUP(AOY639,$A$681:$F$2236,6,FALSE)</f>
        <v>25</v>
      </c>
      <c r="APC639" s="203" t="s">
        <v>69</v>
      </c>
      <c r="APD639" s="10">
        <f>APB639*1.1</f>
        <v>27.500000000000004</v>
      </c>
      <c r="APE639" s="10"/>
      <c r="APF639" s="274"/>
      <c r="APG639" s="203" t="s">
        <v>99</v>
      </c>
      <c r="APH639" s="277" t="s">
        <v>612</v>
      </c>
      <c r="APJ639" s="204"/>
      <c r="APK639" s="204">
        <f>VLOOKUP(APH639,$A$681:$F$2236,6,FALSE)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523</v>
      </c>
      <c r="APS639" s="204"/>
      <c r="APT639" s="204">
        <f>VLOOKUP(APQ639,$A$681:$F$2236,6,FALSE)</f>
        <v>1</v>
      </c>
      <c r="APU639" s="203" t="s">
        <v>69</v>
      </c>
      <c r="APV639" s="10">
        <f>APT639*1.1</f>
        <v>1.1000000000000001</v>
      </c>
      <c r="APW639" s="10"/>
      <c r="APX639" s="274"/>
      <c r="APY639" s="203" t="s">
        <v>99</v>
      </c>
      <c r="APZ639" s="277" t="s">
        <v>449</v>
      </c>
      <c r="AQB639" s="204"/>
      <c r="AQC639" s="204">
        <f>VLOOKUP(APZ639,$A$681:$F$2236,6,FALSE)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17"/>
      <c r="D640" s="203"/>
      <c r="E640" s="203"/>
      <c r="F640" s="203"/>
      <c r="G640" s="10"/>
      <c r="H640" s="10">
        <f>SUM(G635:G639)</f>
        <v>190</v>
      </c>
      <c r="I640" s="268"/>
      <c r="J640" s="203"/>
      <c r="K640" s="417"/>
      <c r="M640" s="203"/>
      <c r="N640" s="203"/>
      <c r="O640" s="203"/>
      <c r="P640" s="10"/>
      <c r="Q640" s="10">
        <f>SUM(P635:P639)</f>
        <v>221.10000000000002</v>
      </c>
      <c r="R640" s="268"/>
      <c r="S640" s="203"/>
      <c r="T640" s="265"/>
      <c r="V640" s="203"/>
      <c r="W640" s="203"/>
      <c r="X640" s="203"/>
      <c r="Y640" s="10"/>
      <c r="Z640" s="10">
        <f>SUM(Y635:Y639)</f>
        <v>155.10000000000002</v>
      </c>
      <c r="AA640" s="268"/>
      <c r="AB640" s="203"/>
      <c r="AC640" s="417"/>
      <c r="AE640" s="203"/>
      <c r="AF640" s="203"/>
      <c r="AG640" s="203"/>
      <c r="AH640" s="10"/>
      <c r="AI640" s="10">
        <f>SUM(AH635:AH639)</f>
        <v>142.89999999999998</v>
      </c>
      <c r="AJ640" s="268"/>
      <c r="AK640" s="203"/>
      <c r="AL640" s="417"/>
      <c r="AN640" s="203"/>
      <c r="AO640" s="203"/>
      <c r="AP640" s="203"/>
      <c r="AQ640" s="10"/>
      <c r="AR640" s="10">
        <f>SUM(AQ635:AQ639)</f>
        <v>168.2</v>
      </c>
      <c r="AS640" s="268"/>
      <c r="AT640" s="203"/>
      <c r="AU640" s="417"/>
      <c r="AW640" s="203"/>
      <c r="AX640" s="203"/>
      <c r="AY640" s="203"/>
      <c r="AZ640" s="10"/>
      <c r="BA640" s="10">
        <f>SUM(AZ635:AZ639)</f>
        <v>219</v>
      </c>
      <c r="BB640" s="268"/>
      <c r="BC640" s="203"/>
      <c r="BD640" s="417"/>
      <c r="BF640" s="203"/>
      <c r="BG640" s="203"/>
      <c r="BH640" s="203"/>
      <c r="BI640" s="10"/>
      <c r="BJ640" s="10">
        <f>SUM(BI635:BI639)</f>
        <v>175.8</v>
      </c>
      <c r="BK640" s="268"/>
      <c r="BL640" s="203"/>
      <c r="BM640" s="417"/>
      <c r="BO640" s="203"/>
      <c r="BP640" s="203"/>
      <c r="BQ640" s="203"/>
      <c r="BR640" s="10"/>
      <c r="BS640" s="10">
        <f>SUM(BR635:BR639)</f>
        <v>530.20000000000005</v>
      </c>
      <c r="BT640" s="268"/>
      <c r="BU640" s="203"/>
      <c r="BV640" s="417"/>
      <c r="BX640" s="203"/>
      <c r="BY640" s="203"/>
      <c r="BZ640" s="203"/>
      <c r="CA640" s="10"/>
      <c r="CB640" s="10">
        <f>SUM(CA635:CA639)</f>
        <v>248.4</v>
      </c>
      <c r="CC640" s="268"/>
      <c r="CD640" s="203"/>
      <c r="CE640" s="417"/>
      <c r="CG640" s="203"/>
      <c r="CH640" s="203"/>
      <c r="CI640" s="203"/>
      <c r="CJ640" s="10"/>
      <c r="CK640" s="10">
        <f>SUM(CJ635:CJ639)</f>
        <v>272.10000000000002</v>
      </c>
      <c r="CL640" s="268"/>
      <c r="CM640" s="203"/>
      <c r="CN640" s="417"/>
      <c r="CP640" s="203"/>
      <c r="CQ640" s="203"/>
      <c r="CR640" s="203"/>
      <c r="CS640" s="10"/>
      <c r="CT640" s="10">
        <f>SUM(CS635:CS639)</f>
        <v>286.2</v>
      </c>
      <c r="CU640" s="268"/>
      <c r="CV640" s="203"/>
      <c r="CW640" s="417"/>
      <c r="CY640" s="203"/>
      <c r="CZ640" s="203"/>
      <c r="DA640" s="203"/>
      <c r="DB640" s="10"/>
      <c r="DC640" s="10">
        <f>SUM(DB635:DB639)</f>
        <v>459.5</v>
      </c>
      <c r="DD640" s="268"/>
      <c r="DE640" s="203"/>
      <c r="DF640" s="417"/>
      <c r="DH640" s="203"/>
      <c r="DI640" s="203"/>
      <c r="DJ640" s="203"/>
      <c r="DK640" s="10"/>
      <c r="DL640" s="10">
        <f>SUM(DK635:DK639)</f>
        <v>66</v>
      </c>
      <c r="DM640" s="268"/>
      <c r="DN640" s="203"/>
      <c r="DO640" s="417"/>
      <c r="DQ640" s="203"/>
      <c r="DR640" s="203"/>
      <c r="DS640" s="203"/>
      <c r="DT640" s="10"/>
      <c r="DU640" s="10">
        <f>SUM(DT635:DT639)</f>
        <v>239.7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7"/>
      <c r="EI640" s="203"/>
      <c r="EJ640" s="203"/>
      <c r="EK640" s="203"/>
      <c r="EL640" s="10"/>
      <c r="EM640" s="10">
        <f>SUM(EL635:EL639)</f>
        <v>32.1</v>
      </c>
      <c r="EN640" s="268"/>
      <c r="EO640" s="203"/>
      <c r="EP640" s="417"/>
      <c r="ER640" s="203"/>
      <c r="ES640" s="203"/>
      <c r="ET640" s="203"/>
      <c r="EU640" s="10"/>
      <c r="EV640" s="10">
        <f>SUM(EU635:EU639)</f>
        <v>302.89999999999998</v>
      </c>
      <c r="EW640" s="268"/>
      <c r="EX640" s="203"/>
      <c r="EY640" s="417"/>
      <c r="FA640" s="203"/>
      <c r="FB640" s="203"/>
      <c r="FC640" s="203"/>
      <c r="FD640" s="10"/>
      <c r="FE640" s="10">
        <f>SUM(FD635:FD639)</f>
        <v>112.5</v>
      </c>
      <c r="FF640" s="268"/>
      <c r="FG640" s="203"/>
      <c r="FH640" s="425"/>
      <c r="FJ640" s="203"/>
      <c r="FK640" s="203"/>
      <c r="FL640" s="203"/>
      <c r="FM640" s="10"/>
      <c r="FN640" s="10">
        <f>SUM(FM635:FM639)</f>
        <v>272.60000000000002</v>
      </c>
      <c r="FO640" s="268"/>
      <c r="FP640" s="203"/>
      <c r="FQ640" s="417"/>
      <c r="FS640" s="203"/>
      <c r="FT640" s="203"/>
      <c r="FU640" s="203"/>
      <c r="FV640" s="10"/>
      <c r="FW640" s="10">
        <f>SUM(FV635:FV639)</f>
        <v>395</v>
      </c>
      <c r="FX640" s="268"/>
      <c r="FY640" s="203"/>
      <c r="FZ640" s="417"/>
      <c r="GB640" s="203"/>
      <c r="GC640" s="203"/>
      <c r="GD640" s="203"/>
      <c r="GE640" s="10"/>
      <c r="GF640" s="10">
        <f>SUM(GE635:GE639)</f>
        <v>300.89999999999998</v>
      </c>
      <c r="GG640" s="268"/>
      <c r="GH640" s="203"/>
      <c r="GI640" s="417"/>
      <c r="GK640" s="203"/>
      <c r="GL640" s="203"/>
      <c r="GM640" s="203"/>
      <c r="GN640" s="10"/>
      <c r="GO640" s="10">
        <f>SUM(GN635:GN639)</f>
        <v>327.10000000000002</v>
      </c>
      <c r="GP640" s="268"/>
      <c r="GQ640" s="203"/>
      <c r="GR640" s="417"/>
      <c r="GT640" s="203"/>
      <c r="GU640" s="203"/>
      <c r="GV640" s="203"/>
      <c r="GW640" s="203"/>
      <c r="GX640" s="10">
        <f>SUM(GW635:GW639)</f>
        <v>396.1</v>
      </c>
      <c r="GY640" s="268"/>
      <c r="GZ640" s="203"/>
      <c r="HA640" s="417"/>
      <c r="HC640" s="203"/>
      <c r="HD640" s="203"/>
      <c r="HE640" s="203"/>
      <c r="HF640" s="10"/>
      <c r="HG640" s="10">
        <f>SUM(HF635:HF639)</f>
        <v>443.9</v>
      </c>
      <c r="HH640" s="268"/>
      <c r="HI640" s="203"/>
      <c r="HJ640" s="417"/>
      <c r="HL640" s="203"/>
      <c r="HM640" s="203"/>
      <c r="HN640" s="203"/>
      <c r="HO640" s="203"/>
      <c r="HP640" s="10">
        <f>SUM(HO635:HO639)</f>
        <v>417.3</v>
      </c>
      <c r="HQ640" s="268"/>
      <c r="HR640" s="203"/>
      <c r="HS640" s="426"/>
      <c r="HU640" s="203"/>
      <c r="HV640" s="203"/>
      <c r="HW640" s="203"/>
      <c r="HX640" s="10"/>
      <c r="HY640" s="10">
        <f>SUM(HX635:HX639)</f>
        <v>398.5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6"/>
      <c r="IM640" s="203"/>
      <c r="IN640" s="203"/>
      <c r="IO640" s="203"/>
      <c r="IP640" s="10"/>
      <c r="IQ640" s="10">
        <f>SUM(IP635:IP639)</f>
        <v>282.5</v>
      </c>
      <c r="IR640" s="268"/>
      <c r="IS640" s="203"/>
      <c r="IT640" s="426"/>
      <c r="IV640" s="203"/>
      <c r="IW640" s="203"/>
      <c r="IX640" s="203"/>
      <c r="IY640" s="10"/>
      <c r="IZ640" s="10">
        <f>SUM(IY635:IY639)</f>
        <v>159.70000000000002</v>
      </c>
      <c r="JA640" s="268"/>
      <c r="JB640" s="203"/>
      <c r="JC640" s="426"/>
      <c r="JE640" s="203"/>
      <c r="JF640" s="203"/>
      <c r="JG640" s="203"/>
      <c r="JH640" s="10"/>
      <c r="JI640" s="10">
        <f>SUM(JH635:JH639)</f>
        <v>223.2</v>
      </c>
      <c r="JJ640" s="268"/>
      <c r="JK640" s="203"/>
      <c r="JL640" s="426"/>
      <c r="JN640" s="203"/>
      <c r="JO640" s="203"/>
      <c r="JP640" s="203"/>
      <c r="JQ640" s="10"/>
      <c r="JR640" s="10">
        <f>SUM(JQ635:JQ639)</f>
        <v>407.40000000000003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160.5</v>
      </c>
      <c r="KB640" s="268"/>
      <c r="KC640" s="203"/>
      <c r="KD640" s="426"/>
      <c r="KF640" s="203"/>
      <c r="KG640" s="203"/>
      <c r="KH640" s="203"/>
      <c r="KI640" s="10"/>
      <c r="KJ640" s="10">
        <f>SUM(KI635:KI639)</f>
        <v>80.599999999999994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141.99999999999997</v>
      </c>
      <c r="KT640" s="268"/>
      <c r="KU640" s="203"/>
      <c r="KV640" s="432"/>
      <c r="KX640" s="203"/>
      <c r="KY640" s="203"/>
      <c r="KZ640" s="203"/>
      <c r="LA640" s="10"/>
      <c r="LB640" s="10">
        <f>SUM(LA635:LA639)</f>
        <v>412.8</v>
      </c>
      <c r="LC640" s="268"/>
      <c r="LD640" s="203"/>
      <c r="LE640" s="426"/>
      <c r="LG640" s="203"/>
      <c r="LH640" s="203"/>
      <c r="LI640" s="203"/>
      <c r="LJ640" s="10"/>
      <c r="LK640" s="10">
        <f>SUM(LJ635:LJ639)</f>
        <v>272.8</v>
      </c>
      <c r="LL640" s="268"/>
      <c r="LM640" s="203"/>
      <c r="LN640" s="426"/>
      <c r="LP640" s="203"/>
      <c r="LQ640" s="203"/>
      <c r="LR640" s="203"/>
      <c r="LS640" s="10"/>
      <c r="LT640" s="10">
        <f>SUM(LS635:LS639)</f>
        <v>424.4</v>
      </c>
      <c r="LU640" s="268"/>
      <c r="LV640" s="203"/>
      <c r="LW640" s="426"/>
      <c r="LY640" s="203"/>
      <c r="LZ640" s="203"/>
      <c r="MA640" s="203"/>
      <c r="MB640" s="10"/>
      <c r="MC640" s="10">
        <f>SUM(MB635:MB639)</f>
        <v>224</v>
      </c>
      <c r="MD640" s="268"/>
      <c r="ME640" s="203"/>
      <c r="MF640" s="426"/>
      <c r="MH640" s="203"/>
      <c r="MI640" s="203"/>
      <c r="MJ640" s="203"/>
      <c r="MK640" s="10"/>
      <c r="ML640" s="10">
        <f>SUM(MK635:MK639)</f>
        <v>469.5</v>
      </c>
      <c r="MM640" s="268"/>
      <c r="MN640" s="203"/>
      <c r="MO640" s="426"/>
      <c r="MQ640" s="203"/>
      <c r="MR640" s="203"/>
      <c r="MS640" s="203"/>
      <c r="MT640" s="10"/>
      <c r="MU640" s="10">
        <f>SUM(MT635:MT639)</f>
        <v>330.40000000000003</v>
      </c>
      <c r="MV640" s="268"/>
      <c r="MW640" s="203"/>
      <c r="MX640" s="426"/>
      <c r="MZ640" s="203"/>
      <c r="NA640" s="203"/>
      <c r="NB640" s="203"/>
      <c r="NC640" s="10"/>
      <c r="ND640" s="10">
        <f>SUM(NC635:NC639)</f>
        <v>477.70000000000005</v>
      </c>
      <c r="NE640" s="268"/>
      <c r="NF640" s="203"/>
      <c r="NG640" s="426"/>
      <c r="NI640" s="203"/>
      <c r="NJ640" s="203"/>
      <c r="NK640" s="203"/>
      <c r="NL640" s="10"/>
      <c r="NM640" s="10">
        <f>SUM(NL635:NL639)</f>
        <v>343.79999999999995</v>
      </c>
      <c r="NN640" s="268"/>
      <c r="NO640" s="203"/>
      <c r="NP640" s="428"/>
      <c r="NR640" s="203"/>
      <c r="NS640" s="203"/>
      <c r="NT640" s="203"/>
      <c r="NU640" s="10"/>
      <c r="NV640" s="10">
        <f>SUM(NU635:NU639)</f>
        <v>296.3</v>
      </c>
      <c r="NW640" s="268"/>
      <c r="NX640" s="203"/>
      <c r="NY640" s="426"/>
      <c r="OA640" s="203"/>
      <c r="OB640" s="203"/>
      <c r="OC640" s="203"/>
      <c r="OD640" s="203"/>
      <c r="OE640" s="10">
        <f>SUM(OD635:OD639)</f>
        <v>97.600000000000009</v>
      </c>
      <c r="OF640" s="268"/>
      <c r="OG640" s="203"/>
      <c r="OH640" s="426"/>
      <c r="OJ640" s="203"/>
      <c r="OK640" s="203"/>
      <c r="OL640" s="203"/>
      <c r="OM640" s="10"/>
      <c r="ON640" s="10">
        <f>SUM(OM635:OM639)</f>
        <v>243.29999999999998</v>
      </c>
      <c r="OO640" s="268"/>
      <c r="OP640" s="203"/>
      <c r="OQ640" s="428"/>
      <c r="OS640" s="203"/>
      <c r="OT640" s="203"/>
      <c r="OU640" s="203"/>
      <c r="OV640" s="10"/>
      <c r="OW640" s="10">
        <f>SUM(OV635:OV639)</f>
        <v>105.10000000000001</v>
      </c>
      <c r="OX640" s="268"/>
      <c r="OY640" s="203"/>
      <c r="OZ640" s="431"/>
      <c r="PB640" s="203"/>
      <c r="PC640" s="203"/>
      <c r="PD640" s="203"/>
      <c r="PE640" s="10"/>
      <c r="PF640" s="10">
        <f>SUM(PE635:PE639)</f>
        <v>253.5</v>
      </c>
      <c r="PG640" s="268"/>
      <c r="PH640" s="203"/>
      <c r="PI640" s="426"/>
      <c r="PK640" s="203"/>
      <c r="PL640" s="203"/>
      <c r="PM640" s="203"/>
      <c r="PN640" s="10"/>
      <c r="PO640" s="10">
        <f>SUM(PN635:PN639)</f>
        <v>213.6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6"/>
      <c r="QC640" s="203"/>
      <c r="QD640" s="203"/>
      <c r="QE640" s="203"/>
      <c r="QF640" s="10"/>
      <c r="QG640" s="10">
        <f>SUM(QF635:QF639)</f>
        <v>99.300000000000011</v>
      </c>
      <c r="QH640" s="268"/>
      <c r="QI640" s="203"/>
      <c r="QJ640" s="426"/>
      <c r="QL640" s="203"/>
      <c r="QM640" s="203"/>
      <c r="QN640" s="203"/>
      <c r="QO640" s="10"/>
      <c r="QP640" s="10">
        <f>SUM(QO635:QO639)</f>
        <v>235.3</v>
      </c>
      <c r="QQ640" s="268"/>
      <c r="QR640" s="203"/>
      <c r="QS640" s="426"/>
      <c r="QU640" s="203"/>
      <c r="QV640" s="203"/>
      <c r="QW640" s="203"/>
      <c r="QX640" s="10"/>
      <c r="QY640" s="10">
        <f>SUM(QX635:QX639)</f>
        <v>140.19999999999999</v>
      </c>
      <c r="QZ640" s="268"/>
      <c r="RA640" s="203"/>
      <c r="RB640" s="426"/>
      <c r="RD640" s="203"/>
      <c r="RE640" s="203"/>
      <c r="RF640" s="203"/>
      <c r="RG640" s="10"/>
      <c r="RH640" s="10">
        <f>SUM(RG635:RG639)</f>
        <v>322.5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6"/>
      <c r="RV640" s="203"/>
      <c r="RW640" s="203"/>
      <c r="RX640" s="203"/>
      <c r="RY640" s="10"/>
      <c r="RZ640" s="10">
        <f>SUM(RY635:RY639)</f>
        <v>217.4</v>
      </c>
      <c r="SA640" s="274"/>
      <c r="SB640" s="203"/>
      <c r="SC640" s="426"/>
      <c r="SE640" s="203"/>
      <c r="SF640" s="203"/>
      <c r="SG640" s="203"/>
      <c r="SH640" s="10"/>
      <c r="SI640" s="10">
        <f>SUM(SH635:SH639)</f>
        <v>230.5</v>
      </c>
      <c r="SJ640" s="274"/>
      <c r="SK640" s="203"/>
      <c r="SL640" s="426"/>
      <c r="SN640" s="203"/>
      <c r="SO640" s="203"/>
      <c r="SP640" s="203"/>
      <c r="SQ640" s="10"/>
      <c r="SR640" s="10">
        <f>SUM(SQ635:SQ639)</f>
        <v>503.59999999999997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51</v>
      </c>
      <c r="TB640" s="274"/>
      <c r="TC640" s="203"/>
      <c r="TD640" s="431"/>
      <c r="TF640" s="203"/>
      <c r="TG640" s="203"/>
      <c r="TH640" s="203"/>
      <c r="TI640" s="203"/>
      <c r="TJ640" s="10">
        <f>SUM(TI635:TI639)</f>
        <v>127.5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181.5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179.60000000000002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321.40000000000003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62.999999999999993</v>
      </c>
      <c r="VD640" s="274"/>
      <c r="VE640" s="203"/>
      <c r="VF640" s="426"/>
      <c r="VH640" s="203"/>
      <c r="VI640" s="203"/>
      <c r="VJ640" s="203"/>
      <c r="VK640" s="10"/>
      <c r="VL640" s="10">
        <f>SUM(VK635:VK639)</f>
        <v>63.649999999999991</v>
      </c>
      <c r="VM640" s="274"/>
      <c r="VN640" s="203"/>
      <c r="VO640" s="426"/>
      <c r="VQ640" s="203"/>
      <c r="VR640" s="203"/>
      <c r="VS640" s="203"/>
      <c r="VT640" s="10"/>
      <c r="VU640" s="10">
        <f>SUM(VT635:VT639)</f>
        <v>150.5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173.7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6"/>
      <c r="XJ640" s="203"/>
      <c r="XK640" s="203"/>
      <c r="XL640" s="203"/>
      <c r="XM640" s="203"/>
      <c r="XN640" s="10">
        <f>SUM(XM635:XM639)</f>
        <v>157.69999999999999</v>
      </c>
      <c r="XO640" s="274"/>
      <c r="XP640" s="203"/>
      <c r="XQ640" s="426"/>
      <c r="XS640" s="203"/>
      <c r="XT640" s="203"/>
      <c r="XU640" s="203"/>
      <c r="XV640" s="10"/>
      <c r="XW640" s="10">
        <f>SUM(XV635:XV639)</f>
        <v>209.6</v>
      </c>
      <c r="XX640" s="274"/>
      <c r="XY640" s="203"/>
      <c r="XZ640" s="426"/>
      <c r="YB640" s="203"/>
      <c r="YC640" s="203"/>
      <c r="YD640" s="203"/>
      <c r="YE640" s="203"/>
      <c r="YF640" s="10">
        <f>SUM(YE635:YE639)</f>
        <v>380.40000000000003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31"/>
      <c r="ZC640" s="203"/>
      <c r="ZD640" s="203"/>
      <c r="ZE640" s="203"/>
      <c r="ZF640" s="203"/>
      <c r="ZG640" s="10">
        <f>SUM(ZF635:ZF639)</f>
        <v>310.10000000000002</v>
      </c>
      <c r="ZH640" s="274"/>
      <c r="ZI640" s="203"/>
      <c r="ZJ640" s="426"/>
      <c r="ZL640" s="203"/>
      <c r="ZM640" s="203"/>
      <c r="ZN640" s="203"/>
      <c r="ZO640" s="203"/>
      <c r="ZP640" s="10">
        <f>SUM(ZO635:ZO639)</f>
        <v>178.1</v>
      </c>
      <c r="ZQ640" s="274"/>
      <c r="ZR640" s="203"/>
      <c r="ZS640" s="426"/>
      <c r="ZU640" s="203"/>
      <c r="ZV640" s="203"/>
      <c r="ZW640" s="203"/>
      <c r="ZX640" s="10"/>
      <c r="ZY640" s="10">
        <f>SUM(ZX635:ZX639)</f>
        <v>195.9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70.5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174.5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199.85000000000002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96.5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56.29999999999999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6"/>
      <c r="AHB640" s="203"/>
      <c r="AHC640" s="203"/>
      <c r="AHD640" s="203"/>
      <c r="AHE640" s="10"/>
      <c r="AHF640" s="10">
        <f>SUM(AHE635:AHE639)</f>
        <v>140.69999999999999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76</v>
      </c>
      <c r="AHP640" s="274"/>
      <c r="AHQ640" s="203"/>
      <c r="AHR640" s="432"/>
      <c r="AHT640" s="203"/>
      <c r="AHU640" s="203"/>
      <c r="AHV640" s="203"/>
      <c r="AHW640" s="10"/>
      <c r="AHX640" s="10">
        <f>SUM(AHW635:AHW639)</f>
        <v>235.20000000000002</v>
      </c>
      <c r="AHY640" s="274"/>
      <c r="AHZ640" s="203"/>
      <c r="AIA640" s="432"/>
      <c r="AIC640" s="203"/>
      <c r="AID640" s="203"/>
      <c r="AIE640" s="203"/>
      <c r="AIF640" s="10"/>
      <c r="AIG640" s="10">
        <f>SUM(AIF635:AIF639)</f>
        <v>295.7</v>
      </c>
      <c r="AIH640" s="274"/>
      <c r="AII640" s="203"/>
      <c r="AIJ640" s="432"/>
      <c r="AIL640" s="203"/>
      <c r="AIM640" s="203"/>
      <c r="AIN640" s="203"/>
      <c r="AIO640" s="10"/>
      <c r="AIP640" s="10">
        <f>SUM(AIO635:AIO639)</f>
        <v>105.3</v>
      </c>
      <c r="AIQ640" s="274"/>
      <c r="AIR640" s="203"/>
      <c r="AIS640" s="432"/>
      <c r="AIU640" s="203"/>
      <c r="AIV640" s="203"/>
      <c r="AIW640" s="203"/>
      <c r="AIX640" s="10"/>
      <c r="AIY640" s="10">
        <f>SUM(AIX635:AIX639)</f>
        <v>86.800000000000011</v>
      </c>
      <c r="AIZ640" s="274"/>
      <c r="AJA640" s="203"/>
      <c r="AJB640" s="432"/>
      <c r="AJD640" s="203"/>
      <c r="AJE640" s="203"/>
      <c r="AJF640" s="203"/>
      <c r="AJG640" s="10"/>
      <c r="AJH640" s="10">
        <f>SUM(AJG635:AJG639)</f>
        <v>101.3</v>
      </c>
      <c r="AJI640" s="274"/>
      <c r="AJJ640" s="203"/>
      <c r="AJK640" s="432"/>
      <c r="AJM640" s="203"/>
      <c r="AJN640" s="203"/>
      <c r="AJO640" s="203"/>
      <c r="AJP640" s="10"/>
      <c r="AJQ640" s="10">
        <f>SUM(AJP635:AJP639)</f>
        <v>140.89999999999998</v>
      </c>
      <c r="AJR640" s="274"/>
      <c r="AJS640" s="203"/>
      <c r="AJT640" s="435"/>
      <c r="AJV640" s="203"/>
      <c r="AJW640" s="203"/>
      <c r="AJX640" s="203"/>
      <c r="AJY640" s="10"/>
      <c r="AJZ640" s="10">
        <f>SUM(AJY635:AJY639)</f>
        <v>111.7</v>
      </c>
      <c r="AKA640" s="274"/>
      <c r="AKB640" s="203"/>
      <c r="AKC640" s="432"/>
      <c r="AKE640" s="203"/>
      <c r="AKF640" s="203"/>
      <c r="AKG640" s="203"/>
      <c r="AKH640" s="10"/>
      <c r="AKI640" s="10">
        <f>SUM(AKH635:AKH639)</f>
        <v>219.8</v>
      </c>
      <c r="AKJ640" s="274"/>
      <c r="AKK640" s="203"/>
      <c r="AKL640" s="432"/>
      <c r="AKN640" s="203"/>
      <c r="AKO640" s="203"/>
      <c r="AKP640" s="203"/>
      <c r="AKQ640" s="10"/>
      <c r="AKR640" s="10">
        <f>SUM(AKQ635:AKQ639)</f>
        <v>94.6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146.29999999999998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147.69999999999999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218.9</v>
      </c>
      <c r="ALT640" s="274"/>
      <c r="ALU640" s="203"/>
      <c r="ALV640" s="432"/>
      <c r="ALX640" s="203"/>
      <c r="ALY640" s="203"/>
      <c r="ALZ640" s="203"/>
      <c r="AMA640" s="10"/>
      <c r="AMB640" s="10">
        <f>SUM(AMA635:AMA639)</f>
        <v>177</v>
      </c>
      <c r="AMC640" s="274"/>
      <c r="AMD640" s="203"/>
      <c r="AME640" s="432"/>
      <c r="AMG640" s="203"/>
      <c r="AMH640" s="203"/>
      <c r="AMI640" s="203"/>
      <c r="AMJ640" s="10"/>
      <c r="AMK640" s="10">
        <f>SUM(AMJ635:AMJ639)</f>
        <v>308.3</v>
      </c>
      <c r="AML640" s="274"/>
      <c r="AMM640" s="203"/>
      <c r="AMN640" s="432"/>
      <c r="AMP640" s="203"/>
      <c r="AMQ640" s="203"/>
      <c r="AMR640" s="203"/>
      <c r="AMS640" s="10"/>
      <c r="AMT640" s="10">
        <f>SUM(AMS635:AMS639)</f>
        <v>183.50000000000003</v>
      </c>
      <c r="AMU640" s="274"/>
      <c r="AMV640" s="203"/>
      <c r="AMW640" s="432"/>
      <c r="AMY640" s="203"/>
      <c r="AMZ640" s="203"/>
      <c r="ANA640" s="203"/>
      <c r="ANB640" s="10"/>
      <c r="ANC640" s="10">
        <f>SUM(ANB635:ANB639)</f>
        <v>263.70000000000005</v>
      </c>
      <c r="AND640" s="274"/>
      <c r="ANE640" s="203"/>
      <c r="ANF640" s="432"/>
      <c r="ANH640" s="203"/>
      <c r="ANI640" s="203"/>
      <c r="ANJ640" s="203"/>
      <c r="ANK640" s="10"/>
      <c r="ANL640" s="10">
        <f>SUM(ANK635:ANK639)</f>
        <v>232.8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176.1</v>
      </c>
      <c r="ANV640" s="274"/>
      <c r="ANW640" s="203"/>
      <c r="ANX640" s="432"/>
      <c r="ANZ640" s="203"/>
      <c r="AOA640" s="203"/>
      <c r="AOB640" s="203"/>
      <c r="AOC640" s="10"/>
      <c r="AOD640" s="10">
        <f>SUM(AOC635:AOC639)</f>
        <v>275.10000000000002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325.90000000000003</v>
      </c>
      <c r="AON640" s="274"/>
      <c r="AOO640" s="203"/>
      <c r="AOP640" s="432"/>
      <c r="AOR640" s="203"/>
      <c r="AOS640" s="203"/>
      <c r="AOT640" s="203"/>
      <c r="AOU640" s="10"/>
      <c r="AOV640" s="10">
        <f>SUM(AOU635:AOU639)</f>
        <v>174.8</v>
      </c>
      <c r="AOW640" s="274"/>
      <c r="AOX640" s="203"/>
      <c r="AOY640" s="432"/>
      <c r="APA640" s="203"/>
      <c r="APB640" s="203"/>
      <c r="APC640" s="203"/>
      <c r="APD640" s="10"/>
      <c r="APE640" s="10">
        <f>SUM(APD635:APD639)</f>
        <v>423.6</v>
      </c>
      <c r="APF640" s="274"/>
      <c r="APG640" s="203"/>
      <c r="APH640" s="432"/>
      <c r="APJ640" s="203"/>
      <c r="APK640" s="203"/>
      <c r="APL640" s="203"/>
      <c r="APM640" s="10"/>
      <c r="APN640" s="10">
        <f>SUM(APM635:APM639)</f>
        <v>69.899999999999991</v>
      </c>
      <c r="APO640" s="274"/>
      <c r="APP640" s="203"/>
      <c r="APQ640" s="432"/>
      <c r="APS640" s="203"/>
      <c r="APT640" s="203"/>
      <c r="APU640" s="203"/>
      <c r="APV640" s="10"/>
      <c r="APW640" s="10">
        <f>SUM(APV635:APV639)</f>
        <v>209.49999999999997</v>
      </c>
      <c r="APX640" s="274"/>
      <c r="APY640" s="203"/>
      <c r="APZ640" s="432"/>
      <c r="AQB640" s="203"/>
      <c r="AQC640" s="203"/>
      <c r="AQD640" s="203"/>
      <c r="AQE640" s="10"/>
      <c r="AQF640" s="10">
        <f>SUM(AQE635:AQE639)</f>
        <v>473.2</v>
      </c>
      <c r="AQG640" s="274"/>
    </row>
    <row r="641" spans="1:1125" s="14" customFormat="1" ht="15">
      <c r="A641" s="203" t="s">
        <v>100</v>
      </c>
      <c r="B641" s="277" t="s">
        <v>2586</v>
      </c>
      <c r="D641" s="284">
        <f>IF(C641="Kopman",1.8,1)</f>
        <v>1</v>
      </c>
      <c r="E641" s="204">
        <f>VLOOKUP(B641,$A$681:$F$2236,6,FALSE)</f>
        <v>13</v>
      </c>
      <c r="F641" s="203" t="s">
        <v>61</v>
      </c>
      <c r="G641" s="10">
        <f>E641*1.5</f>
        <v>19.5</v>
      </c>
      <c r="H641" s="10"/>
      <c r="I641" s="268"/>
      <c r="J641" s="203" t="s">
        <v>100</v>
      </c>
      <c r="K641" s="277" t="s">
        <v>2586</v>
      </c>
      <c r="M641" s="284">
        <f>IF(L641="Kopman",1.8,1)</f>
        <v>1</v>
      </c>
      <c r="N641" s="204">
        <f>VLOOKUP(K641,$A$681:$F$2236,6,FALSE)</f>
        <v>13</v>
      </c>
      <c r="O641" s="203" t="s">
        <v>61</v>
      </c>
      <c r="P641" s="10">
        <f>N641*1.5*M641</f>
        <v>19.5</v>
      </c>
      <c r="Q641" s="10"/>
      <c r="R641" s="268"/>
      <c r="S641" s="203" t="s">
        <v>100</v>
      </c>
      <c r="T641" s="277" t="s">
        <v>2586</v>
      </c>
      <c r="V641" s="284">
        <f>IF(U641="Kopman",1.8,1)</f>
        <v>1</v>
      </c>
      <c r="W641" s="204">
        <f>VLOOKUP(T641,$A$681:$F$2236,6,FALSE)</f>
        <v>13</v>
      </c>
      <c r="X641" s="203" t="s">
        <v>61</v>
      </c>
      <c r="Y641" s="10">
        <f>W641*1.5*V641</f>
        <v>19.5</v>
      </c>
      <c r="Z641" s="10"/>
      <c r="AA641" s="268"/>
      <c r="AB641" s="203" t="s">
        <v>100</v>
      </c>
      <c r="AC641" s="277" t="s">
        <v>455</v>
      </c>
      <c r="AE641" s="284">
        <f>IF(AD641="Kopman",1.8,1)</f>
        <v>1</v>
      </c>
      <c r="AF641" s="204">
        <f>VLOOKUP(AC641,$A$681:$F$2236,6,FALSE)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455</v>
      </c>
      <c r="AN641" s="284">
        <f>IF(AM641="Kopman",1.8,1)</f>
        <v>1</v>
      </c>
      <c r="AO641" s="204">
        <f>VLOOKUP(AL641,$A$681:$F$2236,6,FALSE)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9" t="s">
        <v>455</v>
      </c>
      <c r="AV641" s="418" t="s">
        <v>2034</v>
      </c>
      <c r="AW641" s="284">
        <f>IF(AV641="Kopman",1.8,1)</f>
        <v>1.8</v>
      </c>
      <c r="AX641" s="204">
        <f>VLOOKUP(AU641,$A$681:$F$2236,6,FALSE)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9" t="s">
        <v>455</v>
      </c>
      <c r="BE641" s="418" t="s">
        <v>2034</v>
      </c>
      <c r="BF641" s="284">
        <f>IF(BE641="Kopman",1.8,1)</f>
        <v>1.8</v>
      </c>
      <c r="BG641" s="204">
        <f>VLOOKUP(BD641,$A$681:$F$2236,6,FALSE)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9" t="s">
        <v>2586</v>
      </c>
      <c r="BN641" s="418" t="s">
        <v>2034</v>
      </c>
      <c r="BO641" s="284">
        <f>IF(BN641="Kopman",1.8,1)</f>
        <v>1.8</v>
      </c>
      <c r="BP641" s="204">
        <f>VLOOKUP(BM641,$A$681:$F$2236,6,FALSE)</f>
        <v>13</v>
      </c>
      <c r="BQ641" s="203" t="s">
        <v>61</v>
      </c>
      <c r="BR641" s="10">
        <f>BP641*1.5*BO641</f>
        <v>35.1</v>
      </c>
      <c r="BS641" s="10"/>
      <c r="BT641" s="268"/>
      <c r="BU641" s="203" t="s">
        <v>100</v>
      </c>
      <c r="BV641" s="277" t="s">
        <v>2586</v>
      </c>
      <c r="BX641" s="284">
        <f>IF(BW641="Kopman",1.8,1)</f>
        <v>1</v>
      </c>
      <c r="BY641" s="204">
        <f>VLOOKUP(BV641,$A$681:$F$2236,6,FALSE)</f>
        <v>13</v>
      </c>
      <c r="BZ641" s="203" t="s">
        <v>61</v>
      </c>
      <c r="CA641" s="10">
        <f>BY641*1.5*BX641</f>
        <v>19.5</v>
      </c>
      <c r="CB641" s="10"/>
      <c r="CC641" s="268"/>
      <c r="CD641" s="203" t="s">
        <v>100</v>
      </c>
      <c r="CE641" s="419" t="s">
        <v>455</v>
      </c>
      <c r="CF641" s="418" t="s">
        <v>2034</v>
      </c>
      <c r="CG641" s="284">
        <f>IF(CF641="Kopman",1.8,1)</f>
        <v>1.8</v>
      </c>
      <c r="CH641" s="204">
        <f>VLOOKUP(CE641,$A$681:$F$2236,6,FALSE)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2586</v>
      </c>
      <c r="CP641" s="284">
        <f>IF(CO641="Kopman",1.8,1)</f>
        <v>1</v>
      </c>
      <c r="CQ641" s="204">
        <f>VLOOKUP(CN641,$A$681:$F$2236,6,FALSE)</f>
        <v>13</v>
      </c>
      <c r="CR641" s="203" t="s">
        <v>61</v>
      </c>
      <c r="CS641" s="10">
        <f>CQ641*1.5*CP641</f>
        <v>19.5</v>
      </c>
      <c r="CT641" s="10"/>
      <c r="CU641" s="268"/>
      <c r="CV641" s="203" t="s">
        <v>100</v>
      </c>
      <c r="CW641" s="277" t="s">
        <v>2586</v>
      </c>
      <c r="CY641" s="284">
        <f>IF(CX641="Kopman",1.8,1)</f>
        <v>1</v>
      </c>
      <c r="CZ641" s="204">
        <f>VLOOKUP(CW641,$A$681:$F$2236,6,FALSE)</f>
        <v>13</v>
      </c>
      <c r="DA641" s="203" t="s">
        <v>61</v>
      </c>
      <c r="DB641" s="10">
        <f>CZ641*1.5*CY641</f>
        <v>19.5</v>
      </c>
      <c r="DC641" s="10"/>
      <c r="DD641" s="268"/>
      <c r="DE641" s="203" t="s">
        <v>100</v>
      </c>
      <c r="DF641" s="277" t="s">
        <v>514</v>
      </c>
      <c r="DH641" s="284">
        <f>IF(DG641="Kopman",1.8,1)</f>
        <v>1</v>
      </c>
      <c r="DI641" s="204">
        <f>VLOOKUP(DF641,$A$681:$F$2236,6,FALSE)</f>
        <v>35</v>
      </c>
      <c r="DJ641" s="203" t="s">
        <v>61</v>
      </c>
      <c r="DK641" s="10">
        <f>DI641*1.5*DH641</f>
        <v>52.5</v>
      </c>
      <c r="DL641" s="10"/>
      <c r="DM641" s="268"/>
      <c r="DN641" s="203" t="s">
        <v>100</v>
      </c>
      <c r="DO641" s="419" t="s">
        <v>455</v>
      </c>
      <c r="DP641" s="418" t="s">
        <v>2034</v>
      </c>
      <c r="DQ641" s="284">
        <f>IF(DP641="Kopman",1.8,1)</f>
        <v>1.8</v>
      </c>
      <c r="DR641" s="204">
        <f>VLOOKUP(DO641,$A$681:$F$2236,6,FALSE)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VLOOKUP(DX641,$A$681:$F$2236,6,FALSE)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2586</v>
      </c>
      <c r="EI641" s="284">
        <f>IF(EH641="Kopman",1.8,1)</f>
        <v>1</v>
      </c>
      <c r="EJ641" s="204">
        <f>VLOOKUP(EG641,$A$681:$F$2236,6,FALSE)</f>
        <v>13</v>
      </c>
      <c r="EK641" s="203" t="s">
        <v>61</v>
      </c>
      <c r="EL641" s="10">
        <f>EJ641*1.5*EI641</f>
        <v>19.5</v>
      </c>
      <c r="EM641" s="10"/>
      <c r="EN641" s="268"/>
      <c r="EO641" s="203" t="s">
        <v>100</v>
      </c>
      <c r="EP641" s="277" t="s">
        <v>455</v>
      </c>
      <c r="ER641" s="284">
        <f>IF(EQ641="Kopman",1.8,1)</f>
        <v>1</v>
      </c>
      <c r="ES641" s="204">
        <f>VLOOKUP(EP641,$A$681:$F$2236,6,FALSE)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455</v>
      </c>
      <c r="FA641" s="284">
        <f>IF(EZ641="Kopman",1.8,1)</f>
        <v>1</v>
      </c>
      <c r="FB641" s="204">
        <f>VLOOKUP(EY641,$A$681:$F$2236,6,FALSE)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4" t="s">
        <v>2586</v>
      </c>
      <c r="FJ641" s="284">
        <f>IF(FI641="Kopman",1.8,1)</f>
        <v>1</v>
      </c>
      <c r="FK641" s="204">
        <f>VLOOKUP(FH641,$A$681:$F$2236,6,FALSE)</f>
        <v>13</v>
      </c>
      <c r="FL641" s="203" t="s">
        <v>61</v>
      </c>
      <c r="FM641" s="10">
        <f>FK641*1.5*FJ641</f>
        <v>19.5</v>
      </c>
      <c r="FN641" s="10"/>
      <c r="FO641" s="268"/>
      <c r="FP641" s="203" t="s">
        <v>100</v>
      </c>
      <c r="FQ641" s="277" t="s">
        <v>455</v>
      </c>
      <c r="FS641" s="284">
        <f>IF(FR641="Kopman",1.8,1)</f>
        <v>1</v>
      </c>
      <c r="FT641" s="204">
        <f>VLOOKUP(FQ641,$A$681:$F$2236,6,FALSE)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455</v>
      </c>
      <c r="GB641" s="284">
        <f>IF(GA641="Kopman",1.8,1)</f>
        <v>1</v>
      </c>
      <c r="GC641" s="204">
        <f>VLOOKUP(FZ641,$A$681:$F$2236,6,FALSE)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417</v>
      </c>
      <c r="GK641" s="284">
        <f>IF(GJ641="Kopman",1.8,1)</f>
        <v>1</v>
      </c>
      <c r="GL641" s="204">
        <f>VLOOKUP(GI641,$A$681:$F$2236,6,FALSE)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2586</v>
      </c>
      <c r="GT641" s="284">
        <f>IF(GS641="Kopman",1.8,1)</f>
        <v>1</v>
      </c>
      <c r="GU641" s="204">
        <f>VLOOKUP(GR641,$A$681:$F$2236,6,FALSE)</f>
        <v>13</v>
      </c>
      <c r="GV641" s="203" t="s">
        <v>61</v>
      </c>
      <c r="GW641" s="10">
        <f>GU641*1.5</f>
        <v>19.5</v>
      </c>
      <c r="GX641" s="10"/>
      <c r="GY641" s="268"/>
      <c r="GZ641" s="203" t="s">
        <v>100</v>
      </c>
      <c r="HA641" s="277" t="s">
        <v>576</v>
      </c>
      <c r="HC641" s="284">
        <f>IF(HB641="Kopman",1.8,1)</f>
        <v>1</v>
      </c>
      <c r="HD641" s="204">
        <f>VLOOKUP(HA641,$A$681:$F$2236,6,FALSE)</f>
        <v>30</v>
      </c>
      <c r="HE641" s="203" t="s">
        <v>61</v>
      </c>
      <c r="HF641" s="10">
        <f>HD641*1.5*HC641</f>
        <v>45</v>
      </c>
      <c r="HG641" s="10"/>
      <c r="HH641" s="268"/>
      <c r="HI641" s="203" t="s">
        <v>100</v>
      </c>
      <c r="HJ641" s="277" t="s">
        <v>455</v>
      </c>
      <c r="HL641" s="284">
        <f>IF(HK641="Kopman",1.8,1)</f>
        <v>1</v>
      </c>
      <c r="HM641" s="204">
        <f>VLOOKUP(HJ641,$A$681:$F$2236,6,FALSE)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711</v>
      </c>
      <c r="HU641" s="284">
        <f>IF(HT641="Kopman",1.8,1)</f>
        <v>1</v>
      </c>
      <c r="HV641" s="204">
        <f>VLOOKUP(HS641,$A$681:$F$2236,6,FALSE)</f>
        <v>27</v>
      </c>
      <c r="HW641" s="203" t="s">
        <v>61</v>
      </c>
      <c r="HX641" s="10">
        <f>HV641*1.5*HU641</f>
        <v>40.5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VLOOKUP(IB641,$A$681:$F$2236,6,FALSE)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1273</v>
      </c>
      <c r="IM641" s="284">
        <f>IF(IL641="Kopman",1.8,1)</f>
        <v>1</v>
      </c>
      <c r="IN641" s="204">
        <f>VLOOKUP(IK641,$A$681:$F$2236,6,FALSE)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2586</v>
      </c>
      <c r="IV641" s="284">
        <f>IF(IU641="Kopman",1.8,1)</f>
        <v>1</v>
      </c>
      <c r="IW641" s="204">
        <f>VLOOKUP(IT641,$A$681:$F$2236,6,FALSE)</f>
        <v>13</v>
      </c>
      <c r="IX641" s="203" t="s">
        <v>61</v>
      </c>
      <c r="IY641" s="10">
        <f>IW641*1.5*IV641</f>
        <v>19.5</v>
      </c>
      <c r="IZ641" s="10"/>
      <c r="JA641" s="268"/>
      <c r="JB641" s="203" t="s">
        <v>100</v>
      </c>
      <c r="JC641" s="277" t="s">
        <v>545</v>
      </c>
      <c r="JE641" s="284">
        <f>IF(JD641="Kopman",1.8,1)</f>
        <v>1</v>
      </c>
      <c r="JF641" s="204">
        <f>VLOOKUP(JC641,$A$681:$F$2236,6,FALSE)</f>
        <v>25</v>
      </c>
      <c r="JG641" s="203" t="s">
        <v>61</v>
      </c>
      <c r="JH641" s="10">
        <f>JF641*1.5*JE641</f>
        <v>37.5</v>
      </c>
      <c r="JI641" s="10"/>
      <c r="JJ641" s="268"/>
      <c r="JK641" s="203" t="s">
        <v>100</v>
      </c>
      <c r="JL641" s="277" t="s">
        <v>683</v>
      </c>
      <c r="JN641" s="284">
        <f>IF(JM641="Kopman",1.8,1)</f>
        <v>1</v>
      </c>
      <c r="JO641" s="204">
        <f>VLOOKUP(JL641,$A$681:$F$2236,6,FALSE)</f>
        <v>13</v>
      </c>
      <c r="JP641" s="203" t="s">
        <v>61</v>
      </c>
      <c r="JQ641" s="10">
        <f>JO641*1.5*JN641</f>
        <v>19.5</v>
      </c>
      <c r="JR641" s="10"/>
      <c r="JS641" s="268"/>
      <c r="JT641" s="203" t="s">
        <v>100</v>
      </c>
      <c r="JU641" s="277" t="s">
        <v>514</v>
      </c>
      <c r="JW641" s="284">
        <f>IF(JV641="Kopman",1.8,1)</f>
        <v>1</v>
      </c>
      <c r="JX641" s="204">
        <f>VLOOKUP(JU641,$A$681:$F$2236,6,FALSE)</f>
        <v>35</v>
      </c>
      <c r="JY641" s="203" t="s">
        <v>61</v>
      </c>
      <c r="JZ641" s="10">
        <f>JX641*1.5*JW641</f>
        <v>52.5</v>
      </c>
      <c r="KA641" s="10"/>
      <c r="KB641" s="268"/>
      <c r="KC641" s="203" t="s">
        <v>100</v>
      </c>
      <c r="KD641" s="277" t="s">
        <v>827</v>
      </c>
      <c r="KF641" s="284">
        <f>IF(KE641="Kopman",1.8,1)</f>
        <v>1</v>
      </c>
      <c r="KG641" s="204">
        <f>VLOOKUP(KD641,$A$681:$F$2236,6,FALSE)</f>
        <v>5</v>
      </c>
      <c r="KH641" s="203" t="s">
        <v>61</v>
      </c>
      <c r="KI641" s="10">
        <f>KG641*1.5*KF641</f>
        <v>7.5</v>
      </c>
      <c r="KJ641" s="10"/>
      <c r="KK641" s="268"/>
      <c r="KL641" s="203" t="s">
        <v>100</v>
      </c>
      <c r="KM641" s="277" t="s">
        <v>447</v>
      </c>
      <c r="KO641" s="284">
        <f>IF(KN641="Kopman",1.8,1)</f>
        <v>1</v>
      </c>
      <c r="KP641" s="204">
        <f>VLOOKUP(KM641,$A$681:$F$2236,6,FALSE)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9" t="s">
        <v>514</v>
      </c>
      <c r="KW641" s="418" t="s">
        <v>2034</v>
      </c>
      <c r="KX641" s="284">
        <f>IF(KW641="Kopman",1.8,1)</f>
        <v>1.8</v>
      </c>
      <c r="KY641" s="204">
        <f>VLOOKUP(KV641,$A$681:$F$2236,6,FALSE)</f>
        <v>35</v>
      </c>
      <c r="KZ641" s="203" t="s">
        <v>61</v>
      </c>
      <c r="LA641" s="10">
        <f>KY641*1.5*KX641</f>
        <v>94.5</v>
      </c>
      <c r="LB641" s="10"/>
      <c r="LC641" s="268"/>
      <c r="LD641" s="203" t="s">
        <v>100</v>
      </c>
      <c r="LE641" s="277" t="s">
        <v>711</v>
      </c>
      <c r="LG641" s="284">
        <f>IF(LF641="Kopman",1.8,1)</f>
        <v>1</v>
      </c>
      <c r="LH641" s="204">
        <f>VLOOKUP(LE641,$A$681:$F$2236,6,FALSE)</f>
        <v>27</v>
      </c>
      <c r="LI641" s="203" t="s">
        <v>61</v>
      </c>
      <c r="LJ641" s="10">
        <f>LH641*1.5*LG641</f>
        <v>40.5</v>
      </c>
      <c r="LK641" s="10"/>
      <c r="LL641" s="268"/>
      <c r="LM641" s="203" t="s">
        <v>100</v>
      </c>
      <c r="LN641" s="277" t="s">
        <v>514</v>
      </c>
      <c r="LP641" s="284">
        <f>IF(LO641="Kopman",1.8,1)</f>
        <v>1</v>
      </c>
      <c r="LQ641" s="204">
        <f>VLOOKUP(LN641,$A$681:$F$2236,6,FALSE)</f>
        <v>35</v>
      </c>
      <c r="LR641" s="203" t="s">
        <v>61</v>
      </c>
      <c r="LS641" s="10">
        <f>LQ641*1.5*LP641</f>
        <v>52.5</v>
      </c>
      <c r="LT641" s="10"/>
      <c r="LU641" s="268"/>
      <c r="LV641" s="203" t="s">
        <v>100</v>
      </c>
      <c r="LW641" s="277" t="s">
        <v>1189</v>
      </c>
      <c r="LY641" s="284">
        <f>IF(LX641="Kopman",1.8,1)</f>
        <v>1</v>
      </c>
      <c r="LZ641" s="204">
        <f>VLOOKUP(LW641,$A$681:$F$2236,6,FALSE)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455</v>
      </c>
      <c r="MH641" s="284">
        <f>IF(MG641="Kopman",1.8,1)</f>
        <v>1</v>
      </c>
      <c r="MI641" s="204">
        <f>VLOOKUP(MF641,$A$681:$F$2236,6,FALSE)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434</v>
      </c>
      <c r="MQ641" s="284">
        <f>IF(MP641="Kopman",1.8,1)</f>
        <v>1</v>
      </c>
      <c r="MR641" s="204">
        <f>VLOOKUP(MO641,$A$681:$F$2236,6,FALSE)</f>
        <v>0</v>
      </c>
      <c r="MS641" s="203" t="s">
        <v>61</v>
      </c>
      <c r="MT641" s="10">
        <f>MR641*1.5*MQ641</f>
        <v>0</v>
      </c>
      <c r="MU641" s="10"/>
      <c r="MV641" s="268"/>
      <c r="MW641" s="203" t="s">
        <v>100</v>
      </c>
      <c r="MX641" s="419" t="s">
        <v>455</v>
      </c>
      <c r="MY641" s="418" t="s">
        <v>2034</v>
      </c>
      <c r="MZ641" s="284">
        <f>IF(MY641="Kopman",1.8,1)</f>
        <v>1.8</v>
      </c>
      <c r="NA641" s="204">
        <f>VLOOKUP(MX641,$A$681:$F$2236,6,FALSE)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481</v>
      </c>
      <c r="NI641" s="284">
        <f>IF(NH641="Kopman",1.8,1)</f>
        <v>1</v>
      </c>
      <c r="NJ641" s="204">
        <f>VLOOKUP(NG641,$A$681:$F$2236,6,FALSE)</f>
        <v>9</v>
      </c>
      <c r="NK641" s="203" t="s">
        <v>61</v>
      </c>
      <c r="NL641" s="10">
        <f>NJ641*1.5*NI641</f>
        <v>13.5</v>
      </c>
      <c r="NM641" s="10"/>
      <c r="NN641" s="268"/>
      <c r="NO641" s="203" t="s">
        <v>100</v>
      </c>
      <c r="NP641" s="427" t="s">
        <v>460</v>
      </c>
      <c r="NR641" s="284">
        <f>IF(NQ641="Kopman",1.8,1)</f>
        <v>1</v>
      </c>
      <c r="NS641" s="204">
        <f>VLOOKUP(NP641,$A$681:$F$2236,6,FALSE)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1189</v>
      </c>
      <c r="OA641" s="284">
        <f>IF(NZ641="Kopman",1.8,1)</f>
        <v>1</v>
      </c>
      <c r="OB641" s="204">
        <f>VLOOKUP(NY641,$A$681:$F$2236,6,FALSE)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455</v>
      </c>
      <c r="OJ641" s="284">
        <f>IF(OI641="Kopman",1.8,1)</f>
        <v>1</v>
      </c>
      <c r="OK641" s="204">
        <f>VLOOKUP(OH641,$A$681:$F$2236,6,FALSE)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7" t="s">
        <v>434</v>
      </c>
      <c r="OS641" s="284">
        <f>IF(OR641="Kopman",1.8,1)</f>
        <v>1</v>
      </c>
      <c r="OT641" s="204">
        <f>VLOOKUP(OQ641,$A$681:$F$2236,6,FALSE)</f>
        <v>0</v>
      </c>
      <c r="OU641" s="203" t="s">
        <v>61</v>
      </c>
      <c r="OV641" s="10">
        <f>OT641*1.5*OS641</f>
        <v>0</v>
      </c>
      <c r="OW641" s="10"/>
      <c r="OX641" s="268"/>
      <c r="OY641" s="203" t="s">
        <v>100</v>
      </c>
      <c r="OZ641" s="431" t="s">
        <v>514</v>
      </c>
      <c r="PB641" s="284">
        <f>IF(PA641="Kopman",1.8,1)</f>
        <v>1</v>
      </c>
      <c r="PC641" s="204">
        <f>VLOOKUP(OZ641,$A$681:$F$2236,6,FALSE)</f>
        <v>35</v>
      </c>
      <c r="PD641" s="203" t="s">
        <v>61</v>
      </c>
      <c r="PE641" s="10">
        <f>PC641*1.5*PB641</f>
        <v>52.5</v>
      </c>
      <c r="PF641" s="10"/>
      <c r="PG641" s="268"/>
      <c r="PH641" s="203" t="s">
        <v>100</v>
      </c>
      <c r="PI641" s="277" t="s">
        <v>2586</v>
      </c>
      <c r="PJ641" s="418" t="s">
        <v>2034</v>
      </c>
      <c r="PK641" s="284">
        <f>IF(PJ641="Kopman",1.8,1)</f>
        <v>1.8</v>
      </c>
      <c r="PL641" s="204">
        <f>VLOOKUP(PI641,$A$681:$F$2236,6,FALSE)</f>
        <v>13</v>
      </c>
      <c r="PM641" s="203" t="s">
        <v>61</v>
      </c>
      <c r="PN641" s="10">
        <f>PL641*1.5*PK641</f>
        <v>35.1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VLOOKUP(PR641,$A$681:$F$2236,6,FALSE)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434</v>
      </c>
      <c r="QC641" s="284">
        <f>IF(QB641="Kopman",1.8,1)</f>
        <v>1</v>
      </c>
      <c r="QD641" s="204">
        <f>VLOOKUP(QA641,$A$681:$F$2236,6,FALSE)</f>
        <v>0</v>
      </c>
      <c r="QE641" s="203" t="s">
        <v>61</v>
      </c>
      <c r="QF641" s="10">
        <f>QD641*1.5*QC641</f>
        <v>0</v>
      </c>
      <c r="QG641" s="10"/>
      <c r="QH641" s="268"/>
      <c r="QI641" s="203" t="s">
        <v>100</v>
      </c>
      <c r="QJ641" s="277" t="s">
        <v>417</v>
      </c>
      <c r="QL641" s="284">
        <f>IF(QK641="Kopman",1.8,1)</f>
        <v>1</v>
      </c>
      <c r="QM641" s="204">
        <f>VLOOKUP(QJ641,$A$681:$F$2236,6,FALSE)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417</v>
      </c>
      <c r="QU641" s="284">
        <f>IF(QT641="Kopman",1.8,1)</f>
        <v>1</v>
      </c>
      <c r="QV641" s="204">
        <f>VLOOKUP(QS641,$A$681:$F$2236,6,FALSE)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455</v>
      </c>
      <c r="RD641" s="284">
        <f>IF(RC641="Kopman",1.8,1)</f>
        <v>1</v>
      </c>
      <c r="RE641" s="204">
        <f>VLOOKUP(RB641,$A$681:$F$2236,6,FALSE)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VLOOKUP(RK641,$A$681:$F$2236,6,FALSE)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455</v>
      </c>
      <c r="RV641" s="284">
        <f>IF(RU641="Kopman",1.8,1)</f>
        <v>1</v>
      </c>
      <c r="RW641" s="204">
        <f>VLOOKUP(RT641,$A$681:$F$2236,6,FALSE)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455</v>
      </c>
      <c r="SE641" s="284">
        <f>IF(SD641="Kopman",1.8,1)</f>
        <v>1</v>
      </c>
      <c r="SF641" s="204">
        <f>VLOOKUP(SC641,$A$681:$F$2236,6,FALSE)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2586</v>
      </c>
      <c r="SN641" s="284">
        <f>IF(SM641="Kopman",1.8,1)</f>
        <v>1</v>
      </c>
      <c r="SO641" s="204">
        <f>VLOOKUP(SL641,$A$681:$F$2236,6,FALSE)</f>
        <v>13</v>
      </c>
      <c r="SP641" s="203" t="s">
        <v>61</v>
      </c>
      <c r="SQ641" s="10">
        <f>SO641*1.5*SN641</f>
        <v>19.5</v>
      </c>
      <c r="SR641" s="10"/>
      <c r="SS641" s="274"/>
      <c r="ST641" s="203" t="s">
        <v>100</v>
      </c>
      <c r="SU641" s="277" t="s">
        <v>1454</v>
      </c>
      <c r="SW641" s="284">
        <f>IF(SV641="Kopman",1.8,1)</f>
        <v>1</v>
      </c>
      <c r="SX641" s="204">
        <f>VLOOKUP(SU641,$A$681:$F$2236,6,FALSE)</f>
        <v>5</v>
      </c>
      <c r="SY641" s="203" t="s">
        <v>61</v>
      </c>
      <c r="SZ641" s="10">
        <f>SX641*1.5*SW641</f>
        <v>7.5</v>
      </c>
      <c r="TA641" s="10"/>
      <c r="TB641" s="274"/>
      <c r="TC641" s="203" t="s">
        <v>100</v>
      </c>
      <c r="TD641" s="431" t="s">
        <v>455</v>
      </c>
      <c r="TF641" s="284">
        <f>IF(TE641="Kopman",1.8,1)</f>
        <v>1</v>
      </c>
      <c r="TG641" s="204">
        <f>VLOOKUP(TD641,$A$681:$F$2236,6,FALSE)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455</v>
      </c>
      <c r="TO641" s="284">
        <f>IF(TN641="Kopman",1.8,1)</f>
        <v>1</v>
      </c>
      <c r="TP641" s="204">
        <f>VLOOKUP(TM641,$A$681:$F$2236,6,FALSE)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2586</v>
      </c>
      <c r="TX641" s="284">
        <f>IF(TW641="Kopman",1.8,1)</f>
        <v>1</v>
      </c>
      <c r="TY641" s="204">
        <f>VLOOKUP(TV641,$A$681:$F$2236,6,FALSE)</f>
        <v>13</v>
      </c>
      <c r="TZ641" s="203" t="s">
        <v>61</v>
      </c>
      <c r="UA641" s="10">
        <f>TY641*1.5*TX641</f>
        <v>19.5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VLOOKUP(UE641,$A$681:$F$2236,6,FALSE)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525</v>
      </c>
      <c r="UP641" s="284">
        <f>IF(UO641="Kopman",1.8,1)</f>
        <v>1</v>
      </c>
      <c r="UQ641" s="204">
        <f>VLOOKUP(UN641,$A$681:$F$2236,6,FALSE)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1273</v>
      </c>
      <c r="UY641" s="284">
        <f>IF(UX641="Kopman",1.8,1)</f>
        <v>1</v>
      </c>
      <c r="UZ641" s="204">
        <f>VLOOKUP(UW641,$A$681:$F$2236,6,FALSE)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2644</v>
      </c>
      <c r="VH641" s="284">
        <f>IF(VG641="Kopman",1.8,1)</f>
        <v>1</v>
      </c>
      <c r="VI641" s="204">
        <f>VLOOKUP(VF641,$A$681:$F$2236,6,FALSE)</f>
        <v>85</v>
      </c>
      <c r="VJ641" s="203" t="s">
        <v>61</v>
      </c>
      <c r="VK641" s="10">
        <f>VI641*1.5*VH641</f>
        <v>127.5</v>
      </c>
      <c r="VL641" s="10"/>
      <c r="VM641" s="274"/>
      <c r="VN641" s="203" t="s">
        <v>100</v>
      </c>
      <c r="VO641" s="277" t="s">
        <v>631</v>
      </c>
      <c r="VQ641" s="284">
        <f>IF(VP641="Kopman",1.8,1)</f>
        <v>1</v>
      </c>
      <c r="VR641" s="204">
        <f>VLOOKUP(VO641,$A$681:$F$2236,6,FALSE)</f>
        <v>111</v>
      </c>
      <c r="VS641" s="203" t="s">
        <v>61</v>
      </c>
      <c r="VT641" s="10">
        <f>VR641*1.5*VQ641</f>
        <v>166.5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VLOOKUP(VX641,$A$681:$F$2236,6,FALSE)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1454</v>
      </c>
      <c r="WI641" s="284">
        <f>IF(WH641="Kopman",1.8,1)</f>
        <v>1</v>
      </c>
      <c r="WJ641" s="204">
        <f>VLOOKUP(WG641,$A$681:$F$2236,6,FALSE)</f>
        <v>5</v>
      </c>
      <c r="WK641" s="203" t="s">
        <v>61</v>
      </c>
      <c r="WL641" s="10">
        <f>WJ641*1.5</f>
        <v>7.5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VLOOKUP(WP641,$A$681:$F$2236,6,FALSE)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VLOOKUP(WY641,$A$681:$F$2236,6,FALSE)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2586</v>
      </c>
      <c r="XJ641" s="284">
        <f>IF(XI641="Kopman",1.8,1)</f>
        <v>1</v>
      </c>
      <c r="XK641" s="204">
        <f>VLOOKUP(XH641,$A$681:$F$2236,6,FALSE)</f>
        <v>13</v>
      </c>
      <c r="XL641" s="203" t="s">
        <v>61</v>
      </c>
      <c r="XM641" s="10">
        <f>XK641*1.5</f>
        <v>19.5</v>
      </c>
      <c r="XO641" s="274"/>
      <c r="XP641" s="203" t="s">
        <v>100</v>
      </c>
      <c r="XQ641" s="277" t="s">
        <v>455</v>
      </c>
      <c r="XS641" s="284">
        <f>IF(XR641="Kopman",1.8,1)</f>
        <v>1</v>
      </c>
      <c r="XT641" s="204">
        <f>VLOOKUP(XQ641,$A$681:$F$2236,6,FALSE)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631</v>
      </c>
      <c r="YB641" s="284">
        <f>IF(YA641="Kopman",1.8,1)</f>
        <v>1</v>
      </c>
      <c r="YC641" s="204">
        <f>VLOOKUP(XZ641,$A$681:$F$2236,6,FALSE)</f>
        <v>111</v>
      </c>
      <c r="YD641" s="203" t="s">
        <v>61</v>
      </c>
      <c r="YE641" s="10">
        <f>YC641*1.5</f>
        <v>166.5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VLOOKUP(YI641,$A$681:$F$2236,6,FALSE)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VLOOKUP(YR641,$A$681:$F$2236,6,FALSE)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31" t="s">
        <v>455</v>
      </c>
      <c r="ZC641" s="284">
        <f>IF(ZB641="Kopman",1.8,1)</f>
        <v>1</v>
      </c>
      <c r="ZD641" s="204">
        <f>VLOOKUP(ZA641,$A$681:$F$2236,6,FALSE)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447</v>
      </c>
      <c r="ZL641" s="284">
        <f>IF(ZK641="Kopman",1.8,1)</f>
        <v>1</v>
      </c>
      <c r="ZM641" s="204">
        <f>VLOOKUP(ZJ641,$A$681:$F$2236,6,FALSE)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9" t="s">
        <v>2586</v>
      </c>
      <c r="ZT641" s="418" t="s">
        <v>2034</v>
      </c>
      <c r="ZU641" s="284">
        <f>IF(ZT641="Kopman",1.8,1)</f>
        <v>1.8</v>
      </c>
      <c r="ZV641" s="204">
        <f>VLOOKUP(ZS641,$A$681:$F$2236,6,FALSE)</f>
        <v>13</v>
      </c>
      <c r="ZW641" s="203" t="s">
        <v>61</v>
      </c>
      <c r="ZX641" s="10">
        <f>ZV641*1.5*ZU641</f>
        <v>35.1</v>
      </c>
      <c r="ZY641" s="10"/>
      <c r="ZZ641" s="274"/>
      <c r="AAA641" s="203" t="s">
        <v>100</v>
      </c>
      <c r="AAB641" s="277" t="s">
        <v>846</v>
      </c>
      <c r="AAD641" s="284">
        <f>IF(AAC641="Kopman",1.8,1)</f>
        <v>1</v>
      </c>
      <c r="AAE641" s="204">
        <f>VLOOKUP(AAB641,$A$681:$F$2236,6,FALSE)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19" t="s">
        <v>809</v>
      </c>
      <c r="AAL641" s="418" t="s">
        <v>2034</v>
      </c>
      <c r="AAM641" s="284">
        <f>IF(AAL641="Kopman",1.8,1)</f>
        <v>1.8</v>
      </c>
      <c r="AAN641" s="204">
        <f>VLOOKUP(AAK641,$A$681:$F$2236,6,FALSE)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477</v>
      </c>
      <c r="AAV641" s="284">
        <f>IF(AAU641="Kopman",1.8,1)</f>
        <v>1</v>
      </c>
      <c r="AAW641" s="204">
        <f>VLOOKUP(AAT641,$A$681:$F$2236,6,FALSE)</f>
        <v>11</v>
      </c>
      <c r="AAX641" s="203" t="s">
        <v>61</v>
      </c>
      <c r="AAY641" s="10">
        <f>AAW641*1.5*AAV641</f>
        <v>16.5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VLOOKUP(ABC641,$A$681:$F$2236,6,FALSE)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1454</v>
      </c>
      <c r="ABN641" s="284">
        <f>IF(ABM641="Kopman",1.8,1)</f>
        <v>1</v>
      </c>
      <c r="ABO641" s="204">
        <f>VLOOKUP(ABL641,$A$681:$F$2236,6,FALSE)</f>
        <v>5</v>
      </c>
      <c r="ABP641" s="203" t="s">
        <v>61</v>
      </c>
      <c r="ABQ641" s="10">
        <f>ABO641*1.5*ABN641</f>
        <v>7.5</v>
      </c>
      <c r="ABR641" s="10"/>
      <c r="ABS641" s="274"/>
      <c r="ABT641" s="203" t="s">
        <v>100</v>
      </c>
      <c r="ABU641" s="277" t="s">
        <v>631</v>
      </c>
      <c r="ABW641" s="284">
        <f>IF(ABV641="Kopman",1.8,1)</f>
        <v>1</v>
      </c>
      <c r="ABX641" s="204">
        <f>VLOOKUP(ABU641,$A$681:$F$2236,6,FALSE)</f>
        <v>111</v>
      </c>
      <c r="ABY641" s="203" t="s">
        <v>61</v>
      </c>
      <c r="ABZ641" s="10">
        <f>ABX641*1.5*ABW641</f>
        <v>166.5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VLOOKUP(ACD641,$A$681:$F$2236,6,FALSE)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VLOOKUP(ACM641,$A$681:$F$2236,6,FALSE)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VLOOKUP(ACV641,$A$681:$F$2236,6,FALSE)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VLOOKUP(ADE641,$A$681:$F$2236,6,FALSE)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VLOOKUP(ADN641,$A$681:$F$2236,6,FALSE)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VLOOKUP(ADW641,$A$681:$F$2236,6,FALSE)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VLOOKUP(AEF641,$A$681:$F$2236,6,FALSE)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VLOOKUP(AEO641,$A$681:$F$2236,6,FALSE)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VLOOKUP(AEX641,$A$681:$F$2236,6,FALSE)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VLOOKUP(AFG641,$A$681:$F$2236,6,FALSE)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VLOOKUP(AFP641,$A$681:$F$2236,6,FALSE)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VLOOKUP(AFY641,$A$681:$F$2236,6,FALSE)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VLOOKUP(AGH641,$A$681:$F$2236,6,FALSE)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VLOOKUP(AGQ641,$A$681:$F$2236,6,FALSE)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511</v>
      </c>
      <c r="AHB641" s="284">
        <f>IF(AHA641="Kopman",1.8,1)</f>
        <v>1</v>
      </c>
      <c r="AHC641" s="204">
        <f>VLOOKUP(AGZ641,$A$681:$F$2236,6,FALSE)</f>
        <v>68</v>
      </c>
      <c r="AHD641" s="203" t="s">
        <v>61</v>
      </c>
      <c r="AHE641" s="10">
        <f>AHC641*1.5*AHB641</f>
        <v>102</v>
      </c>
      <c r="AHF641" s="10"/>
      <c r="AHG641" s="274"/>
      <c r="AHH641" s="203" t="s">
        <v>100</v>
      </c>
      <c r="AHI641" s="277" t="s">
        <v>1003</v>
      </c>
      <c r="AHK641" s="284">
        <f>IF(AHJ641="Kopman",1.8,1)</f>
        <v>1</v>
      </c>
      <c r="AHL641" s="204">
        <f>VLOOKUP(AHI641,$A$681:$F$2236,6,FALSE)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2586</v>
      </c>
      <c r="AHT641" s="284">
        <f>IF(AHS641="Kopman",1.8,1)</f>
        <v>1</v>
      </c>
      <c r="AHU641" s="204">
        <f>VLOOKUP(AHR641,$A$681:$F$2236,6,FALSE)</f>
        <v>13</v>
      </c>
      <c r="AHV641" s="203" t="s">
        <v>61</v>
      </c>
      <c r="AHW641" s="10">
        <f>AHU641*1.5*AHT641</f>
        <v>19.5</v>
      </c>
      <c r="AHX641" s="10"/>
      <c r="AHY641" s="274"/>
      <c r="AHZ641" s="203" t="s">
        <v>100</v>
      </c>
      <c r="AIA641" s="277" t="s">
        <v>2586</v>
      </c>
      <c r="AIC641" s="284">
        <f>IF(AIB641="Kopman",1.8,1)</f>
        <v>1</v>
      </c>
      <c r="AID641" s="204">
        <f>VLOOKUP(AIA641,$A$681:$F$2236,6,FALSE)</f>
        <v>13</v>
      </c>
      <c r="AIE641" s="203" t="s">
        <v>61</v>
      </c>
      <c r="AIF641" s="10">
        <f>AID641*1.5*AIC641</f>
        <v>19.5</v>
      </c>
      <c r="AIG641" s="10"/>
      <c r="AIH641" s="274"/>
      <c r="AII641" s="203" t="s">
        <v>100</v>
      </c>
      <c r="AIJ641" s="277" t="s">
        <v>417</v>
      </c>
      <c r="AIL641" s="284">
        <f>IF(AIK641="Kopman",1.8,1)</f>
        <v>1</v>
      </c>
      <c r="AIM641" s="204">
        <f>VLOOKUP(AIJ641,$A$681:$F$2236,6,FALSE)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417</v>
      </c>
      <c r="AIU641" s="284">
        <f>IF(AIT641="Kopman",1.8,1)</f>
        <v>1</v>
      </c>
      <c r="AIV641" s="204">
        <f>VLOOKUP(AIS641,$A$681:$F$2236,6,FALSE)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417</v>
      </c>
      <c r="AJD641" s="284">
        <f>IF(AJC641="Kopman",1.8,1)</f>
        <v>1</v>
      </c>
      <c r="AJE641" s="204">
        <f>VLOOKUP(AJB641,$A$681:$F$2236,6,FALSE)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535</v>
      </c>
      <c r="AJM641" s="284">
        <f>IF(AJL641="Kopman",1.8,1)</f>
        <v>1</v>
      </c>
      <c r="AJN641" s="204">
        <f>VLOOKUP(AJK641,$A$681:$F$2236,6,FALSE)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4" t="s">
        <v>552</v>
      </c>
      <c r="AJV641" s="284">
        <f>IF(AJU641="Kopman",1.8,1)</f>
        <v>1</v>
      </c>
      <c r="AJW641" s="204">
        <f>VLOOKUP(AJT641,$A$681:$F$2236,6,FALSE)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514</v>
      </c>
      <c r="AKE641" s="284">
        <f>IF(AKD641="Kopman",1.8,1)</f>
        <v>1</v>
      </c>
      <c r="AKF641" s="204">
        <f>VLOOKUP(AKC641,$A$681:$F$2236,6,FALSE)</f>
        <v>35</v>
      </c>
      <c r="AKG641" s="203" t="s">
        <v>61</v>
      </c>
      <c r="AKH641" s="10">
        <f>AKF641*1.5*AKE641</f>
        <v>52.5</v>
      </c>
      <c r="AKI641" s="10"/>
      <c r="AKJ641" s="274"/>
      <c r="AKK641" s="203" t="s">
        <v>100</v>
      </c>
      <c r="AKL641" s="277" t="s">
        <v>417</v>
      </c>
      <c r="AKN641" s="284">
        <f>IF(AKM641="Kopman",1.8,1)</f>
        <v>1</v>
      </c>
      <c r="AKO641" s="204">
        <f>VLOOKUP(AKL641,$A$681:$F$2236,6,FALSE)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1195</v>
      </c>
      <c r="AKW641" s="284">
        <f>IF(AKV641="Kopman",1.8,1)</f>
        <v>1</v>
      </c>
      <c r="AKX641" s="204">
        <f>VLOOKUP(AKU641,$A$681:$F$2236,6,FALSE)</f>
        <v>5</v>
      </c>
      <c r="AKY641" s="203" t="s">
        <v>61</v>
      </c>
      <c r="AKZ641" s="10">
        <f>AKX641*1.5*AKW641</f>
        <v>7.5</v>
      </c>
      <c r="ALA641" s="10"/>
      <c r="ALB641" s="274"/>
      <c r="ALC641" s="203" t="s">
        <v>100</v>
      </c>
      <c r="ALD641" s="277" t="s">
        <v>447</v>
      </c>
      <c r="ALF641" s="284">
        <f>IF(ALE641="Kopman",1.8,1)</f>
        <v>1</v>
      </c>
      <c r="ALG641" s="204">
        <f>VLOOKUP(ALD641,$A$681:$F$2236,6,FALSE)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1003</v>
      </c>
      <c r="ALO641" s="284">
        <f>IF(ALN641="Kopman",1.8,1)</f>
        <v>1</v>
      </c>
      <c r="ALP641" s="204">
        <f>VLOOKUP(ALM641,$A$681:$F$2236,6,FALSE)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535</v>
      </c>
      <c r="ALX641" s="284">
        <f>IF(ALW641="Kopman",1.8,1)</f>
        <v>1</v>
      </c>
      <c r="ALY641" s="204">
        <f>VLOOKUP(ALV641,$A$681:$F$2236,6,FALSE)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455</v>
      </c>
      <c r="AMG641" s="284">
        <f>IF(AMF641="Kopman",1.8,1)</f>
        <v>1</v>
      </c>
      <c r="AMH641" s="204">
        <f>VLOOKUP(AME641,$A$681:$F$2236,6,FALSE)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514</v>
      </c>
      <c r="AMP641" s="284">
        <f>IF(AMO641="Kopman",1.8,1)</f>
        <v>1</v>
      </c>
      <c r="AMQ641" s="204">
        <f>VLOOKUP(AMN641,$A$681:$F$2236,6,FALSE)</f>
        <v>35</v>
      </c>
      <c r="AMR641" s="203" t="s">
        <v>61</v>
      </c>
      <c r="AMS641" s="10">
        <f>AMQ641*1.5*AMP641</f>
        <v>52.5</v>
      </c>
      <c r="AMT641" s="10"/>
      <c r="AMU641" s="274"/>
      <c r="AMV641" s="203" t="s">
        <v>100</v>
      </c>
      <c r="AMW641" s="277" t="s">
        <v>417</v>
      </c>
      <c r="AMY641" s="284">
        <f>IF(AMX641="Kopman",1.8,1)</f>
        <v>1</v>
      </c>
      <c r="AMZ641" s="204">
        <f>VLOOKUP(AMW641,$A$681:$F$2236,6,FALSE)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434</v>
      </c>
      <c r="ANH641" s="284">
        <f>IF(ANG641="Kopman",1.8,1)</f>
        <v>1</v>
      </c>
      <c r="ANI641" s="204">
        <f>VLOOKUP(ANF641,$A$681:$F$2236,6,FALSE)</f>
        <v>0</v>
      </c>
      <c r="ANJ641" s="203" t="s">
        <v>61</v>
      </c>
      <c r="ANK641" s="10">
        <f>ANI641*1.5*ANH641</f>
        <v>0</v>
      </c>
      <c r="ANL641" s="10"/>
      <c r="ANM641" s="274"/>
      <c r="ANN641" s="203" t="s">
        <v>100</v>
      </c>
      <c r="ANO641" s="277" t="s">
        <v>455</v>
      </c>
      <c r="ANQ641" s="284">
        <f>IF(ANP641="Kopman",1.8,1)</f>
        <v>1</v>
      </c>
      <c r="ANR641" s="204">
        <f>VLOOKUP(ANO641,$A$681:$F$2236,6,FALSE)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447</v>
      </c>
      <c r="ANZ641" s="284">
        <f>IF(ANY641="Kopman",1.8,1)</f>
        <v>1</v>
      </c>
      <c r="AOA641" s="204">
        <f>VLOOKUP(ANX641,$A$681:$F$2236,6,FALSE)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2644</v>
      </c>
      <c r="AOI641" s="284">
        <f>IF(AOH641="Kopman",1.8,1)</f>
        <v>1</v>
      </c>
      <c r="AOJ641" s="204">
        <f>VLOOKUP(AOG641,$A$681:$F$2236,6,FALSE)</f>
        <v>85</v>
      </c>
      <c r="AOK641" s="203" t="s">
        <v>61</v>
      </c>
      <c r="AOL641" s="10">
        <f>AOJ641*1.5*AOI641</f>
        <v>127.5</v>
      </c>
      <c r="AOM641" s="10"/>
      <c r="AON641" s="274"/>
      <c r="AOO641" s="203" t="s">
        <v>100</v>
      </c>
      <c r="AOP641" s="277" t="s">
        <v>1279</v>
      </c>
      <c r="AOR641" s="284">
        <f>IF(AOQ641="Kopman",1.8,1)</f>
        <v>1</v>
      </c>
      <c r="AOS641" s="204">
        <f>VLOOKUP(AOP641,$A$681:$F$2236,6,FALSE)</f>
        <v>58</v>
      </c>
      <c r="AOT641" s="203" t="s">
        <v>61</v>
      </c>
      <c r="AOU641" s="10">
        <f>AOS641*1.5*AOR641</f>
        <v>87</v>
      </c>
      <c r="AOV641" s="10"/>
      <c r="AOW641" s="274"/>
      <c r="AOX641" s="203" t="s">
        <v>100</v>
      </c>
      <c r="AOY641" s="419" t="s">
        <v>455</v>
      </c>
      <c r="AOZ641" s="418" t="s">
        <v>2034</v>
      </c>
      <c r="APA641" s="284">
        <f>IF(AOZ641="Kopman",1.8,1)</f>
        <v>1.8</v>
      </c>
      <c r="APB641" s="204">
        <f>VLOOKUP(AOY641,$A$681:$F$2236,6,FALSE)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511</v>
      </c>
      <c r="APJ641" s="284">
        <f>IF(API641="Kopman",1.8,1)</f>
        <v>1</v>
      </c>
      <c r="APK641" s="204">
        <f>VLOOKUP(APH641,$A$681:$F$2236,6,FALSE)</f>
        <v>68</v>
      </c>
      <c r="APL641" s="203" t="s">
        <v>61</v>
      </c>
      <c r="APM641" s="10">
        <f>APK641*1.5*APJ641</f>
        <v>102</v>
      </c>
      <c r="APN641" s="10"/>
      <c r="APO641" s="274"/>
      <c r="APP641" s="203" t="s">
        <v>100</v>
      </c>
      <c r="APQ641" s="277" t="s">
        <v>447</v>
      </c>
      <c r="APS641" s="284">
        <f>IF(APR641="Kopman",1.8,1)</f>
        <v>1</v>
      </c>
      <c r="APT641" s="204">
        <f>VLOOKUP(APQ641,$A$681:$F$2236,6,FALSE)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711</v>
      </c>
      <c r="AQB641" s="284">
        <f>IF(AQA641="Kopman",1.8,1)</f>
        <v>1</v>
      </c>
      <c r="AQC641" s="204">
        <f>VLOOKUP(APZ641,$A$681:$F$2236,6,FALSE)</f>
        <v>27</v>
      </c>
      <c r="AQD641" s="203" t="s">
        <v>61</v>
      </c>
      <c r="AQE641" s="10">
        <f>AQC641*1.5*AQB641</f>
        <v>40.5</v>
      </c>
      <c r="AQF641" s="10"/>
      <c r="AQG641" s="274"/>
    </row>
    <row r="642" spans="1:1125" s="14" customFormat="1" ht="15">
      <c r="A642" s="203" t="s">
        <v>101</v>
      </c>
      <c r="B642" s="277" t="s">
        <v>1454</v>
      </c>
      <c r="D642" s="204"/>
      <c r="E642" s="204">
        <f>VLOOKUP(B642,$A$681:$F$2236,6,FALSE)</f>
        <v>5</v>
      </c>
      <c r="F642" s="203" t="s">
        <v>63</v>
      </c>
      <c r="G642" s="10">
        <f>E642*1.4</f>
        <v>7</v>
      </c>
      <c r="H642" s="10"/>
      <c r="I642" s="268"/>
      <c r="J642" s="203" t="s">
        <v>101</v>
      </c>
      <c r="K642" s="277" t="s">
        <v>455</v>
      </c>
      <c r="M642" s="204"/>
      <c r="N642" s="204">
        <f>VLOOKUP(K642,$A$681:$F$2236,6,FALSE)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455</v>
      </c>
      <c r="V642" s="204"/>
      <c r="W642" s="204">
        <f>VLOOKUP(T642,$A$681:$F$2236,6,FALSE)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2586</v>
      </c>
      <c r="AE642" s="204"/>
      <c r="AF642" s="204">
        <f>VLOOKUP(AC642,$A$681:$F$2236,6,FALSE)</f>
        <v>13</v>
      </c>
      <c r="AG642" s="203" t="s">
        <v>63</v>
      </c>
      <c r="AH642" s="10">
        <f>AF642*1.4</f>
        <v>18.2</v>
      </c>
      <c r="AI642" s="10"/>
      <c r="AJ642" s="268"/>
      <c r="AK642" s="203" t="s">
        <v>101</v>
      </c>
      <c r="AL642" s="277" t="s">
        <v>525</v>
      </c>
      <c r="AN642" s="204"/>
      <c r="AO642" s="204">
        <f>VLOOKUP(AL642,$A$681:$F$2236,6,FALSE)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2586</v>
      </c>
      <c r="AW642" s="204"/>
      <c r="AX642" s="204">
        <f>VLOOKUP(AU642,$A$681:$F$2236,6,FALSE)</f>
        <v>13</v>
      </c>
      <c r="AY642" s="203" t="s">
        <v>63</v>
      </c>
      <c r="AZ642" s="10">
        <f>AX642*1.4</f>
        <v>18.2</v>
      </c>
      <c r="BA642" s="10"/>
      <c r="BB642" s="268"/>
      <c r="BC642" s="203" t="s">
        <v>101</v>
      </c>
      <c r="BD642" s="277" t="s">
        <v>1454</v>
      </c>
      <c r="BF642" s="204"/>
      <c r="BG642" s="204">
        <f>VLOOKUP(BD642,$A$681:$F$2236,6,FALSE)</f>
        <v>5</v>
      </c>
      <c r="BH642" s="203" t="s">
        <v>63</v>
      </c>
      <c r="BI642" s="10">
        <f>BG642*1.4</f>
        <v>7</v>
      </c>
      <c r="BJ642" s="10"/>
      <c r="BK642" s="268"/>
      <c r="BL642" s="203" t="s">
        <v>101</v>
      </c>
      <c r="BM642" s="277" t="s">
        <v>455</v>
      </c>
      <c r="BO642" s="204"/>
      <c r="BP642" s="204">
        <f>VLOOKUP(BM642,$A$681:$F$2236,6,FALSE)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455</v>
      </c>
      <c r="BX642" s="204"/>
      <c r="BY642" s="204">
        <f>VLOOKUP(BV642,$A$681:$F$2236,6,FALSE)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1279</v>
      </c>
      <c r="CG642" s="204"/>
      <c r="CH642" s="204">
        <f>VLOOKUP(CE642,$A$681:$F$2236,6,FALSE)</f>
        <v>58</v>
      </c>
      <c r="CI642" s="203" t="s">
        <v>63</v>
      </c>
      <c r="CJ642" s="10">
        <f>CH642*1.4</f>
        <v>81.199999999999989</v>
      </c>
      <c r="CK642" s="10"/>
      <c r="CL642" s="268"/>
      <c r="CM642" s="203" t="s">
        <v>101</v>
      </c>
      <c r="CN642" s="277" t="s">
        <v>1279</v>
      </c>
      <c r="CP642" s="204"/>
      <c r="CQ642" s="204">
        <f>VLOOKUP(CN642,$A$681:$F$2236,6,FALSE)</f>
        <v>58</v>
      </c>
      <c r="CR642" s="203" t="s">
        <v>63</v>
      </c>
      <c r="CS642" s="10">
        <f>CQ642*1.4</f>
        <v>81.199999999999989</v>
      </c>
      <c r="CT642" s="10"/>
      <c r="CU642" s="268"/>
      <c r="CV642" s="203" t="s">
        <v>101</v>
      </c>
      <c r="CW642" s="277" t="s">
        <v>455</v>
      </c>
      <c r="CY642" s="204"/>
      <c r="CZ642" s="204">
        <f>VLOOKUP(CW642,$A$681:$F$2236,6,FALSE)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455</v>
      </c>
      <c r="DH642" s="204"/>
      <c r="DI642" s="204">
        <f>VLOOKUP(DF642,$A$681:$F$2236,6,FALSE)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2644</v>
      </c>
      <c r="DQ642" s="204"/>
      <c r="DR642" s="204">
        <f>VLOOKUP(DO642,$A$681:$F$2236,6,FALSE)</f>
        <v>85</v>
      </c>
      <c r="DS642" s="203" t="s">
        <v>63</v>
      </c>
      <c r="DT642" s="10">
        <f>DR642*1.4</f>
        <v>118.99999999999999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VLOOKUP(DX642,$A$681:$F$2236,6,FALSE)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434</v>
      </c>
      <c r="EI642" s="204"/>
      <c r="EJ642" s="204">
        <f>VLOOKUP(EG642,$A$681:$F$2236,6,FALSE)</f>
        <v>0</v>
      </c>
      <c r="EK642" s="203" t="s">
        <v>63</v>
      </c>
      <c r="EL642" s="10">
        <f>EJ642*1.4</f>
        <v>0</v>
      </c>
      <c r="EM642" s="10"/>
      <c r="EN642" s="268"/>
      <c r="EO642" s="203" t="s">
        <v>101</v>
      </c>
      <c r="EP642" s="277" t="s">
        <v>2644</v>
      </c>
      <c r="ER642" s="204"/>
      <c r="ES642" s="204">
        <f>VLOOKUP(EP642,$A$681:$F$2236,6,FALSE)</f>
        <v>85</v>
      </c>
      <c r="ET642" s="203" t="s">
        <v>63</v>
      </c>
      <c r="EU642" s="10">
        <f>ES642*1.4</f>
        <v>118.99999999999999</v>
      </c>
      <c r="EV642" s="10"/>
      <c r="EW642" s="268"/>
      <c r="EX642" s="203" t="s">
        <v>101</v>
      </c>
      <c r="EY642" s="277" t="s">
        <v>576</v>
      </c>
      <c r="FA642" s="204"/>
      <c r="FB642" s="204">
        <f>VLOOKUP(EY642,$A$681:$F$2236,6,FALSE)</f>
        <v>30</v>
      </c>
      <c r="FC642" s="203" t="s">
        <v>63</v>
      </c>
      <c r="FD642" s="10">
        <f>FB642*1.4</f>
        <v>42</v>
      </c>
      <c r="FE642" s="10"/>
      <c r="FF642" s="268"/>
      <c r="FG642" s="203" t="s">
        <v>101</v>
      </c>
      <c r="FH642" s="424" t="s">
        <v>455</v>
      </c>
      <c r="FJ642" s="204"/>
      <c r="FK642" s="204">
        <f>VLOOKUP(FH642,$A$681:$F$2236,6,FALSE)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2586</v>
      </c>
      <c r="FS642" s="204"/>
      <c r="FT642" s="204">
        <f>VLOOKUP(FQ642,$A$681:$F$2236,6,FALSE)</f>
        <v>13</v>
      </c>
      <c r="FU642" s="203" t="s">
        <v>63</v>
      </c>
      <c r="FV642" s="10">
        <f>FT642*1.4</f>
        <v>18.2</v>
      </c>
      <c r="FW642" s="10"/>
      <c r="FX642" s="268"/>
      <c r="FY642" s="203" t="s">
        <v>101</v>
      </c>
      <c r="FZ642" s="277" t="s">
        <v>2586</v>
      </c>
      <c r="GB642" s="204"/>
      <c r="GC642" s="204">
        <f>VLOOKUP(FZ642,$A$681:$F$2236,6,FALSE)</f>
        <v>13</v>
      </c>
      <c r="GD642" s="203" t="s">
        <v>63</v>
      </c>
      <c r="GE642" s="10">
        <f>GC642*1.4</f>
        <v>18.2</v>
      </c>
      <c r="GF642" s="10"/>
      <c r="GG642" s="268"/>
      <c r="GH642" s="203" t="s">
        <v>101</v>
      </c>
      <c r="GI642" s="277" t="s">
        <v>455</v>
      </c>
      <c r="GK642" s="204"/>
      <c r="GL642" s="204">
        <f>VLOOKUP(GI642,$A$681:$F$2236,6,FALSE)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686</v>
      </c>
      <c r="GT642" s="204"/>
      <c r="GU642" s="204">
        <f>VLOOKUP(GR642,$A$681:$F$2236,6,FALSE)</f>
        <v>0</v>
      </c>
      <c r="GV642" s="203" t="s">
        <v>63</v>
      </c>
      <c r="GW642" s="10">
        <f>GU642*1.4</f>
        <v>0</v>
      </c>
      <c r="GX642" s="10"/>
      <c r="GY642" s="268"/>
      <c r="GZ642" s="203" t="s">
        <v>101</v>
      </c>
      <c r="HA642" s="277" t="s">
        <v>809</v>
      </c>
      <c r="HC642" s="204"/>
      <c r="HD642" s="204">
        <f>VLOOKUP(HA642,$A$681:$F$2236,6,FALSE)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2586</v>
      </c>
      <c r="HL642" s="204"/>
      <c r="HM642" s="204">
        <f>VLOOKUP(HJ642,$A$681:$F$2236,6,FALSE)</f>
        <v>13</v>
      </c>
      <c r="HN642" s="203" t="s">
        <v>63</v>
      </c>
      <c r="HO642" s="10">
        <f>HM642*1.4</f>
        <v>18.2</v>
      </c>
      <c r="HP642" s="10"/>
      <c r="HQ642" s="268"/>
      <c r="HR642" s="203" t="s">
        <v>101</v>
      </c>
      <c r="HS642" s="277" t="s">
        <v>535</v>
      </c>
      <c r="HU642" s="204"/>
      <c r="HV642" s="204">
        <f>VLOOKUP(HS642,$A$681:$F$2236,6,FALSE)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VLOOKUP(IB642,$A$681:$F$2236,6,FALSE)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501</v>
      </c>
      <c r="IM642" s="204"/>
      <c r="IN642" s="204">
        <f>VLOOKUP(IK642,$A$681:$F$2236,6,FALSE)</f>
        <v>39</v>
      </c>
      <c r="IO642" s="203" t="s">
        <v>63</v>
      </c>
      <c r="IP642" s="10">
        <f>IN642*1.4</f>
        <v>54.599999999999994</v>
      </c>
      <c r="IQ642" s="10"/>
      <c r="IR642" s="268"/>
      <c r="IS642" s="203" t="s">
        <v>101</v>
      </c>
      <c r="IT642" s="277" t="s">
        <v>514</v>
      </c>
      <c r="IV642" s="204"/>
      <c r="IW642" s="204">
        <f>VLOOKUP(IT642,$A$681:$F$2236,6,FALSE)</f>
        <v>35</v>
      </c>
      <c r="IX642" s="203" t="s">
        <v>63</v>
      </c>
      <c r="IY642" s="10">
        <f>IW642*1.4</f>
        <v>49</v>
      </c>
      <c r="IZ642" s="10"/>
      <c r="JA642" s="268"/>
      <c r="JB642" s="203" t="s">
        <v>101</v>
      </c>
      <c r="JC642" s="277" t="s">
        <v>434</v>
      </c>
      <c r="JE642" s="204"/>
      <c r="JF642" s="204">
        <f>VLOOKUP(JC642,$A$681:$F$2236,6,FALSE)</f>
        <v>0</v>
      </c>
      <c r="JG642" s="203" t="s">
        <v>63</v>
      </c>
      <c r="JH642" s="10">
        <f>JF642*1.4</f>
        <v>0</v>
      </c>
      <c r="JI642" s="10"/>
      <c r="JJ642" s="268"/>
      <c r="JK642" s="203" t="s">
        <v>101</v>
      </c>
      <c r="JL642" s="277" t="s">
        <v>576</v>
      </c>
      <c r="JN642" s="204"/>
      <c r="JO642" s="204">
        <f>VLOOKUP(JL642,$A$681:$F$2236,6,FALSE)</f>
        <v>30</v>
      </c>
      <c r="JP642" s="203" t="s">
        <v>63</v>
      </c>
      <c r="JQ642" s="10">
        <f>JO642*1.4</f>
        <v>42</v>
      </c>
      <c r="JR642" s="10"/>
      <c r="JS642" s="268"/>
      <c r="JT642" s="203" t="s">
        <v>101</v>
      </c>
      <c r="JU642" s="277" t="s">
        <v>1003</v>
      </c>
      <c r="JW642" s="204"/>
      <c r="JX642" s="204">
        <f>VLOOKUP(JU642,$A$681:$F$2236,6,FALSE)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447</v>
      </c>
      <c r="KF642" s="204"/>
      <c r="KG642" s="204">
        <f>VLOOKUP(KD642,$A$681:$F$2236,6,FALSE)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511</v>
      </c>
      <c r="KO642" s="204"/>
      <c r="KP642" s="204">
        <f>VLOOKUP(KM642,$A$681:$F$2236,6,FALSE)</f>
        <v>68</v>
      </c>
      <c r="KQ642" s="203" t="s">
        <v>63</v>
      </c>
      <c r="KR642" s="10">
        <f>KP642*1.4</f>
        <v>95.199999999999989</v>
      </c>
      <c r="KS642" s="10"/>
      <c r="KT642" s="268"/>
      <c r="KU642" s="203" t="s">
        <v>101</v>
      </c>
      <c r="KV642" s="277" t="s">
        <v>1189</v>
      </c>
      <c r="KX642" s="204"/>
      <c r="KY642" s="204">
        <f>VLOOKUP(KV642,$A$681:$F$2236,6,FALSE)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846</v>
      </c>
      <c r="LG642" s="204"/>
      <c r="LH642" s="204">
        <f>VLOOKUP(LE642,$A$681:$F$2236,6,FALSE)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455</v>
      </c>
      <c r="LP642" s="204"/>
      <c r="LQ642" s="204">
        <f>VLOOKUP(LN642,$A$681:$F$2236,6,FALSE)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434</v>
      </c>
      <c r="LY642" s="204"/>
      <c r="LZ642" s="204">
        <f>VLOOKUP(LW642,$A$681:$F$2236,6,FALSE)</f>
        <v>0</v>
      </c>
      <c r="MA642" s="203" t="s">
        <v>63</v>
      </c>
      <c r="MB642" s="10">
        <f>LZ642*1.4</f>
        <v>0</v>
      </c>
      <c r="MC642" s="10"/>
      <c r="MD642" s="268"/>
      <c r="ME642" s="203" t="s">
        <v>101</v>
      </c>
      <c r="MF642" s="277" t="s">
        <v>686</v>
      </c>
      <c r="MH642" s="204"/>
      <c r="MI642" s="204">
        <f>VLOOKUP(MF642,$A$681:$F$2236,6,FALSE)</f>
        <v>0</v>
      </c>
      <c r="MJ642" s="203" t="s">
        <v>63</v>
      </c>
      <c r="MK642" s="10">
        <f>MI642*1.4</f>
        <v>0</v>
      </c>
      <c r="ML642" s="10"/>
      <c r="MM642" s="268"/>
      <c r="MN642" s="203" t="s">
        <v>101</v>
      </c>
      <c r="MO642" s="277" t="s">
        <v>417</v>
      </c>
      <c r="MQ642" s="204"/>
      <c r="MR642" s="204">
        <f>VLOOKUP(MO642,$A$681:$F$2236,6,FALSE)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434</v>
      </c>
      <c r="MZ642" s="204"/>
      <c r="NA642" s="204">
        <f>VLOOKUP(MX642,$A$681:$F$2236,6,FALSE)</f>
        <v>0</v>
      </c>
      <c r="NB642" s="203" t="s">
        <v>63</v>
      </c>
      <c r="NC642" s="10">
        <f>NA642*1.4</f>
        <v>0</v>
      </c>
      <c r="ND642" s="10"/>
      <c r="NE642" s="268"/>
      <c r="NF642" s="203" t="s">
        <v>101</v>
      </c>
      <c r="NG642" s="277" t="s">
        <v>1453</v>
      </c>
      <c r="NI642" s="204"/>
      <c r="NJ642" s="204">
        <f>VLOOKUP(NG642,$A$681:$F$2236,6,FALSE)</f>
        <v>72</v>
      </c>
      <c r="NK642" s="203" t="s">
        <v>63</v>
      </c>
      <c r="NL642" s="10">
        <f>NJ642*1.4</f>
        <v>100.8</v>
      </c>
      <c r="NM642" s="10"/>
      <c r="NN642" s="268"/>
      <c r="NO642" s="203" t="s">
        <v>101</v>
      </c>
      <c r="NP642" s="427" t="s">
        <v>447</v>
      </c>
      <c r="NR642" s="204"/>
      <c r="NS642" s="204">
        <f>VLOOKUP(NP642,$A$681:$F$2236,6,FALSE)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1273</v>
      </c>
      <c r="OA642" s="204"/>
      <c r="OB642" s="204">
        <f>VLOOKUP(NY642,$A$681:$F$2236,6,FALSE)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514</v>
      </c>
      <c r="OJ642" s="204"/>
      <c r="OK642" s="204">
        <f>VLOOKUP(OH642,$A$681:$F$2236,6,FALSE)</f>
        <v>35</v>
      </c>
      <c r="OL642" s="203" t="s">
        <v>63</v>
      </c>
      <c r="OM642" s="10">
        <f>OK642*1.4</f>
        <v>49</v>
      </c>
      <c r="ON642" s="10"/>
      <c r="OO642" s="268"/>
      <c r="OP642" s="203" t="s">
        <v>101</v>
      </c>
      <c r="OQ642" s="427" t="s">
        <v>501</v>
      </c>
      <c r="OS642" s="204"/>
      <c r="OT642" s="204">
        <f>VLOOKUP(OQ642,$A$681:$F$2236,6,FALSE)</f>
        <v>39</v>
      </c>
      <c r="OU642" s="203" t="s">
        <v>63</v>
      </c>
      <c r="OV642" s="10">
        <f>OT642*1.4</f>
        <v>54.599999999999994</v>
      </c>
      <c r="OW642" s="10"/>
      <c r="OX642" s="268"/>
      <c r="OY642" s="203" t="s">
        <v>101</v>
      </c>
      <c r="OZ642" s="431" t="s">
        <v>545</v>
      </c>
      <c r="PB642" s="204"/>
      <c r="PC642" s="204">
        <f>VLOOKUP(OZ642,$A$681:$F$2236,6,FALSE)</f>
        <v>25</v>
      </c>
      <c r="PD642" s="203" t="s">
        <v>63</v>
      </c>
      <c r="PE642" s="10">
        <f>PC642*1.4</f>
        <v>35</v>
      </c>
      <c r="PF642" s="10"/>
      <c r="PG642" s="268"/>
      <c r="PH642" s="203" t="s">
        <v>101</v>
      </c>
      <c r="PI642" s="277" t="s">
        <v>1273</v>
      </c>
      <c r="PK642" s="204"/>
      <c r="PL642" s="204">
        <f>VLOOKUP(PI642,$A$681:$F$2236,6,FALSE)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VLOOKUP(PR642,$A$681:$F$2236,6,FALSE)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477</v>
      </c>
      <c r="QC642" s="204"/>
      <c r="QD642" s="204">
        <f>VLOOKUP(QA642,$A$681:$F$2236,6,FALSE)</f>
        <v>11</v>
      </c>
      <c r="QE642" s="203" t="s">
        <v>63</v>
      </c>
      <c r="QF642" s="10">
        <f>QD642*1.4</f>
        <v>15.399999999999999</v>
      </c>
      <c r="QG642" s="10"/>
      <c r="QH642" s="268"/>
      <c r="QI642" s="203" t="s">
        <v>101</v>
      </c>
      <c r="QJ642" s="277" t="s">
        <v>2586</v>
      </c>
      <c r="QL642" s="204"/>
      <c r="QM642" s="204">
        <f>VLOOKUP(QJ642,$A$681:$F$2236,6,FALSE)</f>
        <v>13</v>
      </c>
      <c r="QN642" s="203" t="s">
        <v>63</v>
      </c>
      <c r="QO642" s="10">
        <f>QM642*1.4</f>
        <v>18.2</v>
      </c>
      <c r="QP642" s="10"/>
      <c r="QQ642" s="268"/>
      <c r="QR642" s="203" t="s">
        <v>101</v>
      </c>
      <c r="QS642" s="277" t="s">
        <v>525</v>
      </c>
      <c r="QU642" s="204"/>
      <c r="QV642" s="204">
        <f>VLOOKUP(QS642,$A$681:$F$2236,6,FALSE)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809</v>
      </c>
      <c r="RD642" s="204"/>
      <c r="RE642" s="204">
        <f>VLOOKUP(RB642,$A$681:$F$2236,6,FALSE)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VLOOKUP(RK642,$A$681:$F$2236,6,FALSE)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2586</v>
      </c>
      <c r="RV642" s="204"/>
      <c r="RW642" s="204">
        <f>VLOOKUP(RT642,$A$681:$F$2236,6,FALSE)</f>
        <v>13</v>
      </c>
      <c r="RX642" s="203" t="s">
        <v>63</v>
      </c>
      <c r="RY642" s="10">
        <f>RW642*1.4</f>
        <v>18.2</v>
      </c>
      <c r="RZ642" s="10"/>
      <c r="SA642" s="274"/>
      <c r="SB642" s="203" t="s">
        <v>101</v>
      </c>
      <c r="SC642" s="277" t="s">
        <v>417</v>
      </c>
      <c r="SE642" s="204"/>
      <c r="SF642" s="204">
        <f>VLOOKUP(SC642,$A$681:$F$2236,6,FALSE)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417</v>
      </c>
      <c r="SN642" s="204"/>
      <c r="SO642" s="204">
        <f>VLOOKUP(SL642,$A$681:$F$2236,6,FALSE)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1273</v>
      </c>
      <c r="SW642" s="204"/>
      <c r="SX642" s="204">
        <f>VLOOKUP(SU642,$A$681:$F$2236,6,FALSE)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31" t="s">
        <v>2586</v>
      </c>
      <c r="TF642" s="204"/>
      <c r="TG642" s="204">
        <f>VLOOKUP(TD642,$A$681:$F$2236,6,FALSE)</f>
        <v>13</v>
      </c>
      <c r="TH642" s="203" t="s">
        <v>63</v>
      </c>
      <c r="TI642" s="10">
        <f>TG642*1.4</f>
        <v>18.2</v>
      </c>
      <c r="TK642" s="274"/>
      <c r="TL642" s="203" t="s">
        <v>101</v>
      </c>
      <c r="TM642" s="277" t="s">
        <v>2586</v>
      </c>
      <c r="TO642" s="204"/>
      <c r="TP642" s="204">
        <f>VLOOKUP(TM642,$A$681:$F$2236,6,FALSE)</f>
        <v>13</v>
      </c>
      <c r="TQ642" s="203" t="s">
        <v>63</v>
      </c>
      <c r="TR642" s="10">
        <f>TP642*1.4</f>
        <v>18.2</v>
      </c>
      <c r="TS642" s="10"/>
      <c r="TT642" s="274"/>
      <c r="TU642" s="203" t="s">
        <v>101</v>
      </c>
      <c r="TV642" s="277" t="s">
        <v>1282</v>
      </c>
      <c r="TX642" s="204"/>
      <c r="TY642" s="204">
        <f>VLOOKUP(TV642,$A$681:$F$2236,6,FALSE)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VLOOKUP(UE642,$A$681:$F$2236,6,FALSE)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686</v>
      </c>
      <c r="UP642" s="204"/>
      <c r="UQ642" s="204">
        <f>VLOOKUP(UN642,$A$681:$F$2236,6,FALSE)</f>
        <v>0</v>
      </c>
      <c r="UR642" s="203" t="s">
        <v>63</v>
      </c>
      <c r="US642" s="10">
        <f>UQ642*1.4</f>
        <v>0</v>
      </c>
      <c r="UT642" s="10"/>
      <c r="UU642" s="274"/>
      <c r="UV642" s="203" t="s">
        <v>101</v>
      </c>
      <c r="UW642" s="277" t="s">
        <v>447</v>
      </c>
      <c r="UY642" s="204"/>
      <c r="UZ642" s="204">
        <f>VLOOKUP(UW642,$A$681:$F$2236,6,FALSE)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631</v>
      </c>
      <c r="VH642" s="204"/>
      <c r="VI642" s="204">
        <f>VLOOKUP(VF642,$A$681:$F$2236,6,FALSE)</f>
        <v>111</v>
      </c>
      <c r="VJ642" s="203" t="s">
        <v>63</v>
      </c>
      <c r="VK642" s="10">
        <f>VI642*1.4</f>
        <v>155.39999999999998</v>
      </c>
      <c r="VL642" s="10"/>
      <c r="VM642" s="274"/>
      <c r="VN642" s="203" t="s">
        <v>101</v>
      </c>
      <c r="VO642" s="277" t="s">
        <v>809</v>
      </c>
      <c r="VQ642" s="204"/>
      <c r="VR642" s="204">
        <f>VLOOKUP(VO642,$A$681:$F$2236,6,FALSE)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VLOOKUP(VX642,$A$681:$F$2236,6,FALSE)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699</v>
      </c>
      <c r="WI642" s="204"/>
      <c r="WJ642" s="204">
        <f>VLOOKUP(WG642,$A$681:$F$2236,6,FALSE)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VLOOKUP(WP642,$A$681:$F$2236,6,FALSE)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VLOOKUP(WY642,$A$681:$F$2236,6,FALSE)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455</v>
      </c>
      <c r="XJ642" s="204"/>
      <c r="XK642" s="204">
        <f>VLOOKUP(XH642,$A$681:$F$2236,6,FALSE)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829</v>
      </c>
      <c r="XS642" s="204"/>
      <c r="XT642" s="204">
        <f>VLOOKUP(XQ642,$A$681:$F$2236,6,FALSE)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2088</v>
      </c>
      <c r="YB642" s="204"/>
      <c r="YC642" s="204">
        <f>VLOOKUP(XZ642,$A$681:$F$2236,6,FALSE)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VLOOKUP(YI642,$A$681:$F$2236,6,FALSE)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VLOOKUP(YR642,$A$681:$F$2236,6,FALSE)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31" t="s">
        <v>2644</v>
      </c>
      <c r="ZC642" s="204"/>
      <c r="ZD642" s="204">
        <f>VLOOKUP(ZA642,$A$681:$F$2236,6,FALSE)</f>
        <v>85</v>
      </c>
      <c r="ZE642" s="203" t="s">
        <v>63</v>
      </c>
      <c r="ZF642" s="10">
        <f>ZD642*1.4</f>
        <v>118.99999999999999</v>
      </c>
      <c r="ZH642" s="274"/>
      <c r="ZI642" s="203" t="s">
        <v>101</v>
      </c>
      <c r="ZJ642" s="277" t="s">
        <v>686</v>
      </c>
      <c r="ZL642" s="204"/>
      <c r="ZM642" s="204">
        <f>VLOOKUP(ZJ642,$A$681:$F$2236,6,FALSE)</f>
        <v>0</v>
      </c>
      <c r="ZN642" s="203" t="s">
        <v>63</v>
      </c>
      <c r="ZO642" s="10">
        <f>ZM642*1.4</f>
        <v>0</v>
      </c>
      <c r="ZQ642" s="274"/>
      <c r="ZR642" s="203" t="s">
        <v>101</v>
      </c>
      <c r="ZS642" s="277" t="s">
        <v>636</v>
      </c>
      <c r="ZU642" s="204"/>
      <c r="ZV642" s="204">
        <f>VLOOKUP(ZS642,$A$681:$F$2236,6,FALSE)</f>
        <v>0</v>
      </c>
      <c r="ZW642" s="203" t="s">
        <v>63</v>
      </c>
      <c r="ZX642" s="10">
        <f>ZV642*1.4</f>
        <v>0</v>
      </c>
      <c r="ZY642" s="10"/>
      <c r="ZZ642" s="274"/>
      <c r="AAA642" s="203" t="s">
        <v>101</v>
      </c>
      <c r="AAB642" s="277" t="s">
        <v>1273</v>
      </c>
      <c r="AAD642" s="204"/>
      <c r="AAE642" s="204">
        <f>VLOOKUP(AAB642,$A$681:$F$2236,6,FALSE)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683</v>
      </c>
      <c r="AAM642" s="204"/>
      <c r="AAN642" s="204">
        <f>VLOOKUP(AAK642,$A$681:$F$2236,6,FALSE)</f>
        <v>13</v>
      </c>
      <c r="AAO642" s="203" t="s">
        <v>63</v>
      </c>
      <c r="AAP642" s="10">
        <f>AAN642*1.4</f>
        <v>18.2</v>
      </c>
      <c r="AAQ642" s="10"/>
      <c r="AAR642" s="274"/>
      <c r="AAS642" s="203" t="s">
        <v>101</v>
      </c>
      <c r="AAT642" s="277" t="s">
        <v>417</v>
      </c>
      <c r="AAV642" s="204"/>
      <c r="AAW642" s="204">
        <f>VLOOKUP(AAT642,$A$681:$F$2236,6,FALSE)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VLOOKUP(ABC642,$A$681:$F$2236,6,FALSE)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1273</v>
      </c>
      <c r="ABN642" s="204"/>
      <c r="ABO642" s="204">
        <f>VLOOKUP(ABL642,$A$681:$F$2236,6,FALSE)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2644</v>
      </c>
      <c r="ABW642" s="204"/>
      <c r="ABX642" s="204">
        <f>VLOOKUP(ABU642,$A$681:$F$2236,6,FALSE)</f>
        <v>85</v>
      </c>
      <c r="ABY642" s="203" t="s">
        <v>63</v>
      </c>
      <c r="ABZ642" s="10">
        <f>ABX642*1.4</f>
        <v>118.99999999999999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VLOOKUP(ACD642,$A$681:$F$2236,6,FALSE)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VLOOKUP(ACM642,$A$681:$F$2236,6,FALSE)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VLOOKUP(ACV642,$A$681:$F$2236,6,FALSE)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VLOOKUP(ADE642,$A$681:$F$2236,6,FALSE)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VLOOKUP(ADN642,$A$681:$F$2236,6,FALSE)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VLOOKUP(ADW642,$A$681:$F$2236,6,FALSE)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VLOOKUP(AEF642,$A$681:$F$2236,6,FALSE)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VLOOKUP(AEO642,$A$681:$F$2236,6,FALSE)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VLOOKUP(AEX642,$A$681:$F$2236,6,FALSE)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VLOOKUP(AFG642,$A$681:$F$2236,6,FALSE)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VLOOKUP(AFP642,$A$681:$F$2236,6,FALSE)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VLOOKUP(AFY642,$A$681:$F$2236,6,FALSE)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VLOOKUP(AGH642,$A$681:$F$2236,6,FALSE)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VLOOKUP(AGQ642,$A$681:$F$2236,6,FALSE)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810</v>
      </c>
      <c r="AHB642" s="204"/>
      <c r="AHC642" s="204">
        <f>VLOOKUP(AGZ642,$A$681:$F$2236,6,FALSE)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447</v>
      </c>
      <c r="AHK642" s="204"/>
      <c r="AHL642" s="204">
        <f>VLOOKUP(AHI642,$A$681:$F$2236,6,FALSE)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1279</v>
      </c>
      <c r="AHT642" s="204"/>
      <c r="AHU642" s="204">
        <f>VLOOKUP(AHR642,$A$681:$F$2236,6,FALSE)</f>
        <v>58</v>
      </c>
      <c r="AHV642" s="203" t="s">
        <v>63</v>
      </c>
      <c r="AHW642" s="10">
        <f>AHU642*1.4</f>
        <v>81.199999999999989</v>
      </c>
      <c r="AHX642" s="10"/>
      <c r="AHY642" s="274"/>
      <c r="AHZ642" s="203" t="s">
        <v>101</v>
      </c>
      <c r="AIA642" s="277" t="s">
        <v>455</v>
      </c>
      <c r="AIC642" s="204"/>
      <c r="AID642" s="204">
        <f>VLOOKUP(AIA642,$A$681:$F$2236,6,FALSE)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477</v>
      </c>
      <c r="AIL642" s="204"/>
      <c r="AIM642" s="204">
        <f>VLOOKUP(AIJ642,$A$681:$F$2236,6,FALSE)</f>
        <v>11</v>
      </c>
      <c r="AIN642" s="203" t="s">
        <v>63</v>
      </c>
      <c r="AIO642" s="10">
        <f>AIM642*1.4</f>
        <v>15.399999999999999</v>
      </c>
      <c r="AIP642" s="10"/>
      <c r="AIQ642" s="274"/>
      <c r="AIR642" s="203" t="s">
        <v>101</v>
      </c>
      <c r="AIS642" s="277" t="s">
        <v>447</v>
      </c>
      <c r="AIU642" s="204"/>
      <c r="AIV642" s="204">
        <f>VLOOKUP(AIS642,$A$681:$F$2236,6,FALSE)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501</v>
      </c>
      <c r="AJD642" s="204"/>
      <c r="AJE642" s="204">
        <f>VLOOKUP(AJB642,$A$681:$F$2236,6,FALSE)</f>
        <v>39</v>
      </c>
      <c r="AJF642" s="203" t="s">
        <v>63</v>
      </c>
      <c r="AJG642" s="10">
        <f>AJE642*1.4</f>
        <v>54.599999999999994</v>
      </c>
      <c r="AJH642" s="10"/>
      <c r="AJI642" s="274"/>
      <c r="AJJ642" s="203" t="s">
        <v>101</v>
      </c>
      <c r="AJK642" s="277" t="s">
        <v>1189</v>
      </c>
      <c r="AJM642" s="204"/>
      <c r="AJN642" s="204">
        <f>VLOOKUP(AJK642,$A$681:$F$2236,6,FALSE)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4" t="s">
        <v>447</v>
      </c>
      <c r="AJV642" s="204"/>
      <c r="AJW642" s="204">
        <f>VLOOKUP(AJT642,$A$681:$F$2236,6,FALSE)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809</v>
      </c>
      <c r="AKE642" s="204"/>
      <c r="AKF642" s="204">
        <f>VLOOKUP(AKC642,$A$681:$F$2236,6,FALSE)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576</v>
      </c>
      <c r="AKN642" s="204"/>
      <c r="AKO642" s="204">
        <f>VLOOKUP(AKL642,$A$681:$F$2236,6,FALSE)</f>
        <v>30</v>
      </c>
      <c r="AKP642" s="203" t="s">
        <v>63</v>
      </c>
      <c r="AKQ642" s="10">
        <f>AKO642*1.4</f>
        <v>42</v>
      </c>
      <c r="AKR642" s="10"/>
      <c r="AKS642" s="274"/>
      <c r="AKT642" s="203" t="s">
        <v>101</v>
      </c>
      <c r="AKU642" s="277" t="s">
        <v>1189</v>
      </c>
      <c r="AKW642" s="204"/>
      <c r="AKX642" s="204">
        <f>VLOOKUP(AKU642,$A$681:$F$2236,6,FALSE)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631</v>
      </c>
      <c r="ALF642" s="204"/>
      <c r="ALG642" s="204">
        <f>VLOOKUP(ALD642,$A$681:$F$2236,6,FALSE)</f>
        <v>111</v>
      </c>
      <c r="ALH642" s="203" t="s">
        <v>63</v>
      </c>
      <c r="ALI642" s="10">
        <f>ALG642*1.4</f>
        <v>155.39999999999998</v>
      </c>
      <c r="ALJ642" s="10"/>
      <c r="ALK642" s="274"/>
      <c r="ALL642" s="203" t="s">
        <v>101</v>
      </c>
      <c r="ALM642" s="277" t="s">
        <v>846</v>
      </c>
      <c r="ALO642" s="204"/>
      <c r="ALP642" s="204">
        <f>VLOOKUP(ALM642,$A$681:$F$2236,6,FALSE)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455</v>
      </c>
      <c r="ALX642" s="204"/>
      <c r="ALY642" s="204">
        <f>VLOOKUP(ALV642,$A$681:$F$2236,6,FALSE)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447</v>
      </c>
      <c r="AMG642" s="204"/>
      <c r="AMH642" s="204">
        <f>VLOOKUP(AME642,$A$681:$F$2236,6,FALSE)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686</v>
      </c>
      <c r="AMP642" s="204"/>
      <c r="AMQ642" s="204">
        <f>VLOOKUP(AMN642,$A$681:$F$2236,6,FALSE)</f>
        <v>0</v>
      </c>
      <c r="AMR642" s="203" t="s">
        <v>63</v>
      </c>
      <c r="AMS642" s="10">
        <f>AMQ642*1.4</f>
        <v>0</v>
      </c>
      <c r="AMT642" s="10"/>
      <c r="AMU642" s="274"/>
      <c r="AMV642" s="203" t="s">
        <v>101</v>
      </c>
      <c r="AMW642" s="277" t="s">
        <v>514</v>
      </c>
      <c r="AMY642" s="204"/>
      <c r="AMZ642" s="204">
        <f>VLOOKUP(AMW642,$A$681:$F$2236,6,FALSE)</f>
        <v>35</v>
      </c>
      <c r="ANA642" s="203" t="s">
        <v>63</v>
      </c>
      <c r="ANB642" s="10">
        <f>AMZ642*1.4</f>
        <v>49</v>
      </c>
      <c r="ANC642" s="10"/>
      <c r="AND642" s="274"/>
      <c r="ANE642" s="203" t="s">
        <v>101</v>
      </c>
      <c r="ANF642" s="277" t="s">
        <v>545</v>
      </c>
      <c r="ANH642" s="204"/>
      <c r="ANI642" s="204">
        <f>VLOOKUP(ANF642,$A$681:$F$2236,6,FALSE)</f>
        <v>25</v>
      </c>
      <c r="ANJ642" s="203" t="s">
        <v>63</v>
      </c>
      <c r="ANK642" s="10">
        <f>ANI642*1.4</f>
        <v>35</v>
      </c>
      <c r="ANL642" s="10"/>
      <c r="ANM642" s="274"/>
      <c r="ANN642" s="203" t="s">
        <v>101</v>
      </c>
      <c r="ANO642" s="277" t="s">
        <v>1220</v>
      </c>
      <c r="ANQ642" s="204"/>
      <c r="ANR642" s="204">
        <f>VLOOKUP(ANO642,$A$681:$F$2236,6,FALSE)</f>
        <v>4</v>
      </c>
      <c r="ANS642" s="203" t="s">
        <v>63</v>
      </c>
      <c r="ANT642" s="10">
        <f>ANR642*1.4</f>
        <v>5.6</v>
      </c>
      <c r="ANU642" s="10"/>
      <c r="ANV642" s="274"/>
      <c r="ANW642" s="203" t="s">
        <v>101</v>
      </c>
      <c r="ANX642" s="277" t="s">
        <v>477</v>
      </c>
      <c r="ANZ642" s="204"/>
      <c r="AOA642" s="204">
        <f>VLOOKUP(ANX642,$A$681:$F$2236,6,FALSE)</f>
        <v>11</v>
      </c>
      <c r="AOB642" s="203" t="s">
        <v>63</v>
      </c>
      <c r="AOC642" s="10">
        <f>AOA642*1.4</f>
        <v>15.399999999999999</v>
      </c>
      <c r="AOD642" s="10"/>
      <c r="AOE642" s="274"/>
      <c r="AOF642" s="203" t="s">
        <v>101</v>
      </c>
      <c r="AOG642" s="277" t="s">
        <v>1706</v>
      </c>
      <c r="AOI642" s="204"/>
      <c r="AOJ642" s="204">
        <f>VLOOKUP(AOG642,$A$681:$F$2236,6,FALSE)</f>
        <v>27</v>
      </c>
      <c r="AOK642" s="203" t="s">
        <v>63</v>
      </c>
      <c r="AOL642" s="10">
        <f>AOJ642*1.4</f>
        <v>37.799999999999997</v>
      </c>
      <c r="AOM642" s="10"/>
      <c r="AON642" s="274"/>
      <c r="AOO642" s="203" t="s">
        <v>101</v>
      </c>
      <c r="AOP642" s="277" t="s">
        <v>511</v>
      </c>
      <c r="AOR642" s="204"/>
      <c r="AOS642" s="204">
        <f>VLOOKUP(AOP642,$A$681:$F$2236,6,FALSE)</f>
        <v>68</v>
      </c>
      <c r="AOT642" s="203" t="s">
        <v>63</v>
      </c>
      <c r="AOU642" s="10">
        <f>AOS642*1.4</f>
        <v>95.199999999999989</v>
      </c>
      <c r="AOV642" s="10"/>
      <c r="AOW642" s="274"/>
      <c r="AOX642" s="203" t="s">
        <v>101</v>
      </c>
      <c r="AOY642" s="277" t="s">
        <v>417</v>
      </c>
      <c r="APA642" s="204"/>
      <c r="APB642" s="204">
        <f>VLOOKUP(AOY642,$A$681:$F$2236,6,FALSE)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434</v>
      </c>
      <c r="APJ642" s="204"/>
      <c r="APK642" s="204">
        <f>VLOOKUP(APH642,$A$681:$F$2236,6,FALSE)</f>
        <v>0</v>
      </c>
      <c r="APL642" s="203" t="s">
        <v>63</v>
      </c>
      <c r="APM642" s="10">
        <f>APK642*1.4</f>
        <v>0</v>
      </c>
      <c r="APN642" s="10"/>
      <c r="APO642" s="274"/>
      <c r="APP642" s="203" t="s">
        <v>101</v>
      </c>
      <c r="APQ642" s="277" t="s">
        <v>511</v>
      </c>
      <c r="APS642" s="204"/>
      <c r="APT642" s="204">
        <f>VLOOKUP(APQ642,$A$681:$F$2236,6,FALSE)</f>
        <v>68</v>
      </c>
      <c r="APU642" s="203" t="s">
        <v>63</v>
      </c>
      <c r="APV642" s="10">
        <f>APT642*1.4</f>
        <v>95.199999999999989</v>
      </c>
      <c r="APW642" s="10"/>
      <c r="APX642" s="274"/>
      <c r="APY642" s="203" t="s">
        <v>101</v>
      </c>
      <c r="APZ642" s="277" t="s">
        <v>455</v>
      </c>
      <c r="AQB642" s="204"/>
      <c r="AQC642" s="204">
        <f>VLOOKUP(APZ642,$A$681:$F$2236,6,FALSE)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455</v>
      </c>
      <c r="D643" s="204"/>
      <c r="E643" s="204">
        <f>VLOOKUP(B643,$A$681:$F$2236,6,FALSE)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1279</v>
      </c>
      <c r="M643" s="204"/>
      <c r="N643" s="204">
        <f>VLOOKUP(K643,$A$681:$F$2236,6,FALSE)</f>
        <v>58</v>
      </c>
      <c r="O643" s="203" t="s">
        <v>65</v>
      </c>
      <c r="P643" s="10">
        <f>N643*1.3</f>
        <v>75.400000000000006</v>
      </c>
      <c r="Q643" s="10"/>
      <c r="R643" s="268"/>
      <c r="S643" s="203" t="s">
        <v>102</v>
      </c>
      <c r="T643" s="277" t="s">
        <v>1279</v>
      </c>
      <c r="V643" s="204"/>
      <c r="W643" s="204">
        <f>VLOOKUP(T643,$A$681:$F$2236,6,FALSE)</f>
        <v>58</v>
      </c>
      <c r="X643" s="203" t="s">
        <v>65</v>
      </c>
      <c r="Y643" s="10">
        <f>W643*1.3</f>
        <v>75.400000000000006</v>
      </c>
      <c r="Z643" s="10"/>
      <c r="AA643" s="268"/>
      <c r="AB643" s="203" t="s">
        <v>102</v>
      </c>
      <c r="AC643" s="277" t="s">
        <v>1454</v>
      </c>
      <c r="AE643" s="204"/>
      <c r="AF643" s="204">
        <f>VLOOKUP(AC643,$A$681:$F$2236,6,FALSE)</f>
        <v>5</v>
      </c>
      <c r="AG643" s="203" t="s">
        <v>65</v>
      </c>
      <c r="AH643" s="10">
        <f>AF643*1.3</f>
        <v>6.5</v>
      </c>
      <c r="AI643" s="10"/>
      <c r="AJ643" s="268"/>
      <c r="AK643" s="203" t="s">
        <v>102</v>
      </c>
      <c r="AL643" s="277" t="s">
        <v>810</v>
      </c>
      <c r="AN643" s="204"/>
      <c r="AO643" s="204">
        <f>VLOOKUP(AL643,$A$681:$F$2236,6,FALSE)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2074</v>
      </c>
      <c r="AW643" s="204"/>
      <c r="AX643" s="204">
        <f>VLOOKUP(AU643,$A$681:$F$2236,6,FALSE)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2586</v>
      </c>
      <c r="BF643" s="204"/>
      <c r="BG643" s="204">
        <f>VLOOKUP(BD643,$A$681:$F$2236,6,FALSE)</f>
        <v>13</v>
      </c>
      <c r="BH643" s="203" t="s">
        <v>65</v>
      </c>
      <c r="BI643" s="10">
        <f>BG643*1.3</f>
        <v>16.900000000000002</v>
      </c>
      <c r="BJ643" s="10"/>
      <c r="BK643" s="268"/>
      <c r="BL643" s="203" t="s">
        <v>102</v>
      </c>
      <c r="BM643" s="277" t="s">
        <v>417</v>
      </c>
      <c r="BO643" s="204"/>
      <c r="BP643" s="204">
        <f>VLOOKUP(BM643,$A$681:$F$2236,6,FALSE)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711</v>
      </c>
      <c r="BX643" s="204"/>
      <c r="BY643" s="204">
        <f>VLOOKUP(BV643,$A$681:$F$2236,6,FALSE)</f>
        <v>27</v>
      </c>
      <c r="BZ643" s="203" t="s">
        <v>65</v>
      </c>
      <c r="CA643" s="10">
        <f>BY643*1.3</f>
        <v>35.1</v>
      </c>
      <c r="CB643" s="10"/>
      <c r="CC643" s="268"/>
      <c r="CD643" s="203" t="s">
        <v>102</v>
      </c>
      <c r="CE643" s="277" t="s">
        <v>514</v>
      </c>
      <c r="CG643" s="204"/>
      <c r="CH643" s="204">
        <f>VLOOKUP(CE643,$A$681:$F$2236,6,FALSE)</f>
        <v>35</v>
      </c>
      <c r="CI643" s="203" t="s">
        <v>65</v>
      </c>
      <c r="CJ643" s="10">
        <f>CH643*1.3</f>
        <v>45.5</v>
      </c>
      <c r="CK643" s="10"/>
      <c r="CL643" s="268"/>
      <c r="CM643" s="203" t="s">
        <v>102</v>
      </c>
      <c r="CN643" s="277" t="s">
        <v>514</v>
      </c>
      <c r="CP643" s="204"/>
      <c r="CQ643" s="204">
        <f>VLOOKUP(CN643,$A$681:$F$2236,6,FALSE)</f>
        <v>35</v>
      </c>
      <c r="CR643" s="203" t="s">
        <v>65</v>
      </c>
      <c r="CS643" s="10">
        <f>CQ643*1.3</f>
        <v>45.5</v>
      </c>
      <c r="CT643" s="10"/>
      <c r="CU643" s="268"/>
      <c r="CV643" s="203" t="s">
        <v>102</v>
      </c>
      <c r="CW643" s="277" t="s">
        <v>1279</v>
      </c>
      <c r="CY643" s="204"/>
      <c r="CZ643" s="204">
        <f>VLOOKUP(CW643,$A$681:$F$2236,6,FALSE)</f>
        <v>58</v>
      </c>
      <c r="DA643" s="203" t="s">
        <v>65</v>
      </c>
      <c r="DB643" s="10">
        <f>CZ643*1.3</f>
        <v>75.400000000000006</v>
      </c>
      <c r="DC643" s="10"/>
      <c r="DD643" s="268"/>
      <c r="DE643" s="203" t="s">
        <v>102</v>
      </c>
      <c r="DF643" s="277" t="s">
        <v>2644</v>
      </c>
      <c r="DH643" s="204"/>
      <c r="DI643" s="204">
        <f>VLOOKUP(DF643,$A$681:$F$2236,6,FALSE)</f>
        <v>85</v>
      </c>
      <c r="DJ643" s="203" t="s">
        <v>65</v>
      </c>
      <c r="DK643" s="10">
        <f>DI643*1.3</f>
        <v>110.5</v>
      </c>
      <c r="DL643" s="10"/>
      <c r="DM643" s="268"/>
      <c r="DN643" s="203" t="s">
        <v>102</v>
      </c>
      <c r="DO643" s="277" t="s">
        <v>810</v>
      </c>
      <c r="DQ643" s="204"/>
      <c r="DR643" s="204">
        <f>VLOOKUP(DO643,$A$681:$F$2236,6,FALSE)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VLOOKUP(DX643,$A$681:$F$2236,6,FALSE)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417</v>
      </c>
      <c r="EI643" s="204"/>
      <c r="EJ643" s="204">
        <f>VLOOKUP(EG643,$A$681:$F$2236,6,FALSE)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1279</v>
      </c>
      <c r="ER643" s="204"/>
      <c r="ES643" s="204">
        <f>VLOOKUP(EP643,$A$681:$F$2236,6,FALSE)</f>
        <v>58</v>
      </c>
      <c r="ET643" s="203" t="s">
        <v>65</v>
      </c>
      <c r="EU643" s="10">
        <f>ES643*1.3</f>
        <v>75.400000000000006</v>
      </c>
      <c r="EV643" s="10"/>
      <c r="EW643" s="268"/>
      <c r="EX643" s="203" t="s">
        <v>102</v>
      </c>
      <c r="EY643" s="277" t="s">
        <v>561</v>
      </c>
      <c r="FA643" s="204"/>
      <c r="FB643" s="204">
        <f>VLOOKUP(EY643,$A$681:$F$2236,6,FALSE)</f>
        <v>0</v>
      </c>
      <c r="FC643" s="203" t="s">
        <v>65</v>
      </c>
      <c r="FD643" s="10">
        <f>FB643*1.3</f>
        <v>0</v>
      </c>
      <c r="FE643" s="10"/>
      <c r="FF643" s="268"/>
      <c r="FG643" s="203" t="s">
        <v>102</v>
      </c>
      <c r="FH643" s="424" t="s">
        <v>535</v>
      </c>
      <c r="FJ643" s="204"/>
      <c r="FK643" s="204">
        <f>VLOOKUP(FH643,$A$681:$F$2236,6,FALSE)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1194</v>
      </c>
      <c r="FS643" s="204"/>
      <c r="FT643" s="204">
        <f>VLOOKUP(FQ643,$A$681:$F$2236,6,FALSE)</f>
        <v>54</v>
      </c>
      <c r="FU643" s="203" t="s">
        <v>65</v>
      </c>
      <c r="FV643" s="10">
        <f>FT643*1.3</f>
        <v>70.2</v>
      </c>
      <c r="FW643" s="10"/>
      <c r="FX643" s="268"/>
      <c r="FY643" s="203" t="s">
        <v>102</v>
      </c>
      <c r="FZ643" s="277" t="s">
        <v>535</v>
      </c>
      <c r="GB643" s="204"/>
      <c r="GC643" s="204">
        <f>VLOOKUP(FZ643,$A$681:$F$2236,6,FALSE)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711</v>
      </c>
      <c r="GK643" s="204"/>
      <c r="GL643" s="204">
        <f>VLOOKUP(GI643,$A$681:$F$2236,6,FALSE)</f>
        <v>27</v>
      </c>
      <c r="GM643" s="203" t="s">
        <v>65</v>
      </c>
      <c r="GN643" s="10">
        <f>GL643*1.3</f>
        <v>35.1</v>
      </c>
      <c r="GO643" s="10"/>
      <c r="GP643" s="268"/>
      <c r="GQ643" s="203" t="s">
        <v>102</v>
      </c>
      <c r="GR643" s="277" t="s">
        <v>417</v>
      </c>
      <c r="GT643" s="204"/>
      <c r="GU643" s="204">
        <f>VLOOKUP(GR643,$A$681:$F$2236,6,FALSE)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1273</v>
      </c>
      <c r="HC643" s="204"/>
      <c r="HD643" s="204">
        <f>VLOOKUP(HA643,$A$681:$F$2236,6,FALSE)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417</v>
      </c>
      <c r="HL643" s="204"/>
      <c r="HM643" s="204">
        <f>VLOOKUP(HJ643,$A$681:$F$2236,6,FALSE)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1220</v>
      </c>
      <c r="HU643" s="204"/>
      <c r="HV643" s="204">
        <f>VLOOKUP(HS643,$A$681:$F$2236,6,FALSE)</f>
        <v>4</v>
      </c>
      <c r="HW643" s="203" t="s">
        <v>65</v>
      </c>
      <c r="HX643" s="10">
        <f>HV643*1.3</f>
        <v>5.2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VLOOKUP(IB643,$A$681:$F$2236,6,FALSE)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829</v>
      </c>
      <c r="IM643" s="204"/>
      <c r="IN643" s="204">
        <f>VLOOKUP(IK643,$A$681:$F$2236,6,FALSE)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1706</v>
      </c>
      <c r="IV643" s="204"/>
      <c r="IW643" s="204">
        <f>VLOOKUP(IT643,$A$681:$F$2236,6,FALSE)</f>
        <v>27</v>
      </c>
      <c r="IX643" s="203" t="s">
        <v>65</v>
      </c>
      <c r="IY643" s="10">
        <f>IW643*1.3</f>
        <v>35.1</v>
      </c>
      <c r="IZ643" s="10"/>
      <c r="JA643" s="268"/>
      <c r="JB643" s="203" t="s">
        <v>102</v>
      </c>
      <c r="JC643" s="277" t="s">
        <v>447</v>
      </c>
      <c r="JE643" s="204"/>
      <c r="JF643" s="204">
        <f>VLOOKUP(JC643,$A$681:$F$2236,6,FALSE)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1453</v>
      </c>
      <c r="JN643" s="204"/>
      <c r="JO643" s="204">
        <f>VLOOKUP(JL643,$A$681:$F$2236,6,FALSE)</f>
        <v>72</v>
      </c>
      <c r="JP643" s="203" t="s">
        <v>65</v>
      </c>
      <c r="JQ643" s="10">
        <f>JO643*1.3</f>
        <v>93.600000000000009</v>
      </c>
      <c r="JR643" s="10"/>
      <c r="JS643" s="268"/>
      <c r="JT643" s="203" t="s">
        <v>102</v>
      </c>
      <c r="JU643" s="277" t="s">
        <v>538</v>
      </c>
      <c r="JW643" s="204"/>
      <c r="JX643" s="204">
        <f>VLOOKUP(JU643,$A$681:$F$2236,6,FALSE)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2586</v>
      </c>
      <c r="KF643" s="204"/>
      <c r="KG643" s="204">
        <f>VLOOKUP(KD643,$A$681:$F$2236,6,FALSE)</f>
        <v>13</v>
      </c>
      <c r="KH643" s="203" t="s">
        <v>65</v>
      </c>
      <c r="KI643" s="10">
        <f>KG643*1.3</f>
        <v>16.900000000000002</v>
      </c>
      <c r="KJ643" s="10"/>
      <c r="KK643" s="268"/>
      <c r="KL643" s="203" t="s">
        <v>102</v>
      </c>
      <c r="KM643" s="277" t="s">
        <v>598</v>
      </c>
      <c r="KO643" s="204"/>
      <c r="KP643" s="204">
        <f>VLOOKUP(KM643,$A$681:$F$2236,6,FALSE)</f>
        <v>0</v>
      </c>
      <c r="KQ643" s="203" t="s">
        <v>65</v>
      </c>
      <c r="KR643" s="10">
        <f>KP643*1.3</f>
        <v>0</v>
      </c>
      <c r="KS643" s="10"/>
      <c r="KT643" s="268"/>
      <c r="KU643" s="203" t="s">
        <v>102</v>
      </c>
      <c r="KV643" s="277" t="s">
        <v>455</v>
      </c>
      <c r="KX643" s="204"/>
      <c r="KY643" s="204">
        <f>VLOOKUP(KV643,$A$681:$F$2236,6,FALSE)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631</v>
      </c>
      <c r="LG643" s="204"/>
      <c r="LH643" s="204">
        <f>VLOOKUP(LE643,$A$681:$F$2236,6,FALSE)</f>
        <v>111</v>
      </c>
      <c r="LI643" s="203" t="s">
        <v>65</v>
      </c>
      <c r="LJ643" s="10">
        <f>LH643*1.3</f>
        <v>144.30000000000001</v>
      </c>
      <c r="LK643" s="10"/>
      <c r="LL643" s="268"/>
      <c r="LM643" s="203" t="s">
        <v>102</v>
      </c>
      <c r="LN643" s="277" t="s">
        <v>2586</v>
      </c>
      <c r="LP643" s="204"/>
      <c r="LQ643" s="204">
        <f>VLOOKUP(LN643,$A$681:$F$2236,6,FALSE)</f>
        <v>13</v>
      </c>
      <c r="LR643" s="203" t="s">
        <v>65</v>
      </c>
      <c r="LS643" s="10">
        <f>LQ643*1.3</f>
        <v>16.900000000000002</v>
      </c>
      <c r="LT643" s="10"/>
      <c r="LU643" s="268"/>
      <c r="LV643" s="203" t="s">
        <v>102</v>
      </c>
      <c r="LW643" s="277" t="s">
        <v>2088</v>
      </c>
      <c r="LY643" s="204"/>
      <c r="LZ643" s="204">
        <f>VLOOKUP(LW643,$A$681:$F$2236,6,FALSE)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538</v>
      </c>
      <c r="MH643" s="204"/>
      <c r="MI643" s="204">
        <f>VLOOKUP(MF643,$A$681:$F$2236,6,FALSE)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514</v>
      </c>
      <c r="MQ643" s="204"/>
      <c r="MR643" s="204">
        <f>VLOOKUP(MO643,$A$681:$F$2236,6,FALSE)</f>
        <v>35</v>
      </c>
      <c r="MS643" s="203" t="s">
        <v>65</v>
      </c>
      <c r="MT643" s="10">
        <f>MR643*1.3</f>
        <v>45.5</v>
      </c>
      <c r="MU643" s="10"/>
      <c r="MV643" s="268"/>
      <c r="MW643" s="203" t="s">
        <v>102</v>
      </c>
      <c r="MX643" s="277" t="s">
        <v>460</v>
      </c>
      <c r="MZ643" s="204"/>
      <c r="NA643" s="204">
        <f>VLOOKUP(MX643,$A$681:$F$2236,6,FALSE)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2082</v>
      </c>
      <c r="NI643" s="204"/>
      <c r="NJ643" s="204">
        <f>VLOOKUP(NG643,$A$681:$F$2236,6,FALSE)</f>
        <v>45</v>
      </c>
      <c r="NK643" s="203" t="s">
        <v>65</v>
      </c>
      <c r="NL643" s="10">
        <f>NJ643*1.3</f>
        <v>58.5</v>
      </c>
      <c r="NM643" s="10"/>
      <c r="NN643" s="268"/>
      <c r="NO643" s="203" t="s">
        <v>102</v>
      </c>
      <c r="NP643" s="427" t="s">
        <v>434</v>
      </c>
      <c r="NR643" s="204"/>
      <c r="NS643" s="204">
        <f>VLOOKUP(NP643,$A$681:$F$2236,6,FALSE)</f>
        <v>0</v>
      </c>
      <c r="NT643" s="203" t="s">
        <v>65</v>
      </c>
      <c r="NU643" s="10">
        <f>NS643*1.3</f>
        <v>0</v>
      </c>
      <c r="NV643" s="10"/>
      <c r="NW643" s="268"/>
      <c r="NX643" s="203" t="s">
        <v>102</v>
      </c>
      <c r="NY643" s="277" t="s">
        <v>1003</v>
      </c>
      <c r="OA643" s="204"/>
      <c r="OB643" s="204">
        <f>VLOOKUP(NY643,$A$681:$F$2236,6,FALSE)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538</v>
      </c>
      <c r="OJ643" s="204"/>
      <c r="OK643" s="204">
        <f>VLOOKUP(OH643,$A$681:$F$2236,6,FALSE)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7" t="s">
        <v>2586</v>
      </c>
      <c r="OS643" s="204"/>
      <c r="OT643" s="204">
        <f>VLOOKUP(OQ643,$A$681:$F$2236,6,FALSE)</f>
        <v>13</v>
      </c>
      <c r="OU643" s="203" t="s">
        <v>65</v>
      </c>
      <c r="OV643" s="10">
        <f>OT643*1.3</f>
        <v>16.900000000000002</v>
      </c>
      <c r="OW643" s="10"/>
      <c r="OX643" s="268"/>
      <c r="OY643" s="203" t="s">
        <v>102</v>
      </c>
      <c r="OZ643" s="431" t="s">
        <v>1220</v>
      </c>
      <c r="PB643" s="204"/>
      <c r="PC643" s="204">
        <f>VLOOKUP(OZ643,$A$681:$F$2236,6,FALSE)</f>
        <v>4</v>
      </c>
      <c r="PD643" s="203" t="s">
        <v>65</v>
      </c>
      <c r="PE643" s="10">
        <f>PC643*1.3</f>
        <v>5.2</v>
      </c>
      <c r="PF643" s="10"/>
      <c r="PG643" s="268"/>
      <c r="PH643" s="203" t="s">
        <v>102</v>
      </c>
      <c r="PI643" s="277" t="s">
        <v>810</v>
      </c>
      <c r="PK643" s="204"/>
      <c r="PL643" s="204">
        <f>VLOOKUP(PI643,$A$681:$F$2236,6,FALSE)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VLOOKUP(PR643,$A$681:$F$2236,6,FALSE)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501</v>
      </c>
      <c r="QC643" s="204"/>
      <c r="QD643" s="204">
        <f>VLOOKUP(QA643,$A$681:$F$2236,6,FALSE)</f>
        <v>39</v>
      </c>
      <c r="QE643" s="203" t="s">
        <v>65</v>
      </c>
      <c r="QF643" s="10">
        <f>QD643*1.3</f>
        <v>50.7</v>
      </c>
      <c r="QG643" s="10"/>
      <c r="QH643" s="268"/>
      <c r="QI643" s="203" t="s">
        <v>102</v>
      </c>
      <c r="QJ643" s="277" t="s">
        <v>535</v>
      </c>
      <c r="QL643" s="204"/>
      <c r="QM643" s="204">
        <f>VLOOKUP(QJ643,$A$681:$F$2236,6,FALSE)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1194</v>
      </c>
      <c r="QU643" s="204"/>
      <c r="QV643" s="204">
        <f>VLOOKUP(QS643,$A$681:$F$2236,6,FALSE)</f>
        <v>54</v>
      </c>
      <c r="QW643" s="203" t="s">
        <v>65</v>
      </c>
      <c r="QX643" s="10">
        <f>QV643*1.3</f>
        <v>70.2</v>
      </c>
      <c r="QY643" s="10"/>
      <c r="QZ643" s="268"/>
      <c r="RA643" s="203" t="s">
        <v>102</v>
      </c>
      <c r="RB643" s="277" t="s">
        <v>829</v>
      </c>
      <c r="RD643" s="204"/>
      <c r="RE643" s="204">
        <f>VLOOKUP(RB643,$A$681:$F$2236,6,FALSE)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VLOOKUP(RK643,$A$681:$F$2236,6,FALSE)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1454</v>
      </c>
      <c r="RV643" s="204"/>
      <c r="RW643" s="204">
        <f>VLOOKUP(RT643,$A$681:$F$2236,6,FALSE)</f>
        <v>5</v>
      </c>
      <c r="RX643" s="203" t="s">
        <v>65</v>
      </c>
      <c r="RY643" s="10">
        <f>RW643*1.3</f>
        <v>6.5</v>
      </c>
      <c r="RZ643" s="10"/>
      <c r="SA643" s="274"/>
      <c r="SB643" s="203" t="s">
        <v>102</v>
      </c>
      <c r="SC643" s="277" t="s">
        <v>2586</v>
      </c>
      <c r="SE643" s="204"/>
      <c r="SF643" s="204">
        <f>VLOOKUP(SC643,$A$681:$F$2236,6,FALSE)</f>
        <v>13</v>
      </c>
      <c r="SG643" s="203" t="s">
        <v>65</v>
      </c>
      <c r="SH643" s="10">
        <f>SF643*1.3</f>
        <v>16.900000000000002</v>
      </c>
      <c r="SI643" s="10"/>
      <c r="SJ643" s="274"/>
      <c r="SK643" s="203" t="s">
        <v>102</v>
      </c>
      <c r="SL643" s="277" t="s">
        <v>455</v>
      </c>
      <c r="SN643" s="204"/>
      <c r="SO643" s="204">
        <f>VLOOKUP(SL643,$A$681:$F$2236,6,FALSE)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2587</v>
      </c>
      <c r="SW643" s="204"/>
      <c r="SX643" s="204">
        <f>VLOOKUP(SU643,$A$681:$F$2236,6,FALSE)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31" t="s">
        <v>686</v>
      </c>
      <c r="TF643" s="204"/>
      <c r="TG643" s="204">
        <f>VLOOKUP(TD643,$A$681:$F$2236,6,FALSE)</f>
        <v>0</v>
      </c>
      <c r="TH643" s="203" t="s">
        <v>65</v>
      </c>
      <c r="TI643" s="10">
        <f>TG643*1.3</f>
        <v>0</v>
      </c>
      <c r="TK643" s="274"/>
      <c r="TL643" s="203" t="s">
        <v>102</v>
      </c>
      <c r="TM643" s="277" t="s">
        <v>1454</v>
      </c>
      <c r="TO643" s="204"/>
      <c r="TP643" s="204">
        <f>VLOOKUP(TM643,$A$681:$F$2236,6,FALSE)</f>
        <v>5</v>
      </c>
      <c r="TQ643" s="203" t="s">
        <v>65</v>
      </c>
      <c r="TR643" s="10">
        <f>TP643*1.3</f>
        <v>6.5</v>
      </c>
      <c r="TS643" s="10"/>
      <c r="TT643" s="274"/>
      <c r="TU643" s="203" t="s">
        <v>102</v>
      </c>
      <c r="TV643" s="277" t="s">
        <v>810</v>
      </c>
      <c r="TX643" s="204"/>
      <c r="TY643" s="204">
        <f>VLOOKUP(TV643,$A$681:$F$2236,6,FALSE)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VLOOKUP(UE643,$A$681:$F$2236,6,FALSE)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2119</v>
      </c>
      <c r="UP643" s="204"/>
      <c r="UQ643" s="204">
        <f>VLOOKUP(UN643,$A$681:$F$2236,6,FALSE)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1194</v>
      </c>
      <c r="UY643" s="204"/>
      <c r="UZ643" s="204">
        <f>VLOOKUP(UW643,$A$681:$F$2236,6,FALSE)</f>
        <v>54</v>
      </c>
      <c r="VA643" s="203" t="s">
        <v>65</v>
      </c>
      <c r="VB643" s="10">
        <f>UZ643*1.3</f>
        <v>70.2</v>
      </c>
      <c r="VC643" s="10"/>
      <c r="VD643" s="274"/>
      <c r="VE643" s="203" t="s">
        <v>102</v>
      </c>
      <c r="VF643" s="277" t="s">
        <v>460</v>
      </c>
      <c r="VH643" s="204"/>
      <c r="VI643" s="204">
        <f>VLOOKUP(VF643,$A$681:$F$2236,6,FALSE)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810</v>
      </c>
      <c r="VQ643" s="204"/>
      <c r="VR643" s="204">
        <f>VLOOKUP(VO643,$A$681:$F$2236,6,FALSE)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VLOOKUP(VX643,$A$681:$F$2236,6,FALSE)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1273</v>
      </c>
      <c r="WI643" s="204"/>
      <c r="WJ643" s="204">
        <f>VLOOKUP(WG643,$A$681:$F$2236,6,FALSE)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VLOOKUP(WP643,$A$681:$F$2236,6,FALSE)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VLOOKUP(WY643,$A$681:$F$2236,6,FALSE)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514</v>
      </c>
      <c r="XJ643" s="204"/>
      <c r="XK643" s="204">
        <f>VLOOKUP(XH643,$A$681:$F$2236,6,FALSE)</f>
        <v>35</v>
      </c>
      <c r="XL643" s="203" t="s">
        <v>65</v>
      </c>
      <c r="XM643" s="10">
        <f>XK643*1.3</f>
        <v>45.5</v>
      </c>
      <c r="XO643" s="274"/>
      <c r="XP643" s="203" t="s">
        <v>102</v>
      </c>
      <c r="XQ643" s="277" t="s">
        <v>1277</v>
      </c>
      <c r="XS643" s="204"/>
      <c r="XT643" s="204">
        <f>VLOOKUP(XQ643,$A$681:$F$2236,6,FALSE)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1279</v>
      </c>
      <c r="YB643" s="204"/>
      <c r="YC643" s="204">
        <f>VLOOKUP(XZ643,$A$681:$F$2236,6,FALSE)</f>
        <v>58</v>
      </c>
      <c r="YD643" s="203" t="s">
        <v>65</v>
      </c>
      <c r="YE643" s="10">
        <f>YC643*1.3</f>
        <v>75.400000000000006</v>
      </c>
      <c r="YG643" s="274"/>
      <c r="YH643" s="203" t="s">
        <v>102</v>
      </c>
      <c r="YI643" s="279" t="s">
        <v>183</v>
      </c>
      <c r="YK643" s="204"/>
      <c r="YL643" s="204" t="e">
        <f>VLOOKUP(YI643,$A$681:$F$2236,6,FALSE)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VLOOKUP(YR643,$A$681:$F$2236,6,FALSE)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31" t="s">
        <v>1279</v>
      </c>
      <c r="ZC643" s="204"/>
      <c r="ZD643" s="204">
        <f>VLOOKUP(ZA643,$A$681:$F$2236,6,FALSE)</f>
        <v>58</v>
      </c>
      <c r="ZE643" s="203" t="s">
        <v>65</v>
      </c>
      <c r="ZF643" s="10">
        <f>ZD643*1.3</f>
        <v>75.400000000000006</v>
      </c>
      <c r="ZH643" s="274"/>
      <c r="ZI643" s="203" t="s">
        <v>102</v>
      </c>
      <c r="ZJ643" s="277" t="s">
        <v>511</v>
      </c>
      <c r="ZL643" s="204"/>
      <c r="ZM643" s="204">
        <f>VLOOKUP(ZJ643,$A$681:$F$2236,6,FALSE)</f>
        <v>68</v>
      </c>
      <c r="ZN643" s="203" t="s">
        <v>65</v>
      </c>
      <c r="ZO643" s="10">
        <f>ZM643*1.3</f>
        <v>88.4</v>
      </c>
      <c r="ZQ643" s="274"/>
      <c r="ZR643" s="203" t="s">
        <v>102</v>
      </c>
      <c r="ZS643" s="277" t="s">
        <v>561</v>
      </c>
      <c r="ZU643" s="204"/>
      <c r="ZV643" s="204">
        <f>VLOOKUP(ZS643,$A$681:$F$2236,6,FALSE)</f>
        <v>0</v>
      </c>
      <c r="ZW643" s="203" t="s">
        <v>65</v>
      </c>
      <c r="ZX643" s="10">
        <f>ZV643*1.3</f>
        <v>0</v>
      </c>
      <c r="ZY643" s="10"/>
      <c r="ZZ643" s="274"/>
      <c r="AAA643" s="203" t="s">
        <v>102</v>
      </c>
      <c r="AAB643" s="277" t="s">
        <v>477</v>
      </c>
      <c r="AAD643" s="204"/>
      <c r="AAE643" s="204">
        <f>VLOOKUP(AAB643,$A$681:$F$2236,6,FALSE)</f>
        <v>11</v>
      </c>
      <c r="AAF643" s="203" t="s">
        <v>65</v>
      </c>
      <c r="AAG643" s="10">
        <f>AAE643*1.3</f>
        <v>14.3</v>
      </c>
      <c r="AAH643" s="10"/>
      <c r="AAI643" s="274"/>
      <c r="AAJ643" s="203" t="s">
        <v>102</v>
      </c>
      <c r="AAK643" s="277" t="s">
        <v>538</v>
      </c>
      <c r="AAM643" s="204"/>
      <c r="AAN643" s="204">
        <f>VLOOKUP(AAK643,$A$681:$F$2236,6,FALSE)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1189</v>
      </c>
      <c r="AAV643" s="204"/>
      <c r="AAW643" s="204">
        <f>VLOOKUP(AAT643,$A$681:$F$2236,6,FALSE)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VLOOKUP(ABC643,$A$681:$F$2236,6,FALSE)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984</v>
      </c>
      <c r="ABN643" s="204"/>
      <c r="ABO643" s="204">
        <f>VLOOKUP(ABL643,$A$681:$F$2236,6,FALSE)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460</v>
      </c>
      <c r="ABW643" s="204"/>
      <c r="ABX643" s="204">
        <f>VLOOKUP(ABU643,$A$681:$F$2236,6,FALSE)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VLOOKUP(ACD643,$A$681:$F$2236,6,FALSE)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VLOOKUP(ACM643,$A$681:$F$2236,6,FALSE)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VLOOKUP(ACV643,$A$681:$F$2236,6,FALSE)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VLOOKUP(ADE643,$A$681:$F$2236,6,FALSE)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VLOOKUP(ADN643,$A$681:$F$2236,6,FALSE)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VLOOKUP(ADW643,$A$681:$F$2236,6,FALSE)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VLOOKUP(AEF643,$A$681:$F$2236,6,FALSE)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VLOOKUP(AEO643,$A$681:$F$2236,6,FALSE)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VLOOKUP(AEX643,$A$681:$F$2236,6,FALSE)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VLOOKUP(AFG643,$A$681:$F$2236,6,FALSE)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VLOOKUP(AFP643,$A$681:$F$2236,6,FALSE)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VLOOKUP(AFY643,$A$681:$F$2236,6,FALSE)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VLOOKUP(AGH643,$A$681:$F$2236,6,FALSE)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VLOOKUP(AGQ643,$A$681:$F$2236,6,FALSE)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711</v>
      </c>
      <c r="AHB643" s="204"/>
      <c r="AHC643" s="204">
        <f>VLOOKUP(AGZ643,$A$681:$F$2236,6,FALSE)</f>
        <v>27</v>
      </c>
      <c r="AHD643" s="203" t="s">
        <v>65</v>
      </c>
      <c r="AHE643" s="10">
        <f>AHC643*1.3</f>
        <v>35.1</v>
      </c>
      <c r="AHF643" s="10"/>
      <c r="AHG643" s="274"/>
      <c r="AHH643" s="203" t="s">
        <v>102</v>
      </c>
      <c r="AHI643" s="277" t="s">
        <v>1195</v>
      </c>
      <c r="AHK643" s="204"/>
      <c r="AHL643" s="204">
        <f>VLOOKUP(AHI643,$A$681:$F$2236,6,FALSE)</f>
        <v>5</v>
      </c>
      <c r="AHM643" s="203" t="s">
        <v>65</v>
      </c>
      <c r="AHN643" s="10">
        <f>AHL643*1.3</f>
        <v>6.5</v>
      </c>
      <c r="AHO643" s="10"/>
      <c r="AHP643" s="274"/>
      <c r="AHQ643" s="203" t="s">
        <v>102</v>
      </c>
      <c r="AHR643" s="277" t="s">
        <v>455</v>
      </c>
      <c r="AHT643" s="204"/>
      <c r="AHU643" s="204">
        <f>VLOOKUP(AHR643,$A$681:$F$2236,6,FALSE)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417</v>
      </c>
      <c r="AIC643" s="204"/>
      <c r="AID643" s="204">
        <f>VLOOKUP(AIA643,$A$681:$F$2236,6,FALSE)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580</v>
      </c>
      <c r="AIL643" s="204"/>
      <c r="AIM643" s="204">
        <f>VLOOKUP(AIJ643,$A$681:$F$2236,6,FALSE)</f>
        <v>32</v>
      </c>
      <c r="AIN643" s="203" t="s">
        <v>65</v>
      </c>
      <c r="AIO643" s="10">
        <f>AIM643*1.3</f>
        <v>41.6</v>
      </c>
      <c r="AIP643" s="10"/>
      <c r="AIQ643" s="274"/>
      <c r="AIR643" s="203" t="s">
        <v>102</v>
      </c>
      <c r="AIS643" s="277" t="s">
        <v>545</v>
      </c>
      <c r="AIU643" s="204"/>
      <c r="AIV643" s="204">
        <f>VLOOKUP(AIS643,$A$681:$F$2236,6,FALSE)</f>
        <v>25</v>
      </c>
      <c r="AIW643" s="203" t="s">
        <v>65</v>
      </c>
      <c r="AIX643" s="10">
        <f>AIV643*1.3</f>
        <v>32.5</v>
      </c>
      <c r="AIY643" s="10"/>
      <c r="AIZ643" s="274"/>
      <c r="AJA643" s="203" t="s">
        <v>102</v>
      </c>
      <c r="AJB643" s="277" t="s">
        <v>434</v>
      </c>
      <c r="AJD643" s="204"/>
      <c r="AJE643" s="204">
        <f>VLOOKUP(AJB643,$A$681:$F$2236,6,FALSE)</f>
        <v>0</v>
      </c>
      <c r="AJF643" s="203" t="s">
        <v>65</v>
      </c>
      <c r="AJG643" s="10">
        <f>AJE643*1.3</f>
        <v>0</v>
      </c>
      <c r="AJH643" s="10"/>
      <c r="AJI643" s="274"/>
      <c r="AJJ643" s="203" t="s">
        <v>102</v>
      </c>
      <c r="AJK643" s="277" t="s">
        <v>455</v>
      </c>
      <c r="AJM643" s="204"/>
      <c r="AJN643" s="204">
        <f>VLOOKUP(AJK643,$A$681:$F$2236,6,FALSE)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4" t="s">
        <v>1220</v>
      </c>
      <c r="AJV643" s="204"/>
      <c r="AJW643" s="204">
        <f>VLOOKUP(AJT643,$A$681:$F$2236,6,FALSE)</f>
        <v>4</v>
      </c>
      <c r="AJX643" s="203" t="s">
        <v>65</v>
      </c>
      <c r="AJY643" s="10">
        <f>AJW643*1.3</f>
        <v>5.2</v>
      </c>
      <c r="AJZ643" s="10"/>
      <c r="AKA643" s="274"/>
      <c r="AKB643" s="203" t="s">
        <v>102</v>
      </c>
      <c r="AKC643" s="277" t="s">
        <v>455</v>
      </c>
      <c r="AKE643" s="204"/>
      <c r="AKF643" s="204">
        <f>VLOOKUP(AKC643,$A$681:$F$2236,6,FALSE)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2119</v>
      </c>
      <c r="AKN643" s="204"/>
      <c r="AKO643" s="204">
        <f>VLOOKUP(AKL643,$A$681:$F$2236,6,FALSE)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2088</v>
      </c>
      <c r="AKW643" s="204"/>
      <c r="AKX643" s="204">
        <f>VLOOKUP(AKU643,$A$681:$F$2236,6,FALSE)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2587</v>
      </c>
      <c r="ALF643" s="204"/>
      <c r="ALG643" s="204">
        <f>VLOOKUP(ALD643,$A$681:$F$2236,6,FALSE)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1002</v>
      </c>
      <c r="ALO643" s="204"/>
      <c r="ALP643" s="204">
        <f>VLOOKUP(ALM643,$A$681:$F$2236,6,FALSE)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481</v>
      </c>
      <c r="ALX643" s="204"/>
      <c r="ALY643" s="204">
        <f>VLOOKUP(ALV643,$A$681:$F$2236,6,FALSE)</f>
        <v>9</v>
      </c>
      <c r="ALZ643" s="203" t="s">
        <v>65</v>
      </c>
      <c r="AMA643" s="10">
        <f>ALY643*1.3</f>
        <v>11.700000000000001</v>
      </c>
      <c r="AMB643" s="10"/>
      <c r="AMC643" s="274"/>
      <c r="AMD643" s="203" t="s">
        <v>102</v>
      </c>
      <c r="AME643" s="277" t="s">
        <v>434</v>
      </c>
      <c r="AMG643" s="204"/>
      <c r="AMH643" s="204">
        <f>VLOOKUP(AME643,$A$681:$F$2236,6,FALSE)</f>
        <v>0</v>
      </c>
      <c r="AMI643" s="203" t="s">
        <v>65</v>
      </c>
      <c r="AMJ643" s="10">
        <f>AMH643*1.3</f>
        <v>0</v>
      </c>
      <c r="AMK643" s="10"/>
      <c r="AML643" s="274"/>
      <c r="AMM643" s="203" t="s">
        <v>102</v>
      </c>
      <c r="AMN643" s="277" t="s">
        <v>545</v>
      </c>
      <c r="AMP643" s="204"/>
      <c r="AMQ643" s="204">
        <f>VLOOKUP(AMN643,$A$681:$F$2236,6,FALSE)</f>
        <v>25</v>
      </c>
      <c r="AMR643" s="203" t="s">
        <v>65</v>
      </c>
      <c r="AMS643" s="10">
        <f>AMQ643*1.3</f>
        <v>32.5</v>
      </c>
      <c r="AMT643" s="10"/>
      <c r="AMU643" s="274"/>
      <c r="AMV643" s="203" t="s">
        <v>102</v>
      </c>
      <c r="AMW643" s="277" t="s">
        <v>2586</v>
      </c>
      <c r="AMY643" s="204"/>
      <c r="AMZ643" s="204">
        <f>VLOOKUP(AMW643,$A$681:$F$2236,6,FALSE)</f>
        <v>13</v>
      </c>
      <c r="ANA643" s="203" t="s">
        <v>65</v>
      </c>
      <c r="ANB643" s="10">
        <f>AMZ643*1.3</f>
        <v>16.900000000000002</v>
      </c>
      <c r="ANC643" s="10"/>
      <c r="AND643" s="274"/>
      <c r="ANE643" s="203" t="s">
        <v>102</v>
      </c>
      <c r="ANF643" s="277" t="s">
        <v>631</v>
      </c>
      <c r="ANH643" s="204"/>
      <c r="ANI643" s="204">
        <f>VLOOKUP(ANF643,$A$681:$F$2236,6,FALSE)</f>
        <v>111</v>
      </c>
      <c r="ANJ643" s="203" t="s">
        <v>65</v>
      </c>
      <c r="ANK643" s="10">
        <f>ANI643*1.3</f>
        <v>144.30000000000001</v>
      </c>
      <c r="ANL643" s="10"/>
      <c r="ANM643" s="274"/>
      <c r="ANN643" s="203" t="s">
        <v>102</v>
      </c>
      <c r="ANO643" s="277" t="s">
        <v>2533</v>
      </c>
      <c r="ANQ643" s="204"/>
      <c r="ANR643" s="204">
        <f>VLOOKUP(ANO643,$A$681:$F$2236,6,FALSE)</f>
        <v>8</v>
      </c>
      <c r="ANS643" s="203" t="s">
        <v>65</v>
      </c>
      <c r="ANT643" s="10">
        <f>ANR643*1.3</f>
        <v>10.4</v>
      </c>
      <c r="ANU643" s="10"/>
      <c r="ANV643" s="274"/>
      <c r="ANW643" s="203" t="s">
        <v>102</v>
      </c>
      <c r="ANX643" s="277" t="s">
        <v>455</v>
      </c>
      <c r="ANZ643" s="204"/>
      <c r="AOA643" s="204">
        <f>VLOOKUP(ANX643,$A$681:$F$2236,6,FALSE)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711</v>
      </c>
      <c r="AOI643" s="204"/>
      <c r="AOJ643" s="204">
        <f>VLOOKUP(AOG643,$A$681:$F$2236,6,FALSE)</f>
        <v>27</v>
      </c>
      <c r="AOK643" s="203" t="s">
        <v>65</v>
      </c>
      <c r="AOL643" s="10">
        <f>AOJ643*1.3</f>
        <v>35.1</v>
      </c>
      <c r="AOM643" s="10"/>
      <c r="AON643" s="274"/>
      <c r="AOO643" s="203" t="s">
        <v>102</v>
      </c>
      <c r="AOP643" s="277" t="s">
        <v>2586</v>
      </c>
      <c r="AOR643" s="204"/>
      <c r="AOS643" s="204">
        <f>VLOOKUP(AOP643,$A$681:$F$2236,6,FALSE)</f>
        <v>13</v>
      </c>
      <c r="AOT643" s="203" t="s">
        <v>65</v>
      </c>
      <c r="AOU643" s="10">
        <f>AOS643*1.3</f>
        <v>16.900000000000002</v>
      </c>
      <c r="AOV643" s="10"/>
      <c r="AOW643" s="274"/>
      <c r="AOX643" s="203" t="s">
        <v>102</v>
      </c>
      <c r="AOY643" s="277" t="s">
        <v>2586</v>
      </c>
      <c r="APA643" s="204"/>
      <c r="APB643" s="204">
        <f>VLOOKUP(AOY643,$A$681:$F$2236,6,FALSE)</f>
        <v>13</v>
      </c>
      <c r="APC643" s="203" t="s">
        <v>65</v>
      </c>
      <c r="APD643" s="10">
        <f>APB643*1.3</f>
        <v>16.900000000000002</v>
      </c>
      <c r="APE643" s="10"/>
      <c r="APF643" s="274"/>
      <c r="APG643" s="203" t="s">
        <v>102</v>
      </c>
      <c r="APH643" s="277" t="s">
        <v>477</v>
      </c>
      <c r="APJ643" s="204"/>
      <c r="APK643" s="204">
        <f>VLOOKUP(APH643,$A$681:$F$2236,6,FALSE)</f>
        <v>11</v>
      </c>
      <c r="APL643" s="203" t="s">
        <v>65</v>
      </c>
      <c r="APM643" s="10">
        <f>APK643*1.3</f>
        <v>14.3</v>
      </c>
      <c r="APN643" s="10"/>
      <c r="APO643" s="274"/>
      <c r="APP643" s="203" t="s">
        <v>102</v>
      </c>
      <c r="APQ643" s="277" t="s">
        <v>434</v>
      </c>
      <c r="APS643" s="204"/>
      <c r="APT643" s="204">
        <f>VLOOKUP(APQ643,$A$681:$F$2236,6,FALSE)</f>
        <v>0</v>
      </c>
      <c r="APU643" s="203" t="s">
        <v>65</v>
      </c>
      <c r="APV643" s="10">
        <f>APT643*1.3</f>
        <v>0</v>
      </c>
      <c r="APW643" s="10"/>
      <c r="APX643" s="274"/>
      <c r="APY643" s="203" t="s">
        <v>102</v>
      </c>
      <c r="APZ643" s="277" t="s">
        <v>545</v>
      </c>
      <c r="AQB643" s="204"/>
      <c r="AQC643" s="204">
        <f>VLOOKUP(APZ643,$A$681:$F$2236,6,FALSE)</f>
        <v>25</v>
      </c>
      <c r="AQD643" s="203" t="s">
        <v>65</v>
      </c>
      <c r="AQE643" s="10">
        <f>AQC643*1.3</f>
        <v>32.5</v>
      </c>
      <c r="AQF643" s="10"/>
      <c r="AQG643" s="274"/>
    </row>
    <row r="644" spans="1:1125" s="14" customFormat="1" ht="15">
      <c r="A644" s="203" t="s">
        <v>103</v>
      </c>
      <c r="B644" s="277" t="s">
        <v>1279</v>
      </c>
      <c r="D644" s="204"/>
      <c r="E644" s="204">
        <f>VLOOKUP(B644,$A$681:$F$2236,6,FALSE)</f>
        <v>58</v>
      </c>
      <c r="F644" s="203" t="s">
        <v>67</v>
      </c>
      <c r="G644" s="10">
        <f>E644*1.2</f>
        <v>69.599999999999994</v>
      </c>
      <c r="H644" s="10"/>
      <c r="I644" s="268"/>
      <c r="J644" s="203" t="s">
        <v>103</v>
      </c>
      <c r="K644" s="277" t="s">
        <v>1454</v>
      </c>
      <c r="M644" s="204"/>
      <c r="N644" s="204">
        <f>VLOOKUP(K644,$A$681:$F$2236,6,FALSE)</f>
        <v>5</v>
      </c>
      <c r="O644" s="203" t="s">
        <v>67</v>
      </c>
      <c r="P644" s="10">
        <f>N644*1.2</f>
        <v>6</v>
      </c>
      <c r="Q644" s="10"/>
      <c r="R644" s="268"/>
      <c r="S644" s="203" t="s">
        <v>103</v>
      </c>
      <c r="T644" s="277" t="s">
        <v>2074</v>
      </c>
      <c r="V644" s="204"/>
      <c r="W644" s="204">
        <f>VLOOKUP(T644,$A$681:$F$2236,6,FALSE)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1279</v>
      </c>
      <c r="AE644" s="204"/>
      <c r="AF644" s="204">
        <f>VLOOKUP(AC644,$A$681:$F$2236,6,FALSE)</f>
        <v>58</v>
      </c>
      <c r="AG644" s="203" t="s">
        <v>67</v>
      </c>
      <c r="AH644" s="10">
        <f>AF644*1.2</f>
        <v>69.599999999999994</v>
      </c>
      <c r="AI644" s="10"/>
      <c r="AJ644" s="268"/>
      <c r="AK644" s="203" t="s">
        <v>103</v>
      </c>
      <c r="AL644" s="277" t="s">
        <v>2644</v>
      </c>
      <c r="AN644" s="204"/>
      <c r="AO644" s="204">
        <f>VLOOKUP(AL644,$A$681:$F$2236,6,FALSE)</f>
        <v>85</v>
      </c>
      <c r="AP644" s="203" t="s">
        <v>67</v>
      </c>
      <c r="AQ644" s="10">
        <f>AO644*1.2</f>
        <v>102</v>
      </c>
      <c r="AR644" s="10"/>
      <c r="AS644" s="268"/>
      <c r="AT644" s="203" t="s">
        <v>103</v>
      </c>
      <c r="AU644" s="277" t="s">
        <v>2082</v>
      </c>
      <c r="AW644" s="204"/>
      <c r="AX644" s="204">
        <f>VLOOKUP(AU644,$A$681:$F$2236,6,FALSE)</f>
        <v>45</v>
      </c>
      <c r="AY644" s="203" t="s">
        <v>67</v>
      </c>
      <c r="AZ644" s="10">
        <f>AX644*1.2</f>
        <v>54</v>
      </c>
      <c r="BA644" s="10"/>
      <c r="BB644" s="268"/>
      <c r="BC644" s="203" t="s">
        <v>103</v>
      </c>
      <c r="BD644" s="277" t="s">
        <v>1273</v>
      </c>
      <c r="BF644" s="204"/>
      <c r="BG644" s="204">
        <f>VLOOKUP(BD644,$A$681:$F$2236,6,FALSE)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514</v>
      </c>
      <c r="BO644" s="204"/>
      <c r="BP644" s="204">
        <f>VLOOKUP(BM644,$A$681:$F$2236,6,FALSE)</f>
        <v>35</v>
      </c>
      <c r="BQ644" s="203" t="s">
        <v>67</v>
      </c>
      <c r="BR644" s="10">
        <f>BP644*1.2</f>
        <v>42</v>
      </c>
      <c r="BS644" s="10"/>
      <c r="BT644" s="268"/>
      <c r="BU644" s="203" t="s">
        <v>103</v>
      </c>
      <c r="BV644" s="277" t="s">
        <v>1279</v>
      </c>
      <c r="BX644" s="204"/>
      <c r="BY644" s="204">
        <f>VLOOKUP(BV644,$A$681:$F$2236,6,FALSE)</f>
        <v>58</v>
      </c>
      <c r="BZ644" s="203" t="s">
        <v>67</v>
      </c>
      <c r="CA644" s="10">
        <f>BY644*1.2</f>
        <v>69.599999999999994</v>
      </c>
      <c r="CB644" s="10"/>
      <c r="CC644" s="268"/>
      <c r="CD644" s="203" t="s">
        <v>103</v>
      </c>
      <c r="CE644" s="277" t="s">
        <v>2586</v>
      </c>
      <c r="CG644" s="204"/>
      <c r="CH644" s="204">
        <f>VLOOKUP(CE644,$A$681:$F$2236,6,FALSE)</f>
        <v>13</v>
      </c>
      <c r="CI644" s="203" t="s">
        <v>67</v>
      </c>
      <c r="CJ644" s="10">
        <f>CH644*1.2</f>
        <v>15.6</v>
      </c>
      <c r="CK644" s="10"/>
      <c r="CL644" s="268"/>
      <c r="CM644" s="203" t="s">
        <v>103</v>
      </c>
      <c r="CN644" s="277" t="s">
        <v>2644</v>
      </c>
      <c r="CP644" s="204"/>
      <c r="CQ644" s="204">
        <f>VLOOKUP(CN644,$A$681:$F$2236,6,FALSE)</f>
        <v>85</v>
      </c>
      <c r="CR644" s="203" t="s">
        <v>67</v>
      </c>
      <c r="CS644" s="10">
        <f>CQ644*1.2</f>
        <v>102</v>
      </c>
      <c r="CT644" s="10"/>
      <c r="CU644" s="268"/>
      <c r="CV644" s="203" t="s">
        <v>103</v>
      </c>
      <c r="CW644" s="277" t="s">
        <v>1194</v>
      </c>
      <c r="CY644" s="204"/>
      <c r="CZ644" s="204">
        <f>VLOOKUP(CW644,$A$681:$F$2236,6,FALSE)</f>
        <v>54</v>
      </c>
      <c r="DA644" s="203" t="s">
        <v>67</v>
      </c>
      <c r="DB644" s="10">
        <f>CZ644*1.2</f>
        <v>64.8</v>
      </c>
      <c r="DC644" s="10"/>
      <c r="DD644" s="268"/>
      <c r="DE644" s="203" t="s">
        <v>103</v>
      </c>
      <c r="DF644" s="277" t="s">
        <v>2586</v>
      </c>
      <c r="DH644" s="204"/>
      <c r="DI644" s="204">
        <f>VLOOKUP(DF644,$A$681:$F$2236,6,FALSE)</f>
        <v>13</v>
      </c>
      <c r="DJ644" s="203" t="s">
        <v>67</v>
      </c>
      <c r="DK644" s="10">
        <f>DI644*1.2</f>
        <v>15.6</v>
      </c>
      <c r="DL644" s="10"/>
      <c r="DM644" s="268"/>
      <c r="DN644" s="203" t="s">
        <v>103</v>
      </c>
      <c r="DO644" s="277" t="s">
        <v>535</v>
      </c>
      <c r="DQ644" s="204"/>
      <c r="DR644" s="204">
        <f>VLOOKUP(DO644,$A$681:$F$2236,6,FALSE)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VLOOKUP(DX644,$A$681:$F$2236,6,FALSE)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477</v>
      </c>
      <c r="EI644" s="204"/>
      <c r="EJ644" s="204">
        <f>VLOOKUP(EG644,$A$681:$F$2236,6,FALSE)</f>
        <v>11</v>
      </c>
      <c r="EK644" s="203" t="s">
        <v>67</v>
      </c>
      <c r="EL644" s="10">
        <f>EJ644*1.2</f>
        <v>13.2</v>
      </c>
      <c r="EM644" s="10"/>
      <c r="EN644" s="268"/>
      <c r="EO644" s="203" t="s">
        <v>103</v>
      </c>
      <c r="EP644" s="277" t="s">
        <v>2586</v>
      </c>
      <c r="ER644" s="204"/>
      <c r="ES644" s="204">
        <f>VLOOKUP(EP644,$A$681:$F$2236,6,FALSE)</f>
        <v>13</v>
      </c>
      <c r="ET644" s="203" t="s">
        <v>67</v>
      </c>
      <c r="EU644" s="10">
        <f>ES644*1.2</f>
        <v>15.6</v>
      </c>
      <c r="EV644" s="10"/>
      <c r="EW644" s="268"/>
      <c r="EX644" s="203" t="s">
        <v>103</v>
      </c>
      <c r="EY644" s="277" t="s">
        <v>1194</v>
      </c>
      <c r="FA644" s="204"/>
      <c r="FB644" s="204">
        <f>VLOOKUP(EY644,$A$681:$F$2236,6,FALSE)</f>
        <v>54</v>
      </c>
      <c r="FC644" s="203" t="s">
        <v>67</v>
      </c>
      <c r="FD644" s="10">
        <f>FB644*1.2</f>
        <v>64.8</v>
      </c>
      <c r="FE644" s="10"/>
      <c r="FF644" s="268"/>
      <c r="FG644" s="203" t="s">
        <v>103</v>
      </c>
      <c r="FH644" s="424" t="s">
        <v>1279</v>
      </c>
      <c r="FJ644" s="204"/>
      <c r="FK644" s="204">
        <f>VLOOKUP(FH644,$A$681:$F$2236,6,FALSE)</f>
        <v>58</v>
      </c>
      <c r="FL644" s="203" t="s">
        <v>67</v>
      </c>
      <c r="FM644" s="10">
        <f>FK644*1.2</f>
        <v>69.599999999999994</v>
      </c>
      <c r="FN644" s="10"/>
      <c r="FO644" s="268"/>
      <c r="FP644" s="203" t="s">
        <v>103</v>
      </c>
      <c r="FQ644" s="277" t="s">
        <v>447</v>
      </c>
      <c r="FS644" s="204"/>
      <c r="FT644" s="204">
        <f>VLOOKUP(FQ644,$A$681:$F$2236,6,FALSE)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1279</v>
      </c>
      <c r="GB644" s="204"/>
      <c r="GC644" s="204">
        <f>VLOOKUP(FZ644,$A$681:$F$2236,6,FALSE)</f>
        <v>58</v>
      </c>
      <c r="GD644" s="203" t="s">
        <v>67</v>
      </c>
      <c r="GE644" s="10">
        <f>GC644*1.2</f>
        <v>69.599999999999994</v>
      </c>
      <c r="GF644" s="10"/>
      <c r="GG644" s="268"/>
      <c r="GH644" s="203" t="s">
        <v>103</v>
      </c>
      <c r="GI644" s="277" t="s">
        <v>1279</v>
      </c>
      <c r="GK644" s="204"/>
      <c r="GL644" s="204">
        <f>VLOOKUP(GI644,$A$681:$F$2236,6,FALSE)</f>
        <v>58</v>
      </c>
      <c r="GM644" s="203" t="s">
        <v>67</v>
      </c>
      <c r="GN644" s="10">
        <f>GL644*1.2</f>
        <v>69.599999999999994</v>
      </c>
      <c r="GO644" s="10"/>
      <c r="GP644" s="268"/>
      <c r="GQ644" s="203" t="s">
        <v>103</v>
      </c>
      <c r="GR644" s="277" t="s">
        <v>455</v>
      </c>
      <c r="GT644" s="204"/>
      <c r="GU644" s="204">
        <f>VLOOKUP(GR644,$A$681:$F$2236,6,FALSE)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1282</v>
      </c>
      <c r="HC644" s="204"/>
      <c r="HD644" s="204">
        <f>VLOOKUP(HA644,$A$681:$F$2236,6,FALSE)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514</v>
      </c>
      <c r="HL644" s="204"/>
      <c r="HM644" s="204">
        <f>VLOOKUP(HJ644,$A$681:$F$2236,6,FALSE)</f>
        <v>35</v>
      </c>
      <c r="HN644" s="203" t="s">
        <v>67</v>
      </c>
      <c r="HO644" s="10">
        <f>HM644*1.2</f>
        <v>42</v>
      </c>
      <c r="HP644" s="10"/>
      <c r="HQ644" s="268"/>
      <c r="HR644" s="203" t="s">
        <v>103</v>
      </c>
      <c r="HS644" s="277" t="s">
        <v>636</v>
      </c>
      <c r="HU644" s="204"/>
      <c r="HV644" s="204">
        <f>VLOOKUP(HS644,$A$681:$F$2236,6,FALSE)</f>
        <v>0</v>
      </c>
      <c r="HW644" s="203" t="s">
        <v>67</v>
      </c>
      <c r="HX644" s="10">
        <f>HV644*1.2</f>
        <v>0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VLOOKUP(IB644,$A$681:$F$2236,6,FALSE)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631</v>
      </c>
      <c r="IM644" s="204"/>
      <c r="IN644" s="204">
        <f>VLOOKUP(IK644,$A$681:$F$2236,6,FALSE)</f>
        <v>111</v>
      </c>
      <c r="IO644" s="203" t="s">
        <v>67</v>
      </c>
      <c r="IP644" s="10">
        <f>IN644*1.2</f>
        <v>133.19999999999999</v>
      </c>
      <c r="IQ644" s="10"/>
      <c r="IR644" s="268"/>
      <c r="IS644" s="203" t="s">
        <v>103</v>
      </c>
      <c r="IT644" s="277" t="s">
        <v>1279</v>
      </c>
      <c r="IV644" s="204"/>
      <c r="IW644" s="204">
        <f>VLOOKUP(IT644,$A$681:$F$2236,6,FALSE)</f>
        <v>58</v>
      </c>
      <c r="IX644" s="203" t="s">
        <v>67</v>
      </c>
      <c r="IY644" s="10">
        <f>IW644*1.2</f>
        <v>69.599999999999994</v>
      </c>
      <c r="IZ644" s="10"/>
      <c r="JA644" s="268"/>
      <c r="JB644" s="203" t="s">
        <v>103</v>
      </c>
      <c r="JC644" s="277" t="s">
        <v>631</v>
      </c>
      <c r="JE644" s="204"/>
      <c r="JF644" s="204">
        <f>VLOOKUP(JC644,$A$681:$F$2236,6,FALSE)</f>
        <v>111</v>
      </c>
      <c r="JG644" s="203" t="s">
        <v>67</v>
      </c>
      <c r="JH644" s="10">
        <f>JF644*1.2</f>
        <v>133.19999999999999</v>
      </c>
      <c r="JI644" s="10"/>
      <c r="JJ644" s="268"/>
      <c r="JK644" s="203" t="s">
        <v>103</v>
      </c>
      <c r="JL644" s="277" t="s">
        <v>455</v>
      </c>
      <c r="JN644" s="204"/>
      <c r="JO644" s="204">
        <f>VLOOKUP(JL644,$A$681:$F$2236,6,FALSE)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2074</v>
      </c>
      <c r="JW644" s="204"/>
      <c r="JX644" s="204">
        <f>VLOOKUP(JU644,$A$681:$F$2236,6,FALSE)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514</v>
      </c>
      <c r="KF644" s="204"/>
      <c r="KG644" s="204">
        <f>VLOOKUP(KD644,$A$681:$F$2236,6,FALSE)</f>
        <v>35</v>
      </c>
      <c r="KH644" s="203" t="s">
        <v>67</v>
      </c>
      <c r="KI644" s="10">
        <f>KG644*1.2</f>
        <v>42</v>
      </c>
      <c r="KJ644" s="10"/>
      <c r="KK644" s="268"/>
      <c r="KL644" s="203" t="s">
        <v>103</v>
      </c>
      <c r="KM644" s="277" t="s">
        <v>455</v>
      </c>
      <c r="KO644" s="204"/>
      <c r="KP644" s="204">
        <f>VLOOKUP(KM644,$A$681:$F$2236,6,FALSE)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580</v>
      </c>
      <c r="KX644" s="204"/>
      <c r="KY644" s="204">
        <f>VLOOKUP(KV644,$A$681:$F$2236,6,FALSE)</f>
        <v>32</v>
      </c>
      <c r="KZ644" s="203" t="s">
        <v>67</v>
      </c>
      <c r="LA644" s="10">
        <f>KY644*1.2</f>
        <v>38.4</v>
      </c>
      <c r="LB644" s="10"/>
      <c r="LC644" s="268"/>
      <c r="LD644" s="203" t="s">
        <v>103</v>
      </c>
      <c r="LE644" s="277" t="s">
        <v>1002</v>
      </c>
      <c r="LG644" s="204"/>
      <c r="LH644" s="204">
        <f>VLOOKUP(LE644,$A$681:$F$2236,6,FALSE)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809</v>
      </c>
      <c r="LP644" s="204"/>
      <c r="LQ644" s="204">
        <f>VLOOKUP(LN644,$A$681:$F$2236,6,FALSE)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514</v>
      </c>
      <c r="LY644" s="204"/>
      <c r="LZ644" s="204">
        <f>VLOOKUP(LW644,$A$681:$F$2236,6,FALSE)</f>
        <v>35</v>
      </c>
      <c r="MA644" s="203" t="s">
        <v>67</v>
      </c>
      <c r="MB644" s="10">
        <f>LZ644*1.2</f>
        <v>42</v>
      </c>
      <c r="MC644" s="10"/>
      <c r="MD644" s="268"/>
      <c r="ME644" s="203" t="s">
        <v>103</v>
      </c>
      <c r="MF644" s="277" t="s">
        <v>2586</v>
      </c>
      <c r="MH644" s="204"/>
      <c r="MI644" s="204">
        <f>VLOOKUP(MF644,$A$681:$F$2236,6,FALSE)</f>
        <v>13</v>
      </c>
      <c r="MJ644" s="203" t="s">
        <v>67</v>
      </c>
      <c r="MK644" s="10">
        <f>MI644*1.2</f>
        <v>15.6</v>
      </c>
      <c r="ML644" s="10"/>
      <c r="MM644" s="268"/>
      <c r="MN644" s="203" t="s">
        <v>103</v>
      </c>
      <c r="MO644" s="277" t="s">
        <v>683</v>
      </c>
      <c r="MQ644" s="204"/>
      <c r="MR644" s="204">
        <f>VLOOKUP(MO644,$A$681:$F$2236,6,FALSE)</f>
        <v>13</v>
      </c>
      <c r="MS644" s="203" t="s">
        <v>67</v>
      </c>
      <c r="MT644" s="10">
        <f>MR644*1.2</f>
        <v>15.6</v>
      </c>
      <c r="MU644" s="10"/>
      <c r="MV644" s="268"/>
      <c r="MW644" s="203" t="s">
        <v>103</v>
      </c>
      <c r="MX644" s="277" t="s">
        <v>417</v>
      </c>
      <c r="MZ644" s="204"/>
      <c r="NA644" s="204">
        <f>VLOOKUP(MX644,$A$681:$F$2236,6,FALSE)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1454</v>
      </c>
      <c r="NI644" s="204"/>
      <c r="NJ644" s="204">
        <f>VLOOKUP(NG644,$A$681:$F$2236,6,FALSE)</f>
        <v>5</v>
      </c>
      <c r="NK644" s="203" t="s">
        <v>67</v>
      </c>
      <c r="NL644" s="10">
        <f>NJ644*1.2</f>
        <v>6</v>
      </c>
      <c r="NM644" s="10"/>
      <c r="NN644" s="268"/>
      <c r="NO644" s="203" t="s">
        <v>103</v>
      </c>
      <c r="NP644" s="427" t="s">
        <v>511</v>
      </c>
      <c r="NR644" s="204"/>
      <c r="NS644" s="204">
        <f>VLOOKUP(NP644,$A$681:$F$2236,6,FALSE)</f>
        <v>68</v>
      </c>
      <c r="NT644" s="203" t="s">
        <v>67</v>
      </c>
      <c r="NU644" s="10">
        <f>NS644*1.2</f>
        <v>81.599999999999994</v>
      </c>
      <c r="NV644" s="10"/>
      <c r="NW644" s="268"/>
      <c r="NX644" s="203" t="s">
        <v>103</v>
      </c>
      <c r="NY644" s="277" t="s">
        <v>1195</v>
      </c>
      <c r="OA644" s="204"/>
      <c r="OB644" s="204">
        <f>VLOOKUP(NY644,$A$681:$F$2236,6,FALSE)</f>
        <v>5</v>
      </c>
      <c r="OC644" s="203" t="s">
        <v>67</v>
      </c>
      <c r="OD644" s="10">
        <f>OB644*1.2</f>
        <v>6</v>
      </c>
      <c r="OE644" s="10"/>
      <c r="OF644" s="268"/>
      <c r="OG644" s="203" t="s">
        <v>103</v>
      </c>
      <c r="OH644" s="277" t="s">
        <v>1003</v>
      </c>
      <c r="OJ644" s="204"/>
      <c r="OK644" s="204">
        <f>VLOOKUP(OH644,$A$681:$F$2236,6,FALSE)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7" t="s">
        <v>511</v>
      </c>
      <c r="OS644" s="204"/>
      <c r="OT644" s="204">
        <f>VLOOKUP(OQ644,$A$681:$F$2236,6,FALSE)</f>
        <v>68</v>
      </c>
      <c r="OU644" s="203" t="s">
        <v>67</v>
      </c>
      <c r="OV644" s="10">
        <f>OT644*1.2</f>
        <v>81.599999999999994</v>
      </c>
      <c r="OW644" s="10"/>
      <c r="OX644" s="268"/>
      <c r="OY644" s="203" t="s">
        <v>103</v>
      </c>
      <c r="OZ644" s="431" t="s">
        <v>1002</v>
      </c>
      <c r="PB644" s="204"/>
      <c r="PC644" s="204">
        <f>VLOOKUP(OZ644,$A$681:$F$2236,6,FALSE)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809</v>
      </c>
      <c r="PK644" s="204"/>
      <c r="PL644" s="204">
        <f>VLOOKUP(PI644,$A$681:$F$2236,6,FALSE)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VLOOKUP(PR644,$A$681:$F$2236,6,FALSE)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455</v>
      </c>
      <c r="QC644" s="204"/>
      <c r="QD644" s="204">
        <f>VLOOKUP(QA644,$A$681:$F$2236,6,FALSE)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545</v>
      </c>
      <c r="QL644" s="204"/>
      <c r="QM644" s="204">
        <f>VLOOKUP(QJ644,$A$681:$F$2236,6,FALSE)</f>
        <v>25</v>
      </c>
      <c r="QN644" s="203" t="s">
        <v>67</v>
      </c>
      <c r="QO644" s="10">
        <f>QM644*1.2</f>
        <v>30</v>
      </c>
      <c r="QP644" s="10"/>
      <c r="QQ644" s="268"/>
      <c r="QR644" s="203" t="s">
        <v>103</v>
      </c>
      <c r="QS644" s="277" t="s">
        <v>2586</v>
      </c>
      <c r="QU644" s="204"/>
      <c r="QV644" s="204">
        <f>VLOOKUP(QS644,$A$681:$F$2236,6,FALSE)</f>
        <v>13</v>
      </c>
      <c r="QW644" s="203" t="s">
        <v>67</v>
      </c>
      <c r="QX644" s="10">
        <f>QV644*1.2</f>
        <v>15.6</v>
      </c>
      <c r="QY644" s="10"/>
      <c r="QZ644" s="268"/>
      <c r="RA644" s="203" t="s">
        <v>103</v>
      </c>
      <c r="RB644" s="277" t="s">
        <v>1220</v>
      </c>
      <c r="RD644" s="204"/>
      <c r="RE644" s="204">
        <f>VLOOKUP(RB644,$A$681:$F$2236,6,FALSE)</f>
        <v>4</v>
      </c>
      <c r="RF644" s="203" t="s">
        <v>67</v>
      </c>
      <c r="RG644" s="10">
        <f>RE644*1.2</f>
        <v>4.8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VLOOKUP(RK644,$A$681:$F$2236,6,FALSE)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417</v>
      </c>
      <c r="RV644" s="204"/>
      <c r="RW644" s="204">
        <f>VLOOKUP(RT644,$A$681:$F$2236,6,FALSE)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1454</v>
      </c>
      <c r="SE644" s="204"/>
      <c r="SF644" s="204">
        <f>VLOOKUP(SC644,$A$681:$F$2236,6,FALSE)</f>
        <v>5</v>
      </c>
      <c r="SG644" s="203" t="s">
        <v>67</v>
      </c>
      <c r="SH644" s="10">
        <f>SF644*1.2</f>
        <v>6</v>
      </c>
      <c r="SI644" s="10"/>
      <c r="SJ644" s="274"/>
      <c r="SK644" s="203" t="s">
        <v>103</v>
      </c>
      <c r="SL644" s="277" t="s">
        <v>514</v>
      </c>
      <c r="SN644" s="204"/>
      <c r="SO644" s="204">
        <f>VLOOKUP(SL644,$A$681:$F$2236,6,FALSE)</f>
        <v>35</v>
      </c>
      <c r="SP644" s="203" t="s">
        <v>67</v>
      </c>
      <c r="SQ644" s="10">
        <f>SO644*1.2</f>
        <v>42</v>
      </c>
      <c r="SR644" s="10"/>
      <c r="SS644" s="274"/>
      <c r="ST644" s="203" t="s">
        <v>103</v>
      </c>
      <c r="SU644" s="277" t="s">
        <v>2119</v>
      </c>
      <c r="SW644" s="204"/>
      <c r="SX644" s="204">
        <f>VLOOKUP(SU644,$A$681:$F$2236,6,FALSE)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31" t="s">
        <v>698</v>
      </c>
      <c r="TF644" s="204"/>
      <c r="TG644" s="204">
        <f>VLOOKUP(TD644,$A$681:$F$2236,6,FALSE)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2573</v>
      </c>
      <c r="TO644" s="204"/>
      <c r="TP644" s="204">
        <f>VLOOKUP(TM644,$A$681:$F$2236,6,FALSE)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2082</v>
      </c>
      <c r="TX644" s="204"/>
      <c r="TY644" s="204">
        <f>VLOOKUP(TV644,$A$681:$F$2236,6,FALSE)</f>
        <v>45</v>
      </c>
      <c r="TZ644" s="203" t="s">
        <v>67</v>
      </c>
      <c r="UA644" s="10">
        <f>TY644*1.2</f>
        <v>54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VLOOKUP(UE644,$A$681:$F$2236,6,FALSE)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2070</v>
      </c>
      <c r="UP644" s="204"/>
      <c r="UQ644" s="204">
        <f>VLOOKUP(UN644,$A$681:$F$2236,6,FALSE)</f>
        <v>15</v>
      </c>
      <c r="UR644" s="203" t="s">
        <v>67</v>
      </c>
      <c r="US644" s="10">
        <f>UQ644*1.2</f>
        <v>18</v>
      </c>
      <c r="UT644" s="10"/>
      <c r="UU644" s="274"/>
      <c r="UV644" s="203" t="s">
        <v>103</v>
      </c>
      <c r="UW644" s="277" t="s">
        <v>417</v>
      </c>
      <c r="UY644" s="204"/>
      <c r="UZ644" s="204">
        <f>VLOOKUP(UW644,$A$681:$F$2236,6,FALSE)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2088</v>
      </c>
      <c r="VH644" s="204"/>
      <c r="VI644" s="204">
        <f>VLOOKUP(VF644,$A$681:$F$2236,6,FALSE)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2644</v>
      </c>
      <c r="VQ644" s="204"/>
      <c r="VR644" s="204">
        <f>VLOOKUP(VO644,$A$681:$F$2236,6,FALSE)</f>
        <v>85</v>
      </c>
      <c r="VS644" s="203" t="s">
        <v>67</v>
      </c>
      <c r="VT644" s="10">
        <f>VR644*1.2</f>
        <v>102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VLOOKUP(VX644,$A$681:$F$2236,6,FALSE)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2533</v>
      </c>
      <c r="WI644" s="204"/>
      <c r="WJ644" s="204">
        <f>VLOOKUP(WG644,$A$681:$F$2236,6,FALSE)</f>
        <v>8</v>
      </c>
      <c r="WK644" s="203" t="s">
        <v>67</v>
      </c>
      <c r="WL644" s="10">
        <f>WJ644*1.2</f>
        <v>9.6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VLOOKUP(WP644,$A$681:$F$2236,6,FALSE)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VLOOKUP(WY644,$A$681:$F$2236,6,FALSE)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809</v>
      </c>
      <c r="XJ644" s="204"/>
      <c r="XK644" s="204">
        <f>VLOOKUP(XH644,$A$681:$F$2236,6,FALSE)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699</v>
      </c>
      <c r="XS644" s="204"/>
      <c r="XT644" s="204">
        <f>VLOOKUP(XQ644,$A$681:$F$2236,6,FALSE)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1189</v>
      </c>
      <c r="YB644" s="204"/>
      <c r="YC644" s="204">
        <f>VLOOKUP(XZ644,$A$681:$F$2236,6,FALSE)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VLOOKUP(YI644,$A$681:$F$2236,6,FALSE)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VLOOKUP(YR644,$A$681:$F$2236,6,FALSE)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31" t="s">
        <v>1706</v>
      </c>
      <c r="ZC644" s="204"/>
      <c r="ZD644" s="204">
        <f>VLOOKUP(ZA644,$A$681:$F$2236,6,FALSE)</f>
        <v>27</v>
      </c>
      <c r="ZE644" s="203" t="s">
        <v>67</v>
      </c>
      <c r="ZF644" s="10">
        <f>ZD644*1.2</f>
        <v>32.4</v>
      </c>
      <c r="ZH644" s="274"/>
      <c r="ZI644" s="203" t="s">
        <v>103</v>
      </c>
      <c r="ZJ644" s="277" t="s">
        <v>455</v>
      </c>
      <c r="ZL644" s="204"/>
      <c r="ZM644" s="204">
        <f>VLOOKUP(ZJ644,$A$681:$F$2236,6,FALSE)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535</v>
      </c>
      <c r="ZU644" s="204"/>
      <c r="ZV644" s="204">
        <f>VLOOKUP(ZS644,$A$681:$F$2236,6,FALSE)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984</v>
      </c>
      <c r="AAD644" s="204"/>
      <c r="AAE644" s="204">
        <f>VLOOKUP(AAB644,$A$681:$F$2236,6,FALSE)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2088</v>
      </c>
      <c r="AAM644" s="204"/>
      <c r="AAN644" s="204">
        <f>VLOOKUP(AAK644,$A$681:$F$2236,6,FALSE)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698</v>
      </c>
      <c r="AAV644" s="204"/>
      <c r="AAW644" s="204">
        <f>VLOOKUP(AAT644,$A$681:$F$2236,6,FALSE)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VLOOKUP(ABC644,$A$681:$F$2236,6,FALSE)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1453</v>
      </c>
      <c r="ABN644" s="204"/>
      <c r="ABO644" s="204">
        <f>VLOOKUP(ABL644,$A$681:$F$2236,6,FALSE)</f>
        <v>72</v>
      </c>
      <c r="ABP644" s="203" t="s">
        <v>67</v>
      </c>
      <c r="ABQ644" s="10">
        <f>ABO644*1.2</f>
        <v>86.399999999999991</v>
      </c>
      <c r="ABR644" s="10"/>
      <c r="ABS644" s="274"/>
      <c r="ABT644" s="203" t="s">
        <v>103</v>
      </c>
      <c r="ABU644" s="277" t="s">
        <v>2088</v>
      </c>
      <c r="ABW644" s="204"/>
      <c r="ABX644" s="204">
        <f>VLOOKUP(ABU644,$A$681:$F$2236,6,FALSE)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VLOOKUP(ACD644,$A$681:$F$2236,6,FALSE)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VLOOKUP(ACM644,$A$681:$F$2236,6,FALSE)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VLOOKUP(ACV644,$A$681:$F$2236,6,FALSE)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VLOOKUP(ADE644,$A$681:$F$2236,6,FALSE)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VLOOKUP(ADN644,$A$681:$F$2236,6,FALSE)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VLOOKUP(ADW644,$A$681:$F$2236,6,FALSE)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VLOOKUP(AEF644,$A$681:$F$2236,6,FALSE)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VLOOKUP(AEO644,$A$681:$F$2236,6,FALSE)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VLOOKUP(AEX644,$A$681:$F$2236,6,FALSE)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VLOOKUP(AFG644,$A$681:$F$2236,6,FALSE)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VLOOKUP(AFP644,$A$681:$F$2236,6,FALSE)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VLOOKUP(AFY644,$A$681:$F$2236,6,FALSE)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VLOOKUP(AGH644,$A$681:$F$2236,6,FALSE)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VLOOKUP(AGQ644,$A$681:$F$2236,6,FALSE)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1003</v>
      </c>
      <c r="AHB644" s="204"/>
      <c r="AHC644" s="204">
        <f>VLOOKUP(AGZ644,$A$681:$F$2236,6,FALSE)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525</v>
      </c>
      <c r="AHK644" s="204"/>
      <c r="AHL644" s="204">
        <f>VLOOKUP(AHI644,$A$681:$F$2236,6,FALSE)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1194</v>
      </c>
      <c r="AHT644" s="204"/>
      <c r="AHU644" s="204">
        <f>VLOOKUP(AHR644,$A$681:$F$2236,6,FALSE)</f>
        <v>54</v>
      </c>
      <c r="AHV644" s="203" t="s">
        <v>67</v>
      </c>
      <c r="AHW644" s="10">
        <f>AHU644*1.2</f>
        <v>64.8</v>
      </c>
      <c r="AHX644" s="10"/>
      <c r="AHY644" s="274"/>
      <c r="AHZ644" s="203" t="s">
        <v>103</v>
      </c>
      <c r="AIA644" s="277" t="s">
        <v>538</v>
      </c>
      <c r="AIC644" s="204"/>
      <c r="AID644" s="204">
        <f>VLOOKUP(AIA644,$A$681:$F$2236,6,FALSE)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511</v>
      </c>
      <c r="AIL644" s="204"/>
      <c r="AIM644" s="204">
        <f>VLOOKUP(AIJ644,$A$681:$F$2236,6,FALSE)</f>
        <v>68</v>
      </c>
      <c r="AIN644" s="203" t="s">
        <v>67</v>
      </c>
      <c r="AIO644" s="10">
        <f>AIM644*1.2</f>
        <v>81.599999999999994</v>
      </c>
      <c r="AIP644" s="10"/>
      <c r="AIQ644" s="274"/>
      <c r="AIR644" s="203" t="s">
        <v>103</v>
      </c>
      <c r="AIS644" s="277" t="s">
        <v>827</v>
      </c>
      <c r="AIU644" s="204"/>
      <c r="AIV644" s="204">
        <f>VLOOKUP(AIS644,$A$681:$F$2236,6,FALSE)</f>
        <v>5</v>
      </c>
      <c r="AIW644" s="203" t="s">
        <v>67</v>
      </c>
      <c r="AIX644" s="10">
        <f>AIV644*1.2</f>
        <v>6</v>
      </c>
      <c r="AIY644" s="10"/>
      <c r="AIZ644" s="274"/>
      <c r="AJA644" s="203" t="s">
        <v>103</v>
      </c>
      <c r="AJB644" s="277" t="s">
        <v>683</v>
      </c>
      <c r="AJD644" s="204"/>
      <c r="AJE644" s="204">
        <f>VLOOKUP(AJB644,$A$681:$F$2236,6,FALSE)</f>
        <v>13</v>
      </c>
      <c r="AJF644" s="203" t="s">
        <v>67</v>
      </c>
      <c r="AJG644" s="10">
        <f>AJE644*1.2</f>
        <v>15.6</v>
      </c>
      <c r="AJH644" s="10"/>
      <c r="AJI644" s="274"/>
      <c r="AJJ644" s="203" t="s">
        <v>103</v>
      </c>
      <c r="AJK644" s="277" t="s">
        <v>2586</v>
      </c>
      <c r="AJM644" s="204"/>
      <c r="AJN644" s="204">
        <f>VLOOKUP(AJK644,$A$681:$F$2236,6,FALSE)</f>
        <v>13</v>
      </c>
      <c r="AJO644" s="203" t="s">
        <v>67</v>
      </c>
      <c r="AJP644" s="10">
        <f>AJN644*1.2</f>
        <v>15.6</v>
      </c>
      <c r="AJQ644" s="10"/>
      <c r="AJR644" s="274"/>
      <c r="AJS644" s="203" t="s">
        <v>103</v>
      </c>
      <c r="AJT644" s="434" t="s">
        <v>460</v>
      </c>
      <c r="AJV644" s="204"/>
      <c r="AJW644" s="204">
        <f>VLOOKUP(AJT644,$A$681:$F$2236,6,FALSE)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434</v>
      </c>
      <c r="AKE644" s="204"/>
      <c r="AKF644" s="204">
        <f>VLOOKUP(AKC644,$A$681:$F$2236,6,FALSE)</f>
        <v>0</v>
      </c>
      <c r="AKG644" s="203" t="s">
        <v>67</v>
      </c>
      <c r="AKH644" s="10">
        <f>AKF644*1.2</f>
        <v>0</v>
      </c>
      <c r="AKI644" s="10"/>
      <c r="AKJ644" s="274"/>
      <c r="AKK644" s="203" t="s">
        <v>103</v>
      </c>
      <c r="AKL644" s="277" t="s">
        <v>455</v>
      </c>
      <c r="AKN644" s="204"/>
      <c r="AKO644" s="204">
        <f>VLOOKUP(AKL644,$A$681:$F$2236,6,FALSE)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511</v>
      </c>
      <c r="AKW644" s="204"/>
      <c r="AKX644" s="204">
        <f>VLOOKUP(AKU644,$A$681:$F$2236,6,FALSE)</f>
        <v>68</v>
      </c>
      <c r="AKY644" s="203" t="s">
        <v>67</v>
      </c>
      <c r="AKZ644" s="10">
        <f>AKX644*1.2</f>
        <v>81.599999999999994</v>
      </c>
      <c r="ALA644" s="10"/>
      <c r="ALB644" s="274"/>
      <c r="ALC644" s="203" t="s">
        <v>103</v>
      </c>
      <c r="ALD644" s="277" t="s">
        <v>1220</v>
      </c>
      <c r="ALF644" s="204"/>
      <c r="ALG644" s="204">
        <f>VLOOKUP(ALD644,$A$681:$F$2236,6,FALSE)</f>
        <v>4</v>
      </c>
      <c r="ALH644" s="203" t="s">
        <v>67</v>
      </c>
      <c r="ALI644" s="10">
        <f>ALG644*1.2</f>
        <v>4.8</v>
      </c>
      <c r="ALJ644" s="10"/>
      <c r="ALK644" s="274"/>
      <c r="ALL644" s="203" t="s">
        <v>103</v>
      </c>
      <c r="ALM644" s="277" t="s">
        <v>631</v>
      </c>
      <c r="ALO644" s="204"/>
      <c r="ALP644" s="204">
        <f>VLOOKUP(ALM644,$A$681:$F$2236,6,FALSE)</f>
        <v>111</v>
      </c>
      <c r="ALQ644" s="203" t="s">
        <v>67</v>
      </c>
      <c r="ALR644" s="10">
        <f>ALP644*1.2</f>
        <v>133.19999999999999</v>
      </c>
      <c r="ALS644" s="10"/>
      <c r="ALT644" s="274"/>
      <c r="ALU644" s="203" t="s">
        <v>103</v>
      </c>
      <c r="ALV644" s="277" t="s">
        <v>447</v>
      </c>
      <c r="ALX644" s="204"/>
      <c r="ALY644" s="204">
        <f>VLOOKUP(ALV644,$A$681:$F$2236,6,FALSE)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561</v>
      </c>
      <c r="AMG644" s="204"/>
      <c r="AMH644" s="204">
        <f>VLOOKUP(AME644,$A$681:$F$2236,6,FALSE)</f>
        <v>0</v>
      </c>
      <c r="AMI644" s="203" t="s">
        <v>67</v>
      </c>
      <c r="AMJ644" s="10">
        <f>AMH644*1.2</f>
        <v>0</v>
      </c>
      <c r="AMK644" s="10"/>
      <c r="AML644" s="274"/>
      <c r="AMM644" s="203" t="s">
        <v>103</v>
      </c>
      <c r="AMN644" s="277" t="s">
        <v>1454</v>
      </c>
      <c r="AMP644" s="204"/>
      <c r="AMQ644" s="204">
        <f>VLOOKUP(AMN644,$A$681:$F$2236,6,FALSE)</f>
        <v>5</v>
      </c>
      <c r="AMR644" s="203" t="s">
        <v>67</v>
      </c>
      <c r="AMS644" s="10">
        <f>AMQ644*1.2</f>
        <v>6</v>
      </c>
      <c r="AMT644" s="10"/>
      <c r="AMU644" s="274"/>
      <c r="AMV644" s="203" t="s">
        <v>103</v>
      </c>
      <c r="AMW644" s="277" t="s">
        <v>545</v>
      </c>
      <c r="AMY644" s="204"/>
      <c r="AMZ644" s="204">
        <f>VLOOKUP(AMW644,$A$681:$F$2236,6,FALSE)</f>
        <v>25</v>
      </c>
      <c r="ANA644" s="203" t="s">
        <v>67</v>
      </c>
      <c r="ANB644" s="10">
        <f>AMZ644*1.2</f>
        <v>30</v>
      </c>
      <c r="ANC644" s="10"/>
      <c r="AND644" s="274"/>
      <c r="ANE644" s="203" t="s">
        <v>103</v>
      </c>
      <c r="ANF644" s="277" t="s">
        <v>417</v>
      </c>
      <c r="ANH644" s="204"/>
      <c r="ANI644" s="204">
        <f>VLOOKUP(ANF644,$A$681:$F$2236,6,FALSE)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1195</v>
      </c>
      <c r="ANQ644" s="204"/>
      <c r="ANR644" s="204">
        <f>VLOOKUP(ANO644,$A$681:$F$2236,6,FALSE)</f>
        <v>5</v>
      </c>
      <c r="ANS644" s="203" t="s">
        <v>67</v>
      </c>
      <c r="ANT644" s="10">
        <f>ANR644*1.2</f>
        <v>6</v>
      </c>
      <c r="ANU644" s="10"/>
      <c r="ANV644" s="274"/>
      <c r="ANW644" s="203" t="s">
        <v>103</v>
      </c>
      <c r="ANX644" s="277" t="s">
        <v>1279</v>
      </c>
      <c r="ANZ644" s="204"/>
      <c r="AOA644" s="204">
        <f>VLOOKUP(ANX644,$A$681:$F$2236,6,FALSE)</f>
        <v>58</v>
      </c>
      <c r="AOB644" s="203" t="s">
        <v>67</v>
      </c>
      <c r="AOC644" s="10">
        <f>AOA644*1.2</f>
        <v>69.599999999999994</v>
      </c>
      <c r="AOD644" s="10"/>
      <c r="AOE644" s="274"/>
      <c r="AOF644" s="203" t="s">
        <v>103</v>
      </c>
      <c r="AOG644" s="277" t="s">
        <v>699</v>
      </c>
      <c r="AOI644" s="204"/>
      <c r="AOJ644" s="204">
        <f>VLOOKUP(AOG644,$A$681:$F$2236,6,FALSE)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809</v>
      </c>
      <c r="AOR644" s="204"/>
      <c r="AOS644" s="204">
        <f>VLOOKUP(AOP644,$A$681:$F$2236,6,FALSE)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514</v>
      </c>
      <c r="APA644" s="204"/>
      <c r="APB644" s="204">
        <f>VLOOKUP(AOY644,$A$681:$F$2236,6,FALSE)</f>
        <v>35</v>
      </c>
      <c r="APC644" s="203" t="s">
        <v>67</v>
      </c>
      <c r="APD644" s="10">
        <f>APB644*1.2</f>
        <v>42</v>
      </c>
      <c r="APE644" s="10"/>
      <c r="APF644" s="274"/>
      <c r="APG644" s="203" t="s">
        <v>103</v>
      </c>
      <c r="APH644" s="277" t="s">
        <v>501</v>
      </c>
      <c r="APJ644" s="204"/>
      <c r="APK644" s="204">
        <f>VLOOKUP(APH644,$A$681:$F$2236,6,FALSE)</f>
        <v>39</v>
      </c>
      <c r="APL644" s="203" t="s">
        <v>67</v>
      </c>
      <c r="APM644" s="10">
        <f>APK644*1.2</f>
        <v>46.8</v>
      </c>
      <c r="APN644" s="10"/>
      <c r="APO644" s="274"/>
      <c r="APP644" s="203" t="s">
        <v>103</v>
      </c>
      <c r="APQ644" s="277" t="s">
        <v>477</v>
      </c>
      <c r="APS644" s="204"/>
      <c r="APT644" s="204">
        <f>VLOOKUP(APQ644,$A$681:$F$2236,6,FALSE)</f>
        <v>11</v>
      </c>
      <c r="APU644" s="203" t="s">
        <v>67</v>
      </c>
      <c r="APV644" s="10">
        <f>APT644*1.2</f>
        <v>13.2</v>
      </c>
      <c r="APW644" s="10"/>
      <c r="APX644" s="274"/>
      <c r="APY644" s="203" t="s">
        <v>103</v>
      </c>
      <c r="APZ644" s="277" t="s">
        <v>2586</v>
      </c>
      <c r="AQB644" s="204"/>
      <c r="AQC644" s="204">
        <f>VLOOKUP(APZ644,$A$681:$F$2236,6,FALSE)</f>
        <v>13</v>
      </c>
      <c r="AQD644" s="203" t="s">
        <v>67</v>
      </c>
      <c r="AQE644" s="10">
        <f>AQC644*1.2</f>
        <v>15.6</v>
      </c>
      <c r="AQF644" s="10"/>
      <c r="AQG644" s="274"/>
    </row>
    <row r="645" spans="1:1125" s="14" customFormat="1" ht="15">
      <c r="A645" s="203" t="s">
        <v>104</v>
      </c>
      <c r="B645" s="277" t="s">
        <v>535</v>
      </c>
      <c r="D645" s="204"/>
      <c r="E645" s="204">
        <f>VLOOKUP(B645,$A$681:$F$2236,6,FALSE)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711</v>
      </c>
      <c r="M645" s="204"/>
      <c r="N645" s="204">
        <f>VLOOKUP(K645,$A$681:$F$2236,6,FALSE)</f>
        <v>27</v>
      </c>
      <c r="O645" s="203" t="s">
        <v>69</v>
      </c>
      <c r="P645" s="10">
        <f>N645*1.1</f>
        <v>29.700000000000003</v>
      </c>
      <c r="Q645" s="10"/>
      <c r="R645" s="268"/>
      <c r="S645" s="203" t="s">
        <v>104</v>
      </c>
      <c r="T645" s="277" t="s">
        <v>1454</v>
      </c>
      <c r="V645" s="204"/>
      <c r="W645" s="204">
        <f>VLOOKUP(T645,$A$681:$F$2236,6,FALSE)</f>
        <v>5</v>
      </c>
      <c r="X645" s="203" t="s">
        <v>69</v>
      </c>
      <c r="Y645" s="10">
        <f>W645*1.1</f>
        <v>5.5</v>
      </c>
      <c r="Z645" s="10"/>
      <c r="AA645" s="268"/>
      <c r="AB645" s="203" t="s">
        <v>104</v>
      </c>
      <c r="AC645" s="277" t="s">
        <v>711</v>
      </c>
      <c r="AE645" s="204"/>
      <c r="AF645" s="204">
        <f>VLOOKUP(AC645,$A$681:$F$2236,6,FALSE)</f>
        <v>27</v>
      </c>
      <c r="AG645" s="203" t="s">
        <v>69</v>
      </c>
      <c r="AH645" s="10">
        <f>AF645*1.1</f>
        <v>29.700000000000003</v>
      </c>
      <c r="AI645" s="10"/>
      <c r="AJ645" s="268"/>
      <c r="AK645" s="203" t="s">
        <v>104</v>
      </c>
      <c r="AL645" s="277" t="s">
        <v>2586</v>
      </c>
      <c r="AN645" s="204"/>
      <c r="AO645" s="204">
        <f>VLOOKUP(AL645,$A$681:$F$2236,6,FALSE)</f>
        <v>13</v>
      </c>
      <c r="AP645" s="203" t="s">
        <v>69</v>
      </c>
      <c r="AQ645" s="10">
        <f>AO645*1.1</f>
        <v>14.3</v>
      </c>
      <c r="AR645" s="10"/>
      <c r="AS645" s="268"/>
      <c r="AT645" s="203" t="s">
        <v>104</v>
      </c>
      <c r="AU645" s="277" t="s">
        <v>2644</v>
      </c>
      <c r="AW645" s="204"/>
      <c r="AX645" s="204">
        <f>VLOOKUP(AU645,$A$681:$F$2236,6,FALSE)</f>
        <v>85</v>
      </c>
      <c r="AY645" s="203" t="s">
        <v>69</v>
      </c>
      <c r="AZ645" s="10">
        <f>AX645*1.1</f>
        <v>93.500000000000014</v>
      </c>
      <c r="BA645" s="10"/>
      <c r="BB645" s="268"/>
      <c r="BC645" s="203" t="s">
        <v>104</v>
      </c>
      <c r="BD645" s="277" t="s">
        <v>1279</v>
      </c>
      <c r="BF645" s="204"/>
      <c r="BG645" s="204">
        <f>VLOOKUP(BD645,$A$681:$F$2236,6,FALSE)</f>
        <v>58</v>
      </c>
      <c r="BH645" s="203" t="s">
        <v>69</v>
      </c>
      <c r="BI645" s="10">
        <f>BG645*1.1</f>
        <v>63.800000000000004</v>
      </c>
      <c r="BJ645" s="10"/>
      <c r="BK645" s="268"/>
      <c r="BL645" s="203" t="s">
        <v>104</v>
      </c>
      <c r="BM645" s="277" t="s">
        <v>809</v>
      </c>
      <c r="BO645" s="204"/>
      <c r="BP645" s="204">
        <f>VLOOKUP(BM645,$A$681:$F$2236,6,FALSE)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1454</v>
      </c>
      <c r="BX645" s="204"/>
      <c r="BY645" s="204">
        <f>VLOOKUP(BV645,$A$681:$F$2236,6,FALSE)</f>
        <v>5</v>
      </c>
      <c r="BZ645" s="203" t="s">
        <v>69</v>
      </c>
      <c r="CA645" s="10">
        <f>BY645*1.1</f>
        <v>5.5</v>
      </c>
      <c r="CB645" s="10"/>
      <c r="CC645" s="268"/>
      <c r="CD645" s="203" t="s">
        <v>104</v>
      </c>
      <c r="CE645" s="277" t="s">
        <v>809</v>
      </c>
      <c r="CG645" s="204"/>
      <c r="CH645" s="204">
        <f>VLOOKUP(CE645,$A$681:$F$2236,6,FALSE)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686</v>
      </c>
      <c r="CP645" s="204"/>
      <c r="CQ645" s="204">
        <f>VLOOKUP(CN645,$A$681:$F$2236,6,FALSE)</f>
        <v>0</v>
      </c>
      <c r="CR645" s="203" t="s">
        <v>69</v>
      </c>
      <c r="CS645" s="10">
        <f>CQ645*1.1</f>
        <v>0</v>
      </c>
      <c r="CT645" s="10"/>
      <c r="CU645" s="268"/>
      <c r="CV645" s="203" t="s">
        <v>104</v>
      </c>
      <c r="CW645" s="277" t="s">
        <v>1706</v>
      </c>
      <c r="CY645" s="204"/>
      <c r="CZ645" s="204">
        <f>VLOOKUP(CW645,$A$681:$F$2236,6,FALSE)</f>
        <v>27</v>
      </c>
      <c r="DA645" s="203" t="s">
        <v>69</v>
      </c>
      <c r="DB645" s="10">
        <f>CZ645*1.1</f>
        <v>29.700000000000003</v>
      </c>
      <c r="DC645" s="10"/>
      <c r="DD645" s="268"/>
      <c r="DE645" s="203" t="s">
        <v>104</v>
      </c>
      <c r="DF645" s="277" t="s">
        <v>1279</v>
      </c>
      <c r="DH645" s="204"/>
      <c r="DI645" s="204">
        <f>VLOOKUP(DF645,$A$681:$F$2236,6,FALSE)</f>
        <v>58</v>
      </c>
      <c r="DJ645" s="203" t="s">
        <v>69</v>
      </c>
      <c r="DK645" s="10">
        <f>DI645*1.1</f>
        <v>63.800000000000004</v>
      </c>
      <c r="DL645" s="10"/>
      <c r="DM645" s="268"/>
      <c r="DN645" s="203" t="s">
        <v>104</v>
      </c>
      <c r="DO645" s="277" t="s">
        <v>809</v>
      </c>
      <c r="DQ645" s="204"/>
      <c r="DR645" s="204">
        <f>VLOOKUP(DO645,$A$681:$F$2236,6,FALSE)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VLOOKUP(DX645,$A$681:$F$2236,6,FALSE)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511</v>
      </c>
      <c r="EI645" s="204"/>
      <c r="EJ645" s="204">
        <f>VLOOKUP(EG645,$A$681:$F$2236,6,FALSE)</f>
        <v>68</v>
      </c>
      <c r="EK645" s="203" t="s">
        <v>69</v>
      </c>
      <c r="EL645" s="10">
        <f>EJ645*1.1</f>
        <v>74.800000000000011</v>
      </c>
      <c r="EM645" s="10"/>
      <c r="EN645" s="268"/>
      <c r="EO645" s="203" t="s">
        <v>104</v>
      </c>
      <c r="EP645" s="277" t="s">
        <v>2088</v>
      </c>
      <c r="ER645" s="204"/>
      <c r="ES645" s="204">
        <f>VLOOKUP(EP645,$A$681:$F$2236,6,FALSE)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2586</v>
      </c>
      <c r="FA645" s="204"/>
      <c r="FB645" s="204">
        <f>VLOOKUP(EY645,$A$681:$F$2236,6,FALSE)</f>
        <v>13</v>
      </c>
      <c r="FC645" s="203" t="s">
        <v>69</v>
      </c>
      <c r="FD645" s="10">
        <f>FB645*1.1</f>
        <v>14.3</v>
      </c>
      <c r="FE645" s="10"/>
      <c r="FF645" s="268"/>
      <c r="FG645" s="203" t="s">
        <v>104</v>
      </c>
      <c r="FH645" s="424" t="s">
        <v>810</v>
      </c>
      <c r="FJ645" s="204"/>
      <c r="FK645" s="204">
        <f>VLOOKUP(FH645,$A$681:$F$2236,6,FALSE)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1279</v>
      </c>
      <c r="FS645" s="204"/>
      <c r="FT645" s="204">
        <f>VLOOKUP(FQ645,$A$681:$F$2236,6,FALSE)</f>
        <v>58</v>
      </c>
      <c r="FU645" s="203" t="s">
        <v>69</v>
      </c>
      <c r="FV645" s="10">
        <f>FT645*1.1</f>
        <v>63.800000000000004</v>
      </c>
      <c r="FW645" s="10"/>
      <c r="FX645" s="268"/>
      <c r="FY645" s="203" t="s">
        <v>104</v>
      </c>
      <c r="FZ645" s="277" t="s">
        <v>1194</v>
      </c>
      <c r="GB645" s="204"/>
      <c r="GC645" s="204">
        <f>VLOOKUP(FZ645,$A$681:$F$2236,6,FALSE)</f>
        <v>54</v>
      </c>
      <c r="GD645" s="203" t="s">
        <v>69</v>
      </c>
      <c r="GE645" s="10">
        <f>GC645*1.1</f>
        <v>59.400000000000006</v>
      </c>
      <c r="GF645" s="10"/>
      <c r="GG645" s="268"/>
      <c r="GH645" s="203" t="s">
        <v>104</v>
      </c>
      <c r="GI645" s="277" t="s">
        <v>683</v>
      </c>
      <c r="GK645" s="204"/>
      <c r="GL645" s="204">
        <f>VLOOKUP(GI645,$A$681:$F$2236,6,FALSE)</f>
        <v>13</v>
      </c>
      <c r="GM645" s="203" t="s">
        <v>69</v>
      </c>
      <c r="GN645" s="10">
        <f>GL645*1.1</f>
        <v>14.3</v>
      </c>
      <c r="GO645" s="10"/>
      <c r="GP645" s="268"/>
      <c r="GQ645" s="203" t="s">
        <v>104</v>
      </c>
      <c r="GR645" s="277" t="s">
        <v>809</v>
      </c>
      <c r="GT645" s="204"/>
      <c r="GU645" s="204">
        <f>VLOOKUP(GR645,$A$681:$F$2236,6,FALSE)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455</v>
      </c>
      <c r="HC645" s="204"/>
      <c r="HD645" s="204">
        <f>VLOOKUP(HA645,$A$681:$F$2236,6,FALSE)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1279</v>
      </c>
      <c r="HL645" s="204"/>
      <c r="HM645" s="204">
        <f>VLOOKUP(HJ645,$A$681:$F$2236,6,FALSE)</f>
        <v>58</v>
      </c>
      <c r="HN645" s="203" t="s">
        <v>69</v>
      </c>
      <c r="HO645" s="10">
        <f>HM645*1.1</f>
        <v>63.800000000000004</v>
      </c>
      <c r="HP645" s="10"/>
      <c r="HQ645" s="268"/>
      <c r="HR645" s="203" t="s">
        <v>104</v>
      </c>
      <c r="HS645" s="277" t="s">
        <v>434</v>
      </c>
      <c r="HU645" s="204"/>
      <c r="HV645" s="204">
        <f>VLOOKUP(HS645,$A$681:$F$2236,6,FALSE)</f>
        <v>0</v>
      </c>
      <c r="HW645" s="203" t="s">
        <v>69</v>
      </c>
      <c r="HX645" s="10">
        <f>HV645*1.1</f>
        <v>0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VLOOKUP(IB645,$A$681:$F$2236,6,FALSE)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1706</v>
      </c>
      <c r="IM645" s="204"/>
      <c r="IN645" s="204">
        <f>VLOOKUP(IK645,$A$681:$F$2236,6,FALSE)</f>
        <v>27</v>
      </c>
      <c r="IO645" s="203" t="s">
        <v>69</v>
      </c>
      <c r="IP645" s="10">
        <f>IN645*1.1</f>
        <v>29.700000000000003</v>
      </c>
      <c r="IQ645" s="10"/>
      <c r="IR645" s="268"/>
      <c r="IS645" s="203" t="s">
        <v>104</v>
      </c>
      <c r="IT645" s="277" t="s">
        <v>455</v>
      </c>
      <c r="IV645" s="204"/>
      <c r="IW645" s="204">
        <f>VLOOKUP(IT645,$A$681:$F$2236,6,FALSE)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535</v>
      </c>
      <c r="JE645" s="204"/>
      <c r="JF645" s="204">
        <f>VLOOKUP(JC645,$A$681:$F$2236,6,FALSE)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810</v>
      </c>
      <c r="JN645" s="204"/>
      <c r="JO645" s="204">
        <f>VLOOKUP(JL645,$A$681:$F$2236,6,FALSE)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417</v>
      </c>
      <c r="JW645" s="204"/>
      <c r="JX645" s="204">
        <f>VLOOKUP(JU645,$A$681:$F$2236,6,FALSE)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545</v>
      </c>
      <c r="KF645" s="204"/>
      <c r="KG645" s="204">
        <f>VLOOKUP(KD645,$A$681:$F$2236,6,FALSE)</f>
        <v>25</v>
      </c>
      <c r="KH645" s="203" t="s">
        <v>69</v>
      </c>
      <c r="KI645" s="10">
        <f>KG645*1.1</f>
        <v>27.500000000000004</v>
      </c>
      <c r="KJ645" s="10"/>
      <c r="KK645" s="268"/>
      <c r="KL645" s="203" t="s">
        <v>104</v>
      </c>
      <c r="KM645" s="277" t="s">
        <v>2070</v>
      </c>
      <c r="KO645" s="204"/>
      <c r="KP645" s="204">
        <f>VLOOKUP(KM645,$A$681:$F$2236,6,FALSE)</f>
        <v>15</v>
      </c>
      <c r="KQ645" s="203" t="s">
        <v>69</v>
      </c>
      <c r="KR645" s="10">
        <f>KP645*1.1</f>
        <v>16.5</v>
      </c>
      <c r="KS645" s="10"/>
      <c r="KT645" s="268"/>
      <c r="KU645" s="203" t="s">
        <v>104</v>
      </c>
      <c r="KV645" s="277" t="s">
        <v>2586</v>
      </c>
      <c r="KX645" s="204"/>
      <c r="KY645" s="204">
        <f>VLOOKUP(KV645,$A$681:$F$2236,6,FALSE)</f>
        <v>13</v>
      </c>
      <c r="KZ645" s="203" t="s">
        <v>69</v>
      </c>
      <c r="LA645" s="10">
        <f>KY645*1.1</f>
        <v>14.3</v>
      </c>
      <c r="LB645" s="10"/>
      <c r="LC645" s="268"/>
      <c r="LD645" s="203" t="s">
        <v>104</v>
      </c>
      <c r="LE645" s="277" t="s">
        <v>481</v>
      </c>
      <c r="LG645" s="204"/>
      <c r="LH645" s="204">
        <f>VLOOKUP(LE645,$A$681:$F$2236,6,FALSE)</f>
        <v>9</v>
      </c>
      <c r="LI645" s="203" t="s">
        <v>69</v>
      </c>
      <c r="LJ645" s="10">
        <f>LH645*1.1</f>
        <v>9.9</v>
      </c>
      <c r="LK645" s="10"/>
      <c r="LL645" s="268"/>
      <c r="LM645" s="203" t="s">
        <v>104</v>
      </c>
      <c r="LN645" s="277" t="s">
        <v>1279</v>
      </c>
      <c r="LP645" s="204"/>
      <c r="LQ645" s="204">
        <f>VLOOKUP(LN645,$A$681:$F$2236,6,FALSE)</f>
        <v>58</v>
      </c>
      <c r="LR645" s="203" t="s">
        <v>69</v>
      </c>
      <c r="LS645" s="10">
        <f>LQ645*1.1</f>
        <v>63.800000000000004</v>
      </c>
      <c r="LT645" s="10"/>
      <c r="LU645" s="268"/>
      <c r="LV645" s="203" t="s">
        <v>104</v>
      </c>
      <c r="LW645" s="277" t="s">
        <v>545</v>
      </c>
      <c r="LY645" s="204"/>
      <c r="LZ645" s="204">
        <f>VLOOKUP(LW645,$A$681:$F$2236,6,FALSE)</f>
        <v>25</v>
      </c>
      <c r="MA645" s="203" t="s">
        <v>69</v>
      </c>
      <c r="MB645" s="10">
        <f>LZ645*1.1</f>
        <v>27.500000000000004</v>
      </c>
      <c r="MC645" s="10"/>
      <c r="MD645" s="268"/>
      <c r="ME645" s="203" t="s">
        <v>104</v>
      </c>
      <c r="MF645" s="277" t="s">
        <v>2088</v>
      </c>
      <c r="MH645" s="204"/>
      <c r="MI645" s="204">
        <f>VLOOKUP(MF645,$A$681:$F$2236,6,FALSE)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1279</v>
      </c>
      <c r="MQ645" s="204"/>
      <c r="MR645" s="204">
        <f>VLOOKUP(MO645,$A$681:$F$2236,6,FALSE)</f>
        <v>58</v>
      </c>
      <c r="MS645" s="203" t="s">
        <v>69</v>
      </c>
      <c r="MT645" s="10">
        <f>MR645*1.1</f>
        <v>63.800000000000004</v>
      </c>
      <c r="MU645" s="10"/>
      <c r="MV645" s="268"/>
      <c r="MW645" s="203" t="s">
        <v>104</v>
      </c>
      <c r="MX645" s="277" t="s">
        <v>2586</v>
      </c>
      <c r="MZ645" s="204"/>
      <c r="NA645" s="204">
        <f>VLOOKUP(MX645,$A$681:$F$2236,6,FALSE)</f>
        <v>13</v>
      </c>
      <c r="NB645" s="203" t="s">
        <v>69</v>
      </c>
      <c r="NC645" s="10">
        <f>NA645*1.1</f>
        <v>14.3</v>
      </c>
      <c r="ND645" s="10"/>
      <c r="NE645" s="268"/>
      <c r="NF645" s="203" t="s">
        <v>104</v>
      </c>
      <c r="NG645" s="277" t="s">
        <v>2644</v>
      </c>
      <c r="NI645" s="204"/>
      <c r="NJ645" s="204">
        <f>VLOOKUP(NG645,$A$681:$F$2236,6,FALSE)</f>
        <v>85</v>
      </c>
      <c r="NK645" s="203" t="s">
        <v>69</v>
      </c>
      <c r="NL645" s="10">
        <f>NJ645*1.1</f>
        <v>93.500000000000014</v>
      </c>
      <c r="NM645" s="10"/>
      <c r="NN645" s="268"/>
      <c r="NO645" s="203" t="s">
        <v>104</v>
      </c>
      <c r="NP645" s="427" t="s">
        <v>580</v>
      </c>
      <c r="NR645" s="204"/>
      <c r="NS645" s="204">
        <f>VLOOKUP(NP645,$A$681:$F$2236,6,FALSE)</f>
        <v>32</v>
      </c>
      <c r="NT645" s="203" t="s">
        <v>69</v>
      </c>
      <c r="NU645" s="10">
        <f>NS645*1.1</f>
        <v>35.200000000000003</v>
      </c>
      <c r="NV645" s="10"/>
      <c r="NW645" s="268"/>
      <c r="NX645" s="203" t="s">
        <v>104</v>
      </c>
      <c r="NY645" s="277" t="s">
        <v>447</v>
      </c>
      <c r="OA645" s="204"/>
      <c r="OB645" s="204">
        <f>VLOOKUP(NY645,$A$681:$F$2236,6,FALSE)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711</v>
      </c>
      <c r="OJ645" s="204"/>
      <c r="OK645" s="204">
        <f>VLOOKUP(OH645,$A$681:$F$2236,6,FALSE)</f>
        <v>27</v>
      </c>
      <c r="OL645" s="203" t="s">
        <v>69</v>
      </c>
      <c r="OM645" s="10">
        <f>OK645*1.1</f>
        <v>29.700000000000003</v>
      </c>
      <c r="ON645" s="10"/>
      <c r="OO645" s="268"/>
      <c r="OP645" s="203" t="s">
        <v>104</v>
      </c>
      <c r="OQ645" s="427" t="s">
        <v>538</v>
      </c>
      <c r="OS645" s="204"/>
      <c r="OT645" s="204">
        <f>VLOOKUP(OQ645,$A$681:$F$2236,6,FALSE)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31" t="s">
        <v>1279</v>
      </c>
      <c r="PB645" s="204"/>
      <c r="PC645" s="204">
        <f>VLOOKUP(OZ645,$A$681:$F$2236,6,FALSE)</f>
        <v>58</v>
      </c>
      <c r="PD645" s="203" t="s">
        <v>69</v>
      </c>
      <c r="PE645" s="10">
        <f>PC645*1.1</f>
        <v>63.800000000000004</v>
      </c>
      <c r="PF645" s="10"/>
      <c r="PG645" s="268"/>
      <c r="PH645" s="203" t="s">
        <v>104</v>
      </c>
      <c r="PI645" s="277" t="s">
        <v>1454</v>
      </c>
      <c r="PK645" s="204"/>
      <c r="PL645" s="204">
        <f>VLOOKUP(PI645,$A$681:$F$2236,6,FALSE)</f>
        <v>5</v>
      </c>
      <c r="PM645" s="203" t="s">
        <v>69</v>
      </c>
      <c r="PN645" s="10">
        <f>PL645*1.1</f>
        <v>5.5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VLOOKUP(PR645,$A$681:$F$2236,6,FALSE)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1189</v>
      </c>
      <c r="QC645" s="204"/>
      <c r="QD645" s="204">
        <f>VLOOKUP(QA645,$A$681:$F$2236,6,FALSE)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1279</v>
      </c>
      <c r="QL645" s="204"/>
      <c r="QM645" s="204">
        <f>VLOOKUP(QJ645,$A$681:$F$2236,6,FALSE)</f>
        <v>58</v>
      </c>
      <c r="QN645" s="203" t="s">
        <v>69</v>
      </c>
      <c r="QO645" s="10">
        <f>QM645*1.1</f>
        <v>63.800000000000004</v>
      </c>
      <c r="QP645" s="10"/>
      <c r="QQ645" s="268"/>
      <c r="QR645" s="203" t="s">
        <v>104</v>
      </c>
      <c r="QS645" s="277" t="s">
        <v>545</v>
      </c>
      <c r="QU645" s="204"/>
      <c r="QV645" s="204">
        <f>VLOOKUP(QS645,$A$681:$F$2236,6,FALSE)</f>
        <v>25</v>
      </c>
      <c r="QW645" s="203" t="s">
        <v>69</v>
      </c>
      <c r="QX645" s="10">
        <f>QV645*1.1</f>
        <v>27.500000000000004</v>
      </c>
      <c r="QY645" s="10"/>
      <c r="QZ645" s="268"/>
      <c r="RA645" s="203" t="s">
        <v>104</v>
      </c>
      <c r="RB645" s="277" t="s">
        <v>535</v>
      </c>
      <c r="RD645" s="204"/>
      <c r="RE645" s="204">
        <f>VLOOKUP(RB645,$A$681:$F$2236,6,FALSE)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VLOOKUP(RK645,$A$681:$F$2236,6,FALSE)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2644</v>
      </c>
      <c r="RV645" s="204"/>
      <c r="RW645" s="204">
        <f>VLOOKUP(RT645,$A$681:$F$2236,6,FALSE)</f>
        <v>85</v>
      </c>
      <c r="RX645" s="203" t="s">
        <v>69</v>
      </c>
      <c r="RY645" s="10">
        <f>RW645*1.1</f>
        <v>93.500000000000014</v>
      </c>
      <c r="RZ645" s="10"/>
      <c r="SA645" s="274"/>
      <c r="SB645" s="203" t="s">
        <v>104</v>
      </c>
      <c r="SC645" s="277" t="s">
        <v>514</v>
      </c>
      <c r="SE645" s="204"/>
      <c r="SF645" s="204">
        <f>VLOOKUP(SC645,$A$681:$F$2236,6,FALSE)</f>
        <v>35</v>
      </c>
      <c r="SG645" s="203" t="s">
        <v>69</v>
      </c>
      <c r="SH645" s="10">
        <f>SF645*1.1</f>
        <v>38.5</v>
      </c>
      <c r="SI645" s="10"/>
      <c r="SJ645" s="274"/>
      <c r="SK645" s="203" t="s">
        <v>104</v>
      </c>
      <c r="SL645" s="277" t="s">
        <v>2088</v>
      </c>
      <c r="SN645" s="204"/>
      <c r="SO645" s="204">
        <f>VLOOKUP(SL645,$A$681:$F$2236,6,FALSE)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2533</v>
      </c>
      <c r="SW645" s="204"/>
      <c r="SX645" s="204">
        <f>VLOOKUP(SU645,$A$681:$F$2236,6,FALSE)</f>
        <v>8</v>
      </c>
      <c r="SY645" s="203" t="s">
        <v>69</v>
      </c>
      <c r="SZ645" s="10">
        <f>SX645*1.1</f>
        <v>8.8000000000000007</v>
      </c>
      <c r="TA645" s="10"/>
      <c r="TB645" s="274"/>
      <c r="TC645" s="203" t="s">
        <v>104</v>
      </c>
      <c r="TD645" s="431" t="s">
        <v>477</v>
      </c>
      <c r="TF645" s="204"/>
      <c r="TG645" s="204">
        <f>VLOOKUP(TD645,$A$681:$F$2236,6,FALSE)</f>
        <v>11</v>
      </c>
      <c r="TH645" s="203" t="s">
        <v>69</v>
      </c>
      <c r="TI645" s="10">
        <f>TG645*1.1</f>
        <v>12.100000000000001</v>
      </c>
      <c r="TK645" s="274"/>
      <c r="TL645" s="203" t="s">
        <v>104</v>
      </c>
      <c r="TM645" s="277" t="s">
        <v>1273</v>
      </c>
      <c r="TO645" s="204"/>
      <c r="TP645" s="204">
        <f>VLOOKUP(TM645,$A$681:$F$2236,6,FALSE)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455</v>
      </c>
      <c r="TX645" s="204"/>
      <c r="TY645" s="204">
        <f>VLOOKUP(TV645,$A$681:$F$2236,6,FALSE)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VLOOKUP(UE645,$A$681:$F$2236,6,FALSE)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2586</v>
      </c>
      <c r="UP645" s="204"/>
      <c r="UQ645" s="204">
        <f>VLOOKUP(UN645,$A$681:$F$2236,6,FALSE)</f>
        <v>13</v>
      </c>
      <c r="UR645" s="203" t="s">
        <v>69</v>
      </c>
      <c r="US645" s="10">
        <f>UQ645*1.1</f>
        <v>14.3</v>
      </c>
      <c r="UT645" s="10"/>
      <c r="UU645" s="274"/>
      <c r="UV645" s="203" t="s">
        <v>104</v>
      </c>
      <c r="UW645" s="277" t="s">
        <v>711</v>
      </c>
      <c r="UY645" s="204"/>
      <c r="UZ645" s="204">
        <f>VLOOKUP(UW645,$A$681:$F$2236,6,FALSE)</f>
        <v>27</v>
      </c>
      <c r="VA645" s="203" t="s">
        <v>69</v>
      </c>
      <c r="VB645" s="10">
        <f>UZ645*1.1</f>
        <v>29.700000000000003</v>
      </c>
      <c r="VC645" s="10"/>
      <c r="VD645" s="274"/>
      <c r="VE645" s="203" t="s">
        <v>104</v>
      </c>
      <c r="VF645" s="277" t="s">
        <v>1003</v>
      </c>
      <c r="VH645" s="204"/>
      <c r="VI645" s="204">
        <f>VLOOKUP(VF645,$A$681:$F$2236,6,FALSE)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829</v>
      </c>
      <c r="VQ645" s="204"/>
      <c r="VR645" s="204">
        <f>VLOOKUP(VO645,$A$681:$F$2236,6,FALSE)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VLOOKUP(VX645,$A$681:$F$2236,6,FALSE)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1706</v>
      </c>
      <c r="WI645" s="204"/>
      <c r="WJ645" s="204">
        <f>VLOOKUP(WG645,$A$681:$F$2236,6,FALSE)</f>
        <v>27</v>
      </c>
      <c r="WK645" s="203" t="s">
        <v>69</v>
      </c>
      <c r="WL645" s="10">
        <f>WJ645*1.1</f>
        <v>29.700000000000003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VLOOKUP(WP645,$A$681:$F$2236,6,FALSE)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VLOOKUP(WY645,$A$681:$F$2236,6,FALSE)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576</v>
      </c>
      <c r="XJ645" s="204"/>
      <c r="XK645" s="204">
        <f>VLOOKUP(XH645,$A$681:$F$2236,6,FALSE)</f>
        <v>30</v>
      </c>
      <c r="XL645" s="203" t="s">
        <v>69</v>
      </c>
      <c r="XM645" s="10">
        <f>XK645*1.1</f>
        <v>33</v>
      </c>
      <c r="XO645" s="274"/>
      <c r="XP645" s="203" t="s">
        <v>104</v>
      </c>
      <c r="XQ645" s="277" t="s">
        <v>1279</v>
      </c>
      <c r="XS645" s="204"/>
      <c r="XT645" s="204">
        <f>VLOOKUP(XQ645,$A$681:$F$2236,6,FALSE)</f>
        <v>58</v>
      </c>
      <c r="XU645" s="203" t="s">
        <v>69</v>
      </c>
      <c r="XV645" s="10">
        <f>XT645*1.1</f>
        <v>63.800000000000004</v>
      </c>
      <c r="XW645" s="10"/>
      <c r="XX645" s="274"/>
      <c r="XY645" s="203" t="s">
        <v>104</v>
      </c>
      <c r="XZ645" s="277" t="s">
        <v>827</v>
      </c>
      <c r="YB645" s="204"/>
      <c r="YC645" s="204">
        <f>VLOOKUP(XZ645,$A$681:$F$2236,6,FALSE)</f>
        <v>5</v>
      </c>
      <c r="YD645" s="203" t="s">
        <v>69</v>
      </c>
      <c r="YE645" s="10">
        <f>YC645*1.1</f>
        <v>5.5</v>
      </c>
      <c r="YG645" s="274"/>
      <c r="YH645" s="203" t="s">
        <v>104</v>
      </c>
      <c r="YI645" s="279" t="s">
        <v>183</v>
      </c>
      <c r="YK645" s="204"/>
      <c r="YL645" s="204" t="e">
        <f>VLOOKUP(YI645,$A$681:$F$2236,6,FALSE)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VLOOKUP(YR645,$A$681:$F$2236,6,FALSE)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31" t="s">
        <v>1273</v>
      </c>
      <c r="ZC645" s="204"/>
      <c r="ZD645" s="204">
        <f>VLOOKUP(ZA645,$A$681:$F$2236,6,FALSE)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514</v>
      </c>
      <c r="ZL645" s="204"/>
      <c r="ZM645" s="204">
        <f>VLOOKUP(ZJ645,$A$681:$F$2236,6,FALSE)</f>
        <v>35</v>
      </c>
      <c r="ZN645" s="203" t="s">
        <v>69</v>
      </c>
      <c r="ZO645" s="10">
        <f>ZM645*1.1</f>
        <v>38.5</v>
      </c>
      <c r="ZQ645" s="274"/>
      <c r="ZR645" s="203" t="s">
        <v>104</v>
      </c>
      <c r="ZS645" s="277" t="s">
        <v>447</v>
      </c>
      <c r="ZU645" s="204"/>
      <c r="ZV645" s="204">
        <f>VLOOKUP(ZS645,$A$681:$F$2236,6,FALSE)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711</v>
      </c>
      <c r="AAD645" s="204"/>
      <c r="AAE645" s="204">
        <f>VLOOKUP(AAB645,$A$681:$F$2236,6,FALSE)</f>
        <v>27</v>
      </c>
      <c r="AAF645" s="203" t="s">
        <v>69</v>
      </c>
      <c r="AAG645" s="10">
        <f>AAE645*1.1</f>
        <v>29.700000000000003</v>
      </c>
      <c r="AAH645" s="10"/>
      <c r="AAI645" s="274"/>
      <c r="AAJ645" s="203" t="s">
        <v>104</v>
      </c>
      <c r="AAK645" s="277" t="s">
        <v>1719</v>
      </c>
      <c r="AAM645" s="204"/>
      <c r="AAN645" s="204">
        <f>VLOOKUP(AAK645,$A$681:$F$2236,6,FALSE)</f>
        <v>0</v>
      </c>
      <c r="AAO645" s="203" t="s">
        <v>69</v>
      </c>
      <c r="AAP645" s="10">
        <f>AAN645*1.1</f>
        <v>0</v>
      </c>
      <c r="AAQ645" s="10"/>
      <c r="AAR645" s="274"/>
      <c r="AAS645" s="203" t="s">
        <v>104</v>
      </c>
      <c r="AAT645" s="277" t="s">
        <v>501</v>
      </c>
      <c r="AAV645" s="204"/>
      <c r="AAW645" s="204">
        <f>VLOOKUP(AAT645,$A$681:$F$2236,6,FALSE)</f>
        <v>39</v>
      </c>
      <c r="AAX645" s="203" t="s">
        <v>69</v>
      </c>
      <c r="AAY645" s="10">
        <f>AAW645*1.1</f>
        <v>42.900000000000006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VLOOKUP(ABC645,$A$681:$F$2236,6,FALSE)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1202</v>
      </c>
      <c r="ABN645" s="204"/>
      <c r="ABO645" s="204">
        <f>VLOOKUP(ABL645,$A$681:$F$2236,6,FALSE)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1003</v>
      </c>
      <c r="ABW645" s="204"/>
      <c r="ABX645" s="204">
        <f>VLOOKUP(ABU645,$A$681:$F$2236,6,FALSE)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VLOOKUP(ACD645,$A$681:$F$2236,6,FALSE)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VLOOKUP(ACM645,$A$681:$F$2236,6,FALSE)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VLOOKUP(ACV645,$A$681:$F$2236,6,FALSE)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VLOOKUP(ADE645,$A$681:$F$2236,6,FALSE)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VLOOKUP(ADN645,$A$681:$F$2236,6,FALSE)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VLOOKUP(ADW645,$A$681:$F$2236,6,FALSE)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VLOOKUP(AEF645,$A$681:$F$2236,6,FALSE)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VLOOKUP(AEO645,$A$681:$F$2236,6,FALSE)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VLOOKUP(AEX645,$A$681:$F$2236,6,FALSE)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VLOOKUP(AFG645,$A$681:$F$2236,6,FALSE)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VLOOKUP(AFP645,$A$681:$F$2236,6,FALSE)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VLOOKUP(AFY645,$A$681:$F$2236,6,FALSE)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VLOOKUP(AGH645,$A$681:$F$2236,6,FALSE)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VLOOKUP(AGQ645,$A$681:$F$2236,6,FALSE)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631</v>
      </c>
      <c r="AHB645" s="204"/>
      <c r="AHC645" s="204">
        <f>VLOOKUP(AGZ645,$A$681:$F$2236,6,FALSE)</f>
        <v>111</v>
      </c>
      <c r="AHD645" s="203" t="s">
        <v>69</v>
      </c>
      <c r="AHE645" s="10">
        <f>AHC645*1.1</f>
        <v>122.10000000000001</v>
      </c>
      <c r="AHF645" s="10"/>
      <c r="AHG645" s="274"/>
      <c r="AHH645" s="203" t="s">
        <v>104</v>
      </c>
      <c r="AHI645" s="277" t="s">
        <v>698</v>
      </c>
      <c r="AHK645" s="204"/>
      <c r="AHL645" s="204">
        <f>VLOOKUP(AHI645,$A$681:$F$2236,6,FALSE)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810</v>
      </c>
      <c r="AHT645" s="204"/>
      <c r="AHU645" s="204">
        <f>VLOOKUP(AHR645,$A$681:$F$2236,6,FALSE)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809</v>
      </c>
      <c r="AIC645" s="204"/>
      <c r="AID645" s="204">
        <f>VLOOKUP(AIA645,$A$681:$F$2236,6,FALSE)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434</v>
      </c>
      <c r="AIL645" s="204"/>
      <c r="AIM645" s="204">
        <f>VLOOKUP(AIJ645,$A$681:$F$2236,6,FALSE)</f>
        <v>0</v>
      </c>
      <c r="AIN645" s="203" t="s">
        <v>69</v>
      </c>
      <c r="AIO645" s="10">
        <f>AIM645*1.1</f>
        <v>0</v>
      </c>
      <c r="AIP645" s="10"/>
      <c r="AIQ645" s="274"/>
      <c r="AIR645" s="203" t="s">
        <v>104</v>
      </c>
      <c r="AIS645" s="277" t="s">
        <v>561</v>
      </c>
      <c r="AIU645" s="204"/>
      <c r="AIV645" s="204">
        <f>VLOOKUP(AIS645,$A$681:$F$2236,6,FALSE)</f>
        <v>0</v>
      </c>
      <c r="AIW645" s="203" t="s">
        <v>69</v>
      </c>
      <c r="AIX645" s="10">
        <f>AIV645*1.1</f>
        <v>0</v>
      </c>
      <c r="AIY645" s="10"/>
      <c r="AIZ645" s="274"/>
      <c r="AJA645" s="203" t="s">
        <v>104</v>
      </c>
      <c r="AJB645" s="277" t="s">
        <v>447</v>
      </c>
      <c r="AJD645" s="204"/>
      <c r="AJE645" s="204">
        <f>VLOOKUP(AJB645,$A$681:$F$2236,6,FALSE)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545</v>
      </c>
      <c r="AJM645" s="204"/>
      <c r="AJN645" s="204">
        <f>VLOOKUP(AJK645,$A$681:$F$2236,6,FALSE)</f>
        <v>25</v>
      </c>
      <c r="AJO645" s="203" t="s">
        <v>69</v>
      </c>
      <c r="AJP645" s="10">
        <f>AJN645*1.1</f>
        <v>27.500000000000004</v>
      </c>
      <c r="AJQ645" s="10"/>
      <c r="AJR645" s="274"/>
      <c r="AJS645" s="203" t="s">
        <v>104</v>
      </c>
      <c r="AJT645" s="434" t="s">
        <v>1189</v>
      </c>
      <c r="AJV645" s="204"/>
      <c r="AJW645" s="204">
        <f>VLOOKUP(AJT645,$A$681:$F$2236,6,FALSE)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545</v>
      </c>
      <c r="AKE645" s="204"/>
      <c r="AKF645" s="204">
        <f>VLOOKUP(AKC645,$A$681:$F$2236,6,FALSE)</f>
        <v>25</v>
      </c>
      <c r="AKG645" s="203" t="s">
        <v>69</v>
      </c>
      <c r="AKH645" s="10">
        <f>AKF645*1.1</f>
        <v>27.500000000000004</v>
      </c>
      <c r="AKI645" s="10"/>
      <c r="AKJ645" s="274"/>
      <c r="AKK645" s="203" t="s">
        <v>104</v>
      </c>
      <c r="AKL645" s="277" t="s">
        <v>514</v>
      </c>
      <c r="AKN645" s="204"/>
      <c r="AKO645" s="204">
        <f>VLOOKUP(AKL645,$A$681:$F$2236,6,FALSE)</f>
        <v>35</v>
      </c>
      <c r="AKP645" s="203" t="s">
        <v>69</v>
      </c>
      <c r="AKQ645" s="10">
        <f>AKO645*1.1</f>
        <v>38.5</v>
      </c>
      <c r="AKR645" s="10"/>
      <c r="AKS645" s="274"/>
      <c r="AKT645" s="203" t="s">
        <v>104</v>
      </c>
      <c r="AKU645" s="277" t="s">
        <v>545</v>
      </c>
      <c r="AKW645" s="204"/>
      <c r="AKX645" s="204">
        <f>VLOOKUP(AKU645,$A$681:$F$2236,6,FALSE)</f>
        <v>25</v>
      </c>
      <c r="AKY645" s="203" t="s">
        <v>69</v>
      </c>
      <c r="AKZ645" s="10">
        <f>AKX645*1.1</f>
        <v>27.500000000000004</v>
      </c>
      <c r="ALA645" s="10"/>
      <c r="ALB645" s="274"/>
      <c r="ALC645" s="203" t="s">
        <v>104</v>
      </c>
      <c r="ALD645" s="277" t="s">
        <v>2644</v>
      </c>
      <c r="ALF645" s="204"/>
      <c r="ALG645" s="204">
        <f>VLOOKUP(ALD645,$A$681:$F$2236,6,FALSE)</f>
        <v>85</v>
      </c>
      <c r="ALH645" s="203" t="s">
        <v>69</v>
      </c>
      <c r="ALI645" s="10">
        <f>ALG645*1.1</f>
        <v>93.500000000000014</v>
      </c>
      <c r="ALJ645" s="10"/>
      <c r="ALK645" s="274"/>
      <c r="ALL645" s="203" t="s">
        <v>104</v>
      </c>
      <c r="ALM645" s="277" t="s">
        <v>810</v>
      </c>
      <c r="ALO645" s="204"/>
      <c r="ALP645" s="204">
        <f>VLOOKUP(ALM645,$A$681:$F$2236,6,FALSE)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636</v>
      </c>
      <c r="ALX645" s="204"/>
      <c r="ALY645" s="204">
        <f>VLOOKUP(ALV645,$A$681:$F$2236,6,FALSE)</f>
        <v>0</v>
      </c>
      <c r="ALZ645" s="203" t="s">
        <v>69</v>
      </c>
      <c r="AMA645" s="10">
        <f>ALY645*1.1</f>
        <v>0</v>
      </c>
      <c r="AMB645" s="10"/>
      <c r="AMC645" s="274"/>
      <c r="AMD645" s="203" t="s">
        <v>104</v>
      </c>
      <c r="AME645" s="277" t="s">
        <v>511</v>
      </c>
      <c r="AMG645" s="204"/>
      <c r="AMH645" s="204">
        <f>VLOOKUP(AME645,$A$681:$F$2236,6,FALSE)</f>
        <v>68</v>
      </c>
      <c r="AMI645" s="203" t="s">
        <v>69</v>
      </c>
      <c r="AMJ645" s="10">
        <f>AMH645*1.1</f>
        <v>74.800000000000011</v>
      </c>
      <c r="AMK645" s="10"/>
      <c r="AML645" s="274"/>
      <c r="AMM645" s="203" t="s">
        <v>104</v>
      </c>
      <c r="AMN645" s="277" t="s">
        <v>1220</v>
      </c>
      <c r="AMP645" s="204"/>
      <c r="AMQ645" s="204">
        <f>VLOOKUP(AMN645,$A$681:$F$2236,6,FALSE)</f>
        <v>4</v>
      </c>
      <c r="AMR645" s="203" t="s">
        <v>69</v>
      </c>
      <c r="AMS645" s="10">
        <f>AMQ645*1.1</f>
        <v>4.4000000000000004</v>
      </c>
      <c r="AMT645" s="10"/>
      <c r="AMU645" s="274"/>
      <c r="AMV645" s="203" t="s">
        <v>104</v>
      </c>
      <c r="AMW645" s="277" t="s">
        <v>636</v>
      </c>
      <c r="AMY645" s="204"/>
      <c r="AMZ645" s="204">
        <f>VLOOKUP(AMW645,$A$681:$F$2236,6,FALSE)</f>
        <v>0</v>
      </c>
      <c r="ANA645" s="203" t="s">
        <v>69</v>
      </c>
      <c r="ANB645" s="10">
        <f>AMZ645*1.1</f>
        <v>0</v>
      </c>
      <c r="ANC645" s="10"/>
      <c r="AND645" s="274"/>
      <c r="ANE645" s="203" t="s">
        <v>104</v>
      </c>
      <c r="ANF645" s="277" t="s">
        <v>460</v>
      </c>
      <c r="ANH645" s="204"/>
      <c r="ANI645" s="204">
        <f>VLOOKUP(ANF645,$A$681:$F$2236,6,FALSE)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631</v>
      </c>
      <c r="ANQ645" s="204"/>
      <c r="ANR645" s="204">
        <f>VLOOKUP(ANO645,$A$681:$F$2236,6,FALSE)</f>
        <v>111</v>
      </c>
      <c r="ANS645" s="203" t="s">
        <v>69</v>
      </c>
      <c r="ANT645" s="10">
        <f>ANR645*1.1</f>
        <v>122.10000000000001</v>
      </c>
      <c r="ANU645" s="10"/>
      <c r="ANV645" s="274"/>
      <c r="ANW645" s="203" t="s">
        <v>104</v>
      </c>
      <c r="ANX645" s="277" t="s">
        <v>631</v>
      </c>
      <c r="ANZ645" s="204"/>
      <c r="AOA645" s="204">
        <f>VLOOKUP(ANX645,$A$681:$F$2236,6,FALSE)</f>
        <v>111</v>
      </c>
      <c r="AOB645" s="203" t="s">
        <v>69</v>
      </c>
      <c r="AOC645" s="10">
        <f>AOA645*1.1</f>
        <v>122.10000000000001</v>
      </c>
      <c r="AOD645" s="10"/>
      <c r="AOE645" s="274"/>
      <c r="AOF645" s="203" t="s">
        <v>104</v>
      </c>
      <c r="AOG645" s="277" t="s">
        <v>2074</v>
      </c>
      <c r="AOI645" s="204"/>
      <c r="AOJ645" s="204">
        <f>VLOOKUP(AOG645,$A$681:$F$2236,6,FALSE)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1003</v>
      </c>
      <c r="AOR645" s="204"/>
      <c r="AOS645" s="204">
        <f>VLOOKUP(AOP645,$A$681:$F$2236,6,FALSE)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434</v>
      </c>
      <c r="APA645" s="204"/>
      <c r="APB645" s="204">
        <f>VLOOKUP(AOY645,$A$681:$F$2236,6,FALSE)</f>
        <v>0</v>
      </c>
      <c r="APC645" s="203" t="s">
        <v>69</v>
      </c>
      <c r="APD645" s="10">
        <f>APB645*1.1</f>
        <v>0</v>
      </c>
      <c r="APE645" s="10"/>
      <c r="APF645" s="274"/>
      <c r="APG645" s="203" t="s">
        <v>104</v>
      </c>
      <c r="APH645" s="277" t="s">
        <v>810</v>
      </c>
      <c r="APJ645" s="204"/>
      <c r="APK645" s="204">
        <f>VLOOKUP(APH645,$A$681:$F$2236,6,FALSE)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1194</v>
      </c>
      <c r="APS645" s="204"/>
      <c r="APT645" s="204">
        <f>VLOOKUP(APQ645,$A$681:$F$2236,6,FALSE)</f>
        <v>54</v>
      </c>
      <c r="APU645" s="203" t="s">
        <v>69</v>
      </c>
      <c r="APV645" s="10">
        <f>APT645*1.1</f>
        <v>59.400000000000006</v>
      </c>
      <c r="APW645" s="10"/>
      <c r="APX645" s="274"/>
      <c r="APY645" s="203" t="s">
        <v>104</v>
      </c>
      <c r="APZ645" s="277" t="s">
        <v>827</v>
      </c>
      <c r="AQB645" s="204"/>
      <c r="AQC645" s="204">
        <f>VLOOKUP(APZ645,$A$681:$F$2236,6,FALSE)</f>
        <v>5</v>
      </c>
      <c r="AQD645" s="203" t="s">
        <v>69</v>
      </c>
      <c r="AQE645" s="10">
        <f>AQC645*1.1</f>
        <v>5.5</v>
      </c>
      <c r="AQF645" s="10"/>
      <c r="AQG645" s="274"/>
    </row>
    <row r="646" spans="1:1125" s="14" customFormat="1" ht="15">
      <c r="A646" s="203"/>
      <c r="B646" s="417"/>
      <c r="D646" s="203"/>
      <c r="E646" s="203"/>
      <c r="F646" s="203"/>
      <c r="G646" s="10"/>
      <c r="H646" s="10">
        <f>SUM(G641:G645)</f>
        <v>110.39999999999999</v>
      </c>
      <c r="I646" s="268"/>
      <c r="J646" s="203"/>
      <c r="K646" s="417"/>
      <c r="M646" s="203"/>
      <c r="N646" s="203"/>
      <c r="O646" s="203"/>
      <c r="P646" s="10"/>
      <c r="Q646" s="10">
        <f>SUM(P641:P645)</f>
        <v>146</v>
      </c>
      <c r="R646" s="268"/>
      <c r="S646" s="203"/>
      <c r="T646" s="265"/>
      <c r="V646" s="203"/>
      <c r="W646" s="203"/>
      <c r="X646" s="203"/>
      <c r="Y646" s="10"/>
      <c r="Z646" s="10">
        <f>SUM(Y641:Y645)</f>
        <v>154.20000000000002</v>
      </c>
      <c r="AA646" s="268"/>
      <c r="AB646" s="203"/>
      <c r="AC646" s="417"/>
      <c r="AE646" s="203"/>
      <c r="AF646" s="203"/>
      <c r="AG646" s="203"/>
      <c r="AH646" s="10"/>
      <c r="AI646" s="10">
        <f>SUM(AH641:AH645)</f>
        <v>140.5</v>
      </c>
      <c r="AJ646" s="268"/>
      <c r="AK646" s="203"/>
      <c r="AL646" s="417"/>
      <c r="AN646" s="203"/>
      <c r="AO646" s="203"/>
      <c r="AP646" s="203"/>
      <c r="AQ646" s="10"/>
      <c r="AR646" s="10">
        <f>SUM(AQ641:AQ645)</f>
        <v>138</v>
      </c>
      <c r="AS646" s="268"/>
      <c r="AT646" s="203"/>
      <c r="AU646" s="417"/>
      <c r="AW646" s="203"/>
      <c r="AX646" s="203"/>
      <c r="AY646" s="203"/>
      <c r="AZ646" s="10"/>
      <c r="BA646" s="10">
        <f>SUM(AZ641:AZ645)</f>
        <v>237</v>
      </c>
      <c r="BB646" s="268"/>
      <c r="BC646" s="203"/>
      <c r="BD646" s="417"/>
      <c r="BF646" s="203"/>
      <c r="BG646" s="203"/>
      <c r="BH646" s="203"/>
      <c r="BI646" s="10"/>
      <c r="BJ646" s="10">
        <f>SUM(BI641:BI645)</f>
        <v>134.20000000000002</v>
      </c>
      <c r="BK646" s="268"/>
      <c r="BL646" s="203"/>
      <c r="BM646" s="417"/>
      <c r="BO646" s="203"/>
      <c r="BP646" s="203"/>
      <c r="BQ646" s="203"/>
      <c r="BR646" s="10"/>
      <c r="BS646" s="10">
        <f>SUM(BR641:BR645)</f>
        <v>123.5</v>
      </c>
      <c r="BT646" s="268"/>
      <c r="BU646" s="203"/>
      <c r="BV646" s="417"/>
      <c r="BX646" s="203"/>
      <c r="BY646" s="203"/>
      <c r="BZ646" s="203"/>
      <c r="CA646" s="10"/>
      <c r="CB646" s="10">
        <f>SUM(CA641:CA645)</f>
        <v>145.1</v>
      </c>
      <c r="CC646" s="268"/>
      <c r="CD646" s="203"/>
      <c r="CE646" s="417"/>
      <c r="CG646" s="203"/>
      <c r="CH646" s="203"/>
      <c r="CI646" s="203"/>
      <c r="CJ646" s="10"/>
      <c r="CK646" s="10">
        <f>SUM(CJ641:CJ645)</f>
        <v>201.7</v>
      </c>
      <c r="CL646" s="268"/>
      <c r="CM646" s="203"/>
      <c r="CN646" s="417"/>
      <c r="CP646" s="203"/>
      <c r="CQ646" s="203"/>
      <c r="CR646" s="203"/>
      <c r="CS646" s="10"/>
      <c r="CT646" s="10">
        <f>SUM(CS641:CS645)</f>
        <v>248.2</v>
      </c>
      <c r="CU646" s="268"/>
      <c r="CV646" s="203"/>
      <c r="CW646" s="417"/>
      <c r="CY646" s="203"/>
      <c r="CZ646" s="203"/>
      <c r="DA646" s="203"/>
      <c r="DB646" s="10"/>
      <c r="DC646" s="10">
        <f>SUM(DB641:DB645)</f>
        <v>204.8</v>
      </c>
      <c r="DD646" s="268"/>
      <c r="DE646" s="203"/>
      <c r="DF646" s="417"/>
      <c r="DH646" s="203"/>
      <c r="DI646" s="203"/>
      <c r="DJ646" s="203"/>
      <c r="DK646" s="10"/>
      <c r="DL646" s="10">
        <f>SUM(DK641:DK645)</f>
        <v>257.8</v>
      </c>
      <c r="DM646" s="268"/>
      <c r="DN646" s="203"/>
      <c r="DO646" s="417"/>
      <c r="DQ646" s="203"/>
      <c r="DR646" s="203"/>
      <c r="DS646" s="203"/>
      <c r="DT646" s="10"/>
      <c r="DU646" s="10">
        <f>SUM(DT641:DT645)</f>
        <v>183.59999999999997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7"/>
      <c r="EI646" s="203"/>
      <c r="EJ646" s="203"/>
      <c r="EK646" s="203"/>
      <c r="EL646" s="10"/>
      <c r="EM646" s="10">
        <f>SUM(EL641:EL645)</f>
        <v>108.80000000000001</v>
      </c>
      <c r="EN646" s="268"/>
      <c r="EO646" s="203"/>
      <c r="EP646" s="417"/>
      <c r="ER646" s="203"/>
      <c r="ES646" s="203"/>
      <c r="ET646" s="203"/>
      <c r="EU646" s="10"/>
      <c r="EV646" s="10">
        <f>SUM(EU641:EU645)</f>
        <v>226.5</v>
      </c>
      <c r="EW646" s="268"/>
      <c r="EX646" s="203"/>
      <c r="EY646" s="417"/>
      <c r="FA646" s="203"/>
      <c r="FB646" s="203"/>
      <c r="FC646" s="203"/>
      <c r="FD646" s="10"/>
      <c r="FE646" s="10">
        <f>SUM(FD641:FD645)</f>
        <v>137.6</v>
      </c>
      <c r="FF646" s="268"/>
      <c r="FG646" s="203"/>
      <c r="FH646" s="425"/>
      <c r="FJ646" s="203"/>
      <c r="FK646" s="203"/>
      <c r="FL646" s="203"/>
      <c r="FM646" s="10"/>
      <c r="FN646" s="10">
        <f>SUM(FM641:FM645)</f>
        <v>108.9</v>
      </c>
      <c r="FO646" s="268"/>
      <c r="FP646" s="203"/>
      <c r="FQ646" s="417"/>
      <c r="FS646" s="203"/>
      <c r="FT646" s="203"/>
      <c r="FU646" s="203"/>
      <c r="FV646" s="10"/>
      <c r="FW646" s="10">
        <f>SUM(FV641:FV645)</f>
        <v>238.3</v>
      </c>
      <c r="FX646" s="268"/>
      <c r="FY646" s="203"/>
      <c r="FZ646" s="417"/>
      <c r="GB646" s="203"/>
      <c r="GC646" s="203"/>
      <c r="GD646" s="203"/>
      <c r="GE646" s="10"/>
      <c r="GF646" s="10">
        <f>SUM(GE641:GE645)</f>
        <v>163.69999999999999</v>
      </c>
      <c r="GG646" s="268"/>
      <c r="GH646" s="203"/>
      <c r="GI646" s="417"/>
      <c r="GK646" s="203"/>
      <c r="GL646" s="203"/>
      <c r="GM646" s="203"/>
      <c r="GN646" s="10"/>
      <c r="GO646" s="10">
        <f>SUM(GN641:GN645)</f>
        <v>135.9</v>
      </c>
      <c r="GP646" s="268"/>
      <c r="GQ646" s="203"/>
      <c r="GR646" s="417"/>
      <c r="GT646" s="203"/>
      <c r="GU646" s="203"/>
      <c r="GV646" s="203"/>
      <c r="GW646" s="203"/>
      <c r="GX646" s="10">
        <f>SUM(GW641:GW645)</f>
        <v>63.7</v>
      </c>
      <c r="GY646" s="268"/>
      <c r="GZ646" s="203"/>
      <c r="HA646" s="417"/>
      <c r="HC646" s="203"/>
      <c r="HD646" s="203"/>
      <c r="HE646" s="203"/>
      <c r="HF646" s="10"/>
      <c r="HG646" s="10">
        <f>SUM(HF641:HF645)</f>
        <v>116.69999999999999</v>
      </c>
      <c r="HH646" s="268"/>
      <c r="HI646" s="203"/>
      <c r="HJ646" s="417"/>
      <c r="HL646" s="203"/>
      <c r="HM646" s="203"/>
      <c r="HN646" s="203"/>
      <c r="HO646" s="203"/>
      <c r="HP646" s="10">
        <f>SUM(HO641:HO645)</f>
        <v>141.80000000000001</v>
      </c>
      <c r="HQ646" s="268"/>
      <c r="HR646" s="203"/>
      <c r="HS646" s="426"/>
      <c r="HU646" s="203"/>
      <c r="HV646" s="203"/>
      <c r="HW646" s="203"/>
      <c r="HX646" s="10"/>
      <c r="HY646" s="10">
        <f>SUM(HX641:HX645)</f>
        <v>45.7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6"/>
      <c r="IM646" s="203"/>
      <c r="IN646" s="203"/>
      <c r="IO646" s="203"/>
      <c r="IP646" s="10"/>
      <c r="IQ646" s="10">
        <f>SUM(IP641:IP645)</f>
        <v>243.7</v>
      </c>
      <c r="IR646" s="268"/>
      <c r="IS646" s="203"/>
      <c r="IT646" s="426"/>
      <c r="IV646" s="203"/>
      <c r="IW646" s="203"/>
      <c r="IX646" s="203"/>
      <c r="IY646" s="10"/>
      <c r="IZ646" s="10">
        <f>SUM(IY641:IY645)</f>
        <v>185.29999999999998</v>
      </c>
      <c r="JA646" s="268"/>
      <c r="JB646" s="203"/>
      <c r="JC646" s="426"/>
      <c r="JE646" s="203"/>
      <c r="JF646" s="203"/>
      <c r="JG646" s="203"/>
      <c r="JH646" s="10"/>
      <c r="JI646" s="10">
        <f>SUM(JH641:JH645)</f>
        <v>246.1</v>
      </c>
      <c r="JJ646" s="268"/>
      <c r="JK646" s="203"/>
      <c r="JL646" s="426"/>
      <c r="JN646" s="203"/>
      <c r="JO646" s="203"/>
      <c r="JP646" s="203"/>
      <c r="JQ646" s="10"/>
      <c r="JR646" s="10">
        <f>SUM(JQ641:JQ645)</f>
        <v>172.70000000000002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150.79999999999998</v>
      </c>
      <c r="KB646" s="268"/>
      <c r="KC646" s="203"/>
      <c r="KD646" s="426"/>
      <c r="KF646" s="203"/>
      <c r="KG646" s="203"/>
      <c r="KH646" s="203"/>
      <c r="KI646" s="10"/>
      <c r="KJ646" s="10">
        <f>SUM(KI641:KI645)</f>
        <v>175.1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211.89999999999998</v>
      </c>
      <c r="KT646" s="268"/>
      <c r="KU646" s="203"/>
      <c r="KV646" s="432"/>
      <c r="KX646" s="203"/>
      <c r="KY646" s="203"/>
      <c r="KZ646" s="203"/>
      <c r="LA646" s="10"/>
      <c r="LB646" s="10">
        <f>SUM(LA641:LA645)</f>
        <v>161.5</v>
      </c>
      <c r="LC646" s="268"/>
      <c r="LD646" s="203"/>
      <c r="LE646" s="426"/>
      <c r="LG646" s="203"/>
      <c r="LH646" s="203"/>
      <c r="LI646" s="203"/>
      <c r="LJ646" s="10"/>
      <c r="LK646" s="10">
        <f>SUM(LJ641:LJ645)</f>
        <v>249.3</v>
      </c>
      <c r="LL646" s="268"/>
      <c r="LM646" s="203"/>
      <c r="LN646" s="426"/>
      <c r="LP646" s="203"/>
      <c r="LQ646" s="203"/>
      <c r="LR646" s="203"/>
      <c r="LS646" s="10"/>
      <c r="LT646" s="10">
        <f>SUM(LS641:LS645)</f>
        <v>181.00000000000003</v>
      </c>
      <c r="LU646" s="268"/>
      <c r="LV646" s="203"/>
      <c r="LW646" s="426"/>
      <c r="LY646" s="203"/>
      <c r="LZ646" s="203"/>
      <c r="MA646" s="203"/>
      <c r="MB646" s="10"/>
      <c r="MC646" s="10">
        <f>SUM(MB641:MB645)</f>
        <v>69.5</v>
      </c>
      <c r="MD646" s="268"/>
      <c r="ME646" s="203"/>
      <c r="MF646" s="426"/>
      <c r="MH646" s="203"/>
      <c r="MI646" s="203"/>
      <c r="MJ646" s="203"/>
      <c r="MK646" s="10"/>
      <c r="ML646" s="10">
        <f>SUM(MK641:MK645)</f>
        <v>32.1</v>
      </c>
      <c r="MM646" s="268"/>
      <c r="MN646" s="203"/>
      <c r="MO646" s="426"/>
      <c r="MQ646" s="203"/>
      <c r="MR646" s="203"/>
      <c r="MS646" s="203"/>
      <c r="MT646" s="10"/>
      <c r="MU646" s="10">
        <f>SUM(MT641:MT645)</f>
        <v>126.30000000000001</v>
      </c>
      <c r="MV646" s="268"/>
      <c r="MW646" s="203"/>
      <c r="MX646" s="426"/>
      <c r="MZ646" s="203"/>
      <c r="NA646" s="203"/>
      <c r="NB646" s="203"/>
      <c r="NC646" s="10"/>
      <c r="ND646" s="10">
        <f>SUM(NC641:NC645)</f>
        <v>118</v>
      </c>
      <c r="NE646" s="268"/>
      <c r="NF646" s="203"/>
      <c r="NG646" s="426"/>
      <c r="NI646" s="203"/>
      <c r="NJ646" s="203"/>
      <c r="NK646" s="203"/>
      <c r="NL646" s="10"/>
      <c r="NM646" s="10">
        <f>SUM(NL641:NL645)</f>
        <v>272.3</v>
      </c>
      <c r="NN646" s="268"/>
      <c r="NO646" s="203"/>
      <c r="NP646" s="428"/>
      <c r="NR646" s="203"/>
      <c r="NS646" s="203"/>
      <c r="NT646" s="203"/>
      <c r="NU646" s="10"/>
      <c r="NV646" s="10">
        <f>SUM(NU641:NU645)</f>
        <v>282</v>
      </c>
      <c r="NW646" s="268"/>
      <c r="NX646" s="203"/>
      <c r="NY646" s="426"/>
      <c r="OA646" s="203"/>
      <c r="OB646" s="203"/>
      <c r="OC646" s="203"/>
      <c r="OD646" s="203"/>
      <c r="OE646" s="10">
        <f>SUM(OD641:OD645)</f>
        <v>144</v>
      </c>
      <c r="OF646" s="268"/>
      <c r="OG646" s="203"/>
      <c r="OH646" s="426"/>
      <c r="OJ646" s="203"/>
      <c r="OK646" s="203"/>
      <c r="OL646" s="203"/>
      <c r="OM646" s="10"/>
      <c r="ON646" s="10">
        <f>SUM(OM641:OM645)</f>
        <v>145.60000000000002</v>
      </c>
      <c r="OO646" s="268"/>
      <c r="OP646" s="203"/>
      <c r="OQ646" s="428"/>
      <c r="OS646" s="203"/>
      <c r="OT646" s="203"/>
      <c r="OU646" s="203"/>
      <c r="OV646" s="10"/>
      <c r="OW646" s="10">
        <f>SUM(OV641:OV645)</f>
        <v>153.1</v>
      </c>
      <c r="OX646" s="268"/>
      <c r="OY646" s="203"/>
      <c r="OZ646" s="431"/>
      <c r="PB646" s="203"/>
      <c r="PC646" s="203"/>
      <c r="PD646" s="203"/>
      <c r="PE646" s="10"/>
      <c r="PF646" s="10">
        <f>SUM(PE641:PE645)</f>
        <v>156.5</v>
      </c>
      <c r="PG646" s="268"/>
      <c r="PH646" s="203"/>
      <c r="PI646" s="426"/>
      <c r="PK646" s="203"/>
      <c r="PL646" s="203"/>
      <c r="PM646" s="203"/>
      <c r="PN646" s="10"/>
      <c r="PO646" s="10">
        <f>SUM(PN641:PN645)</f>
        <v>97.800000000000011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6"/>
      <c r="QC646" s="203"/>
      <c r="QD646" s="203"/>
      <c r="QE646" s="203"/>
      <c r="QF646" s="10"/>
      <c r="QG646" s="10">
        <f>SUM(QF641:QF645)</f>
        <v>79.3</v>
      </c>
      <c r="QH646" s="268"/>
      <c r="QI646" s="203"/>
      <c r="QJ646" s="426"/>
      <c r="QL646" s="203"/>
      <c r="QM646" s="203"/>
      <c r="QN646" s="203"/>
      <c r="QO646" s="10"/>
      <c r="QP646" s="10">
        <f>SUM(QO641:QO645)</f>
        <v>113.5</v>
      </c>
      <c r="QQ646" s="268"/>
      <c r="QR646" s="203"/>
      <c r="QS646" s="426"/>
      <c r="QU646" s="203"/>
      <c r="QV646" s="203"/>
      <c r="QW646" s="203"/>
      <c r="QX646" s="10"/>
      <c r="QY646" s="10">
        <f>SUM(QX641:QX645)</f>
        <v>114.8</v>
      </c>
      <c r="QZ646" s="268"/>
      <c r="RA646" s="203"/>
      <c r="RB646" s="426"/>
      <c r="RD646" s="203"/>
      <c r="RE646" s="203"/>
      <c r="RF646" s="203"/>
      <c r="RG646" s="10"/>
      <c r="RH646" s="10">
        <f>SUM(RG641:RG645)</f>
        <v>64.3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6"/>
      <c r="RV646" s="203"/>
      <c r="RW646" s="203"/>
      <c r="RX646" s="203"/>
      <c r="RY646" s="10"/>
      <c r="RZ646" s="10">
        <f>SUM(RY641:RY645)</f>
        <v>135.90000000000003</v>
      </c>
      <c r="SA646" s="274"/>
      <c r="SB646" s="203"/>
      <c r="SC646" s="426"/>
      <c r="SE646" s="203"/>
      <c r="SF646" s="203"/>
      <c r="SG646" s="203"/>
      <c r="SH646" s="10"/>
      <c r="SI646" s="10">
        <f>SUM(SH641:SH645)</f>
        <v>79.3</v>
      </c>
      <c r="SJ646" s="274"/>
      <c r="SK646" s="203"/>
      <c r="SL646" s="426"/>
      <c r="SN646" s="203"/>
      <c r="SO646" s="203"/>
      <c r="SP646" s="203"/>
      <c r="SQ646" s="10"/>
      <c r="SR646" s="10">
        <f>SUM(SQ641:SQ645)</f>
        <v>77.2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63.7</v>
      </c>
      <c r="TB646" s="274"/>
      <c r="TC646" s="203"/>
      <c r="TD646" s="431"/>
      <c r="TF646" s="203"/>
      <c r="TG646" s="203"/>
      <c r="TH646" s="203"/>
      <c r="TI646" s="203"/>
      <c r="TJ646" s="10">
        <f>SUM(TI641:TI645)</f>
        <v>50.400000000000006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56.600000000000009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95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59.599999999999994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203.29999999999995</v>
      </c>
      <c r="VD646" s="274"/>
      <c r="VE646" s="203"/>
      <c r="VF646" s="426"/>
      <c r="VH646" s="203"/>
      <c r="VI646" s="203"/>
      <c r="VJ646" s="203"/>
      <c r="VK646" s="10"/>
      <c r="VL646" s="10">
        <f>SUM(VK641:VK645)</f>
        <v>401.9</v>
      </c>
      <c r="VM646" s="274"/>
      <c r="VN646" s="203"/>
      <c r="VO646" s="426"/>
      <c r="VQ646" s="203"/>
      <c r="VR646" s="203"/>
      <c r="VS646" s="203"/>
      <c r="VT646" s="10"/>
      <c r="VU646" s="10">
        <f>SUM(VT641:VT645)</f>
        <v>315.89999999999998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66.400000000000006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6"/>
      <c r="XJ646" s="203"/>
      <c r="XK646" s="203"/>
      <c r="XL646" s="203"/>
      <c r="XM646" s="203"/>
      <c r="XN646" s="10">
        <f>SUM(XM641:XM645)</f>
        <v>145.80000000000001</v>
      </c>
      <c r="XO646" s="274"/>
      <c r="XP646" s="203"/>
      <c r="XQ646" s="426"/>
      <c r="XS646" s="203"/>
      <c r="XT646" s="203"/>
      <c r="XU646" s="203"/>
      <c r="XV646" s="10"/>
      <c r="XW646" s="10">
        <f>SUM(XV641:XV645)</f>
        <v>88.4</v>
      </c>
      <c r="XX646" s="274"/>
      <c r="XY646" s="203"/>
      <c r="XZ646" s="426"/>
      <c r="YB646" s="203"/>
      <c r="YC646" s="203"/>
      <c r="YD646" s="203"/>
      <c r="YE646" s="203"/>
      <c r="YF646" s="10">
        <f>SUM(YE641:YE645)</f>
        <v>247.4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31"/>
      <c r="ZC646" s="203"/>
      <c r="ZD646" s="203"/>
      <c r="ZE646" s="203"/>
      <c r="ZF646" s="203"/>
      <c r="ZG646" s="10">
        <f>SUM(ZF641:ZF645)</f>
        <v>258.7</v>
      </c>
      <c r="ZH646" s="274"/>
      <c r="ZI646" s="203"/>
      <c r="ZJ646" s="426"/>
      <c r="ZL646" s="203"/>
      <c r="ZM646" s="203"/>
      <c r="ZN646" s="203"/>
      <c r="ZO646" s="203"/>
      <c r="ZP646" s="10">
        <f>SUM(ZO641:ZO645)</f>
        <v>227.1</v>
      </c>
      <c r="ZQ646" s="274"/>
      <c r="ZR646" s="203"/>
      <c r="ZS646" s="426"/>
      <c r="ZU646" s="203"/>
      <c r="ZV646" s="203"/>
      <c r="ZW646" s="203"/>
      <c r="ZX646" s="10"/>
      <c r="ZY646" s="10">
        <f>SUM(ZX641:ZX645)</f>
        <v>98.9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122.1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91.100000000000009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64.400000000000006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113.49999999999999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404.5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6"/>
      <c r="AHB646" s="203"/>
      <c r="AHC646" s="203"/>
      <c r="AHD646" s="203"/>
      <c r="AHE646" s="10"/>
      <c r="AHF646" s="10">
        <f>SUM(AHE641:AHE645)</f>
        <v>315.2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154</v>
      </c>
      <c r="AHP646" s="274"/>
      <c r="AHQ646" s="203"/>
      <c r="AHR646" s="432"/>
      <c r="AHT646" s="203"/>
      <c r="AHU646" s="203"/>
      <c r="AHV646" s="203"/>
      <c r="AHW646" s="10"/>
      <c r="AHX646" s="10">
        <f>SUM(AHW641:AHW645)</f>
        <v>184.2</v>
      </c>
      <c r="AHY646" s="274"/>
      <c r="AHZ646" s="203"/>
      <c r="AIA646" s="432"/>
      <c r="AIC646" s="203"/>
      <c r="AID646" s="203"/>
      <c r="AIE646" s="203"/>
      <c r="AIF646" s="10"/>
      <c r="AIG646" s="10">
        <f>SUM(AIF641:AIF645)</f>
        <v>65.900000000000006</v>
      </c>
      <c r="AIH646" s="274"/>
      <c r="AII646" s="203"/>
      <c r="AIJ646" s="432"/>
      <c r="AIL646" s="203"/>
      <c r="AIM646" s="203"/>
      <c r="AIN646" s="203"/>
      <c r="AIO646" s="10"/>
      <c r="AIP646" s="10">
        <f>SUM(AIO641:AIO645)</f>
        <v>140.1</v>
      </c>
      <c r="AIQ646" s="274"/>
      <c r="AIR646" s="203"/>
      <c r="AIS646" s="432"/>
      <c r="AIU646" s="203"/>
      <c r="AIV646" s="203"/>
      <c r="AIW646" s="203"/>
      <c r="AIX646" s="10"/>
      <c r="AIY646" s="10">
        <f>SUM(AIX641:AIX645)</f>
        <v>121.19999999999999</v>
      </c>
      <c r="AIZ646" s="274"/>
      <c r="AJA646" s="203"/>
      <c r="AJB646" s="432"/>
      <c r="AJD646" s="203"/>
      <c r="AJE646" s="203"/>
      <c r="AJF646" s="203"/>
      <c r="AJG646" s="10"/>
      <c r="AJH646" s="10">
        <f>SUM(AJG641:AJG645)</f>
        <v>135.5</v>
      </c>
      <c r="AJI646" s="274"/>
      <c r="AJJ646" s="203"/>
      <c r="AJK646" s="432"/>
      <c r="AJM646" s="203"/>
      <c r="AJN646" s="203"/>
      <c r="AJO646" s="203"/>
      <c r="AJP646" s="10"/>
      <c r="AJQ646" s="10">
        <f>SUM(AJP641:AJP645)</f>
        <v>57.400000000000006</v>
      </c>
      <c r="AJR646" s="274"/>
      <c r="AJS646" s="203"/>
      <c r="AJT646" s="435"/>
      <c r="AJV646" s="203"/>
      <c r="AJW646" s="203"/>
      <c r="AJX646" s="203"/>
      <c r="AJY646" s="10"/>
      <c r="AJZ646" s="10">
        <f>SUM(AJY641:AJY645)</f>
        <v>153.6</v>
      </c>
      <c r="AKA646" s="274"/>
      <c r="AKB646" s="203"/>
      <c r="AKC646" s="432"/>
      <c r="AKE646" s="203"/>
      <c r="AKF646" s="203"/>
      <c r="AKG646" s="203"/>
      <c r="AKH646" s="10"/>
      <c r="AKI646" s="10">
        <f>SUM(AKH641:AKH645)</f>
        <v>132.1</v>
      </c>
      <c r="AKJ646" s="274"/>
      <c r="AKK646" s="203"/>
      <c r="AKL646" s="432"/>
      <c r="AKN646" s="203"/>
      <c r="AKO646" s="203"/>
      <c r="AKP646" s="203"/>
      <c r="AKQ646" s="10"/>
      <c r="AKR646" s="10">
        <f>SUM(AKQ641:AKQ645)</f>
        <v>122.5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116.6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343.3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255.2</v>
      </c>
      <c r="ALT646" s="274"/>
      <c r="ALU646" s="203"/>
      <c r="ALV646" s="432"/>
      <c r="ALX646" s="203"/>
      <c r="ALY646" s="203"/>
      <c r="ALZ646" s="203"/>
      <c r="AMA646" s="10"/>
      <c r="AMB646" s="10">
        <f>SUM(AMA641:AMA645)</f>
        <v>96.699999999999989</v>
      </c>
      <c r="AMC646" s="274"/>
      <c r="AMD646" s="203"/>
      <c r="AME646" s="432"/>
      <c r="AMG646" s="203"/>
      <c r="AMH646" s="203"/>
      <c r="AMI646" s="203"/>
      <c r="AMJ646" s="10"/>
      <c r="AMK646" s="10">
        <f>SUM(AMJ641:AMJ645)</f>
        <v>172.5</v>
      </c>
      <c r="AML646" s="274"/>
      <c r="AMM646" s="203"/>
      <c r="AMN646" s="432"/>
      <c r="AMP646" s="203"/>
      <c r="AMQ646" s="203"/>
      <c r="AMR646" s="203"/>
      <c r="AMS646" s="10"/>
      <c r="AMT646" s="10">
        <f>SUM(AMS641:AMS645)</f>
        <v>95.4</v>
      </c>
      <c r="AMU646" s="274"/>
      <c r="AMV646" s="203"/>
      <c r="AMW646" s="432"/>
      <c r="AMY646" s="203"/>
      <c r="AMZ646" s="203"/>
      <c r="ANA646" s="203"/>
      <c r="ANB646" s="10"/>
      <c r="ANC646" s="10">
        <f>SUM(ANB641:ANB645)</f>
        <v>97.4</v>
      </c>
      <c r="AND646" s="274"/>
      <c r="ANE646" s="203"/>
      <c r="ANF646" s="432"/>
      <c r="ANH646" s="203"/>
      <c r="ANI646" s="203"/>
      <c r="ANJ646" s="203"/>
      <c r="ANK646" s="10"/>
      <c r="ANL646" s="10">
        <f>SUM(ANK641:ANK645)</f>
        <v>242.10000000000002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160.60000000000002</v>
      </c>
      <c r="ANV646" s="274"/>
      <c r="ANW646" s="203"/>
      <c r="ANX646" s="432"/>
      <c r="ANZ646" s="203"/>
      <c r="AOA646" s="203"/>
      <c r="AOB646" s="203"/>
      <c r="AOC646" s="10"/>
      <c r="AOD646" s="10">
        <f>SUM(AOC641:AOC645)</f>
        <v>308.40000000000003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236.8</v>
      </c>
      <c r="AON646" s="274"/>
      <c r="AOO646" s="203"/>
      <c r="AOP646" s="432"/>
      <c r="AOR646" s="203"/>
      <c r="AOS646" s="203"/>
      <c r="AOT646" s="203"/>
      <c r="AOU646" s="10"/>
      <c r="AOV646" s="10">
        <f>SUM(AOU641:AOU645)</f>
        <v>277.7</v>
      </c>
      <c r="AOW646" s="274"/>
      <c r="AOX646" s="203"/>
      <c r="AOY646" s="432"/>
      <c r="APA646" s="203"/>
      <c r="APB646" s="203"/>
      <c r="APC646" s="203"/>
      <c r="APD646" s="10"/>
      <c r="APE646" s="10">
        <f>SUM(APD641:APD645)</f>
        <v>90</v>
      </c>
      <c r="APF646" s="274"/>
      <c r="APG646" s="203"/>
      <c r="APH646" s="432"/>
      <c r="APJ646" s="203"/>
      <c r="APK646" s="203"/>
      <c r="APL646" s="203"/>
      <c r="APM646" s="10"/>
      <c r="APN646" s="10">
        <f>SUM(APM641:APM645)</f>
        <v>167.5</v>
      </c>
      <c r="APO646" s="274"/>
      <c r="APP646" s="203"/>
      <c r="APQ646" s="432"/>
      <c r="APS646" s="203"/>
      <c r="APT646" s="203"/>
      <c r="APU646" s="203"/>
      <c r="APV646" s="10"/>
      <c r="APW646" s="10">
        <f>SUM(APV641:APV645)</f>
        <v>254.79999999999998</v>
      </c>
      <c r="APX646" s="274"/>
      <c r="APY646" s="203"/>
      <c r="APZ646" s="432"/>
      <c r="AQB646" s="203"/>
      <c r="AQC646" s="203"/>
      <c r="AQD646" s="203"/>
      <c r="AQE646" s="10"/>
      <c r="AQF646" s="10">
        <f>SUM(AQE641:AQE645)</f>
        <v>109.5</v>
      </c>
      <c r="AQG646" s="274"/>
    </row>
    <row r="647" spans="1:1125" s="14" customFormat="1" ht="15">
      <c r="A647" s="203" t="s">
        <v>105</v>
      </c>
      <c r="B647" s="277" t="s">
        <v>1292</v>
      </c>
      <c r="D647" s="284">
        <f>IF(C647="Kopman",1.9,1)</f>
        <v>1</v>
      </c>
      <c r="E647" s="204">
        <f>VLOOKUP(B647,$A$681:$F$2236,6,FALSE)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1735</v>
      </c>
      <c r="M647" s="284">
        <f>IF(L647="Kopman",1.9,1)</f>
        <v>1</v>
      </c>
      <c r="N647" s="204">
        <f>VLOOKUP(K647,$A$681:$F$2236,6,FALSE)</f>
        <v>13</v>
      </c>
      <c r="O647" s="203" t="s">
        <v>61</v>
      </c>
      <c r="P647" s="10">
        <f>N647*1.5*M647</f>
        <v>19.5</v>
      </c>
      <c r="Q647" s="10"/>
      <c r="R647" s="268"/>
      <c r="S647" s="203" t="s">
        <v>105</v>
      </c>
      <c r="T647" s="277" t="s">
        <v>1292</v>
      </c>
      <c r="V647" s="284">
        <f>IF(U647="Kopman",1.9,1)</f>
        <v>1</v>
      </c>
      <c r="W647" s="204">
        <f>VLOOKUP(T647,$A$681:$F$2236,6,FALSE)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1735</v>
      </c>
      <c r="AE647" s="284">
        <f>IF(AD647="Kopman",1.9,1)</f>
        <v>1</v>
      </c>
      <c r="AF647" s="204">
        <f>VLOOKUP(AC647,$A$681:$F$2236,6,FALSE)</f>
        <v>13</v>
      </c>
      <c r="AG647" s="203" t="s">
        <v>61</v>
      </c>
      <c r="AH647" s="10">
        <f>AF647*1.5*AE647</f>
        <v>19.5</v>
      </c>
      <c r="AI647" s="10"/>
      <c r="AJ647" s="268"/>
      <c r="AK647" s="203" t="s">
        <v>105</v>
      </c>
      <c r="AL647" s="277" t="s">
        <v>1292</v>
      </c>
      <c r="AN647" s="284">
        <f>IF(AM647="Kopman",1.9,1)</f>
        <v>1</v>
      </c>
      <c r="AO647" s="204">
        <f>VLOOKUP(AL647,$A$681:$F$2236,6,FALSE)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2098</v>
      </c>
      <c r="AW647" s="284">
        <f>IF(AV647="Kopman",1.9,1)</f>
        <v>1</v>
      </c>
      <c r="AX647" s="204">
        <f>VLOOKUP(AU647,$A$681:$F$2236,6,FALSE)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1292</v>
      </c>
      <c r="BF647" s="284">
        <f>IF(BE647="Kopman",1.9,1)</f>
        <v>1</v>
      </c>
      <c r="BG647" s="204">
        <f>VLOOKUP(BD647,$A$681:$F$2236,6,FALSE)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594</v>
      </c>
      <c r="BO647" s="284">
        <f>IF(BN647="Kopman",1.9,1)</f>
        <v>1</v>
      </c>
      <c r="BP647" s="204">
        <f>VLOOKUP(BM647,$A$681:$F$2236,6,FALSE)</f>
        <v>0</v>
      </c>
      <c r="BQ647" s="203" t="s">
        <v>61</v>
      </c>
      <c r="BR647" s="10">
        <f>BP647*1.5*BO647</f>
        <v>0</v>
      </c>
      <c r="BS647" s="10"/>
      <c r="BT647" s="268"/>
      <c r="BU647" s="203" t="s">
        <v>105</v>
      </c>
      <c r="BV647" s="277" t="s">
        <v>470</v>
      </c>
      <c r="BX647" s="284">
        <f>IF(BW647="Kopman",1.9,1)</f>
        <v>1</v>
      </c>
      <c r="BY647" s="204">
        <f>VLOOKUP(BV647,$A$681:$F$2236,6,FALSE)</f>
        <v>35</v>
      </c>
      <c r="BZ647" s="203" t="s">
        <v>61</v>
      </c>
      <c r="CA647" s="10">
        <f>BY647*1.5*BX647</f>
        <v>52.5</v>
      </c>
      <c r="CB647" s="10"/>
      <c r="CC647" s="268"/>
      <c r="CD647" s="203" t="s">
        <v>105</v>
      </c>
      <c r="CE647" s="277" t="s">
        <v>1292</v>
      </c>
      <c r="CG647" s="284">
        <f>IF(CF647="Kopman",1.9,1)</f>
        <v>1</v>
      </c>
      <c r="CH647" s="204">
        <f>VLOOKUP(CE647,$A$681:$F$2236,6,FALSE)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2098</v>
      </c>
      <c r="CP647" s="284">
        <f>IF(CO647="Kopman",1.9,1)</f>
        <v>1</v>
      </c>
      <c r="CQ647" s="204">
        <f>VLOOKUP(CN647,$A$681:$F$2236,6,FALSE)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1735</v>
      </c>
      <c r="CY647" s="284">
        <f>IF(CX647="Kopman",1.9,1)</f>
        <v>1</v>
      </c>
      <c r="CZ647" s="204">
        <f>VLOOKUP(CW647,$A$681:$F$2236,6,FALSE)</f>
        <v>13</v>
      </c>
      <c r="DA647" s="203" t="s">
        <v>61</v>
      </c>
      <c r="DB647" s="10">
        <f>CZ647*1.5*CY647</f>
        <v>19.5</v>
      </c>
      <c r="DC647" s="10"/>
      <c r="DD647" s="268"/>
      <c r="DE647" s="203" t="s">
        <v>105</v>
      </c>
      <c r="DF647" s="277" t="s">
        <v>594</v>
      </c>
      <c r="DH647" s="284">
        <f>IF(DG647="Kopman",1.9,1)</f>
        <v>1</v>
      </c>
      <c r="DI647" s="204">
        <f>VLOOKUP(DF647,$A$681:$F$2236,6,FALSE)</f>
        <v>0</v>
      </c>
      <c r="DJ647" s="203" t="s">
        <v>61</v>
      </c>
      <c r="DK647" s="10">
        <f>DI647*1.5*DH647</f>
        <v>0</v>
      </c>
      <c r="DL647" s="10"/>
      <c r="DM647" s="268"/>
      <c r="DN647" s="203" t="s">
        <v>105</v>
      </c>
      <c r="DO647" s="277" t="s">
        <v>548</v>
      </c>
      <c r="DQ647" s="284">
        <f>IF(DP647="Kopman",1.9,1)</f>
        <v>1</v>
      </c>
      <c r="DR647" s="204">
        <f>VLOOKUP(DO647,$A$681:$F$2236,6,FALSE)</f>
        <v>13</v>
      </c>
      <c r="DS647" s="203" t="s">
        <v>61</v>
      </c>
      <c r="DT647" s="10">
        <f>DR647*1.5*DQ647</f>
        <v>19.5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VLOOKUP(DX647,$A$681:$F$2236,6,FALSE)</f>
        <v>#N/A</v>
      </c>
      <c r="EB647" s="203" t="s">
        <v>2035</v>
      </c>
      <c r="EC647" s="10" t="e">
        <f>EA647*1.5*DZ647</f>
        <v>#N/A</v>
      </c>
      <c r="ED647" s="10"/>
      <c r="EE647" s="268"/>
      <c r="EF647" s="203" t="s">
        <v>105</v>
      </c>
      <c r="EG647" s="277" t="s">
        <v>591</v>
      </c>
      <c r="EI647" s="284">
        <f>IF(EH647="Kopman",1.9,1)</f>
        <v>1</v>
      </c>
      <c r="EJ647" s="204">
        <f>VLOOKUP(EG647,$A$681:$F$2236,6,FALSE)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2098</v>
      </c>
      <c r="ER647" s="284">
        <f>IF(EQ647="Kopman",1.9,1)</f>
        <v>1</v>
      </c>
      <c r="ES647" s="204">
        <f>VLOOKUP(EP647,$A$681:$F$2236,6,FALSE)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2576</v>
      </c>
      <c r="FA647" s="284">
        <f>IF(EZ647="Kopman",1.9,1)</f>
        <v>1</v>
      </c>
      <c r="FB647" s="204">
        <f>VLOOKUP(EY647,$A$681:$F$2236,6,FALSE)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4" t="s">
        <v>967</v>
      </c>
      <c r="FJ647" s="284">
        <f>IF(FI647="Kopman",1.9,1)</f>
        <v>1</v>
      </c>
      <c r="FK647" s="204">
        <f>VLOOKUP(FH647,$A$681:$F$2236,6,FALSE)</f>
        <v>11</v>
      </c>
      <c r="FL647" s="203" t="s">
        <v>61</v>
      </c>
      <c r="FM647" s="10">
        <f>FK647*1.5*FJ647</f>
        <v>16.5</v>
      </c>
      <c r="FN647" s="10"/>
      <c r="FO647" s="268"/>
      <c r="FP647" s="203" t="s">
        <v>105</v>
      </c>
      <c r="FQ647" s="277" t="s">
        <v>1292</v>
      </c>
      <c r="FS647" s="284">
        <f>IF(FR647="Kopman",1.9,1)</f>
        <v>1</v>
      </c>
      <c r="FT647" s="204">
        <f>VLOOKUP(FQ647,$A$681:$F$2236,6,FALSE)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592</v>
      </c>
      <c r="GB647" s="284">
        <f>IF(GA647="Kopman",1.9,1)</f>
        <v>1</v>
      </c>
      <c r="GC647" s="204">
        <f>VLOOKUP(FZ647,$A$681:$F$2236,6,FALSE)</f>
        <v>4</v>
      </c>
      <c r="GD647" s="203" t="s">
        <v>61</v>
      </c>
      <c r="GE647" s="10">
        <f>GC647*1.5*GB647</f>
        <v>6</v>
      </c>
      <c r="GF647" s="10"/>
      <c r="GG647" s="268"/>
      <c r="GH647" s="203" t="s">
        <v>105</v>
      </c>
      <c r="GI647" s="277" t="s">
        <v>613</v>
      </c>
      <c r="GK647" s="284">
        <f>IF(GJ647="Kopman",1.9,1)</f>
        <v>1</v>
      </c>
      <c r="GL647" s="204">
        <f>VLOOKUP(GI647,$A$681:$F$2236,6,FALSE)</f>
        <v>0</v>
      </c>
      <c r="GM647" s="203" t="s">
        <v>61</v>
      </c>
      <c r="GN647" s="10">
        <f>GL647*1.5*GK647</f>
        <v>0</v>
      </c>
      <c r="GO647" s="10"/>
      <c r="GP647" s="268"/>
      <c r="GQ647" s="203" t="s">
        <v>105</v>
      </c>
      <c r="GR647" s="277" t="s">
        <v>2359</v>
      </c>
      <c r="GT647" s="284">
        <f>IF(GS647="Kopman",1.9,1)</f>
        <v>1</v>
      </c>
      <c r="GU647" s="204">
        <f>VLOOKUP(GR647,$A$681:$F$2236,6,FALSE)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591</v>
      </c>
      <c r="HC647" s="284">
        <f>IF(HB647="Kopman",1.9,1)</f>
        <v>1</v>
      </c>
      <c r="HD647" s="204">
        <f>VLOOKUP(HA647,$A$681:$F$2236,6,FALSE)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1292</v>
      </c>
      <c r="HL647" s="284">
        <f>IF(HK647="Kopman",1.9,1)</f>
        <v>1</v>
      </c>
      <c r="HM647" s="204">
        <f>VLOOKUP(HJ647,$A$681:$F$2236,6,FALSE)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594</v>
      </c>
      <c r="HU647" s="284">
        <f>IF(HT647="Kopman",1.9,1)</f>
        <v>1</v>
      </c>
      <c r="HV647" s="204">
        <f>VLOOKUP(HS647,$A$681:$F$2236,6,FALSE)</f>
        <v>0</v>
      </c>
      <c r="HW647" s="203" t="s">
        <v>61</v>
      </c>
      <c r="HX647" s="10">
        <f>HV647*1.5*HU647</f>
        <v>0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VLOOKUP(IB647,$A$681:$F$2236,6,FALSE)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864</v>
      </c>
      <c r="IM647" s="284">
        <f>IF(IL647="Kopman",1.9,1)</f>
        <v>1</v>
      </c>
      <c r="IN647" s="204">
        <f>VLOOKUP(IK647,$A$681:$F$2236,6,FALSE)</f>
        <v>0</v>
      </c>
      <c r="IO647" s="203" t="s">
        <v>61</v>
      </c>
      <c r="IP647" s="10">
        <f>IN647*1.5*IM647</f>
        <v>0</v>
      </c>
      <c r="IQ647" s="10"/>
      <c r="IR647" s="268"/>
      <c r="IS647" s="203" t="s">
        <v>105</v>
      </c>
      <c r="IT647" s="277" t="s">
        <v>1735</v>
      </c>
      <c r="IV647" s="284">
        <f>IF(IU647="Kopman",1.9,1)</f>
        <v>1</v>
      </c>
      <c r="IW647" s="204">
        <f>VLOOKUP(IT647,$A$681:$F$2236,6,FALSE)</f>
        <v>13</v>
      </c>
      <c r="IX647" s="203" t="s">
        <v>61</v>
      </c>
      <c r="IY647" s="10">
        <f>IW647*1.5*IV647</f>
        <v>19.5</v>
      </c>
      <c r="IZ647" s="10"/>
      <c r="JA647" s="268"/>
      <c r="JB647" s="203" t="s">
        <v>105</v>
      </c>
      <c r="JC647" s="277" t="s">
        <v>689</v>
      </c>
      <c r="JE647" s="284">
        <f>IF(JD647="Kopman",1.9,1)</f>
        <v>1</v>
      </c>
      <c r="JF647" s="204">
        <f>VLOOKUP(JC647,$A$681:$F$2236,6,FALSE)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677</v>
      </c>
      <c r="JN647" s="284">
        <f>IF(JM647="Kopman",1.9,1)</f>
        <v>1</v>
      </c>
      <c r="JO647" s="204">
        <f>VLOOKUP(JL647,$A$681:$F$2236,6,FALSE)</f>
        <v>3</v>
      </c>
      <c r="JP647" s="203" t="s">
        <v>61</v>
      </c>
      <c r="JQ647" s="10">
        <f>JO647*1.5*JN647</f>
        <v>4.5</v>
      </c>
      <c r="JR647" s="10"/>
      <c r="JS647" s="268"/>
      <c r="JT647" s="203" t="s">
        <v>105</v>
      </c>
      <c r="JU647" s="277" t="s">
        <v>1299</v>
      </c>
      <c r="JW647" s="284">
        <f>IF(JV647="Kopman",1.9,1)</f>
        <v>1</v>
      </c>
      <c r="JX647" s="204">
        <f>VLOOKUP(JU647,$A$681:$F$2236,6,FALSE)</f>
        <v>0</v>
      </c>
      <c r="JY647" s="203" t="s">
        <v>61</v>
      </c>
      <c r="JZ647" s="10">
        <f>JX647*1.5*JW647</f>
        <v>0</v>
      </c>
      <c r="KA647" s="10"/>
      <c r="KB647" s="268"/>
      <c r="KC647" s="203" t="s">
        <v>105</v>
      </c>
      <c r="KD647" s="277" t="s">
        <v>689</v>
      </c>
      <c r="KF647" s="284">
        <f>IF(KE647="Kopman",1.9,1)</f>
        <v>1</v>
      </c>
      <c r="KG647" s="204">
        <f>VLOOKUP(KD647,$A$681:$F$2236,6,FALSE)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2080</v>
      </c>
      <c r="KO647" s="284">
        <f>IF(KN647="Kopman",1.9,1)</f>
        <v>1</v>
      </c>
      <c r="KP647" s="204">
        <f>VLOOKUP(KM647,$A$681:$F$2236,6,FALSE)</f>
        <v>35</v>
      </c>
      <c r="KQ647" s="203" t="s">
        <v>61</v>
      </c>
      <c r="KR647" s="10">
        <f>KP647*1.5</f>
        <v>52.5</v>
      </c>
      <c r="KS647" s="10"/>
      <c r="KT647" s="268"/>
      <c r="KU647" s="203" t="s">
        <v>105</v>
      </c>
      <c r="KV647" s="277" t="s">
        <v>1735</v>
      </c>
      <c r="KX647" s="284">
        <f>IF(KW647="Kopman",1.9,1)</f>
        <v>1</v>
      </c>
      <c r="KY647" s="204">
        <f>VLOOKUP(KV647,$A$681:$F$2236,6,FALSE)</f>
        <v>13</v>
      </c>
      <c r="KZ647" s="203" t="s">
        <v>61</v>
      </c>
      <c r="LA647" s="10">
        <f>KY647*1.5*KX647</f>
        <v>19.5</v>
      </c>
      <c r="LB647" s="10"/>
      <c r="LC647" s="268"/>
      <c r="LD647" s="203" t="s">
        <v>105</v>
      </c>
      <c r="LE647" s="277" t="s">
        <v>591</v>
      </c>
      <c r="LG647" s="284">
        <f>IF(LF647="Kopman",1.9,1)</f>
        <v>1</v>
      </c>
      <c r="LH647" s="204">
        <f>VLOOKUP(LE647,$A$681:$F$2236,6,FALSE)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548</v>
      </c>
      <c r="LP647" s="284">
        <f>IF(LO647="Kopman",1.9,1)</f>
        <v>1</v>
      </c>
      <c r="LQ647" s="204">
        <f>VLOOKUP(LN647,$A$681:$F$2236,6,FALSE)</f>
        <v>13</v>
      </c>
      <c r="LR647" s="203" t="s">
        <v>61</v>
      </c>
      <c r="LS647" s="10">
        <f>LQ647*1.5*LP647</f>
        <v>19.5</v>
      </c>
      <c r="LT647" s="10"/>
      <c r="LU647" s="268"/>
      <c r="LV647" s="203" t="s">
        <v>105</v>
      </c>
      <c r="LW647" s="419" t="s">
        <v>2359</v>
      </c>
      <c r="LX647" s="418" t="s">
        <v>2034</v>
      </c>
      <c r="LY647" s="284">
        <f>IF(LX647="Kopman",1.9,1)</f>
        <v>1.9</v>
      </c>
      <c r="LZ647" s="204">
        <f>VLOOKUP(LW647,$A$681:$F$2236,6,FALSE)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509</v>
      </c>
      <c r="MH647" s="284">
        <f>IF(MG647="Kopman",1.9,1)</f>
        <v>1</v>
      </c>
      <c r="MI647" s="204">
        <f>VLOOKUP(MF647,$A$681:$F$2236,6,FALSE)</f>
        <v>55</v>
      </c>
      <c r="MJ647" s="203" t="s">
        <v>61</v>
      </c>
      <c r="MK647" s="10">
        <f>MI647*1.5*MH647</f>
        <v>82.5</v>
      </c>
      <c r="ML647" s="10"/>
      <c r="MM647" s="268"/>
      <c r="MN647" s="203" t="s">
        <v>105</v>
      </c>
      <c r="MO647" s="277" t="s">
        <v>506</v>
      </c>
      <c r="MQ647" s="284">
        <f>IF(MP647="Kopman",1.9,1)</f>
        <v>1</v>
      </c>
      <c r="MR647" s="204">
        <f>VLOOKUP(MO647,$A$681:$F$2236,6,FALSE)</f>
        <v>9</v>
      </c>
      <c r="MS647" s="203" t="s">
        <v>61</v>
      </c>
      <c r="MT647" s="10">
        <f>MR647*1.5*MQ647</f>
        <v>13.5</v>
      </c>
      <c r="MU647" s="10"/>
      <c r="MV647" s="268"/>
      <c r="MW647" s="203" t="s">
        <v>105</v>
      </c>
      <c r="MX647" s="277" t="s">
        <v>509</v>
      </c>
      <c r="MZ647" s="284">
        <f>IF(MY647="Kopman",1.9,1)</f>
        <v>1</v>
      </c>
      <c r="NA647" s="204">
        <f>VLOOKUP(MX647,$A$681:$F$2236,6,FALSE)</f>
        <v>55</v>
      </c>
      <c r="NB647" s="203" t="s">
        <v>61</v>
      </c>
      <c r="NC647" s="10">
        <f>NA647*1.5*MZ647</f>
        <v>82.5</v>
      </c>
      <c r="ND647" s="10"/>
      <c r="NE647" s="268"/>
      <c r="NF647" s="203" t="s">
        <v>105</v>
      </c>
      <c r="NG647" s="277" t="s">
        <v>1270</v>
      </c>
      <c r="NI647" s="284">
        <f>IF(NH647="Kopman",1.9,1)</f>
        <v>1</v>
      </c>
      <c r="NJ647" s="204">
        <f>VLOOKUP(NG647,$A$681:$F$2236,6,FALSE)</f>
        <v>8</v>
      </c>
      <c r="NK647" s="203" t="s">
        <v>61</v>
      </c>
      <c r="NL647" s="10">
        <f>NJ647*1.5*NI647</f>
        <v>12</v>
      </c>
      <c r="NM647" s="10"/>
      <c r="NN647" s="268"/>
      <c r="NO647" s="203" t="s">
        <v>105</v>
      </c>
      <c r="NP647" s="427" t="s">
        <v>509</v>
      </c>
      <c r="NR647" s="284">
        <f>IF(NQ647="Kopman",1.9,1)</f>
        <v>1</v>
      </c>
      <c r="NS647" s="204">
        <f>VLOOKUP(NP647,$A$681:$F$2236,6,FALSE)</f>
        <v>55</v>
      </c>
      <c r="NT647" s="203" t="s">
        <v>61</v>
      </c>
      <c r="NU647" s="10">
        <f>NS647*1.5*NR647</f>
        <v>82.5</v>
      </c>
      <c r="NV647" s="10"/>
      <c r="NW647" s="268"/>
      <c r="NX647" s="203" t="s">
        <v>105</v>
      </c>
      <c r="NY647" s="277" t="s">
        <v>2079</v>
      </c>
      <c r="OA647" s="284">
        <f>IF(NZ647="Kopman",1.9,1)</f>
        <v>1</v>
      </c>
      <c r="OB647" s="204">
        <f>VLOOKUP(NY647,$A$681:$F$2236,6,FALSE)</f>
        <v>10</v>
      </c>
      <c r="OC647" s="203" t="s">
        <v>61</v>
      </c>
      <c r="OD647" s="10">
        <f>OB647*1.5</f>
        <v>15</v>
      </c>
      <c r="OE647" s="10"/>
      <c r="OF647" s="268"/>
      <c r="OG647" s="203" t="s">
        <v>105</v>
      </c>
      <c r="OH647" s="277" t="s">
        <v>592</v>
      </c>
      <c r="OJ647" s="284">
        <f>IF(OI647="Kopman",1.9,1)</f>
        <v>1</v>
      </c>
      <c r="OK647" s="204">
        <f>VLOOKUP(OH647,$A$681:$F$2236,6,FALSE)</f>
        <v>4</v>
      </c>
      <c r="OL647" s="203" t="s">
        <v>61</v>
      </c>
      <c r="OM647" s="10">
        <f>OK647*1.5*OJ647</f>
        <v>6</v>
      </c>
      <c r="ON647" s="10"/>
      <c r="OO647" s="268"/>
      <c r="OP647" s="203" t="s">
        <v>105</v>
      </c>
      <c r="OQ647" s="427" t="s">
        <v>1299</v>
      </c>
      <c r="OS647" s="284">
        <f>IF(OR647="Kopman",1.9,1)</f>
        <v>1</v>
      </c>
      <c r="OT647" s="204">
        <f>VLOOKUP(OQ647,$A$681:$F$2236,6,FALSE)</f>
        <v>0</v>
      </c>
      <c r="OU647" s="203" t="s">
        <v>61</v>
      </c>
      <c r="OV647" s="10">
        <f>OT647*1.5*OS647</f>
        <v>0</v>
      </c>
      <c r="OW647" s="10"/>
      <c r="OX647" s="268"/>
      <c r="OY647" s="203" t="s">
        <v>105</v>
      </c>
      <c r="OZ647" s="431" t="s">
        <v>435</v>
      </c>
      <c r="PB647" s="284">
        <f>IF(PA647="Kopman",1.9,1)</f>
        <v>1</v>
      </c>
      <c r="PC647" s="204">
        <f>VLOOKUP(OZ647,$A$681:$F$2236,6,FALSE)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594</v>
      </c>
      <c r="PK647" s="284">
        <f>IF(PJ647="Kopman",1.9,1)</f>
        <v>1</v>
      </c>
      <c r="PL647" s="204">
        <f>VLOOKUP(PI647,$A$681:$F$2236,6,FALSE)</f>
        <v>0</v>
      </c>
      <c r="PM647" s="203" t="s">
        <v>61</v>
      </c>
      <c r="PN647" s="10">
        <f>PL647*1.5*PK647</f>
        <v>0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VLOOKUP(PR647,$A$681:$F$2236,6,FALSE)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1299</v>
      </c>
      <c r="QC647" s="284">
        <f>IF(QB647="Kopman",1.9,1)</f>
        <v>1</v>
      </c>
      <c r="QD647" s="204">
        <f>VLOOKUP(QA647,$A$681:$F$2236,6,FALSE)</f>
        <v>0</v>
      </c>
      <c r="QE647" s="203" t="s">
        <v>61</v>
      </c>
      <c r="QF647" s="10">
        <f>QD647*1.5*QC647</f>
        <v>0</v>
      </c>
      <c r="QG647" s="10"/>
      <c r="QH647" s="268"/>
      <c r="QI647" s="203" t="s">
        <v>105</v>
      </c>
      <c r="QJ647" s="277" t="s">
        <v>509</v>
      </c>
      <c r="QL647" s="284">
        <f>IF(QK647="Kopman",1.9,1)</f>
        <v>1</v>
      </c>
      <c r="QM647" s="204">
        <f>VLOOKUP(QJ647,$A$681:$F$2236,6,FALSE)</f>
        <v>55</v>
      </c>
      <c r="QN647" s="203" t="s">
        <v>61</v>
      </c>
      <c r="QO647" s="10">
        <f>QM647*1.5*QL647</f>
        <v>82.5</v>
      </c>
      <c r="QP647" s="10"/>
      <c r="QQ647" s="268"/>
      <c r="QR647" s="203" t="s">
        <v>105</v>
      </c>
      <c r="QS647" s="277" t="s">
        <v>435</v>
      </c>
      <c r="QU647" s="284">
        <f>IF(QT647="Kopman",1.9,1)</f>
        <v>1</v>
      </c>
      <c r="QV647" s="204">
        <f>VLOOKUP(QS647,$A$681:$F$2236,6,FALSE)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717</v>
      </c>
      <c r="RD647" s="284">
        <f>IF(RC647="Kopman",1.9,1)</f>
        <v>1</v>
      </c>
      <c r="RE647" s="204">
        <f>VLOOKUP(RB647,$A$681:$F$2236,6,FALSE)</f>
        <v>0</v>
      </c>
      <c r="RF647" s="203" t="s">
        <v>61</v>
      </c>
      <c r="RG647" s="10">
        <f>RE647*1.5*RD647</f>
        <v>0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VLOOKUP(RK647,$A$681:$F$2236,6,FALSE)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1292</v>
      </c>
      <c r="RV647" s="284">
        <f>IF(RU647="Kopman",1.9,1)</f>
        <v>1</v>
      </c>
      <c r="RW647" s="204">
        <f>VLOOKUP(RT647,$A$681:$F$2236,6,FALSE)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1292</v>
      </c>
      <c r="SE647" s="284">
        <f>IF(SD647="Kopman",1.9,1)</f>
        <v>1</v>
      </c>
      <c r="SF647" s="204">
        <f>VLOOKUP(SC647,$A$681:$F$2236,6,FALSE)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594</v>
      </c>
      <c r="SN647" s="284">
        <f>IF(SM647="Kopman",1.9,1)</f>
        <v>1</v>
      </c>
      <c r="SO647" s="204">
        <f>VLOOKUP(SL647,$A$681:$F$2236,6,FALSE)</f>
        <v>0</v>
      </c>
      <c r="SP647" s="203" t="s">
        <v>61</v>
      </c>
      <c r="SQ647" s="10">
        <f>SO647*1.5*SN647</f>
        <v>0</v>
      </c>
      <c r="SR647" s="10"/>
      <c r="SS647" s="274"/>
      <c r="ST647" s="203" t="s">
        <v>105</v>
      </c>
      <c r="SU647" s="277" t="s">
        <v>1292</v>
      </c>
      <c r="SW647" s="284">
        <f>IF(SV647="Kopman",1.9,1)</f>
        <v>1</v>
      </c>
      <c r="SX647" s="204">
        <f>VLOOKUP(SU647,$A$681:$F$2236,6,FALSE)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31" t="s">
        <v>509</v>
      </c>
      <c r="TF647" s="284">
        <f>IF(TE647="Kopman",1.9,1)</f>
        <v>1</v>
      </c>
      <c r="TG647" s="204">
        <f>VLOOKUP(TD647,$A$681:$F$2236,6,FALSE)</f>
        <v>55</v>
      </c>
      <c r="TH647" s="203" t="s">
        <v>61</v>
      </c>
      <c r="TI647" s="10">
        <f>TG647*1.5</f>
        <v>82.5</v>
      </c>
      <c r="TK647" s="274"/>
      <c r="TL647" s="203" t="s">
        <v>105</v>
      </c>
      <c r="TM647" s="277" t="s">
        <v>2820</v>
      </c>
      <c r="TO647" s="284">
        <f>IF(TN647="Kopman",1.9,1)</f>
        <v>1</v>
      </c>
      <c r="TP647" s="204">
        <f>VLOOKUP(TM647,$A$681:$F$2236,6,FALSE)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1299</v>
      </c>
      <c r="TX647" s="284">
        <f>IF(TW647="Kopman",1.9,1)</f>
        <v>1</v>
      </c>
      <c r="TY647" s="204">
        <f>VLOOKUP(TV647,$A$681:$F$2236,6,FALSE)</f>
        <v>0</v>
      </c>
      <c r="TZ647" s="203" t="s">
        <v>61</v>
      </c>
      <c r="UA647" s="10">
        <f>TY647*1.5*TX647</f>
        <v>0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VLOOKUP(UE647,$A$681:$F$2236,6,FALSE)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592</v>
      </c>
      <c r="UP647" s="284">
        <f>IF(UO647="Kopman",1.9,1)</f>
        <v>1</v>
      </c>
      <c r="UQ647" s="204">
        <f>VLOOKUP(UN647,$A$681:$F$2236,6,FALSE)</f>
        <v>4</v>
      </c>
      <c r="UR647" s="203" t="s">
        <v>61</v>
      </c>
      <c r="US647" s="10">
        <f>UQ647*1.5*UP647</f>
        <v>6</v>
      </c>
      <c r="UT647" s="10"/>
      <c r="UU647" s="274"/>
      <c r="UV647" s="203" t="s">
        <v>105</v>
      </c>
      <c r="UW647" s="277" t="s">
        <v>2112</v>
      </c>
      <c r="UY647" s="284">
        <f>IF(UX647="Kopman",1.9,1)</f>
        <v>1</v>
      </c>
      <c r="UZ647" s="204">
        <f>VLOOKUP(UW647,$A$681:$F$2236,6,FALSE)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548</v>
      </c>
      <c r="VH647" s="284">
        <f>IF(VG647="Kopman",1.9,1)</f>
        <v>1</v>
      </c>
      <c r="VI647" s="204">
        <f>VLOOKUP(VF647,$A$681:$F$2236,6,FALSE)</f>
        <v>13</v>
      </c>
      <c r="VJ647" s="203" t="s">
        <v>61</v>
      </c>
      <c r="VK647" s="10">
        <f>VI647*1.5*VH647</f>
        <v>19.5</v>
      </c>
      <c r="VL647" s="10"/>
      <c r="VM647" s="274"/>
      <c r="VN647" s="203" t="s">
        <v>105</v>
      </c>
      <c r="VO647" s="277" t="s">
        <v>2577</v>
      </c>
      <c r="VQ647" s="284">
        <f>IF(VP647="Kopman",1.9,1)</f>
        <v>1</v>
      </c>
      <c r="VR647" s="204">
        <f>VLOOKUP(VO647,$A$681:$F$2236,6,FALSE)</f>
        <v>64</v>
      </c>
      <c r="VS647" s="203" t="s">
        <v>61</v>
      </c>
      <c r="VT647" s="10">
        <f>VR647*1.5*VQ647</f>
        <v>96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VLOOKUP(VX647,$A$681:$F$2236,6,FALSE)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967</v>
      </c>
      <c r="WI647" s="284">
        <f>IF(WH647="Kopman",1.9,1)</f>
        <v>1</v>
      </c>
      <c r="WJ647" s="204">
        <f>VLOOKUP(WG647,$A$681:$F$2236,6,FALSE)</f>
        <v>11</v>
      </c>
      <c r="WK647" s="203" t="s">
        <v>61</v>
      </c>
      <c r="WL647" s="10">
        <f>WJ647*1.5</f>
        <v>16.5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VLOOKUP(WP647,$A$681:$F$2236,6,FALSE)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VLOOKUP(WY647,$A$681:$F$2236,6,FALSE)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2631</v>
      </c>
      <c r="XJ647" s="284">
        <f>IF(XI647="Kopman",1.9,1)</f>
        <v>1</v>
      </c>
      <c r="XK647" s="204">
        <f>VLOOKUP(XH647,$A$681:$F$2236,6,FALSE)</f>
        <v>2</v>
      </c>
      <c r="XL647" s="203" t="s">
        <v>61</v>
      </c>
      <c r="XM647" s="10">
        <f>XK647*1.5</f>
        <v>3</v>
      </c>
      <c r="XO647" s="274"/>
      <c r="XP647" s="203" t="s">
        <v>105</v>
      </c>
      <c r="XQ647" s="277" t="s">
        <v>1292</v>
      </c>
      <c r="XS647" s="284">
        <f>IF(XR647="Kopman",1.9,1)</f>
        <v>1</v>
      </c>
      <c r="XT647" s="204">
        <f>VLOOKUP(XQ647,$A$681:$F$2236,6,FALSE)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594</v>
      </c>
      <c r="YB647" s="284">
        <f>IF(YA647="Kopman",1.9,1)</f>
        <v>1</v>
      </c>
      <c r="YC647" s="204">
        <f>VLOOKUP(XZ647,$A$681:$F$2236,6,FALSE)</f>
        <v>0</v>
      </c>
      <c r="YD647" s="203" t="s">
        <v>61</v>
      </c>
      <c r="YE647" s="10">
        <f>YC647*1.5</f>
        <v>0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VLOOKUP(YI647,$A$681:$F$2236,6,FALSE)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VLOOKUP(YR647,$A$681:$F$2236,6,FALSE)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31" t="s">
        <v>2098</v>
      </c>
      <c r="ZC647" s="284">
        <f>IF(ZB647="Kopman",1.9,1)</f>
        <v>1</v>
      </c>
      <c r="ZD647" s="204">
        <f>VLOOKUP(ZA647,$A$681:$F$2236,6,FALSE)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633</v>
      </c>
      <c r="ZL647" s="284">
        <f>IF(ZK647="Kopman",1.9,1)</f>
        <v>1</v>
      </c>
      <c r="ZM647" s="204">
        <f>VLOOKUP(ZJ647,$A$681:$F$2236,6,FALSE)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594</v>
      </c>
      <c r="ZU647" s="284">
        <f>IF(ZT647="Kopman",1.9,1)</f>
        <v>1</v>
      </c>
      <c r="ZV647" s="204">
        <f>VLOOKUP(ZS647,$A$681:$F$2236,6,FALSE)</f>
        <v>0</v>
      </c>
      <c r="ZW647" s="203" t="s">
        <v>61</v>
      </c>
      <c r="ZX647" s="10">
        <f>ZV647*1.5*ZU647</f>
        <v>0</v>
      </c>
      <c r="ZY647" s="10"/>
      <c r="ZZ647" s="274"/>
      <c r="AAA647" s="203" t="s">
        <v>105</v>
      </c>
      <c r="AAB647" s="277" t="s">
        <v>592</v>
      </c>
      <c r="AAD647" s="284">
        <f>IF(AAC647="Kopman",1.9,1)</f>
        <v>1</v>
      </c>
      <c r="AAE647" s="204">
        <f>VLOOKUP(AAB647,$A$681:$F$2236,6,FALSE)</f>
        <v>4</v>
      </c>
      <c r="AAF647" s="203" t="s">
        <v>61</v>
      </c>
      <c r="AAG647" s="10">
        <f>AAE647*1.5*AAD647</f>
        <v>6</v>
      </c>
      <c r="AAH647" s="10"/>
      <c r="AAI647" s="274"/>
      <c r="AAJ647" s="203" t="s">
        <v>105</v>
      </c>
      <c r="AAK647" s="277" t="s">
        <v>2080</v>
      </c>
      <c r="AAM647" s="284">
        <f>IF(AAL647="Kopman",1.9,1)</f>
        <v>1</v>
      </c>
      <c r="AAN647" s="204">
        <f>VLOOKUP(AAK647,$A$681:$F$2236,6,FALSE)</f>
        <v>35</v>
      </c>
      <c r="AAO647" s="203" t="s">
        <v>61</v>
      </c>
      <c r="AAP647" s="10">
        <f>AAN647*1.5*AAM647</f>
        <v>52.5</v>
      </c>
      <c r="AAQ647" s="10"/>
      <c r="AAR647" s="274"/>
      <c r="AAS647" s="203" t="s">
        <v>105</v>
      </c>
      <c r="AAT647" s="277" t="s">
        <v>717</v>
      </c>
      <c r="AAV647" s="284">
        <f>IF(AAU647="Kopman",1.9,1)</f>
        <v>1</v>
      </c>
      <c r="AAW647" s="204">
        <f>VLOOKUP(AAT647,$A$681:$F$2236,6,FALSE)</f>
        <v>0</v>
      </c>
      <c r="AAX647" s="203" t="s">
        <v>61</v>
      </c>
      <c r="AAY647" s="10">
        <f>AAW647*1.5*AAV647</f>
        <v>0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VLOOKUP(ABC647,$A$681:$F$2236,6,FALSE)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969</v>
      </c>
      <c r="ABN647" s="284">
        <f>IF(ABM647="Kopman",1.9,1)</f>
        <v>1</v>
      </c>
      <c r="ABO647" s="204">
        <f>VLOOKUP(ABL647,$A$681:$F$2236,6,FALSE)</f>
        <v>2</v>
      </c>
      <c r="ABP647" s="203" t="s">
        <v>61</v>
      </c>
      <c r="ABQ647" s="10">
        <f>ABO647*1.5*ABN647</f>
        <v>3</v>
      </c>
      <c r="ABR647" s="10"/>
      <c r="ABS647" s="274"/>
      <c r="ABT647" s="203" t="s">
        <v>105</v>
      </c>
      <c r="ABU647" s="277" t="s">
        <v>548</v>
      </c>
      <c r="ABW647" s="284">
        <f>IF(ABV647="Kopman",1.9,1)</f>
        <v>1</v>
      </c>
      <c r="ABX647" s="204">
        <f>VLOOKUP(ABU647,$A$681:$F$2236,6,FALSE)</f>
        <v>13</v>
      </c>
      <c r="ABY647" s="203" t="s">
        <v>61</v>
      </c>
      <c r="ABZ647" s="10">
        <f>ABX647*1.5*ABW647</f>
        <v>19.5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VLOOKUP(ACD647,$A$681:$F$2236,6,FALSE)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VLOOKUP(ACM647,$A$681:$F$2236,6,FALSE)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VLOOKUP(ACV647,$A$681:$F$2236,6,FALSE)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VLOOKUP(ADE647,$A$681:$F$2236,6,FALSE)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VLOOKUP(ADN647,$A$681:$F$2236,6,FALSE)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VLOOKUP(ADW647,$A$681:$F$2236,6,FALSE)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VLOOKUP(AEF647,$A$681:$F$2236,6,FALSE)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VLOOKUP(AEO647,$A$681:$F$2236,6,FALSE)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VLOOKUP(AEX647,$A$681:$F$2236,6,FALSE)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VLOOKUP(AFG647,$A$681:$F$2236,6,FALSE)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VLOOKUP(AFP647,$A$681:$F$2236,6,FALSE)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VLOOKUP(AFY647,$A$681:$F$2236,6,FALSE)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VLOOKUP(AGH647,$A$681:$F$2236,6,FALSE)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VLOOKUP(AGQ647,$A$681:$F$2236,6,FALSE)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470</v>
      </c>
      <c r="AHB647" s="284">
        <f>IF(AHA647="Kopman",1.9,1)</f>
        <v>1</v>
      </c>
      <c r="AHC647" s="204">
        <f>VLOOKUP(AGZ647,$A$681:$F$2236,6,FALSE)</f>
        <v>35</v>
      </c>
      <c r="AHD647" s="203" t="s">
        <v>61</v>
      </c>
      <c r="AHE647" s="10">
        <f>AHC647*1.5*AHB647</f>
        <v>52.5</v>
      </c>
      <c r="AHF647" s="10"/>
      <c r="AHG647" s="274"/>
      <c r="AHH647" s="203" t="s">
        <v>105</v>
      </c>
      <c r="AHI647" s="277" t="s">
        <v>2097</v>
      </c>
      <c r="AHK647" s="284">
        <f>IF(AHJ647="Kopman",1.9,1)</f>
        <v>1</v>
      </c>
      <c r="AHL647" s="204">
        <f>VLOOKUP(AHI647,$A$681:$F$2236,6,FALSE)</f>
        <v>36</v>
      </c>
      <c r="AHM647" s="203" t="s">
        <v>61</v>
      </c>
      <c r="AHN647" s="10">
        <f>AHL647*1.5*AHK647</f>
        <v>54</v>
      </c>
      <c r="AHO647" s="10"/>
      <c r="AHP647" s="274"/>
      <c r="AHQ647" s="203" t="s">
        <v>105</v>
      </c>
      <c r="AHR647" s="277" t="s">
        <v>1292</v>
      </c>
      <c r="AHT647" s="284">
        <f>IF(AHS647="Kopman",1.9,1)</f>
        <v>1</v>
      </c>
      <c r="AHU647" s="204">
        <f>VLOOKUP(AHR647,$A$681:$F$2236,6,FALSE)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2631</v>
      </c>
      <c r="AIC647" s="284">
        <f>IF(AIB647="Kopman",1.9,1)</f>
        <v>1</v>
      </c>
      <c r="AID647" s="204">
        <f>VLOOKUP(AIA647,$A$681:$F$2236,6,FALSE)</f>
        <v>2</v>
      </c>
      <c r="AIE647" s="203" t="s">
        <v>61</v>
      </c>
      <c r="AIF647" s="10">
        <f>AID647*1.5*AIC647</f>
        <v>3</v>
      </c>
      <c r="AIG647" s="10"/>
      <c r="AIH647" s="274"/>
      <c r="AII647" s="203" t="s">
        <v>105</v>
      </c>
      <c r="AIJ647" s="277" t="s">
        <v>435</v>
      </c>
      <c r="AIL647" s="284">
        <f>IF(AIK647="Kopman",1.9,1)</f>
        <v>1</v>
      </c>
      <c r="AIM647" s="204">
        <f>VLOOKUP(AIJ647,$A$681:$F$2236,6,FALSE)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594</v>
      </c>
      <c r="AIU647" s="284">
        <f>IF(AIT647="Kopman",1.9,1)</f>
        <v>1</v>
      </c>
      <c r="AIV647" s="204">
        <f>VLOOKUP(AIS647,$A$681:$F$2236,6,FALSE)</f>
        <v>0</v>
      </c>
      <c r="AIW647" s="203" t="s">
        <v>61</v>
      </c>
      <c r="AIX647" s="10">
        <f>AIV647*1.5*AIU647</f>
        <v>0</v>
      </c>
      <c r="AIY647" s="10"/>
      <c r="AIZ647" s="274"/>
      <c r="AJA647" s="203" t="s">
        <v>105</v>
      </c>
      <c r="AJB647" s="277" t="s">
        <v>643</v>
      </c>
      <c r="AJD647" s="284">
        <f>IF(AJC647="Kopman",1.9,1)</f>
        <v>1</v>
      </c>
      <c r="AJE647" s="204">
        <f>VLOOKUP(AJB647,$A$681:$F$2236,6,FALSE)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548</v>
      </c>
      <c r="AJM647" s="284">
        <f>IF(AJL647="Kopman",1.9,1)</f>
        <v>1</v>
      </c>
      <c r="AJN647" s="204">
        <f>VLOOKUP(AJK647,$A$681:$F$2236,6,FALSE)</f>
        <v>13</v>
      </c>
      <c r="AJO647" s="203" t="s">
        <v>61</v>
      </c>
      <c r="AJP647" s="10">
        <f>AJN647*1.5*AJM647</f>
        <v>19.5</v>
      </c>
      <c r="AJQ647" s="10"/>
      <c r="AJR647" s="274"/>
      <c r="AJS647" s="203" t="s">
        <v>105</v>
      </c>
      <c r="AJT647" s="434" t="s">
        <v>1266</v>
      </c>
      <c r="AJV647" s="284">
        <f>IF(AJU647="Kopman",1.9,1)</f>
        <v>1</v>
      </c>
      <c r="AJW647" s="204">
        <f>VLOOKUP(AJT647,$A$681:$F$2236,6,FALSE)</f>
        <v>17</v>
      </c>
      <c r="AJX647" s="203" t="s">
        <v>61</v>
      </c>
      <c r="AJY647" s="10">
        <f>AJW647*1.5*AJV647</f>
        <v>25.5</v>
      </c>
      <c r="AJZ647" s="10"/>
      <c r="AKA647" s="274"/>
      <c r="AKB647" s="203" t="s">
        <v>105</v>
      </c>
      <c r="AKC647" s="277" t="s">
        <v>592</v>
      </c>
      <c r="AKE647" s="284">
        <f>IF(AKD647="Kopman",1.9,1)</f>
        <v>1</v>
      </c>
      <c r="AKF647" s="204">
        <f>VLOOKUP(AKC647,$A$681:$F$2236,6,FALSE)</f>
        <v>4</v>
      </c>
      <c r="AKG647" s="203" t="s">
        <v>61</v>
      </c>
      <c r="AKH647" s="10">
        <f>AKF647*1.5*AKE647</f>
        <v>6</v>
      </c>
      <c r="AKI647" s="10"/>
      <c r="AKJ647" s="274"/>
      <c r="AKK647" s="203" t="s">
        <v>105</v>
      </c>
      <c r="AKL647" s="277" t="s">
        <v>1292</v>
      </c>
      <c r="AKN647" s="284">
        <f>IF(AKM647="Kopman",1.9,1)</f>
        <v>1</v>
      </c>
      <c r="AKO647" s="204">
        <f>VLOOKUP(AKL647,$A$681:$F$2236,6,FALSE)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1299</v>
      </c>
      <c r="AKW647" s="284">
        <f>IF(AKV647="Kopman",1.9,1)</f>
        <v>1</v>
      </c>
      <c r="AKX647" s="204">
        <f>VLOOKUP(AKU647,$A$681:$F$2236,6,FALSE)</f>
        <v>0</v>
      </c>
      <c r="AKY647" s="203" t="s">
        <v>61</v>
      </c>
      <c r="AKZ647" s="10">
        <f>AKX647*1.5*AKW647</f>
        <v>0</v>
      </c>
      <c r="ALA647" s="10"/>
      <c r="ALB647" s="274"/>
      <c r="ALC647" s="203" t="s">
        <v>105</v>
      </c>
      <c r="ALD647" s="277" t="s">
        <v>1299</v>
      </c>
      <c r="ALF647" s="284">
        <f>IF(ALE647="Kopman",1.9,1)</f>
        <v>1</v>
      </c>
      <c r="ALG647" s="204">
        <f>VLOOKUP(ALD647,$A$681:$F$2236,6,FALSE)</f>
        <v>0</v>
      </c>
      <c r="ALH647" s="203" t="s">
        <v>61</v>
      </c>
      <c r="ALI647" s="10">
        <f>ALG647*1.5*ALF647</f>
        <v>0</v>
      </c>
      <c r="ALJ647" s="10"/>
      <c r="ALK647" s="274"/>
      <c r="ALL647" s="203" t="s">
        <v>105</v>
      </c>
      <c r="ALM647" s="277" t="s">
        <v>1299</v>
      </c>
      <c r="ALO647" s="284">
        <f>IF(ALN647="Kopman",1.9,1)</f>
        <v>1</v>
      </c>
      <c r="ALP647" s="204">
        <f>VLOOKUP(ALM647,$A$681:$F$2236,6,FALSE)</f>
        <v>0</v>
      </c>
      <c r="ALQ647" s="203" t="s">
        <v>61</v>
      </c>
      <c r="ALR647" s="10">
        <f>ALP647*1.5*ALO647</f>
        <v>0</v>
      </c>
      <c r="ALS647" s="10"/>
      <c r="ALT647" s="274"/>
      <c r="ALU647" s="203" t="s">
        <v>105</v>
      </c>
      <c r="ALV647" s="277" t="s">
        <v>1292</v>
      </c>
      <c r="ALX647" s="284">
        <f>IF(ALW647="Kopman",1.9,1)</f>
        <v>1</v>
      </c>
      <c r="ALY647" s="204">
        <f>VLOOKUP(ALV647,$A$681:$F$2236,6,FALSE)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1735</v>
      </c>
      <c r="AMG647" s="284">
        <f>IF(AMF647="Kopman",1.9,1)</f>
        <v>1</v>
      </c>
      <c r="AMH647" s="204">
        <f>VLOOKUP(AME647,$A$681:$F$2236,6,FALSE)</f>
        <v>13</v>
      </c>
      <c r="AMI647" s="203" t="s">
        <v>61</v>
      </c>
      <c r="AMJ647" s="10">
        <f>AMH647*1.5*AMG647</f>
        <v>19.5</v>
      </c>
      <c r="AMK647" s="10"/>
      <c r="AML647" s="274"/>
      <c r="AMM647" s="203" t="s">
        <v>105</v>
      </c>
      <c r="AMN647" s="277" t="s">
        <v>1299</v>
      </c>
      <c r="AMP647" s="284">
        <f>IF(AMO647="Kopman",1.9,1)</f>
        <v>1</v>
      </c>
      <c r="AMQ647" s="204">
        <f>VLOOKUP(AMN647,$A$681:$F$2236,6,FALSE)</f>
        <v>0</v>
      </c>
      <c r="AMR647" s="203" t="s">
        <v>61</v>
      </c>
      <c r="AMS647" s="10">
        <f>AMQ647*1.5*AMP647</f>
        <v>0</v>
      </c>
      <c r="AMT647" s="10"/>
      <c r="AMU647" s="274"/>
      <c r="AMV647" s="203" t="s">
        <v>105</v>
      </c>
      <c r="AMW647" s="277" t="s">
        <v>509</v>
      </c>
      <c r="AMY647" s="284">
        <f>IF(AMX647="Kopman",1.9,1)</f>
        <v>1</v>
      </c>
      <c r="AMZ647" s="204">
        <f>VLOOKUP(AMW647,$A$681:$F$2236,6,FALSE)</f>
        <v>55</v>
      </c>
      <c r="ANA647" s="203" t="s">
        <v>61</v>
      </c>
      <c r="ANB647" s="10">
        <f>AMZ647*1.5*AMY647</f>
        <v>82.5</v>
      </c>
      <c r="ANC647" s="10"/>
      <c r="AND647" s="274"/>
      <c r="ANE647" s="203" t="s">
        <v>105</v>
      </c>
      <c r="ANF647" s="277" t="s">
        <v>591</v>
      </c>
      <c r="ANH647" s="284">
        <f>IF(ANG647="Kopman",1.9,1)</f>
        <v>1</v>
      </c>
      <c r="ANI647" s="204">
        <f>VLOOKUP(ANF647,$A$681:$F$2236,6,FALSE)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9" t="s">
        <v>509</v>
      </c>
      <c r="ANP647" s="418" t="s">
        <v>2034</v>
      </c>
      <c r="ANQ647" s="284">
        <f>IF(ANP647="Kopman",1.9,1)</f>
        <v>1.9</v>
      </c>
      <c r="ANR647" s="204">
        <f>VLOOKUP(ANO647,$A$681:$F$2236,6,FALSE)</f>
        <v>55</v>
      </c>
      <c r="ANS647" s="203" t="s">
        <v>61</v>
      </c>
      <c r="ANT647" s="10">
        <f>ANR647*1.5*ANQ647</f>
        <v>156.75</v>
      </c>
      <c r="ANU647" s="10"/>
      <c r="ANV647" s="274"/>
      <c r="ANW647" s="203" t="s">
        <v>105</v>
      </c>
      <c r="ANX647" s="277" t="s">
        <v>592</v>
      </c>
      <c r="ANZ647" s="284">
        <f>IF(ANY647="Kopman",1.9,1)</f>
        <v>1</v>
      </c>
      <c r="AOA647" s="204">
        <f>VLOOKUP(ANX647,$A$681:$F$2236,6,FALSE)</f>
        <v>4</v>
      </c>
      <c r="AOB647" s="203" t="s">
        <v>61</v>
      </c>
      <c r="AOC647" s="10">
        <f>AOA647*1.5*ANZ647</f>
        <v>6</v>
      </c>
      <c r="AOD647" s="10"/>
      <c r="AOE647" s="274"/>
      <c r="AOF647" s="203" t="s">
        <v>105</v>
      </c>
      <c r="AOG647" s="277" t="s">
        <v>2089</v>
      </c>
      <c r="AOI647" s="284">
        <f>IF(AOH647="Kopman",1.9,1)</f>
        <v>1</v>
      </c>
      <c r="AOJ647" s="204">
        <f>VLOOKUP(AOG647,$A$681:$F$2236,6,FALSE)</f>
        <v>33</v>
      </c>
      <c r="AOK647" s="203" t="s">
        <v>61</v>
      </c>
      <c r="AOL647" s="10">
        <f>AOJ647*1.5*AOI647</f>
        <v>49.5</v>
      </c>
      <c r="AOM647" s="10"/>
      <c r="AON647" s="274"/>
      <c r="AOO647" s="203" t="s">
        <v>105</v>
      </c>
      <c r="AOP647" s="277" t="s">
        <v>435</v>
      </c>
      <c r="AOR647" s="284">
        <f>IF(AOQ647="Kopman",1.9,1)</f>
        <v>1</v>
      </c>
      <c r="AOS647" s="204">
        <f>VLOOKUP(AOP647,$A$681:$F$2236,6,FALSE)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509</v>
      </c>
      <c r="APA647" s="284">
        <f>IF(AOZ647="Kopman",1.9,1)</f>
        <v>1</v>
      </c>
      <c r="APB647" s="204">
        <f>VLOOKUP(AOY647,$A$681:$F$2236,6,FALSE)</f>
        <v>55</v>
      </c>
      <c r="APC647" s="203" t="s">
        <v>61</v>
      </c>
      <c r="APD647" s="10">
        <f>APB647*1.5*APA647</f>
        <v>82.5</v>
      </c>
      <c r="APE647" s="10"/>
      <c r="APF647" s="274"/>
      <c r="APG647" s="203" t="s">
        <v>105</v>
      </c>
      <c r="APH647" s="277" t="s">
        <v>855</v>
      </c>
      <c r="APJ647" s="284">
        <f>IF(API647="Kopman",1.9,1)</f>
        <v>1</v>
      </c>
      <c r="APK647" s="204">
        <f>VLOOKUP(APH647,$A$681:$F$2236,6,FALSE)</f>
        <v>38</v>
      </c>
      <c r="APL647" s="203" t="s">
        <v>61</v>
      </c>
      <c r="APM647" s="10">
        <f>APK647*1.5*APJ647</f>
        <v>57</v>
      </c>
      <c r="APN647" s="10"/>
      <c r="APO647" s="274"/>
      <c r="APP647" s="203" t="s">
        <v>105</v>
      </c>
      <c r="APQ647" s="277" t="s">
        <v>677</v>
      </c>
      <c r="APS647" s="284">
        <f>IF(APR647="Kopman",1.9,1)</f>
        <v>1</v>
      </c>
      <c r="APT647" s="204">
        <f>VLOOKUP(APQ647,$A$681:$F$2236,6,FALSE)</f>
        <v>3</v>
      </c>
      <c r="APU647" s="203" t="s">
        <v>61</v>
      </c>
      <c r="APV647" s="10">
        <f>APT647*1.5*APS647</f>
        <v>4.5</v>
      </c>
      <c r="APW647" s="10"/>
      <c r="APX647" s="274"/>
      <c r="APY647" s="203" t="s">
        <v>105</v>
      </c>
      <c r="APZ647" s="277" t="s">
        <v>1735</v>
      </c>
      <c r="AQB647" s="284">
        <f>IF(AQA647="Kopman",1.9,1)</f>
        <v>1</v>
      </c>
      <c r="AQC647" s="204">
        <f>VLOOKUP(APZ647,$A$681:$F$2236,6,FALSE)</f>
        <v>13</v>
      </c>
      <c r="AQD647" s="203" t="s">
        <v>61</v>
      </c>
      <c r="AQE647" s="10">
        <f>AQC647*1.5*AQB647</f>
        <v>19.5</v>
      </c>
      <c r="AQF647" s="10"/>
      <c r="AQG647" s="274"/>
    </row>
    <row r="648" spans="1:1125" s="14" customFormat="1" ht="15">
      <c r="A648" s="203" t="s">
        <v>106</v>
      </c>
      <c r="B648" s="277" t="s">
        <v>2359</v>
      </c>
      <c r="D648" s="204"/>
      <c r="E648" s="204">
        <f>VLOOKUP(B648,$A$681:$F$2236,6,FALSE)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1292</v>
      </c>
      <c r="M648" s="204"/>
      <c r="N648" s="204">
        <f>VLOOKUP(K648,$A$681:$F$2236,6,FALSE)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592</v>
      </c>
      <c r="V648" s="204"/>
      <c r="W648" s="204">
        <f>VLOOKUP(T648,$A$681:$F$2236,6,FALSE)</f>
        <v>4</v>
      </c>
      <c r="X648" s="203" t="s">
        <v>63</v>
      </c>
      <c r="Y648" s="10">
        <f>W648*1.4</f>
        <v>5.6</v>
      </c>
      <c r="Z648" s="10"/>
      <c r="AA648" s="268"/>
      <c r="AB648" s="203" t="s">
        <v>106</v>
      </c>
      <c r="AC648" s="277" t="s">
        <v>1692</v>
      </c>
      <c r="AE648" s="204"/>
      <c r="AF648" s="204">
        <f>VLOOKUP(AC648,$A$681:$F$2236,6,FALSE)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855</v>
      </c>
      <c r="AN648" s="204"/>
      <c r="AO648" s="204">
        <f>VLOOKUP(AL648,$A$681:$F$2236,6,FALSE)</f>
        <v>38</v>
      </c>
      <c r="AP648" s="203" t="s">
        <v>63</v>
      </c>
      <c r="AQ648" s="10">
        <f>AO648*1.4</f>
        <v>53.199999999999996</v>
      </c>
      <c r="AR648" s="10"/>
      <c r="AS648" s="268"/>
      <c r="AT648" s="203" t="s">
        <v>106</v>
      </c>
      <c r="AU648" s="277" t="s">
        <v>2089</v>
      </c>
      <c r="AW648" s="204"/>
      <c r="AX648" s="204">
        <f>VLOOKUP(AU648,$A$681:$F$2236,6,FALSE)</f>
        <v>33</v>
      </c>
      <c r="AY648" s="203" t="s">
        <v>63</v>
      </c>
      <c r="AZ648" s="10">
        <f>AX648*1.4</f>
        <v>46.199999999999996</v>
      </c>
      <c r="BA648" s="10"/>
      <c r="BB648" s="268"/>
      <c r="BC648" s="203" t="s">
        <v>106</v>
      </c>
      <c r="BD648" s="277" t="s">
        <v>1735</v>
      </c>
      <c r="BF648" s="204"/>
      <c r="BG648" s="204">
        <f>VLOOKUP(BD648,$A$681:$F$2236,6,FALSE)</f>
        <v>13</v>
      </c>
      <c r="BH648" s="203" t="s">
        <v>63</v>
      </c>
      <c r="BI648" s="10">
        <f>BG648*1.4</f>
        <v>18.2</v>
      </c>
      <c r="BJ648" s="10"/>
      <c r="BK648" s="268"/>
      <c r="BL648" s="203" t="s">
        <v>106</v>
      </c>
      <c r="BM648" s="277" t="s">
        <v>1292</v>
      </c>
      <c r="BO648" s="204"/>
      <c r="BP648" s="204">
        <f>VLOOKUP(BM648,$A$681:$F$2236,6,FALSE)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592</v>
      </c>
      <c r="BX648" s="204"/>
      <c r="BY648" s="204">
        <f>VLOOKUP(BV648,$A$681:$F$2236,6,FALSE)</f>
        <v>4</v>
      </c>
      <c r="BZ648" s="203" t="s">
        <v>63</v>
      </c>
      <c r="CA648" s="10">
        <f>BY648*1.4</f>
        <v>5.6</v>
      </c>
      <c r="CB648" s="10"/>
      <c r="CC648" s="268"/>
      <c r="CD648" s="203" t="s">
        <v>106</v>
      </c>
      <c r="CE648" s="277" t="s">
        <v>1299</v>
      </c>
      <c r="CG648" s="204"/>
      <c r="CH648" s="204">
        <f>VLOOKUP(CE648,$A$681:$F$2236,6,FALSE)</f>
        <v>0</v>
      </c>
      <c r="CI648" s="203" t="s">
        <v>63</v>
      </c>
      <c r="CJ648" s="10">
        <f>CH648*1.4</f>
        <v>0</v>
      </c>
      <c r="CK648" s="10"/>
      <c r="CL648" s="268"/>
      <c r="CM648" s="203" t="s">
        <v>106</v>
      </c>
      <c r="CN648" s="277" t="s">
        <v>2359</v>
      </c>
      <c r="CP648" s="204"/>
      <c r="CQ648" s="204">
        <f>VLOOKUP(CN648,$A$681:$F$2236,6,FALSE)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864</v>
      </c>
      <c r="CY648" s="204"/>
      <c r="CZ648" s="204">
        <f>VLOOKUP(CW648,$A$681:$F$2236,6,FALSE)</f>
        <v>0</v>
      </c>
      <c r="DA648" s="203" t="s">
        <v>63</v>
      </c>
      <c r="DB648" s="10">
        <f>CZ648*1.4</f>
        <v>0</v>
      </c>
      <c r="DC648" s="10"/>
      <c r="DD648" s="268"/>
      <c r="DE648" s="203" t="s">
        <v>106</v>
      </c>
      <c r="DF648" s="277" t="s">
        <v>1292</v>
      </c>
      <c r="DH648" s="204"/>
      <c r="DI648" s="204">
        <f>VLOOKUP(DF648,$A$681:$F$2236,6,FALSE)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1299</v>
      </c>
      <c r="DQ648" s="204"/>
      <c r="DR648" s="204">
        <f>VLOOKUP(DO648,$A$681:$F$2236,6,FALSE)</f>
        <v>0</v>
      </c>
      <c r="DS648" s="203" t="s">
        <v>63</v>
      </c>
      <c r="DT648" s="10">
        <f>DR648*1.4</f>
        <v>0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VLOOKUP(DX648,$A$681:$F$2236,6,FALSE)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864</v>
      </c>
      <c r="EI648" s="204"/>
      <c r="EJ648" s="204">
        <f>VLOOKUP(EG648,$A$681:$F$2236,6,FALSE)</f>
        <v>0</v>
      </c>
      <c r="EK648" s="203" t="s">
        <v>63</v>
      </c>
      <c r="EL648" s="10">
        <f>EJ648*1.4</f>
        <v>0</v>
      </c>
      <c r="EM648" s="10"/>
      <c r="EN648" s="268"/>
      <c r="EO648" s="203" t="s">
        <v>106</v>
      </c>
      <c r="EP648" s="277" t="s">
        <v>855</v>
      </c>
      <c r="ER648" s="204"/>
      <c r="ES648" s="204">
        <f>VLOOKUP(EP648,$A$681:$F$2236,6,FALSE)</f>
        <v>38</v>
      </c>
      <c r="ET648" s="203" t="s">
        <v>63</v>
      </c>
      <c r="EU648" s="10">
        <f>ES648*1.4</f>
        <v>53.199999999999996</v>
      </c>
      <c r="EV648" s="10"/>
      <c r="EW648" s="268"/>
      <c r="EX648" s="203" t="s">
        <v>106</v>
      </c>
      <c r="EY648" s="277" t="s">
        <v>594</v>
      </c>
      <c r="FA648" s="204"/>
      <c r="FB648" s="204">
        <f>VLOOKUP(EY648,$A$681:$F$2236,6,FALSE)</f>
        <v>0</v>
      </c>
      <c r="FC648" s="203" t="s">
        <v>63</v>
      </c>
      <c r="FD648" s="10">
        <f>FB648*1.4</f>
        <v>0</v>
      </c>
      <c r="FE648" s="10"/>
      <c r="FF648" s="268"/>
      <c r="FG648" s="203" t="s">
        <v>106</v>
      </c>
      <c r="FH648" s="424" t="s">
        <v>2097</v>
      </c>
      <c r="FJ648" s="204"/>
      <c r="FK648" s="204">
        <f>VLOOKUP(FH648,$A$681:$F$2236,6,FALSE)</f>
        <v>36</v>
      </c>
      <c r="FL648" s="203" t="s">
        <v>63</v>
      </c>
      <c r="FM648" s="10">
        <f>FK648*1.4</f>
        <v>50.4</v>
      </c>
      <c r="FN648" s="10"/>
      <c r="FO648" s="268"/>
      <c r="FP648" s="203" t="s">
        <v>106</v>
      </c>
      <c r="FQ648" s="277" t="s">
        <v>594</v>
      </c>
      <c r="FS648" s="204"/>
      <c r="FT648" s="204">
        <f>VLOOKUP(FQ648,$A$681:$F$2236,6,FALSE)</f>
        <v>0</v>
      </c>
      <c r="FU648" s="203" t="s">
        <v>63</v>
      </c>
      <c r="FV648" s="10">
        <f>FT648*1.4</f>
        <v>0</v>
      </c>
      <c r="FW648" s="10"/>
      <c r="FX648" s="268"/>
      <c r="FY648" s="203" t="s">
        <v>106</v>
      </c>
      <c r="FZ648" s="277" t="s">
        <v>2359</v>
      </c>
      <c r="GB648" s="204"/>
      <c r="GC648" s="204">
        <f>VLOOKUP(FZ648,$A$681:$F$2236,6,FALSE)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1692</v>
      </c>
      <c r="GK648" s="204"/>
      <c r="GL648" s="204">
        <f>VLOOKUP(GI648,$A$681:$F$2236,6,FALSE)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2820</v>
      </c>
      <c r="GT648" s="204"/>
      <c r="GU648" s="204">
        <f>VLOOKUP(GR648,$A$681:$F$2236,6,FALSE)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2359</v>
      </c>
      <c r="HC648" s="204"/>
      <c r="HD648" s="204">
        <f>VLOOKUP(HA648,$A$681:$F$2236,6,FALSE)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509</v>
      </c>
      <c r="HL648" s="204"/>
      <c r="HM648" s="204">
        <f>VLOOKUP(HJ648,$A$681:$F$2236,6,FALSE)</f>
        <v>55</v>
      </c>
      <c r="HN648" s="203" t="s">
        <v>63</v>
      </c>
      <c r="HO648" s="10">
        <f>HM648*1.4</f>
        <v>77</v>
      </c>
      <c r="HP648" s="10"/>
      <c r="HQ648" s="268"/>
      <c r="HR648" s="203" t="s">
        <v>106</v>
      </c>
      <c r="HS648" s="277" t="s">
        <v>548</v>
      </c>
      <c r="HU648" s="204"/>
      <c r="HV648" s="204">
        <f>VLOOKUP(HS648,$A$681:$F$2236,6,FALSE)</f>
        <v>13</v>
      </c>
      <c r="HW648" s="203" t="s">
        <v>63</v>
      </c>
      <c r="HX648" s="10">
        <f>HV648*1.4</f>
        <v>18.2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VLOOKUP(IB648,$A$681:$F$2236,6,FALSE)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1735</v>
      </c>
      <c r="IM648" s="204"/>
      <c r="IN648" s="204">
        <f>VLOOKUP(IK648,$A$681:$F$2236,6,FALSE)</f>
        <v>13</v>
      </c>
      <c r="IO648" s="203" t="s">
        <v>63</v>
      </c>
      <c r="IP648" s="10">
        <f>IN648*1.4</f>
        <v>18.2</v>
      </c>
      <c r="IQ648" s="10"/>
      <c r="IR648" s="268"/>
      <c r="IS648" s="203" t="s">
        <v>106</v>
      </c>
      <c r="IT648" s="277" t="s">
        <v>2577</v>
      </c>
      <c r="IV648" s="204"/>
      <c r="IW648" s="204">
        <f>VLOOKUP(IT648,$A$681:$F$2236,6,FALSE)</f>
        <v>64</v>
      </c>
      <c r="IX648" s="203" t="s">
        <v>63</v>
      </c>
      <c r="IY648" s="10">
        <f>IW648*1.4</f>
        <v>89.6</v>
      </c>
      <c r="IZ648" s="10"/>
      <c r="JA648" s="268"/>
      <c r="JB648" s="203" t="s">
        <v>106</v>
      </c>
      <c r="JC648" s="277" t="s">
        <v>1299</v>
      </c>
      <c r="JE648" s="204"/>
      <c r="JF648" s="204">
        <f>VLOOKUP(JC648,$A$681:$F$2236,6,FALSE)</f>
        <v>0</v>
      </c>
      <c r="JG648" s="203" t="s">
        <v>63</v>
      </c>
      <c r="JH648" s="10">
        <f>JF648*1.4</f>
        <v>0</v>
      </c>
      <c r="JI648" s="10"/>
      <c r="JJ648" s="268"/>
      <c r="JK648" s="203" t="s">
        <v>106</v>
      </c>
      <c r="JL648" s="277" t="s">
        <v>1735</v>
      </c>
      <c r="JN648" s="204"/>
      <c r="JO648" s="204">
        <f>VLOOKUP(JL648,$A$681:$F$2236,6,FALSE)</f>
        <v>13</v>
      </c>
      <c r="JP648" s="203" t="s">
        <v>63</v>
      </c>
      <c r="JQ648" s="10">
        <f>JO648*1.4</f>
        <v>18.2</v>
      </c>
      <c r="JR648" s="10"/>
      <c r="JS648" s="268"/>
      <c r="JT648" s="203" t="s">
        <v>106</v>
      </c>
      <c r="JU648" s="277" t="s">
        <v>1292</v>
      </c>
      <c r="JW648" s="204"/>
      <c r="JX648" s="204">
        <f>VLOOKUP(JU648,$A$681:$F$2236,6,FALSE)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470</v>
      </c>
      <c r="KF648" s="204"/>
      <c r="KG648" s="204">
        <f>VLOOKUP(KD648,$A$681:$F$2236,6,FALSE)</f>
        <v>35</v>
      </c>
      <c r="KH648" s="203" t="s">
        <v>63</v>
      </c>
      <c r="KI648" s="10">
        <f>KG648*1.4</f>
        <v>49</v>
      </c>
      <c r="KJ648" s="10"/>
      <c r="KK648" s="268"/>
      <c r="KL648" s="203" t="s">
        <v>106</v>
      </c>
      <c r="KM648" s="277" t="s">
        <v>1299</v>
      </c>
      <c r="KO648" s="204"/>
      <c r="KP648" s="204">
        <f>VLOOKUP(KM648,$A$681:$F$2236,6,FALSE)</f>
        <v>0</v>
      </c>
      <c r="KQ648" s="203" t="s">
        <v>63</v>
      </c>
      <c r="KR648" s="10">
        <f>KP648*1.4</f>
        <v>0</v>
      </c>
      <c r="KS648" s="10"/>
      <c r="KT648" s="268"/>
      <c r="KU648" s="203" t="s">
        <v>106</v>
      </c>
      <c r="KV648" s="277" t="s">
        <v>435</v>
      </c>
      <c r="KX648" s="204"/>
      <c r="KY648" s="204">
        <f>VLOOKUP(KV648,$A$681:$F$2236,6,FALSE)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506</v>
      </c>
      <c r="LG648" s="204"/>
      <c r="LH648" s="204">
        <f>VLOOKUP(LE648,$A$681:$F$2236,6,FALSE)</f>
        <v>9</v>
      </c>
      <c r="LI648" s="203" t="s">
        <v>63</v>
      </c>
      <c r="LJ648" s="10">
        <f>LH648*1.4</f>
        <v>12.6</v>
      </c>
      <c r="LK648" s="10"/>
      <c r="LL648" s="268"/>
      <c r="LM648" s="203" t="s">
        <v>106</v>
      </c>
      <c r="LN648" s="277" t="s">
        <v>717</v>
      </c>
      <c r="LP648" s="204"/>
      <c r="LQ648" s="204">
        <f>VLOOKUP(LN648,$A$681:$F$2236,6,FALSE)</f>
        <v>0</v>
      </c>
      <c r="LR648" s="203" t="s">
        <v>63</v>
      </c>
      <c r="LS648" s="10">
        <f>LQ648*1.4</f>
        <v>0</v>
      </c>
      <c r="LT648" s="10"/>
      <c r="LU648" s="268"/>
      <c r="LV648" s="203" t="s">
        <v>106</v>
      </c>
      <c r="LW648" s="277" t="s">
        <v>2820</v>
      </c>
      <c r="LY648" s="204"/>
      <c r="LZ648" s="204">
        <f>VLOOKUP(LW648,$A$681:$F$2236,6,FALSE)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594</v>
      </c>
      <c r="MH648" s="204"/>
      <c r="MI648" s="204">
        <f>VLOOKUP(MF648,$A$681:$F$2236,6,FALSE)</f>
        <v>0</v>
      </c>
      <c r="MJ648" s="203" t="s">
        <v>63</v>
      </c>
      <c r="MK648" s="10">
        <f>MI648*1.4</f>
        <v>0</v>
      </c>
      <c r="ML648" s="10"/>
      <c r="MM648" s="268"/>
      <c r="MN648" s="203" t="s">
        <v>106</v>
      </c>
      <c r="MO648" s="277" t="s">
        <v>592</v>
      </c>
      <c r="MQ648" s="204"/>
      <c r="MR648" s="204">
        <f>VLOOKUP(MO648,$A$681:$F$2236,6,FALSE)</f>
        <v>4</v>
      </c>
      <c r="MS648" s="203" t="s">
        <v>63</v>
      </c>
      <c r="MT648" s="10">
        <f>MR648*1.4</f>
        <v>5.6</v>
      </c>
      <c r="MU648" s="10"/>
      <c r="MV648" s="268"/>
      <c r="MW648" s="203" t="s">
        <v>106</v>
      </c>
      <c r="MX648" s="277" t="s">
        <v>689</v>
      </c>
      <c r="MZ648" s="204"/>
      <c r="NA648" s="204">
        <f>VLOOKUP(MX648,$A$681:$F$2236,6,FALSE)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978</v>
      </c>
      <c r="NI648" s="204"/>
      <c r="NJ648" s="204">
        <f>VLOOKUP(NG648,$A$681:$F$2236,6,FALSE)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7" t="s">
        <v>2661</v>
      </c>
      <c r="NR648" s="204"/>
      <c r="NS648" s="204">
        <f>VLOOKUP(NP648,$A$681:$F$2236,6,FALSE)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548</v>
      </c>
      <c r="OA648" s="204"/>
      <c r="OB648" s="204">
        <f>VLOOKUP(NY648,$A$681:$F$2236,6,FALSE)</f>
        <v>13</v>
      </c>
      <c r="OC648" s="203" t="s">
        <v>63</v>
      </c>
      <c r="OD648" s="10">
        <f>OB648*1.4</f>
        <v>18.2</v>
      </c>
      <c r="OE648" s="10"/>
      <c r="OF648" s="268"/>
      <c r="OG648" s="203" t="s">
        <v>106</v>
      </c>
      <c r="OH648" s="277" t="s">
        <v>509</v>
      </c>
      <c r="OJ648" s="204"/>
      <c r="OK648" s="204">
        <f>VLOOKUP(OH648,$A$681:$F$2236,6,FALSE)</f>
        <v>55</v>
      </c>
      <c r="OL648" s="203" t="s">
        <v>63</v>
      </c>
      <c r="OM648" s="10">
        <f>OK648*1.4</f>
        <v>77</v>
      </c>
      <c r="ON648" s="10"/>
      <c r="OO648" s="268"/>
      <c r="OP648" s="203" t="s">
        <v>106</v>
      </c>
      <c r="OQ648" s="427" t="s">
        <v>864</v>
      </c>
      <c r="OS648" s="204"/>
      <c r="OT648" s="204">
        <f>VLOOKUP(OQ648,$A$681:$F$2236,6,FALSE)</f>
        <v>0</v>
      </c>
      <c r="OU648" s="203" t="s">
        <v>63</v>
      </c>
      <c r="OV648" s="10">
        <f>OT648*1.4</f>
        <v>0</v>
      </c>
      <c r="OW648" s="10"/>
      <c r="OX648" s="268"/>
      <c r="OY648" s="203" t="s">
        <v>106</v>
      </c>
      <c r="OZ648" s="431" t="s">
        <v>594</v>
      </c>
      <c r="PB648" s="204"/>
      <c r="PC648" s="204">
        <f>VLOOKUP(OZ648,$A$681:$F$2236,6,FALSE)</f>
        <v>0</v>
      </c>
      <c r="PD648" s="203" t="s">
        <v>63</v>
      </c>
      <c r="PE648" s="10">
        <f>PC648*1.4</f>
        <v>0</v>
      </c>
      <c r="PF648" s="10"/>
      <c r="PG648" s="268"/>
      <c r="PH648" s="203" t="s">
        <v>106</v>
      </c>
      <c r="PI648" s="277" t="s">
        <v>1292</v>
      </c>
      <c r="PK648" s="204"/>
      <c r="PL648" s="204">
        <f>VLOOKUP(PI648,$A$681:$F$2236,6,FALSE)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VLOOKUP(PR648,$A$681:$F$2236,6,FALSE)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2631</v>
      </c>
      <c r="QC648" s="204"/>
      <c r="QD648" s="204">
        <f>VLOOKUP(QA648,$A$681:$F$2236,6,FALSE)</f>
        <v>2</v>
      </c>
      <c r="QE648" s="203" t="s">
        <v>63</v>
      </c>
      <c r="QF648" s="10">
        <f>QD648*1.4</f>
        <v>2.8</v>
      </c>
      <c r="QG648" s="10"/>
      <c r="QH648" s="268"/>
      <c r="QI648" s="203" t="s">
        <v>106</v>
      </c>
      <c r="QJ648" s="277" t="s">
        <v>717</v>
      </c>
      <c r="QL648" s="204"/>
      <c r="QM648" s="204">
        <f>VLOOKUP(QJ648,$A$681:$F$2236,6,FALSE)</f>
        <v>0</v>
      </c>
      <c r="QN648" s="203" t="s">
        <v>63</v>
      </c>
      <c r="QO648" s="10">
        <f>QM648*1.4</f>
        <v>0</v>
      </c>
      <c r="QP648" s="10"/>
      <c r="QQ648" s="268"/>
      <c r="QR648" s="203" t="s">
        <v>106</v>
      </c>
      <c r="QS648" s="277" t="s">
        <v>2098</v>
      </c>
      <c r="QU648" s="204"/>
      <c r="QV648" s="204">
        <f>VLOOKUP(QS648,$A$681:$F$2236,6,FALSE)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1692</v>
      </c>
      <c r="RD648" s="204"/>
      <c r="RE648" s="204">
        <f>VLOOKUP(RB648,$A$681:$F$2236,6,FALSE)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VLOOKUP(RK648,$A$681:$F$2236,6,FALSE)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594</v>
      </c>
      <c r="RV648" s="204"/>
      <c r="RW648" s="204">
        <f>VLOOKUP(RT648,$A$681:$F$2236,6,FALSE)</f>
        <v>0</v>
      </c>
      <c r="RX648" s="203" t="s">
        <v>63</v>
      </c>
      <c r="RY648" s="10">
        <f>RW648*1.4</f>
        <v>0</v>
      </c>
      <c r="RZ648" s="10"/>
      <c r="SA648" s="274"/>
      <c r="SB648" s="203" t="s">
        <v>106</v>
      </c>
      <c r="SC648" s="277" t="s">
        <v>592</v>
      </c>
      <c r="SE648" s="204"/>
      <c r="SF648" s="204">
        <f>VLOOKUP(SC648,$A$681:$F$2236,6,FALSE)</f>
        <v>4</v>
      </c>
      <c r="SG648" s="203" t="s">
        <v>63</v>
      </c>
      <c r="SH648" s="10">
        <f>SF648*1.4</f>
        <v>5.6</v>
      </c>
      <c r="SI648" s="10"/>
      <c r="SJ648" s="274"/>
      <c r="SK648" s="203" t="s">
        <v>106</v>
      </c>
      <c r="SL648" s="277" t="s">
        <v>2359</v>
      </c>
      <c r="SN648" s="204"/>
      <c r="SO648" s="204">
        <f>VLOOKUP(SL648,$A$681:$F$2236,6,FALSE)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1704</v>
      </c>
      <c r="SW648" s="204"/>
      <c r="SX648" s="204">
        <f>VLOOKUP(SU648,$A$681:$F$2236,6,FALSE)</f>
        <v>2</v>
      </c>
      <c r="SY648" s="203" t="s">
        <v>63</v>
      </c>
      <c r="SZ648" s="10">
        <f>SX648*1.4</f>
        <v>2.8</v>
      </c>
      <c r="TA648" s="10"/>
      <c r="TB648" s="274"/>
      <c r="TC648" s="203" t="s">
        <v>106</v>
      </c>
      <c r="TD648" s="431" t="s">
        <v>2080</v>
      </c>
      <c r="TF648" s="204"/>
      <c r="TG648" s="204">
        <f>VLOOKUP(TD648,$A$681:$F$2236,6,FALSE)</f>
        <v>35</v>
      </c>
      <c r="TH648" s="203" t="s">
        <v>63</v>
      </c>
      <c r="TI648" s="10">
        <f>TG648*1.4</f>
        <v>49</v>
      </c>
      <c r="TK648" s="274"/>
      <c r="TL648" s="203" t="s">
        <v>106</v>
      </c>
      <c r="TM648" s="277" t="s">
        <v>2098</v>
      </c>
      <c r="TO648" s="204"/>
      <c r="TP648" s="204">
        <f>VLOOKUP(TM648,$A$681:$F$2236,6,FALSE)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860</v>
      </c>
      <c r="TX648" s="204"/>
      <c r="TY648" s="204">
        <f>VLOOKUP(TV648,$A$681:$F$2236,6,FALSE)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VLOOKUP(UE648,$A$681:$F$2236,6,FALSE)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601</v>
      </c>
      <c r="UP648" s="204"/>
      <c r="UQ648" s="204">
        <f>VLOOKUP(UN648,$A$681:$F$2236,6,FALSE)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1299</v>
      </c>
      <c r="UY648" s="204"/>
      <c r="UZ648" s="204">
        <f>VLOOKUP(UW648,$A$681:$F$2236,6,FALSE)</f>
        <v>0</v>
      </c>
      <c r="VA648" s="203" t="s">
        <v>63</v>
      </c>
      <c r="VB648" s="10">
        <f>UZ648*1.4</f>
        <v>0</v>
      </c>
      <c r="VC648" s="10"/>
      <c r="VD648" s="274"/>
      <c r="VE648" s="203" t="s">
        <v>106</v>
      </c>
      <c r="VF648" s="277" t="s">
        <v>2820</v>
      </c>
      <c r="VH648" s="204"/>
      <c r="VI648" s="204">
        <f>VLOOKUP(VF648,$A$681:$F$2236,6,FALSE)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994</v>
      </c>
      <c r="VQ648" s="204"/>
      <c r="VR648" s="204">
        <f>VLOOKUP(VO648,$A$681:$F$2236,6,FALSE)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VLOOKUP(VX648,$A$681:$F$2236,6,FALSE)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1704</v>
      </c>
      <c r="WI648" s="204"/>
      <c r="WJ648" s="204">
        <f>VLOOKUP(WG648,$A$681:$F$2236,6,FALSE)</f>
        <v>2</v>
      </c>
      <c r="WK648" s="203" t="s">
        <v>63</v>
      </c>
      <c r="WL648" s="10">
        <f>WJ648*1.4</f>
        <v>2.8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VLOOKUP(WP648,$A$681:$F$2236,6,FALSE)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VLOOKUP(WY648,$A$681:$F$2236,6,FALSE)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1292</v>
      </c>
      <c r="XJ648" s="204"/>
      <c r="XK648" s="204">
        <f>VLOOKUP(XH648,$A$681:$F$2236,6,FALSE)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1735</v>
      </c>
      <c r="XS648" s="204"/>
      <c r="XT648" s="204">
        <f>VLOOKUP(XQ648,$A$681:$F$2236,6,FALSE)</f>
        <v>13</v>
      </c>
      <c r="XU648" s="203" t="s">
        <v>63</v>
      </c>
      <c r="XV648" s="10">
        <f>XT648*1.4</f>
        <v>18.2</v>
      </c>
      <c r="XW648" s="10"/>
      <c r="XX648" s="274"/>
      <c r="XY648" s="203" t="s">
        <v>106</v>
      </c>
      <c r="XZ648" s="277" t="s">
        <v>684</v>
      </c>
      <c r="YB648" s="204"/>
      <c r="YC648" s="204">
        <f>VLOOKUP(XZ648,$A$681:$F$2236,6,FALSE)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VLOOKUP(YI648,$A$681:$F$2236,6,FALSE)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VLOOKUP(YR648,$A$681:$F$2236,6,FALSE)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31" t="s">
        <v>2683</v>
      </c>
      <c r="ZC648" s="204"/>
      <c r="ZD648" s="204">
        <f>VLOOKUP(ZA648,$A$681:$F$2236,6,FALSE)</f>
        <v>11</v>
      </c>
      <c r="ZE648" s="203" t="s">
        <v>63</v>
      </c>
      <c r="ZF648" s="10">
        <f>ZD648*1.4</f>
        <v>15.399999999999999</v>
      </c>
      <c r="ZH648" s="274"/>
      <c r="ZI648" s="203" t="s">
        <v>106</v>
      </c>
      <c r="ZJ648" s="277" t="s">
        <v>553</v>
      </c>
      <c r="ZL648" s="204"/>
      <c r="ZM648" s="204">
        <f>VLOOKUP(ZJ648,$A$681:$F$2236,6,FALSE)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1692</v>
      </c>
      <c r="ZU648" s="204"/>
      <c r="ZV648" s="204">
        <f>VLOOKUP(ZS648,$A$681:$F$2236,6,FALSE)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966</v>
      </c>
      <c r="AAD648" s="204"/>
      <c r="AAE648" s="204">
        <f>VLOOKUP(AAB648,$A$681:$F$2236,6,FALSE)</f>
        <v>10</v>
      </c>
      <c r="AAF648" s="203" t="s">
        <v>63</v>
      </c>
      <c r="AAG648" s="10">
        <f>AAE648*1.4</f>
        <v>14</v>
      </c>
      <c r="AAH648" s="10"/>
      <c r="AAI648" s="274"/>
      <c r="AAJ648" s="203" t="s">
        <v>106</v>
      </c>
      <c r="AAK648" s="277" t="s">
        <v>969</v>
      </c>
      <c r="AAM648" s="204"/>
      <c r="AAN648" s="204">
        <f>VLOOKUP(AAK648,$A$681:$F$2236,6,FALSE)</f>
        <v>2</v>
      </c>
      <c r="AAO648" s="203" t="s">
        <v>63</v>
      </c>
      <c r="AAP648" s="10">
        <f>AAN648*1.4</f>
        <v>2.8</v>
      </c>
      <c r="AAQ648" s="10"/>
      <c r="AAR648" s="274"/>
      <c r="AAS648" s="203" t="s">
        <v>106</v>
      </c>
      <c r="AAT648" s="277" t="s">
        <v>1715</v>
      </c>
      <c r="AAV648" s="204"/>
      <c r="AAW648" s="204">
        <f>VLOOKUP(AAT648,$A$681:$F$2236,6,FALSE)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VLOOKUP(ABC648,$A$681:$F$2236,6,FALSE)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509</v>
      </c>
      <c r="ABN648" s="204"/>
      <c r="ABO648" s="204">
        <f>VLOOKUP(ABL648,$A$681:$F$2236,6,FALSE)</f>
        <v>55</v>
      </c>
      <c r="ABP648" s="203" t="s">
        <v>63</v>
      </c>
      <c r="ABQ648" s="10">
        <f>ABO648*1.4</f>
        <v>77</v>
      </c>
      <c r="ABR648" s="10"/>
      <c r="ABS648" s="274"/>
      <c r="ABT648" s="203" t="s">
        <v>106</v>
      </c>
      <c r="ABU648" s="277" t="s">
        <v>969</v>
      </c>
      <c r="ABW648" s="204"/>
      <c r="ABX648" s="204">
        <f>VLOOKUP(ABU648,$A$681:$F$2236,6,FALSE)</f>
        <v>2</v>
      </c>
      <c r="ABY648" s="203" t="s">
        <v>63</v>
      </c>
      <c r="ABZ648" s="10">
        <f>ABX648*1.4</f>
        <v>2.8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VLOOKUP(ACD648,$A$681:$F$2236,6,FALSE)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VLOOKUP(ACM648,$A$681:$F$2236,6,FALSE)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VLOOKUP(ACV648,$A$681:$F$2236,6,FALSE)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VLOOKUP(ADE648,$A$681:$F$2236,6,FALSE)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VLOOKUP(ADN648,$A$681:$F$2236,6,FALSE)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VLOOKUP(ADW648,$A$681:$F$2236,6,FALSE)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VLOOKUP(AEF648,$A$681:$F$2236,6,FALSE)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VLOOKUP(AEO648,$A$681:$F$2236,6,FALSE)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VLOOKUP(AEX648,$A$681:$F$2236,6,FALSE)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VLOOKUP(AFG648,$A$681:$F$2236,6,FALSE)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VLOOKUP(AFP648,$A$681:$F$2236,6,FALSE)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VLOOKUP(AFY648,$A$681:$F$2236,6,FALSE)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VLOOKUP(AGH648,$A$681:$F$2236,6,FALSE)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VLOOKUP(AGQ648,$A$681:$F$2236,6,FALSE)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969</v>
      </c>
      <c r="AHB648" s="204"/>
      <c r="AHC648" s="204">
        <f>VLOOKUP(AGZ648,$A$681:$F$2236,6,FALSE)</f>
        <v>2</v>
      </c>
      <c r="AHD648" s="203" t="s">
        <v>63</v>
      </c>
      <c r="AHE648" s="10">
        <f>AHC648*1.4</f>
        <v>2.8</v>
      </c>
      <c r="AHF648" s="10"/>
      <c r="AHG648" s="274"/>
      <c r="AHH648" s="203" t="s">
        <v>106</v>
      </c>
      <c r="AHI648" s="277" t="s">
        <v>509</v>
      </c>
      <c r="AHK648" s="204"/>
      <c r="AHL648" s="204">
        <f>VLOOKUP(AHI648,$A$681:$F$2236,6,FALSE)</f>
        <v>55</v>
      </c>
      <c r="AHM648" s="203" t="s">
        <v>63</v>
      </c>
      <c r="AHN648" s="10">
        <f>AHL648*1.4</f>
        <v>77</v>
      </c>
      <c r="AHO648" s="10"/>
      <c r="AHP648" s="274"/>
      <c r="AHQ648" s="203" t="s">
        <v>106</v>
      </c>
      <c r="AHR648" s="277" t="s">
        <v>2631</v>
      </c>
      <c r="AHT648" s="204"/>
      <c r="AHU648" s="204">
        <f>VLOOKUP(AHR648,$A$681:$F$2236,6,FALSE)</f>
        <v>2</v>
      </c>
      <c r="AHV648" s="203" t="s">
        <v>63</v>
      </c>
      <c r="AHW648" s="10">
        <f>AHU648*1.4</f>
        <v>2.8</v>
      </c>
      <c r="AHX648" s="10"/>
      <c r="AHY648" s="274"/>
      <c r="AHZ648" s="203" t="s">
        <v>106</v>
      </c>
      <c r="AIA648" s="277" t="s">
        <v>613</v>
      </c>
      <c r="AIC648" s="204"/>
      <c r="AID648" s="204">
        <f>VLOOKUP(AIA648,$A$681:$F$2236,6,FALSE)</f>
        <v>0</v>
      </c>
      <c r="AIE648" s="203" t="s">
        <v>63</v>
      </c>
      <c r="AIF648" s="10">
        <f>AID648*1.4</f>
        <v>0</v>
      </c>
      <c r="AIG648" s="10"/>
      <c r="AIH648" s="274"/>
      <c r="AII648" s="203" t="s">
        <v>106</v>
      </c>
      <c r="AIJ648" s="277" t="s">
        <v>837</v>
      </c>
      <c r="AIL648" s="204"/>
      <c r="AIM648" s="204">
        <f>VLOOKUP(AIJ648,$A$681:$F$2236,6,FALSE)</f>
        <v>10</v>
      </c>
      <c r="AIN648" s="203" t="s">
        <v>63</v>
      </c>
      <c r="AIO648" s="10">
        <f>AIM648*1.4</f>
        <v>14</v>
      </c>
      <c r="AIP648" s="10"/>
      <c r="AIQ648" s="274"/>
      <c r="AIR648" s="203" t="s">
        <v>106</v>
      </c>
      <c r="AIS648" s="277" t="s">
        <v>435</v>
      </c>
      <c r="AIU648" s="204"/>
      <c r="AIV648" s="204">
        <f>VLOOKUP(AIS648,$A$681:$F$2236,6,FALSE)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2717</v>
      </c>
      <c r="AJD648" s="204"/>
      <c r="AJE648" s="204">
        <f>VLOOKUP(AJB648,$A$681:$F$2236,6,FALSE)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591</v>
      </c>
      <c r="AJM648" s="204"/>
      <c r="AJN648" s="204">
        <f>VLOOKUP(AJK648,$A$681:$F$2236,6,FALSE)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4" t="s">
        <v>2331</v>
      </c>
      <c r="AJV648" s="204"/>
      <c r="AJW648" s="204">
        <f>VLOOKUP(AJT648,$A$681:$F$2236,6,FALSE)</f>
        <v>0</v>
      </c>
      <c r="AJX648" s="203" t="s">
        <v>63</v>
      </c>
      <c r="AJY648" s="10">
        <f>AJW648*1.4</f>
        <v>0</v>
      </c>
      <c r="AJZ648" s="10"/>
      <c r="AKA648" s="274"/>
      <c r="AKB648" s="203" t="s">
        <v>106</v>
      </c>
      <c r="AKC648" s="277" t="s">
        <v>1735</v>
      </c>
      <c r="AKE648" s="204"/>
      <c r="AKF648" s="204">
        <f>VLOOKUP(AKC648,$A$681:$F$2236,6,FALSE)</f>
        <v>13</v>
      </c>
      <c r="AKG648" s="203" t="s">
        <v>63</v>
      </c>
      <c r="AKH648" s="10">
        <f>AKF648*1.4</f>
        <v>18.2</v>
      </c>
      <c r="AKI648" s="10"/>
      <c r="AKJ648" s="274"/>
      <c r="AKK648" s="203" t="s">
        <v>106</v>
      </c>
      <c r="AKL648" s="277" t="s">
        <v>509</v>
      </c>
      <c r="AKN648" s="204"/>
      <c r="AKO648" s="204">
        <f>VLOOKUP(AKL648,$A$681:$F$2236,6,FALSE)</f>
        <v>55</v>
      </c>
      <c r="AKP648" s="203" t="s">
        <v>63</v>
      </c>
      <c r="AKQ648" s="10">
        <f>AKO648*1.4</f>
        <v>77</v>
      </c>
      <c r="AKR648" s="10"/>
      <c r="AKS648" s="274"/>
      <c r="AKT648" s="203" t="s">
        <v>106</v>
      </c>
      <c r="AKU648" s="277" t="s">
        <v>2112</v>
      </c>
      <c r="AKW648" s="204"/>
      <c r="AKX648" s="204">
        <f>VLOOKUP(AKU648,$A$681:$F$2236,6,FALSE)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601</v>
      </c>
      <c r="ALF648" s="204"/>
      <c r="ALG648" s="204">
        <f>VLOOKUP(ALD648,$A$681:$F$2236,6,FALSE)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592</v>
      </c>
      <c r="ALO648" s="204"/>
      <c r="ALP648" s="204">
        <f>VLOOKUP(ALM648,$A$681:$F$2236,6,FALSE)</f>
        <v>4</v>
      </c>
      <c r="ALQ648" s="203" t="s">
        <v>63</v>
      </c>
      <c r="ALR648" s="10">
        <f>ALP648*1.4</f>
        <v>5.6</v>
      </c>
      <c r="ALS648" s="10"/>
      <c r="ALT648" s="274"/>
      <c r="ALU648" s="203" t="s">
        <v>106</v>
      </c>
      <c r="ALV648" s="277" t="s">
        <v>1735</v>
      </c>
      <c r="ALX648" s="204"/>
      <c r="ALY648" s="204">
        <f>VLOOKUP(ALV648,$A$681:$F$2236,6,FALSE)</f>
        <v>13</v>
      </c>
      <c r="ALZ648" s="203" t="s">
        <v>63</v>
      </c>
      <c r="AMA648" s="10">
        <f>ALY648*1.4</f>
        <v>18.2</v>
      </c>
      <c r="AMB648" s="10"/>
      <c r="AMC648" s="274"/>
      <c r="AMD648" s="203" t="s">
        <v>106</v>
      </c>
      <c r="AME648" s="277" t="s">
        <v>435</v>
      </c>
      <c r="AMG648" s="204"/>
      <c r="AMH648" s="204">
        <f>VLOOKUP(AME648,$A$681:$F$2236,6,FALSE)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689</v>
      </c>
      <c r="AMP648" s="204"/>
      <c r="AMQ648" s="204">
        <f>VLOOKUP(AMN648,$A$681:$F$2236,6,FALSE)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592</v>
      </c>
      <c r="AMY648" s="204"/>
      <c r="AMZ648" s="204">
        <f>VLOOKUP(AMW648,$A$681:$F$2236,6,FALSE)</f>
        <v>4</v>
      </c>
      <c r="ANA648" s="203" t="s">
        <v>63</v>
      </c>
      <c r="ANB648" s="10">
        <f>AMZ648*1.4</f>
        <v>5.6</v>
      </c>
      <c r="ANC648" s="10"/>
      <c r="AND648" s="274"/>
      <c r="ANE648" s="203" t="s">
        <v>106</v>
      </c>
      <c r="ANF648" s="277" t="s">
        <v>969</v>
      </c>
      <c r="ANH648" s="204"/>
      <c r="ANI648" s="204">
        <f>VLOOKUP(ANF648,$A$681:$F$2236,6,FALSE)</f>
        <v>2</v>
      </c>
      <c r="ANJ648" s="203" t="s">
        <v>63</v>
      </c>
      <c r="ANK648" s="10">
        <f>ANI648*1.4</f>
        <v>2.8</v>
      </c>
      <c r="ANL648" s="10"/>
      <c r="ANM648" s="274"/>
      <c r="ANN648" s="203" t="s">
        <v>106</v>
      </c>
      <c r="ANO648" s="277" t="s">
        <v>967</v>
      </c>
      <c r="ANQ648" s="204"/>
      <c r="ANR648" s="204">
        <f>VLOOKUP(ANO648,$A$681:$F$2236,6,FALSE)</f>
        <v>11</v>
      </c>
      <c r="ANS648" s="203" t="s">
        <v>63</v>
      </c>
      <c r="ANT648" s="10">
        <f>ANR648*1.4</f>
        <v>15.399999999999999</v>
      </c>
      <c r="ANU648" s="10"/>
      <c r="ANV648" s="274"/>
      <c r="ANW648" s="203" t="s">
        <v>106</v>
      </c>
      <c r="ANX648" s="277" t="s">
        <v>548</v>
      </c>
      <c r="ANZ648" s="204"/>
      <c r="AOA648" s="204">
        <f>VLOOKUP(ANX648,$A$681:$F$2236,6,FALSE)</f>
        <v>13</v>
      </c>
      <c r="AOB648" s="203" t="s">
        <v>63</v>
      </c>
      <c r="AOC648" s="10">
        <f>AOA648*1.4</f>
        <v>18.2</v>
      </c>
      <c r="AOD648" s="10"/>
      <c r="AOE648" s="274"/>
      <c r="AOF648" s="203" t="s">
        <v>106</v>
      </c>
      <c r="AOG648" s="277" t="s">
        <v>1735</v>
      </c>
      <c r="AOI648" s="204"/>
      <c r="AOJ648" s="204">
        <f>VLOOKUP(AOG648,$A$681:$F$2236,6,FALSE)</f>
        <v>13</v>
      </c>
      <c r="AOK648" s="203" t="s">
        <v>63</v>
      </c>
      <c r="AOL648" s="10">
        <f>AOJ648*1.4</f>
        <v>18.2</v>
      </c>
      <c r="AOM648" s="10"/>
      <c r="AON648" s="274"/>
      <c r="AOO648" s="203" t="s">
        <v>106</v>
      </c>
      <c r="AOP648" s="277" t="s">
        <v>594</v>
      </c>
      <c r="AOR648" s="204"/>
      <c r="AOS648" s="204">
        <f>VLOOKUP(AOP648,$A$681:$F$2236,6,FALSE)</f>
        <v>0</v>
      </c>
      <c r="AOT648" s="203" t="s">
        <v>63</v>
      </c>
      <c r="AOU648" s="10">
        <f>AOS648*1.4</f>
        <v>0</v>
      </c>
      <c r="AOV648" s="10"/>
      <c r="AOW648" s="274"/>
      <c r="AOX648" s="203" t="s">
        <v>106</v>
      </c>
      <c r="AOY648" s="277" t="s">
        <v>1292</v>
      </c>
      <c r="APA648" s="204"/>
      <c r="APB648" s="204">
        <f>VLOOKUP(AOY648,$A$681:$F$2236,6,FALSE)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500</v>
      </c>
      <c r="APJ648" s="204"/>
      <c r="APK648" s="204">
        <f>VLOOKUP(APH648,$A$681:$F$2236,6,FALSE)</f>
        <v>1</v>
      </c>
      <c r="APL648" s="203" t="s">
        <v>63</v>
      </c>
      <c r="APM648" s="10">
        <f>APK648*1.4</f>
        <v>1.4</v>
      </c>
      <c r="APN648" s="10"/>
      <c r="APO648" s="274"/>
      <c r="APP648" s="203" t="s">
        <v>106</v>
      </c>
      <c r="APQ648" s="277" t="s">
        <v>591</v>
      </c>
      <c r="APS648" s="204"/>
      <c r="APT648" s="204">
        <f>VLOOKUP(APQ648,$A$681:$F$2236,6,FALSE)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500</v>
      </c>
      <c r="AQB648" s="204"/>
      <c r="AQC648" s="204">
        <f>VLOOKUP(APZ648,$A$681:$F$2236,6,FALSE)</f>
        <v>1</v>
      </c>
      <c r="AQD648" s="203" t="s">
        <v>63</v>
      </c>
      <c r="AQE648" s="10">
        <f>AQC648*1.4</f>
        <v>1.4</v>
      </c>
      <c r="AQF648" s="10"/>
      <c r="AQG648" s="274"/>
    </row>
    <row r="649" spans="1:1125" s="14" customFormat="1" ht="15">
      <c r="A649" s="203" t="s">
        <v>107</v>
      </c>
      <c r="B649" s="277" t="s">
        <v>592</v>
      </c>
      <c r="D649" s="204"/>
      <c r="E649" s="204">
        <f>VLOOKUP(B649,$A$681:$F$2236,6,FALSE)</f>
        <v>4</v>
      </c>
      <c r="F649" s="203" t="s">
        <v>65</v>
      </c>
      <c r="G649" s="10">
        <f>E649*1.3</f>
        <v>5.2</v>
      </c>
      <c r="H649" s="10"/>
      <c r="I649" s="268"/>
      <c r="J649" s="203" t="s">
        <v>107</v>
      </c>
      <c r="K649" s="277" t="s">
        <v>2097</v>
      </c>
      <c r="M649" s="204"/>
      <c r="N649" s="204">
        <f>VLOOKUP(K649,$A$681:$F$2236,6,FALSE)</f>
        <v>36</v>
      </c>
      <c r="O649" s="203" t="s">
        <v>65</v>
      </c>
      <c r="P649" s="10">
        <f>N649*1.3</f>
        <v>46.800000000000004</v>
      </c>
      <c r="Q649" s="10"/>
      <c r="R649" s="268"/>
      <c r="S649" s="203" t="s">
        <v>107</v>
      </c>
      <c r="T649" s="277" t="s">
        <v>2359</v>
      </c>
      <c r="V649" s="204"/>
      <c r="W649" s="204">
        <f>VLOOKUP(T649,$A$681:$F$2236,6,FALSE)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592</v>
      </c>
      <c r="AE649" s="204"/>
      <c r="AF649" s="204">
        <f>VLOOKUP(AC649,$A$681:$F$2236,6,FALSE)</f>
        <v>4</v>
      </c>
      <c r="AG649" s="203" t="s">
        <v>65</v>
      </c>
      <c r="AH649" s="10">
        <f>AF649*1.3</f>
        <v>5.2</v>
      </c>
      <c r="AI649" s="10"/>
      <c r="AJ649" s="268"/>
      <c r="AK649" s="203" t="s">
        <v>107</v>
      </c>
      <c r="AL649" s="277" t="s">
        <v>509</v>
      </c>
      <c r="AN649" s="204"/>
      <c r="AO649" s="204">
        <f>VLOOKUP(AL649,$A$681:$F$2236,6,FALSE)</f>
        <v>55</v>
      </c>
      <c r="AP649" s="203" t="s">
        <v>65</v>
      </c>
      <c r="AQ649" s="10">
        <f>AO649*1.3</f>
        <v>71.5</v>
      </c>
      <c r="AR649" s="10"/>
      <c r="AS649" s="268"/>
      <c r="AT649" s="203" t="s">
        <v>107</v>
      </c>
      <c r="AU649" s="277" t="s">
        <v>2359</v>
      </c>
      <c r="AW649" s="204"/>
      <c r="AX649" s="204">
        <f>VLOOKUP(AU649,$A$681:$F$2236,6,FALSE)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1270</v>
      </c>
      <c r="BF649" s="204"/>
      <c r="BG649" s="204">
        <f>VLOOKUP(BD649,$A$681:$F$2236,6,FALSE)</f>
        <v>8</v>
      </c>
      <c r="BH649" s="203" t="s">
        <v>65</v>
      </c>
      <c r="BI649" s="10">
        <f>BG649*1.3</f>
        <v>10.4</v>
      </c>
      <c r="BJ649" s="10"/>
      <c r="BK649" s="268"/>
      <c r="BL649" s="203" t="s">
        <v>107</v>
      </c>
      <c r="BM649" s="277" t="s">
        <v>2359</v>
      </c>
      <c r="BO649" s="204"/>
      <c r="BP649" s="204">
        <f>VLOOKUP(BM649,$A$681:$F$2236,6,FALSE)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509</v>
      </c>
      <c r="BX649" s="204"/>
      <c r="BY649" s="204">
        <f>VLOOKUP(BV649,$A$681:$F$2236,6,FALSE)</f>
        <v>55</v>
      </c>
      <c r="BZ649" s="203" t="s">
        <v>65</v>
      </c>
      <c r="CA649" s="10">
        <f>BY649*1.3</f>
        <v>71.5</v>
      </c>
      <c r="CB649" s="10"/>
      <c r="CC649" s="268"/>
      <c r="CD649" s="203" t="s">
        <v>107</v>
      </c>
      <c r="CE649" s="277" t="s">
        <v>2080</v>
      </c>
      <c r="CG649" s="204"/>
      <c r="CH649" s="204">
        <f>VLOOKUP(CE649,$A$681:$F$2236,6,FALSE)</f>
        <v>35</v>
      </c>
      <c r="CI649" s="203" t="s">
        <v>65</v>
      </c>
      <c r="CJ649" s="10">
        <f>CH649*1.3</f>
        <v>45.5</v>
      </c>
      <c r="CK649" s="10"/>
      <c r="CL649" s="268"/>
      <c r="CM649" s="203" t="s">
        <v>107</v>
      </c>
      <c r="CN649" s="277" t="s">
        <v>592</v>
      </c>
      <c r="CP649" s="204"/>
      <c r="CQ649" s="204">
        <f>VLOOKUP(CN649,$A$681:$F$2236,6,FALSE)</f>
        <v>4</v>
      </c>
      <c r="CR649" s="203" t="s">
        <v>65</v>
      </c>
      <c r="CS649" s="10">
        <f>CQ649*1.3</f>
        <v>5.2</v>
      </c>
      <c r="CT649" s="10"/>
      <c r="CU649" s="268"/>
      <c r="CV649" s="203" t="s">
        <v>107</v>
      </c>
      <c r="CW649" s="277" t="s">
        <v>1692</v>
      </c>
      <c r="CY649" s="204"/>
      <c r="CZ649" s="204">
        <f>VLOOKUP(CW649,$A$681:$F$2236,6,FALSE)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509</v>
      </c>
      <c r="DH649" s="204"/>
      <c r="DI649" s="204">
        <f>VLOOKUP(DF649,$A$681:$F$2236,6,FALSE)</f>
        <v>55</v>
      </c>
      <c r="DJ649" s="203" t="s">
        <v>65</v>
      </c>
      <c r="DK649" s="10">
        <f>DI649*1.3</f>
        <v>71.5</v>
      </c>
      <c r="DL649" s="10"/>
      <c r="DM649" s="268"/>
      <c r="DN649" s="203" t="s">
        <v>107</v>
      </c>
      <c r="DO649" s="277" t="s">
        <v>2080</v>
      </c>
      <c r="DQ649" s="204"/>
      <c r="DR649" s="204">
        <f>VLOOKUP(DO649,$A$681:$F$2236,6,FALSE)</f>
        <v>35</v>
      </c>
      <c r="DS649" s="203" t="s">
        <v>65</v>
      </c>
      <c r="DT649" s="10">
        <f>DR649*1.3</f>
        <v>45.5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VLOOKUP(DX649,$A$681:$F$2236,6,FALSE)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553</v>
      </c>
      <c r="EI649" s="204"/>
      <c r="EJ649" s="204">
        <f>VLOOKUP(EG649,$A$681:$F$2236,6,FALSE)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2683</v>
      </c>
      <c r="ER649" s="204"/>
      <c r="ES649" s="204">
        <f>VLOOKUP(EP649,$A$681:$F$2236,6,FALSE)</f>
        <v>11</v>
      </c>
      <c r="ET649" s="203" t="s">
        <v>65</v>
      </c>
      <c r="EU649" s="10">
        <f>ES649*1.3</f>
        <v>14.3</v>
      </c>
      <c r="EV649" s="10"/>
      <c r="EW649" s="268"/>
      <c r="EX649" s="203" t="s">
        <v>107</v>
      </c>
      <c r="EY649" s="277" t="s">
        <v>2359</v>
      </c>
      <c r="FA649" s="204"/>
      <c r="FB649" s="204">
        <f>VLOOKUP(EY649,$A$681:$F$2236,6,FALSE)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4" t="s">
        <v>1299</v>
      </c>
      <c r="FJ649" s="204"/>
      <c r="FK649" s="204">
        <f>VLOOKUP(FH649,$A$681:$F$2236,6,FALSE)</f>
        <v>0</v>
      </c>
      <c r="FL649" s="203" t="s">
        <v>65</v>
      </c>
      <c r="FM649" s="10">
        <f>FK649*1.3</f>
        <v>0</v>
      </c>
      <c r="FN649" s="10"/>
      <c r="FO649" s="268"/>
      <c r="FP649" s="203" t="s">
        <v>107</v>
      </c>
      <c r="FQ649" s="277" t="s">
        <v>509</v>
      </c>
      <c r="FS649" s="204"/>
      <c r="FT649" s="204">
        <f>VLOOKUP(FQ649,$A$681:$F$2236,6,FALSE)</f>
        <v>55</v>
      </c>
      <c r="FU649" s="203" t="s">
        <v>65</v>
      </c>
      <c r="FV649" s="10">
        <f>FT649*1.3</f>
        <v>71.5</v>
      </c>
      <c r="FW649" s="10"/>
      <c r="FX649" s="268"/>
      <c r="FY649" s="203" t="s">
        <v>107</v>
      </c>
      <c r="FZ649" s="277" t="s">
        <v>2098</v>
      </c>
      <c r="GB649" s="204"/>
      <c r="GC649" s="204">
        <f>VLOOKUP(FZ649,$A$681:$F$2236,6,FALSE)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677</v>
      </c>
      <c r="GK649" s="204"/>
      <c r="GL649" s="204">
        <f>VLOOKUP(GI649,$A$681:$F$2236,6,FALSE)</f>
        <v>3</v>
      </c>
      <c r="GM649" s="203" t="s">
        <v>65</v>
      </c>
      <c r="GN649" s="10">
        <f>GL649*1.3</f>
        <v>3.9000000000000004</v>
      </c>
      <c r="GO649" s="10"/>
      <c r="GP649" s="268"/>
      <c r="GQ649" s="203" t="s">
        <v>107</v>
      </c>
      <c r="GR649" s="277" t="s">
        <v>2812</v>
      </c>
      <c r="GT649" s="204"/>
      <c r="GU649" s="204">
        <f>VLOOKUP(GR649,$A$681:$F$2236,6,FALSE)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592</v>
      </c>
      <c r="HC649" s="204"/>
      <c r="HD649" s="204">
        <f>VLOOKUP(HA649,$A$681:$F$2236,6,FALSE)</f>
        <v>4</v>
      </c>
      <c r="HE649" s="203" t="s">
        <v>65</v>
      </c>
      <c r="HF649" s="10">
        <f>HD649*1.3</f>
        <v>5.2</v>
      </c>
      <c r="HG649" s="10"/>
      <c r="HH649" s="268"/>
      <c r="HI649" s="203" t="s">
        <v>107</v>
      </c>
      <c r="HJ649" s="277" t="s">
        <v>470</v>
      </c>
      <c r="HL649" s="204"/>
      <c r="HM649" s="204">
        <f>VLOOKUP(HJ649,$A$681:$F$2236,6,FALSE)</f>
        <v>35</v>
      </c>
      <c r="HN649" s="203" t="s">
        <v>65</v>
      </c>
      <c r="HO649" s="10">
        <f>HM649*1.3</f>
        <v>45.5</v>
      </c>
      <c r="HP649" s="10"/>
      <c r="HQ649" s="268"/>
      <c r="HR649" s="203" t="s">
        <v>107</v>
      </c>
      <c r="HS649" s="277" t="s">
        <v>592</v>
      </c>
      <c r="HU649" s="204"/>
      <c r="HV649" s="204">
        <f>VLOOKUP(HS649,$A$681:$F$2236,6,FALSE)</f>
        <v>4</v>
      </c>
      <c r="HW649" s="203" t="s">
        <v>65</v>
      </c>
      <c r="HX649" s="10">
        <f>HV649*1.3</f>
        <v>5.2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VLOOKUP(IB649,$A$681:$F$2236,6,FALSE)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613</v>
      </c>
      <c r="IM649" s="204"/>
      <c r="IN649" s="204">
        <f>VLOOKUP(IK649,$A$681:$F$2236,6,FALSE)</f>
        <v>0</v>
      </c>
      <c r="IO649" s="203" t="s">
        <v>65</v>
      </c>
      <c r="IP649" s="10">
        <f>IN649*1.3</f>
        <v>0</v>
      </c>
      <c r="IQ649" s="10"/>
      <c r="IR649" s="268"/>
      <c r="IS649" s="203" t="s">
        <v>107</v>
      </c>
      <c r="IT649" s="277" t="s">
        <v>1292</v>
      </c>
      <c r="IV649" s="204"/>
      <c r="IW649" s="204">
        <f>VLOOKUP(IT649,$A$681:$F$2236,6,FALSE)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2576</v>
      </c>
      <c r="JE649" s="204"/>
      <c r="JF649" s="204">
        <f>VLOOKUP(JC649,$A$681:$F$2236,6,FALSE)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717</v>
      </c>
      <c r="JN649" s="204"/>
      <c r="JO649" s="204">
        <f>VLOOKUP(JL649,$A$681:$F$2236,6,FALSE)</f>
        <v>0</v>
      </c>
      <c r="JP649" s="203" t="s">
        <v>65</v>
      </c>
      <c r="JQ649" s="10">
        <f>JO649*1.3</f>
        <v>0</v>
      </c>
      <c r="JR649" s="10"/>
      <c r="JS649" s="268"/>
      <c r="JT649" s="203" t="s">
        <v>107</v>
      </c>
      <c r="JU649" s="277" t="s">
        <v>2631</v>
      </c>
      <c r="JW649" s="204"/>
      <c r="JX649" s="204">
        <f>VLOOKUP(JU649,$A$681:$F$2236,6,FALSE)</f>
        <v>2</v>
      </c>
      <c r="JY649" s="203" t="s">
        <v>65</v>
      </c>
      <c r="JZ649" s="10">
        <f>JX649*1.3</f>
        <v>2.6</v>
      </c>
      <c r="KA649" s="10"/>
      <c r="KB649" s="268"/>
      <c r="KC649" s="203" t="s">
        <v>107</v>
      </c>
      <c r="KD649" s="277" t="s">
        <v>633</v>
      </c>
      <c r="KF649" s="204"/>
      <c r="KG649" s="204">
        <f>VLOOKUP(KD649,$A$681:$F$2236,6,FALSE)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470</v>
      </c>
      <c r="KO649" s="204"/>
      <c r="KP649" s="204">
        <f>VLOOKUP(KM649,$A$681:$F$2236,6,FALSE)</f>
        <v>35</v>
      </c>
      <c r="KQ649" s="203" t="s">
        <v>65</v>
      </c>
      <c r="KR649" s="10">
        <f>KP649*1.3</f>
        <v>45.5</v>
      </c>
      <c r="KS649" s="10"/>
      <c r="KT649" s="268"/>
      <c r="KU649" s="203" t="s">
        <v>107</v>
      </c>
      <c r="KV649" s="277" t="s">
        <v>1299</v>
      </c>
      <c r="KX649" s="204"/>
      <c r="KY649" s="204">
        <f>VLOOKUP(KV649,$A$681:$F$2236,6,FALSE)</f>
        <v>0</v>
      </c>
      <c r="KZ649" s="203" t="s">
        <v>65</v>
      </c>
      <c r="LA649" s="10">
        <f>KY649*1.3</f>
        <v>0</v>
      </c>
      <c r="LB649" s="10"/>
      <c r="LC649" s="268"/>
      <c r="LD649" s="203" t="s">
        <v>107</v>
      </c>
      <c r="LE649" s="277" t="s">
        <v>2617</v>
      </c>
      <c r="LG649" s="204"/>
      <c r="LH649" s="204">
        <f>VLOOKUP(LE649,$A$681:$F$2236,6,FALSE)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677</v>
      </c>
      <c r="LP649" s="204"/>
      <c r="LQ649" s="204">
        <f>VLOOKUP(LN649,$A$681:$F$2236,6,FALSE)</f>
        <v>3</v>
      </c>
      <c r="LR649" s="203" t="s">
        <v>65</v>
      </c>
      <c r="LS649" s="10">
        <f>LQ649*1.3</f>
        <v>3.9000000000000004</v>
      </c>
      <c r="LT649" s="10"/>
      <c r="LU649" s="268"/>
      <c r="LV649" s="203" t="s">
        <v>107</v>
      </c>
      <c r="LW649" s="277" t="s">
        <v>2084</v>
      </c>
      <c r="LY649" s="204"/>
      <c r="LZ649" s="204">
        <f>VLOOKUP(LW649,$A$681:$F$2236,6,FALSE)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2098</v>
      </c>
      <c r="MH649" s="204"/>
      <c r="MI649" s="204">
        <f>VLOOKUP(MF649,$A$681:$F$2236,6,FALSE)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470</v>
      </c>
      <c r="MQ649" s="204"/>
      <c r="MR649" s="204">
        <f>VLOOKUP(MO649,$A$681:$F$2236,6,FALSE)</f>
        <v>35</v>
      </c>
      <c r="MS649" s="203" t="s">
        <v>65</v>
      </c>
      <c r="MT649" s="10">
        <f>MR649*1.3</f>
        <v>45.5</v>
      </c>
      <c r="MU649" s="10"/>
      <c r="MV649" s="268"/>
      <c r="MW649" s="203" t="s">
        <v>107</v>
      </c>
      <c r="MX649" s="277" t="s">
        <v>667</v>
      </c>
      <c r="MZ649" s="204"/>
      <c r="NA649" s="204">
        <f>VLOOKUP(MX649,$A$681:$F$2236,6,FALSE)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2617</v>
      </c>
      <c r="NI649" s="204"/>
      <c r="NJ649" s="204">
        <f>VLOOKUP(NG649,$A$681:$F$2236,6,FALSE)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7" t="s">
        <v>633</v>
      </c>
      <c r="NR649" s="204"/>
      <c r="NS649" s="204">
        <f>VLOOKUP(NP649,$A$681:$F$2236,6,FALSE)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2112</v>
      </c>
      <c r="OA649" s="204"/>
      <c r="OB649" s="204">
        <f>VLOOKUP(NY649,$A$681:$F$2236,6,FALSE)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717</v>
      </c>
      <c r="OJ649" s="204"/>
      <c r="OK649" s="204">
        <f>VLOOKUP(OH649,$A$681:$F$2236,6,FALSE)</f>
        <v>0</v>
      </c>
      <c r="OL649" s="203" t="s">
        <v>65</v>
      </c>
      <c r="OM649" s="10">
        <f>OK649*1.3</f>
        <v>0</v>
      </c>
      <c r="ON649" s="10"/>
      <c r="OO649" s="268"/>
      <c r="OP649" s="203" t="s">
        <v>107</v>
      </c>
      <c r="OQ649" s="427" t="s">
        <v>2331</v>
      </c>
      <c r="OS649" s="204"/>
      <c r="OT649" s="204">
        <f>VLOOKUP(OQ649,$A$681:$F$2236,6,FALSE)</f>
        <v>0</v>
      </c>
      <c r="OU649" s="203" t="s">
        <v>65</v>
      </c>
      <c r="OV649" s="10">
        <f>OT649*1.3</f>
        <v>0</v>
      </c>
      <c r="OW649" s="10"/>
      <c r="OX649" s="268"/>
      <c r="OY649" s="203" t="s">
        <v>107</v>
      </c>
      <c r="OZ649" s="431" t="s">
        <v>2084</v>
      </c>
      <c r="PB649" s="204"/>
      <c r="PC649" s="204">
        <f>VLOOKUP(OZ649,$A$681:$F$2236,6,FALSE)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2820</v>
      </c>
      <c r="PK649" s="204"/>
      <c r="PL649" s="204">
        <f>VLOOKUP(PI649,$A$681:$F$2236,6,FALSE)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VLOOKUP(PR649,$A$681:$F$2236,6,FALSE)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435</v>
      </c>
      <c r="QC649" s="204"/>
      <c r="QD649" s="204">
        <f>VLOOKUP(QA649,$A$681:$F$2236,6,FALSE)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2631</v>
      </c>
      <c r="QL649" s="204"/>
      <c r="QM649" s="204">
        <f>VLOOKUP(QJ649,$A$681:$F$2236,6,FALSE)</f>
        <v>2</v>
      </c>
      <c r="QN649" s="203" t="s">
        <v>65</v>
      </c>
      <c r="QO649" s="10">
        <f>QM649*1.3</f>
        <v>2.6</v>
      </c>
      <c r="QP649" s="10"/>
      <c r="QQ649" s="268"/>
      <c r="QR649" s="203" t="s">
        <v>107</v>
      </c>
      <c r="QS649" s="277" t="s">
        <v>864</v>
      </c>
      <c r="QU649" s="204"/>
      <c r="QV649" s="204">
        <f>VLOOKUP(QS649,$A$681:$F$2236,6,FALSE)</f>
        <v>0</v>
      </c>
      <c r="QW649" s="203" t="s">
        <v>65</v>
      </c>
      <c r="QX649" s="10">
        <f>QV649*1.3</f>
        <v>0</v>
      </c>
      <c r="QY649" s="10"/>
      <c r="QZ649" s="268"/>
      <c r="RA649" s="203" t="s">
        <v>107</v>
      </c>
      <c r="RB649" s="277" t="s">
        <v>1735</v>
      </c>
      <c r="RD649" s="204"/>
      <c r="RE649" s="204">
        <f>VLOOKUP(RB649,$A$681:$F$2236,6,FALSE)</f>
        <v>13</v>
      </c>
      <c r="RF649" s="203" t="s">
        <v>65</v>
      </c>
      <c r="RG649" s="10">
        <f>RE649*1.3</f>
        <v>16.900000000000002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VLOOKUP(RK649,$A$681:$F$2236,6,FALSE)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1299</v>
      </c>
      <c r="RV649" s="204"/>
      <c r="RW649" s="204">
        <f>VLOOKUP(RT649,$A$681:$F$2236,6,FALSE)</f>
        <v>0</v>
      </c>
      <c r="RX649" s="203" t="s">
        <v>65</v>
      </c>
      <c r="RY649" s="10">
        <f>RW649*1.3</f>
        <v>0</v>
      </c>
      <c r="RZ649" s="10"/>
      <c r="SA649" s="274"/>
      <c r="SB649" s="203" t="s">
        <v>107</v>
      </c>
      <c r="SC649" s="277" t="s">
        <v>1299</v>
      </c>
      <c r="SE649" s="204"/>
      <c r="SF649" s="204">
        <f>VLOOKUP(SC649,$A$681:$F$2236,6,FALSE)</f>
        <v>0</v>
      </c>
      <c r="SG649" s="203" t="s">
        <v>65</v>
      </c>
      <c r="SH649" s="10">
        <f>SF649*1.3</f>
        <v>0</v>
      </c>
      <c r="SI649" s="10"/>
      <c r="SJ649" s="274"/>
      <c r="SK649" s="203" t="s">
        <v>107</v>
      </c>
      <c r="SL649" s="277" t="s">
        <v>1292</v>
      </c>
      <c r="SN649" s="204"/>
      <c r="SO649" s="204">
        <f>VLOOKUP(SL649,$A$681:$F$2236,6,FALSE)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837</v>
      </c>
      <c r="SW649" s="204"/>
      <c r="SX649" s="204">
        <f>VLOOKUP(SU649,$A$681:$F$2236,6,FALSE)</f>
        <v>10</v>
      </c>
      <c r="SY649" s="203" t="s">
        <v>65</v>
      </c>
      <c r="SZ649" s="10">
        <f>SX649*1.3</f>
        <v>13</v>
      </c>
      <c r="TA649" s="10"/>
      <c r="TB649" s="274"/>
      <c r="TC649" s="203" t="s">
        <v>107</v>
      </c>
      <c r="TD649" s="431" t="s">
        <v>864</v>
      </c>
      <c r="TF649" s="204"/>
      <c r="TG649" s="204">
        <f>VLOOKUP(TD649,$A$681:$F$2236,6,FALSE)</f>
        <v>0</v>
      </c>
      <c r="TH649" s="203" t="s">
        <v>65</v>
      </c>
      <c r="TI649" s="10">
        <f>TG649*1.3</f>
        <v>0</v>
      </c>
      <c r="TK649" s="274"/>
      <c r="TL649" s="203" t="s">
        <v>107</v>
      </c>
      <c r="TM649" s="277" t="s">
        <v>548</v>
      </c>
      <c r="TO649" s="204"/>
      <c r="TP649" s="204">
        <f>VLOOKUP(TM649,$A$681:$F$2236,6,FALSE)</f>
        <v>13</v>
      </c>
      <c r="TQ649" s="203" t="s">
        <v>65</v>
      </c>
      <c r="TR649" s="10">
        <f>TP649*1.3</f>
        <v>16.900000000000002</v>
      </c>
      <c r="TS649" s="10"/>
      <c r="TT649" s="274"/>
      <c r="TU649" s="203" t="s">
        <v>107</v>
      </c>
      <c r="TV649" s="277" t="s">
        <v>1292</v>
      </c>
      <c r="TX649" s="204"/>
      <c r="TY649" s="204">
        <f>VLOOKUP(TV649,$A$681:$F$2236,6,FALSE)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VLOOKUP(UE649,$A$681:$F$2236,6,FALSE)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2820</v>
      </c>
      <c r="UP649" s="204"/>
      <c r="UQ649" s="204">
        <f>VLOOKUP(UN649,$A$681:$F$2236,6,FALSE)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2146</v>
      </c>
      <c r="UY649" s="204"/>
      <c r="UZ649" s="204">
        <f>VLOOKUP(UW649,$A$681:$F$2236,6,FALSE)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969</v>
      </c>
      <c r="VH649" s="204"/>
      <c r="VI649" s="204">
        <f>VLOOKUP(VF649,$A$681:$F$2236,6,FALSE)</f>
        <v>2</v>
      </c>
      <c r="VJ649" s="203" t="s">
        <v>65</v>
      </c>
      <c r="VK649" s="10">
        <f>VI649*1.3</f>
        <v>2.6</v>
      </c>
      <c r="VL649" s="10"/>
      <c r="VM649" s="274"/>
      <c r="VN649" s="203" t="s">
        <v>107</v>
      </c>
      <c r="VO649" s="277" t="s">
        <v>601</v>
      </c>
      <c r="VQ649" s="204"/>
      <c r="VR649" s="204">
        <f>VLOOKUP(VO649,$A$681:$F$2236,6,FALSE)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VLOOKUP(VX649,$A$681:$F$2236,6,FALSE)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2080</v>
      </c>
      <c r="WI649" s="204"/>
      <c r="WJ649" s="204">
        <f>VLOOKUP(WG649,$A$681:$F$2236,6,FALSE)</f>
        <v>35</v>
      </c>
      <c r="WK649" s="203" t="s">
        <v>65</v>
      </c>
      <c r="WL649" s="10">
        <f>WJ649*1.3</f>
        <v>45.5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VLOOKUP(WP649,$A$681:$F$2236,6,FALSE)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VLOOKUP(WY649,$A$681:$F$2236,6,FALSE)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592</v>
      </c>
      <c r="XJ649" s="204"/>
      <c r="XK649" s="204">
        <f>VLOOKUP(XH649,$A$681:$F$2236,6,FALSE)</f>
        <v>4</v>
      </c>
      <c r="XL649" s="203" t="s">
        <v>65</v>
      </c>
      <c r="XM649" s="10">
        <f>XK649*1.3</f>
        <v>5.2</v>
      </c>
      <c r="XO649" s="274"/>
      <c r="XP649" s="203" t="s">
        <v>107</v>
      </c>
      <c r="XQ649" s="277" t="s">
        <v>966</v>
      </c>
      <c r="XS649" s="204"/>
      <c r="XT649" s="204">
        <f>VLOOKUP(XQ649,$A$681:$F$2236,6,FALSE)</f>
        <v>10</v>
      </c>
      <c r="XU649" s="203" t="s">
        <v>65</v>
      </c>
      <c r="XV649" s="10">
        <f>XT649*1.3</f>
        <v>13</v>
      </c>
      <c r="XW649" s="10"/>
      <c r="XX649" s="274"/>
      <c r="XY649" s="203" t="s">
        <v>107</v>
      </c>
      <c r="XZ649" s="277" t="s">
        <v>1266</v>
      </c>
      <c r="YB649" s="204"/>
      <c r="YC649" s="204">
        <f>VLOOKUP(XZ649,$A$681:$F$2236,6,FALSE)</f>
        <v>17</v>
      </c>
      <c r="YD649" s="203" t="s">
        <v>65</v>
      </c>
      <c r="YE649" s="10">
        <f>YC649*1.3</f>
        <v>22.1</v>
      </c>
      <c r="YG649" s="274"/>
      <c r="YH649" s="203" t="s">
        <v>107</v>
      </c>
      <c r="YI649" s="279" t="s">
        <v>183</v>
      </c>
      <c r="YK649" s="204"/>
      <c r="YL649" s="204" t="e">
        <f>VLOOKUP(YI649,$A$681:$F$2236,6,FALSE)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VLOOKUP(YR649,$A$681:$F$2236,6,FALSE)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31" t="s">
        <v>855</v>
      </c>
      <c r="ZC649" s="204"/>
      <c r="ZD649" s="204">
        <f>VLOOKUP(ZA649,$A$681:$F$2236,6,FALSE)</f>
        <v>38</v>
      </c>
      <c r="ZE649" s="203" t="s">
        <v>65</v>
      </c>
      <c r="ZF649" s="10">
        <f>ZD649*1.3</f>
        <v>49.4</v>
      </c>
      <c r="ZH649" s="274"/>
      <c r="ZI649" s="203" t="s">
        <v>107</v>
      </c>
      <c r="ZJ649" s="277" t="s">
        <v>435</v>
      </c>
      <c r="ZL649" s="204"/>
      <c r="ZM649" s="204">
        <f>VLOOKUP(ZJ649,$A$681:$F$2236,6,FALSE)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435</v>
      </c>
      <c r="ZU649" s="204"/>
      <c r="ZV649" s="204">
        <f>VLOOKUP(ZS649,$A$681:$F$2236,6,FALSE)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864</v>
      </c>
      <c r="AAD649" s="204"/>
      <c r="AAE649" s="204">
        <f>VLOOKUP(AAB649,$A$681:$F$2236,6,FALSE)</f>
        <v>0</v>
      </c>
      <c r="AAF649" s="203" t="s">
        <v>65</v>
      </c>
      <c r="AAG649" s="10">
        <f>AAE649*1.3</f>
        <v>0</v>
      </c>
      <c r="AAH649" s="10"/>
      <c r="AAI649" s="274"/>
      <c r="AAJ649" s="203" t="s">
        <v>107</v>
      </c>
      <c r="AAK649" s="277" t="s">
        <v>2089</v>
      </c>
      <c r="AAM649" s="204"/>
      <c r="AAN649" s="204">
        <f>VLOOKUP(AAK649,$A$681:$F$2236,6,FALSE)</f>
        <v>33</v>
      </c>
      <c r="AAO649" s="203" t="s">
        <v>65</v>
      </c>
      <c r="AAP649" s="10">
        <f>AAN649*1.3</f>
        <v>42.9</v>
      </c>
      <c r="AAQ649" s="10"/>
      <c r="AAR649" s="274"/>
      <c r="AAS649" s="203" t="s">
        <v>107</v>
      </c>
      <c r="AAT649" s="277" t="s">
        <v>2098</v>
      </c>
      <c r="AAV649" s="204"/>
      <c r="AAW649" s="204">
        <f>VLOOKUP(AAT649,$A$681:$F$2236,6,FALSE)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VLOOKUP(ABC649,$A$681:$F$2236,6,FALSE)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635</v>
      </c>
      <c r="ABN649" s="204"/>
      <c r="ABO649" s="204">
        <f>VLOOKUP(ABL649,$A$681:$F$2236,6,FALSE)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2820</v>
      </c>
      <c r="ABW649" s="204"/>
      <c r="ABX649" s="204">
        <f>VLOOKUP(ABU649,$A$681:$F$2236,6,FALSE)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VLOOKUP(ACD649,$A$681:$F$2236,6,FALSE)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VLOOKUP(ACM649,$A$681:$F$2236,6,FALSE)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VLOOKUP(ACV649,$A$681:$F$2236,6,FALSE)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VLOOKUP(ADE649,$A$681:$F$2236,6,FALSE)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VLOOKUP(ADN649,$A$681:$F$2236,6,FALSE)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VLOOKUP(ADW649,$A$681:$F$2236,6,FALSE)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VLOOKUP(AEF649,$A$681:$F$2236,6,FALSE)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VLOOKUP(AEO649,$A$681:$F$2236,6,FALSE)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VLOOKUP(AEX649,$A$681:$F$2236,6,FALSE)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VLOOKUP(AFG649,$A$681:$F$2236,6,FALSE)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VLOOKUP(AFP649,$A$681:$F$2236,6,FALSE)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VLOOKUP(AFY649,$A$681:$F$2236,6,FALSE)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VLOOKUP(AGH649,$A$681:$F$2236,6,FALSE)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VLOOKUP(AGQ649,$A$681:$F$2236,6,FALSE)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601</v>
      </c>
      <c r="AHB649" s="204"/>
      <c r="AHC649" s="204">
        <f>VLOOKUP(AGZ649,$A$681:$F$2236,6,FALSE)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717</v>
      </c>
      <c r="AHK649" s="204"/>
      <c r="AHL649" s="204">
        <f>VLOOKUP(AHI649,$A$681:$F$2236,6,FALSE)</f>
        <v>0</v>
      </c>
      <c r="AHM649" s="203" t="s">
        <v>65</v>
      </c>
      <c r="AHN649" s="10">
        <f>AHL649*1.3</f>
        <v>0</v>
      </c>
      <c r="AHO649" s="10"/>
      <c r="AHP649" s="274"/>
      <c r="AHQ649" s="203" t="s">
        <v>107</v>
      </c>
      <c r="AHR649" s="277" t="s">
        <v>837</v>
      </c>
      <c r="AHT649" s="204"/>
      <c r="AHU649" s="204">
        <f>VLOOKUP(AHR649,$A$681:$F$2236,6,FALSE)</f>
        <v>10</v>
      </c>
      <c r="AHV649" s="203" t="s">
        <v>65</v>
      </c>
      <c r="AHW649" s="10">
        <f>AHU649*1.3</f>
        <v>13</v>
      </c>
      <c r="AHX649" s="10"/>
      <c r="AHY649" s="274"/>
      <c r="AHZ649" s="203" t="s">
        <v>107</v>
      </c>
      <c r="AIA649" s="277" t="s">
        <v>601</v>
      </c>
      <c r="AIC649" s="204"/>
      <c r="AID649" s="204">
        <f>VLOOKUP(AIA649,$A$681:$F$2236,6,FALSE)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470</v>
      </c>
      <c r="AIL649" s="204"/>
      <c r="AIM649" s="204">
        <f>VLOOKUP(AIJ649,$A$681:$F$2236,6,FALSE)</f>
        <v>35</v>
      </c>
      <c r="AIN649" s="203" t="s">
        <v>65</v>
      </c>
      <c r="AIO649" s="10">
        <f>AIM649*1.3</f>
        <v>45.5</v>
      </c>
      <c r="AIP649" s="10"/>
      <c r="AIQ649" s="274"/>
      <c r="AIR649" s="203" t="s">
        <v>107</v>
      </c>
      <c r="AIS649" s="277" t="s">
        <v>689</v>
      </c>
      <c r="AIU649" s="204"/>
      <c r="AIV649" s="204">
        <f>VLOOKUP(AIS649,$A$681:$F$2236,6,FALSE)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591</v>
      </c>
      <c r="AJD649" s="204"/>
      <c r="AJE649" s="204">
        <f>VLOOKUP(AJB649,$A$681:$F$2236,6,FALSE)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1735</v>
      </c>
      <c r="AJM649" s="204"/>
      <c r="AJN649" s="204">
        <f>VLOOKUP(AJK649,$A$681:$F$2236,6,FALSE)</f>
        <v>13</v>
      </c>
      <c r="AJO649" s="203" t="s">
        <v>65</v>
      </c>
      <c r="AJP649" s="10">
        <f>AJN649*1.3</f>
        <v>16.900000000000002</v>
      </c>
      <c r="AJQ649" s="10"/>
      <c r="AJR649" s="274"/>
      <c r="AJS649" s="203" t="s">
        <v>107</v>
      </c>
      <c r="AJT649" s="434" t="s">
        <v>610</v>
      </c>
      <c r="AJV649" s="204"/>
      <c r="AJW649" s="204">
        <f>VLOOKUP(AJT649,$A$681:$F$2236,6,FALSE)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633</v>
      </c>
      <c r="AKE649" s="204"/>
      <c r="AKF649" s="204">
        <f>VLOOKUP(AKC649,$A$681:$F$2236,6,FALSE)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2812</v>
      </c>
      <c r="AKN649" s="204"/>
      <c r="AKO649" s="204">
        <f>VLOOKUP(AKL649,$A$681:$F$2236,6,FALSE)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969</v>
      </c>
      <c r="AKW649" s="204"/>
      <c r="AKX649" s="204">
        <f>VLOOKUP(AKU649,$A$681:$F$2236,6,FALSE)</f>
        <v>2</v>
      </c>
      <c r="AKY649" s="203" t="s">
        <v>65</v>
      </c>
      <c r="AKZ649" s="10">
        <f>AKX649*1.3</f>
        <v>2.6</v>
      </c>
      <c r="ALA649" s="10"/>
      <c r="ALB649" s="274"/>
      <c r="ALC649" s="203" t="s">
        <v>107</v>
      </c>
      <c r="ALD649" s="277" t="s">
        <v>1735</v>
      </c>
      <c r="ALF649" s="204"/>
      <c r="ALG649" s="204">
        <f>VLOOKUP(ALD649,$A$681:$F$2236,6,FALSE)</f>
        <v>13</v>
      </c>
      <c r="ALH649" s="203" t="s">
        <v>65</v>
      </c>
      <c r="ALI649" s="10">
        <f>ALG649*1.3</f>
        <v>16.900000000000002</v>
      </c>
      <c r="ALJ649" s="10"/>
      <c r="ALK649" s="274"/>
      <c r="ALL649" s="203" t="s">
        <v>107</v>
      </c>
      <c r="ALM649" s="277" t="s">
        <v>855</v>
      </c>
      <c r="ALO649" s="204"/>
      <c r="ALP649" s="204">
        <f>VLOOKUP(ALM649,$A$681:$F$2236,6,FALSE)</f>
        <v>38</v>
      </c>
      <c r="ALQ649" s="203" t="s">
        <v>65</v>
      </c>
      <c r="ALR649" s="10">
        <f>ALP649*1.3</f>
        <v>49.4</v>
      </c>
      <c r="ALS649" s="10"/>
      <c r="ALT649" s="274"/>
      <c r="ALU649" s="203" t="s">
        <v>107</v>
      </c>
      <c r="ALV649" s="277" t="s">
        <v>594</v>
      </c>
      <c r="ALX649" s="204"/>
      <c r="ALY649" s="204">
        <f>VLOOKUP(ALV649,$A$681:$F$2236,6,FALSE)</f>
        <v>0</v>
      </c>
      <c r="ALZ649" s="203" t="s">
        <v>65</v>
      </c>
      <c r="AMA649" s="10">
        <f>ALY649*1.3</f>
        <v>0</v>
      </c>
      <c r="AMB649" s="10"/>
      <c r="AMC649" s="274"/>
      <c r="AMD649" s="203" t="s">
        <v>107</v>
      </c>
      <c r="AME649" s="277" t="s">
        <v>855</v>
      </c>
      <c r="AMG649" s="204"/>
      <c r="AMH649" s="204">
        <f>VLOOKUP(AME649,$A$681:$F$2236,6,FALSE)</f>
        <v>38</v>
      </c>
      <c r="AMI649" s="203" t="s">
        <v>65</v>
      </c>
      <c r="AMJ649" s="10">
        <f>AMH649*1.3</f>
        <v>49.4</v>
      </c>
      <c r="AMK649" s="10"/>
      <c r="AML649" s="274"/>
      <c r="AMM649" s="203" t="s">
        <v>107</v>
      </c>
      <c r="AMN649" s="277" t="s">
        <v>610</v>
      </c>
      <c r="AMP649" s="204"/>
      <c r="AMQ649" s="204">
        <f>VLOOKUP(AMN649,$A$681:$F$2236,6,FALSE)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470</v>
      </c>
      <c r="AMY649" s="204"/>
      <c r="AMZ649" s="204">
        <f>VLOOKUP(AMW649,$A$681:$F$2236,6,FALSE)</f>
        <v>35</v>
      </c>
      <c r="ANA649" s="203" t="s">
        <v>65</v>
      </c>
      <c r="ANB649" s="10">
        <f>AMZ649*1.3</f>
        <v>45.5</v>
      </c>
      <c r="ANC649" s="10"/>
      <c r="AND649" s="274"/>
      <c r="ANE649" s="203" t="s">
        <v>107</v>
      </c>
      <c r="ANF649" s="277" t="s">
        <v>1224</v>
      </c>
      <c r="ANH649" s="204"/>
      <c r="ANI649" s="204">
        <f>VLOOKUP(ANF649,$A$681:$F$2236,6,FALSE)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613</v>
      </c>
      <c r="ANQ649" s="204"/>
      <c r="ANR649" s="204">
        <f>VLOOKUP(ANO649,$A$681:$F$2236,6,FALSE)</f>
        <v>0</v>
      </c>
      <c r="ANS649" s="203" t="s">
        <v>65</v>
      </c>
      <c r="ANT649" s="10">
        <f>ANR649*1.3</f>
        <v>0</v>
      </c>
      <c r="ANU649" s="10"/>
      <c r="ANV649" s="274"/>
      <c r="ANW649" s="203" t="s">
        <v>107</v>
      </c>
      <c r="ANX649" s="277" t="s">
        <v>601</v>
      </c>
      <c r="ANZ649" s="204"/>
      <c r="AOA649" s="204">
        <f>VLOOKUP(ANX649,$A$681:$F$2236,6,FALSE)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956</v>
      </c>
      <c r="AOI649" s="204"/>
      <c r="AOJ649" s="204">
        <f>VLOOKUP(AOG649,$A$681:$F$2236,6,FALSE)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601</v>
      </c>
      <c r="AOR649" s="204"/>
      <c r="AOS649" s="204">
        <f>VLOOKUP(AOP649,$A$681:$F$2236,6,FALSE)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470</v>
      </c>
      <c r="APA649" s="204"/>
      <c r="APB649" s="204">
        <f>VLOOKUP(AOY649,$A$681:$F$2236,6,FALSE)</f>
        <v>35</v>
      </c>
      <c r="APC649" s="203" t="s">
        <v>65</v>
      </c>
      <c r="APD649" s="10">
        <f>APB649*1.3</f>
        <v>45.5</v>
      </c>
      <c r="APE649" s="10"/>
      <c r="APF649" s="274"/>
      <c r="APG649" s="203" t="s">
        <v>107</v>
      </c>
      <c r="APH649" s="277" t="s">
        <v>978</v>
      </c>
      <c r="APJ649" s="204"/>
      <c r="APK649" s="204">
        <f>VLOOKUP(APH649,$A$681:$F$2236,6,FALSE)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689</v>
      </c>
      <c r="APS649" s="204"/>
      <c r="APT649" s="204">
        <f>VLOOKUP(APQ649,$A$681:$F$2236,6,FALSE)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509</v>
      </c>
      <c r="AQB649" s="204"/>
      <c r="AQC649" s="204">
        <f>VLOOKUP(APZ649,$A$681:$F$2236,6,FALSE)</f>
        <v>55</v>
      </c>
      <c r="AQD649" s="203" t="s">
        <v>65</v>
      </c>
      <c r="AQE649" s="10">
        <f>AQC649*1.3</f>
        <v>71.5</v>
      </c>
      <c r="AQF649" s="10"/>
      <c r="AQG649" s="274"/>
    </row>
    <row r="650" spans="1:1125" s="14" customFormat="1" ht="15">
      <c r="A650" s="203" t="s">
        <v>108</v>
      </c>
      <c r="B650" s="277" t="s">
        <v>1299</v>
      </c>
      <c r="D650" s="204"/>
      <c r="E650" s="204">
        <f>VLOOKUP(B650,$A$681:$F$2236,6,FALSE)</f>
        <v>0</v>
      </c>
      <c r="F650" s="203" t="s">
        <v>67</v>
      </c>
      <c r="G650" s="10">
        <f>E650*1.2</f>
        <v>0</v>
      </c>
      <c r="H650" s="10"/>
      <c r="I650" s="268"/>
      <c r="J650" s="203" t="s">
        <v>108</v>
      </c>
      <c r="K650" s="277" t="s">
        <v>1270</v>
      </c>
      <c r="M650" s="204"/>
      <c r="N650" s="204">
        <f>VLOOKUP(K650,$A$681:$F$2236,6,FALSE)</f>
        <v>8</v>
      </c>
      <c r="O650" s="203" t="s">
        <v>67</v>
      </c>
      <c r="P650" s="10">
        <f>N650*1.2</f>
        <v>9.6</v>
      </c>
      <c r="Q650" s="10"/>
      <c r="R650" s="268"/>
      <c r="S650" s="203" t="s">
        <v>108</v>
      </c>
      <c r="T650" s="277" t="s">
        <v>2631</v>
      </c>
      <c r="V650" s="204"/>
      <c r="W650" s="204">
        <f>VLOOKUP(T650,$A$681:$F$2236,6,FALSE)</f>
        <v>2</v>
      </c>
      <c r="X650" s="203" t="s">
        <v>67</v>
      </c>
      <c r="Y650" s="10">
        <f>W650*1.2</f>
        <v>2.4</v>
      </c>
      <c r="Z650" s="10"/>
      <c r="AA650" s="268"/>
      <c r="AB650" s="203" t="s">
        <v>108</v>
      </c>
      <c r="AC650" s="277" t="s">
        <v>509</v>
      </c>
      <c r="AE650" s="204"/>
      <c r="AF650" s="204">
        <f>VLOOKUP(AC650,$A$681:$F$2236,6,FALSE)</f>
        <v>55</v>
      </c>
      <c r="AG650" s="203" t="s">
        <v>67</v>
      </c>
      <c r="AH650" s="10">
        <f>AF650*1.2</f>
        <v>66</v>
      </c>
      <c r="AI650" s="10"/>
      <c r="AJ650" s="268"/>
      <c r="AK650" s="203" t="s">
        <v>108</v>
      </c>
      <c r="AL650" s="277" t="s">
        <v>2683</v>
      </c>
      <c r="AN650" s="204"/>
      <c r="AO650" s="204">
        <f>VLOOKUP(AL650,$A$681:$F$2236,6,FALSE)</f>
        <v>11</v>
      </c>
      <c r="AP650" s="203" t="s">
        <v>67</v>
      </c>
      <c r="AQ650" s="10">
        <f>AO650*1.2</f>
        <v>13.2</v>
      </c>
      <c r="AR650" s="10"/>
      <c r="AS650" s="268"/>
      <c r="AT650" s="203" t="s">
        <v>108</v>
      </c>
      <c r="AU650" s="277" t="s">
        <v>1292</v>
      </c>
      <c r="AW650" s="204"/>
      <c r="AX650" s="204">
        <f>VLOOKUP(AU650,$A$681:$F$2236,6,FALSE)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966</v>
      </c>
      <c r="BF650" s="204"/>
      <c r="BG650" s="204">
        <f>VLOOKUP(BD650,$A$681:$F$2236,6,FALSE)</f>
        <v>10</v>
      </c>
      <c r="BH650" s="203" t="s">
        <v>67</v>
      </c>
      <c r="BI650" s="10">
        <f>BG650*1.2</f>
        <v>12</v>
      </c>
      <c r="BJ650" s="10"/>
      <c r="BK650" s="268"/>
      <c r="BL650" s="203" t="s">
        <v>108</v>
      </c>
      <c r="BM650" s="277" t="s">
        <v>2820</v>
      </c>
      <c r="BO650" s="204"/>
      <c r="BP650" s="204">
        <f>VLOOKUP(BM650,$A$681:$F$2236,6,FALSE)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2631</v>
      </c>
      <c r="BX650" s="204"/>
      <c r="BY650" s="204">
        <f>VLOOKUP(BV650,$A$681:$F$2236,6,FALSE)</f>
        <v>2</v>
      </c>
      <c r="BZ650" s="203" t="s">
        <v>67</v>
      </c>
      <c r="CA650" s="10">
        <f>BY650*1.2</f>
        <v>2.4</v>
      </c>
      <c r="CB650" s="10"/>
      <c r="CC650" s="268"/>
      <c r="CD650" s="203" t="s">
        <v>108</v>
      </c>
      <c r="CE650" s="277" t="s">
        <v>2098</v>
      </c>
      <c r="CG650" s="204"/>
      <c r="CH650" s="204">
        <f>VLOOKUP(CE650,$A$681:$F$2236,6,FALSE)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1299</v>
      </c>
      <c r="CP650" s="204"/>
      <c r="CQ650" s="204">
        <f>VLOOKUP(CN650,$A$681:$F$2236,6,FALSE)</f>
        <v>0</v>
      </c>
      <c r="CR650" s="203" t="s">
        <v>67</v>
      </c>
      <c r="CS650" s="10">
        <f>CQ650*1.2</f>
        <v>0</v>
      </c>
      <c r="CT650" s="10"/>
      <c r="CU650" s="268"/>
      <c r="CV650" s="203" t="s">
        <v>108</v>
      </c>
      <c r="CW650" s="277" t="s">
        <v>1292</v>
      </c>
      <c r="CY650" s="204"/>
      <c r="CZ650" s="204">
        <f>VLOOKUP(CW650,$A$681:$F$2236,6,FALSE)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966</v>
      </c>
      <c r="DH650" s="204"/>
      <c r="DI650" s="204">
        <f>VLOOKUP(DF650,$A$681:$F$2236,6,FALSE)</f>
        <v>10</v>
      </c>
      <c r="DJ650" s="203" t="s">
        <v>67</v>
      </c>
      <c r="DK650" s="10">
        <f>DI650*1.2</f>
        <v>12</v>
      </c>
      <c r="DL650" s="10"/>
      <c r="DM650" s="268"/>
      <c r="DN650" s="203" t="s">
        <v>108</v>
      </c>
      <c r="DO650" s="277" t="s">
        <v>1735</v>
      </c>
      <c r="DQ650" s="204"/>
      <c r="DR650" s="204">
        <f>VLOOKUP(DO650,$A$681:$F$2236,6,FALSE)</f>
        <v>13</v>
      </c>
      <c r="DS650" s="203" t="s">
        <v>67</v>
      </c>
      <c r="DT650" s="10">
        <f>DR650*1.2</f>
        <v>15.6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VLOOKUP(DX650,$A$681:$F$2236,6,FALSE)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635</v>
      </c>
      <c r="EI650" s="204"/>
      <c r="EJ650" s="204">
        <f>VLOOKUP(EG650,$A$681:$F$2236,6,FALSE)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1292</v>
      </c>
      <c r="ER650" s="204"/>
      <c r="ES650" s="204">
        <f>VLOOKUP(EP650,$A$681:$F$2236,6,FALSE)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2631</v>
      </c>
      <c r="FA650" s="204"/>
      <c r="FB650" s="204">
        <f>VLOOKUP(EY650,$A$681:$F$2236,6,FALSE)</f>
        <v>2</v>
      </c>
      <c r="FC650" s="203" t="s">
        <v>67</v>
      </c>
      <c r="FD650" s="10">
        <f>FB650*1.2</f>
        <v>2.4</v>
      </c>
      <c r="FE650" s="10"/>
      <c r="FF650" s="268"/>
      <c r="FG650" s="203" t="s">
        <v>108</v>
      </c>
      <c r="FH650" s="424" t="s">
        <v>594</v>
      </c>
      <c r="FJ650" s="204"/>
      <c r="FK650" s="204">
        <f>VLOOKUP(FH650,$A$681:$F$2236,6,FALSE)</f>
        <v>0</v>
      </c>
      <c r="FL650" s="203" t="s">
        <v>67</v>
      </c>
      <c r="FM650" s="10">
        <f>FK650*1.2</f>
        <v>0</v>
      </c>
      <c r="FN650" s="10"/>
      <c r="FO650" s="268"/>
      <c r="FP650" s="203" t="s">
        <v>108</v>
      </c>
      <c r="FQ650" s="277" t="s">
        <v>592</v>
      </c>
      <c r="FS650" s="204"/>
      <c r="FT650" s="204">
        <f>VLOOKUP(FQ650,$A$681:$F$2236,6,FALSE)</f>
        <v>4</v>
      </c>
      <c r="FU650" s="203" t="s">
        <v>67</v>
      </c>
      <c r="FV650" s="10">
        <f>FT650*1.2</f>
        <v>4.8</v>
      </c>
      <c r="FW650" s="10"/>
      <c r="FX650" s="268"/>
      <c r="FY650" s="203" t="s">
        <v>108</v>
      </c>
      <c r="FZ650" s="277" t="s">
        <v>2812</v>
      </c>
      <c r="GB650" s="204"/>
      <c r="GC650" s="204">
        <f>VLOOKUP(FZ650,$A$681:$F$2236,6,FALSE)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1704</v>
      </c>
      <c r="GK650" s="204"/>
      <c r="GL650" s="204">
        <f>VLOOKUP(GI650,$A$681:$F$2236,6,FALSE)</f>
        <v>2</v>
      </c>
      <c r="GM650" s="203" t="s">
        <v>67</v>
      </c>
      <c r="GN650" s="10">
        <f>GL650*1.2</f>
        <v>2.4</v>
      </c>
      <c r="GO650" s="10"/>
      <c r="GP650" s="268"/>
      <c r="GQ650" s="203" t="s">
        <v>108</v>
      </c>
      <c r="GR650" s="277" t="s">
        <v>2084</v>
      </c>
      <c r="GT650" s="204"/>
      <c r="GU650" s="204">
        <f>VLOOKUP(GR650,$A$681:$F$2236,6,FALSE)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594</v>
      </c>
      <c r="HC650" s="204"/>
      <c r="HD650" s="204">
        <f>VLOOKUP(HA650,$A$681:$F$2236,6,FALSE)</f>
        <v>0</v>
      </c>
      <c r="HE650" s="203" t="s">
        <v>67</v>
      </c>
      <c r="HF650" s="10">
        <f>HD650*1.2</f>
        <v>0</v>
      </c>
      <c r="HG650" s="10"/>
      <c r="HH650" s="268"/>
      <c r="HI650" s="203" t="s">
        <v>108</v>
      </c>
      <c r="HJ650" s="277" t="s">
        <v>1735</v>
      </c>
      <c r="HL650" s="204"/>
      <c r="HM650" s="204">
        <f>VLOOKUP(HJ650,$A$681:$F$2236,6,FALSE)</f>
        <v>13</v>
      </c>
      <c r="HN650" s="203" t="s">
        <v>67</v>
      </c>
      <c r="HO650" s="10">
        <f>HM650*1.2</f>
        <v>15.6</v>
      </c>
      <c r="HP650" s="10"/>
      <c r="HQ650" s="268"/>
      <c r="HR650" s="203" t="s">
        <v>108</v>
      </c>
      <c r="HS650" s="277" t="s">
        <v>2097</v>
      </c>
      <c r="HU650" s="204"/>
      <c r="HV650" s="204">
        <f>VLOOKUP(HS650,$A$681:$F$2236,6,FALSE)</f>
        <v>36</v>
      </c>
      <c r="HW650" s="203" t="s">
        <v>67</v>
      </c>
      <c r="HX650" s="10">
        <f>HV650*1.2</f>
        <v>43.199999999999996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VLOOKUP(IB650,$A$681:$F$2236,6,FALSE)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1299</v>
      </c>
      <c r="IM650" s="204"/>
      <c r="IN650" s="204">
        <f>VLOOKUP(IK650,$A$681:$F$2236,6,FALSE)</f>
        <v>0</v>
      </c>
      <c r="IO650" s="203" t="s">
        <v>67</v>
      </c>
      <c r="IP650" s="10">
        <f>IN650*1.2</f>
        <v>0</v>
      </c>
      <c r="IQ650" s="10"/>
      <c r="IR650" s="268"/>
      <c r="IS650" s="203" t="s">
        <v>108</v>
      </c>
      <c r="IT650" s="277" t="s">
        <v>643</v>
      </c>
      <c r="IV650" s="204"/>
      <c r="IW650" s="204">
        <f>VLOOKUP(IT650,$A$681:$F$2236,6,FALSE)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509</v>
      </c>
      <c r="JE650" s="204"/>
      <c r="JF650" s="204">
        <f>VLOOKUP(JC650,$A$681:$F$2236,6,FALSE)</f>
        <v>55</v>
      </c>
      <c r="JG650" s="203" t="s">
        <v>67</v>
      </c>
      <c r="JH650" s="10">
        <f>JF650*1.2</f>
        <v>66</v>
      </c>
      <c r="JI650" s="10"/>
      <c r="JJ650" s="268"/>
      <c r="JK650" s="203" t="s">
        <v>108</v>
      </c>
      <c r="JL650" s="277" t="s">
        <v>2576</v>
      </c>
      <c r="JN650" s="204"/>
      <c r="JO650" s="204">
        <f>VLOOKUP(JL650,$A$681:$F$2236,6,FALSE)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2097</v>
      </c>
      <c r="JW650" s="204"/>
      <c r="JX650" s="204">
        <f>VLOOKUP(JU650,$A$681:$F$2236,6,FALSE)</f>
        <v>36</v>
      </c>
      <c r="JY650" s="203" t="s">
        <v>67</v>
      </c>
      <c r="JZ650" s="10">
        <f>JX650*1.2</f>
        <v>43.199999999999996</v>
      </c>
      <c r="KA650" s="10"/>
      <c r="KB650" s="268"/>
      <c r="KC650" s="203" t="s">
        <v>108</v>
      </c>
      <c r="KD650" s="277" t="s">
        <v>677</v>
      </c>
      <c r="KF650" s="204"/>
      <c r="KG650" s="204">
        <f>VLOOKUP(KD650,$A$681:$F$2236,6,FALSE)</f>
        <v>3</v>
      </c>
      <c r="KH650" s="203" t="s">
        <v>67</v>
      </c>
      <c r="KI650" s="10">
        <f>KG650*1.2</f>
        <v>3.5999999999999996</v>
      </c>
      <c r="KJ650" s="10"/>
      <c r="KK650" s="268"/>
      <c r="KL650" s="203" t="s">
        <v>108</v>
      </c>
      <c r="KM650" s="277" t="s">
        <v>1224</v>
      </c>
      <c r="KO650" s="204"/>
      <c r="KP650" s="204">
        <f>VLOOKUP(KM650,$A$681:$F$2236,6,FALSE)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864</v>
      </c>
      <c r="KX650" s="204"/>
      <c r="KY650" s="204">
        <f>VLOOKUP(KV650,$A$681:$F$2236,6,FALSE)</f>
        <v>0</v>
      </c>
      <c r="KZ650" s="203" t="s">
        <v>67</v>
      </c>
      <c r="LA650" s="10">
        <f>KY650*1.2</f>
        <v>0</v>
      </c>
      <c r="LB650" s="10"/>
      <c r="LC650" s="268"/>
      <c r="LD650" s="203" t="s">
        <v>108</v>
      </c>
      <c r="LE650" s="277" t="s">
        <v>568</v>
      </c>
      <c r="LG650" s="204"/>
      <c r="LH650" s="204">
        <f>VLOOKUP(LE650,$A$681:$F$2236,6,FALSE)</f>
        <v>1</v>
      </c>
      <c r="LI650" s="203" t="s">
        <v>67</v>
      </c>
      <c r="LJ650" s="10">
        <f>LH650*1.2</f>
        <v>1.2</v>
      </c>
      <c r="LK650" s="10"/>
      <c r="LL650" s="268"/>
      <c r="LM650" s="203" t="s">
        <v>108</v>
      </c>
      <c r="LN650" s="277" t="s">
        <v>594</v>
      </c>
      <c r="LP650" s="204"/>
      <c r="LQ650" s="204">
        <f>VLOOKUP(LN650,$A$681:$F$2236,6,FALSE)</f>
        <v>0</v>
      </c>
      <c r="LR650" s="203" t="s">
        <v>67</v>
      </c>
      <c r="LS650" s="10">
        <f>LQ650*1.2</f>
        <v>0</v>
      </c>
      <c r="LT650" s="10"/>
      <c r="LU650" s="268"/>
      <c r="LV650" s="203" t="s">
        <v>108</v>
      </c>
      <c r="LW650" s="277" t="s">
        <v>2812</v>
      </c>
      <c r="LY650" s="204"/>
      <c r="LZ650" s="204">
        <f>VLOOKUP(LW650,$A$681:$F$2236,6,FALSE)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1735</v>
      </c>
      <c r="MH650" s="204"/>
      <c r="MI650" s="204">
        <f>VLOOKUP(MF650,$A$681:$F$2236,6,FALSE)</f>
        <v>13</v>
      </c>
      <c r="MJ650" s="203" t="s">
        <v>67</v>
      </c>
      <c r="MK650" s="10">
        <f>MI650*1.2</f>
        <v>15.6</v>
      </c>
      <c r="ML650" s="10"/>
      <c r="MM650" s="268"/>
      <c r="MN650" s="203" t="s">
        <v>108</v>
      </c>
      <c r="MO650" s="277" t="s">
        <v>643</v>
      </c>
      <c r="MQ650" s="204"/>
      <c r="MR650" s="204">
        <f>VLOOKUP(MO650,$A$681:$F$2236,6,FALSE)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837</v>
      </c>
      <c r="MZ650" s="204"/>
      <c r="NA650" s="204">
        <f>VLOOKUP(MX650,$A$681:$F$2236,6,FALSE)</f>
        <v>10</v>
      </c>
      <c r="NB650" s="203" t="s">
        <v>67</v>
      </c>
      <c r="NC650" s="10">
        <f>NA650*1.2</f>
        <v>12</v>
      </c>
      <c r="ND650" s="10"/>
      <c r="NE650" s="268"/>
      <c r="NF650" s="203" t="s">
        <v>108</v>
      </c>
      <c r="NG650" s="277" t="s">
        <v>966</v>
      </c>
      <c r="NI650" s="204"/>
      <c r="NJ650" s="204">
        <f>VLOOKUP(NG650,$A$681:$F$2236,6,FALSE)</f>
        <v>10</v>
      </c>
      <c r="NK650" s="203" t="s">
        <v>67</v>
      </c>
      <c r="NL650" s="10">
        <f>NJ650*1.2</f>
        <v>12</v>
      </c>
      <c r="NM650" s="10"/>
      <c r="NN650" s="268"/>
      <c r="NO650" s="203" t="s">
        <v>108</v>
      </c>
      <c r="NP650" s="427" t="s">
        <v>435</v>
      </c>
      <c r="NR650" s="204"/>
      <c r="NS650" s="204">
        <f>VLOOKUP(NP650,$A$681:$F$2236,6,FALSE)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509</v>
      </c>
      <c r="OA650" s="204"/>
      <c r="OB650" s="204">
        <f>VLOOKUP(NY650,$A$681:$F$2236,6,FALSE)</f>
        <v>55</v>
      </c>
      <c r="OC650" s="203" t="s">
        <v>67</v>
      </c>
      <c r="OD650" s="10">
        <f>OB650*1.2</f>
        <v>66</v>
      </c>
      <c r="OE650" s="10"/>
      <c r="OF650" s="268"/>
      <c r="OG650" s="203" t="s">
        <v>108</v>
      </c>
      <c r="OH650" s="277" t="s">
        <v>643</v>
      </c>
      <c r="OJ650" s="204"/>
      <c r="OK650" s="204">
        <f>VLOOKUP(OH650,$A$681:$F$2236,6,FALSE)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7" t="s">
        <v>1292</v>
      </c>
      <c r="OS650" s="204"/>
      <c r="OT650" s="204">
        <f>VLOOKUP(OQ650,$A$681:$F$2236,6,FALSE)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31" t="s">
        <v>1299</v>
      </c>
      <c r="PB650" s="204"/>
      <c r="PC650" s="204">
        <f>VLOOKUP(OZ650,$A$681:$F$2236,6,FALSE)</f>
        <v>0</v>
      </c>
      <c r="PD650" s="203" t="s">
        <v>67</v>
      </c>
      <c r="PE650" s="10">
        <f>PC650*1.2</f>
        <v>0</v>
      </c>
      <c r="PF650" s="10"/>
      <c r="PG650" s="268"/>
      <c r="PH650" s="203" t="s">
        <v>108</v>
      </c>
      <c r="PI650" s="277" t="s">
        <v>2098</v>
      </c>
      <c r="PK650" s="204"/>
      <c r="PL650" s="204">
        <f>VLOOKUP(PI650,$A$681:$F$2236,6,FALSE)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VLOOKUP(PR650,$A$681:$F$2236,6,FALSE)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509</v>
      </c>
      <c r="QC650" s="204"/>
      <c r="QD650" s="204">
        <f>VLOOKUP(QA650,$A$681:$F$2236,6,FALSE)</f>
        <v>55</v>
      </c>
      <c r="QE650" s="203" t="s">
        <v>67</v>
      </c>
      <c r="QF650" s="10">
        <f>QD650*1.2</f>
        <v>66</v>
      </c>
      <c r="QG650" s="10"/>
      <c r="QH650" s="268"/>
      <c r="QI650" s="203" t="s">
        <v>108</v>
      </c>
      <c r="QJ650" s="277" t="s">
        <v>1735</v>
      </c>
      <c r="QL650" s="204"/>
      <c r="QM650" s="204">
        <f>VLOOKUP(QJ650,$A$681:$F$2236,6,FALSE)</f>
        <v>13</v>
      </c>
      <c r="QN650" s="203" t="s">
        <v>67</v>
      </c>
      <c r="QO650" s="10">
        <f>QM650*1.2</f>
        <v>15.6</v>
      </c>
      <c r="QP650" s="10"/>
      <c r="QQ650" s="268"/>
      <c r="QR650" s="203" t="s">
        <v>108</v>
      </c>
      <c r="QS650" s="277" t="s">
        <v>1735</v>
      </c>
      <c r="QU650" s="204"/>
      <c r="QV650" s="204">
        <f>VLOOKUP(QS650,$A$681:$F$2236,6,FALSE)</f>
        <v>13</v>
      </c>
      <c r="QW650" s="203" t="s">
        <v>67</v>
      </c>
      <c r="QX650" s="10">
        <f>QV650*1.2</f>
        <v>15.6</v>
      </c>
      <c r="QY650" s="10"/>
      <c r="QZ650" s="268"/>
      <c r="RA650" s="203" t="s">
        <v>108</v>
      </c>
      <c r="RB650" s="277" t="s">
        <v>969</v>
      </c>
      <c r="RD650" s="204"/>
      <c r="RE650" s="204">
        <f>VLOOKUP(RB650,$A$681:$F$2236,6,FALSE)</f>
        <v>2</v>
      </c>
      <c r="RF650" s="203" t="s">
        <v>67</v>
      </c>
      <c r="RG650" s="10">
        <f>RE650*1.2</f>
        <v>2.4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VLOOKUP(RK650,$A$681:$F$2236,6,FALSE)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470</v>
      </c>
      <c r="RV650" s="204"/>
      <c r="RW650" s="204">
        <f>VLOOKUP(RT650,$A$681:$F$2236,6,FALSE)</f>
        <v>35</v>
      </c>
      <c r="RX650" s="203" t="s">
        <v>67</v>
      </c>
      <c r="RY650" s="10">
        <f>RW650*1.2</f>
        <v>42</v>
      </c>
      <c r="RZ650" s="10"/>
      <c r="SA650" s="274"/>
      <c r="SB650" s="203" t="s">
        <v>108</v>
      </c>
      <c r="SC650" s="277" t="s">
        <v>470</v>
      </c>
      <c r="SE650" s="204"/>
      <c r="SF650" s="204">
        <f>VLOOKUP(SC650,$A$681:$F$2236,6,FALSE)</f>
        <v>35</v>
      </c>
      <c r="SG650" s="203" t="s">
        <v>67</v>
      </c>
      <c r="SH650" s="10">
        <f>SF650*1.2</f>
        <v>42</v>
      </c>
      <c r="SI650" s="10"/>
      <c r="SJ650" s="274"/>
      <c r="SK650" s="203" t="s">
        <v>108</v>
      </c>
      <c r="SL650" s="277" t="s">
        <v>1270</v>
      </c>
      <c r="SN650" s="204"/>
      <c r="SO650" s="204">
        <f>VLOOKUP(SL650,$A$681:$F$2236,6,FALSE)</f>
        <v>8</v>
      </c>
      <c r="SP650" s="203" t="s">
        <v>67</v>
      </c>
      <c r="SQ650" s="10">
        <f>SO650*1.2</f>
        <v>9.6</v>
      </c>
      <c r="SR650" s="10"/>
      <c r="SS650" s="274"/>
      <c r="ST650" s="203" t="s">
        <v>108</v>
      </c>
      <c r="SU650" s="277" t="s">
        <v>643</v>
      </c>
      <c r="SW650" s="204"/>
      <c r="SX650" s="204">
        <f>VLOOKUP(SU650,$A$681:$F$2236,6,FALSE)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31" t="s">
        <v>548</v>
      </c>
      <c r="TF650" s="204"/>
      <c r="TG650" s="204">
        <f>VLOOKUP(TD650,$A$681:$F$2236,6,FALSE)</f>
        <v>13</v>
      </c>
      <c r="TH650" s="203" t="s">
        <v>67</v>
      </c>
      <c r="TI650" s="10">
        <f>TG650*1.2</f>
        <v>15.6</v>
      </c>
      <c r="TK650" s="274"/>
      <c r="TL650" s="203" t="s">
        <v>108</v>
      </c>
      <c r="TM650" s="277" t="s">
        <v>1299</v>
      </c>
      <c r="TO650" s="204"/>
      <c r="TP650" s="204">
        <f>VLOOKUP(TM650,$A$681:$F$2236,6,FALSE)</f>
        <v>0</v>
      </c>
      <c r="TQ650" s="203" t="s">
        <v>67</v>
      </c>
      <c r="TR650" s="10">
        <f>TP650*1.2</f>
        <v>0</v>
      </c>
      <c r="TS650" s="10"/>
      <c r="TT650" s="274"/>
      <c r="TU650" s="203" t="s">
        <v>108</v>
      </c>
      <c r="TV650" s="277" t="s">
        <v>2097</v>
      </c>
      <c r="TX650" s="204"/>
      <c r="TY650" s="204">
        <f>VLOOKUP(TV650,$A$681:$F$2236,6,FALSE)</f>
        <v>36</v>
      </c>
      <c r="TZ650" s="203" t="s">
        <v>67</v>
      </c>
      <c r="UA650" s="10">
        <f>TY650*1.2</f>
        <v>43.199999999999996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VLOOKUP(UE650,$A$681:$F$2236,6,FALSE)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2098</v>
      </c>
      <c r="UP650" s="204"/>
      <c r="UQ650" s="204">
        <f>VLOOKUP(UN650,$A$681:$F$2236,6,FALSE)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500</v>
      </c>
      <c r="UY650" s="204"/>
      <c r="UZ650" s="204">
        <f>VLOOKUP(UW650,$A$681:$F$2236,6,FALSE)</f>
        <v>1</v>
      </c>
      <c r="VA650" s="203" t="s">
        <v>67</v>
      </c>
      <c r="VB650" s="10">
        <f>UZ650*1.2</f>
        <v>1.2</v>
      </c>
      <c r="VC650" s="10"/>
      <c r="VD650" s="274"/>
      <c r="VE650" s="203" t="s">
        <v>108</v>
      </c>
      <c r="VF650" s="277" t="s">
        <v>553</v>
      </c>
      <c r="VH650" s="204"/>
      <c r="VI650" s="204">
        <f>VLOOKUP(VF650,$A$681:$F$2236,6,FALSE)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2080</v>
      </c>
      <c r="VQ650" s="204"/>
      <c r="VR650" s="204">
        <f>VLOOKUP(VO650,$A$681:$F$2236,6,FALSE)</f>
        <v>35</v>
      </c>
      <c r="VS650" s="203" t="s">
        <v>67</v>
      </c>
      <c r="VT650" s="10">
        <f>VR650*1.2</f>
        <v>42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VLOOKUP(VX650,$A$681:$F$2236,6,FALSE)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2683</v>
      </c>
      <c r="WI650" s="204"/>
      <c r="WJ650" s="204">
        <f>VLOOKUP(WG650,$A$681:$F$2236,6,FALSE)</f>
        <v>11</v>
      </c>
      <c r="WK650" s="203" t="s">
        <v>67</v>
      </c>
      <c r="WL650" s="10">
        <f>WJ650*1.2</f>
        <v>13.2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VLOOKUP(WP650,$A$681:$F$2236,6,FALSE)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VLOOKUP(WY650,$A$681:$F$2236,6,FALSE)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1299</v>
      </c>
      <c r="XJ650" s="204"/>
      <c r="XK650" s="204">
        <f>VLOOKUP(XH650,$A$681:$F$2236,6,FALSE)</f>
        <v>0</v>
      </c>
      <c r="XL650" s="203" t="s">
        <v>67</v>
      </c>
      <c r="XM650" s="10">
        <f>XK650*1.2</f>
        <v>0</v>
      </c>
      <c r="XO650" s="274"/>
      <c r="XP650" s="203" t="s">
        <v>108</v>
      </c>
      <c r="XQ650" s="277" t="s">
        <v>2576</v>
      </c>
      <c r="XS650" s="204"/>
      <c r="XT650" s="204">
        <f>VLOOKUP(XQ650,$A$681:$F$2236,6,FALSE)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2098</v>
      </c>
      <c r="YB650" s="204"/>
      <c r="YC650" s="204">
        <f>VLOOKUP(XZ650,$A$681:$F$2236,6,FALSE)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VLOOKUP(YI650,$A$681:$F$2236,6,FALSE)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VLOOKUP(YR650,$A$681:$F$2236,6,FALSE)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31" t="s">
        <v>2080</v>
      </c>
      <c r="ZC650" s="204"/>
      <c r="ZD650" s="204">
        <f>VLOOKUP(ZA650,$A$681:$F$2236,6,FALSE)</f>
        <v>35</v>
      </c>
      <c r="ZE650" s="203" t="s">
        <v>67</v>
      </c>
      <c r="ZF650" s="10">
        <f>ZD650*1.2</f>
        <v>42</v>
      </c>
      <c r="ZH650" s="274"/>
      <c r="ZI650" s="203" t="s">
        <v>108</v>
      </c>
      <c r="ZJ650" s="277" t="s">
        <v>689</v>
      </c>
      <c r="ZL650" s="204"/>
      <c r="ZM650" s="204">
        <f>VLOOKUP(ZJ650,$A$681:$F$2236,6,FALSE)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633</v>
      </c>
      <c r="ZU650" s="204"/>
      <c r="ZV650" s="204">
        <f>VLOOKUP(ZS650,$A$681:$F$2236,6,FALSE)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677</v>
      </c>
      <c r="AAD650" s="204"/>
      <c r="AAE650" s="204">
        <f>VLOOKUP(AAB650,$A$681:$F$2236,6,FALSE)</f>
        <v>3</v>
      </c>
      <c r="AAF650" s="203" t="s">
        <v>67</v>
      </c>
      <c r="AAG650" s="10">
        <f>AAE650*1.2</f>
        <v>3.5999999999999996</v>
      </c>
      <c r="AAH650" s="10"/>
      <c r="AAI650" s="274"/>
      <c r="AAJ650" s="203" t="s">
        <v>108</v>
      </c>
      <c r="AAK650" s="277" t="s">
        <v>1270</v>
      </c>
      <c r="AAM650" s="204"/>
      <c r="AAN650" s="204">
        <f>VLOOKUP(AAK650,$A$681:$F$2236,6,FALSE)</f>
        <v>8</v>
      </c>
      <c r="AAO650" s="203" t="s">
        <v>67</v>
      </c>
      <c r="AAP650" s="10">
        <f>AAN650*1.2</f>
        <v>9.6</v>
      </c>
      <c r="AAQ650" s="10"/>
      <c r="AAR650" s="274"/>
      <c r="AAS650" s="203" t="s">
        <v>108</v>
      </c>
      <c r="AAT650" s="277" t="s">
        <v>568</v>
      </c>
      <c r="AAV650" s="204"/>
      <c r="AAW650" s="204">
        <f>VLOOKUP(AAT650,$A$681:$F$2236,6,FALSE)</f>
        <v>1</v>
      </c>
      <c r="AAX650" s="203" t="s">
        <v>67</v>
      </c>
      <c r="AAY650" s="10">
        <f>AAW650*1.2</f>
        <v>1.2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VLOOKUP(ABC650,$A$681:$F$2236,6,FALSE)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568</v>
      </c>
      <c r="ABN650" s="204"/>
      <c r="ABO650" s="204">
        <f>VLOOKUP(ABL650,$A$681:$F$2236,6,FALSE)</f>
        <v>1</v>
      </c>
      <c r="ABP650" s="203" t="s">
        <v>67</v>
      </c>
      <c r="ABQ650" s="10">
        <f>ABO650*1.2</f>
        <v>1.2</v>
      </c>
      <c r="ABR650" s="10"/>
      <c r="ABS650" s="274"/>
      <c r="ABT650" s="203" t="s">
        <v>108</v>
      </c>
      <c r="ABU650" s="277" t="s">
        <v>591</v>
      </c>
      <c r="ABW650" s="204"/>
      <c r="ABX650" s="204">
        <f>VLOOKUP(ABU650,$A$681:$F$2236,6,FALSE)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VLOOKUP(ACD650,$A$681:$F$2236,6,FALSE)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VLOOKUP(ACM650,$A$681:$F$2236,6,FALSE)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VLOOKUP(ACV650,$A$681:$F$2236,6,FALSE)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VLOOKUP(ADE650,$A$681:$F$2236,6,FALSE)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VLOOKUP(ADN650,$A$681:$F$2236,6,FALSE)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VLOOKUP(ADW650,$A$681:$F$2236,6,FALSE)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VLOOKUP(AEF650,$A$681:$F$2236,6,FALSE)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VLOOKUP(AEO650,$A$681:$F$2236,6,FALSE)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VLOOKUP(AEX650,$A$681:$F$2236,6,FALSE)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VLOOKUP(AFG650,$A$681:$F$2236,6,FALSE)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VLOOKUP(AFP650,$A$681:$F$2236,6,FALSE)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VLOOKUP(AFY650,$A$681:$F$2236,6,FALSE)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VLOOKUP(AGH650,$A$681:$F$2236,6,FALSE)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VLOOKUP(AGQ650,$A$681:$F$2236,6,FALSE)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1292</v>
      </c>
      <c r="AHB650" s="204"/>
      <c r="AHC650" s="204">
        <f>VLOOKUP(AGZ650,$A$681:$F$2236,6,FALSE)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1299</v>
      </c>
      <c r="AHK650" s="204"/>
      <c r="AHL650" s="204">
        <f>VLOOKUP(AHI650,$A$681:$F$2236,6,FALSE)</f>
        <v>0</v>
      </c>
      <c r="AHM650" s="203" t="s">
        <v>67</v>
      </c>
      <c r="AHN650" s="10">
        <f>AHL650*1.2</f>
        <v>0</v>
      </c>
      <c r="AHO650" s="10"/>
      <c r="AHP650" s="274"/>
      <c r="AHQ650" s="203" t="s">
        <v>108</v>
      </c>
      <c r="AHR650" s="277" t="s">
        <v>2080</v>
      </c>
      <c r="AHT650" s="204"/>
      <c r="AHU650" s="204">
        <f>VLOOKUP(AHR650,$A$681:$F$2236,6,FALSE)</f>
        <v>35</v>
      </c>
      <c r="AHV650" s="203" t="s">
        <v>67</v>
      </c>
      <c r="AHW650" s="10">
        <f>AHU650*1.2</f>
        <v>42</v>
      </c>
      <c r="AHX650" s="10"/>
      <c r="AHY650" s="274"/>
      <c r="AHZ650" s="203" t="s">
        <v>108</v>
      </c>
      <c r="AIA650" s="277" t="s">
        <v>592</v>
      </c>
      <c r="AIC650" s="204"/>
      <c r="AID650" s="204">
        <f>VLOOKUP(AIA650,$A$681:$F$2236,6,FALSE)</f>
        <v>4</v>
      </c>
      <c r="AIE650" s="203" t="s">
        <v>67</v>
      </c>
      <c r="AIF650" s="10">
        <f>AID650*1.2</f>
        <v>4.8</v>
      </c>
      <c r="AIG650" s="10"/>
      <c r="AIH650" s="274"/>
      <c r="AII650" s="203" t="s">
        <v>108</v>
      </c>
      <c r="AIJ650" s="277" t="s">
        <v>994</v>
      </c>
      <c r="AIL650" s="204"/>
      <c r="AIM650" s="204">
        <f>VLOOKUP(AIJ650,$A$681:$F$2236,6,FALSE)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855</v>
      </c>
      <c r="AIU650" s="204"/>
      <c r="AIV650" s="204">
        <f>VLOOKUP(AIS650,$A$681:$F$2236,6,FALSE)</f>
        <v>38</v>
      </c>
      <c r="AIW650" s="203" t="s">
        <v>67</v>
      </c>
      <c r="AIX650" s="10">
        <f>AIV650*1.2</f>
        <v>45.6</v>
      </c>
      <c r="AIY650" s="10"/>
      <c r="AIZ650" s="274"/>
      <c r="AJA650" s="203" t="s">
        <v>108</v>
      </c>
      <c r="AJB650" s="277" t="s">
        <v>506</v>
      </c>
      <c r="AJD650" s="204"/>
      <c r="AJE650" s="204">
        <f>VLOOKUP(AJB650,$A$681:$F$2236,6,FALSE)</f>
        <v>9</v>
      </c>
      <c r="AJF650" s="203" t="s">
        <v>67</v>
      </c>
      <c r="AJG650" s="10">
        <f>AJE650*1.2</f>
        <v>10.799999999999999</v>
      </c>
      <c r="AJH650" s="10"/>
      <c r="AJI650" s="274"/>
      <c r="AJJ650" s="203" t="s">
        <v>108</v>
      </c>
      <c r="AJK650" s="277" t="s">
        <v>435</v>
      </c>
      <c r="AJM650" s="204"/>
      <c r="AJN650" s="204">
        <f>VLOOKUP(AJK650,$A$681:$F$2236,6,FALSE)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4" t="s">
        <v>1735</v>
      </c>
      <c r="AJV650" s="204"/>
      <c r="AJW650" s="204">
        <f>VLOOKUP(AJT650,$A$681:$F$2236,6,FALSE)</f>
        <v>13</v>
      </c>
      <c r="AJX650" s="203" t="s">
        <v>67</v>
      </c>
      <c r="AJY650" s="10">
        <f>AJW650*1.2</f>
        <v>15.6</v>
      </c>
      <c r="AJZ650" s="10"/>
      <c r="AKA650" s="274"/>
      <c r="AKB650" s="203" t="s">
        <v>108</v>
      </c>
      <c r="AKC650" s="277" t="s">
        <v>1299</v>
      </c>
      <c r="AKE650" s="204"/>
      <c r="AKF650" s="204">
        <f>VLOOKUP(AKC650,$A$681:$F$2236,6,FALSE)</f>
        <v>0</v>
      </c>
      <c r="AKG650" s="203" t="s">
        <v>67</v>
      </c>
      <c r="AKH650" s="10">
        <f>AKF650*1.2</f>
        <v>0</v>
      </c>
      <c r="AKI650" s="10"/>
      <c r="AKJ650" s="274"/>
      <c r="AKK650" s="203" t="s">
        <v>108</v>
      </c>
      <c r="AKL650" s="277" t="s">
        <v>2359</v>
      </c>
      <c r="AKN650" s="204"/>
      <c r="AKO650" s="204">
        <f>VLOOKUP(AKL650,$A$681:$F$2236,6,FALSE)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568</v>
      </c>
      <c r="AKW650" s="204"/>
      <c r="AKX650" s="204">
        <f>VLOOKUP(AKU650,$A$681:$F$2236,6,FALSE)</f>
        <v>1</v>
      </c>
      <c r="AKY650" s="203" t="s">
        <v>67</v>
      </c>
      <c r="AKZ650" s="10">
        <f>AKX650*1.2</f>
        <v>1.2</v>
      </c>
      <c r="ALA650" s="10"/>
      <c r="ALB650" s="274"/>
      <c r="ALC650" s="203" t="s">
        <v>108</v>
      </c>
      <c r="ALD650" s="277" t="s">
        <v>978</v>
      </c>
      <c r="ALF650" s="204"/>
      <c r="ALG650" s="204">
        <f>VLOOKUP(ALD650,$A$681:$F$2236,6,FALSE)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601</v>
      </c>
      <c r="ALO650" s="204"/>
      <c r="ALP650" s="204">
        <f>VLOOKUP(ALM650,$A$681:$F$2236,6,FALSE)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553</v>
      </c>
      <c r="ALX650" s="204"/>
      <c r="ALY650" s="204">
        <f>VLOOKUP(ALV650,$A$681:$F$2236,6,FALSE)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1266</v>
      </c>
      <c r="AMG650" s="204"/>
      <c r="AMH650" s="204">
        <f>VLOOKUP(AME650,$A$681:$F$2236,6,FALSE)</f>
        <v>17</v>
      </c>
      <c r="AMI650" s="203" t="s">
        <v>67</v>
      </c>
      <c r="AMJ650" s="10">
        <f>AMH650*1.2</f>
        <v>20.399999999999999</v>
      </c>
      <c r="AMK650" s="10"/>
      <c r="AML650" s="274"/>
      <c r="AMM650" s="203" t="s">
        <v>108</v>
      </c>
      <c r="AMN650" s="277" t="s">
        <v>633</v>
      </c>
      <c r="AMP650" s="204"/>
      <c r="AMQ650" s="204">
        <f>VLOOKUP(AMN650,$A$681:$F$2236,6,FALSE)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594</v>
      </c>
      <c r="AMY650" s="204"/>
      <c r="AMZ650" s="204">
        <f>VLOOKUP(AMW650,$A$681:$F$2236,6,FALSE)</f>
        <v>0</v>
      </c>
      <c r="ANA650" s="203" t="s">
        <v>67</v>
      </c>
      <c r="ANB650" s="10">
        <f>AMZ650*1.2</f>
        <v>0</v>
      </c>
      <c r="ANC650" s="10"/>
      <c r="AND650" s="274"/>
      <c r="ANE650" s="203" t="s">
        <v>108</v>
      </c>
      <c r="ANF650" s="277" t="s">
        <v>1299</v>
      </c>
      <c r="ANH650" s="204"/>
      <c r="ANI650" s="204">
        <f>VLOOKUP(ANF650,$A$681:$F$2236,6,FALSE)</f>
        <v>0</v>
      </c>
      <c r="ANJ650" s="203" t="s">
        <v>67</v>
      </c>
      <c r="ANK650" s="10">
        <f>ANI650*1.2</f>
        <v>0</v>
      </c>
      <c r="ANL650" s="10"/>
      <c r="ANM650" s="274"/>
      <c r="ANN650" s="203" t="s">
        <v>108</v>
      </c>
      <c r="ANO650" s="277" t="s">
        <v>2080</v>
      </c>
      <c r="ANQ650" s="204"/>
      <c r="ANR650" s="204">
        <f>VLOOKUP(ANO650,$A$681:$F$2236,6,FALSE)</f>
        <v>35</v>
      </c>
      <c r="ANS650" s="203" t="s">
        <v>67</v>
      </c>
      <c r="ANT650" s="10">
        <f>ANR650*1.2</f>
        <v>42</v>
      </c>
      <c r="ANU650" s="10"/>
      <c r="ANV650" s="274"/>
      <c r="ANW650" s="203" t="s">
        <v>108</v>
      </c>
      <c r="ANX650" s="277" t="s">
        <v>610</v>
      </c>
      <c r="ANZ650" s="204"/>
      <c r="AOA650" s="204">
        <f>VLOOKUP(ANX650,$A$681:$F$2236,6,FALSE)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610</v>
      </c>
      <c r="AOI650" s="204"/>
      <c r="AOJ650" s="204">
        <f>VLOOKUP(AOG650,$A$681:$F$2236,6,FALSE)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509</v>
      </c>
      <c r="AOR650" s="204"/>
      <c r="AOS650" s="204">
        <f>VLOOKUP(AOP650,$A$681:$F$2236,6,FALSE)</f>
        <v>55</v>
      </c>
      <c r="AOT650" s="203" t="s">
        <v>67</v>
      </c>
      <c r="AOU650" s="10">
        <f>AOS650*1.2</f>
        <v>66</v>
      </c>
      <c r="AOV650" s="10"/>
      <c r="AOW650" s="274"/>
      <c r="AOX650" s="203" t="s">
        <v>108</v>
      </c>
      <c r="AOY650" s="277" t="s">
        <v>1735</v>
      </c>
      <c r="APA650" s="204"/>
      <c r="APB650" s="204">
        <f>VLOOKUP(AOY650,$A$681:$F$2236,6,FALSE)</f>
        <v>13</v>
      </c>
      <c r="APC650" s="203" t="s">
        <v>67</v>
      </c>
      <c r="APD650" s="10">
        <f>APB650*1.2</f>
        <v>15.6</v>
      </c>
      <c r="APE650" s="10"/>
      <c r="APF650" s="274"/>
      <c r="APG650" s="203" t="s">
        <v>108</v>
      </c>
      <c r="APH650" s="277" t="s">
        <v>1299</v>
      </c>
      <c r="APJ650" s="204"/>
      <c r="APK650" s="204">
        <f>VLOOKUP(APH650,$A$681:$F$2236,6,FALSE)</f>
        <v>0</v>
      </c>
      <c r="APL650" s="203" t="s">
        <v>67</v>
      </c>
      <c r="APM650" s="10">
        <f>APK650*1.2</f>
        <v>0</v>
      </c>
      <c r="APN650" s="10"/>
      <c r="APO650" s="274"/>
      <c r="APP650" s="203" t="s">
        <v>108</v>
      </c>
      <c r="APQ650" s="277" t="s">
        <v>548</v>
      </c>
      <c r="APS650" s="204"/>
      <c r="APT650" s="204">
        <f>VLOOKUP(APQ650,$A$681:$F$2236,6,FALSE)</f>
        <v>13</v>
      </c>
      <c r="APU650" s="203" t="s">
        <v>67</v>
      </c>
      <c r="APV650" s="10">
        <f>APT650*1.2</f>
        <v>15.6</v>
      </c>
      <c r="APW650" s="10"/>
      <c r="APX650" s="274"/>
      <c r="APY650" s="203" t="s">
        <v>108</v>
      </c>
      <c r="APZ650" s="277" t="s">
        <v>864</v>
      </c>
      <c r="AQB650" s="204"/>
      <c r="AQC650" s="204">
        <f>VLOOKUP(APZ650,$A$681:$F$2236,6,FALSE)</f>
        <v>0</v>
      </c>
      <c r="AQD650" s="203" t="s">
        <v>67</v>
      </c>
      <c r="AQE650" s="10">
        <f>AQC650*1.2</f>
        <v>0</v>
      </c>
      <c r="AQF650" s="10"/>
      <c r="AQG650" s="274"/>
    </row>
    <row r="651" spans="1:1125" s="14" customFormat="1" ht="15">
      <c r="A651" s="203" t="s">
        <v>109</v>
      </c>
      <c r="B651" s="277" t="s">
        <v>967</v>
      </c>
      <c r="D651" s="204"/>
      <c r="E651" s="204">
        <f>VLOOKUP(B651,$A$681:$F$2236,6,FALSE)</f>
        <v>11</v>
      </c>
      <c r="F651" s="203" t="s">
        <v>69</v>
      </c>
      <c r="G651" s="10">
        <f>E651*1.1</f>
        <v>12.100000000000001</v>
      </c>
      <c r="H651" s="10"/>
      <c r="I651" s="268"/>
      <c r="J651" s="203" t="s">
        <v>109</v>
      </c>
      <c r="K651" s="277" t="s">
        <v>2576</v>
      </c>
      <c r="M651" s="204"/>
      <c r="N651" s="204">
        <f>VLOOKUP(K651,$A$681:$F$2236,6,FALSE)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2812</v>
      </c>
      <c r="V651" s="204"/>
      <c r="W651" s="204">
        <f>VLOOKUP(T651,$A$681:$F$2236,6,FALSE)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2820</v>
      </c>
      <c r="AE651" s="204"/>
      <c r="AF651" s="204">
        <f>VLOOKUP(AC651,$A$681:$F$2236,6,FALSE)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1735</v>
      </c>
      <c r="AN651" s="204"/>
      <c r="AO651" s="204">
        <f>VLOOKUP(AL651,$A$681:$F$2236,6,FALSE)</f>
        <v>13</v>
      </c>
      <c r="AP651" s="203" t="s">
        <v>69</v>
      </c>
      <c r="AQ651" s="10">
        <f>AO651*1.1</f>
        <v>14.3</v>
      </c>
      <c r="AR651" s="10"/>
      <c r="AS651" s="268"/>
      <c r="AT651" s="203" t="s">
        <v>109</v>
      </c>
      <c r="AU651" s="277" t="s">
        <v>2617</v>
      </c>
      <c r="AW651" s="204"/>
      <c r="AX651" s="204">
        <f>VLOOKUP(AU651,$A$681:$F$2236,6,FALSE)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2084</v>
      </c>
      <c r="BF651" s="204"/>
      <c r="BG651" s="204">
        <f>VLOOKUP(BD651,$A$681:$F$2236,6,FALSE)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1735</v>
      </c>
      <c r="BO651" s="204"/>
      <c r="BP651" s="204">
        <f>VLOOKUP(BM651,$A$681:$F$2236,6,FALSE)</f>
        <v>13</v>
      </c>
      <c r="BQ651" s="203" t="s">
        <v>69</v>
      </c>
      <c r="BR651" s="10">
        <f>BP651*1.1</f>
        <v>14.3</v>
      </c>
      <c r="BS651" s="10"/>
      <c r="BT651" s="268"/>
      <c r="BU651" s="203" t="s">
        <v>109</v>
      </c>
      <c r="BV651" s="277" t="s">
        <v>1270</v>
      </c>
      <c r="BX651" s="204"/>
      <c r="BY651" s="204">
        <f>VLOOKUP(BV651,$A$681:$F$2236,6,FALSE)</f>
        <v>8</v>
      </c>
      <c r="BZ651" s="203" t="s">
        <v>69</v>
      </c>
      <c r="CA651" s="10">
        <f>BY651*1.1</f>
        <v>8.8000000000000007</v>
      </c>
      <c r="CB651" s="10"/>
      <c r="CC651" s="268"/>
      <c r="CD651" s="203" t="s">
        <v>109</v>
      </c>
      <c r="CE651" s="277" t="s">
        <v>1735</v>
      </c>
      <c r="CG651" s="204"/>
      <c r="CH651" s="204">
        <f>VLOOKUP(CE651,$A$681:$F$2236,6,FALSE)</f>
        <v>13</v>
      </c>
      <c r="CI651" s="203" t="s">
        <v>69</v>
      </c>
      <c r="CJ651" s="10">
        <f>CH651*1.1</f>
        <v>14.3</v>
      </c>
      <c r="CK651" s="10"/>
      <c r="CL651" s="268"/>
      <c r="CM651" s="203" t="s">
        <v>109</v>
      </c>
      <c r="CN651" s="277" t="s">
        <v>2631</v>
      </c>
      <c r="CP651" s="204"/>
      <c r="CQ651" s="204">
        <f>VLOOKUP(CN651,$A$681:$F$2236,6,FALSE)</f>
        <v>2</v>
      </c>
      <c r="CR651" s="203" t="s">
        <v>69</v>
      </c>
      <c r="CS651" s="10">
        <f>CQ651*1.1</f>
        <v>2.2000000000000002</v>
      </c>
      <c r="CT651" s="10"/>
      <c r="CU651" s="268"/>
      <c r="CV651" s="203" t="s">
        <v>109</v>
      </c>
      <c r="CW651" s="277" t="s">
        <v>1299</v>
      </c>
      <c r="CY651" s="204"/>
      <c r="CZ651" s="204">
        <f>VLOOKUP(CW651,$A$681:$F$2236,6,FALSE)</f>
        <v>0</v>
      </c>
      <c r="DA651" s="203" t="s">
        <v>69</v>
      </c>
      <c r="DB651" s="10">
        <f>CZ651*1.1</f>
        <v>0</v>
      </c>
      <c r="DC651" s="10"/>
      <c r="DD651" s="268"/>
      <c r="DE651" s="203" t="s">
        <v>109</v>
      </c>
      <c r="DF651" s="277" t="s">
        <v>1299</v>
      </c>
      <c r="DH651" s="204"/>
      <c r="DI651" s="204">
        <f>VLOOKUP(DF651,$A$681:$F$2236,6,FALSE)</f>
        <v>0</v>
      </c>
      <c r="DJ651" s="203" t="s">
        <v>69</v>
      </c>
      <c r="DK651" s="10">
        <f>DI651*1.1</f>
        <v>0</v>
      </c>
      <c r="DL651" s="10"/>
      <c r="DM651" s="268"/>
      <c r="DN651" s="203" t="s">
        <v>109</v>
      </c>
      <c r="DO651" s="277" t="s">
        <v>2113</v>
      </c>
      <c r="DQ651" s="204"/>
      <c r="DR651" s="204">
        <f>VLOOKUP(DO651,$A$681:$F$2236,6,FALSE)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VLOOKUP(DX651,$A$681:$F$2236,6,FALSE)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855</v>
      </c>
      <c r="EI651" s="204"/>
      <c r="EJ651" s="204">
        <f>VLOOKUP(EG651,$A$681:$F$2236,6,FALSE)</f>
        <v>38</v>
      </c>
      <c r="EK651" s="203" t="s">
        <v>69</v>
      </c>
      <c r="EL651" s="10">
        <f>EJ651*1.1</f>
        <v>41.800000000000004</v>
      </c>
      <c r="EM651" s="10"/>
      <c r="EN651" s="268"/>
      <c r="EO651" s="203" t="s">
        <v>109</v>
      </c>
      <c r="EP651" s="277" t="s">
        <v>2359</v>
      </c>
      <c r="ER651" s="204"/>
      <c r="ES651" s="204">
        <f>VLOOKUP(EP651,$A$681:$F$2236,6,FALSE)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2097</v>
      </c>
      <c r="FA651" s="204"/>
      <c r="FB651" s="204">
        <f>VLOOKUP(EY651,$A$681:$F$2236,6,FALSE)</f>
        <v>36</v>
      </c>
      <c r="FC651" s="203" t="s">
        <v>69</v>
      </c>
      <c r="FD651" s="10">
        <f>FB651*1.1</f>
        <v>39.6</v>
      </c>
      <c r="FE651" s="10"/>
      <c r="FF651" s="268"/>
      <c r="FG651" s="203" t="s">
        <v>109</v>
      </c>
      <c r="FH651" s="424" t="s">
        <v>1292</v>
      </c>
      <c r="FJ651" s="204"/>
      <c r="FK651" s="204">
        <f>VLOOKUP(FH651,$A$681:$F$2236,6,FALSE)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1270</v>
      </c>
      <c r="FS651" s="204"/>
      <c r="FT651" s="204">
        <f>VLOOKUP(FQ651,$A$681:$F$2236,6,FALSE)</f>
        <v>8</v>
      </c>
      <c r="FU651" s="203" t="s">
        <v>69</v>
      </c>
      <c r="FV651" s="10">
        <f>FT651*1.1</f>
        <v>8.8000000000000007</v>
      </c>
      <c r="FW651" s="10"/>
      <c r="FX651" s="268"/>
      <c r="FY651" s="203" t="s">
        <v>109</v>
      </c>
      <c r="FZ651" s="277" t="s">
        <v>1270</v>
      </c>
      <c r="GB651" s="204"/>
      <c r="GC651" s="204">
        <f>VLOOKUP(FZ651,$A$681:$F$2236,6,FALSE)</f>
        <v>8</v>
      </c>
      <c r="GD651" s="203" t="s">
        <v>69</v>
      </c>
      <c r="GE651" s="10">
        <f>GC651*1.1</f>
        <v>8.8000000000000007</v>
      </c>
      <c r="GF651" s="10"/>
      <c r="GG651" s="268"/>
      <c r="GH651" s="203" t="s">
        <v>109</v>
      </c>
      <c r="GI651" s="277" t="s">
        <v>635</v>
      </c>
      <c r="GK651" s="204"/>
      <c r="GL651" s="204">
        <f>VLOOKUP(GI651,$A$681:$F$2236,6,FALSE)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1270</v>
      </c>
      <c r="GT651" s="204"/>
      <c r="GU651" s="204">
        <f>VLOOKUP(GR651,$A$681:$F$2236,6,FALSE)</f>
        <v>8</v>
      </c>
      <c r="GV651" s="203" t="s">
        <v>69</v>
      </c>
      <c r="GW651" s="10">
        <f>GU651*1.1</f>
        <v>8.8000000000000007</v>
      </c>
      <c r="GX651" s="10"/>
      <c r="GY651" s="268"/>
      <c r="GZ651" s="203" t="s">
        <v>109</v>
      </c>
      <c r="HA651" s="277" t="s">
        <v>969</v>
      </c>
      <c r="HC651" s="204"/>
      <c r="HD651" s="204">
        <f>VLOOKUP(HA651,$A$681:$F$2236,6,FALSE)</f>
        <v>2</v>
      </c>
      <c r="HE651" s="203" t="s">
        <v>69</v>
      </c>
      <c r="HF651" s="10">
        <f>HD651*1.1</f>
        <v>2.2000000000000002</v>
      </c>
      <c r="HG651" s="10"/>
      <c r="HH651" s="268"/>
      <c r="HI651" s="203" t="s">
        <v>109</v>
      </c>
      <c r="HJ651" s="277" t="s">
        <v>864</v>
      </c>
      <c r="HL651" s="204"/>
      <c r="HM651" s="204">
        <f>VLOOKUP(HJ651,$A$681:$F$2236,6,FALSE)</f>
        <v>0</v>
      </c>
      <c r="HN651" s="203" t="s">
        <v>69</v>
      </c>
      <c r="HO651" s="10">
        <f>HM651*1.1</f>
        <v>0</v>
      </c>
      <c r="HP651" s="10"/>
      <c r="HQ651" s="268"/>
      <c r="HR651" s="203" t="s">
        <v>109</v>
      </c>
      <c r="HS651" s="277" t="s">
        <v>1299</v>
      </c>
      <c r="HU651" s="204"/>
      <c r="HV651" s="204">
        <f>VLOOKUP(HS651,$A$681:$F$2236,6,FALSE)</f>
        <v>0</v>
      </c>
      <c r="HW651" s="203" t="s">
        <v>69</v>
      </c>
      <c r="HX651" s="10">
        <f>HV651*1.1</f>
        <v>0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VLOOKUP(IB651,$A$681:$F$2236,6,FALSE)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1292</v>
      </c>
      <c r="IM651" s="204"/>
      <c r="IN651" s="204">
        <f>VLOOKUP(IK651,$A$681:$F$2236,6,FALSE)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967</v>
      </c>
      <c r="IV651" s="204"/>
      <c r="IW651" s="204">
        <f>VLOOKUP(IT651,$A$681:$F$2236,6,FALSE)</f>
        <v>11</v>
      </c>
      <c r="IX651" s="203" t="s">
        <v>69</v>
      </c>
      <c r="IY651" s="10">
        <f>IW651*1.1</f>
        <v>12.100000000000001</v>
      </c>
      <c r="IZ651" s="10"/>
      <c r="JA651" s="268"/>
      <c r="JB651" s="203" t="s">
        <v>109</v>
      </c>
      <c r="JC651" s="277" t="s">
        <v>548</v>
      </c>
      <c r="JE651" s="204"/>
      <c r="JF651" s="204">
        <f>VLOOKUP(JC651,$A$681:$F$2236,6,FALSE)</f>
        <v>13</v>
      </c>
      <c r="JG651" s="203" t="s">
        <v>69</v>
      </c>
      <c r="JH651" s="10">
        <f>JF651*1.1</f>
        <v>14.3</v>
      </c>
      <c r="JI651" s="10"/>
      <c r="JJ651" s="268"/>
      <c r="JK651" s="203" t="s">
        <v>109</v>
      </c>
      <c r="JL651" s="277" t="s">
        <v>966</v>
      </c>
      <c r="JN651" s="204"/>
      <c r="JO651" s="204">
        <f>VLOOKUP(JL651,$A$681:$F$2236,6,FALSE)</f>
        <v>10</v>
      </c>
      <c r="JP651" s="203" t="s">
        <v>69</v>
      </c>
      <c r="JQ651" s="10">
        <f>JO651*1.1</f>
        <v>11</v>
      </c>
      <c r="JR651" s="10"/>
      <c r="JS651" s="268"/>
      <c r="JT651" s="203" t="s">
        <v>109</v>
      </c>
      <c r="JU651" s="277" t="s">
        <v>967</v>
      </c>
      <c r="JW651" s="204"/>
      <c r="JX651" s="204">
        <f>VLOOKUP(JU651,$A$681:$F$2236,6,FALSE)</f>
        <v>11</v>
      </c>
      <c r="JY651" s="203" t="s">
        <v>69</v>
      </c>
      <c r="JZ651" s="10">
        <f>JX651*1.1</f>
        <v>12.100000000000001</v>
      </c>
      <c r="KA651" s="10"/>
      <c r="KB651" s="268"/>
      <c r="KC651" s="203" t="s">
        <v>109</v>
      </c>
      <c r="KD651" s="277" t="s">
        <v>2084</v>
      </c>
      <c r="KF651" s="204"/>
      <c r="KG651" s="204">
        <f>VLOOKUP(KD651,$A$681:$F$2236,6,FALSE)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677</v>
      </c>
      <c r="KO651" s="204"/>
      <c r="KP651" s="204">
        <f>VLOOKUP(KM651,$A$681:$F$2236,6,FALSE)</f>
        <v>3</v>
      </c>
      <c r="KQ651" s="203" t="s">
        <v>69</v>
      </c>
      <c r="KR651" s="10">
        <f>KP651*1.1</f>
        <v>3.3000000000000003</v>
      </c>
      <c r="KS651" s="10"/>
      <c r="KT651" s="268"/>
      <c r="KU651" s="203" t="s">
        <v>109</v>
      </c>
      <c r="KV651" s="277" t="s">
        <v>2631</v>
      </c>
      <c r="KX651" s="204"/>
      <c r="KY651" s="204">
        <f>VLOOKUP(KV651,$A$681:$F$2236,6,FALSE)</f>
        <v>2</v>
      </c>
      <c r="KZ651" s="203" t="s">
        <v>69</v>
      </c>
      <c r="LA651" s="10">
        <f>KY651*1.1</f>
        <v>2.2000000000000002</v>
      </c>
      <c r="LB651" s="10"/>
      <c r="LC651" s="268"/>
      <c r="LD651" s="203" t="s">
        <v>109</v>
      </c>
      <c r="LE651" s="277" t="s">
        <v>633</v>
      </c>
      <c r="LG651" s="204"/>
      <c r="LH651" s="204">
        <f>VLOOKUP(LE651,$A$681:$F$2236,6,FALSE)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509</v>
      </c>
      <c r="LP651" s="204"/>
      <c r="LQ651" s="204">
        <f>VLOOKUP(LN651,$A$681:$F$2236,6,FALSE)</f>
        <v>55</v>
      </c>
      <c r="LR651" s="203" t="s">
        <v>69</v>
      </c>
      <c r="LS651" s="10">
        <f>LQ651*1.1</f>
        <v>60.500000000000007</v>
      </c>
      <c r="LT651" s="10"/>
      <c r="LU651" s="268"/>
      <c r="LV651" s="203" t="s">
        <v>109</v>
      </c>
      <c r="LW651" s="277" t="s">
        <v>470</v>
      </c>
      <c r="LY651" s="204"/>
      <c r="LZ651" s="204">
        <f>VLOOKUP(LW651,$A$681:$F$2236,6,FALSE)</f>
        <v>35</v>
      </c>
      <c r="MA651" s="203" t="s">
        <v>69</v>
      </c>
      <c r="MB651" s="10">
        <f>LZ651*1.1</f>
        <v>38.5</v>
      </c>
      <c r="MC651" s="10"/>
      <c r="MD651" s="268"/>
      <c r="ME651" s="203" t="s">
        <v>109</v>
      </c>
      <c r="MF651" s="277" t="s">
        <v>2577</v>
      </c>
      <c r="MH651" s="204"/>
      <c r="MI651" s="204">
        <f>VLOOKUP(MF651,$A$681:$F$2236,6,FALSE)</f>
        <v>64</v>
      </c>
      <c r="MJ651" s="203" t="s">
        <v>69</v>
      </c>
      <c r="MK651" s="10">
        <f>MI651*1.1</f>
        <v>70.400000000000006</v>
      </c>
      <c r="ML651" s="10"/>
      <c r="MM651" s="268"/>
      <c r="MN651" s="203" t="s">
        <v>109</v>
      </c>
      <c r="MO651" s="277" t="s">
        <v>1735</v>
      </c>
      <c r="MQ651" s="204"/>
      <c r="MR651" s="204">
        <f>VLOOKUP(MO651,$A$681:$F$2236,6,FALSE)</f>
        <v>13</v>
      </c>
      <c r="MS651" s="203" t="s">
        <v>69</v>
      </c>
      <c r="MT651" s="10">
        <f>MR651*1.1</f>
        <v>14.3</v>
      </c>
      <c r="MU651" s="10"/>
      <c r="MV651" s="268"/>
      <c r="MW651" s="203" t="s">
        <v>109</v>
      </c>
      <c r="MX651" s="277" t="s">
        <v>1692</v>
      </c>
      <c r="MZ651" s="204"/>
      <c r="NA651" s="204">
        <f>VLOOKUP(MX651,$A$681:$F$2236,6,FALSE)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1704</v>
      </c>
      <c r="NI651" s="204"/>
      <c r="NJ651" s="204">
        <f>VLOOKUP(NG651,$A$681:$F$2236,6,FALSE)</f>
        <v>2</v>
      </c>
      <c r="NK651" s="203" t="s">
        <v>69</v>
      </c>
      <c r="NL651" s="10">
        <f>NJ651*1.1</f>
        <v>2.2000000000000002</v>
      </c>
      <c r="NM651" s="10"/>
      <c r="NN651" s="268"/>
      <c r="NO651" s="203" t="s">
        <v>109</v>
      </c>
      <c r="NP651" s="427" t="s">
        <v>643</v>
      </c>
      <c r="NR651" s="204"/>
      <c r="NS651" s="204">
        <f>VLOOKUP(NP651,$A$681:$F$2236,6,FALSE)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717</v>
      </c>
      <c r="OA651" s="204"/>
      <c r="OB651" s="204">
        <f>VLOOKUP(NY651,$A$681:$F$2236,6,FALSE)</f>
        <v>0</v>
      </c>
      <c r="OC651" s="203" t="s">
        <v>69</v>
      </c>
      <c r="OD651" s="10">
        <f>OB651*1.1</f>
        <v>0</v>
      </c>
      <c r="OE651" s="10"/>
      <c r="OF651" s="268"/>
      <c r="OG651" s="203" t="s">
        <v>109</v>
      </c>
      <c r="OH651" s="277" t="s">
        <v>2112</v>
      </c>
      <c r="OJ651" s="204"/>
      <c r="OK651" s="204">
        <f>VLOOKUP(OH651,$A$681:$F$2236,6,FALSE)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7" t="s">
        <v>592</v>
      </c>
      <c r="OS651" s="204"/>
      <c r="OT651" s="204">
        <f>VLOOKUP(OQ651,$A$681:$F$2236,6,FALSE)</f>
        <v>4</v>
      </c>
      <c r="OU651" s="203" t="s">
        <v>69</v>
      </c>
      <c r="OV651" s="10">
        <f>OT651*1.1</f>
        <v>4.4000000000000004</v>
      </c>
      <c r="OW651" s="10"/>
      <c r="OX651" s="268"/>
      <c r="OY651" s="203" t="s">
        <v>109</v>
      </c>
      <c r="OZ651" s="431" t="s">
        <v>1692</v>
      </c>
      <c r="PB651" s="204"/>
      <c r="PC651" s="204">
        <f>VLOOKUP(OZ651,$A$681:$F$2236,6,FALSE)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2359</v>
      </c>
      <c r="PK651" s="204"/>
      <c r="PL651" s="204">
        <f>VLOOKUP(PI651,$A$681:$F$2236,6,FALSE)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VLOOKUP(PR651,$A$681:$F$2236,6,FALSE)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500</v>
      </c>
      <c r="QC651" s="204"/>
      <c r="QD651" s="204">
        <f>VLOOKUP(QA651,$A$681:$F$2236,6,FALSE)</f>
        <v>1</v>
      </c>
      <c r="QE651" s="203" t="s">
        <v>69</v>
      </c>
      <c r="QF651" s="10">
        <f>QD651*1.1</f>
        <v>1.1000000000000001</v>
      </c>
      <c r="QG651" s="10"/>
      <c r="QH651" s="268"/>
      <c r="QI651" s="203" t="s">
        <v>109</v>
      </c>
      <c r="QJ651" s="277" t="s">
        <v>2820</v>
      </c>
      <c r="QL651" s="204"/>
      <c r="QM651" s="204">
        <f>VLOOKUP(QJ651,$A$681:$F$2236,6,FALSE)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855</v>
      </c>
      <c r="QU651" s="204"/>
      <c r="QV651" s="204">
        <f>VLOOKUP(QS651,$A$681:$F$2236,6,FALSE)</f>
        <v>38</v>
      </c>
      <c r="QW651" s="203" t="s">
        <v>69</v>
      </c>
      <c r="QX651" s="10">
        <f>QV651*1.1</f>
        <v>41.800000000000004</v>
      </c>
      <c r="QY651" s="10"/>
      <c r="QZ651" s="268"/>
      <c r="RA651" s="203" t="s">
        <v>109</v>
      </c>
      <c r="RB651" s="277" t="s">
        <v>2098</v>
      </c>
      <c r="RD651" s="204"/>
      <c r="RE651" s="204">
        <f>VLOOKUP(RB651,$A$681:$F$2236,6,FALSE)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VLOOKUP(RK651,$A$681:$F$2236,6,FALSE)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2098</v>
      </c>
      <c r="RV651" s="204"/>
      <c r="RW651" s="204">
        <f>VLOOKUP(RT651,$A$681:$F$2236,6,FALSE)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509</v>
      </c>
      <c r="SE651" s="204"/>
      <c r="SF651" s="204">
        <f>VLOOKUP(SC651,$A$681:$F$2236,6,FALSE)</f>
        <v>55</v>
      </c>
      <c r="SG651" s="203" t="s">
        <v>69</v>
      </c>
      <c r="SH651" s="10">
        <f>SF651*1.1</f>
        <v>60.500000000000007</v>
      </c>
      <c r="SI651" s="10"/>
      <c r="SJ651" s="274"/>
      <c r="SK651" s="203" t="s">
        <v>109</v>
      </c>
      <c r="SL651" s="277" t="s">
        <v>1735</v>
      </c>
      <c r="SN651" s="204"/>
      <c r="SO651" s="204">
        <f>VLOOKUP(SL651,$A$681:$F$2236,6,FALSE)</f>
        <v>13</v>
      </c>
      <c r="SP651" s="203" t="s">
        <v>69</v>
      </c>
      <c r="SQ651" s="10">
        <f>SO651*1.1</f>
        <v>14.3</v>
      </c>
      <c r="SR651" s="10"/>
      <c r="SS651" s="274"/>
      <c r="ST651" s="203" t="s">
        <v>109</v>
      </c>
      <c r="SU651" s="277" t="s">
        <v>2577</v>
      </c>
      <c r="SW651" s="204"/>
      <c r="SX651" s="204">
        <f>VLOOKUP(SU651,$A$681:$F$2236,6,FALSE)</f>
        <v>64</v>
      </c>
      <c r="SY651" s="203" t="s">
        <v>69</v>
      </c>
      <c r="SZ651" s="10">
        <f>SX651*1.1</f>
        <v>70.400000000000006</v>
      </c>
      <c r="TA651" s="10"/>
      <c r="TB651" s="274"/>
      <c r="TC651" s="203" t="s">
        <v>109</v>
      </c>
      <c r="TD651" s="431" t="s">
        <v>591</v>
      </c>
      <c r="TF651" s="204"/>
      <c r="TG651" s="204">
        <f>VLOOKUP(TD651,$A$681:$F$2236,6,FALSE)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860</v>
      </c>
      <c r="TO651" s="204"/>
      <c r="TP651" s="204">
        <f>VLOOKUP(TM651,$A$681:$F$2236,6,FALSE)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2617</v>
      </c>
      <c r="TX651" s="204"/>
      <c r="TY651" s="204">
        <f>VLOOKUP(TV651,$A$681:$F$2236,6,FALSE)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VLOOKUP(UE651,$A$681:$F$2236,6,FALSE)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509</v>
      </c>
      <c r="UP651" s="204"/>
      <c r="UQ651" s="204">
        <f>VLOOKUP(UN651,$A$681:$F$2236,6,FALSE)</f>
        <v>55</v>
      </c>
      <c r="UR651" s="203" t="s">
        <v>69</v>
      </c>
      <c r="US651" s="10">
        <f>UQ651*1.1</f>
        <v>60.500000000000007</v>
      </c>
      <c r="UT651" s="10"/>
      <c r="UU651" s="274"/>
      <c r="UV651" s="203" t="s">
        <v>109</v>
      </c>
      <c r="UW651" s="277" t="s">
        <v>1266</v>
      </c>
      <c r="UY651" s="204"/>
      <c r="UZ651" s="204">
        <f>VLOOKUP(UW651,$A$681:$F$2236,6,FALSE)</f>
        <v>17</v>
      </c>
      <c r="VA651" s="203" t="s">
        <v>69</v>
      </c>
      <c r="VB651" s="10">
        <f>UZ651*1.1</f>
        <v>18.700000000000003</v>
      </c>
      <c r="VC651" s="10"/>
      <c r="VD651" s="274"/>
      <c r="VE651" s="203" t="s">
        <v>109</v>
      </c>
      <c r="VF651" s="277" t="s">
        <v>2089</v>
      </c>
      <c r="VH651" s="204"/>
      <c r="VI651" s="204">
        <f>VLOOKUP(VF651,$A$681:$F$2236,6,FALSE)</f>
        <v>33</v>
      </c>
      <c r="VJ651" s="203" t="s">
        <v>69</v>
      </c>
      <c r="VK651" s="10">
        <f>VI651*1.1</f>
        <v>36.300000000000004</v>
      </c>
      <c r="VL651" s="10"/>
      <c r="VM651" s="274"/>
      <c r="VN651" s="203" t="s">
        <v>109</v>
      </c>
      <c r="VO651" s="277" t="s">
        <v>855</v>
      </c>
      <c r="VQ651" s="204"/>
      <c r="VR651" s="204">
        <f>VLOOKUP(VO651,$A$681:$F$2236,6,FALSE)</f>
        <v>38</v>
      </c>
      <c r="VS651" s="203" t="s">
        <v>69</v>
      </c>
      <c r="VT651" s="10">
        <f>VR651*1.1</f>
        <v>41.800000000000004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VLOOKUP(VX651,$A$681:$F$2236,6,FALSE)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2812</v>
      </c>
      <c r="WI651" s="204"/>
      <c r="WJ651" s="204">
        <f>VLOOKUP(WG651,$A$681:$F$2236,6,FALSE)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VLOOKUP(WP651,$A$681:$F$2236,6,FALSE)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VLOOKUP(WY651,$A$681:$F$2236,6,FALSE)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509</v>
      </c>
      <c r="XJ651" s="204"/>
      <c r="XK651" s="204">
        <f>VLOOKUP(XH651,$A$681:$F$2236,6,FALSE)</f>
        <v>55</v>
      </c>
      <c r="XL651" s="203" t="s">
        <v>69</v>
      </c>
      <c r="XM651" s="10">
        <f>XK651*1.1</f>
        <v>60.500000000000007</v>
      </c>
      <c r="XO651" s="274"/>
      <c r="XP651" s="203" t="s">
        <v>109</v>
      </c>
      <c r="XQ651" s="277" t="s">
        <v>1270</v>
      </c>
      <c r="XS651" s="204"/>
      <c r="XT651" s="204">
        <f>VLOOKUP(XQ651,$A$681:$F$2236,6,FALSE)</f>
        <v>8</v>
      </c>
      <c r="XU651" s="203" t="s">
        <v>69</v>
      </c>
      <c r="XV651" s="10">
        <f>XT651*1.1</f>
        <v>8.8000000000000007</v>
      </c>
      <c r="XW651" s="10"/>
      <c r="XX651" s="274"/>
      <c r="XY651" s="203" t="s">
        <v>109</v>
      </c>
      <c r="XZ651" s="277" t="s">
        <v>2717</v>
      </c>
      <c r="YB651" s="204"/>
      <c r="YC651" s="204">
        <f>VLOOKUP(XZ651,$A$681:$F$2236,6,FALSE)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VLOOKUP(YI651,$A$681:$F$2236,6,FALSE)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VLOOKUP(YR651,$A$681:$F$2236,6,FALSE)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31" t="s">
        <v>2820</v>
      </c>
      <c r="ZC651" s="204"/>
      <c r="ZD651" s="204">
        <f>VLOOKUP(ZA651,$A$681:$F$2236,6,FALSE)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677</v>
      </c>
      <c r="ZL651" s="204"/>
      <c r="ZM651" s="204">
        <f>VLOOKUP(ZJ651,$A$681:$F$2236,6,FALSE)</f>
        <v>3</v>
      </c>
      <c r="ZN651" s="203" t="s">
        <v>69</v>
      </c>
      <c r="ZO651" s="10">
        <f>ZM651*1.1</f>
        <v>3.3000000000000003</v>
      </c>
      <c r="ZQ651" s="274"/>
      <c r="ZR651" s="203" t="s">
        <v>109</v>
      </c>
      <c r="ZS651" s="277" t="s">
        <v>689</v>
      </c>
      <c r="ZU651" s="204"/>
      <c r="ZV651" s="204">
        <f>VLOOKUP(ZS651,$A$681:$F$2236,6,FALSE)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2617</v>
      </c>
      <c r="AAD651" s="204"/>
      <c r="AAE651" s="204">
        <f>VLOOKUP(AAB651,$A$681:$F$2236,6,FALSE)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1266</v>
      </c>
      <c r="AAM651" s="204"/>
      <c r="AAN651" s="204">
        <f>VLOOKUP(AAK651,$A$681:$F$2236,6,FALSE)</f>
        <v>17</v>
      </c>
      <c r="AAO651" s="203" t="s">
        <v>69</v>
      </c>
      <c r="AAP651" s="10">
        <f>AAN651*1.1</f>
        <v>18.700000000000003</v>
      </c>
      <c r="AAQ651" s="10"/>
      <c r="AAR651" s="274"/>
      <c r="AAS651" s="203" t="s">
        <v>109</v>
      </c>
      <c r="AAT651" s="277" t="s">
        <v>2359</v>
      </c>
      <c r="AAV651" s="204"/>
      <c r="AAW651" s="204">
        <f>VLOOKUP(AAT651,$A$681:$F$2236,6,FALSE)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VLOOKUP(ABC651,$A$681:$F$2236,6,FALSE)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974</v>
      </c>
      <c r="ABN651" s="204"/>
      <c r="ABO651" s="204">
        <f>VLOOKUP(ABL651,$A$681:$F$2236,6,FALSE)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553</v>
      </c>
      <c r="ABW651" s="204"/>
      <c r="ABX651" s="204">
        <f>VLOOKUP(ABU651,$A$681:$F$2236,6,FALSE)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VLOOKUP(ACD651,$A$681:$F$2236,6,FALSE)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VLOOKUP(ACM651,$A$681:$F$2236,6,FALSE)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VLOOKUP(ACV651,$A$681:$F$2236,6,FALSE)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VLOOKUP(ADE651,$A$681:$F$2236,6,FALSE)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VLOOKUP(ADN651,$A$681:$F$2236,6,FALSE)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VLOOKUP(ADW651,$A$681:$F$2236,6,FALSE)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VLOOKUP(AEF651,$A$681:$F$2236,6,FALSE)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VLOOKUP(AEO651,$A$681:$F$2236,6,FALSE)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VLOOKUP(AEX651,$A$681:$F$2236,6,FALSE)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VLOOKUP(AFG651,$A$681:$F$2236,6,FALSE)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VLOOKUP(AFP651,$A$681:$F$2236,6,FALSE)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VLOOKUP(AFY651,$A$681:$F$2236,6,FALSE)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VLOOKUP(AGH651,$A$681:$F$2236,6,FALSE)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VLOOKUP(AGQ651,$A$681:$F$2236,6,FALSE)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717</v>
      </c>
      <c r="AHB651" s="204"/>
      <c r="AHC651" s="204">
        <f>VLOOKUP(AGZ651,$A$681:$F$2236,6,FALSE)</f>
        <v>0</v>
      </c>
      <c r="AHD651" s="203" t="s">
        <v>69</v>
      </c>
      <c r="AHE651" s="10">
        <f>AHC651*1.1</f>
        <v>0</v>
      </c>
      <c r="AHF651" s="10"/>
      <c r="AHG651" s="274"/>
      <c r="AHH651" s="203" t="s">
        <v>109</v>
      </c>
      <c r="AHI651" s="277" t="s">
        <v>548</v>
      </c>
      <c r="AHK651" s="204"/>
      <c r="AHL651" s="204">
        <f>VLOOKUP(AHI651,$A$681:$F$2236,6,FALSE)</f>
        <v>13</v>
      </c>
      <c r="AHM651" s="203" t="s">
        <v>69</v>
      </c>
      <c r="AHN651" s="10">
        <f>AHL651*1.1</f>
        <v>14.3</v>
      </c>
      <c r="AHO651" s="10"/>
      <c r="AHP651" s="274"/>
      <c r="AHQ651" s="203" t="s">
        <v>109</v>
      </c>
      <c r="AHR651" s="277" t="s">
        <v>2576</v>
      </c>
      <c r="AHT651" s="204"/>
      <c r="AHU651" s="204">
        <f>VLOOKUP(AHR651,$A$681:$F$2236,6,FALSE)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1299</v>
      </c>
      <c r="AIC651" s="204"/>
      <c r="AID651" s="204">
        <f>VLOOKUP(AIA651,$A$681:$F$2236,6,FALSE)</f>
        <v>0</v>
      </c>
      <c r="AIE651" s="203" t="s">
        <v>69</v>
      </c>
      <c r="AIF651" s="10">
        <f>AID651*1.1</f>
        <v>0</v>
      </c>
      <c r="AIG651" s="10"/>
      <c r="AIH651" s="274"/>
      <c r="AII651" s="203" t="s">
        <v>109</v>
      </c>
      <c r="AIJ651" s="277" t="s">
        <v>592</v>
      </c>
      <c r="AIL651" s="204"/>
      <c r="AIM651" s="204">
        <f>VLOOKUP(AIJ651,$A$681:$F$2236,6,FALSE)</f>
        <v>4</v>
      </c>
      <c r="AIN651" s="203" t="s">
        <v>69</v>
      </c>
      <c r="AIO651" s="10">
        <f>AIM651*1.1</f>
        <v>4.4000000000000004</v>
      </c>
      <c r="AIP651" s="10"/>
      <c r="AIQ651" s="274"/>
      <c r="AIR651" s="203" t="s">
        <v>109</v>
      </c>
      <c r="AIS651" s="277" t="s">
        <v>633</v>
      </c>
      <c r="AIU651" s="204"/>
      <c r="AIV651" s="204">
        <f>VLOOKUP(AIS651,$A$681:$F$2236,6,FALSE)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553</v>
      </c>
      <c r="AJD651" s="204"/>
      <c r="AJE651" s="204">
        <f>VLOOKUP(AJB651,$A$681:$F$2236,6,FALSE)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689</v>
      </c>
      <c r="AJM651" s="204"/>
      <c r="AJN651" s="204">
        <f>VLOOKUP(AJK651,$A$681:$F$2236,6,FALSE)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4" t="s">
        <v>633</v>
      </c>
      <c r="AJV651" s="204"/>
      <c r="AJW651" s="204">
        <f>VLOOKUP(AJT651,$A$681:$F$2236,6,FALSE)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2113</v>
      </c>
      <c r="AKE651" s="204"/>
      <c r="AKF651" s="204">
        <f>VLOOKUP(AKC651,$A$681:$F$2236,6,FALSE)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2631</v>
      </c>
      <c r="AKN651" s="204"/>
      <c r="AKO651" s="204">
        <f>VLOOKUP(AKL651,$A$681:$F$2236,6,FALSE)</f>
        <v>2</v>
      </c>
      <c r="AKP651" s="203" t="s">
        <v>69</v>
      </c>
      <c r="AKQ651" s="10">
        <f>AKO651*1.1</f>
        <v>2.2000000000000002</v>
      </c>
      <c r="AKR651" s="10"/>
      <c r="AKS651" s="274"/>
      <c r="AKT651" s="203" t="s">
        <v>109</v>
      </c>
      <c r="AKU651" s="277" t="s">
        <v>2113</v>
      </c>
      <c r="AKW651" s="204"/>
      <c r="AKX651" s="204">
        <f>VLOOKUP(AKU651,$A$681:$F$2236,6,FALSE)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677</v>
      </c>
      <c r="ALF651" s="204"/>
      <c r="ALG651" s="204">
        <f>VLOOKUP(ALD651,$A$681:$F$2236,6,FALSE)</f>
        <v>3</v>
      </c>
      <c r="ALH651" s="203" t="s">
        <v>69</v>
      </c>
      <c r="ALI651" s="10">
        <f>ALG651*1.1</f>
        <v>3.3000000000000003</v>
      </c>
      <c r="ALJ651" s="10"/>
      <c r="ALK651" s="274"/>
      <c r="ALL651" s="203" t="s">
        <v>109</v>
      </c>
      <c r="ALM651" s="277" t="s">
        <v>2661</v>
      </c>
      <c r="ALO651" s="204"/>
      <c r="ALP651" s="204">
        <f>VLOOKUP(ALM651,$A$681:$F$2236,6,FALSE)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689</v>
      </c>
      <c r="ALX651" s="204"/>
      <c r="ALY651" s="204">
        <f>VLOOKUP(ALV651,$A$681:$F$2236,6,FALSE)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594</v>
      </c>
      <c r="AMG651" s="204"/>
      <c r="AMH651" s="204">
        <f>VLOOKUP(AME651,$A$681:$F$2236,6,FALSE)</f>
        <v>0</v>
      </c>
      <c r="AMI651" s="203" t="s">
        <v>69</v>
      </c>
      <c r="AMJ651" s="10">
        <f>AMH651*1.1</f>
        <v>0</v>
      </c>
      <c r="AMK651" s="10"/>
      <c r="AML651" s="274"/>
      <c r="AMM651" s="203" t="s">
        <v>109</v>
      </c>
      <c r="AMN651" s="277" t="s">
        <v>643</v>
      </c>
      <c r="AMP651" s="204"/>
      <c r="AMQ651" s="204">
        <f>VLOOKUP(AMN651,$A$681:$F$2236,6,FALSE)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1735</v>
      </c>
      <c r="AMY651" s="204"/>
      <c r="AMZ651" s="204">
        <f>VLOOKUP(AMW651,$A$681:$F$2236,6,FALSE)</f>
        <v>13</v>
      </c>
      <c r="ANA651" s="203" t="s">
        <v>69</v>
      </c>
      <c r="ANB651" s="10">
        <f>AMZ651*1.1</f>
        <v>14.3</v>
      </c>
      <c r="ANC651" s="10"/>
      <c r="AND651" s="274"/>
      <c r="ANE651" s="203" t="s">
        <v>109</v>
      </c>
      <c r="ANF651" s="277" t="s">
        <v>2113</v>
      </c>
      <c r="ANH651" s="204"/>
      <c r="ANI651" s="204">
        <f>VLOOKUP(ANF651,$A$681:$F$2236,6,FALSE)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2661</v>
      </c>
      <c r="ANQ651" s="204"/>
      <c r="ANR651" s="204">
        <f>VLOOKUP(ANO651,$A$681:$F$2236,6,FALSE)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435</v>
      </c>
      <c r="ANZ651" s="204"/>
      <c r="AOA651" s="204">
        <f>VLOOKUP(ANX651,$A$681:$F$2236,6,FALSE)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2812</v>
      </c>
      <c r="AOI651" s="204"/>
      <c r="AOJ651" s="204">
        <f>VLOOKUP(AOG651,$A$681:$F$2236,6,FALSE)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1299</v>
      </c>
      <c r="AOR651" s="204"/>
      <c r="AOS651" s="204">
        <f>VLOOKUP(AOP651,$A$681:$F$2236,6,FALSE)</f>
        <v>0</v>
      </c>
      <c r="AOT651" s="203" t="s">
        <v>69</v>
      </c>
      <c r="AOU651" s="10">
        <f>AOS651*1.1</f>
        <v>0</v>
      </c>
      <c r="AOV651" s="10"/>
      <c r="AOW651" s="274"/>
      <c r="AOX651" s="203" t="s">
        <v>109</v>
      </c>
      <c r="AOY651" s="277" t="s">
        <v>2098</v>
      </c>
      <c r="APA651" s="204"/>
      <c r="APB651" s="204">
        <f>VLOOKUP(AOY651,$A$681:$F$2236,6,FALSE)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717</v>
      </c>
      <c r="APJ651" s="204"/>
      <c r="APK651" s="204">
        <f>VLOOKUP(APH651,$A$681:$F$2236,6,FALSE)</f>
        <v>0</v>
      </c>
      <c r="APL651" s="203" t="s">
        <v>69</v>
      </c>
      <c r="APM651" s="10">
        <f>APK651*1.1</f>
        <v>0</v>
      </c>
      <c r="APN651" s="10"/>
      <c r="APO651" s="274"/>
      <c r="APP651" s="203" t="s">
        <v>109</v>
      </c>
      <c r="APQ651" s="277" t="s">
        <v>1741</v>
      </c>
      <c r="APS651" s="204"/>
      <c r="APT651" s="204">
        <f>VLOOKUP(APQ651,$A$681:$F$2236,6,FALSE)</f>
        <v>3</v>
      </c>
      <c r="APU651" s="203" t="s">
        <v>69</v>
      </c>
      <c r="APV651" s="10">
        <f>APT651*1.1</f>
        <v>3.3000000000000003</v>
      </c>
      <c r="APW651" s="10"/>
      <c r="APX651" s="274"/>
      <c r="APY651" s="203" t="s">
        <v>109</v>
      </c>
      <c r="APZ651" s="277" t="s">
        <v>1692</v>
      </c>
      <c r="AQB651" s="204"/>
      <c r="AQC651" s="204">
        <f>VLOOKUP(APZ651,$A$681:$F$2236,6,FALSE)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7"/>
      <c r="D652" s="203"/>
      <c r="E652" s="203"/>
      <c r="F652" s="203"/>
      <c r="G652" s="10"/>
      <c r="H652" s="10">
        <f>SUM(G647:G651)</f>
        <v>60.800000000000004</v>
      </c>
      <c r="I652" s="268"/>
      <c r="J652" s="203"/>
      <c r="K652" s="417"/>
      <c r="M652" s="203"/>
      <c r="N652" s="203"/>
      <c r="O652" s="203"/>
      <c r="P652" s="10"/>
      <c r="Q652" s="10">
        <f>SUM(P647:P651)</f>
        <v>288.10000000000002</v>
      </c>
      <c r="R652" s="268"/>
      <c r="S652" s="203"/>
      <c r="T652" s="265"/>
      <c r="V652" s="203"/>
      <c r="W652" s="203"/>
      <c r="X652" s="203"/>
      <c r="Y652" s="10"/>
      <c r="Z652" s="10">
        <f>SUM(Y647:Y651)</f>
        <v>51.5</v>
      </c>
      <c r="AA652" s="268"/>
      <c r="AB652" s="203"/>
      <c r="AC652" s="417"/>
      <c r="AE652" s="203"/>
      <c r="AF652" s="203"/>
      <c r="AG652" s="203"/>
      <c r="AH652" s="10"/>
      <c r="AI652" s="10">
        <f>SUM(AH647:AH651)</f>
        <v>155.1</v>
      </c>
      <c r="AJ652" s="268"/>
      <c r="AK652" s="203"/>
      <c r="AL652" s="417"/>
      <c r="AN652" s="203"/>
      <c r="AO652" s="203"/>
      <c r="AP652" s="203"/>
      <c r="AQ652" s="10"/>
      <c r="AR652" s="10">
        <f>SUM(AQ647:AQ651)</f>
        <v>195.7</v>
      </c>
      <c r="AS652" s="268"/>
      <c r="AT652" s="203"/>
      <c r="AU652" s="417"/>
      <c r="AW652" s="203"/>
      <c r="AX652" s="203"/>
      <c r="AY652" s="203"/>
      <c r="AZ652" s="10"/>
      <c r="BA652" s="10">
        <f>SUM(AZ647:AZ651)</f>
        <v>151.5</v>
      </c>
      <c r="BB652" s="268"/>
      <c r="BC652" s="203"/>
      <c r="BD652" s="417"/>
      <c r="BF652" s="203"/>
      <c r="BG652" s="203"/>
      <c r="BH652" s="203"/>
      <c r="BI652" s="10"/>
      <c r="BJ652" s="10">
        <f>SUM(BI647:BI651)</f>
        <v>84.100000000000009</v>
      </c>
      <c r="BK652" s="268"/>
      <c r="BL652" s="203"/>
      <c r="BM652" s="417"/>
      <c r="BO652" s="203"/>
      <c r="BP652" s="203"/>
      <c r="BQ652" s="203"/>
      <c r="BR652" s="10"/>
      <c r="BS652" s="10">
        <f>SUM(BR647:BR651)</f>
        <v>54.899999999999991</v>
      </c>
      <c r="BT652" s="268"/>
      <c r="BU652" s="203"/>
      <c r="BV652" s="417"/>
      <c r="BX652" s="203"/>
      <c r="BY652" s="203"/>
      <c r="BZ652" s="203"/>
      <c r="CA652" s="10"/>
      <c r="CB652" s="10">
        <f>SUM(CA647:CA651)</f>
        <v>140.80000000000001</v>
      </c>
      <c r="CC652" s="268"/>
      <c r="CD652" s="203"/>
      <c r="CE652" s="417"/>
      <c r="CG652" s="203"/>
      <c r="CH652" s="203"/>
      <c r="CI652" s="203"/>
      <c r="CJ652" s="10"/>
      <c r="CK652" s="10">
        <f>SUM(CJ647:CJ651)</f>
        <v>159.70000000000002</v>
      </c>
      <c r="CL652" s="268"/>
      <c r="CM652" s="203"/>
      <c r="CN652" s="417"/>
      <c r="CP652" s="203"/>
      <c r="CQ652" s="203"/>
      <c r="CR652" s="203"/>
      <c r="CS652" s="10"/>
      <c r="CT652" s="10">
        <f>SUM(CS647:CS651)</f>
        <v>77.900000000000006</v>
      </c>
      <c r="CU652" s="268"/>
      <c r="CV652" s="203"/>
      <c r="CW652" s="417"/>
      <c r="CY652" s="203"/>
      <c r="CZ652" s="203"/>
      <c r="DA652" s="203"/>
      <c r="DB652" s="10"/>
      <c r="DC652" s="10">
        <f>SUM(DB647:DB651)</f>
        <v>114.10000000000001</v>
      </c>
      <c r="DD652" s="268"/>
      <c r="DE652" s="203"/>
      <c r="DF652" s="417"/>
      <c r="DH652" s="203"/>
      <c r="DI652" s="203"/>
      <c r="DJ652" s="203"/>
      <c r="DK652" s="10"/>
      <c r="DL652" s="10">
        <f>SUM(DK647:DK651)</f>
        <v>124.1</v>
      </c>
      <c r="DM652" s="268"/>
      <c r="DN652" s="203"/>
      <c r="DO652" s="417"/>
      <c r="DQ652" s="203"/>
      <c r="DR652" s="203"/>
      <c r="DS652" s="203"/>
      <c r="DT652" s="10"/>
      <c r="DU652" s="10">
        <f>SUM(DT647:DT651)</f>
        <v>80.599999999999994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7"/>
      <c r="EI652" s="203"/>
      <c r="EJ652" s="203"/>
      <c r="EK652" s="203"/>
      <c r="EL652" s="10"/>
      <c r="EM652" s="10">
        <f>SUM(EL647:EL651)</f>
        <v>43.000000000000007</v>
      </c>
      <c r="EN652" s="268"/>
      <c r="EO652" s="203"/>
      <c r="EP652" s="417"/>
      <c r="ER652" s="203"/>
      <c r="ES652" s="203"/>
      <c r="ET652" s="203"/>
      <c r="EU652" s="10"/>
      <c r="EV652" s="10">
        <f>SUM(EU647:EU651)</f>
        <v>172.8</v>
      </c>
      <c r="EW652" s="268"/>
      <c r="EX652" s="203"/>
      <c r="EY652" s="417"/>
      <c r="FA652" s="203"/>
      <c r="FB652" s="203"/>
      <c r="FC652" s="203"/>
      <c r="FD652" s="10"/>
      <c r="FE652" s="10">
        <f>SUM(FD647:FD651)</f>
        <v>276</v>
      </c>
      <c r="FF652" s="268"/>
      <c r="FG652" s="203"/>
      <c r="FH652" s="425"/>
      <c r="FJ652" s="203"/>
      <c r="FK652" s="203"/>
      <c r="FL652" s="203"/>
      <c r="FM652" s="10"/>
      <c r="FN652" s="10">
        <f>SUM(FM647:FM651)</f>
        <v>98.800000000000011</v>
      </c>
      <c r="FO652" s="268"/>
      <c r="FP652" s="203"/>
      <c r="FQ652" s="417"/>
      <c r="FS652" s="203"/>
      <c r="FT652" s="203"/>
      <c r="FU652" s="203"/>
      <c r="FV652" s="10"/>
      <c r="FW652" s="10">
        <f>SUM(FV647:FV651)</f>
        <v>128.6</v>
      </c>
      <c r="FX652" s="268"/>
      <c r="FY652" s="203"/>
      <c r="FZ652" s="417"/>
      <c r="GB652" s="203"/>
      <c r="GC652" s="203"/>
      <c r="GD652" s="203"/>
      <c r="GE652" s="10"/>
      <c r="GF652" s="10">
        <f>SUM(GE647:GE651)</f>
        <v>75.899999999999991</v>
      </c>
      <c r="GG652" s="268"/>
      <c r="GH652" s="203"/>
      <c r="GI652" s="417"/>
      <c r="GK652" s="203"/>
      <c r="GL652" s="203"/>
      <c r="GM652" s="203"/>
      <c r="GN652" s="10"/>
      <c r="GO652" s="10">
        <f>SUM(GN647:GN651)</f>
        <v>71.8</v>
      </c>
      <c r="GP652" s="268"/>
      <c r="GQ652" s="203"/>
      <c r="GR652" s="417"/>
      <c r="GT652" s="203"/>
      <c r="GU652" s="203"/>
      <c r="GV652" s="203"/>
      <c r="GW652" s="203"/>
      <c r="GX652" s="10">
        <f>SUM(GW647:GW651)</f>
        <v>8.8000000000000007</v>
      </c>
      <c r="GY652" s="268"/>
      <c r="GZ652" s="203"/>
      <c r="HA652" s="417"/>
      <c r="HC652" s="203"/>
      <c r="HD652" s="203"/>
      <c r="HE652" s="203"/>
      <c r="HF652" s="10"/>
      <c r="HG652" s="10">
        <f>SUM(HF647:HF651)</f>
        <v>7.4</v>
      </c>
      <c r="HH652" s="268"/>
      <c r="HI652" s="203"/>
      <c r="HJ652" s="417"/>
      <c r="HL652" s="203"/>
      <c r="HM652" s="203"/>
      <c r="HN652" s="203"/>
      <c r="HO652" s="203"/>
      <c r="HP652" s="10">
        <f>SUM(HO647:HO651)</f>
        <v>181.6</v>
      </c>
      <c r="HQ652" s="268"/>
      <c r="HR652" s="203"/>
      <c r="HS652" s="426"/>
      <c r="HU652" s="203"/>
      <c r="HV652" s="203"/>
      <c r="HW652" s="203"/>
      <c r="HX652" s="10"/>
      <c r="HY652" s="10">
        <f>SUM(HX647:HX651)</f>
        <v>66.599999999999994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6"/>
      <c r="IM652" s="203"/>
      <c r="IN652" s="203"/>
      <c r="IO652" s="203"/>
      <c r="IP652" s="10"/>
      <c r="IQ652" s="10">
        <f>SUM(IP647:IP651)</f>
        <v>50.1</v>
      </c>
      <c r="IR652" s="268"/>
      <c r="IS652" s="203"/>
      <c r="IT652" s="426"/>
      <c r="IV652" s="203"/>
      <c r="IW652" s="203"/>
      <c r="IX652" s="203"/>
      <c r="IY652" s="10"/>
      <c r="IZ652" s="10">
        <f>SUM(IY647:IY651)</f>
        <v>158.9</v>
      </c>
      <c r="JA652" s="268"/>
      <c r="JB652" s="203"/>
      <c r="JC652" s="426"/>
      <c r="JE652" s="203"/>
      <c r="JF652" s="203"/>
      <c r="JG652" s="203"/>
      <c r="JH652" s="10"/>
      <c r="JI652" s="10">
        <f>SUM(JH647:JH651)</f>
        <v>286.10000000000002</v>
      </c>
      <c r="JJ652" s="268"/>
      <c r="JK652" s="203"/>
      <c r="JL652" s="426"/>
      <c r="JN652" s="203"/>
      <c r="JO652" s="203"/>
      <c r="JP652" s="203"/>
      <c r="JQ652" s="10"/>
      <c r="JR652" s="10">
        <f>SUM(JQ647:JQ651)</f>
        <v>220.89999999999998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98.5</v>
      </c>
      <c r="KB652" s="268"/>
      <c r="KC652" s="203"/>
      <c r="KD652" s="426"/>
      <c r="KF652" s="203"/>
      <c r="KG652" s="203"/>
      <c r="KH652" s="203"/>
      <c r="KI652" s="10"/>
      <c r="KJ652" s="10">
        <f>SUM(KI647:KI651)</f>
        <v>55.6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110.89999999999999</v>
      </c>
      <c r="KT652" s="268"/>
      <c r="KU652" s="203"/>
      <c r="KV652" s="432"/>
      <c r="KX652" s="203"/>
      <c r="KY652" s="203"/>
      <c r="KZ652" s="203"/>
      <c r="LA652" s="10"/>
      <c r="LB652" s="10">
        <f>SUM(LA647:LA651)</f>
        <v>21.7</v>
      </c>
      <c r="LC652" s="268"/>
      <c r="LD652" s="203"/>
      <c r="LE652" s="426"/>
      <c r="LG652" s="203"/>
      <c r="LH652" s="203"/>
      <c r="LI652" s="203"/>
      <c r="LJ652" s="10"/>
      <c r="LK652" s="10">
        <f>SUM(LJ647:LJ651)</f>
        <v>13.799999999999999</v>
      </c>
      <c r="LL652" s="268"/>
      <c r="LM652" s="203"/>
      <c r="LN652" s="426"/>
      <c r="LP652" s="203"/>
      <c r="LQ652" s="203"/>
      <c r="LR652" s="203"/>
      <c r="LS652" s="10"/>
      <c r="LT652" s="10">
        <f>SUM(LS647:LS651)</f>
        <v>83.9</v>
      </c>
      <c r="LU652" s="268"/>
      <c r="LV652" s="203"/>
      <c r="LW652" s="426"/>
      <c r="LY652" s="203"/>
      <c r="LZ652" s="203"/>
      <c r="MA652" s="203"/>
      <c r="MB652" s="10"/>
      <c r="MC652" s="10">
        <f>SUM(MB647:MB651)</f>
        <v>38.5</v>
      </c>
      <c r="MD652" s="268"/>
      <c r="ME652" s="203"/>
      <c r="MF652" s="426"/>
      <c r="MH652" s="203"/>
      <c r="MI652" s="203"/>
      <c r="MJ652" s="203"/>
      <c r="MK652" s="10"/>
      <c r="ML652" s="10">
        <f>SUM(MK647:MK651)</f>
        <v>229.6</v>
      </c>
      <c r="MM652" s="268"/>
      <c r="MN652" s="203"/>
      <c r="MO652" s="426"/>
      <c r="MQ652" s="203"/>
      <c r="MR652" s="203"/>
      <c r="MS652" s="203"/>
      <c r="MT652" s="10"/>
      <c r="MU652" s="10">
        <f>SUM(MT647:MT651)</f>
        <v>78.899999999999991</v>
      </c>
      <c r="MV652" s="268"/>
      <c r="MW652" s="203"/>
      <c r="MX652" s="426"/>
      <c r="MZ652" s="203"/>
      <c r="NA652" s="203"/>
      <c r="NB652" s="203"/>
      <c r="NC652" s="10"/>
      <c r="ND652" s="10">
        <f>SUM(NC647:NC651)</f>
        <v>147.9</v>
      </c>
      <c r="NE652" s="268"/>
      <c r="NF652" s="203"/>
      <c r="NG652" s="426"/>
      <c r="NI652" s="203"/>
      <c r="NJ652" s="203"/>
      <c r="NK652" s="203"/>
      <c r="NL652" s="10"/>
      <c r="NM652" s="10">
        <f>SUM(NL647:NL651)</f>
        <v>64</v>
      </c>
      <c r="NN652" s="268"/>
      <c r="NO652" s="203"/>
      <c r="NP652" s="428"/>
      <c r="NR652" s="203"/>
      <c r="NS652" s="203"/>
      <c r="NT652" s="203"/>
      <c r="NU652" s="10"/>
      <c r="NV652" s="10">
        <f>SUM(NU647:NU651)</f>
        <v>82.5</v>
      </c>
      <c r="NW652" s="268"/>
      <c r="NX652" s="203"/>
      <c r="NY652" s="426"/>
      <c r="OA652" s="203"/>
      <c r="OB652" s="203"/>
      <c r="OC652" s="203"/>
      <c r="OD652" s="203"/>
      <c r="OE652" s="10">
        <f>SUM(OD647:OD651)</f>
        <v>99.2</v>
      </c>
      <c r="OF652" s="268"/>
      <c r="OG652" s="203"/>
      <c r="OH652" s="426"/>
      <c r="OJ652" s="203"/>
      <c r="OK652" s="203"/>
      <c r="OL652" s="203"/>
      <c r="OM652" s="10"/>
      <c r="ON652" s="10">
        <f>SUM(OM647:OM651)</f>
        <v>83</v>
      </c>
      <c r="OO652" s="268"/>
      <c r="OP652" s="203"/>
      <c r="OQ652" s="428"/>
      <c r="OS652" s="203"/>
      <c r="OT652" s="203"/>
      <c r="OU652" s="203"/>
      <c r="OV652" s="10"/>
      <c r="OW652" s="10">
        <f>SUM(OV647:OV651)</f>
        <v>39.199999999999996</v>
      </c>
      <c r="OX652" s="268"/>
      <c r="OY652" s="203"/>
      <c r="OZ652" s="431"/>
      <c r="PB652" s="203"/>
      <c r="PC652" s="203"/>
      <c r="PD652" s="203"/>
      <c r="PE652" s="10"/>
      <c r="PF652" s="10">
        <f>SUM(PE647:PE651)</f>
        <v>50.6</v>
      </c>
      <c r="PG652" s="268"/>
      <c r="PH652" s="203"/>
      <c r="PI652" s="426"/>
      <c r="PK652" s="203"/>
      <c r="PL652" s="203"/>
      <c r="PM652" s="203"/>
      <c r="PN652" s="10"/>
      <c r="PO652" s="10">
        <f>SUM(PN647:PN651)</f>
        <v>97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6"/>
      <c r="QC652" s="203"/>
      <c r="QD652" s="203"/>
      <c r="QE652" s="203"/>
      <c r="QF652" s="10"/>
      <c r="QG652" s="10">
        <f>SUM(QF647:QF651)</f>
        <v>69.899999999999991</v>
      </c>
      <c r="QH652" s="268"/>
      <c r="QI652" s="203"/>
      <c r="QJ652" s="426"/>
      <c r="QL652" s="203"/>
      <c r="QM652" s="203"/>
      <c r="QN652" s="203"/>
      <c r="QO652" s="10"/>
      <c r="QP652" s="10">
        <f>SUM(QO647:QO651)</f>
        <v>100.69999999999999</v>
      </c>
      <c r="QQ652" s="268"/>
      <c r="QR652" s="203"/>
      <c r="QS652" s="426"/>
      <c r="QU652" s="203"/>
      <c r="QV652" s="203"/>
      <c r="QW652" s="203"/>
      <c r="QX652" s="10"/>
      <c r="QY652" s="10">
        <f>SUM(QX647:QX651)</f>
        <v>123.19999999999999</v>
      </c>
      <c r="QZ652" s="268"/>
      <c r="RA652" s="203"/>
      <c r="RB652" s="426"/>
      <c r="RD652" s="203"/>
      <c r="RE652" s="203"/>
      <c r="RF652" s="203"/>
      <c r="RG652" s="10"/>
      <c r="RH652" s="10">
        <f>SUM(RG647:RG651)</f>
        <v>135.4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6"/>
      <c r="RV652" s="203"/>
      <c r="RW652" s="203"/>
      <c r="RX652" s="203"/>
      <c r="RY652" s="10"/>
      <c r="RZ652" s="10">
        <f>SUM(RY647:RY651)</f>
        <v>137.19999999999999</v>
      </c>
      <c r="SA652" s="274"/>
      <c r="SB652" s="203"/>
      <c r="SC652" s="426"/>
      <c r="SE652" s="203"/>
      <c r="SF652" s="203"/>
      <c r="SG652" s="203"/>
      <c r="SH652" s="10"/>
      <c r="SI652" s="10">
        <f>SUM(SH647:SH651)</f>
        <v>151.6</v>
      </c>
      <c r="SJ652" s="274"/>
      <c r="SK652" s="203"/>
      <c r="SL652" s="426"/>
      <c r="SN652" s="203"/>
      <c r="SO652" s="203"/>
      <c r="SP652" s="203"/>
      <c r="SQ652" s="10"/>
      <c r="SR652" s="10">
        <f>SUM(SQ647:SQ651)</f>
        <v>61.600000000000009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129.69999999999999</v>
      </c>
      <c r="TB652" s="274"/>
      <c r="TC652" s="203"/>
      <c r="TD652" s="431"/>
      <c r="TF652" s="203"/>
      <c r="TG652" s="203"/>
      <c r="TH652" s="203"/>
      <c r="TI652" s="203"/>
      <c r="TJ652" s="10">
        <f>SUM(TI647:TI651)</f>
        <v>147.1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82.7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80.900000000000006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122.9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19.900000000000002</v>
      </c>
      <c r="VD652" s="274"/>
      <c r="VE652" s="203"/>
      <c r="VF652" s="426"/>
      <c r="VH652" s="203"/>
      <c r="VI652" s="203"/>
      <c r="VJ652" s="203"/>
      <c r="VK652" s="10"/>
      <c r="VL652" s="10">
        <f>SUM(VK647:VK651)</f>
        <v>58.400000000000006</v>
      </c>
      <c r="VM652" s="274"/>
      <c r="VN652" s="203"/>
      <c r="VO652" s="426"/>
      <c r="VQ652" s="203"/>
      <c r="VR652" s="203"/>
      <c r="VS652" s="203"/>
      <c r="VT652" s="10"/>
      <c r="VU652" s="10">
        <f>SUM(VT647:VT651)</f>
        <v>179.8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78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6"/>
      <c r="XJ652" s="203"/>
      <c r="XK652" s="203"/>
      <c r="XL652" s="203"/>
      <c r="XM652" s="203"/>
      <c r="XN652" s="10">
        <f>SUM(XM647:XM651)</f>
        <v>109.30000000000001</v>
      </c>
      <c r="XO652" s="274"/>
      <c r="XP652" s="203"/>
      <c r="XQ652" s="426"/>
      <c r="XS652" s="203"/>
      <c r="XT652" s="203"/>
      <c r="XU652" s="203"/>
      <c r="XV652" s="10"/>
      <c r="XW652" s="10">
        <f>SUM(XV647:XV651)</f>
        <v>270.7</v>
      </c>
      <c r="XX652" s="274"/>
      <c r="XY652" s="203"/>
      <c r="XZ652" s="426"/>
      <c r="YB652" s="203"/>
      <c r="YC652" s="203"/>
      <c r="YD652" s="203"/>
      <c r="YE652" s="203"/>
      <c r="YF652" s="10">
        <f>SUM(YE647:YE651)</f>
        <v>78.5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31"/>
      <c r="ZC652" s="203"/>
      <c r="ZD652" s="203"/>
      <c r="ZE652" s="203"/>
      <c r="ZF652" s="203"/>
      <c r="ZG652" s="10">
        <f>SUM(ZF647:ZF651)</f>
        <v>177.3</v>
      </c>
      <c r="ZH652" s="274"/>
      <c r="ZI652" s="203"/>
      <c r="ZJ652" s="426"/>
      <c r="ZL652" s="203"/>
      <c r="ZM652" s="203"/>
      <c r="ZN652" s="203"/>
      <c r="ZO652" s="203"/>
      <c r="ZP652" s="10">
        <f>SUM(ZO647:ZO651)</f>
        <v>5.7</v>
      </c>
      <c r="ZQ652" s="274"/>
      <c r="ZR652" s="203"/>
      <c r="ZS652" s="426"/>
      <c r="ZU652" s="203"/>
      <c r="ZV652" s="203"/>
      <c r="ZW652" s="203"/>
      <c r="ZX652" s="10"/>
      <c r="ZY652" s="10">
        <f>SUM(ZX647:ZX651)</f>
        <v>66.599999999999994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23.6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126.49999999999999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62.300000000000004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82.5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22.3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6"/>
      <c r="AHB652" s="203"/>
      <c r="AHC652" s="203"/>
      <c r="AHD652" s="203"/>
      <c r="AHE652" s="10"/>
      <c r="AHF652" s="10">
        <f>SUM(AHE647:AHE651)</f>
        <v>90.1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145.30000000000001</v>
      </c>
      <c r="AHP652" s="274"/>
      <c r="AHQ652" s="203"/>
      <c r="AHR652" s="432"/>
      <c r="AHT652" s="203"/>
      <c r="AHU652" s="203"/>
      <c r="AHV652" s="203"/>
      <c r="AHW652" s="10"/>
      <c r="AHX652" s="10">
        <f>SUM(AHW647:AHW651)</f>
        <v>272.90000000000003</v>
      </c>
      <c r="AHY652" s="274"/>
      <c r="AHZ652" s="203"/>
      <c r="AIA652" s="432"/>
      <c r="AIC652" s="203"/>
      <c r="AID652" s="203"/>
      <c r="AIE652" s="203"/>
      <c r="AIF652" s="10"/>
      <c r="AIG652" s="10">
        <f>SUM(AIF647:AIF651)</f>
        <v>7.8</v>
      </c>
      <c r="AIH652" s="274"/>
      <c r="AII652" s="203"/>
      <c r="AIJ652" s="432"/>
      <c r="AIL652" s="203"/>
      <c r="AIM652" s="203"/>
      <c r="AIN652" s="203"/>
      <c r="AIO652" s="10"/>
      <c r="AIP652" s="10">
        <f>SUM(AIO647:AIO651)</f>
        <v>63.9</v>
      </c>
      <c r="AIQ652" s="274"/>
      <c r="AIR652" s="203"/>
      <c r="AIS652" s="432"/>
      <c r="AIU652" s="203"/>
      <c r="AIV652" s="203"/>
      <c r="AIW652" s="203"/>
      <c r="AIX652" s="10"/>
      <c r="AIY652" s="10">
        <f>SUM(AIX647:AIX651)</f>
        <v>48.2</v>
      </c>
      <c r="AIZ652" s="274"/>
      <c r="AJA652" s="203"/>
      <c r="AJB652" s="432"/>
      <c r="AJD652" s="203"/>
      <c r="AJE652" s="203"/>
      <c r="AJF652" s="203"/>
      <c r="AJG652" s="10"/>
      <c r="AJH652" s="10">
        <f>SUM(AJG647:AJG651)</f>
        <v>10.799999999999999</v>
      </c>
      <c r="AJI652" s="274"/>
      <c r="AJJ652" s="203"/>
      <c r="AJK652" s="432"/>
      <c r="AJM652" s="203"/>
      <c r="AJN652" s="203"/>
      <c r="AJO652" s="203"/>
      <c r="AJP652" s="10"/>
      <c r="AJQ652" s="10">
        <f>SUM(AJP647:AJP651)</f>
        <v>38.600000000000009</v>
      </c>
      <c r="AJR652" s="274"/>
      <c r="AJS652" s="203"/>
      <c r="AJT652" s="435"/>
      <c r="AJV652" s="203"/>
      <c r="AJW652" s="203"/>
      <c r="AJX652" s="203"/>
      <c r="AJY652" s="10"/>
      <c r="AJZ652" s="10">
        <f>SUM(AJY647:AJY651)</f>
        <v>41.1</v>
      </c>
      <c r="AKA652" s="274"/>
      <c r="AKB652" s="203"/>
      <c r="AKC652" s="432"/>
      <c r="AKE652" s="203"/>
      <c r="AKF652" s="203"/>
      <c r="AKG652" s="203"/>
      <c r="AKH652" s="10"/>
      <c r="AKI652" s="10">
        <f>SUM(AKH647:AKH651)</f>
        <v>24.2</v>
      </c>
      <c r="AKJ652" s="274"/>
      <c r="AKK652" s="203"/>
      <c r="AKL652" s="432"/>
      <c r="AKN652" s="203"/>
      <c r="AKO652" s="203"/>
      <c r="AKP652" s="203"/>
      <c r="AKQ652" s="10"/>
      <c r="AKR652" s="10">
        <f>SUM(AKQ647:AKQ651)</f>
        <v>122.7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3.8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52.599999999999994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55</v>
      </c>
      <c r="ALT652" s="274"/>
      <c r="ALU652" s="203"/>
      <c r="ALV652" s="432"/>
      <c r="ALX652" s="203"/>
      <c r="ALY652" s="203"/>
      <c r="ALZ652" s="203"/>
      <c r="AMA652" s="10"/>
      <c r="AMB652" s="10">
        <f>SUM(AMA647:AMA651)</f>
        <v>63.900000000000006</v>
      </c>
      <c r="AMC652" s="274"/>
      <c r="AMD652" s="203"/>
      <c r="AME652" s="432"/>
      <c r="AMG652" s="203"/>
      <c r="AMH652" s="203"/>
      <c r="AMI652" s="203"/>
      <c r="AMJ652" s="10"/>
      <c r="AMK652" s="10">
        <f>SUM(AMJ647:AMJ651)</f>
        <v>89.300000000000011</v>
      </c>
      <c r="AML652" s="274"/>
      <c r="AMM652" s="203"/>
      <c r="AMN652" s="432"/>
      <c r="AMP652" s="203"/>
      <c r="AMQ652" s="203"/>
      <c r="AMR652" s="203"/>
      <c r="AMS652" s="10"/>
      <c r="AMT652" s="10">
        <f>SUM(AMS647:AMS651)</f>
        <v>2.8</v>
      </c>
      <c r="AMU652" s="274"/>
      <c r="AMV652" s="203"/>
      <c r="AMW652" s="432"/>
      <c r="AMY652" s="203"/>
      <c r="AMZ652" s="203"/>
      <c r="ANA652" s="203"/>
      <c r="ANB652" s="10"/>
      <c r="ANC652" s="10">
        <f>SUM(ANB647:ANB651)</f>
        <v>147.9</v>
      </c>
      <c r="AND652" s="274"/>
      <c r="ANE652" s="203"/>
      <c r="ANF652" s="432"/>
      <c r="ANH652" s="203"/>
      <c r="ANI652" s="203"/>
      <c r="ANJ652" s="203"/>
      <c r="ANK652" s="10"/>
      <c r="ANL652" s="10">
        <f>SUM(ANK647:ANK651)</f>
        <v>13.2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214.15</v>
      </c>
      <c r="ANV652" s="274"/>
      <c r="ANW652" s="203"/>
      <c r="ANX652" s="432"/>
      <c r="ANZ652" s="203"/>
      <c r="AOA652" s="203"/>
      <c r="AOB652" s="203"/>
      <c r="AOC652" s="10"/>
      <c r="AOD652" s="10">
        <f>SUM(AOC647:AOC651)</f>
        <v>24.2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67.7</v>
      </c>
      <c r="AON652" s="274"/>
      <c r="AOO652" s="203"/>
      <c r="AOP652" s="432"/>
      <c r="AOR652" s="203"/>
      <c r="AOS652" s="203"/>
      <c r="AOT652" s="203"/>
      <c r="AOU652" s="10"/>
      <c r="AOV652" s="10">
        <f>SUM(AOU647:AOU651)</f>
        <v>66</v>
      </c>
      <c r="AOW652" s="274"/>
      <c r="AOX652" s="203"/>
      <c r="AOY652" s="432"/>
      <c r="APA652" s="203"/>
      <c r="APB652" s="203"/>
      <c r="APC652" s="203"/>
      <c r="APD652" s="10"/>
      <c r="APE652" s="10">
        <f>SUM(APD647:APD651)</f>
        <v>235.89999999999998</v>
      </c>
      <c r="APF652" s="274"/>
      <c r="APG652" s="203"/>
      <c r="APH652" s="432"/>
      <c r="APJ652" s="203"/>
      <c r="APK652" s="203"/>
      <c r="APL652" s="203"/>
      <c r="APM652" s="10"/>
      <c r="APN652" s="10">
        <f>SUM(APM647:APM651)</f>
        <v>93.5</v>
      </c>
      <c r="APO652" s="274"/>
      <c r="APP652" s="203"/>
      <c r="APQ652" s="432"/>
      <c r="APS652" s="203"/>
      <c r="APT652" s="203"/>
      <c r="APU652" s="203"/>
      <c r="APV652" s="10"/>
      <c r="APW652" s="10">
        <f>SUM(APV647:APV651)</f>
        <v>26</v>
      </c>
      <c r="APX652" s="274"/>
      <c r="APY652" s="203"/>
      <c r="APZ652" s="432"/>
      <c r="AQB652" s="203"/>
      <c r="AQC652" s="203"/>
      <c r="AQD652" s="203"/>
      <c r="AQE652" s="10"/>
      <c r="AQF652" s="10">
        <f>SUM(AQE647:AQE651)</f>
        <v>143</v>
      </c>
      <c r="AQG652" s="274"/>
    </row>
    <row r="653" spans="1:1125" s="14" customFormat="1" ht="15">
      <c r="A653" s="203" t="s">
        <v>110</v>
      </c>
      <c r="B653" s="277" t="s">
        <v>2811</v>
      </c>
      <c r="D653" s="284">
        <f>IF(C653="Kopman",2,1)</f>
        <v>1</v>
      </c>
      <c r="E653" s="204">
        <f>VLOOKUP(B653,$A$681:$F$2236,6,FALSE)</f>
        <v>18</v>
      </c>
      <c r="F653" s="203" t="s">
        <v>61</v>
      </c>
      <c r="G653" s="10">
        <f>E653*1.5</f>
        <v>27</v>
      </c>
      <c r="H653" s="10"/>
      <c r="I653" s="268"/>
      <c r="J653" s="203" t="s">
        <v>110</v>
      </c>
      <c r="K653" s="277" t="s">
        <v>569</v>
      </c>
      <c r="M653" s="284">
        <f>IF(L653="Kopman",2,1)</f>
        <v>1</v>
      </c>
      <c r="N653" s="204">
        <f>VLOOKUP(K653,$A$681:$F$2236,6,FALSE)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2811</v>
      </c>
      <c r="V653" s="284">
        <f>IF(U653="Kopman",2,1)</f>
        <v>1</v>
      </c>
      <c r="W653" s="204">
        <f>VLOOKUP(T653,$A$681:$F$2236,6,FALSE)</f>
        <v>18</v>
      </c>
      <c r="X653" s="203" t="s">
        <v>61</v>
      </c>
      <c r="Y653" s="10">
        <f>W653*1.5*V653</f>
        <v>27</v>
      </c>
      <c r="Z653" s="10"/>
      <c r="AA653" s="268"/>
      <c r="AB653" s="203" t="s">
        <v>110</v>
      </c>
      <c r="AC653" s="277" t="s">
        <v>569</v>
      </c>
      <c r="AE653" s="284">
        <f>IF(AD653="Kopman",2,1)</f>
        <v>1</v>
      </c>
      <c r="AF653" s="204">
        <f>VLOOKUP(AC653,$A$681:$F$2236,6,FALSE)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569</v>
      </c>
      <c r="AN653" s="284">
        <f>IF(AM653="Kopman",2,1)</f>
        <v>1</v>
      </c>
      <c r="AO653" s="204">
        <f>VLOOKUP(AL653,$A$681:$F$2236,6,FALSE)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1275</v>
      </c>
      <c r="AW653" s="284">
        <f>IF(AV653="Kopman",2,1)</f>
        <v>1</v>
      </c>
      <c r="AX653" s="204">
        <f>VLOOKUP(AU653,$A$681:$F$2236,6,FALSE)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2099</v>
      </c>
      <c r="BF653" s="284">
        <f>IF(BE653="Kopman",2,1)</f>
        <v>1</v>
      </c>
      <c r="BG653" s="204">
        <f>VLOOKUP(BD653,$A$681:$F$2236,6,FALSE)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847</v>
      </c>
      <c r="BO653" s="284">
        <f>IF(BN653="Kopman",2,1)</f>
        <v>1</v>
      </c>
      <c r="BP653" s="204">
        <f>VLOOKUP(BM653,$A$681:$F$2236,6,FALSE)</f>
        <v>75</v>
      </c>
      <c r="BQ653" s="203" t="s">
        <v>61</v>
      </c>
      <c r="BR653" s="10">
        <f>BP653*1.5*BO653</f>
        <v>112.5</v>
      </c>
      <c r="BS653" s="10"/>
      <c r="BT653" s="268"/>
      <c r="BU653" s="203" t="s">
        <v>110</v>
      </c>
      <c r="BV653" s="277" t="s">
        <v>569</v>
      </c>
      <c r="BX653" s="284">
        <f>IF(BW653="Kopman",2,1)</f>
        <v>1</v>
      </c>
      <c r="BY653" s="204">
        <f>VLOOKUP(BV653,$A$681:$F$2236,6,FALSE)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2811</v>
      </c>
      <c r="CG653" s="284">
        <f>IF(CF653="Kopman",2,1)</f>
        <v>1</v>
      </c>
      <c r="CH653" s="204">
        <f>VLOOKUP(CE653,$A$681:$F$2236,6,FALSE)</f>
        <v>18</v>
      </c>
      <c r="CI653" s="203" t="s">
        <v>61</v>
      </c>
      <c r="CJ653" s="10">
        <f>CH653*1.5*CG653</f>
        <v>27</v>
      </c>
      <c r="CK653" s="10"/>
      <c r="CL653" s="268"/>
      <c r="CM653" s="203" t="s">
        <v>110</v>
      </c>
      <c r="CN653" s="419" t="s">
        <v>2811</v>
      </c>
      <c r="CO653" s="418" t="s">
        <v>2034</v>
      </c>
      <c r="CP653" s="284">
        <f>IF(CO653="Kopman",2,1)</f>
        <v>2</v>
      </c>
      <c r="CQ653" s="204">
        <f>VLOOKUP(CN653,$A$681:$F$2236,6,FALSE)</f>
        <v>18</v>
      </c>
      <c r="CR653" s="203" t="s">
        <v>61</v>
      </c>
      <c r="CS653" s="10">
        <f>CQ653*1.5*CP653</f>
        <v>54</v>
      </c>
      <c r="CT653" s="10"/>
      <c r="CU653" s="268"/>
      <c r="CV653" s="203" t="s">
        <v>110</v>
      </c>
      <c r="CW653" s="277" t="s">
        <v>1198</v>
      </c>
      <c r="CY653" s="284">
        <f>IF(CX653="Kopman",2,1)</f>
        <v>1</v>
      </c>
      <c r="CZ653" s="204">
        <f>VLOOKUP(CW653,$A$681:$F$2236,6,FALSE)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620</v>
      </c>
      <c r="DH653" s="284">
        <f>IF(DG653="Kopman",2,1)</f>
        <v>1</v>
      </c>
      <c r="DI653" s="204">
        <f>VLOOKUP(DF653,$A$681:$F$2236,6,FALSE)</f>
        <v>20</v>
      </c>
      <c r="DJ653" s="203" t="s">
        <v>61</v>
      </c>
      <c r="DK653" s="10">
        <f>DI653*1.5*DH653</f>
        <v>30</v>
      </c>
      <c r="DL653" s="10"/>
      <c r="DM653" s="268"/>
      <c r="DN653" s="203" t="s">
        <v>110</v>
      </c>
      <c r="DO653" s="277" t="s">
        <v>573</v>
      </c>
      <c r="DQ653" s="284">
        <f>IF(DP653="Kopman",2,1)</f>
        <v>1</v>
      </c>
      <c r="DR653" s="204">
        <f>VLOOKUP(DO653,$A$681:$F$2236,6,FALSE)</f>
        <v>3</v>
      </c>
      <c r="DS653" s="203" t="s">
        <v>61</v>
      </c>
      <c r="DT653" s="10">
        <f>DR653*1.5*DQ653</f>
        <v>4.5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VLOOKUP(DX653,$A$681:$F$2236,6,FALSE)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459</v>
      </c>
      <c r="EI653" s="284">
        <f>IF(EH653="Kopman",2,1)</f>
        <v>1</v>
      </c>
      <c r="EJ653" s="204">
        <f>VLOOKUP(EG653,$A$681:$F$2236,6,FALSE)</f>
        <v>0</v>
      </c>
      <c r="EK653" s="203" t="s">
        <v>61</v>
      </c>
      <c r="EL653" s="10">
        <f>EJ653*1.5*EI653</f>
        <v>0</v>
      </c>
      <c r="EM653" s="10"/>
      <c r="EN653" s="268"/>
      <c r="EO653" s="203" t="s">
        <v>110</v>
      </c>
      <c r="EP653" s="277" t="s">
        <v>2099</v>
      </c>
      <c r="ER653" s="284">
        <f>IF(EQ653="Kopman",2,1)</f>
        <v>1</v>
      </c>
      <c r="ES653" s="204">
        <f>VLOOKUP(EP653,$A$681:$F$2236,6,FALSE)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573</v>
      </c>
      <c r="FA653" s="284">
        <f>IF(EZ653="Kopman",2,1)</f>
        <v>1</v>
      </c>
      <c r="FB653" s="204">
        <f>VLOOKUP(EY653,$A$681:$F$2236,6,FALSE)</f>
        <v>3</v>
      </c>
      <c r="FC653" s="203" t="s">
        <v>61</v>
      </c>
      <c r="FD653" s="10">
        <f>FB653*1.5*FA653</f>
        <v>4.5</v>
      </c>
      <c r="FE653" s="10"/>
      <c r="FF653" s="268"/>
      <c r="FG653" s="203" t="s">
        <v>110</v>
      </c>
      <c r="FH653" s="424" t="s">
        <v>847</v>
      </c>
      <c r="FJ653" s="284">
        <f>IF(FI653="Kopman",2,1)</f>
        <v>1</v>
      </c>
      <c r="FK653" s="204">
        <f>VLOOKUP(FH653,$A$681:$F$2236,6,FALSE)</f>
        <v>75</v>
      </c>
      <c r="FL653" s="203" t="s">
        <v>61</v>
      </c>
      <c r="FM653" s="10">
        <f>FK653*1.5*FJ653</f>
        <v>112.5</v>
      </c>
      <c r="FN653" s="10"/>
      <c r="FO653" s="268"/>
      <c r="FP653" s="203" t="s">
        <v>110</v>
      </c>
      <c r="FQ653" s="277" t="s">
        <v>2099</v>
      </c>
      <c r="FS653" s="284">
        <f>IF(FR653="Kopman",2,1)</f>
        <v>1</v>
      </c>
      <c r="FT653" s="204">
        <f>VLOOKUP(FQ653,$A$681:$F$2236,6,FALSE)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2811</v>
      </c>
      <c r="GB653" s="284">
        <f>IF(GA653="Kopman",2,1)</f>
        <v>1</v>
      </c>
      <c r="GC653" s="204">
        <f>VLOOKUP(FZ653,$A$681:$F$2236,6,FALSE)</f>
        <v>18</v>
      </c>
      <c r="GD653" s="203" t="s">
        <v>61</v>
      </c>
      <c r="GE653" s="10">
        <f>GC653*1.5*GB653</f>
        <v>27</v>
      </c>
      <c r="GF653" s="10"/>
      <c r="GG653" s="268"/>
      <c r="GH653" s="203" t="s">
        <v>110</v>
      </c>
      <c r="GI653" s="277" t="s">
        <v>569</v>
      </c>
      <c r="GK653" s="284">
        <f>IF(GJ653="Kopman",2,1)</f>
        <v>1</v>
      </c>
      <c r="GL653" s="204">
        <f>VLOOKUP(GI653,$A$681:$F$2236,6,FALSE)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2703</v>
      </c>
      <c r="GT653" s="284">
        <f>IF(GS653="Kopman",2,1)</f>
        <v>1</v>
      </c>
      <c r="GU653" s="204">
        <f>VLOOKUP(GR653,$A$681:$F$2236,6,FALSE)</f>
        <v>1</v>
      </c>
      <c r="GV653" s="203" t="s">
        <v>61</v>
      </c>
      <c r="GW653" s="10">
        <f>GU653*1.5</f>
        <v>1.5</v>
      </c>
      <c r="GX653" s="10"/>
      <c r="GY653" s="268"/>
      <c r="GZ653" s="203" t="s">
        <v>110</v>
      </c>
      <c r="HA653" s="277" t="s">
        <v>569</v>
      </c>
      <c r="HC653" s="284">
        <f>IF(HB653="Kopman",2,1)</f>
        <v>1</v>
      </c>
      <c r="HD653" s="204">
        <f>VLOOKUP(HA653,$A$681:$F$2236,6,FALSE)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569</v>
      </c>
      <c r="HL653" s="284">
        <f>IF(HK653="Kopman",2,1)</f>
        <v>1</v>
      </c>
      <c r="HM653" s="204">
        <f>VLOOKUP(HJ653,$A$681:$F$2236,6,FALSE)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586</v>
      </c>
      <c r="HU653" s="284">
        <f>IF(HT653="Kopman",2,1)</f>
        <v>1</v>
      </c>
      <c r="HV653" s="204">
        <f>VLOOKUP(HS653,$A$681:$F$2236,6,FALSE)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VLOOKUP(IB653,$A$681:$F$2236,6,FALSE)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620</v>
      </c>
      <c r="IM653" s="284">
        <f>IF(IL653="Kopman",2,1)</f>
        <v>1</v>
      </c>
      <c r="IN653" s="204">
        <f>VLOOKUP(IK653,$A$681:$F$2236,6,FALSE)</f>
        <v>20</v>
      </c>
      <c r="IO653" s="203" t="s">
        <v>61</v>
      </c>
      <c r="IP653" s="10">
        <f>IN653*1.5*IM653</f>
        <v>30</v>
      </c>
      <c r="IQ653" s="10"/>
      <c r="IR653" s="268"/>
      <c r="IS653" s="203" t="s">
        <v>110</v>
      </c>
      <c r="IT653" s="277" t="s">
        <v>637</v>
      </c>
      <c r="IV653" s="284">
        <f>IF(IU653="Kopman",2,1)</f>
        <v>1</v>
      </c>
      <c r="IW653" s="204">
        <f>VLOOKUP(IT653,$A$681:$F$2236,6,FALSE)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847</v>
      </c>
      <c r="JE653" s="284">
        <f>IF(JD653="Kopman",2,1)</f>
        <v>1</v>
      </c>
      <c r="JF653" s="204">
        <f>VLOOKUP(JC653,$A$681:$F$2236,6,FALSE)</f>
        <v>75</v>
      </c>
      <c r="JG653" s="203" t="s">
        <v>61</v>
      </c>
      <c r="JH653" s="10">
        <f>JF653*1.5*JE653</f>
        <v>112.5</v>
      </c>
      <c r="JI653" s="10"/>
      <c r="JJ653" s="268"/>
      <c r="JK653" s="203" t="s">
        <v>110</v>
      </c>
      <c r="JL653" s="277" t="s">
        <v>2072</v>
      </c>
      <c r="JN653" s="284">
        <f>IF(JM653="Kopman",2,1)</f>
        <v>1</v>
      </c>
      <c r="JO653" s="204">
        <f>VLOOKUP(JL653,$A$681:$F$2236,6,FALSE)</f>
        <v>13</v>
      </c>
      <c r="JP653" s="203" t="s">
        <v>61</v>
      </c>
      <c r="JQ653" s="10">
        <f>JO653*1.5*JN653</f>
        <v>19.5</v>
      </c>
      <c r="JR653" s="10"/>
      <c r="JS653" s="268"/>
      <c r="JT653" s="203" t="s">
        <v>110</v>
      </c>
      <c r="JU653" s="277" t="s">
        <v>2703</v>
      </c>
      <c r="JW653" s="284">
        <f>IF(JV653="Kopman",2,1)</f>
        <v>1</v>
      </c>
      <c r="JX653" s="204">
        <f>VLOOKUP(JU653,$A$681:$F$2236,6,FALSE)</f>
        <v>1</v>
      </c>
      <c r="JY653" s="203" t="s">
        <v>61</v>
      </c>
      <c r="JZ653" s="10">
        <f>JX653*1.5*JW653</f>
        <v>1.5</v>
      </c>
      <c r="KA653" s="10"/>
      <c r="KB653" s="268"/>
      <c r="KC653" s="203" t="s">
        <v>110</v>
      </c>
      <c r="KD653" s="277" t="s">
        <v>2073</v>
      </c>
      <c r="KF653" s="284">
        <f>IF(KE653="Kopman",2,1)</f>
        <v>1</v>
      </c>
      <c r="KG653" s="204">
        <f>VLOOKUP(KD653,$A$681:$F$2236,6,FALSE)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459</v>
      </c>
      <c r="KO653" s="284">
        <f>IF(KN653="Kopman",2,1)</f>
        <v>1</v>
      </c>
      <c r="KP653" s="204">
        <f>VLOOKUP(KM653,$A$681:$F$2236,6,FALSE)</f>
        <v>0</v>
      </c>
      <c r="KQ653" s="203" t="s">
        <v>61</v>
      </c>
      <c r="KR653" s="10">
        <f>KP653*1.5</f>
        <v>0</v>
      </c>
      <c r="KS653" s="10"/>
      <c r="KT653" s="268"/>
      <c r="KU653" s="203" t="s">
        <v>110</v>
      </c>
      <c r="KV653" s="277" t="s">
        <v>2532</v>
      </c>
      <c r="KX653" s="284">
        <f>IF(KW653="Kopman",2,1)</f>
        <v>1</v>
      </c>
      <c r="KY653" s="204">
        <f>VLOOKUP(KV653,$A$681:$F$2236,6,FALSE)</f>
        <v>0</v>
      </c>
      <c r="KZ653" s="203" t="s">
        <v>61</v>
      </c>
      <c r="LA653" s="10">
        <f>KY653*1.5*KX653</f>
        <v>0</v>
      </c>
      <c r="LB653" s="10"/>
      <c r="LC653" s="268"/>
      <c r="LD653" s="203" t="s">
        <v>110</v>
      </c>
      <c r="LE653" s="277" t="s">
        <v>1235</v>
      </c>
      <c r="LG653" s="284">
        <f>IF(LF653="Kopman",2,1)</f>
        <v>1</v>
      </c>
      <c r="LH653" s="204">
        <f>VLOOKUP(LE653,$A$681:$F$2236,6,FALSE)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574</v>
      </c>
      <c r="LP653" s="284">
        <f>IF(LO653="Kopman",2,1)</f>
        <v>1</v>
      </c>
      <c r="LQ653" s="204">
        <f>VLOOKUP(LN653,$A$681:$F$2236,6,FALSE)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554</v>
      </c>
      <c r="LY653" s="284">
        <f>IF(LX653="Kopman",2,1)</f>
        <v>1</v>
      </c>
      <c r="LZ653" s="204">
        <f>VLOOKUP(LW653,$A$681:$F$2236,6,FALSE)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1198</v>
      </c>
      <c r="MH653" s="284">
        <f>IF(MG653="Kopman",2,1)</f>
        <v>1</v>
      </c>
      <c r="MI653" s="204">
        <f>VLOOKUP(MF653,$A$681:$F$2236,6,FALSE)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2107</v>
      </c>
      <c r="MQ653" s="284">
        <f>IF(MP653="Kopman",2,1)</f>
        <v>1</v>
      </c>
      <c r="MR653" s="204">
        <f>VLOOKUP(MO653,$A$681:$F$2236,6,FALSE)</f>
        <v>0</v>
      </c>
      <c r="MS653" s="203" t="s">
        <v>61</v>
      </c>
      <c r="MT653" s="10">
        <f>MR653*1.5*MQ653</f>
        <v>0</v>
      </c>
      <c r="MU653" s="10"/>
      <c r="MV653" s="268"/>
      <c r="MW653" s="203" t="s">
        <v>110</v>
      </c>
      <c r="MX653" s="277" t="s">
        <v>847</v>
      </c>
      <c r="MZ653" s="284">
        <f>IF(MY653="Kopman",2,1)</f>
        <v>1</v>
      </c>
      <c r="NA653" s="204">
        <f>VLOOKUP(MX653,$A$681:$F$2236,6,FALSE)</f>
        <v>75</v>
      </c>
      <c r="NB653" s="203" t="s">
        <v>61</v>
      </c>
      <c r="NC653" s="10">
        <f>NA653*1.5*MZ653</f>
        <v>112.5</v>
      </c>
      <c r="ND653" s="10"/>
      <c r="NE653" s="268"/>
      <c r="NF653" s="203" t="s">
        <v>110</v>
      </c>
      <c r="NG653" s="277" t="s">
        <v>669</v>
      </c>
      <c r="NI653" s="284">
        <f>IF(NH653="Kopman",2,1)</f>
        <v>1</v>
      </c>
      <c r="NJ653" s="204">
        <f>VLOOKUP(NG653,$A$681:$F$2236,6,FALSE)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7" t="s">
        <v>847</v>
      </c>
      <c r="NR653" s="284">
        <f>IF(NQ653="Kopman",2,1)</f>
        <v>1</v>
      </c>
      <c r="NS653" s="204">
        <f>VLOOKUP(NP653,$A$681:$F$2236,6,FALSE)</f>
        <v>75</v>
      </c>
      <c r="NT653" s="203" t="s">
        <v>61</v>
      </c>
      <c r="NU653" s="10">
        <f>NS653*1.5*NR653</f>
        <v>112.5</v>
      </c>
      <c r="NV653" s="10"/>
      <c r="NW653" s="268"/>
      <c r="NX653" s="203" t="s">
        <v>110</v>
      </c>
      <c r="NY653" s="277" t="s">
        <v>573</v>
      </c>
      <c r="OA653" s="284">
        <f>IF(NZ653="Kopman",2,1)</f>
        <v>1</v>
      </c>
      <c r="OB653" s="204">
        <f>VLOOKUP(NY653,$A$681:$F$2236,6,FALSE)</f>
        <v>3</v>
      </c>
      <c r="OC653" s="203" t="s">
        <v>61</v>
      </c>
      <c r="OD653" s="10">
        <f>OB653*1.5</f>
        <v>4.5</v>
      </c>
      <c r="OE653" s="10"/>
      <c r="OF653" s="268"/>
      <c r="OG653" s="203" t="s">
        <v>110</v>
      </c>
      <c r="OH653" s="277" t="s">
        <v>569</v>
      </c>
      <c r="OJ653" s="284">
        <f>IF(OI653="Kopman",2,1)</f>
        <v>1</v>
      </c>
      <c r="OK653" s="204">
        <f>VLOOKUP(OH653,$A$681:$F$2236,6,FALSE)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7" t="s">
        <v>2090</v>
      </c>
      <c r="OS653" s="284">
        <f>IF(OR653="Kopman",2,1)</f>
        <v>1</v>
      </c>
      <c r="OT653" s="204">
        <f>VLOOKUP(OQ653,$A$681:$F$2236,6,FALSE)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31" t="s">
        <v>459</v>
      </c>
      <c r="PB653" s="284">
        <f>IF(PA653="Kopman",2,1)</f>
        <v>1</v>
      </c>
      <c r="PC653" s="204">
        <f>VLOOKUP(OZ653,$A$681:$F$2236,6,FALSE)</f>
        <v>0</v>
      </c>
      <c r="PD653" s="203" t="s">
        <v>61</v>
      </c>
      <c r="PE653" s="10">
        <f>PC653*1.5*PB653</f>
        <v>0</v>
      </c>
      <c r="PF653" s="10"/>
      <c r="PG653" s="268"/>
      <c r="PH653" s="203" t="s">
        <v>110</v>
      </c>
      <c r="PI653" s="277" t="s">
        <v>2811</v>
      </c>
      <c r="PK653" s="284">
        <f>IF(PJ653="Kopman",2,1)</f>
        <v>1</v>
      </c>
      <c r="PL653" s="204">
        <f>VLOOKUP(PI653,$A$681:$F$2236,6,FALSE)</f>
        <v>18</v>
      </c>
      <c r="PM653" s="203" t="s">
        <v>61</v>
      </c>
      <c r="PN653" s="10">
        <f>PL653*1.5*PK653</f>
        <v>27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VLOOKUP(PR653,$A$681:$F$2236,6,FALSE)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1281</v>
      </c>
      <c r="QC653" s="284">
        <f>IF(QB653="Kopman",2,1)</f>
        <v>1</v>
      </c>
      <c r="QD653" s="204">
        <f>VLOOKUP(QA653,$A$681:$F$2236,6,FALSE)</f>
        <v>10</v>
      </c>
      <c r="QE653" s="203" t="s">
        <v>61</v>
      </c>
      <c r="QF653" s="10">
        <f>QD653*1.5*QC653</f>
        <v>15</v>
      </c>
      <c r="QG653" s="10"/>
      <c r="QH653" s="268"/>
      <c r="QI653" s="203" t="s">
        <v>110</v>
      </c>
      <c r="QJ653" s="277" t="s">
        <v>620</v>
      </c>
      <c r="QL653" s="284">
        <f>IF(QK653="Kopman",2,1)</f>
        <v>1</v>
      </c>
      <c r="QM653" s="204">
        <f>VLOOKUP(QJ653,$A$681:$F$2236,6,FALSE)</f>
        <v>20</v>
      </c>
      <c r="QN653" s="203" t="s">
        <v>61</v>
      </c>
      <c r="QO653" s="10">
        <f>QM653*1.5*QL653</f>
        <v>30</v>
      </c>
      <c r="QP653" s="10"/>
      <c r="QQ653" s="268"/>
      <c r="QR653" s="203" t="s">
        <v>110</v>
      </c>
      <c r="QS653" s="277" t="s">
        <v>569</v>
      </c>
      <c r="QU653" s="284">
        <f>IF(QT653="Kopman",2,1)</f>
        <v>1</v>
      </c>
      <c r="QV653" s="204">
        <f>VLOOKUP(QS653,$A$681:$F$2236,6,FALSE)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620</v>
      </c>
      <c r="RD653" s="284">
        <f>IF(RC653="Kopman",2,1)</f>
        <v>1</v>
      </c>
      <c r="RE653" s="204">
        <f>VLOOKUP(RB653,$A$681:$F$2236,6,FALSE)</f>
        <v>20</v>
      </c>
      <c r="RF653" s="203" t="s">
        <v>61</v>
      </c>
      <c r="RG653" s="10">
        <f>RE653*1.5*RD653</f>
        <v>30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VLOOKUP(RK653,$A$681:$F$2236,6,FALSE)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569</v>
      </c>
      <c r="RV653" s="284">
        <f>IF(RU653="Kopman",2,1)</f>
        <v>1</v>
      </c>
      <c r="RW653" s="204">
        <f>VLOOKUP(RT653,$A$681:$F$2236,6,FALSE)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569</v>
      </c>
      <c r="SE653" s="284">
        <f>IF(SD653="Kopman",2,1)</f>
        <v>1</v>
      </c>
      <c r="SF653" s="204">
        <f>VLOOKUP(SC653,$A$681:$F$2236,6,FALSE)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847</v>
      </c>
      <c r="SN653" s="284">
        <f>IF(SM653="Kopman",2,1)</f>
        <v>1</v>
      </c>
      <c r="SO653" s="204">
        <f>VLOOKUP(SL653,$A$681:$F$2236,6,FALSE)</f>
        <v>75</v>
      </c>
      <c r="SP653" s="203" t="s">
        <v>61</v>
      </c>
      <c r="SQ653" s="10">
        <f>SO653*1.5*SN653</f>
        <v>112.5</v>
      </c>
      <c r="SR653" s="10"/>
      <c r="SS653" s="274"/>
      <c r="ST653" s="203" t="s">
        <v>110</v>
      </c>
      <c r="SU653" s="277" t="s">
        <v>958</v>
      </c>
      <c r="SW653" s="284">
        <f>IF(SV653="Kopman",2,1)</f>
        <v>1</v>
      </c>
      <c r="SX653" s="204">
        <f>VLOOKUP(SU653,$A$681:$F$2236,6,FALSE)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31" t="s">
        <v>637</v>
      </c>
      <c r="TF653" s="284">
        <f>IF(TE653="Kopman",2,1)</f>
        <v>1</v>
      </c>
      <c r="TG653" s="204">
        <f>VLOOKUP(TD653,$A$681:$F$2236,6,FALSE)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993</v>
      </c>
      <c r="TO653" s="284">
        <f>IF(TN653="Kopman",2,1)</f>
        <v>1</v>
      </c>
      <c r="TP653" s="204">
        <f>VLOOKUP(TM653,$A$681:$F$2236,6,FALSE)</f>
        <v>41</v>
      </c>
      <c r="TQ653" s="203" t="s">
        <v>61</v>
      </c>
      <c r="TR653" s="10">
        <f>TP653*1.5*TO653</f>
        <v>61.5</v>
      </c>
      <c r="TS653" s="10"/>
      <c r="TT653" s="274"/>
      <c r="TU653" s="203" t="s">
        <v>110</v>
      </c>
      <c r="TV653" s="277" t="s">
        <v>1737</v>
      </c>
      <c r="TX653" s="284">
        <f>IF(TW653="Kopman",2,1)</f>
        <v>1</v>
      </c>
      <c r="TY653" s="204">
        <f>VLOOKUP(TV653,$A$681:$F$2236,6,FALSE)</f>
        <v>0</v>
      </c>
      <c r="TZ653" s="203" t="s">
        <v>61</v>
      </c>
      <c r="UA653" s="10">
        <f>TY653*1.5*TX653</f>
        <v>0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VLOOKUP(UE653,$A$681:$F$2236,6,FALSE)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569</v>
      </c>
      <c r="UP653" s="284">
        <f>IF(UO653="Kopman",2,1)</f>
        <v>1</v>
      </c>
      <c r="UQ653" s="204">
        <f>VLOOKUP(UN653,$A$681:$F$2236,6,FALSE)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2107</v>
      </c>
      <c r="UY653" s="284">
        <f>IF(UX653="Kopman",2,1)</f>
        <v>1</v>
      </c>
      <c r="UZ653" s="204">
        <f>VLOOKUP(UW653,$A$681:$F$2236,6,FALSE)</f>
        <v>0</v>
      </c>
      <c r="VA653" s="203" t="s">
        <v>61</v>
      </c>
      <c r="VB653" s="10">
        <f>UZ653*1.5*UY653</f>
        <v>0</v>
      </c>
      <c r="VC653" s="10"/>
      <c r="VD653" s="274"/>
      <c r="VE653" s="203" t="s">
        <v>110</v>
      </c>
      <c r="VF653" s="277" t="s">
        <v>574</v>
      </c>
      <c r="VH653" s="284">
        <f>IF(VG653="Kopman",2,1)</f>
        <v>1</v>
      </c>
      <c r="VI653" s="204">
        <f>VLOOKUP(VF653,$A$681:$F$2236,6,FALSE)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890</v>
      </c>
      <c r="VQ653" s="284">
        <f>IF(VP653="Kopman",2,1)</f>
        <v>1</v>
      </c>
      <c r="VR653" s="204">
        <f>VLOOKUP(VO653,$A$681:$F$2236,6,FALSE)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VLOOKUP(VX653,$A$681:$F$2236,6,FALSE)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1209</v>
      </c>
      <c r="WI653" s="284">
        <f>IF(WH653="Kopman",2,1)</f>
        <v>1</v>
      </c>
      <c r="WJ653" s="204">
        <f>VLOOKUP(WG653,$A$681:$F$2236,6,FALSE)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VLOOKUP(WP653,$A$681:$F$2236,6,FALSE)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VLOOKUP(WY653,$A$681:$F$2236,6,FALSE)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2837</v>
      </c>
      <c r="XJ653" s="284">
        <f>IF(XI653="Kopman",2,1)</f>
        <v>1</v>
      </c>
      <c r="XK653" s="204">
        <f>VLOOKUP(XH653,$A$681:$F$2236,6,FALSE)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847</v>
      </c>
      <c r="XS653" s="284">
        <f>IF(XR653="Kopman",2,1)</f>
        <v>1</v>
      </c>
      <c r="XT653" s="204">
        <f>VLOOKUP(XQ653,$A$681:$F$2236,6,FALSE)</f>
        <v>75</v>
      </c>
      <c r="XU653" s="203" t="s">
        <v>61</v>
      </c>
      <c r="XV653" s="10">
        <f>XT653*1.5*XS653</f>
        <v>112.5</v>
      </c>
      <c r="XW653" s="10"/>
      <c r="XX653" s="274"/>
      <c r="XY653" s="203" t="s">
        <v>110</v>
      </c>
      <c r="XZ653" s="277" t="s">
        <v>566</v>
      </c>
      <c r="YB653" s="284">
        <f>IF(YA653="Kopman",2,1)</f>
        <v>1</v>
      </c>
      <c r="YC653" s="204">
        <f>VLOOKUP(XZ653,$A$681:$F$2236,6,FALSE)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VLOOKUP(YI653,$A$681:$F$2236,6,FALSE)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VLOOKUP(YR653,$A$681:$F$2236,6,FALSE)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31" t="s">
        <v>569</v>
      </c>
      <c r="ZC653" s="284">
        <f>IF(ZB653="Kopman",2,1)</f>
        <v>1</v>
      </c>
      <c r="ZD653" s="204">
        <f>VLOOKUP(ZA653,$A$681:$F$2236,6,FALSE)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555</v>
      </c>
      <c r="ZL653" s="284">
        <f>IF(ZK653="Kopman",2,1)</f>
        <v>1</v>
      </c>
      <c r="ZM653" s="204">
        <f>VLOOKUP(ZJ653,$A$681:$F$2236,6,FALSE)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847</v>
      </c>
      <c r="ZU653" s="284">
        <f>IF(ZT653="Kopman",2,1)</f>
        <v>1</v>
      </c>
      <c r="ZV653" s="204">
        <f>VLOOKUP(ZS653,$A$681:$F$2236,6,FALSE)</f>
        <v>75</v>
      </c>
      <c r="ZW653" s="203" t="s">
        <v>61</v>
      </c>
      <c r="ZX653" s="10">
        <f>ZV653*1.5*ZU653</f>
        <v>112.5</v>
      </c>
      <c r="ZY653" s="10"/>
      <c r="ZZ653" s="274"/>
      <c r="AAA653" s="203" t="s">
        <v>110</v>
      </c>
      <c r="AAB653" s="277" t="s">
        <v>988</v>
      </c>
      <c r="AAD653" s="284">
        <f>IF(AAC653="Kopman",2,1)</f>
        <v>1</v>
      </c>
      <c r="AAE653" s="204">
        <f>VLOOKUP(AAB653,$A$681:$F$2236,6,FALSE)</f>
        <v>0</v>
      </c>
      <c r="AAF653" s="203" t="s">
        <v>61</v>
      </c>
      <c r="AAG653" s="10">
        <f>AAE653*1.5*AAD653</f>
        <v>0</v>
      </c>
      <c r="AAH653" s="10"/>
      <c r="AAI653" s="274"/>
      <c r="AAJ653" s="203" t="s">
        <v>110</v>
      </c>
      <c r="AAK653" s="277" t="s">
        <v>2675</v>
      </c>
      <c r="AAM653" s="284">
        <f>IF(AAL653="Kopman",2,1)</f>
        <v>1</v>
      </c>
      <c r="AAN653" s="204">
        <f>VLOOKUP(AAK653,$A$681:$F$2236,6,FALSE)</f>
        <v>4</v>
      </c>
      <c r="AAO653" s="203" t="s">
        <v>61</v>
      </c>
      <c r="AAP653" s="10">
        <f>AAN653*1.5*AAM653</f>
        <v>6</v>
      </c>
      <c r="AAQ653" s="10"/>
      <c r="AAR653" s="274"/>
      <c r="AAS653" s="203" t="s">
        <v>110</v>
      </c>
      <c r="AAT653" s="277" t="s">
        <v>682</v>
      </c>
      <c r="AAV653" s="284">
        <f>IF(AAU653="Kopman",2,1)</f>
        <v>1</v>
      </c>
      <c r="AAW653" s="204">
        <f>VLOOKUP(AAT653,$A$681:$F$2236,6,FALSE)</f>
        <v>43</v>
      </c>
      <c r="AAX653" s="203" t="s">
        <v>61</v>
      </c>
      <c r="AAY653" s="10">
        <f>AAW653*1.5*AAV653</f>
        <v>64.5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VLOOKUP(ABC653,$A$681:$F$2236,6,FALSE)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1269</v>
      </c>
      <c r="ABN653" s="284">
        <f>IF(ABM653="Kopman",2,1)</f>
        <v>1</v>
      </c>
      <c r="ABO653" s="204">
        <f>VLOOKUP(ABL653,$A$681:$F$2236,6,FALSE)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19" t="s">
        <v>847</v>
      </c>
      <c r="ABV653" s="418" t="s">
        <v>2034</v>
      </c>
      <c r="ABW653" s="284">
        <f>IF(ABV653="Kopman",2,1)</f>
        <v>2</v>
      </c>
      <c r="ABX653" s="204">
        <f>VLOOKUP(ABU653,$A$681:$F$2236,6,FALSE)</f>
        <v>75</v>
      </c>
      <c r="ABY653" s="203" t="s">
        <v>61</v>
      </c>
      <c r="ABZ653" s="10">
        <f>ABX653*1.5*ABW653</f>
        <v>225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VLOOKUP(ACD653,$A$681:$F$2236,6,FALSE)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VLOOKUP(ACM653,$A$681:$F$2236,6,FALSE)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VLOOKUP(ACV653,$A$681:$F$2236,6,FALSE)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VLOOKUP(ADE653,$A$681:$F$2236,6,FALSE)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VLOOKUP(ADN653,$A$681:$F$2236,6,FALSE)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VLOOKUP(ADW653,$A$681:$F$2236,6,FALSE)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VLOOKUP(AEF653,$A$681:$F$2236,6,FALSE)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VLOOKUP(AEO653,$A$681:$F$2236,6,FALSE)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VLOOKUP(AEX653,$A$681:$F$2236,6,FALSE)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VLOOKUP(AFG653,$A$681:$F$2236,6,FALSE)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VLOOKUP(AFP653,$A$681:$F$2236,6,FALSE)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VLOOKUP(AFY653,$A$681:$F$2236,6,FALSE)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VLOOKUP(AGH653,$A$681:$F$2236,6,FALSE)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VLOOKUP(AGQ653,$A$681:$F$2236,6,FALSE)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2703</v>
      </c>
      <c r="AHB653" s="284">
        <f>IF(AHA653="Kopman",2,1)</f>
        <v>1</v>
      </c>
      <c r="AHC653" s="204">
        <f>VLOOKUP(AGZ653,$A$681:$F$2236,6,FALSE)</f>
        <v>1</v>
      </c>
      <c r="AHD653" s="203" t="s">
        <v>61</v>
      </c>
      <c r="AHE653" s="10">
        <f>AHC653*1.5*AHB653</f>
        <v>1.5</v>
      </c>
      <c r="AHF653" s="10"/>
      <c r="AHG653" s="274"/>
      <c r="AHH653" s="203" t="s">
        <v>110</v>
      </c>
      <c r="AHI653" s="277" t="s">
        <v>539</v>
      </c>
      <c r="AHK653" s="284">
        <f>IF(AHJ653="Kopman",2,1)</f>
        <v>1</v>
      </c>
      <c r="AHL653" s="204">
        <f>VLOOKUP(AHI653,$A$681:$F$2236,6,FALSE)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569</v>
      </c>
      <c r="AHT653" s="284">
        <f>IF(AHS653="Kopman",2,1)</f>
        <v>1</v>
      </c>
      <c r="AHU653" s="204">
        <f>VLOOKUP(AHR653,$A$681:$F$2236,6,FALSE)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2837</v>
      </c>
      <c r="AIC653" s="284">
        <f>IF(AIB653="Kopman",2,1)</f>
        <v>1</v>
      </c>
      <c r="AID653" s="204">
        <f>VLOOKUP(AIA653,$A$681:$F$2236,6,FALSE)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459</v>
      </c>
      <c r="AIL653" s="284">
        <f>IF(AIK653="Kopman",2,1)</f>
        <v>1</v>
      </c>
      <c r="AIM653" s="204">
        <f>VLOOKUP(AIJ653,$A$681:$F$2236,6,FALSE)</f>
        <v>0</v>
      </c>
      <c r="AIN653" s="203" t="s">
        <v>61</v>
      </c>
      <c r="AIO653" s="10">
        <f>AIM653*1.5*AIL653</f>
        <v>0</v>
      </c>
      <c r="AIP653" s="10"/>
      <c r="AIQ653" s="274"/>
      <c r="AIR653" s="203" t="s">
        <v>110</v>
      </c>
      <c r="AIS653" s="277" t="s">
        <v>573</v>
      </c>
      <c r="AIU653" s="284">
        <f>IF(AIT653="Kopman",2,1)</f>
        <v>1</v>
      </c>
      <c r="AIV653" s="204">
        <f>VLOOKUP(AIS653,$A$681:$F$2236,6,FALSE)</f>
        <v>3</v>
      </c>
      <c r="AIW653" s="203" t="s">
        <v>61</v>
      </c>
      <c r="AIX653" s="10">
        <f>AIV653*1.5*AIU653</f>
        <v>4.5</v>
      </c>
      <c r="AIY653" s="10"/>
      <c r="AIZ653" s="274"/>
      <c r="AJA653" s="203" t="s">
        <v>110</v>
      </c>
      <c r="AJB653" s="277" t="s">
        <v>459</v>
      </c>
      <c r="AJD653" s="284">
        <f>IF(AJC653="Kopman",2,1)</f>
        <v>1</v>
      </c>
      <c r="AJE653" s="204">
        <f>VLOOKUP(AJB653,$A$681:$F$2236,6,FALSE)</f>
        <v>0</v>
      </c>
      <c r="AJF653" s="203" t="s">
        <v>61</v>
      </c>
      <c r="AJG653" s="10">
        <f>AJE653*1.5*AJD653</f>
        <v>0</v>
      </c>
      <c r="AJH653" s="10"/>
      <c r="AJI653" s="274"/>
      <c r="AJJ653" s="203" t="s">
        <v>110</v>
      </c>
      <c r="AJK653" s="277" t="s">
        <v>554</v>
      </c>
      <c r="AJM653" s="284">
        <f>IF(AJL653="Kopman",2,1)</f>
        <v>1</v>
      </c>
      <c r="AJN653" s="204">
        <f>VLOOKUP(AJK653,$A$681:$F$2236,6,FALSE)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4" t="s">
        <v>2703</v>
      </c>
      <c r="AJV653" s="284">
        <f>IF(AJU653="Kopman",2,1)</f>
        <v>1</v>
      </c>
      <c r="AJW653" s="204">
        <f>VLOOKUP(AJT653,$A$681:$F$2236,6,FALSE)</f>
        <v>1</v>
      </c>
      <c r="AJX653" s="203" t="s">
        <v>61</v>
      </c>
      <c r="AJY653" s="10">
        <f>AJW653*1.5*AJV653</f>
        <v>1.5</v>
      </c>
      <c r="AJZ653" s="10"/>
      <c r="AKA653" s="274"/>
      <c r="AKB653" s="203" t="s">
        <v>110</v>
      </c>
      <c r="AKC653" s="277" t="s">
        <v>459</v>
      </c>
      <c r="AKE653" s="284">
        <f>IF(AKD653="Kopman",2,1)</f>
        <v>1</v>
      </c>
      <c r="AKF653" s="204">
        <f>VLOOKUP(AKC653,$A$681:$F$2236,6,FALSE)</f>
        <v>0</v>
      </c>
      <c r="AKG653" s="203" t="s">
        <v>61</v>
      </c>
      <c r="AKH653" s="10">
        <f>AKF653*1.5*AKE653</f>
        <v>0</v>
      </c>
      <c r="AKI653" s="10"/>
      <c r="AKJ653" s="274"/>
      <c r="AKK653" s="203" t="s">
        <v>110</v>
      </c>
      <c r="AKL653" s="277" t="s">
        <v>2811</v>
      </c>
      <c r="AKN653" s="284">
        <f>IF(AKM653="Kopman",2,1)</f>
        <v>1</v>
      </c>
      <c r="AKO653" s="204">
        <f>VLOOKUP(AKL653,$A$681:$F$2236,6,FALSE)</f>
        <v>18</v>
      </c>
      <c r="AKP653" s="203" t="s">
        <v>61</v>
      </c>
      <c r="AKQ653" s="10">
        <f>AKO653*1.5*AKN653</f>
        <v>27</v>
      </c>
      <c r="AKR653" s="10"/>
      <c r="AKS653" s="274"/>
      <c r="AKT653" s="203" t="s">
        <v>110</v>
      </c>
      <c r="AKU653" s="277" t="s">
        <v>573</v>
      </c>
      <c r="AKW653" s="284">
        <f>IF(AKV653="Kopman",2,1)</f>
        <v>1</v>
      </c>
      <c r="AKX653" s="204">
        <f>VLOOKUP(AKU653,$A$681:$F$2236,6,FALSE)</f>
        <v>3</v>
      </c>
      <c r="AKY653" s="203" t="s">
        <v>61</v>
      </c>
      <c r="AKZ653" s="10">
        <f>AKX653*1.5*AKW653</f>
        <v>4.5</v>
      </c>
      <c r="ALA653" s="10"/>
      <c r="ALB653" s="274"/>
      <c r="ALC653" s="203" t="s">
        <v>110</v>
      </c>
      <c r="ALD653" s="277" t="s">
        <v>1275</v>
      </c>
      <c r="ALF653" s="284">
        <f>IF(ALE653="Kopman",2,1)</f>
        <v>1</v>
      </c>
      <c r="ALG653" s="204">
        <f>VLOOKUP(ALD653,$A$681:$F$2236,6,FALSE)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857</v>
      </c>
      <c r="ALO653" s="284">
        <f>IF(ALN653="Kopman",2,1)</f>
        <v>1</v>
      </c>
      <c r="ALP653" s="204">
        <f>VLOOKUP(ALM653,$A$681:$F$2236,6,FALSE)</f>
        <v>4</v>
      </c>
      <c r="ALQ653" s="203" t="s">
        <v>61</v>
      </c>
      <c r="ALR653" s="10">
        <f>ALP653*1.5*ALO653</f>
        <v>6</v>
      </c>
      <c r="ALS653" s="10"/>
      <c r="ALT653" s="274"/>
      <c r="ALU653" s="203" t="s">
        <v>110</v>
      </c>
      <c r="ALV653" s="277" t="s">
        <v>569</v>
      </c>
      <c r="ALX653" s="284">
        <f>IF(ALW653="Kopman",2,1)</f>
        <v>1</v>
      </c>
      <c r="ALY653" s="204">
        <f>VLOOKUP(ALV653,$A$681:$F$2236,6,FALSE)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655</v>
      </c>
      <c r="AMG653" s="284">
        <f>IF(AMF653="Kopman",2,1)</f>
        <v>1</v>
      </c>
      <c r="AMH653" s="204">
        <f>VLOOKUP(AME653,$A$681:$F$2236,6,FALSE)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620</v>
      </c>
      <c r="AMP653" s="284">
        <f>IF(AMO653="Kopman",2,1)</f>
        <v>1</v>
      </c>
      <c r="AMQ653" s="204">
        <f>VLOOKUP(AMN653,$A$681:$F$2236,6,FALSE)</f>
        <v>20</v>
      </c>
      <c r="AMR653" s="203" t="s">
        <v>61</v>
      </c>
      <c r="AMS653" s="10">
        <f>AMQ653*1.5*AMP653</f>
        <v>30</v>
      </c>
      <c r="AMT653" s="10"/>
      <c r="AMU653" s="274"/>
      <c r="AMV653" s="203" t="s">
        <v>110</v>
      </c>
      <c r="AMW653" s="277" t="s">
        <v>811</v>
      </c>
      <c r="AMY653" s="284">
        <f>IF(AMX653="Kopman",2,1)</f>
        <v>1</v>
      </c>
      <c r="AMZ653" s="204">
        <f>VLOOKUP(AMW653,$A$681:$F$2236,6,FALSE)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847</v>
      </c>
      <c r="ANH653" s="284">
        <f>IF(ANG653="Kopman",2,1)</f>
        <v>1</v>
      </c>
      <c r="ANI653" s="204">
        <f>VLOOKUP(ANF653,$A$681:$F$2236,6,FALSE)</f>
        <v>75</v>
      </c>
      <c r="ANJ653" s="203" t="s">
        <v>61</v>
      </c>
      <c r="ANK653" s="10">
        <f>ANI653*1.5*ANH653</f>
        <v>112.5</v>
      </c>
      <c r="ANL653" s="10"/>
      <c r="ANM653" s="274"/>
      <c r="ANN653" s="203" t="s">
        <v>110</v>
      </c>
      <c r="ANO653" s="277" t="s">
        <v>1281</v>
      </c>
      <c r="ANQ653" s="284">
        <f>IF(ANP653="Kopman",2,1)</f>
        <v>1</v>
      </c>
      <c r="ANR653" s="204">
        <f>VLOOKUP(ANO653,$A$681:$F$2236,6,FALSE)</f>
        <v>10</v>
      </c>
      <c r="ANS653" s="203" t="s">
        <v>61</v>
      </c>
      <c r="ANT653" s="10">
        <f>ANR653*1.5*ANQ653</f>
        <v>15</v>
      </c>
      <c r="ANU653" s="10"/>
      <c r="ANV653" s="274"/>
      <c r="ANW653" s="203" t="s">
        <v>110</v>
      </c>
      <c r="ANX653" s="277" t="s">
        <v>559</v>
      </c>
      <c r="ANZ653" s="284">
        <f>IF(ANY653="Kopman",2,1)</f>
        <v>1</v>
      </c>
      <c r="AOA653" s="204">
        <f>VLOOKUP(ANX653,$A$681:$F$2236,6,FALSE)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980</v>
      </c>
      <c r="AOI653" s="284">
        <f>IF(AOH653="Kopman",2,1)</f>
        <v>1</v>
      </c>
      <c r="AOJ653" s="204">
        <f>VLOOKUP(AOG653,$A$681:$F$2236,6,FALSE)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657</v>
      </c>
      <c r="AOR653" s="284">
        <f>IF(AOQ653="Kopman",2,1)</f>
        <v>1</v>
      </c>
      <c r="AOS653" s="204">
        <f>VLOOKUP(AOP653,$A$681:$F$2236,6,FALSE)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569</v>
      </c>
      <c r="APA653" s="284">
        <f>IF(AOZ653="Kopman",2,1)</f>
        <v>1</v>
      </c>
      <c r="APB653" s="204">
        <f>VLOOKUP(AOY653,$A$681:$F$2236,6,FALSE)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1198</v>
      </c>
      <c r="APJ653" s="284">
        <f>IF(API653="Kopman",2,1)</f>
        <v>1</v>
      </c>
      <c r="APK653" s="204">
        <f>VLOOKUP(APH653,$A$681:$F$2236,6,FALSE)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2099</v>
      </c>
      <c r="APS653" s="284">
        <f>IF(APR653="Kopman",2,1)</f>
        <v>1</v>
      </c>
      <c r="APT653" s="204">
        <f>VLOOKUP(APQ653,$A$681:$F$2236,6,FALSE)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555</v>
      </c>
      <c r="AQB653" s="284">
        <f>IF(AQA653="Kopman",2,1)</f>
        <v>1</v>
      </c>
      <c r="AQC653" s="204">
        <f>VLOOKUP(APZ653,$A$681:$F$2236,6,FALSE)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569</v>
      </c>
      <c r="D654" s="204"/>
      <c r="E654" s="204">
        <f>VLOOKUP(B654,$A$681:$F$2236,6,FALSE)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620</v>
      </c>
      <c r="M654" s="204"/>
      <c r="N654" s="204">
        <f>VLOOKUP(K654,$A$681:$F$2236,6,FALSE)</f>
        <v>20</v>
      </c>
      <c r="O654" s="203" t="s">
        <v>63</v>
      </c>
      <c r="P654" s="10">
        <f>N654*1.4</f>
        <v>28</v>
      </c>
      <c r="Q654" s="10"/>
      <c r="R654" s="268"/>
      <c r="S654" s="203" t="s">
        <v>111</v>
      </c>
      <c r="T654" s="277" t="s">
        <v>2707</v>
      </c>
      <c r="V654" s="204"/>
      <c r="W654" s="204">
        <f>VLOOKUP(T654,$A$681:$F$2236,6,FALSE)</f>
        <v>3</v>
      </c>
      <c r="X654" s="203" t="s">
        <v>63</v>
      </c>
      <c r="Y654" s="10">
        <f>W654*1.4</f>
        <v>4.1999999999999993</v>
      </c>
      <c r="Z654" s="10"/>
      <c r="AA654" s="268"/>
      <c r="AB654" s="203" t="s">
        <v>111</v>
      </c>
      <c r="AC654" s="277" t="s">
        <v>2811</v>
      </c>
      <c r="AE654" s="204"/>
      <c r="AF654" s="204">
        <f>VLOOKUP(AC654,$A$681:$F$2236,6,FALSE)</f>
        <v>18</v>
      </c>
      <c r="AG654" s="203" t="s">
        <v>63</v>
      </c>
      <c r="AH654" s="10">
        <f>AF654*1.4</f>
        <v>25.2</v>
      </c>
      <c r="AI654" s="10"/>
      <c r="AJ654" s="268"/>
      <c r="AK654" s="203" t="s">
        <v>111</v>
      </c>
      <c r="AL654" s="277" t="s">
        <v>539</v>
      </c>
      <c r="AN654" s="204"/>
      <c r="AO654" s="204">
        <f>VLOOKUP(AL654,$A$681:$F$2236,6,FALSE)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847</v>
      </c>
      <c r="AW654" s="204"/>
      <c r="AX654" s="204">
        <f>VLOOKUP(AU654,$A$681:$F$2236,6,FALSE)</f>
        <v>75</v>
      </c>
      <c r="AY654" s="203" t="s">
        <v>63</v>
      </c>
      <c r="AZ654" s="10">
        <f>AX654*1.4</f>
        <v>105</v>
      </c>
      <c r="BA654" s="10"/>
      <c r="BB654" s="268"/>
      <c r="BC654" s="203" t="s">
        <v>111</v>
      </c>
      <c r="BD654" s="277" t="s">
        <v>620</v>
      </c>
      <c r="BF654" s="204"/>
      <c r="BG654" s="204">
        <f>VLOOKUP(BD654,$A$681:$F$2236,6,FALSE)</f>
        <v>20</v>
      </c>
      <c r="BH654" s="203" t="s">
        <v>63</v>
      </c>
      <c r="BI654" s="10">
        <f>BG654*1.4</f>
        <v>28</v>
      </c>
      <c r="BJ654" s="10"/>
      <c r="BK654" s="268"/>
      <c r="BL654" s="203" t="s">
        <v>111</v>
      </c>
      <c r="BM654" s="277" t="s">
        <v>2811</v>
      </c>
      <c r="BO654" s="204"/>
      <c r="BP654" s="204">
        <f>VLOOKUP(BM654,$A$681:$F$2236,6,FALSE)</f>
        <v>18</v>
      </c>
      <c r="BQ654" s="203" t="s">
        <v>63</v>
      </c>
      <c r="BR654" s="10">
        <f>BP654*1.4</f>
        <v>25.2</v>
      </c>
      <c r="BS654" s="10"/>
      <c r="BT654" s="268"/>
      <c r="BU654" s="203" t="s">
        <v>111</v>
      </c>
      <c r="BV654" s="277" t="s">
        <v>480</v>
      </c>
      <c r="BX654" s="204"/>
      <c r="BY654" s="204">
        <f>VLOOKUP(BV654,$A$681:$F$2236,6,FALSE)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2072</v>
      </c>
      <c r="CG654" s="204"/>
      <c r="CH654" s="204">
        <f>VLOOKUP(CE654,$A$681:$F$2236,6,FALSE)</f>
        <v>13</v>
      </c>
      <c r="CI654" s="203" t="s">
        <v>63</v>
      </c>
      <c r="CJ654" s="10">
        <f>CH654*1.4</f>
        <v>18.2</v>
      </c>
      <c r="CK654" s="10"/>
      <c r="CL654" s="268"/>
      <c r="CM654" s="203" t="s">
        <v>111</v>
      </c>
      <c r="CN654" s="277" t="s">
        <v>569</v>
      </c>
      <c r="CO654" s="204"/>
      <c r="CP654" s="204"/>
      <c r="CQ654" s="204">
        <f>VLOOKUP(CN654,$A$681:$F$2236,6,FALSE)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847</v>
      </c>
      <c r="CY654" s="204"/>
      <c r="CZ654" s="204">
        <f>VLOOKUP(CW654,$A$681:$F$2236,6,FALSE)</f>
        <v>75</v>
      </c>
      <c r="DA654" s="203" t="s">
        <v>63</v>
      </c>
      <c r="DB654" s="10">
        <f>CZ654*1.4</f>
        <v>105</v>
      </c>
      <c r="DC654" s="10"/>
      <c r="DD654" s="268"/>
      <c r="DE654" s="203" t="s">
        <v>111</v>
      </c>
      <c r="DF654" s="277" t="s">
        <v>2811</v>
      </c>
      <c r="DH654" s="204"/>
      <c r="DI654" s="204">
        <f>VLOOKUP(DF654,$A$681:$F$2236,6,FALSE)</f>
        <v>18</v>
      </c>
      <c r="DJ654" s="203" t="s">
        <v>63</v>
      </c>
      <c r="DK654" s="10">
        <f>DI654*1.4</f>
        <v>25.2</v>
      </c>
      <c r="DL654" s="10"/>
      <c r="DM654" s="268"/>
      <c r="DN654" s="203" t="s">
        <v>111</v>
      </c>
      <c r="DO654" s="277" t="s">
        <v>651</v>
      </c>
      <c r="DQ654" s="204"/>
      <c r="DR654" s="204">
        <f>VLOOKUP(DO654,$A$681:$F$2236,6,FALSE)</f>
        <v>0</v>
      </c>
      <c r="DS654" s="203" t="s">
        <v>63</v>
      </c>
      <c r="DT654" s="10">
        <f>DR654*1.4</f>
        <v>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VLOOKUP(DX654,$A$681:$F$2236,6,FALSE)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980</v>
      </c>
      <c r="EI654" s="204"/>
      <c r="EJ654" s="204">
        <f>VLOOKUP(EG654,$A$681:$F$2236,6,FALSE)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569</v>
      </c>
      <c r="ER654" s="204"/>
      <c r="ES654" s="204">
        <f>VLOOKUP(EP654,$A$681:$F$2236,6,FALSE)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2609</v>
      </c>
      <c r="FA654" s="204"/>
      <c r="FB654" s="204">
        <f>VLOOKUP(EY654,$A$681:$F$2236,6,FALSE)</f>
        <v>0</v>
      </c>
      <c r="FC654" s="203" t="s">
        <v>63</v>
      </c>
      <c r="FD654" s="10">
        <f>FB654*1.4</f>
        <v>0</v>
      </c>
      <c r="FE654" s="10"/>
      <c r="FF654" s="268"/>
      <c r="FG654" s="203" t="s">
        <v>111</v>
      </c>
      <c r="FH654" s="424" t="s">
        <v>637</v>
      </c>
      <c r="FJ654" s="204"/>
      <c r="FK654" s="204">
        <f>VLOOKUP(FH654,$A$681:$F$2236,6,FALSE)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2675</v>
      </c>
      <c r="FS654" s="204"/>
      <c r="FT654" s="204">
        <f>VLOOKUP(FQ654,$A$681:$F$2236,6,FALSE)</f>
        <v>4</v>
      </c>
      <c r="FU654" s="203" t="s">
        <v>63</v>
      </c>
      <c r="FV654" s="10">
        <f>FT654*1.4</f>
        <v>5.6</v>
      </c>
      <c r="FW654" s="10"/>
      <c r="FX654" s="268"/>
      <c r="FY654" s="203" t="s">
        <v>111</v>
      </c>
      <c r="FZ654" s="277" t="s">
        <v>2873</v>
      </c>
      <c r="GB654" s="204"/>
      <c r="GC654" s="204">
        <f>VLOOKUP(FZ654,$A$681:$F$2236,6,FALSE)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459</v>
      </c>
      <c r="GK654" s="204"/>
      <c r="GL654" s="204">
        <f>VLOOKUP(GI654,$A$681:$F$2236,6,FALSE)</f>
        <v>0</v>
      </c>
      <c r="GM654" s="203" t="s">
        <v>63</v>
      </c>
      <c r="GN654" s="10">
        <f>GL654*1.4</f>
        <v>0</v>
      </c>
      <c r="GO654" s="10"/>
      <c r="GP654" s="268"/>
      <c r="GQ654" s="203" t="s">
        <v>111</v>
      </c>
      <c r="GR654" s="277" t="s">
        <v>2873</v>
      </c>
      <c r="GT654" s="204"/>
      <c r="GU654" s="204">
        <f>VLOOKUP(GR654,$A$681:$F$2236,6,FALSE)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2081</v>
      </c>
      <c r="HC654" s="204"/>
      <c r="HD654" s="204">
        <f>VLOOKUP(HA654,$A$681:$F$2236,6,FALSE)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2811</v>
      </c>
      <c r="HL654" s="204"/>
      <c r="HM654" s="204">
        <f>VLOOKUP(HJ654,$A$681:$F$2236,6,FALSE)</f>
        <v>18</v>
      </c>
      <c r="HN654" s="203" t="s">
        <v>63</v>
      </c>
      <c r="HO654" s="10">
        <f>HM654*1.4</f>
        <v>25.2</v>
      </c>
      <c r="HP654" s="10"/>
      <c r="HQ654" s="268"/>
      <c r="HR654" s="203" t="s">
        <v>111</v>
      </c>
      <c r="HS654" s="277" t="s">
        <v>651</v>
      </c>
      <c r="HU654" s="204"/>
      <c r="HV654" s="204">
        <f>VLOOKUP(HS654,$A$681:$F$2236,6,FALSE)</f>
        <v>0</v>
      </c>
      <c r="HW654" s="203" t="s">
        <v>63</v>
      </c>
      <c r="HX654" s="10">
        <f>HV654*1.4</f>
        <v>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VLOOKUP(IB654,$A$681:$F$2236,6,FALSE)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659</v>
      </c>
      <c r="IM654" s="204"/>
      <c r="IN654" s="204">
        <f>VLOOKUP(IK654,$A$681:$F$2236,6,FALSE)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620</v>
      </c>
      <c r="IV654" s="204"/>
      <c r="IW654" s="204">
        <f>VLOOKUP(IT654,$A$681:$F$2236,6,FALSE)</f>
        <v>20</v>
      </c>
      <c r="IX654" s="203" t="s">
        <v>63</v>
      </c>
      <c r="IY654" s="10">
        <f>IW654*1.4</f>
        <v>28</v>
      </c>
      <c r="IZ654" s="10"/>
      <c r="JA654" s="268"/>
      <c r="JB654" s="203" t="s">
        <v>111</v>
      </c>
      <c r="JC654" s="277" t="s">
        <v>620</v>
      </c>
      <c r="JE654" s="204"/>
      <c r="JF654" s="204">
        <f>VLOOKUP(JC654,$A$681:$F$2236,6,FALSE)</f>
        <v>20</v>
      </c>
      <c r="JG654" s="203" t="s">
        <v>63</v>
      </c>
      <c r="JH654" s="10">
        <f>JF654*1.4</f>
        <v>28</v>
      </c>
      <c r="JI654" s="10"/>
      <c r="JJ654" s="268"/>
      <c r="JK654" s="203" t="s">
        <v>111</v>
      </c>
      <c r="JL654" s="277" t="s">
        <v>1455</v>
      </c>
      <c r="JN654" s="204"/>
      <c r="JO654" s="204">
        <f>VLOOKUP(JL654,$A$681:$F$2236,6,FALSE)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2081</v>
      </c>
      <c r="JW654" s="204"/>
      <c r="JX654" s="204">
        <f>VLOOKUP(JU654,$A$681:$F$2236,6,FALSE)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480</v>
      </c>
      <c r="KF654" s="204"/>
      <c r="KG654" s="204">
        <f>VLOOKUP(KD654,$A$681:$F$2236,6,FALSE)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2107</v>
      </c>
      <c r="KO654" s="204"/>
      <c r="KP654" s="204">
        <f>VLOOKUP(KM654,$A$681:$F$2236,6,FALSE)</f>
        <v>0</v>
      </c>
      <c r="KQ654" s="203" t="s">
        <v>63</v>
      </c>
      <c r="KR654" s="10">
        <f>KP654*1.4</f>
        <v>0</v>
      </c>
      <c r="KS654" s="10"/>
      <c r="KT654" s="268"/>
      <c r="KU654" s="203" t="s">
        <v>111</v>
      </c>
      <c r="KV654" s="277" t="s">
        <v>620</v>
      </c>
      <c r="KX654" s="204"/>
      <c r="KY654" s="204">
        <f>VLOOKUP(KV654,$A$681:$F$2236,6,FALSE)</f>
        <v>20</v>
      </c>
      <c r="KZ654" s="203" t="s">
        <v>63</v>
      </c>
      <c r="LA654" s="10">
        <f>KY654*1.4</f>
        <v>28</v>
      </c>
      <c r="LB654" s="10"/>
      <c r="LC654" s="268"/>
      <c r="LD654" s="203" t="s">
        <v>111</v>
      </c>
      <c r="LE654" s="277" t="s">
        <v>2099</v>
      </c>
      <c r="LG654" s="204"/>
      <c r="LH654" s="204">
        <f>VLOOKUP(LE654,$A$681:$F$2236,6,FALSE)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847</v>
      </c>
      <c r="LP654" s="204"/>
      <c r="LQ654" s="204">
        <f>VLOOKUP(LN654,$A$681:$F$2236,6,FALSE)</f>
        <v>75</v>
      </c>
      <c r="LR654" s="203" t="s">
        <v>63</v>
      </c>
      <c r="LS654" s="10">
        <f>LQ654*1.4</f>
        <v>105</v>
      </c>
      <c r="LT654" s="10"/>
      <c r="LU654" s="268"/>
      <c r="LV654" s="203" t="s">
        <v>111</v>
      </c>
      <c r="LW654" s="277" t="s">
        <v>620</v>
      </c>
      <c r="LY654" s="204"/>
      <c r="LZ654" s="204">
        <f>VLOOKUP(LW654,$A$681:$F$2236,6,FALSE)</f>
        <v>20</v>
      </c>
      <c r="MA654" s="203" t="s">
        <v>63</v>
      </c>
      <c r="MB654" s="10">
        <f>LZ654*1.4</f>
        <v>28</v>
      </c>
      <c r="MC654" s="10"/>
      <c r="MD654" s="268"/>
      <c r="ME654" s="203" t="s">
        <v>111</v>
      </c>
      <c r="MF654" s="277" t="s">
        <v>569</v>
      </c>
      <c r="MH654" s="204"/>
      <c r="MI654" s="204">
        <f>VLOOKUP(MF654,$A$681:$F$2236,6,FALSE)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2811</v>
      </c>
      <c r="MQ654" s="204"/>
      <c r="MR654" s="204">
        <f>VLOOKUP(MO654,$A$681:$F$2236,6,FALSE)</f>
        <v>18</v>
      </c>
      <c r="MS654" s="203" t="s">
        <v>63</v>
      </c>
      <c r="MT654" s="10">
        <f>MR654*1.4</f>
        <v>25.2</v>
      </c>
      <c r="MU654" s="10"/>
      <c r="MV654" s="268"/>
      <c r="MW654" s="203" t="s">
        <v>111</v>
      </c>
      <c r="MX654" s="277" t="s">
        <v>1198</v>
      </c>
      <c r="MZ654" s="204"/>
      <c r="NA654" s="204">
        <f>VLOOKUP(MX654,$A$681:$F$2236,6,FALSE)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637</v>
      </c>
      <c r="NI654" s="204"/>
      <c r="NJ654" s="204">
        <f>VLOOKUP(NG654,$A$681:$F$2236,6,FALSE)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7" t="s">
        <v>480</v>
      </c>
      <c r="NR654" s="204"/>
      <c r="NS654" s="204">
        <f>VLOOKUP(NP654,$A$681:$F$2236,6,FALSE)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2090</v>
      </c>
      <c r="OA654" s="204"/>
      <c r="OB654" s="204">
        <f>VLOOKUP(NY654,$A$681:$F$2236,6,FALSE)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2333</v>
      </c>
      <c r="OJ654" s="204"/>
      <c r="OK654" s="204">
        <f>VLOOKUP(OH654,$A$681:$F$2236,6,FALSE)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7" t="s">
        <v>2713</v>
      </c>
      <c r="OS654" s="204"/>
      <c r="OT654" s="204">
        <f>VLOOKUP(OQ654,$A$681:$F$2236,6,FALSE)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31" t="s">
        <v>620</v>
      </c>
      <c r="PB654" s="204"/>
      <c r="PC654" s="204">
        <f>VLOOKUP(OZ654,$A$681:$F$2236,6,FALSE)</f>
        <v>20</v>
      </c>
      <c r="PD654" s="203" t="s">
        <v>63</v>
      </c>
      <c r="PE654" s="10">
        <f>PC654*1.4</f>
        <v>28</v>
      </c>
      <c r="PF654" s="10"/>
      <c r="PG654" s="268"/>
      <c r="PH654" s="203" t="s">
        <v>111</v>
      </c>
      <c r="PI654" s="277" t="s">
        <v>2703</v>
      </c>
      <c r="PK654" s="204"/>
      <c r="PL654" s="204">
        <f>VLOOKUP(PI654,$A$681:$F$2236,6,FALSE)</f>
        <v>1</v>
      </c>
      <c r="PM654" s="203" t="s">
        <v>63</v>
      </c>
      <c r="PN654" s="10">
        <f>PL654*1.4</f>
        <v>1.4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VLOOKUP(PR654,$A$681:$F$2236,6,FALSE)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566</v>
      </c>
      <c r="QC654" s="204"/>
      <c r="QD654" s="204">
        <f>VLOOKUP(QA654,$A$681:$F$2236,6,FALSE)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847</v>
      </c>
      <c r="QL654" s="204"/>
      <c r="QM654" s="204">
        <f>VLOOKUP(QJ654,$A$681:$F$2236,6,FALSE)</f>
        <v>75</v>
      </c>
      <c r="QN654" s="203" t="s">
        <v>63</v>
      </c>
      <c r="QO654" s="10">
        <f>QM654*1.4</f>
        <v>105</v>
      </c>
      <c r="QP654" s="10"/>
      <c r="QQ654" s="268"/>
      <c r="QR654" s="203" t="s">
        <v>111</v>
      </c>
      <c r="QS654" s="277" t="s">
        <v>459</v>
      </c>
      <c r="QU654" s="204"/>
      <c r="QV654" s="204">
        <f>VLOOKUP(QS654,$A$681:$F$2236,6,FALSE)</f>
        <v>0</v>
      </c>
      <c r="QW654" s="203" t="s">
        <v>63</v>
      </c>
      <c r="QX654" s="10">
        <f>QV654*1.4</f>
        <v>0</v>
      </c>
      <c r="QY654" s="10"/>
      <c r="QZ654" s="268"/>
      <c r="RA654" s="203" t="s">
        <v>111</v>
      </c>
      <c r="RB654" s="277" t="s">
        <v>539</v>
      </c>
      <c r="RD654" s="204"/>
      <c r="RE654" s="204">
        <f>VLOOKUP(RB654,$A$681:$F$2236,6,FALSE)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VLOOKUP(RK654,$A$681:$F$2236,6,FALSE)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480</v>
      </c>
      <c r="RV654" s="204"/>
      <c r="RW654" s="204">
        <f>VLOOKUP(RT654,$A$681:$F$2236,6,FALSE)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847</v>
      </c>
      <c r="SE654" s="204"/>
      <c r="SF654" s="204">
        <f>VLOOKUP(SC654,$A$681:$F$2236,6,FALSE)</f>
        <v>75</v>
      </c>
      <c r="SG654" s="203" t="s">
        <v>63</v>
      </c>
      <c r="SH654" s="10">
        <f>SF654*1.4</f>
        <v>105</v>
      </c>
      <c r="SI654" s="10"/>
      <c r="SJ654" s="274"/>
      <c r="SK654" s="203" t="s">
        <v>111</v>
      </c>
      <c r="SL654" s="277" t="s">
        <v>2811</v>
      </c>
      <c r="SN654" s="204"/>
      <c r="SO654" s="204">
        <f>VLOOKUP(SL654,$A$681:$F$2236,6,FALSE)</f>
        <v>18</v>
      </c>
      <c r="SP654" s="203" t="s">
        <v>63</v>
      </c>
      <c r="SQ654" s="10">
        <f>SO654*1.4</f>
        <v>25.2</v>
      </c>
      <c r="SR654" s="10"/>
      <c r="SS654" s="274"/>
      <c r="ST654" s="203" t="s">
        <v>111</v>
      </c>
      <c r="SU654" s="277" t="s">
        <v>1709</v>
      </c>
      <c r="SW654" s="204"/>
      <c r="SX654" s="204">
        <f>VLOOKUP(SU654,$A$681:$F$2236,6,FALSE)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31" t="s">
        <v>566</v>
      </c>
      <c r="TF654" s="204"/>
      <c r="TG654" s="204">
        <f>VLOOKUP(TD654,$A$681:$F$2236,6,FALSE)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688</v>
      </c>
      <c r="TO654" s="204"/>
      <c r="TP654" s="204">
        <f>VLOOKUP(TM654,$A$681:$F$2236,6,FALSE)</f>
        <v>42</v>
      </c>
      <c r="TQ654" s="203" t="s">
        <v>63</v>
      </c>
      <c r="TR654" s="10">
        <f>TP654*1.4</f>
        <v>58.8</v>
      </c>
      <c r="TS654" s="10"/>
      <c r="TT654" s="274"/>
      <c r="TU654" s="203" t="s">
        <v>111</v>
      </c>
      <c r="TV654" s="277" t="s">
        <v>2333</v>
      </c>
      <c r="TX654" s="204"/>
      <c r="TY654" s="204">
        <f>VLOOKUP(TV654,$A$681:$F$2236,6,FALSE)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VLOOKUP(UE654,$A$681:$F$2236,6,FALSE)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964</v>
      </c>
      <c r="UP654" s="204"/>
      <c r="UQ654" s="204">
        <f>VLOOKUP(UN654,$A$681:$F$2236,6,FALSE)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2090</v>
      </c>
      <c r="UY654" s="204"/>
      <c r="UZ654" s="204">
        <f>VLOOKUP(UW654,$A$681:$F$2236,6,FALSE)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2149</v>
      </c>
      <c r="VH654" s="204"/>
      <c r="VI654" s="204">
        <f>VLOOKUP(VF654,$A$681:$F$2236,6,FALSE)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657</v>
      </c>
      <c r="VQ654" s="204"/>
      <c r="VR654" s="204">
        <f>VLOOKUP(VO654,$A$681:$F$2236,6,FALSE)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VLOOKUP(VX654,$A$681:$F$2236,6,FALSE)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2609</v>
      </c>
      <c r="WI654" s="204"/>
      <c r="WJ654" s="204">
        <f>VLOOKUP(WG654,$A$681:$F$2236,6,FALSE)</f>
        <v>0</v>
      </c>
      <c r="WK654" s="203" t="s">
        <v>63</v>
      </c>
      <c r="WL654" s="10">
        <f>WJ654*1.4</f>
        <v>0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VLOOKUP(WP654,$A$681:$F$2236,6,FALSE)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VLOOKUP(WY654,$A$681:$F$2236,6,FALSE)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2158</v>
      </c>
      <c r="XJ654" s="204"/>
      <c r="XK654" s="204">
        <f>VLOOKUP(XH654,$A$681:$F$2236,6,FALSE)</f>
        <v>0</v>
      </c>
      <c r="XL654" s="203" t="s">
        <v>63</v>
      </c>
      <c r="XM654" s="10">
        <f>XK654*1.4</f>
        <v>0</v>
      </c>
      <c r="XO654" s="274"/>
      <c r="XP654" s="203" t="s">
        <v>111</v>
      </c>
      <c r="XQ654" s="277" t="s">
        <v>1451</v>
      </c>
      <c r="XS654" s="204"/>
      <c r="XT654" s="204">
        <f>VLOOKUP(XQ654,$A$681:$F$2236,6,FALSE)</f>
        <v>0</v>
      </c>
      <c r="XU654" s="203" t="s">
        <v>63</v>
      </c>
      <c r="XV654" s="10">
        <f>XT654*1.4</f>
        <v>0</v>
      </c>
      <c r="XW654" s="10"/>
      <c r="XX654" s="274"/>
      <c r="XY654" s="203" t="s">
        <v>111</v>
      </c>
      <c r="XZ654" s="277" t="s">
        <v>657</v>
      </c>
      <c r="YB654" s="204"/>
      <c r="YC654" s="204">
        <f>VLOOKUP(XZ654,$A$681:$F$2236,6,FALSE)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VLOOKUP(YI654,$A$681:$F$2236,6,FALSE)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VLOOKUP(YR654,$A$681:$F$2236,6,FALSE)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31" t="s">
        <v>2099</v>
      </c>
      <c r="ZC654" s="204"/>
      <c r="ZD654" s="204">
        <f>VLOOKUP(ZA654,$A$681:$F$2236,6,FALSE)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620</v>
      </c>
      <c r="ZL654" s="204"/>
      <c r="ZM654" s="204">
        <f>VLOOKUP(ZJ654,$A$681:$F$2236,6,FALSE)</f>
        <v>20</v>
      </c>
      <c r="ZN654" s="203" t="s">
        <v>63</v>
      </c>
      <c r="ZO654" s="10">
        <f>ZM654*1.4</f>
        <v>28</v>
      </c>
      <c r="ZQ654" s="274"/>
      <c r="ZR654" s="203" t="s">
        <v>111</v>
      </c>
      <c r="ZS654" s="277" t="s">
        <v>811</v>
      </c>
      <c r="ZU654" s="204"/>
      <c r="ZV654" s="204">
        <f>VLOOKUP(ZS654,$A$681:$F$2236,6,FALSE)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1737</v>
      </c>
      <c r="AAD654" s="204"/>
      <c r="AAE654" s="204">
        <f>VLOOKUP(AAB654,$A$681:$F$2236,6,FALSE)</f>
        <v>0</v>
      </c>
      <c r="AAF654" s="203" t="s">
        <v>63</v>
      </c>
      <c r="AAG654" s="10">
        <f>AAE654*1.4</f>
        <v>0</v>
      </c>
      <c r="AAH654" s="10"/>
      <c r="AAI654" s="274"/>
      <c r="AAJ654" s="203" t="s">
        <v>111</v>
      </c>
      <c r="AAK654" s="277" t="s">
        <v>1235</v>
      </c>
      <c r="AAM654" s="204"/>
      <c r="AAN654" s="204">
        <f>VLOOKUP(AAK654,$A$681:$F$2236,6,FALSE)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847</v>
      </c>
      <c r="AAV654" s="204"/>
      <c r="AAW654" s="204">
        <f>VLOOKUP(AAT654,$A$681:$F$2236,6,FALSE)</f>
        <v>75</v>
      </c>
      <c r="AAX654" s="203" t="s">
        <v>63</v>
      </c>
      <c r="AAY654" s="10">
        <f>AAW654*1.4</f>
        <v>105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VLOOKUP(ABC654,$A$681:$F$2236,6,FALSE)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2532</v>
      </c>
      <c r="ABN654" s="204"/>
      <c r="ABO654" s="204">
        <f>VLOOKUP(ABL654,$A$681:$F$2236,6,FALSE)</f>
        <v>0</v>
      </c>
      <c r="ABP654" s="203" t="s">
        <v>63</v>
      </c>
      <c r="ABQ654" s="10">
        <f>ABO654*1.4</f>
        <v>0</v>
      </c>
      <c r="ABR654" s="10"/>
      <c r="ABS654" s="274"/>
      <c r="ABT654" s="203" t="s">
        <v>111</v>
      </c>
      <c r="ABU654" s="277" t="s">
        <v>2149</v>
      </c>
      <c r="ABW654" s="204"/>
      <c r="ABX654" s="204">
        <f>VLOOKUP(ABU654,$A$681:$F$2236,6,FALSE)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VLOOKUP(ACD654,$A$681:$F$2236,6,FALSE)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VLOOKUP(ACM654,$A$681:$F$2236,6,FALSE)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VLOOKUP(ACV654,$A$681:$F$2236,6,FALSE)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VLOOKUP(ADE654,$A$681:$F$2236,6,FALSE)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VLOOKUP(ADN654,$A$681:$F$2236,6,FALSE)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VLOOKUP(ADW654,$A$681:$F$2236,6,FALSE)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VLOOKUP(AEF654,$A$681:$F$2236,6,FALSE)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VLOOKUP(AEO654,$A$681:$F$2236,6,FALSE)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VLOOKUP(AEX654,$A$681:$F$2236,6,FALSE)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VLOOKUP(AFG654,$A$681:$F$2236,6,FALSE)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VLOOKUP(AFP654,$A$681:$F$2236,6,FALSE)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VLOOKUP(AFY654,$A$681:$F$2236,6,FALSE)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VLOOKUP(AGH654,$A$681:$F$2236,6,FALSE)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VLOOKUP(AGQ654,$A$681:$F$2236,6,FALSE)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1275</v>
      </c>
      <c r="AHB654" s="204"/>
      <c r="AHC654" s="204">
        <f>VLOOKUP(AGZ654,$A$681:$F$2236,6,FALSE)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620</v>
      </c>
      <c r="AHK654" s="204"/>
      <c r="AHL654" s="204">
        <f>VLOOKUP(AHI654,$A$681:$F$2236,6,FALSE)</f>
        <v>20</v>
      </c>
      <c r="AHM654" s="203" t="s">
        <v>63</v>
      </c>
      <c r="AHN654" s="10">
        <f>AHL654*1.4</f>
        <v>28</v>
      </c>
      <c r="AHO654" s="10"/>
      <c r="AHP654" s="274"/>
      <c r="AHQ654" s="203" t="s">
        <v>111</v>
      </c>
      <c r="AHR654" s="277" t="s">
        <v>1281</v>
      </c>
      <c r="AHT654" s="204"/>
      <c r="AHU654" s="204">
        <f>VLOOKUP(AHR654,$A$681:$F$2236,6,FALSE)</f>
        <v>10</v>
      </c>
      <c r="AHV654" s="203" t="s">
        <v>63</v>
      </c>
      <c r="AHW654" s="10">
        <f>AHU654*1.4</f>
        <v>14</v>
      </c>
      <c r="AHX654" s="10"/>
      <c r="AHY654" s="274"/>
      <c r="AHZ654" s="203" t="s">
        <v>111</v>
      </c>
      <c r="AIA654" s="277" t="s">
        <v>2158</v>
      </c>
      <c r="AIC654" s="204"/>
      <c r="AID654" s="204">
        <f>VLOOKUP(AIA654,$A$681:$F$2236,6,FALSE)</f>
        <v>0</v>
      </c>
      <c r="AIE654" s="203" t="s">
        <v>63</v>
      </c>
      <c r="AIF654" s="10">
        <f>AID654*1.4</f>
        <v>0</v>
      </c>
      <c r="AIG654" s="10"/>
      <c r="AIH654" s="274"/>
      <c r="AII654" s="203" t="s">
        <v>111</v>
      </c>
      <c r="AIJ654" s="277" t="s">
        <v>637</v>
      </c>
      <c r="AIL654" s="204"/>
      <c r="AIM654" s="204">
        <f>VLOOKUP(AIJ654,$A$681:$F$2236,6,FALSE)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657</v>
      </c>
      <c r="AIU654" s="204"/>
      <c r="AIV654" s="204">
        <f>VLOOKUP(AIS654,$A$681:$F$2236,6,FALSE)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682</v>
      </c>
      <c r="AJD654" s="204"/>
      <c r="AJE654" s="204">
        <f>VLOOKUP(AJB654,$A$681:$F$2236,6,FALSE)</f>
        <v>43</v>
      </c>
      <c r="AJF654" s="203" t="s">
        <v>63</v>
      </c>
      <c r="AJG654" s="10">
        <f>AJE654*1.4</f>
        <v>60.199999999999996</v>
      </c>
      <c r="AJH654" s="10"/>
      <c r="AJI654" s="274"/>
      <c r="AJJ654" s="203" t="s">
        <v>111</v>
      </c>
      <c r="AJK654" s="277" t="s">
        <v>2099</v>
      </c>
      <c r="AJM654" s="204"/>
      <c r="AJN654" s="204">
        <f>VLOOKUP(AJK654,$A$681:$F$2236,6,FALSE)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4" t="s">
        <v>2695</v>
      </c>
      <c r="AJV654" s="204"/>
      <c r="AJW654" s="204">
        <f>VLOOKUP(AJT654,$A$681:$F$2236,6,FALSE)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811</v>
      </c>
      <c r="AKE654" s="204"/>
      <c r="AKF654" s="204">
        <f>VLOOKUP(AKC654,$A$681:$F$2236,6,FALSE)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569</v>
      </c>
      <c r="AKN654" s="204"/>
      <c r="AKO654" s="204">
        <f>VLOOKUP(AKL654,$A$681:$F$2236,6,FALSE)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1455</v>
      </c>
      <c r="AKW654" s="204"/>
      <c r="AKX654" s="204">
        <f>VLOOKUP(AKU654,$A$681:$F$2236,6,FALSE)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571</v>
      </c>
      <c r="ALF654" s="204"/>
      <c r="ALG654" s="204">
        <f>VLOOKUP(ALD654,$A$681:$F$2236,6,FALSE)</f>
        <v>0</v>
      </c>
      <c r="ALH654" s="203" t="s">
        <v>63</v>
      </c>
      <c r="ALI654" s="10">
        <f>ALG654*1.4</f>
        <v>0</v>
      </c>
      <c r="ALJ654" s="10"/>
      <c r="ALK654" s="274"/>
      <c r="ALL654" s="203" t="s">
        <v>111</v>
      </c>
      <c r="ALM654" s="277" t="s">
        <v>2099</v>
      </c>
      <c r="ALO654" s="204"/>
      <c r="ALP654" s="204">
        <f>VLOOKUP(ALM654,$A$681:$F$2236,6,FALSE)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573</v>
      </c>
      <c r="ALX654" s="204"/>
      <c r="ALY654" s="204">
        <f>VLOOKUP(ALV654,$A$681:$F$2236,6,FALSE)</f>
        <v>3</v>
      </c>
      <c r="ALZ654" s="203" t="s">
        <v>63</v>
      </c>
      <c r="AMA654" s="10">
        <f>ALY654*1.4</f>
        <v>4.1999999999999993</v>
      </c>
      <c r="AMB654" s="10"/>
      <c r="AMC654" s="274"/>
      <c r="AMD654" s="203" t="s">
        <v>111</v>
      </c>
      <c r="AME654" s="277" t="s">
        <v>586</v>
      </c>
      <c r="AMG654" s="204"/>
      <c r="AMH654" s="204">
        <f>VLOOKUP(AME654,$A$681:$F$2236,6,FALSE)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554</v>
      </c>
      <c r="AMP654" s="204"/>
      <c r="AMQ654" s="204">
        <f>VLOOKUP(AMN654,$A$681:$F$2236,6,FALSE)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847</v>
      </c>
      <c r="AMY654" s="204"/>
      <c r="AMZ654" s="204">
        <f>VLOOKUP(AMW654,$A$681:$F$2236,6,FALSE)</f>
        <v>75</v>
      </c>
      <c r="ANA654" s="203" t="s">
        <v>63</v>
      </c>
      <c r="ANB654" s="10">
        <f>AMZ654*1.4</f>
        <v>105</v>
      </c>
      <c r="ANC654" s="10"/>
      <c r="AND654" s="274"/>
      <c r="ANE654" s="203" t="s">
        <v>111</v>
      </c>
      <c r="ANF654" s="277" t="s">
        <v>559</v>
      </c>
      <c r="ANH654" s="204"/>
      <c r="ANI654" s="204">
        <f>VLOOKUP(ANF654,$A$681:$F$2236,6,FALSE)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847</v>
      </c>
      <c r="ANQ654" s="204"/>
      <c r="ANR654" s="204">
        <f>VLOOKUP(ANO654,$A$681:$F$2236,6,FALSE)</f>
        <v>75</v>
      </c>
      <c r="ANS654" s="203" t="s">
        <v>63</v>
      </c>
      <c r="ANT654" s="10">
        <f>ANR654*1.4</f>
        <v>105</v>
      </c>
      <c r="ANU654" s="10"/>
      <c r="ANV654" s="274"/>
      <c r="ANW654" s="203" t="s">
        <v>111</v>
      </c>
      <c r="ANX654" s="277" t="s">
        <v>620</v>
      </c>
      <c r="ANZ654" s="204"/>
      <c r="AOA654" s="204">
        <f>VLOOKUP(ANX654,$A$681:$F$2236,6,FALSE)</f>
        <v>20</v>
      </c>
      <c r="AOB654" s="203" t="s">
        <v>63</v>
      </c>
      <c r="AOC654" s="10">
        <f>AOA654*1.4</f>
        <v>28</v>
      </c>
      <c r="AOD654" s="10"/>
      <c r="AOE654" s="274"/>
      <c r="AOF654" s="203" t="s">
        <v>111</v>
      </c>
      <c r="AOG654" s="277" t="s">
        <v>2811</v>
      </c>
      <c r="AOI654" s="204"/>
      <c r="AOJ654" s="204">
        <f>VLOOKUP(AOG654,$A$681:$F$2236,6,FALSE)</f>
        <v>18</v>
      </c>
      <c r="AOK654" s="203" t="s">
        <v>63</v>
      </c>
      <c r="AOL654" s="10">
        <f>AOJ654*1.4</f>
        <v>25.2</v>
      </c>
      <c r="AOM654" s="10"/>
      <c r="AON654" s="274"/>
      <c r="AOO654" s="203" t="s">
        <v>111</v>
      </c>
      <c r="AOP654" s="277" t="s">
        <v>459</v>
      </c>
      <c r="AOR654" s="204"/>
      <c r="AOS654" s="204">
        <f>VLOOKUP(AOP654,$A$681:$F$2236,6,FALSE)</f>
        <v>0</v>
      </c>
      <c r="AOT654" s="203" t="s">
        <v>63</v>
      </c>
      <c r="AOU654" s="10">
        <f>AOS654*1.4</f>
        <v>0</v>
      </c>
      <c r="AOV654" s="10"/>
      <c r="AOW654" s="274"/>
      <c r="AOX654" s="203" t="s">
        <v>111</v>
      </c>
      <c r="AOY654" s="277" t="s">
        <v>2811</v>
      </c>
      <c r="APA654" s="204"/>
      <c r="APB654" s="204">
        <f>VLOOKUP(AOY654,$A$681:$F$2236,6,FALSE)</f>
        <v>18</v>
      </c>
      <c r="APC654" s="203" t="s">
        <v>63</v>
      </c>
      <c r="APD654" s="10">
        <f>APB654*1.4</f>
        <v>25.2</v>
      </c>
      <c r="APE654" s="10"/>
      <c r="APF654" s="274"/>
      <c r="APG654" s="203" t="s">
        <v>111</v>
      </c>
      <c r="APH654" s="277" t="s">
        <v>2713</v>
      </c>
      <c r="APJ654" s="204"/>
      <c r="APK654" s="204">
        <f>VLOOKUP(APH654,$A$681:$F$2236,6,FALSE)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682</v>
      </c>
      <c r="APS654" s="204"/>
      <c r="APT654" s="204">
        <f>VLOOKUP(APQ654,$A$681:$F$2236,6,FALSE)</f>
        <v>43</v>
      </c>
      <c r="APU654" s="203" t="s">
        <v>63</v>
      </c>
      <c r="APV654" s="10">
        <f>APT654*1.4</f>
        <v>60.199999999999996</v>
      </c>
      <c r="APW654" s="10"/>
      <c r="APX654" s="274"/>
      <c r="APY654" s="203" t="s">
        <v>111</v>
      </c>
      <c r="APZ654" s="277" t="s">
        <v>811</v>
      </c>
      <c r="AQB654" s="204"/>
      <c r="AQC654" s="204">
        <f>VLOOKUP(APZ654,$A$681:$F$2236,6,FALSE)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2837</v>
      </c>
      <c r="D655" s="204"/>
      <c r="E655" s="204">
        <f>VLOOKUP(B655,$A$681:$F$2236,6,FALSE)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1198</v>
      </c>
      <c r="M655" s="204"/>
      <c r="N655" s="204">
        <f>VLOOKUP(K655,$A$681:$F$2236,6,FALSE)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569</v>
      </c>
      <c r="V655" s="204"/>
      <c r="W655" s="204">
        <f>VLOOKUP(T655,$A$681:$F$2236,6,FALSE)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2099</v>
      </c>
      <c r="AE655" s="204"/>
      <c r="AF655" s="204">
        <f>VLOOKUP(AC655,$A$681:$F$2236,6,FALSE)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620</v>
      </c>
      <c r="AN655" s="204"/>
      <c r="AO655" s="204">
        <f>VLOOKUP(AL655,$A$681:$F$2236,6,FALSE)</f>
        <v>20</v>
      </c>
      <c r="AP655" s="203" t="s">
        <v>65</v>
      </c>
      <c r="AQ655" s="10">
        <f>AO655*1.3</f>
        <v>26</v>
      </c>
      <c r="AR655" s="10"/>
      <c r="AS655" s="268"/>
      <c r="AT655" s="203" t="s">
        <v>112</v>
      </c>
      <c r="AU655" s="277" t="s">
        <v>2695</v>
      </c>
      <c r="AW655" s="204"/>
      <c r="AX655" s="204">
        <f>VLOOKUP(AU655,$A$681:$F$2236,6,FALSE)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569</v>
      </c>
      <c r="BF655" s="204"/>
      <c r="BG655" s="204">
        <f>VLOOKUP(BD655,$A$681:$F$2236,6,FALSE)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2099</v>
      </c>
      <c r="BO655" s="204"/>
      <c r="BP655" s="204">
        <f>VLOOKUP(BM655,$A$681:$F$2236,6,FALSE)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1198</v>
      </c>
      <c r="BX655" s="204"/>
      <c r="BY655" s="204">
        <f>VLOOKUP(BV655,$A$681:$F$2236,6,FALSE)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1198</v>
      </c>
      <c r="CG655" s="204"/>
      <c r="CH655" s="204">
        <f>VLOOKUP(CE655,$A$681:$F$2236,6,FALSE)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620</v>
      </c>
      <c r="CP655" s="204"/>
      <c r="CQ655" s="204">
        <f>VLOOKUP(CN655,$A$681:$F$2236,6,FALSE)</f>
        <v>20</v>
      </c>
      <c r="CR655" s="203" t="s">
        <v>65</v>
      </c>
      <c r="CS655" s="10">
        <f>CQ655*1.3</f>
        <v>26</v>
      </c>
      <c r="CT655" s="10"/>
      <c r="CU655" s="268"/>
      <c r="CV655" s="203" t="s">
        <v>112</v>
      </c>
      <c r="CW655" s="277" t="s">
        <v>657</v>
      </c>
      <c r="CY655" s="204"/>
      <c r="CZ655" s="204">
        <f>VLOOKUP(CW655,$A$681:$F$2236,6,FALSE)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1275</v>
      </c>
      <c r="DH655" s="204"/>
      <c r="DI655" s="204">
        <f>VLOOKUP(DF655,$A$681:$F$2236,6,FALSE)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625</v>
      </c>
      <c r="DQ655" s="204"/>
      <c r="DR655" s="204">
        <f>VLOOKUP(DO655,$A$681:$F$2236,6,FALSE)</f>
        <v>6</v>
      </c>
      <c r="DS655" s="203" t="s">
        <v>65</v>
      </c>
      <c r="DT655" s="10">
        <f>DR655*1.3</f>
        <v>7.8000000000000007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VLOOKUP(DX655,$A$681:$F$2236,6,FALSE)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691</v>
      </c>
      <c r="EI655" s="204"/>
      <c r="EJ655" s="204">
        <f>VLOOKUP(EG655,$A$681:$F$2236,6,FALSE)</f>
        <v>44</v>
      </c>
      <c r="EK655" s="203" t="s">
        <v>65</v>
      </c>
      <c r="EL655" s="10">
        <f>EJ655*1.3</f>
        <v>57.2</v>
      </c>
      <c r="EM655" s="10"/>
      <c r="EN655" s="268"/>
      <c r="EO655" s="203" t="s">
        <v>112</v>
      </c>
      <c r="EP655" s="277" t="s">
        <v>620</v>
      </c>
      <c r="ER655" s="204"/>
      <c r="ES655" s="204">
        <f>VLOOKUP(EP655,$A$681:$F$2236,6,FALSE)</f>
        <v>20</v>
      </c>
      <c r="ET655" s="203" t="s">
        <v>65</v>
      </c>
      <c r="EU655" s="10">
        <f>ES655*1.3</f>
        <v>26</v>
      </c>
      <c r="EV655" s="10"/>
      <c r="EW655" s="268"/>
      <c r="EX655" s="203" t="s">
        <v>112</v>
      </c>
      <c r="EY655" s="277" t="s">
        <v>2811</v>
      </c>
      <c r="FA655" s="204"/>
      <c r="FB655" s="204">
        <f>VLOOKUP(EY655,$A$681:$F$2236,6,FALSE)</f>
        <v>18</v>
      </c>
      <c r="FC655" s="203" t="s">
        <v>65</v>
      </c>
      <c r="FD655" s="10">
        <f>FB655*1.3</f>
        <v>23.400000000000002</v>
      </c>
      <c r="FE655" s="10"/>
      <c r="FF655" s="268"/>
      <c r="FG655" s="203" t="s">
        <v>112</v>
      </c>
      <c r="FH655" s="424" t="s">
        <v>2072</v>
      </c>
      <c r="FJ655" s="204"/>
      <c r="FK655" s="204">
        <f>VLOOKUP(FH655,$A$681:$F$2236,6,FALSE)</f>
        <v>13</v>
      </c>
      <c r="FL655" s="203" t="s">
        <v>65</v>
      </c>
      <c r="FM655" s="10">
        <f>FK655*1.3</f>
        <v>16.900000000000002</v>
      </c>
      <c r="FN655" s="10"/>
      <c r="FO655" s="268"/>
      <c r="FP655" s="203" t="s">
        <v>112</v>
      </c>
      <c r="FQ655" s="277" t="s">
        <v>459</v>
      </c>
      <c r="FS655" s="204"/>
      <c r="FT655" s="204">
        <f>VLOOKUP(FQ655,$A$681:$F$2236,6,FALSE)</f>
        <v>0</v>
      </c>
      <c r="FU655" s="203" t="s">
        <v>65</v>
      </c>
      <c r="FV655" s="10">
        <f>FT655*1.3</f>
        <v>0</v>
      </c>
      <c r="FW655" s="10"/>
      <c r="FX655" s="268"/>
      <c r="FY655" s="203" t="s">
        <v>112</v>
      </c>
      <c r="FZ655" s="277" t="s">
        <v>2837</v>
      </c>
      <c r="GB655" s="204"/>
      <c r="GC655" s="204">
        <f>VLOOKUP(FZ655,$A$681:$F$2236,6,FALSE)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637</v>
      </c>
      <c r="GK655" s="204"/>
      <c r="GL655" s="204">
        <f>VLOOKUP(GI655,$A$681:$F$2236,6,FALSE)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2736</v>
      </c>
      <c r="GT655" s="204"/>
      <c r="GU655" s="204">
        <f>VLOOKUP(GR655,$A$681:$F$2236,6,FALSE)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847</v>
      </c>
      <c r="HC655" s="204"/>
      <c r="HD655" s="204">
        <f>VLOOKUP(HA655,$A$681:$F$2236,6,FALSE)</f>
        <v>75</v>
      </c>
      <c r="HE655" s="203" t="s">
        <v>65</v>
      </c>
      <c r="HF655" s="10">
        <f>HD655*1.3</f>
        <v>97.5</v>
      </c>
      <c r="HG655" s="10"/>
      <c r="HH655" s="268"/>
      <c r="HI655" s="203" t="s">
        <v>112</v>
      </c>
      <c r="HJ655" s="277" t="s">
        <v>2099</v>
      </c>
      <c r="HL655" s="204"/>
      <c r="HM655" s="204">
        <f>VLOOKUP(HJ655,$A$681:$F$2236,6,FALSE)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2333</v>
      </c>
      <c r="HU655" s="204"/>
      <c r="HV655" s="204">
        <f>VLOOKUP(HS655,$A$681:$F$2236,6,FALSE)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VLOOKUP(IB655,$A$681:$F$2236,6,FALSE)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2099</v>
      </c>
      <c r="IM655" s="204"/>
      <c r="IN655" s="204">
        <f>VLOOKUP(IK655,$A$681:$F$2236,6,FALSE)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1281</v>
      </c>
      <c r="IV655" s="204"/>
      <c r="IW655" s="204">
        <f>VLOOKUP(IT655,$A$681:$F$2236,6,FALSE)</f>
        <v>10</v>
      </c>
      <c r="IX655" s="203" t="s">
        <v>65</v>
      </c>
      <c r="IY655" s="10">
        <f>IW655*1.3</f>
        <v>13</v>
      </c>
      <c r="IZ655" s="10"/>
      <c r="JA655" s="268"/>
      <c r="JB655" s="203" t="s">
        <v>112</v>
      </c>
      <c r="JC655" s="277" t="s">
        <v>480</v>
      </c>
      <c r="JE655" s="204"/>
      <c r="JF655" s="204">
        <f>VLOOKUP(JC655,$A$681:$F$2236,6,FALSE)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988</v>
      </c>
      <c r="JN655" s="204"/>
      <c r="JO655" s="204">
        <f>VLOOKUP(JL655,$A$681:$F$2236,6,FALSE)</f>
        <v>0</v>
      </c>
      <c r="JP655" s="203" t="s">
        <v>65</v>
      </c>
      <c r="JQ655" s="10">
        <f>JO655*1.3</f>
        <v>0</v>
      </c>
      <c r="JR655" s="10"/>
      <c r="JS655" s="268"/>
      <c r="JT655" s="203" t="s">
        <v>112</v>
      </c>
      <c r="JU655" s="277" t="s">
        <v>1737</v>
      </c>
      <c r="JW655" s="204"/>
      <c r="JX655" s="204">
        <f>VLOOKUP(JU655,$A$681:$F$2236,6,FALSE)</f>
        <v>0</v>
      </c>
      <c r="JY655" s="203" t="s">
        <v>65</v>
      </c>
      <c r="JZ655" s="10">
        <f>JX655*1.3</f>
        <v>0</v>
      </c>
      <c r="KA655" s="10"/>
      <c r="KB655" s="268"/>
      <c r="KC655" s="203" t="s">
        <v>112</v>
      </c>
      <c r="KD655" s="277" t="s">
        <v>459</v>
      </c>
      <c r="KF655" s="204"/>
      <c r="KG655" s="204">
        <f>VLOOKUP(KD655,$A$681:$F$2236,6,FALSE)</f>
        <v>0</v>
      </c>
      <c r="KH655" s="203" t="s">
        <v>65</v>
      </c>
      <c r="KI655" s="10">
        <f>KG655*1.3</f>
        <v>0</v>
      </c>
      <c r="KJ655" s="10"/>
      <c r="KK655" s="268"/>
      <c r="KL655" s="203" t="s">
        <v>112</v>
      </c>
      <c r="KM655" s="277" t="s">
        <v>623</v>
      </c>
      <c r="KO655" s="204"/>
      <c r="KP655" s="204">
        <f>VLOOKUP(KM655,$A$681:$F$2236,6,FALSE)</f>
        <v>0</v>
      </c>
      <c r="KQ655" s="203" t="s">
        <v>65</v>
      </c>
      <c r="KR655" s="10">
        <f>KP655*1.3</f>
        <v>0</v>
      </c>
      <c r="KS655" s="10"/>
      <c r="KT655" s="268"/>
      <c r="KU655" s="203" t="s">
        <v>112</v>
      </c>
      <c r="KV655" s="277" t="s">
        <v>1198</v>
      </c>
      <c r="KX655" s="204"/>
      <c r="KY655" s="204">
        <f>VLOOKUP(KV655,$A$681:$F$2236,6,FALSE)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1238</v>
      </c>
      <c r="LG655" s="204"/>
      <c r="LH655" s="204">
        <f>VLOOKUP(LE655,$A$681:$F$2236,6,FALSE)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659</v>
      </c>
      <c r="LP655" s="204"/>
      <c r="LQ655" s="204">
        <f>VLOOKUP(LN655,$A$681:$F$2236,6,FALSE)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657</v>
      </c>
      <c r="LY655" s="204"/>
      <c r="LZ655" s="204">
        <f>VLOOKUP(LW655,$A$681:$F$2236,6,FALSE)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559</v>
      </c>
      <c r="MH655" s="204"/>
      <c r="MI655" s="204">
        <f>VLOOKUP(MF655,$A$681:$F$2236,6,FALSE)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2675</v>
      </c>
      <c r="MQ655" s="204"/>
      <c r="MR655" s="204">
        <f>VLOOKUP(MO655,$A$681:$F$2236,6,FALSE)</f>
        <v>4</v>
      </c>
      <c r="MS655" s="203" t="s">
        <v>65</v>
      </c>
      <c r="MT655" s="10">
        <f>MR655*1.3</f>
        <v>5.2</v>
      </c>
      <c r="MU655" s="10"/>
      <c r="MV655" s="268"/>
      <c r="MW655" s="203" t="s">
        <v>112</v>
      </c>
      <c r="MX655" s="277" t="s">
        <v>459</v>
      </c>
      <c r="MZ655" s="204"/>
      <c r="NA655" s="204">
        <f>VLOOKUP(MX655,$A$681:$F$2236,6,FALSE)</f>
        <v>0</v>
      </c>
      <c r="NB655" s="203" t="s">
        <v>65</v>
      </c>
      <c r="NC655" s="10">
        <f>NA655*1.3</f>
        <v>0</v>
      </c>
      <c r="ND655" s="10"/>
      <c r="NE655" s="268"/>
      <c r="NF655" s="203" t="s">
        <v>112</v>
      </c>
      <c r="NG655" s="277" t="s">
        <v>2072</v>
      </c>
      <c r="NI655" s="204"/>
      <c r="NJ655" s="204">
        <f>VLOOKUP(NG655,$A$681:$F$2236,6,FALSE)</f>
        <v>13</v>
      </c>
      <c r="NK655" s="203" t="s">
        <v>65</v>
      </c>
      <c r="NL655" s="10">
        <f>NJ655*1.3</f>
        <v>16.900000000000002</v>
      </c>
      <c r="NM655" s="10"/>
      <c r="NN655" s="268"/>
      <c r="NO655" s="203" t="s">
        <v>112</v>
      </c>
      <c r="NP655" s="427" t="s">
        <v>655</v>
      </c>
      <c r="NR655" s="204"/>
      <c r="NS655" s="204">
        <f>VLOOKUP(NP655,$A$681:$F$2236,6,FALSE)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2532</v>
      </c>
      <c r="OA655" s="204"/>
      <c r="OB655" s="204">
        <f>VLOOKUP(NY655,$A$681:$F$2236,6,FALSE)</f>
        <v>0</v>
      </c>
      <c r="OC655" s="203" t="s">
        <v>65</v>
      </c>
      <c r="OD655" s="10">
        <f>OB655*1.3</f>
        <v>0</v>
      </c>
      <c r="OE655" s="10"/>
      <c r="OF655" s="268"/>
      <c r="OG655" s="203" t="s">
        <v>112</v>
      </c>
      <c r="OH655" s="277" t="s">
        <v>1281</v>
      </c>
      <c r="OJ655" s="204"/>
      <c r="OK655" s="204">
        <f>VLOOKUP(OH655,$A$681:$F$2236,6,FALSE)</f>
        <v>10</v>
      </c>
      <c r="OL655" s="203" t="s">
        <v>65</v>
      </c>
      <c r="OM655" s="10">
        <f>OK655*1.3</f>
        <v>13</v>
      </c>
      <c r="ON655" s="10"/>
      <c r="OO655" s="268"/>
      <c r="OP655" s="203" t="s">
        <v>112</v>
      </c>
      <c r="OQ655" s="427" t="s">
        <v>2107</v>
      </c>
      <c r="OS655" s="204"/>
      <c r="OT655" s="204">
        <f>VLOOKUP(OQ655,$A$681:$F$2236,6,FALSE)</f>
        <v>0</v>
      </c>
      <c r="OU655" s="203" t="s">
        <v>65</v>
      </c>
      <c r="OV655" s="10">
        <f>OT655*1.3</f>
        <v>0</v>
      </c>
      <c r="OW655" s="10"/>
      <c r="OX655" s="268"/>
      <c r="OY655" s="203" t="s">
        <v>112</v>
      </c>
      <c r="OZ655" s="431" t="s">
        <v>2703</v>
      </c>
      <c r="PB655" s="204"/>
      <c r="PC655" s="204">
        <f>VLOOKUP(OZ655,$A$681:$F$2236,6,FALSE)</f>
        <v>1</v>
      </c>
      <c r="PD655" s="203" t="s">
        <v>65</v>
      </c>
      <c r="PE655" s="10">
        <f>PC655*1.3</f>
        <v>1.3</v>
      </c>
      <c r="PF655" s="10"/>
      <c r="PG655" s="268"/>
      <c r="PH655" s="203" t="s">
        <v>112</v>
      </c>
      <c r="PI655" s="277" t="s">
        <v>841</v>
      </c>
      <c r="PK655" s="204"/>
      <c r="PL655" s="204">
        <f>VLOOKUP(PI655,$A$681:$F$2236,6,FALSE)</f>
        <v>0</v>
      </c>
      <c r="PM655" s="203" t="s">
        <v>65</v>
      </c>
      <c r="PN655" s="10">
        <f>PL655*1.3</f>
        <v>0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VLOOKUP(PR655,$A$681:$F$2236,6,FALSE)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459</v>
      </c>
      <c r="QC655" s="204"/>
      <c r="QD655" s="204">
        <f>VLOOKUP(QA655,$A$681:$F$2236,6,FALSE)</f>
        <v>0</v>
      </c>
      <c r="QE655" s="203" t="s">
        <v>65</v>
      </c>
      <c r="QF655" s="10">
        <f>QD655*1.3</f>
        <v>0</v>
      </c>
      <c r="QG655" s="10"/>
      <c r="QH655" s="268"/>
      <c r="QI655" s="203" t="s">
        <v>112</v>
      </c>
      <c r="QJ655" s="277" t="s">
        <v>559</v>
      </c>
      <c r="QL655" s="204"/>
      <c r="QM655" s="204">
        <f>VLOOKUP(QJ655,$A$681:$F$2236,6,FALSE)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825</v>
      </c>
      <c r="QU655" s="204"/>
      <c r="QV655" s="204">
        <f>VLOOKUP(QS655,$A$681:$F$2236,6,FALSE)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970</v>
      </c>
      <c r="RD655" s="204"/>
      <c r="RE655" s="204">
        <f>VLOOKUP(RB655,$A$681:$F$2236,6,FALSE)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VLOOKUP(RK655,$A$681:$F$2236,6,FALSE)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1198</v>
      </c>
      <c r="RV655" s="204"/>
      <c r="RW655" s="204">
        <f>VLOOKUP(RT655,$A$681:$F$2236,6,FALSE)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2099</v>
      </c>
      <c r="SE655" s="204"/>
      <c r="SF655" s="204">
        <f>VLOOKUP(SC655,$A$681:$F$2236,6,FALSE)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2099</v>
      </c>
      <c r="SN655" s="204"/>
      <c r="SO655" s="204">
        <f>VLOOKUP(SL655,$A$681:$F$2236,6,FALSE)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847</v>
      </c>
      <c r="SW655" s="204"/>
      <c r="SX655" s="204">
        <f>VLOOKUP(SU655,$A$681:$F$2236,6,FALSE)</f>
        <v>75</v>
      </c>
      <c r="SY655" s="203" t="s">
        <v>65</v>
      </c>
      <c r="SZ655" s="10">
        <f>SX655*1.3</f>
        <v>97.5</v>
      </c>
      <c r="TA655" s="10"/>
      <c r="TB655" s="274"/>
      <c r="TC655" s="203" t="s">
        <v>112</v>
      </c>
      <c r="TD655" s="431" t="s">
        <v>2099</v>
      </c>
      <c r="TF655" s="204"/>
      <c r="TG655" s="204">
        <f>VLOOKUP(TD655,$A$681:$F$2236,6,FALSE)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2873</v>
      </c>
      <c r="TO655" s="204"/>
      <c r="TP655" s="204">
        <f>VLOOKUP(TM655,$A$681:$F$2236,6,FALSE)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2073</v>
      </c>
      <c r="TX655" s="204"/>
      <c r="TY655" s="204">
        <f>VLOOKUP(TV655,$A$681:$F$2236,6,FALSE)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VLOOKUP(UE655,$A$681:$F$2236,6,FALSE)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2811</v>
      </c>
      <c r="UP655" s="204"/>
      <c r="UQ655" s="204">
        <f>VLOOKUP(UN655,$A$681:$F$2236,6,FALSE)</f>
        <v>18</v>
      </c>
      <c r="UR655" s="203" t="s">
        <v>65</v>
      </c>
      <c r="US655" s="10">
        <f>UQ655*1.3</f>
        <v>23.400000000000002</v>
      </c>
      <c r="UT655" s="10"/>
      <c r="UU655" s="274"/>
      <c r="UV655" s="203" t="s">
        <v>112</v>
      </c>
      <c r="UW655" s="277" t="s">
        <v>682</v>
      </c>
      <c r="UY655" s="204"/>
      <c r="UZ655" s="204">
        <f>VLOOKUP(UW655,$A$681:$F$2236,6,FALSE)</f>
        <v>43</v>
      </c>
      <c r="VA655" s="203" t="s">
        <v>65</v>
      </c>
      <c r="VB655" s="10">
        <f>UZ655*1.3</f>
        <v>55.9</v>
      </c>
      <c r="VC655" s="10"/>
      <c r="VD655" s="274"/>
      <c r="VE655" s="203" t="s">
        <v>112</v>
      </c>
      <c r="VF655" s="277" t="s">
        <v>847</v>
      </c>
      <c r="VH655" s="204"/>
      <c r="VI655" s="204">
        <f>VLOOKUP(VF655,$A$681:$F$2236,6,FALSE)</f>
        <v>75</v>
      </c>
      <c r="VJ655" s="203" t="s">
        <v>65</v>
      </c>
      <c r="VK655" s="10">
        <f>VI655*1.3</f>
        <v>97.5</v>
      </c>
      <c r="VL655" s="10"/>
      <c r="VM655" s="274"/>
      <c r="VN655" s="203" t="s">
        <v>112</v>
      </c>
      <c r="VO655" s="277" t="s">
        <v>1269</v>
      </c>
      <c r="VQ655" s="204"/>
      <c r="VR655" s="204">
        <f>VLOOKUP(VO655,$A$681:$F$2236,6,FALSE)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VLOOKUP(VX655,$A$681:$F$2236,6,FALSE)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1275</v>
      </c>
      <c r="WI655" s="204"/>
      <c r="WJ655" s="204">
        <f>VLOOKUP(WG655,$A$681:$F$2236,6,FALSE)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VLOOKUP(WP655,$A$681:$F$2236,6,FALSE)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VLOOKUP(WY655,$A$681:$F$2236,6,FALSE)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569</v>
      </c>
      <c r="XJ655" s="204"/>
      <c r="XK655" s="204">
        <f>VLOOKUP(XH655,$A$681:$F$2236,6,FALSE)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1198</v>
      </c>
      <c r="XS655" s="204"/>
      <c r="XT655" s="204">
        <f>VLOOKUP(XQ655,$A$681:$F$2236,6,FALSE)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554</v>
      </c>
      <c r="YB655" s="204"/>
      <c r="YC655" s="204">
        <f>VLOOKUP(XZ655,$A$681:$F$2236,6,FALSE)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VLOOKUP(YI655,$A$681:$F$2236,6,FALSE)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VLOOKUP(YR655,$A$681:$F$2236,6,FALSE)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31" t="s">
        <v>620</v>
      </c>
      <c r="ZC655" s="204"/>
      <c r="ZD655" s="204">
        <f>VLOOKUP(ZA655,$A$681:$F$2236,6,FALSE)</f>
        <v>20</v>
      </c>
      <c r="ZE655" s="203" t="s">
        <v>65</v>
      </c>
      <c r="ZF655" s="10">
        <f>ZD655*1.3</f>
        <v>26</v>
      </c>
      <c r="ZH655" s="274"/>
      <c r="ZI655" s="203" t="s">
        <v>112</v>
      </c>
      <c r="ZJ655" s="277" t="s">
        <v>566</v>
      </c>
      <c r="ZL655" s="204"/>
      <c r="ZM655" s="204">
        <f>VLOOKUP(ZJ655,$A$681:$F$2236,6,FALSE)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620</v>
      </c>
      <c r="ZU655" s="204"/>
      <c r="ZV655" s="204">
        <f>VLOOKUP(ZS655,$A$681:$F$2236,6,FALSE)</f>
        <v>20</v>
      </c>
      <c r="ZW655" s="203" t="s">
        <v>65</v>
      </c>
      <c r="ZX655" s="10">
        <f>ZV655*1.3</f>
        <v>26</v>
      </c>
      <c r="ZY655" s="10"/>
      <c r="ZZ655" s="274"/>
      <c r="AAA655" s="203" t="s">
        <v>112</v>
      </c>
      <c r="AAB655" s="277" t="s">
        <v>569</v>
      </c>
      <c r="AAD655" s="204"/>
      <c r="AAE655" s="204">
        <f>VLOOKUP(AAB655,$A$681:$F$2236,6,FALSE)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964</v>
      </c>
      <c r="AAM655" s="204"/>
      <c r="AAN655" s="204">
        <f>VLOOKUP(AAK655,$A$681:$F$2236,6,FALSE)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857</v>
      </c>
      <c r="AAV655" s="204"/>
      <c r="AAW655" s="204">
        <f>VLOOKUP(AAT655,$A$681:$F$2236,6,FALSE)</f>
        <v>4</v>
      </c>
      <c r="AAX655" s="203" t="s">
        <v>65</v>
      </c>
      <c r="AAY655" s="10">
        <f>AAW655*1.3</f>
        <v>5.2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VLOOKUP(ABC655,$A$681:$F$2236,6,FALSE)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3175</v>
      </c>
      <c r="ABN655" s="204"/>
      <c r="ABO655" s="204">
        <f>VLOOKUP(ABL655,$A$681:$F$2236,6,FALSE)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574</v>
      </c>
      <c r="ABW655" s="204"/>
      <c r="ABX655" s="204">
        <f>VLOOKUP(ABU655,$A$681:$F$2236,6,FALSE)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VLOOKUP(ACD655,$A$681:$F$2236,6,FALSE)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VLOOKUP(ACM655,$A$681:$F$2236,6,FALSE)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VLOOKUP(ACV655,$A$681:$F$2236,6,FALSE)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VLOOKUP(ADE655,$A$681:$F$2236,6,FALSE)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VLOOKUP(ADN655,$A$681:$F$2236,6,FALSE)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VLOOKUP(ADW655,$A$681:$F$2236,6,FALSE)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VLOOKUP(AEF655,$A$681:$F$2236,6,FALSE)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VLOOKUP(AEO655,$A$681:$F$2236,6,FALSE)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VLOOKUP(AEX655,$A$681:$F$2236,6,FALSE)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VLOOKUP(AFG655,$A$681:$F$2236,6,FALSE)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VLOOKUP(AFP655,$A$681:$F$2236,6,FALSE)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VLOOKUP(AFY655,$A$681:$F$2236,6,FALSE)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VLOOKUP(AGH655,$A$681:$F$2236,6,FALSE)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VLOOKUP(AGQ655,$A$681:$F$2236,6,FALSE)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825</v>
      </c>
      <c r="AHB655" s="204"/>
      <c r="AHC655" s="204">
        <f>VLOOKUP(AGZ655,$A$681:$F$2236,6,FALSE)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857</v>
      </c>
      <c r="AHK655" s="204"/>
      <c r="AHL655" s="204">
        <f>VLOOKUP(AHI655,$A$681:$F$2236,6,FALSE)</f>
        <v>4</v>
      </c>
      <c r="AHM655" s="203" t="s">
        <v>65</v>
      </c>
      <c r="AHN655" s="10">
        <f>AHL655*1.3</f>
        <v>5.2</v>
      </c>
      <c r="AHO655" s="10"/>
      <c r="AHP655" s="274"/>
      <c r="AHQ655" s="203" t="s">
        <v>112</v>
      </c>
      <c r="AHR655" s="277" t="s">
        <v>980</v>
      </c>
      <c r="AHT655" s="204"/>
      <c r="AHU655" s="204">
        <f>VLOOKUP(AHR655,$A$681:$F$2236,6,FALSE)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573</v>
      </c>
      <c r="AIC655" s="204"/>
      <c r="AID655" s="204">
        <f>VLOOKUP(AIA655,$A$681:$F$2236,6,FALSE)</f>
        <v>3</v>
      </c>
      <c r="AIE655" s="203" t="s">
        <v>65</v>
      </c>
      <c r="AIF655" s="10">
        <f>AID655*1.3</f>
        <v>3.9000000000000004</v>
      </c>
      <c r="AIG655" s="10"/>
      <c r="AIH655" s="274"/>
      <c r="AII655" s="203" t="s">
        <v>112</v>
      </c>
      <c r="AIJ655" s="277" t="s">
        <v>559</v>
      </c>
      <c r="AIL655" s="204"/>
      <c r="AIM655" s="204">
        <f>VLOOKUP(AIJ655,$A$681:$F$2236,6,FALSE)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539</v>
      </c>
      <c r="AIU655" s="204"/>
      <c r="AIV655" s="204">
        <f>VLOOKUP(AIS655,$A$681:$F$2236,6,FALSE)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480</v>
      </c>
      <c r="AJD655" s="204"/>
      <c r="AJE655" s="204">
        <f>VLOOKUP(AJB655,$A$681:$F$2236,6,FALSE)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555</v>
      </c>
      <c r="AJM655" s="204"/>
      <c r="AJN655" s="204">
        <f>VLOOKUP(AJK655,$A$681:$F$2236,6,FALSE)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4" t="s">
        <v>539</v>
      </c>
      <c r="AJV655" s="204"/>
      <c r="AJW655" s="204">
        <f>VLOOKUP(AJT655,$A$681:$F$2236,6,FALSE)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620</v>
      </c>
      <c r="AKE655" s="204"/>
      <c r="AKF655" s="204">
        <f>VLOOKUP(AKC655,$A$681:$F$2236,6,FALSE)</f>
        <v>20</v>
      </c>
      <c r="AKG655" s="203" t="s">
        <v>65</v>
      </c>
      <c r="AKH655" s="10">
        <f>AKF655*1.3</f>
        <v>26</v>
      </c>
      <c r="AKI655" s="10"/>
      <c r="AKJ655" s="274"/>
      <c r="AKK655" s="203" t="s">
        <v>112</v>
      </c>
      <c r="AKL655" s="277" t="s">
        <v>1281</v>
      </c>
      <c r="AKN655" s="204"/>
      <c r="AKO655" s="204">
        <f>VLOOKUP(AKL655,$A$681:$F$2236,6,FALSE)</f>
        <v>10</v>
      </c>
      <c r="AKP655" s="203" t="s">
        <v>65</v>
      </c>
      <c r="AKQ655" s="10">
        <f>AKO655*1.3</f>
        <v>13</v>
      </c>
      <c r="AKR655" s="10"/>
      <c r="AKS655" s="274"/>
      <c r="AKT655" s="203" t="s">
        <v>112</v>
      </c>
      <c r="AKU655" s="277" t="s">
        <v>1235</v>
      </c>
      <c r="AKW655" s="204"/>
      <c r="AKX655" s="204">
        <f>VLOOKUP(AKU655,$A$681:$F$2236,6,FALSE)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573</v>
      </c>
      <c r="ALF655" s="204"/>
      <c r="ALG655" s="204">
        <f>VLOOKUP(ALD655,$A$681:$F$2236,6,FALSE)</f>
        <v>3</v>
      </c>
      <c r="ALH655" s="203" t="s">
        <v>65</v>
      </c>
      <c r="ALI655" s="10">
        <f>ALG655*1.3</f>
        <v>3.9000000000000004</v>
      </c>
      <c r="ALJ655" s="10"/>
      <c r="ALK655" s="274"/>
      <c r="ALL655" s="203" t="s">
        <v>112</v>
      </c>
      <c r="ALM655" s="277" t="s">
        <v>1198</v>
      </c>
      <c r="ALO655" s="204"/>
      <c r="ALP655" s="204">
        <f>VLOOKUP(ALM655,$A$681:$F$2236,6,FALSE)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1275</v>
      </c>
      <c r="ALX655" s="204"/>
      <c r="ALY655" s="204">
        <f>VLOOKUP(ALV655,$A$681:$F$2236,6,FALSE)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2759</v>
      </c>
      <c r="AMG655" s="204"/>
      <c r="AMH655" s="204">
        <f>VLOOKUP(AME655,$A$681:$F$2236,6,FALSE)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459</v>
      </c>
      <c r="AMP655" s="204"/>
      <c r="AMQ655" s="204">
        <f>VLOOKUP(AMN655,$A$681:$F$2236,6,FALSE)</f>
        <v>0</v>
      </c>
      <c r="AMR655" s="203" t="s">
        <v>65</v>
      </c>
      <c r="AMS655" s="10">
        <f>AMQ655*1.3</f>
        <v>0</v>
      </c>
      <c r="AMT655" s="10"/>
      <c r="AMU655" s="274"/>
      <c r="AMV655" s="203" t="s">
        <v>112</v>
      </c>
      <c r="AMW655" s="277" t="s">
        <v>890</v>
      </c>
      <c r="AMY655" s="204"/>
      <c r="AMZ655" s="204">
        <f>VLOOKUP(AMW655,$A$681:$F$2236,6,FALSE)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480</v>
      </c>
      <c r="ANH655" s="204"/>
      <c r="ANI655" s="204">
        <f>VLOOKUP(ANF655,$A$681:$F$2236,6,FALSE)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659</v>
      </c>
      <c r="ANQ655" s="204"/>
      <c r="ANR655" s="204">
        <f>VLOOKUP(ANO655,$A$681:$F$2236,6,FALSE)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459</v>
      </c>
      <c r="ANZ655" s="204"/>
      <c r="AOA655" s="204">
        <f>VLOOKUP(ANX655,$A$681:$F$2236,6,FALSE)</f>
        <v>0</v>
      </c>
      <c r="AOB655" s="203" t="s">
        <v>65</v>
      </c>
      <c r="AOC655" s="10">
        <f>AOA655*1.3</f>
        <v>0</v>
      </c>
      <c r="AOD655" s="10"/>
      <c r="AOE655" s="274"/>
      <c r="AOF655" s="203" t="s">
        <v>112</v>
      </c>
      <c r="AOG655" s="277" t="s">
        <v>1709</v>
      </c>
      <c r="AOI655" s="204"/>
      <c r="AOJ655" s="204">
        <f>VLOOKUP(AOG655,$A$681:$F$2236,6,FALSE)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1269</v>
      </c>
      <c r="AOR655" s="204"/>
      <c r="AOS655" s="204">
        <f>VLOOKUP(AOP655,$A$681:$F$2236,6,FALSE)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2099</v>
      </c>
      <c r="APA655" s="204"/>
      <c r="APB655" s="204">
        <f>VLOOKUP(AOY655,$A$681:$F$2236,6,FALSE)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566</v>
      </c>
      <c r="APJ655" s="204"/>
      <c r="APK655" s="204">
        <f>VLOOKUP(APH655,$A$681:$F$2236,6,FALSE)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574</v>
      </c>
      <c r="APS655" s="204"/>
      <c r="APT655" s="204">
        <f>VLOOKUP(APQ655,$A$681:$F$2236,6,FALSE)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480</v>
      </c>
      <c r="AQB655" s="204"/>
      <c r="AQC655" s="204">
        <f>VLOOKUP(APZ655,$A$681:$F$2236,6,FALSE)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2707</v>
      </c>
      <c r="D656" s="204"/>
      <c r="E656" s="204">
        <f>VLOOKUP(B656,$A$681:$F$2236,6,FALSE)</f>
        <v>3</v>
      </c>
      <c r="F656" s="203" t="s">
        <v>67</v>
      </c>
      <c r="G656" s="10">
        <f>E656*1.2</f>
        <v>3.5999999999999996</v>
      </c>
      <c r="H656" s="10"/>
      <c r="I656" s="268"/>
      <c r="J656" s="203" t="s">
        <v>113</v>
      </c>
      <c r="K656" s="277" t="s">
        <v>2811</v>
      </c>
      <c r="M656" s="204"/>
      <c r="N656" s="204">
        <f>VLOOKUP(K656,$A$681:$F$2236,6,FALSE)</f>
        <v>18</v>
      </c>
      <c r="O656" s="203" t="s">
        <v>67</v>
      </c>
      <c r="P656" s="10">
        <f>N656*1.2</f>
        <v>21.599999999999998</v>
      </c>
      <c r="Q656" s="10"/>
      <c r="R656" s="268"/>
      <c r="S656" s="203" t="s">
        <v>113</v>
      </c>
      <c r="T656" s="277" t="s">
        <v>2837</v>
      </c>
      <c r="V656" s="204"/>
      <c r="W656" s="204">
        <f>VLOOKUP(T656,$A$681:$F$2236,6,FALSE)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1198</v>
      </c>
      <c r="AE656" s="204"/>
      <c r="AF656" s="204">
        <f>VLOOKUP(AC656,$A$681:$F$2236,6,FALSE)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1198</v>
      </c>
      <c r="AN656" s="204"/>
      <c r="AO656" s="204">
        <f>VLOOKUP(AL656,$A$681:$F$2236,6,FALSE)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2811</v>
      </c>
      <c r="AW656" s="204"/>
      <c r="AX656" s="204">
        <f>VLOOKUP(AU656,$A$681:$F$2236,6,FALSE)</f>
        <v>18</v>
      </c>
      <c r="AY656" s="203" t="s">
        <v>67</v>
      </c>
      <c r="AZ656" s="10">
        <f>AX656*1.2</f>
        <v>21.599999999999998</v>
      </c>
      <c r="BA656" s="10"/>
      <c r="BB656" s="268"/>
      <c r="BC656" s="203" t="s">
        <v>113</v>
      </c>
      <c r="BD656" s="277" t="s">
        <v>2811</v>
      </c>
      <c r="BF656" s="204"/>
      <c r="BG656" s="204">
        <f>VLOOKUP(BD656,$A$681:$F$2236,6,FALSE)</f>
        <v>18</v>
      </c>
      <c r="BH656" s="203" t="s">
        <v>67</v>
      </c>
      <c r="BI656" s="10">
        <f>BG656*1.2</f>
        <v>21.599999999999998</v>
      </c>
      <c r="BJ656" s="10"/>
      <c r="BK656" s="268"/>
      <c r="BL656" s="203" t="s">
        <v>113</v>
      </c>
      <c r="BM656" s="277" t="s">
        <v>2703</v>
      </c>
      <c r="BO656" s="204"/>
      <c r="BP656" s="204">
        <f>VLOOKUP(BM656,$A$681:$F$2236,6,FALSE)</f>
        <v>1</v>
      </c>
      <c r="BQ656" s="203" t="s">
        <v>67</v>
      </c>
      <c r="BR656" s="10">
        <f>BP656*1.2</f>
        <v>1.2</v>
      </c>
      <c r="BS656" s="10"/>
      <c r="BT656" s="268"/>
      <c r="BU656" s="203" t="s">
        <v>113</v>
      </c>
      <c r="BV656" s="277" t="s">
        <v>620</v>
      </c>
      <c r="BX656" s="204"/>
      <c r="BY656" s="204">
        <f>VLOOKUP(BV656,$A$681:$F$2236,6,FALSE)</f>
        <v>20</v>
      </c>
      <c r="BZ656" s="203" t="s">
        <v>67</v>
      </c>
      <c r="CA656" s="10">
        <f>BY656*1.2</f>
        <v>24</v>
      </c>
      <c r="CB656" s="10"/>
      <c r="CC656" s="268"/>
      <c r="CD656" s="203" t="s">
        <v>113</v>
      </c>
      <c r="CE656" s="277" t="s">
        <v>2099</v>
      </c>
      <c r="CG656" s="204"/>
      <c r="CH656" s="204">
        <f>VLOOKUP(CE656,$A$681:$F$2236,6,FALSE)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2703</v>
      </c>
      <c r="CP656" s="204"/>
      <c r="CQ656" s="204">
        <f>VLOOKUP(CN656,$A$681:$F$2236,6,FALSE)</f>
        <v>1</v>
      </c>
      <c r="CR656" s="203" t="s">
        <v>67</v>
      </c>
      <c r="CS656" s="10">
        <f>CQ656*1.2</f>
        <v>1.2</v>
      </c>
      <c r="CT656" s="10"/>
      <c r="CU656" s="268"/>
      <c r="CV656" s="203" t="s">
        <v>113</v>
      </c>
      <c r="CW656" s="277" t="s">
        <v>569</v>
      </c>
      <c r="CY656" s="204"/>
      <c r="CZ656" s="204">
        <f>VLOOKUP(CW656,$A$681:$F$2236,6,FALSE)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847</v>
      </c>
      <c r="DH656" s="204"/>
      <c r="DI656" s="204">
        <f>VLOOKUP(DF656,$A$681:$F$2236,6,FALSE)</f>
        <v>75</v>
      </c>
      <c r="DJ656" s="203" t="s">
        <v>67</v>
      </c>
      <c r="DK656" s="10">
        <f>DI656*1.2</f>
        <v>90</v>
      </c>
      <c r="DL656" s="10"/>
      <c r="DM656" s="268"/>
      <c r="DN656" s="203" t="s">
        <v>113</v>
      </c>
      <c r="DO656" s="277" t="s">
        <v>574</v>
      </c>
      <c r="DQ656" s="204"/>
      <c r="DR656" s="204">
        <f>VLOOKUP(DO656,$A$681:$F$2236,6,FALSE)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VLOOKUP(DX656,$A$681:$F$2236,6,FALSE)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1709</v>
      </c>
      <c r="EI656" s="204"/>
      <c r="EJ656" s="204">
        <f>VLOOKUP(EG656,$A$681:$F$2236,6,FALSE)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2532</v>
      </c>
      <c r="ER656" s="204"/>
      <c r="ES656" s="204">
        <f>VLOOKUP(EP656,$A$681:$F$2236,6,FALSE)</f>
        <v>0</v>
      </c>
      <c r="ET656" s="203" t="s">
        <v>67</v>
      </c>
      <c r="EU656" s="10">
        <f>ES656*1.2</f>
        <v>0</v>
      </c>
      <c r="EV656" s="10"/>
      <c r="EW656" s="268"/>
      <c r="EX656" s="203" t="s">
        <v>113</v>
      </c>
      <c r="EY656" s="277" t="s">
        <v>620</v>
      </c>
      <c r="FA656" s="204"/>
      <c r="FB656" s="204">
        <f>VLOOKUP(EY656,$A$681:$F$2236,6,FALSE)</f>
        <v>20</v>
      </c>
      <c r="FC656" s="203" t="s">
        <v>67</v>
      </c>
      <c r="FD656" s="10">
        <f>FB656*1.2</f>
        <v>24</v>
      </c>
      <c r="FE656" s="10"/>
      <c r="FF656" s="268"/>
      <c r="FG656" s="203" t="s">
        <v>113</v>
      </c>
      <c r="FH656" s="424" t="s">
        <v>2811</v>
      </c>
      <c r="FJ656" s="204"/>
      <c r="FK656" s="204">
        <f>VLOOKUP(FH656,$A$681:$F$2236,6,FALSE)</f>
        <v>18</v>
      </c>
      <c r="FL656" s="203" t="s">
        <v>67</v>
      </c>
      <c r="FM656" s="10">
        <f>FK656*1.2</f>
        <v>21.599999999999998</v>
      </c>
      <c r="FN656" s="10"/>
      <c r="FO656" s="268"/>
      <c r="FP656" s="203" t="s">
        <v>113</v>
      </c>
      <c r="FQ656" s="277" t="s">
        <v>2811</v>
      </c>
      <c r="FS656" s="204"/>
      <c r="FT656" s="204">
        <f>VLOOKUP(FQ656,$A$681:$F$2236,6,FALSE)</f>
        <v>18</v>
      </c>
      <c r="FU656" s="203" t="s">
        <v>67</v>
      </c>
      <c r="FV656" s="10">
        <f>FT656*1.2</f>
        <v>21.599999999999998</v>
      </c>
      <c r="FW656" s="10"/>
      <c r="FX656" s="268"/>
      <c r="FY656" s="203" t="s">
        <v>113</v>
      </c>
      <c r="FZ656" s="277" t="s">
        <v>2333</v>
      </c>
      <c r="GB656" s="204"/>
      <c r="GC656" s="204">
        <f>VLOOKUP(FZ656,$A$681:$F$2236,6,FALSE)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1238</v>
      </c>
      <c r="GK656" s="204"/>
      <c r="GL656" s="204">
        <f>VLOOKUP(GI656,$A$681:$F$2236,6,FALSE)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620</v>
      </c>
      <c r="GT656" s="204"/>
      <c r="GU656" s="204">
        <f>VLOOKUP(GR656,$A$681:$F$2236,6,FALSE)</f>
        <v>20</v>
      </c>
      <c r="GV656" s="203" t="s">
        <v>67</v>
      </c>
      <c r="GW656" s="10">
        <f>GU656*1.2</f>
        <v>24</v>
      </c>
      <c r="GX656" s="10"/>
      <c r="GY656" s="268"/>
      <c r="GZ656" s="203" t="s">
        <v>113</v>
      </c>
      <c r="HA656" s="277" t="s">
        <v>620</v>
      </c>
      <c r="HC656" s="204"/>
      <c r="HD656" s="204">
        <f>VLOOKUP(HA656,$A$681:$F$2236,6,FALSE)</f>
        <v>20</v>
      </c>
      <c r="HE656" s="203" t="s">
        <v>67</v>
      </c>
      <c r="HF656" s="10">
        <f>HD656*1.2</f>
        <v>24</v>
      </c>
      <c r="HG656" s="10"/>
      <c r="HH656" s="268"/>
      <c r="HI656" s="203" t="s">
        <v>113</v>
      </c>
      <c r="HJ656" s="277" t="s">
        <v>480</v>
      </c>
      <c r="HL656" s="204"/>
      <c r="HM656" s="204">
        <f>VLOOKUP(HJ656,$A$681:$F$2236,6,FALSE)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1281</v>
      </c>
      <c r="HU656" s="204"/>
      <c r="HV656" s="204">
        <f>VLOOKUP(HS656,$A$681:$F$2236,6,FALSE)</f>
        <v>10</v>
      </c>
      <c r="HW656" s="203" t="s">
        <v>67</v>
      </c>
      <c r="HX656" s="10">
        <f>HV656*1.2</f>
        <v>12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VLOOKUP(IB656,$A$681:$F$2236,6,FALSE)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657</v>
      </c>
      <c r="IM656" s="204"/>
      <c r="IN656" s="204">
        <f>VLOOKUP(IK656,$A$681:$F$2236,6,FALSE)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868</v>
      </c>
      <c r="IV656" s="204"/>
      <c r="IW656" s="204">
        <f>VLOOKUP(IT656,$A$681:$F$2236,6,FALSE)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555</v>
      </c>
      <c r="JE656" s="204"/>
      <c r="JF656" s="204">
        <f>VLOOKUP(JC656,$A$681:$F$2236,6,FALSE)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1269</v>
      </c>
      <c r="JN656" s="204"/>
      <c r="JO656" s="204">
        <f>VLOOKUP(JL656,$A$681:$F$2236,6,FALSE)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2837</v>
      </c>
      <c r="JW656" s="204"/>
      <c r="JX656" s="204">
        <f>VLOOKUP(JU656,$A$681:$F$2236,6,FALSE)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682</v>
      </c>
      <c r="KF656" s="204"/>
      <c r="KG656" s="204">
        <f>VLOOKUP(KD656,$A$681:$F$2236,6,FALSE)</f>
        <v>43</v>
      </c>
      <c r="KH656" s="203" t="s">
        <v>67</v>
      </c>
      <c r="KI656" s="10">
        <f>KG656*1.2</f>
        <v>51.6</v>
      </c>
      <c r="KJ656" s="10"/>
      <c r="KK656" s="268"/>
      <c r="KL656" s="203" t="s">
        <v>113</v>
      </c>
      <c r="KM656" s="277" t="s">
        <v>688</v>
      </c>
      <c r="KO656" s="204"/>
      <c r="KP656" s="204">
        <f>VLOOKUP(KM656,$A$681:$F$2236,6,FALSE)</f>
        <v>42</v>
      </c>
      <c r="KQ656" s="203" t="s">
        <v>67</v>
      </c>
      <c r="KR656" s="10">
        <f>KP656*1.2</f>
        <v>50.4</v>
      </c>
      <c r="KS656" s="10"/>
      <c r="KT656" s="268"/>
      <c r="KU656" s="203" t="s">
        <v>113</v>
      </c>
      <c r="KV656" s="277" t="s">
        <v>1281</v>
      </c>
      <c r="KX656" s="204"/>
      <c r="KY656" s="204">
        <f>VLOOKUP(KV656,$A$681:$F$2236,6,FALSE)</f>
        <v>10</v>
      </c>
      <c r="KZ656" s="203" t="s">
        <v>67</v>
      </c>
      <c r="LA656" s="10">
        <f>KY656*1.2</f>
        <v>12</v>
      </c>
      <c r="LB656" s="10"/>
      <c r="LC656" s="268"/>
      <c r="LD656" s="203" t="s">
        <v>113</v>
      </c>
      <c r="LE656" s="277" t="s">
        <v>569</v>
      </c>
      <c r="LG656" s="204"/>
      <c r="LH656" s="204">
        <f>VLOOKUP(LE656,$A$681:$F$2236,6,FALSE)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569</v>
      </c>
      <c r="LP656" s="204"/>
      <c r="LQ656" s="204">
        <f>VLOOKUP(LN656,$A$681:$F$2236,6,FALSE)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569</v>
      </c>
      <c r="LY656" s="204"/>
      <c r="LZ656" s="204">
        <f>VLOOKUP(LW656,$A$681:$F$2236,6,FALSE)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2811</v>
      </c>
      <c r="MH656" s="204"/>
      <c r="MI656" s="204">
        <f>VLOOKUP(MF656,$A$681:$F$2236,6,FALSE)</f>
        <v>18</v>
      </c>
      <c r="MJ656" s="203" t="s">
        <v>67</v>
      </c>
      <c r="MK656" s="10">
        <f>MI656*1.2</f>
        <v>21.599999999999998</v>
      </c>
      <c r="ML656" s="10"/>
      <c r="MM656" s="268"/>
      <c r="MN656" s="203" t="s">
        <v>113</v>
      </c>
      <c r="MO656" s="277" t="s">
        <v>691</v>
      </c>
      <c r="MQ656" s="204"/>
      <c r="MR656" s="204">
        <f>VLOOKUP(MO656,$A$681:$F$2236,6,FALSE)</f>
        <v>44</v>
      </c>
      <c r="MS656" s="203" t="s">
        <v>67</v>
      </c>
      <c r="MT656" s="10">
        <f>MR656*1.2</f>
        <v>52.8</v>
      </c>
      <c r="MU656" s="10"/>
      <c r="MV656" s="268"/>
      <c r="MW656" s="203" t="s">
        <v>113</v>
      </c>
      <c r="MX656" s="277" t="s">
        <v>569</v>
      </c>
      <c r="MZ656" s="204"/>
      <c r="NA656" s="204">
        <f>VLOOKUP(MX656,$A$681:$F$2236,6,FALSE)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1269</v>
      </c>
      <c r="NI656" s="204"/>
      <c r="NJ656" s="204">
        <f>VLOOKUP(NG656,$A$681:$F$2236,6,FALSE)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7" t="s">
        <v>620</v>
      </c>
      <c r="NR656" s="204"/>
      <c r="NS656" s="204">
        <f>VLOOKUP(NP656,$A$681:$F$2236,6,FALSE)</f>
        <v>20</v>
      </c>
      <c r="NT656" s="203" t="s">
        <v>67</v>
      </c>
      <c r="NU656" s="10">
        <f>NS656*1.2</f>
        <v>24</v>
      </c>
      <c r="NV656" s="10"/>
      <c r="NW656" s="268"/>
      <c r="NX656" s="203" t="s">
        <v>113</v>
      </c>
      <c r="NY656" s="277" t="s">
        <v>988</v>
      </c>
      <c r="OA656" s="204"/>
      <c r="OB656" s="204">
        <f>VLOOKUP(NY656,$A$681:$F$2236,6,FALSE)</f>
        <v>0</v>
      </c>
      <c r="OC656" s="203" t="s">
        <v>67</v>
      </c>
      <c r="OD656" s="10">
        <f>OB656*1.2</f>
        <v>0</v>
      </c>
      <c r="OE656" s="10"/>
      <c r="OF656" s="268"/>
      <c r="OG656" s="203" t="s">
        <v>113</v>
      </c>
      <c r="OH656" s="277" t="s">
        <v>2609</v>
      </c>
      <c r="OJ656" s="204"/>
      <c r="OK656" s="204">
        <f>VLOOKUP(OH656,$A$681:$F$2236,6,FALSE)</f>
        <v>0</v>
      </c>
      <c r="OL656" s="203" t="s">
        <v>67</v>
      </c>
      <c r="OM656" s="10">
        <f>OK656*1.2</f>
        <v>0</v>
      </c>
      <c r="ON656" s="10"/>
      <c r="OO656" s="268"/>
      <c r="OP656" s="203" t="s">
        <v>113</v>
      </c>
      <c r="OQ656" s="427" t="s">
        <v>2149</v>
      </c>
      <c r="OS656" s="204"/>
      <c r="OT656" s="204">
        <f>VLOOKUP(OQ656,$A$681:$F$2236,6,FALSE)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31" t="s">
        <v>2837</v>
      </c>
      <c r="PB656" s="204"/>
      <c r="PC656" s="204">
        <f>VLOOKUP(OZ656,$A$681:$F$2236,6,FALSE)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569</v>
      </c>
      <c r="PK656" s="204"/>
      <c r="PL656" s="204">
        <f>VLOOKUP(PI656,$A$681:$F$2236,6,FALSE)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VLOOKUP(PR656,$A$681:$F$2236,6,FALSE)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602</v>
      </c>
      <c r="QC656" s="204"/>
      <c r="QD656" s="204">
        <f>VLOOKUP(QA656,$A$681:$F$2236,6,FALSE)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623</v>
      </c>
      <c r="QL656" s="204"/>
      <c r="QM656" s="204">
        <f>VLOOKUP(QJ656,$A$681:$F$2236,6,FALSE)</f>
        <v>0</v>
      </c>
      <c r="QN656" s="203" t="s">
        <v>67</v>
      </c>
      <c r="QO656" s="10">
        <f>QM656*1.2</f>
        <v>0</v>
      </c>
      <c r="QP656" s="10"/>
      <c r="QQ656" s="268"/>
      <c r="QR656" s="203" t="s">
        <v>113</v>
      </c>
      <c r="QS656" s="277" t="s">
        <v>847</v>
      </c>
      <c r="QU656" s="204"/>
      <c r="QV656" s="204">
        <f>VLOOKUP(QS656,$A$681:$F$2236,6,FALSE)</f>
        <v>75</v>
      </c>
      <c r="QW656" s="203" t="s">
        <v>67</v>
      </c>
      <c r="QX656" s="10">
        <f>QV656*1.2</f>
        <v>90</v>
      </c>
      <c r="QY656" s="10"/>
      <c r="QZ656" s="268"/>
      <c r="RA656" s="203" t="s">
        <v>113</v>
      </c>
      <c r="RB656" s="277" t="s">
        <v>573</v>
      </c>
      <c r="RD656" s="204"/>
      <c r="RE656" s="204">
        <f>VLOOKUP(RB656,$A$681:$F$2236,6,FALSE)</f>
        <v>3</v>
      </c>
      <c r="RF656" s="203" t="s">
        <v>67</v>
      </c>
      <c r="RG656" s="10">
        <f>RE656*1.2</f>
        <v>3.5999999999999996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VLOOKUP(RK656,$A$681:$F$2236,6,FALSE)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2811</v>
      </c>
      <c r="RV656" s="204"/>
      <c r="RW656" s="204">
        <f>VLOOKUP(RT656,$A$681:$F$2236,6,FALSE)</f>
        <v>18</v>
      </c>
      <c r="RX656" s="203" t="s">
        <v>67</v>
      </c>
      <c r="RY656" s="10">
        <f>RW656*1.2</f>
        <v>21.599999999999998</v>
      </c>
      <c r="RZ656" s="10"/>
      <c r="SA656" s="274"/>
      <c r="SB656" s="203" t="s">
        <v>113</v>
      </c>
      <c r="SC656" s="277" t="s">
        <v>480</v>
      </c>
      <c r="SE656" s="204"/>
      <c r="SF656" s="204">
        <f>VLOOKUP(SC656,$A$681:$F$2236,6,FALSE)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2873</v>
      </c>
      <c r="SN656" s="204"/>
      <c r="SO656" s="204">
        <f>VLOOKUP(SL656,$A$681:$F$2236,6,FALSE)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2090</v>
      </c>
      <c r="SW656" s="204"/>
      <c r="SX656" s="204">
        <f>VLOOKUP(SU656,$A$681:$F$2236,6,FALSE)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31" t="s">
        <v>620</v>
      </c>
      <c r="TF656" s="204"/>
      <c r="TG656" s="204">
        <f>VLOOKUP(TD656,$A$681:$F$2236,6,FALSE)</f>
        <v>20</v>
      </c>
      <c r="TH656" s="203" t="s">
        <v>67</v>
      </c>
      <c r="TI656" s="10">
        <f>TG656*1.2</f>
        <v>24</v>
      </c>
      <c r="TK656" s="274"/>
      <c r="TL656" s="203" t="s">
        <v>113</v>
      </c>
      <c r="TM656" s="277" t="s">
        <v>1275</v>
      </c>
      <c r="TO656" s="204"/>
      <c r="TP656" s="204">
        <f>VLOOKUP(TM656,$A$681:$F$2236,6,FALSE)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688</v>
      </c>
      <c r="TX656" s="204"/>
      <c r="TY656" s="204">
        <f>VLOOKUP(TV656,$A$681:$F$2236,6,FALSE)</f>
        <v>42</v>
      </c>
      <c r="TZ656" s="203" t="s">
        <v>67</v>
      </c>
      <c r="UA656" s="10">
        <f>TY656*1.2</f>
        <v>50.4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VLOOKUP(UE656,$A$681:$F$2236,6,FALSE)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2873</v>
      </c>
      <c r="UP656" s="204"/>
      <c r="UQ656" s="204">
        <f>VLOOKUP(UN656,$A$681:$F$2236,6,FALSE)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2837</v>
      </c>
      <c r="UY656" s="204"/>
      <c r="UZ656" s="204">
        <f>VLOOKUP(UW656,$A$681:$F$2236,6,FALSE)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1275</v>
      </c>
      <c r="VH656" s="204"/>
      <c r="VI656" s="204">
        <f>VLOOKUP(VF656,$A$681:$F$2236,6,FALSE)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539</v>
      </c>
      <c r="VQ656" s="204"/>
      <c r="VR656" s="204">
        <f>VLOOKUP(VO656,$A$681:$F$2236,6,FALSE)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VLOOKUP(VX656,$A$681:$F$2236,6,FALSE)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625</v>
      </c>
      <c r="WI656" s="204"/>
      <c r="WJ656" s="204">
        <f>VLOOKUP(WG656,$A$681:$F$2236,6,FALSE)</f>
        <v>6</v>
      </c>
      <c r="WK656" s="203" t="s">
        <v>67</v>
      </c>
      <c r="WL656" s="10">
        <f>WJ656*1.2</f>
        <v>7.1999999999999993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VLOOKUP(WP656,$A$681:$F$2236,6,FALSE)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VLOOKUP(WY656,$A$681:$F$2236,6,FALSE)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480</v>
      </c>
      <c r="XJ656" s="204"/>
      <c r="XK656" s="204">
        <f>VLOOKUP(XH656,$A$681:$F$2236,6,FALSE)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868</v>
      </c>
      <c r="XS656" s="204"/>
      <c r="XT656" s="204">
        <f>VLOOKUP(XQ656,$A$681:$F$2236,6,FALSE)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459</v>
      </c>
      <c r="YB656" s="204"/>
      <c r="YC656" s="204">
        <f>VLOOKUP(XZ656,$A$681:$F$2236,6,FALSE)</f>
        <v>0</v>
      </c>
      <c r="YD656" s="203" t="s">
        <v>67</v>
      </c>
      <c r="YE656" s="10">
        <f>YC656*1.2</f>
        <v>0</v>
      </c>
      <c r="YG656" s="274"/>
      <c r="YH656" s="203" t="s">
        <v>113</v>
      </c>
      <c r="YI656" s="279" t="s">
        <v>183</v>
      </c>
      <c r="YK656" s="204"/>
      <c r="YL656" s="204" t="e">
        <f>VLOOKUP(YI656,$A$681:$F$2236,6,FALSE)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VLOOKUP(YR656,$A$681:$F$2236,6,FALSE)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31" t="s">
        <v>2811</v>
      </c>
      <c r="ZC656" s="204"/>
      <c r="ZD656" s="204">
        <f>VLOOKUP(ZA656,$A$681:$F$2236,6,FALSE)</f>
        <v>18</v>
      </c>
      <c r="ZE656" s="203" t="s">
        <v>67</v>
      </c>
      <c r="ZF656" s="10">
        <f>ZD656*1.2</f>
        <v>21.599999999999998</v>
      </c>
      <c r="ZH656" s="274"/>
      <c r="ZI656" s="203" t="s">
        <v>113</v>
      </c>
      <c r="ZJ656" s="277" t="s">
        <v>459</v>
      </c>
      <c r="ZL656" s="204"/>
      <c r="ZM656" s="204">
        <f>VLOOKUP(ZJ656,$A$681:$F$2236,6,FALSE)</f>
        <v>0</v>
      </c>
      <c r="ZN656" s="203" t="s">
        <v>67</v>
      </c>
      <c r="ZO656" s="10">
        <f>ZM656*1.2</f>
        <v>0</v>
      </c>
      <c r="ZQ656" s="274"/>
      <c r="ZR656" s="203" t="s">
        <v>113</v>
      </c>
      <c r="ZS656" s="277" t="s">
        <v>655</v>
      </c>
      <c r="ZU656" s="204"/>
      <c r="ZV656" s="204">
        <f>VLOOKUP(ZS656,$A$681:$F$2236,6,FALSE)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669</v>
      </c>
      <c r="AAD656" s="204"/>
      <c r="AAE656" s="204">
        <f>VLOOKUP(AAB656,$A$681:$F$2236,6,FALSE)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2107</v>
      </c>
      <c r="AAM656" s="204"/>
      <c r="AAN656" s="204">
        <f>VLOOKUP(AAK656,$A$681:$F$2236,6,FALSE)</f>
        <v>0</v>
      </c>
      <c r="AAO656" s="203" t="s">
        <v>67</v>
      </c>
      <c r="AAP656" s="10">
        <f>AAN656*1.2</f>
        <v>0</v>
      </c>
      <c r="AAQ656" s="10"/>
      <c r="AAR656" s="274"/>
      <c r="AAS656" s="203" t="s">
        <v>113</v>
      </c>
      <c r="AAT656" s="277" t="s">
        <v>566</v>
      </c>
      <c r="AAV656" s="204"/>
      <c r="AAW656" s="204">
        <f>VLOOKUP(AAT656,$A$681:$F$2236,6,FALSE)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VLOOKUP(ABC656,$A$681:$F$2236,6,FALSE)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2105</v>
      </c>
      <c r="ABN656" s="204"/>
      <c r="ABO656" s="204">
        <f>VLOOKUP(ABL656,$A$681:$F$2236,6,FALSE)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569</v>
      </c>
      <c r="ABW656" s="204"/>
      <c r="ABX656" s="204">
        <f>VLOOKUP(ABU656,$A$681:$F$2236,6,FALSE)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VLOOKUP(ACD656,$A$681:$F$2236,6,FALSE)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VLOOKUP(ACM656,$A$681:$F$2236,6,FALSE)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VLOOKUP(ACV656,$A$681:$F$2236,6,FALSE)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VLOOKUP(ADE656,$A$681:$F$2236,6,FALSE)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VLOOKUP(ADN656,$A$681:$F$2236,6,FALSE)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VLOOKUP(ADW656,$A$681:$F$2236,6,FALSE)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VLOOKUP(AEF656,$A$681:$F$2236,6,FALSE)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VLOOKUP(AEO656,$A$681:$F$2236,6,FALSE)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VLOOKUP(AEX656,$A$681:$F$2236,6,FALSE)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VLOOKUP(AFG656,$A$681:$F$2236,6,FALSE)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VLOOKUP(AFP656,$A$681:$F$2236,6,FALSE)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VLOOKUP(AFY656,$A$681:$F$2236,6,FALSE)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VLOOKUP(AGH656,$A$681:$F$2236,6,FALSE)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VLOOKUP(AGQ656,$A$681:$F$2236,6,FALSE)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1240</v>
      </c>
      <c r="AHB656" s="204"/>
      <c r="AHC656" s="204">
        <f>VLOOKUP(AGZ656,$A$681:$F$2236,6,FALSE)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2873</v>
      </c>
      <c r="AHK656" s="204"/>
      <c r="AHL656" s="204">
        <f>VLOOKUP(AHI656,$A$681:$F$2236,6,FALSE)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2707</v>
      </c>
      <c r="AHT656" s="204"/>
      <c r="AHU656" s="204">
        <f>VLOOKUP(AHR656,$A$681:$F$2236,6,FALSE)</f>
        <v>3</v>
      </c>
      <c r="AHV656" s="203" t="s">
        <v>67</v>
      </c>
      <c r="AHW656" s="10">
        <f>AHU656*1.2</f>
        <v>3.5999999999999996</v>
      </c>
      <c r="AHX656" s="10"/>
      <c r="AHY656" s="274"/>
      <c r="AHZ656" s="203" t="s">
        <v>113</v>
      </c>
      <c r="AIA656" s="277" t="s">
        <v>651</v>
      </c>
      <c r="AIC656" s="204"/>
      <c r="AID656" s="204">
        <f>VLOOKUP(AIA656,$A$681:$F$2236,6,FALSE)</f>
        <v>0</v>
      </c>
      <c r="AIE656" s="203" t="s">
        <v>67</v>
      </c>
      <c r="AIF656" s="10">
        <f>AID656*1.2</f>
        <v>0</v>
      </c>
      <c r="AIG656" s="10"/>
      <c r="AIH656" s="274"/>
      <c r="AII656" s="203" t="s">
        <v>113</v>
      </c>
      <c r="AIJ656" s="277" t="s">
        <v>573</v>
      </c>
      <c r="AIL656" s="204"/>
      <c r="AIM656" s="204">
        <f>VLOOKUP(AIJ656,$A$681:$F$2236,6,FALSE)</f>
        <v>3</v>
      </c>
      <c r="AIN656" s="203" t="s">
        <v>67</v>
      </c>
      <c r="AIO656" s="10">
        <f>AIM656*1.2</f>
        <v>3.5999999999999996</v>
      </c>
      <c r="AIP656" s="10"/>
      <c r="AIQ656" s="274"/>
      <c r="AIR656" s="203" t="s">
        <v>113</v>
      </c>
      <c r="AIS656" s="277" t="s">
        <v>847</v>
      </c>
      <c r="AIU656" s="204"/>
      <c r="AIV656" s="204">
        <f>VLOOKUP(AIS656,$A$681:$F$2236,6,FALSE)</f>
        <v>75</v>
      </c>
      <c r="AIW656" s="203" t="s">
        <v>67</v>
      </c>
      <c r="AIX656" s="10">
        <f>AIV656*1.2</f>
        <v>90</v>
      </c>
      <c r="AIY656" s="10"/>
      <c r="AIZ656" s="274"/>
      <c r="AJA656" s="203" t="s">
        <v>113</v>
      </c>
      <c r="AJB656" s="277" t="s">
        <v>2873</v>
      </c>
      <c r="AJD656" s="204"/>
      <c r="AJE656" s="204">
        <f>VLOOKUP(AJB656,$A$681:$F$2236,6,FALSE)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554</v>
      </c>
      <c r="AJM656" s="204"/>
      <c r="AJN656" s="204">
        <f>VLOOKUP(AJK656,$A$681:$F$2236,6,FALSE)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4" t="s">
        <v>691</v>
      </c>
      <c r="AJV656" s="204"/>
      <c r="AJW656" s="204">
        <f>VLOOKUP(AJT656,$A$681:$F$2236,6,FALSE)</f>
        <v>44</v>
      </c>
      <c r="AJX656" s="203" t="s">
        <v>67</v>
      </c>
      <c r="AJY656" s="10">
        <f>AJW656*1.2</f>
        <v>52.8</v>
      </c>
      <c r="AJZ656" s="10"/>
      <c r="AKA656" s="274"/>
      <c r="AKB656" s="203" t="s">
        <v>113</v>
      </c>
      <c r="AKC656" s="277" t="s">
        <v>2072</v>
      </c>
      <c r="AKE656" s="204"/>
      <c r="AKF656" s="204">
        <f>VLOOKUP(AKC656,$A$681:$F$2236,6,FALSE)</f>
        <v>13</v>
      </c>
      <c r="AKG656" s="203" t="s">
        <v>67</v>
      </c>
      <c r="AKH656" s="10">
        <f>AKF656*1.2</f>
        <v>15.6</v>
      </c>
      <c r="AKI656" s="10"/>
      <c r="AKJ656" s="274"/>
      <c r="AKK656" s="203" t="s">
        <v>113</v>
      </c>
      <c r="AKL656" s="277" t="s">
        <v>566</v>
      </c>
      <c r="AKN656" s="204"/>
      <c r="AKO656" s="204">
        <f>VLOOKUP(AKL656,$A$681:$F$2236,6,FALSE)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659</v>
      </c>
      <c r="AKW656" s="204"/>
      <c r="AKX656" s="204">
        <f>VLOOKUP(AKU656,$A$681:$F$2236,6,FALSE)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651</v>
      </c>
      <c r="ALF656" s="204"/>
      <c r="ALG656" s="204">
        <f>VLOOKUP(ALD656,$A$681:$F$2236,6,FALSE)</f>
        <v>0</v>
      </c>
      <c r="ALH656" s="203" t="s">
        <v>67</v>
      </c>
      <c r="ALI656" s="10">
        <f>ALG656*1.2</f>
        <v>0</v>
      </c>
      <c r="ALJ656" s="10"/>
      <c r="ALK656" s="274"/>
      <c r="ALL656" s="203" t="s">
        <v>113</v>
      </c>
      <c r="ALM656" s="277" t="s">
        <v>2719</v>
      </c>
      <c r="ALO656" s="204"/>
      <c r="ALP656" s="204">
        <f>VLOOKUP(ALM656,$A$681:$F$2236,6,FALSE)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480</v>
      </c>
      <c r="ALX656" s="204"/>
      <c r="ALY656" s="204">
        <f>VLOOKUP(ALV656,$A$681:$F$2236,6,FALSE)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623</v>
      </c>
      <c r="AMG656" s="204"/>
      <c r="AMH656" s="204">
        <f>VLOOKUP(AME656,$A$681:$F$2236,6,FALSE)</f>
        <v>0</v>
      </c>
      <c r="AMI656" s="203" t="s">
        <v>67</v>
      </c>
      <c r="AMJ656" s="10">
        <f>AMH656*1.2</f>
        <v>0</v>
      </c>
      <c r="AMK656" s="10"/>
      <c r="AML656" s="274"/>
      <c r="AMM656" s="203" t="s">
        <v>113</v>
      </c>
      <c r="AMN656" s="277" t="s">
        <v>1198</v>
      </c>
      <c r="AMP656" s="204"/>
      <c r="AMQ656" s="204">
        <f>VLOOKUP(AMN656,$A$681:$F$2236,6,FALSE)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691</v>
      </c>
      <c r="AMY656" s="204"/>
      <c r="AMZ656" s="204">
        <f>VLOOKUP(AMW656,$A$681:$F$2236,6,FALSE)</f>
        <v>44</v>
      </c>
      <c r="ANA656" s="203" t="s">
        <v>67</v>
      </c>
      <c r="ANB656" s="10">
        <f>AMZ656*1.2</f>
        <v>52.8</v>
      </c>
      <c r="ANC656" s="10"/>
      <c r="AND656" s="274"/>
      <c r="ANE656" s="203" t="s">
        <v>113</v>
      </c>
      <c r="ANF656" s="277" t="s">
        <v>459</v>
      </c>
      <c r="ANH656" s="204"/>
      <c r="ANI656" s="204">
        <f>VLOOKUP(ANF656,$A$681:$F$2236,6,FALSE)</f>
        <v>0</v>
      </c>
      <c r="ANJ656" s="203" t="s">
        <v>67</v>
      </c>
      <c r="ANK656" s="10">
        <f>ANI656*1.2</f>
        <v>0</v>
      </c>
      <c r="ANL656" s="10"/>
      <c r="ANM656" s="274"/>
      <c r="ANN656" s="203" t="s">
        <v>113</v>
      </c>
      <c r="ANO656" s="277" t="s">
        <v>1209</v>
      </c>
      <c r="ANQ656" s="204"/>
      <c r="ANR656" s="204">
        <f>VLOOKUP(ANO656,$A$681:$F$2236,6,FALSE)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480</v>
      </c>
      <c r="ANZ656" s="204"/>
      <c r="AOA656" s="204">
        <f>VLOOKUP(ANX656,$A$681:$F$2236,6,FALSE)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539</v>
      </c>
      <c r="AOI656" s="204"/>
      <c r="AOJ656" s="204">
        <f>VLOOKUP(AOG656,$A$681:$F$2236,6,FALSE)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847</v>
      </c>
      <c r="AOR656" s="204"/>
      <c r="AOS656" s="204">
        <f>VLOOKUP(AOP656,$A$681:$F$2236,6,FALSE)</f>
        <v>75</v>
      </c>
      <c r="AOT656" s="203" t="s">
        <v>67</v>
      </c>
      <c r="AOU656" s="10">
        <f>AOS656*1.2</f>
        <v>90</v>
      </c>
      <c r="AOV656" s="10"/>
      <c r="AOW656" s="274"/>
      <c r="AOX656" s="203" t="s">
        <v>113</v>
      </c>
      <c r="AOY656" s="277" t="s">
        <v>847</v>
      </c>
      <c r="APA656" s="204"/>
      <c r="APB656" s="204">
        <f>VLOOKUP(AOY656,$A$681:$F$2236,6,FALSE)</f>
        <v>75</v>
      </c>
      <c r="APC656" s="203" t="s">
        <v>67</v>
      </c>
      <c r="APD656" s="10">
        <f>APB656*1.2</f>
        <v>90</v>
      </c>
      <c r="APE656" s="10"/>
      <c r="APF656" s="274"/>
      <c r="APG656" s="203" t="s">
        <v>113</v>
      </c>
      <c r="APH656" s="277" t="s">
        <v>657</v>
      </c>
      <c r="APJ656" s="204"/>
      <c r="APK656" s="204">
        <f>VLOOKUP(APH656,$A$681:$F$2236,6,FALSE)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691</v>
      </c>
      <c r="APS656" s="204"/>
      <c r="APT656" s="204">
        <f>VLOOKUP(APQ656,$A$681:$F$2236,6,FALSE)</f>
        <v>44</v>
      </c>
      <c r="APU656" s="203" t="s">
        <v>67</v>
      </c>
      <c r="APV656" s="10">
        <f>APT656*1.2</f>
        <v>52.8</v>
      </c>
      <c r="APW656" s="10"/>
      <c r="APX656" s="274"/>
      <c r="APY656" s="203" t="s">
        <v>113</v>
      </c>
      <c r="APZ656" s="277" t="s">
        <v>620</v>
      </c>
      <c r="AQB656" s="204"/>
      <c r="AQC656" s="204">
        <f>VLOOKUP(APZ656,$A$681:$F$2236,6,FALSE)</f>
        <v>20</v>
      </c>
      <c r="AQD656" s="203" t="s">
        <v>67</v>
      </c>
      <c r="AQE656" s="10">
        <f>AQC656*1.2</f>
        <v>24</v>
      </c>
      <c r="AQF656" s="10"/>
      <c r="AQG656" s="274"/>
    </row>
    <row r="657" spans="1:1125" s="14" customFormat="1" ht="15">
      <c r="A657" s="203" t="s">
        <v>114</v>
      </c>
      <c r="B657" s="277" t="s">
        <v>847</v>
      </c>
      <c r="D657" s="204"/>
      <c r="E657" s="204">
        <f>VLOOKUP(B657,$A$681:$F$2236,6,FALSE)</f>
        <v>75</v>
      </c>
      <c r="F657" s="203" t="s">
        <v>69</v>
      </c>
      <c r="G657" s="10">
        <f>E657*1.1</f>
        <v>82.5</v>
      </c>
      <c r="H657" s="10"/>
      <c r="I657" s="268"/>
      <c r="J657" s="203" t="s">
        <v>114</v>
      </c>
      <c r="K657" s="277" t="s">
        <v>2099</v>
      </c>
      <c r="M657" s="204"/>
      <c r="N657" s="204">
        <f>VLOOKUP(K657,$A$681:$F$2236,6,FALSE)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2609</v>
      </c>
      <c r="V657" s="204"/>
      <c r="W657" s="204">
        <f>VLOOKUP(T657,$A$681:$F$2236,6,FALSE)</f>
        <v>0</v>
      </c>
      <c r="X657" s="203" t="s">
        <v>69</v>
      </c>
      <c r="Y657" s="10">
        <f>W657*1.1</f>
        <v>0</v>
      </c>
      <c r="Z657" s="10"/>
      <c r="AA657" s="268"/>
      <c r="AB657" s="203" t="s">
        <v>114</v>
      </c>
      <c r="AC657" s="277" t="s">
        <v>847</v>
      </c>
      <c r="AE657" s="204"/>
      <c r="AF657" s="204">
        <f>VLOOKUP(AC657,$A$681:$F$2236,6,FALSE)</f>
        <v>75</v>
      </c>
      <c r="AG657" s="203" t="s">
        <v>69</v>
      </c>
      <c r="AH657" s="10">
        <f>AF657*1.1</f>
        <v>82.5</v>
      </c>
      <c r="AI657" s="10"/>
      <c r="AJ657" s="268"/>
      <c r="AK657" s="203" t="s">
        <v>114</v>
      </c>
      <c r="AL657" s="277" t="s">
        <v>2811</v>
      </c>
      <c r="AN657" s="204"/>
      <c r="AO657" s="204">
        <f>VLOOKUP(AL657,$A$681:$F$2236,6,FALSE)</f>
        <v>18</v>
      </c>
      <c r="AP657" s="203" t="s">
        <v>69</v>
      </c>
      <c r="AQ657" s="10">
        <f>AO657*1.1</f>
        <v>19.8</v>
      </c>
      <c r="AR657" s="10"/>
      <c r="AS657" s="268"/>
      <c r="AT657" s="203" t="s">
        <v>114</v>
      </c>
      <c r="AU657" s="277" t="s">
        <v>2099</v>
      </c>
      <c r="AW657" s="204"/>
      <c r="AX657" s="204">
        <f>VLOOKUP(AU657,$A$681:$F$2236,6,FALSE)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847</v>
      </c>
      <c r="BF657" s="204"/>
      <c r="BG657" s="204">
        <f>VLOOKUP(BD657,$A$681:$F$2236,6,FALSE)</f>
        <v>75</v>
      </c>
      <c r="BH657" s="203" t="s">
        <v>69</v>
      </c>
      <c r="BI657" s="10">
        <f>BG657*1.1</f>
        <v>82.5</v>
      </c>
      <c r="BJ657" s="10"/>
      <c r="BK657" s="268"/>
      <c r="BL657" s="203" t="s">
        <v>114</v>
      </c>
      <c r="BM657" s="277" t="s">
        <v>620</v>
      </c>
      <c r="BO657" s="204"/>
      <c r="BP657" s="204">
        <f>VLOOKUP(BM657,$A$681:$F$2236,6,FALSE)</f>
        <v>20</v>
      </c>
      <c r="BQ657" s="203" t="s">
        <v>69</v>
      </c>
      <c r="BR657" s="10">
        <f>BP657*1.1</f>
        <v>22</v>
      </c>
      <c r="BS657" s="10"/>
      <c r="BT657" s="268"/>
      <c r="BU657" s="203" t="s">
        <v>114</v>
      </c>
      <c r="BV657" s="277" t="s">
        <v>2811</v>
      </c>
      <c r="BX657" s="204"/>
      <c r="BY657" s="204">
        <f>VLOOKUP(BV657,$A$681:$F$2236,6,FALSE)</f>
        <v>18</v>
      </c>
      <c r="BZ657" s="203" t="s">
        <v>69</v>
      </c>
      <c r="CA657" s="10">
        <f>BY657*1.1</f>
        <v>19.8</v>
      </c>
      <c r="CB657" s="10"/>
      <c r="CC657" s="268"/>
      <c r="CD657" s="203" t="s">
        <v>114</v>
      </c>
      <c r="CE657" s="277" t="s">
        <v>2532</v>
      </c>
      <c r="CG657" s="204"/>
      <c r="CH657" s="204">
        <f>VLOOKUP(CE657,$A$681:$F$2236,6,FALSE)</f>
        <v>0</v>
      </c>
      <c r="CI657" s="203" t="s">
        <v>69</v>
      </c>
      <c r="CJ657" s="10">
        <f>CH657*1.1</f>
        <v>0</v>
      </c>
      <c r="CK657" s="10"/>
      <c r="CL657" s="268"/>
      <c r="CM657" s="203" t="s">
        <v>114</v>
      </c>
      <c r="CN657" s="277" t="s">
        <v>847</v>
      </c>
      <c r="CP657" s="204"/>
      <c r="CQ657" s="204">
        <f>VLOOKUP(CN657,$A$681:$F$2236,6,FALSE)</f>
        <v>75</v>
      </c>
      <c r="CR657" s="203" t="s">
        <v>69</v>
      </c>
      <c r="CS657" s="10">
        <f>CQ657*1.1</f>
        <v>82.5</v>
      </c>
      <c r="CT657" s="10"/>
      <c r="CU657" s="268"/>
      <c r="CV657" s="203" t="s">
        <v>114</v>
      </c>
      <c r="CW657" s="277" t="s">
        <v>688</v>
      </c>
      <c r="CY657" s="204"/>
      <c r="CZ657" s="204">
        <f>VLOOKUP(CW657,$A$681:$F$2236,6,FALSE)</f>
        <v>42</v>
      </c>
      <c r="DA657" s="203" t="s">
        <v>69</v>
      </c>
      <c r="DB657" s="10">
        <f>CZ657*1.1</f>
        <v>46.2</v>
      </c>
      <c r="DC657" s="10"/>
      <c r="DD657" s="268"/>
      <c r="DE657" s="203" t="s">
        <v>114</v>
      </c>
      <c r="DF657" s="277" t="s">
        <v>623</v>
      </c>
      <c r="DH657" s="204"/>
      <c r="DI657" s="204">
        <f>VLOOKUP(DF657,$A$681:$F$2236,6,FALSE)</f>
        <v>0</v>
      </c>
      <c r="DJ657" s="203" t="s">
        <v>69</v>
      </c>
      <c r="DK657" s="10">
        <f>DI657*1.1</f>
        <v>0</v>
      </c>
      <c r="DL657" s="10"/>
      <c r="DM657" s="268"/>
      <c r="DN657" s="203" t="s">
        <v>114</v>
      </c>
      <c r="DO657" s="277" t="s">
        <v>811</v>
      </c>
      <c r="DQ657" s="204"/>
      <c r="DR657" s="204">
        <f>VLOOKUP(DO657,$A$681:$F$2236,6,FALSE)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VLOOKUP(DX657,$A$681:$F$2236,6,FALSE)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602</v>
      </c>
      <c r="EI657" s="204"/>
      <c r="EJ657" s="204">
        <f>VLOOKUP(EG657,$A$681:$F$2236,6,FALSE)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2837</v>
      </c>
      <c r="ER657" s="204"/>
      <c r="ES657" s="204">
        <f>VLOOKUP(EP657,$A$681:$F$2236,6,FALSE)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868</v>
      </c>
      <c r="FA657" s="204"/>
      <c r="FB657" s="204">
        <f>VLOOKUP(EY657,$A$681:$F$2236,6,FALSE)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4" t="s">
        <v>2099</v>
      </c>
      <c r="FJ657" s="204"/>
      <c r="FK657" s="204">
        <f>VLOOKUP(FH657,$A$681:$F$2236,6,FALSE)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2703</v>
      </c>
      <c r="FS657" s="204"/>
      <c r="FT657" s="204">
        <f>VLOOKUP(FQ657,$A$681:$F$2236,6,FALSE)</f>
        <v>1</v>
      </c>
      <c r="FU657" s="203" t="s">
        <v>69</v>
      </c>
      <c r="FV657" s="10">
        <f>FT657*1.1</f>
        <v>1.1000000000000001</v>
      </c>
      <c r="FW657" s="10"/>
      <c r="FX657" s="268"/>
      <c r="FY657" s="203" t="s">
        <v>114</v>
      </c>
      <c r="FZ657" s="277" t="s">
        <v>847</v>
      </c>
      <c r="GB657" s="204"/>
      <c r="GC657" s="204">
        <f>VLOOKUP(FZ657,$A$681:$F$2236,6,FALSE)</f>
        <v>75</v>
      </c>
      <c r="GD657" s="203" t="s">
        <v>69</v>
      </c>
      <c r="GE657" s="10">
        <f>GC657*1.1</f>
        <v>82.5</v>
      </c>
      <c r="GF657" s="10"/>
      <c r="GG657" s="268"/>
      <c r="GH657" s="203" t="s">
        <v>114</v>
      </c>
      <c r="GI657" s="277" t="s">
        <v>847</v>
      </c>
      <c r="GK657" s="204"/>
      <c r="GL657" s="204">
        <f>VLOOKUP(GI657,$A$681:$F$2236,6,FALSE)</f>
        <v>75</v>
      </c>
      <c r="GM657" s="203" t="s">
        <v>69</v>
      </c>
      <c r="GN657" s="10">
        <f>GL657*1.1</f>
        <v>82.5</v>
      </c>
      <c r="GO657" s="10"/>
      <c r="GP657" s="268"/>
      <c r="GQ657" s="203" t="s">
        <v>114</v>
      </c>
      <c r="GR657" s="277" t="s">
        <v>2811</v>
      </c>
      <c r="GT657" s="204"/>
      <c r="GU657" s="204">
        <f>VLOOKUP(GR657,$A$681:$F$2236,6,FALSE)</f>
        <v>18</v>
      </c>
      <c r="GV657" s="203" t="s">
        <v>69</v>
      </c>
      <c r="GW657" s="10">
        <f>GU657*1.1</f>
        <v>19.8</v>
      </c>
      <c r="GX657" s="10"/>
      <c r="GY657" s="268"/>
      <c r="GZ657" s="203" t="s">
        <v>114</v>
      </c>
      <c r="HA657" s="277" t="s">
        <v>586</v>
      </c>
      <c r="HC657" s="204"/>
      <c r="HD657" s="204">
        <f>VLOOKUP(HA657,$A$681:$F$2236,6,FALSE)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2703</v>
      </c>
      <c r="HL657" s="204"/>
      <c r="HM657" s="204">
        <f>VLOOKUP(HJ657,$A$681:$F$2236,6,FALSE)</f>
        <v>1</v>
      </c>
      <c r="HN657" s="203" t="s">
        <v>69</v>
      </c>
      <c r="HO657" s="10">
        <f>HM657*1.1</f>
        <v>1.1000000000000001</v>
      </c>
      <c r="HP657" s="10"/>
      <c r="HQ657" s="268"/>
      <c r="HR657" s="203" t="s">
        <v>114</v>
      </c>
      <c r="HS657" s="277" t="s">
        <v>2532</v>
      </c>
      <c r="HU657" s="204"/>
      <c r="HV657" s="204">
        <f>VLOOKUP(HS657,$A$681:$F$2236,6,FALSE)</f>
        <v>0</v>
      </c>
      <c r="HW657" s="203" t="s">
        <v>69</v>
      </c>
      <c r="HX657" s="10">
        <f>HV657*1.1</f>
        <v>0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VLOOKUP(IB657,$A$681:$F$2236,6,FALSE)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964</v>
      </c>
      <c r="IM657" s="204"/>
      <c r="IN657" s="204">
        <f>VLOOKUP(IK657,$A$681:$F$2236,6,FALSE)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688</v>
      </c>
      <c r="IV657" s="204"/>
      <c r="IW657" s="204">
        <f>VLOOKUP(IT657,$A$681:$F$2236,6,FALSE)</f>
        <v>42</v>
      </c>
      <c r="IX657" s="203" t="s">
        <v>69</v>
      </c>
      <c r="IY657" s="10">
        <f>IW657*1.1</f>
        <v>46.2</v>
      </c>
      <c r="IZ657" s="10"/>
      <c r="JA657" s="268"/>
      <c r="JB657" s="203" t="s">
        <v>114</v>
      </c>
      <c r="JC657" s="277" t="s">
        <v>559</v>
      </c>
      <c r="JE657" s="204"/>
      <c r="JF657" s="204">
        <f>VLOOKUP(JC657,$A$681:$F$2236,6,FALSE)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2609</v>
      </c>
      <c r="JN657" s="204"/>
      <c r="JO657" s="204">
        <f>VLOOKUP(JL657,$A$681:$F$2236,6,FALSE)</f>
        <v>0</v>
      </c>
      <c r="JP657" s="203" t="s">
        <v>69</v>
      </c>
      <c r="JQ657" s="10">
        <f>JO657*1.1</f>
        <v>0</v>
      </c>
      <c r="JR657" s="10"/>
      <c r="JS657" s="268"/>
      <c r="JT657" s="203" t="s">
        <v>114</v>
      </c>
      <c r="JU657" s="277" t="s">
        <v>1235</v>
      </c>
      <c r="JW657" s="204"/>
      <c r="JX657" s="204">
        <f>VLOOKUP(JU657,$A$681:$F$2236,6,FALSE)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620</v>
      </c>
      <c r="KF657" s="204"/>
      <c r="KG657" s="204">
        <f>VLOOKUP(KD657,$A$681:$F$2236,6,FALSE)</f>
        <v>20</v>
      </c>
      <c r="KH657" s="203" t="s">
        <v>69</v>
      </c>
      <c r="KI657" s="10">
        <f>KG657*1.1</f>
        <v>22</v>
      </c>
      <c r="KJ657" s="10"/>
      <c r="KK657" s="268"/>
      <c r="KL657" s="203" t="s">
        <v>114</v>
      </c>
      <c r="KM657" s="277" t="s">
        <v>2620</v>
      </c>
      <c r="KO657" s="204"/>
      <c r="KP657" s="204">
        <f>VLOOKUP(KM657,$A$681:$F$2236,6,FALSE)</f>
        <v>0</v>
      </c>
      <c r="KQ657" s="203" t="s">
        <v>69</v>
      </c>
      <c r="KR657" s="10">
        <f>KP657*1.1</f>
        <v>0</v>
      </c>
      <c r="KS657" s="10"/>
      <c r="KT657" s="268"/>
      <c r="KU657" s="203" t="s">
        <v>114</v>
      </c>
      <c r="KV657" s="277" t="s">
        <v>559</v>
      </c>
      <c r="KX657" s="204"/>
      <c r="KY657" s="204">
        <f>VLOOKUP(KV657,$A$681:$F$2236,6,FALSE)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682</v>
      </c>
      <c r="LG657" s="204"/>
      <c r="LH657" s="204">
        <f>VLOOKUP(LE657,$A$681:$F$2236,6,FALSE)</f>
        <v>43</v>
      </c>
      <c r="LI657" s="203" t="s">
        <v>69</v>
      </c>
      <c r="LJ657" s="10">
        <f>LH657*1.1</f>
        <v>47.300000000000004</v>
      </c>
      <c r="LK657" s="10"/>
      <c r="LL657" s="268"/>
      <c r="LM657" s="203" t="s">
        <v>114</v>
      </c>
      <c r="LN657" s="277" t="s">
        <v>480</v>
      </c>
      <c r="LP657" s="204"/>
      <c r="LQ657" s="204">
        <f>VLOOKUP(LN657,$A$681:$F$2236,6,FALSE)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2811</v>
      </c>
      <c r="LY657" s="204"/>
      <c r="LZ657" s="204">
        <f>VLOOKUP(LW657,$A$681:$F$2236,6,FALSE)</f>
        <v>18</v>
      </c>
      <c r="MA657" s="203" t="s">
        <v>69</v>
      </c>
      <c r="MB657" s="10">
        <f>LZ657*1.1</f>
        <v>19.8</v>
      </c>
      <c r="MC657" s="10"/>
      <c r="MD657" s="268"/>
      <c r="ME657" s="203" t="s">
        <v>114</v>
      </c>
      <c r="MF657" s="277" t="s">
        <v>1264</v>
      </c>
      <c r="MH657" s="204"/>
      <c r="MI657" s="204">
        <f>VLOOKUP(MF657,$A$681:$F$2236,6,FALSE)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2081</v>
      </c>
      <c r="MQ657" s="204"/>
      <c r="MR657" s="204">
        <f>VLOOKUP(MO657,$A$681:$F$2236,6,FALSE)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993</v>
      </c>
      <c r="MZ657" s="204"/>
      <c r="NA657" s="204">
        <f>VLOOKUP(MX657,$A$681:$F$2236,6,FALSE)</f>
        <v>41</v>
      </c>
      <c r="NB657" s="203" t="s">
        <v>69</v>
      </c>
      <c r="NC657" s="10">
        <f>NA657*1.1</f>
        <v>45.1</v>
      </c>
      <c r="ND657" s="10"/>
      <c r="NE657" s="268"/>
      <c r="NF657" s="203" t="s">
        <v>114</v>
      </c>
      <c r="NG657" s="277" t="s">
        <v>620</v>
      </c>
      <c r="NI657" s="204"/>
      <c r="NJ657" s="204">
        <f>VLOOKUP(NG657,$A$681:$F$2236,6,FALSE)</f>
        <v>20</v>
      </c>
      <c r="NK657" s="203" t="s">
        <v>69</v>
      </c>
      <c r="NL657" s="10">
        <f>NJ657*1.1</f>
        <v>22</v>
      </c>
      <c r="NM657" s="10"/>
      <c r="NN657" s="268"/>
      <c r="NO657" s="203" t="s">
        <v>114</v>
      </c>
      <c r="NP657" s="427" t="s">
        <v>2811</v>
      </c>
      <c r="NR657" s="204"/>
      <c r="NS657" s="204">
        <f>VLOOKUP(NP657,$A$681:$F$2236,6,FALSE)</f>
        <v>18</v>
      </c>
      <c r="NT657" s="203" t="s">
        <v>69</v>
      </c>
      <c r="NU657" s="10">
        <f>NS657*1.1</f>
        <v>19.8</v>
      </c>
      <c r="NV657" s="10"/>
      <c r="NW657" s="268"/>
      <c r="NX657" s="203" t="s">
        <v>114</v>
      </c>
      <c r="NY657" s="277" t="s">
        <v>1209</v>
      </c>
      <c r="OA657" s="204"/>
      <c r="OB657" s="204">
        <f>VLOOKUP(NY657,$A$681:$F$2236,6,FALSE)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2811</v>
      </c>
      <c r="OJ657" s="204"/>
      <c r="OK657" s="204">
        <f>VLOOKUP(OH657,$A$681:$F$2236,6,FALSE)</f>
        <v>18</v>
      </c>
      <c r="OL657" s="203" t="s">
        <v>69</v>
      </c>
      <c r="OM657" s="10">
        <f>OK657*1.1</f>
        <v>19.8</v>
      </c>
      <c r="ON657" s="10"/>
      <c r="OO657" s="268"/>
      <c r="OP657" s="203" t="s">
        <v>114</v>
      </c>
      <c r="OQ657" s="427" t="s">
        <v>691</v>
      </c>
      <c r="OS657" s="204"/>
      <c r="OT657" s="204">
        <f>VLOOKUP(OQ657,$A$681:$F$2236,6,FALSE)</f>
        <v>44</v>
      </c>
      <c r="OU657" s="203" t="s">
        <v>69</v>
      </c>
      <c r="OV657" s="10">
        <f>OT657*1.1</f>
        <v>48.400000000000006</v>
      </c>
      <c r="OW657" s="10"/>
      <c r="OX657" s="268"/>
      <c r="OY657" s="203" t="s">
        <v>114</v>
      </c>
      <c r="OZ657" s="431" t="s">
        <v>890</v>
      </c>
      <c r="PB657" s="204"/>
      <c r="PC657" s="204">
        <f>VLOOKUP(OZ657,$A$681:$F$2236,6,FALSE)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1198</v>
      </c>
      <c r="PK657" s="204"/>
      <c r="PL657" s="204">
        <f>VLOOKUP(PI657,$A$681:$F$2236,6,FALSE)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VLOOKUP(PR657,$A$681:$F$2236,6,FALSE)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2719</v>
      </c>
      <c r="QC657" s="204"/>
      <c r="QD657" s="204">
        <f>VLOOKUP(QA657,$A$681:$F$2236,6,FALSE)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1281</v>
      </c>
      <c r="QL657" s="204"/>
      <c r="QM657" s="204">
        <f>VLOOKUP(QJ657,$A$681:$F$2236,6,FALSE)</f>
        <v>10</v>
      </c>
      <c r="QN657" s="203" t="s">
        <v>69</v>
      </c>
      <c r="QO657" s="10">
        <f>QM657*1.1</f>
        <v>11</v>
      </c>
      <c r="QP657" s="10"/>
      <c r="QQ657" s="268"/>
      <c r="QR657" s="203" t="s">
        <v>114</v>
      </c>
      <c r="QS657" s="277" t="s">
        <v>657</v>
      </c>
      <c r="QU657" s="204"/>
      <c r="QV657" s="204">
        <f>VLOOKUP(QS657,$A$681:$F$2236,6,FALSE)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2609</v>
      </c>
      <c r="RD657" s="204"/>
      <c r="RE657" s="204">
        <f>VLOOKUP(RB657,$A$681:$F$2236,6,FALSE)</f>
        <v>0</v>
      </c>
      <c r="RF657" s="203" t="s">
        <v>69</v>
      </c>
      <c r="RG657" s="10">
        <f>RE657*1.1</f>
        <v>0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VLOOKUP(RK657,$A$681:$F$2236,6,FALSE)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847</v>
      </c>
      <c r="RV657" s="204"/>
      <c r="RW657" s="204">
        <f>VLOOKUP(RT657,$A$681:$F$2236,6,FALSE)</f>
        <v>75</v>
      </c>
      <c r="RX657" s="203" t="s">
        <v>69</v>
      </c>
      <c r="RY657" s="10">
        <f>RW657*1.1</f>
        <v>82.5</v>
      </c>
      <c r="RZ657" s="10"/>
      <c r="SA657" s="274"/>
      <c r="SB657" s="203" t="s">
        <v>114</v>
      </c>
      <c r="SC657" s="277" t="s">
        <v>2837</v>
      </c>
      <c r="SE657" s="204"/>
      <c r="SF657" s="204">
        <f>VLOOKUP(SC657,$A$681:$F$2236,6,FALSE)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620</v>
      </c>
      <c r="SN657" s="204"/>
      <c r="SO657" s="204">
        <f>VLOOKUP(SL657,$A$681:$F$2236,6,FALSE)</f>
        <v>20</v>
      </c>
      <c r="SP657" s="203" t="s">
        <v>69</v>
      </c>
      <c r="SQ657" s="10">
        <f>SO657*1.1</f>
        <v>22</v>
      </c>
      <c r="SR657" s="10"/>
      <c r="SS657" s="274"/>
      <c r="ST657" s="203" t="s">
        <v>114</v>
      </c>
      <c r="SU657" s="277" t="s">
        <v>1209</v>
      </c>
      <c r="SW657" s="204"/>
      <c r="SX657" s="204">
        <f>VLOOKUP(SU657,$A$681:$F$2236,6,FALSE)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31" t="s">
        <v>480</v>
      </c>
      <c r="TF657" s="204"/>
      <c r="TG657" s="204">
        <f>VLOOKUP(TD657,$A$681:$F$2236,6,FALSE)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868</v>
      </c>
      <c r="TO657" s="204"/>
      <c r="TP657" s="204">
        <f>VLOOKUP(TM657,$A$681:$F$2236,6,FALSE)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2707</v>
      </c>
      <c r="TX657" s="204"/>
      <c r="TY657" s="204">
        <f>VLOOKUP(TV657,$A$681:$F$2236,6,FALSE)</f>
        <v>3</v>
      </c>
      <c r="TZ657" s="203" t="s">
        <v>69</v>
      </c>
      <c r="UA657" s="10">
        <f>TY657*1.1</f>
        <v>3.3000000000000003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VLOOKUP(UE657,$A$681:$F$2236,6,FALSE)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2675</v>
      </c>
      <c r="UP657" s="204"/>
      <c r="UQ657" s="204">
        <f>VLOOKUP(UN657,$A$681:$F$2236,6,FALSE)</f>
        <v>4</v>
      </c>
      <c r="UR657" s="203" t="s">
        <v>69</v>
      </c>
      <c r="US657" s="10">
        <f>UQ657*1.1</f>
        <v>4.4000000000000004</v>
      </c>
      <c r="UT657" s="10"/>
      <c r="UU657" s="274"/>
      <c r="UV657" s="203" t="s">
        <v>114</v>
      </c>
      <c r="UW657" s="277" t="s">
        <v>988</v>
      </c>
      <c r="UY657" s="204"/>
      <c r="UZ657" s="204">
        <f>VLOOKUP(UW657,$A$681:$F$2236,6,FALSE)</f>
        <v>0</v>
      </c>
      <c r="VA657" s="203" t="s">
        <v>69</v>
      </c>
      <c r="VB657" s="10">
        <f>UZ657*1.1</f>
        <v>0</v>
      </c>
      <c r="VC657" s="10"/>
      <c r="VD657" s="274"/>
      <c r="VE657" s="203" t="s">
        <v>114</v>
      </c>
      <c r="VF657" s="277" t="s">
        <v>620</v>
      </c>
      <c r="VH657" s="204"/>
      <c r="VI657" s="204">
        <f>VLOOKUP(VF657,$A$681:$F$2236,6,FALSE)</f>
        <v>20</v>
      </c>
      <c r="VJ657" s="203" t="s">
        <v>69</v>
      </c>
      <c r="VK657" s="10">
        <f>VI657*1.1</f>
        <v>22</v>
      </c>
      <c r="VL657" s="10"/>
      <c r="VM657" s="274"/>
      <c r="VN657" s="203" t="s">
        <v>114</v>
      </c>
      <c r="VO657" s="277" t="s">
        <v>2329</v>
      </c>
      <c r="VQ657" s="204"/>
      <c r="VR657" s="204">
        <f>VLOOKUP(VO657,$A$681:$F$2236,6,FALSE)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VLOOKUP(VX657,$A$681:$F$2236,6,FALSE)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1269</v>
      </c>
      <c r="WI657" s="204"/>
      <c r="WJ657" s="204">
        <f>VLOOKUP(WG657,$A$681:$F$2236,6,FALSE)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VLOOKUP(WP657,$A$681:$F$2236,6,FALSE)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VLOOKUP(WY657,$A$681:$F$2236,6,FALSE)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573</v>
      </c>
      <c r="XJ657" s="204"/>
      <c r="XK657" s="204">
        <f>VLOOKUP(XH657,$A$681:$F$2236,6,FALSE)</f>
        <v>3</v>
      </c>
      <c r="XL657" s="203" t="s">
        <v>69</v>
      </c>
      <c r="XM657" s="10">
        <f>XK657*1.1</f>
        <v>3.3000000000000003</v>
      </c>
      <c r="XO657" s="274"/>
      <c r="XP657" s="203" t="s">
        <v>114</v>
      </c>
      <c r="XQ657" s="277" t="s">
        <v>637</v>
      </c>
      <c r="XS657" s="204"/>
      <c r="XT657" s="204">
        <f>VLOOKUP(XQ657,$A$681:$F$2236,6,FALSE)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555</v>
      </c>
      <c r="YB657" s="204"/>
      <c r="YC657" s="204">
        <f>VLOOKUP(XZ657,$A$681:$F$2236,6,FALSE)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VLOOKUP(YI657,$A$681:$F$2236,6,FALSE)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VLOOKUP(YR657,$A$681:$F$2236,6,FALSE)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31" t="s">
        <v>2707</v>
      </c>
      <c r="ZC657" s="204"/>
      <c r="ZD657" s="204">
        <f>VLOOKUP(ZA657,$A$681:$F$2236,6,FALSE)</f>
        <v>3</v>
      </c>
      <c r="ZE657" s="203" t="s">
        <v>69</v>
      </c>
      <c r="ZF657" s="10">
        <f>ZD657*1.1</f>
        <v>3.3000000000000003</v>
      </c>
      <c r="ZH657" s="274"/>
      <c r="ZI657" s="203" t="s">
        <v>114</v>
      </c>
      <c r="ZJ657" s="277" t="s">
        <v>480</v>
      </c>
      <c r="ZL657" s="204"/>
      <c r="ZM657" s="204">
        <f>VLOOKUP(ZJ657,$A$681:$F$2236,6,FALSE)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651</v>
      </c>
      <c r="ZU657" s="204"/>
      <c r="ZV657" s="204">
        <f>VLOOKUP(ZS657,$A$681:$F$2236,6,FALSE)</f>
        <v>0</v>
      </c>
      <c r="ZW657" s="203" t="s">
        <v>69</v>
      </c>
      <c r="ZX657" s="10">
        <f>ZV657*1.1</f>
        <v>0</v>
      </c>
      <c r="ZY657" s="10"/>
      <c r="ZZ657" s="274"/>
      <c r="AAA657" s="203" t="s">
        <v>114</v>
      </c>
      <c r="AAB657" s="277" t="s">
        <v>2081</v>
      </c>
      <c r="AAD657" s="204"/>
      <c r="AAE657" s="204">
        <f>VLOOKUP(AAB657,$A$681:$F$2236,6,FALSE)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569</v>
      </c>
      <c r="AAM657" s="204"/>
      <c r="AAN657" s="204">
        <f>VLOOKUP(AAK657,$A$681:$F$2236,6,FALSE)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1275</v>
      </c>
      <c r="AAV657" s="204"/>
      <c r="AAW657" s="204">
        <f>VLOOKUP(AAT657,$A$681:$F$2236,6,FALSE)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VLOOKUP(ABC657,$A$681:$F$2236,6,FALSE)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2746</v>
      </c>
      <c r="ABN657" s="204"/>
      <c r="ABO657" s="204">
        <f>VLOOKUP(ABL657,$A$681:$F$2236,6,FALSE)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1275</v>
      </c>
      <c r="ABW657" s="204"/>
      <c r="ABX657" s="204">
        <f>VLOOKUP(ABU657,$A$681:$F$2236,6,FALSE)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VLOOKUP(ACD657,$A$681:$F$2236,6,FALSE)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VLOOKUP(ACM657,$A$681:$F$2236,6,FALSE)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VLOOKUP(ACV657,$A$681:$F$2236,6,FALSE)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VLOOKUP(ADE657,$A$681:$F$2236,6,FALSE)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VLOOKUP(ADN657,$A$681:$F$2236,6,FALSE)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VLOOKUP(ADW657,$A$681:$F$2236,6,FALSE)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VLOOKUP(AEF657,$A$681:$F$2236,6,FALSE)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VLOOKUP(AEO657,$A$681:$F$2236,6,FALSE)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VLOOKUP(AEX657,$A$681:$F$2236,6,FALSE)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VLOOKUP(AFG657,$A$681:$F$2236,6,FALSE)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VLOOKUP(AFP657,$A$681:$F$2236,6,FALSE)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VLOOKUP(AFY657,$A$681:$F$2236,6,FALSE)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VLOOKUP(AGH657,$A$681:$F$2236,6,FALSE)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VLOOKUP(AGQ657,$A$681:$F$2236,6,FALSE)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2532</v>
      </c>
      <c r="AHB657" s="204"/>
      <c r="AHC657" s="204">
        <f>VLOOKUP(AGZ657,$A$681:$F$2236,6,FALSE)</f>
        <v>0</v>
      </c>
      <c r="AHD657" s="203" t="s">
        <v>69</v>
      </c>
      <c r="AHE657" s="10">
        <f>AHC657*1.1</f>
        <v>0</v>
      </c>
      <c r="AHF657" s="10"/>
      <c r="AHG657" s="274"/>
      <c r="AHH657" s="203" t="s">
        <v>114</v>
      </c>
      <c r="AHI657" s="277" t="s">
        <v>2081</v>
      </c>
      <c r="AHK657" s="204"/>
      <c r="AHL657" s="204">
        <f>VLOOKUP(AHI657,$A$681:$F$2236,6,FALSE)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2873</v>
      </c>
      <c r="AHT657" s="204"/>
      <c r="AHU657" s="204">
        <f>VLOOKUP(AHR657,$A$681:$F$2236,6,FALSE)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2072</v>
      </c>
      <c r="AIC657" s="204"/>
      <c r="AID657" s="204">
        <f>VLOOKUP(AIA657,$A$681:$F$2236,6,FALSE)</f>
        <v>13</v>
      </c>
      <c r="AIE657" s="203" t="s">
        <v>69</v>
      </c>
      <c r="AIF657" s="10">
        <f>AID657*1.1</f>
        <v>14.3</v>
      </c>
      <c r="AIG657" s="10"/>
      <c r="AIH657" s="274"/>
      <c r="AII657" s="203" t="s">
        <v>114</v>
      </c>
      <c r="AIJ657" s="277" t="s">
        <v>480</v>
      </c>
      <c r="AIL657" s="204"/>
      <c r="AIM657" s="204">
        <f>VLOOKUP(AIJ657,$A$681:$F$2236,6,FALSE)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811</v>
      </c>
      <c r="AIU657" s="204"/>
      <c r="AIV657" s="204">
        <f>VLOOKUP(AIS657,$A$681:$F$2236,6,FALSE)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3175</v>
      </c>
      <c r="AJD657" s="204"/>
      <c r="AJE657" s="204">
        <f>VLOOKUP(AJB657,$A$681:$F$2236,6,FALSE)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1198</v>
      </c>
      <c r="AJM657" s="204"/>
      <c r="AJN657" s="204">
        <f>VLOOKUP(AJK657,$A$681:$F$2236,6,FALSE)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4" t="s">
        <v>623</v>
      </c>
      <c r="AJV657" s="204"/>
      <c r="AJW657" s="204">
        <f>VLOOKUP(AJT657,$A$681:$F$2236,6,FALSE)</f>
        <v>0</v>
      </c>
      <c r="AJX657" s="203" t="s">
        <v>69</v>
      </c>
      <c r="AJY657" s="10">
        <f>AJW657*1.1</f>
        <v>0</v>
      </c>
      <c r="AJZ657" s="10"/>
      <c r="AKA657" s="274"/>
      <c r="AKB657" s="203" t="s">
        <v>114</v>
      </c>
      <c r="AKC657" s="277" t="s">
        <v>847</v>
      </c>
      <c r="AKE657" s="204"/>
      <c r="AKF657" s="204">
        <f>VLOOKUP(AKC657,$A$681:$F$2236,6,FALSE)</f>
        <v>75</v>
      </c>
      <c r="AKG657" s="203" t="s">
        <v>69</v>
      </c>
      <c r="AKH657" s="10">
        <f>AKF657*1.1</f>
        <v>82.5</v>
      </c>
      <c r="AKI657" s="10"/>
      <c r="AKJ657" s="274"/>
      <c r="AKK657" s="203" t="s">
        <v>114</v>
      </c>
      <c r="AKL657" s="277" t="s">
        <v>2099</v>
      </c>
      <c r="AKN657" s="204"/>
      <c r="AKO657" s="204">
        <f>VLOOKUP(AKL657,$A$681:$F$2236,6,FALSE)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559</v>
      </c>
      <c r="AKW657" s="204"/>
      <c r="AKX657" s="204">
        <f>VLOOKUP(AKU657,$A$681:$F$2236,6,FALSE)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2081</v>
      </c>
      <c r="ALF657" s="204"/>
      <c r="ALG657" s="204">
        <f>VLOOKUP(ALD657,$A$681:$F$2236,6,FALSE)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620</v>
      </c>
      <c r="ALO657" s="204"/>
      <c r="ALP657" s="204">
        <f>VLOOKUP(ALM657,$A$681:$F$2236,6,FALSE)</f>
        <v>20</v>
      </c>
      <c r="ALQ657" s="203" t="s">
        <v>69</v>
      </c>
      <c r="ALR657" s="10">
        <f>ALP657*1.1</f>
        <v>22</v>
      </c>
      <c r="ALS657" s="10"/>
      <c r="ALT657" s="274"/>
      <c r="ALU657" s="203" t="s">
        <v>114</v>
      </c>
      <c r="ALV657" s="277" t="s">
        <v>2719</v>
      </c>
      <c r="ALX657" s="204"/>
      <c r="ALY657" s="204">
        <f>VLOOKUP(ALV657,$A$681:$F$2236,6,FALSE)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554</v>
      </c>
      <c r="AMG657" s="204"/>
      <c r="AMH657" s="204">
        <f>VLOOKUP(AME657,$A$681:$F$2236,6,FALSE)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659</v>
      </c>
      <c r="AMP657" s="204"/>
      <c r="AMQ657" s="204">
        <f>VLOOKUP(AMN657,$A$681:$F$2236,6,FALSE)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620</v>
      </c>
      <c r="AMY657" s="204"/>
      <c r="AMZ657" s="204">
        <f>VLOOKUP(AMW657,$A$681:$F$2236,6,FALSE)</f>
        <v>20</v>
      </c>
      <c r="ANA657" s="203" t="s">
        <v>69</v>
      </c>
      <c r="ANB657" s="10">
        <f>AMZ657*1.1</f>
        <v>22</v>
      </c>
      <c r="ANC657" s="10"/>
      <c r="AND657" s="274"/>
      <c r="ANE657" s="203" t="s">
        <v>114</v>
      </c>
      <c r="ANF657" s="277" t="s">
        <v>655</v>
      </c>
      <c r="ANH657" s="204"/>
      <c r="ANI657" s="204">
        <f>VLOOKUP(ANF657,$A$681:$F$2236,6,FALSE)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993</v>
      </c>
      <c r="ANQ657" s="204"/>
      <c r="ANR657" s="204">
        <f>VLOOKUP(ANO657,$A$681:$F$2236,6,FALSE)</f>
        <v>41</v>
      </c>
      <c r="ANS657" s="203" t="s">
        <v>69</v>
      </c>
      <c r="ANT657" s="10">
        <f>ANR657*1.1</f>
        <v>45.1</v>
      </c>
      <c r="ANU657" s="10"/>
      <c r="ANV657" s="274"/>
      <c r="ANW657" s="203" t="s">
        <v>114</v>
      </c>
      <c r="ANX657" s="277" t="s">
        <v>980</v>
      </c>
      <c r="ANZ657" s="204"/>
      <c r="AOA657" s="204">
        <f>VLOOKUP(ANX657,$A$681:$F$2236,6,FALSE)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637</v>
      </c>
      <c r="AOI657" s="204"/>
      <c r="AOJ657" s="204">
        <f>VLOOKUP(AOG657,$A$681:$F$2236,6,FALSE)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559</v>
      </c>
      <c r="AOR657" s="204"/>
      <c r="AOS657" s="204">
        <f>VLOOKUP(AOP657,$A$681:$F$2236,6,FALSE)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573</v>
      </c>
      <c r="APA657" s="204"/>
      <c r="APB657" s="204">
        <f>VLOOKUP(AOY657,$A$681:$F$2236,6,FALSE)</f>
        <v>3</v>
      </c>
      <c r="APC657" s="203" t="s">
        <v>69</v>
      </c>
      <c r="APD657" s="10">
        <f>APB657*1.1</f>
        <v>3.3000000000000003</v>
      </c>
      <c r="APE657" s="10"/>
      <c r="APF657" s="274"/>
      <c r="APG657" s="203" t="s">
        <v>114</v>
      </c>
      <c r="APH657" s="277" t="s">
        <v>554</v>
      </c>
      <c r="APJ657" s="204"/>
      <c r="APK657" s="204">
        <f>VLOOKUP(APH657,$A$681:$F$2236,6,FALSE)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554</v>
      </c>
      <c r="APS657" s="204"/>
      <c r="APT657" s="204">
        <f>VLOOKUP(APQ657,$A$681:$F$2236,6,FALSE)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1238</v>
      </c>
      <c r="AQB657" s="204"/>
      <c r="AQC657" s="204">
        <f>VLOOKUP(APZ657,$A$681:$F$2236,6,FALSE)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7"/>
      <c r="D658" s="203"/>
      <c r="E658" s="203"/>
      <c r="F658" s="203"/>
      <c r="G658" s="10"/>
      <c r="H658" s="10">
        <f>SUM(G653:G657)</f>
        <v>114.4</v>
      </c>
      <c r="I658" s="268"/>
      <c r="J658" s="203"/>
      <c r="K658" s="417"/>
      <c r="M658" s="203"/>
      <c r="N658" s="203"/>
      <c r="O658" s="203"/>
      <c r="P658" s="10"/>
      <c r="Q658" s="10">
        <f>SUM(P653:P657)</f>
        <v>50.699999999999996</v>
      </c>
      <c r="R658" s="268"/>
      <c r="S658" s="203"/>
      <c r="T658" s="265"/>
      <c r="V658" s="203"/>
      <c r="W658" s="203"/>
      <c r="X658" s="203"/>
      <c r="Y658" s="10"/>
      <c r="Z658" s="10">
        <f>SUM(Y653:Y657)</f>
        <v>32.4</v>
      </c>
      <c r="AA658" s="268"/>
      <c r="AB658" s="203"/>
      <c r="AC658" s="417"/>
      <c r="AE658" s="203"/>
      <c r="AF658" s="203"/>
      <c r="AG658" s="203"/>
      <c r="AH658" s="10"/>
      <c r="AI658" s="10">
        <f>SUM(AH653:AH657)</f>
        <v>109</v>
      </c>
      <c r="AJ658" s="268"/>
      <c r="AK658" s="203"/>
      <c r="AL658" s="417"/>
      <c r="AN658" s="203"/>
      <c r="AO658" s="203"/>
      <c r="AP658" s="203"/>
      <c r="AQ658" s="10"/>
      <c r="AR658" s="10">
        <f>SUM(AQ653:AQ657)</f>
        <v>115.8</v>
      </c>
      <c r="AS658" s="268"/>
      <c r="AT658" s="203"/>
      <c r="AU658" s="417"/>
      <c r="AW658" s="203"/>
      <c r="AX658" s="203"/>
      <c r="AY658" s="203"/>
      <c r="AZ658" s="10"/>
      <c r="BA658" s="10">
        <f>SUM(AZ653:AZ657)</f>
        <v>127.69999999999999</v>
      </c>
      <c r="BB658" s="268"/>
      <c r="BC658" s="203"/>
      <c r="BD658" s="417"/>
      <c r="BF658" s="203"/>
      <c r="BG658" s="203"/>
      <c r="BH658" s="203"/>
      <c r="BI658" s="10"/>
      <c r="BJ658" s="10">
        <f>SUM(BI653:BI657)</f>
        <v>133.6</v>
      </c>
      <c r="BK658" s="268"/>
      <c r="BL658" s="203"/>
      <c r="BM658" s="417"/>
      <c r="BO658" s="203"/>
      <c r="BP658" s="203"/>
      <c r="BQ658" s="203"/>
      <c r="BR658" s="10"/>
      <c r="BS658" s="10">
        <f>SUM(BR653:BR657)</f>
        <v>162.19999999999999</v>
      </c>
      <c r="BT658" s="268"/>
      <c r="BU658" s="203"/>
      <c r="BV658" s="417"/>
      <c r="BX658" s="203"/>
      <c r="BY658" s="203"/>
      <c r="BZ658" s="203"/>
      <c r="CA658" s="10"/>
      <c r="CB658" s="10">
        <f>SUM(CA653:CA657)</f>
        <v>328</v>
      </c>
      <c r="CC658" s="268"/>
      <c r="CD658" s="203"/>
      <c r="CE658" s="417"/>
      <c r="CG658" s="203"/>
      <c r="CH658" s="203"/>
      <c r="CI658" s="203"/>
      <c r="CJ658" s="10"/>
      <c r="CK658" s="10">
        <f>SUM(CJ653:CJ657)</f>
        <v>46.400000000000006</v>
      </c>
      <c r="CL658" s="268"/>
      <c r="CM658" s="203"/>
      <c r="CN658" s="417"/>
      <c r="CP658" s="203"/>
      <c r="CQ658" s="203"/>
      <c r="CR658" s="203"/>
      <c r="CS658" s="10"/>
      <c r="CT658" s="10">
        <f>SUM(CS653:CS657)</f>
        <v>163.69999999999999</v>
      </c>
      <c r="CU658" s="268"/>
      <c r="CV658" s="203"/>
      <c r="CW658" s="417"/>
      <c r="CY658" s="203"/>
      <c r="CZ658" s="203"/>
      <c r="DA658" s="203"/>
      <c r="DB658" s="10"/>
      <c r="DC658" s="10">
        <f>SUM(DB653:DB657)</f>
        <v>160.30000000000001</v>
      </c>
      <c r="DD658" s="268"/>
      <c r="DE658" s="203"/>
      <c r="DF658" s="417"/>
      <c r="DH658" s="203"/>
      <c r="DI658" s="203"/>
      <c r="DJ658" s="203"/>
      <c r="DK658" s="10"/>
      <c r="DL658" s="10">
        <f>SUM(DK653:DK657)</f>
        <v>145.19999999999999</v>
      </c>
      <c r="DM658" s="268"/>
      <c r="DN658" s="203"/>
      <c r="DO658" s="417"/>
      <c r="DQ658" s="203"/>
      <c r="DR658" s="203"/>
      <c r="DS658" s="203"/>
      <c r="DT658" s="10"/>
      <c r="DU658" s="10">
        <f>SUM(DT653:DT657)</f>
        <v>12.3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7"/>
      <c r="EI658" s="203"/>
      <c r="EJ658" s="203"/>
      <c r="EK658" s="203"/>
      <c r="EL658" s="10"/>
      <c r="EM658" s="10">
        <f>SUM(EL653:EL657)</f>
        <v>57.2</v>
      </c>
      <c r="EN658" s="268"/>
      <c r="EO658" s="203"/>
      <c r="EP658" s="417"/>
      <c r="ER658" s="203"/>
      <c r="ES658" s="203"/>
      <c r="ET658" s="203"/>
      <c r="EU658" s="10"/>
      <c r="EV658" s="10">
        <f>SUM(EU653:EU657)</f>
        <v>28.6</v>
      </c>
      <c r="EW658" s="268"/>
      <c r="EX658" s="203"/>
      <c r="EY658" s="417"/>
      <c r="FA658" s="203"/>
      <c r="FB658" s="203"/>
      <c r="FC658" s="203"/>
      <c r="FD658" s="10"/>
      <c r="FE658" s="10">
        <f>SUM(FD653:FD657)</f>
        <v>51.900000000000006</v>
      </c>
      <c r="FF658" s="268"/>
      <c r="FG658" s="203"/>
      <c r="FH658" s="425"/>
      <c r="FJ658" s="203"/>
      <c r="FK658" s="203"/>
      <c r="FL658" s="203"/>
      <c r="FM658" s="10"/>
      <c r="FN658" s="10">
        <f>SUM(FM653:FM657)</f>
        <v>152.1</v>
      </c>
      <c r="FO658" s="268"/>
      <c r="FP658" s="203"/>
      <c r="FQ658" s="417"/>
      <c r="FS658" s="203"/>
      <c r="FT658" s="203"/>
      <c r="FU658" s="203"/>
      <c r="FV658" s="10"/>
      <c r="FW658" s="10">
        <f>SUM(FV653:FV657)</f>
        <v>29.799999999999997</v>
      </c>
      <c r="FX658" s="268"/>
      <c r="FY658" s="203"/>
      <c r="FZ658" s="417"/>
      <c r="GB658" s="203"/>
      <c r="GC658" s="203"/>
      <c r="GD658" s="203"/>
      <c r="GE658" s="10"/>
      <c r="GF658" s="10">
        <f>SUM(GE653:GE657)</f>
        <v>114.4</v>
      </c>
      <c r="GG658" s="268"/>
      <c r="GH658" s="203"/>
      <c r="GI658" s="417"/>
      <c r="GK658" s="203"/>
      <c r="GL658" s="203"/>
      <c r="GM658" s="203"/>
      <c r="GN658" s="10"/>
      <c r="GO658" s="10">
        <f>SUM(GN653:GN657)</f>
        <v>83.7</v>
      </c>
      <c r="GP658" s="268"/>
      <c r="GQ658" s="203"/>
      <c r="GR658" s="417"/>
      <c r="GT658" s="203"/>
      <c r="GU658" s="203"/>
      <c r="GV658" s="203"/>
      <c r="GW658" s="203"/>
      <c r="GX658" s="10">
        <f>SUM(GW653:GW657)</f>
        <v>45.3</v>
      </c>
      <c r="GY658" s="268"/>
      <c r="GZ658" s="203"/>
      <c r="HA658" s="417"/>
      <c r="HC658" s="203"/>
      <c r="HD658" s="203"/>
      <c r="HE658" s="203"/>
      <c r="HF658" s="10"/>
      <c r="HG658" s="10">
        <f>SUM(HF653:HF657)</f>
        <v>121.5</v>
      </c>
      <c r="HH658" s="268"/>
      <c r="HI658" s="203"/>
      <c r="HJ658" s="417"/>
      <c r="HL658" s="203"/>
      <c r="HM658" s="203"/>
      <c r="HN658" s="203"/>
      <c r="HO658" s="203"/>
      <c r="HP658" s="10">
        <f>SUM(HO653:HO657)</f>
        <v>271.20000000000005</v>
      </c>
      <c r="HQ658" s="268"/>
      <c r="HR658" s="203"/>
      <c r="HS658" s="426"/>
      <c r="HU658" s="203"/>
      <c r="HV658" s="203"/>
      <c r="HW658" s="203"/>
      <c r="HX658" s="10"/>
      <c r="HY658" s="10">
        <f>SUM(HX653:HX657)</f>
        <v>15.9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6"/>
      <c r="IM658" s="203"/>
      <c r="IN658" s="203"/>
      <c r="IO658" s="203"/>
      <c r="IP658" s="10"/>
      <c r="IQ658" s="10">
        <f>SUM(IP653:IP657)</f>
        <v>46.699999999999996</v>
      </c>
      <c r="IR658" s="268"/>
      <c r="IS658" s="203"/>
      <c r="IT658" s="426"/>
      <c r="IV658" s="203"/>
      <c r="IW658" s="203"/>
      <c r="IX658" s="203"/>
      <c r="IY658" s="10"/>
      <c r="IZ658" s="10">
        <f>SUM(IY653:IY657)</f>
        <v>87.2</v>
      </c>
      <c r="JA658" s="268"/>
      <c r="JB658" s="203"/>
      <c r="JC658" s="426"/>
      <c r="JE658" s="203"/>
      <c r="JF658" s="203"/>
      <c r="JG658" s="203"/>
      <c r="JH658" s="10"/>
      <c r="JI658" s="10">
        <f>SUM(JH653:JH657)</f>
        <v>411.1</v>
      </c>
      <c r="JJ658" s="268"/>
      <c r="JK658" s="203"/>
      <c r="JL658" s="426"/>
      <c r="JN658" s="203"/>
      <c r="JO658" s="203"/>
      <c r="JP658" s="203"/>
      <c r="JQ658" s="10"/>
      <c r="JR658" s="10">
        <f>SUM(JQ653:JQ657)</f>
        <v>19.5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3.8000000000000003</v>
      </c>
      <c r="KB658" s="268"/>
      <c r="KC658" s="203"/>
      <c r="KD658" s="426"/>
      <c r="KF658" s="203"/>
      <c r="KG658" s="203"/>
      <c r="KH658" s="203"/>
      <c r="KI658" s="10"/>
      <c r="KJ658" s="10">
        <f>SUM(KI653:KI657)</f>
        <v>357.8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50.4</v>
      </c>
      <c r="KT658" s="268"/>
      <c r="KU658" s="203"/>
      <c r="KV658" s="432"/>
      <c r="KX658" s="203"/>
      <c r="KY658" s="203"/>
      <c r="KZ658" s="203"/>
      <c r="LA658" s="10"/>
      <c r="LB658" s="10">
        <f>SUM(LA653:LA657)</f>
        <v>45.5</v>
      </c>
      <c r="LC658" s="268"/>
      <c r="LD658" s="203"/>
      <c r="LE658" s="426"/>
      <c r="LG658" s="203"/>
      <c r="LH658" s="203"/>
      <c r="LI658" s="203"/>
      <c r="LJ658" s="10"/>
      <c r="LK658" s="10">
        <f>SUM(LJ653:LJ657)</f>
        <v>51.500000000000007</v>
      </c>
      <c r="LL658" s="268"/>
      <c r="LM658" s="203"/>
      <c r="LN658" s="426"/>
      <c r="LP658" s="203"/>
      <c r="LQ658" s="203"/>
      <c r="LR658" s="203"/>
      <c r="LS658" s="10"/>
      <c r="LT658" s="10">
        <f>SUM(LS653:LS657)</f>
        <v>334.8</v>
      </c>
      <c r="LU658" s="268"/>
      <c r="LV658" s="203"/>
      <c r="LW658" s="426"/>
      <c r="LY658" s="203"/>
      <c r="LZ658" s="203"/>
      <c r="MA658" s="203"/>
      <c r="MB658" s="10"/>
      <c r="MC658" s="10">
        <f>SUM(MB653:MB657)</f>
        <v>56.900000000000006</v>
      </c>
      <c r="MD658" s="268"/>
      <c r="ME658" s="203"/>
      <c r="MF658" s="426"/>
      <c r="MH658" s="203"/>
      <c r="MI658" s="203"/>
      <c r="MJ658" s="203"/>
      <c r="MK658" s="10"/>
      <c r="ML658" s="10">
        <f>SUM(MK653:MK657)</f>
        <v>28.099999999999998</v>
      </c>
      <c r="MM658" s="268"/>
      <c r="MN658" s="203"/>
      <c r="MO658" s="426"/>
      <c r="MQ658" s="203"/>
      <c r="MR658" s="203"/>
      <c r="MS658" s="203"/>
      <c r="MT658" s="10"/>
      <c r="MU658" s="10">
        <f>SUM(MT653:MT657)</f>
        <v>83.199999999999989</v>
      </c>
      <c r="MV658" s="268"/>
      <c r="MW658" s="203"/>
      <c r="MX658" s="426"/>
      <c r="MZ658" s="203"/>
      <c r="NA658" s="203"/>
      <c r="NB658" s="203"/>
      <c r="NC658" s="10"/>
      <c r="ND658" s="10">
        <f>SUM(NC653:NC657)</f>
        <v>157.6</v>
      </c>
      <c r="NE658" s="268"/>
      <c r="NF658" s="203"/>
      <c r="NG658" s="426"/>
      <c r="NI658" s="203"/>
      <c r="NJ658" s="203"/>
      <c r="NK658" s="203"/>
      <c r="NL658" s="10"/>
      <c r="NM658" s="10">
        <f>SUM(NL653:NL657)</f>
        <v>55.400000000000006</v>
      </c>
      <c r="NN658" s="268"/>
      <c r="NO658" s="203"/>
      <c r="NP658" s="428"/>
      <c r="NR658" s="203"/>
      <c r="NS658" s="203"/>
      <c r="NT658" s="203"/>
      <c r="NU658" s="10"/>
      <c r="NV658" s="10">
        <f>SUM(NU653:NU657)</f>
        <v>440.5</v>
      </c>
      <c r="NW658" s="268"/>
      <c r="NX658" s="203"/>
      <c r="NY658" s="426"/>
      <c r="OA658" s="203"/>
      <c r="OB658" s="203"/>
      <c r="OC658" s="203"/>
      <c r="OD658" s="203"/>
      <c r="OE658" s="10">
        <f>SUM(OD653:OD657)</f>
        <v>6.7</v>
      </c>
      <c r="OF658" s="268"/>
      <c r="OG658" s="203"/>
      <c r="OH658" s="426"/>
      <c r="OJ658" s="203"/>
      <c r="OK658" s="203"/>
      <c r="OL658" s="203"/>
      <c r="OM658" s="10"/>
      <c r="ON658" s="10">
        <f>SUM(OM653:OM657)</f>
        <v>37</v>
      </c>
      <c r="OO658" s="268"/>
      <c r="OP658" s="203"/>
      <c r="OQ658" s="428"/>
      <c r="OS658" s="203"/>
      <c r="OT658" s="203"/>
      <c r="OU658" s="203"/>
      <c r="OV658" s="10"/>
      <c r="OW658" s="10">
        <f>SUM(OV653:OV657)</f>
        <v>48.400000000000006</v>
      </c>
      <c r="OX658" s="268"/>
      <c r="OY658" s="203"/>
      <c r="OZ658" s="431"/>
      <c r="PB658" s="203"/>
      <c r="PC658" s="203"/>
      <c r="PD658" s="203"/>
      <c r="PE658" s="10"/>
      <c r="PF658" s="10">
        <f>SUM(PE653:PE657)</f>
        <v>30.5</v>
      </c>
      <c r="PG658" s="268"/>
      <c r="PH658" s="203"/>
      <c r="PI658" s="426"/>
      <c r="PK658" s="203"/>
      <c r="PL658" s="203"/>
      <c r="PM658" s="203"/>
      <c r="PN658" s="10"/>
      <c r="PO658" s="10">
        <f>SUM(PN653:PN657)</f>
        <v>28.4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6"/>
      <c r="QC658" s="203"/>
      <c r="QD658" s="203"/>
      <c r="QE658" s="203"/>
      <c r="QF658" s="10"/>
      <c r="QG658" s="10">
        <f>SUM(QF653:QF657)</f>
        <v>23.4</v>
      </c>
      <c r="QH658" s="268"/>
      <c r="QI658" s="203"/>
      <c r="QJ658" s="426"/>
      <c r="QL658" s="203"/>
      <c r="QM658" s="203"/>
      <c r="QN658" s="203"/>
      <c r="QO658" s="10"/>
      <c r="QP658" s="10">
        <f>SUM(QO653:QO657)</f>
        <v>152.5</v>
      </c>
      <c r="QQ658" s="268"/>
      <c r="QR658" s="203"/>
      <c r="QS658" s="426"/>
      <c r="QU658" s="203"/>
      <c r="QV658" s="203"/>
      <c r="QW658" s="203"/>
      <c r="QX658" s="10"/>
      <c r="QY658" s="10">
        <f>SUM(QX653:QX657)</f>
        <v>174.39999999999998</v>
      </c>
      <c r="QZ658" s="268"/>
      <c r="RA658" s="203"/>
      <c r="RB658" s="426"/>
      <c r="RD658" s="203"/>
      <c r="RE658" s="203"/>
      <c r="RF658" s="203"/>
      <c r="RG658" s="10"/>
      <c r="RH658" s="10">
        <f>SUM(RG653:RG657)</f>
        <v>103.6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6"/>
      <c r="RV658" s="203"/>
      <c r="RW658" s="203"/>
      <c r="RX658" s="203"/>
      <c r="RY658" s="10"/>
      <c r="RZ658" s="10">
        <f>SUM(RY653:RY657)</f>
        <v>388.3</v>
      </c>
      <c r="SA658" s="274"/>
      <c r="SB658" s="203"/>
      <c r="SC658" s="426"/>
      <c r="SE658" s="203"/>
      <c r="SF658" s="203"/>
      <c r="SG658" s="203"/>
      <c r="SH658" s="10"/>
      <c r="SI658" s="10">
        <f>SUM(SH653:SH657)</f>
        <v>351</v>
      </c>
      <c r="SJ658" s="274"/>
      <c r="SK658" s="203"/>
      <c r="SL658" s="426"/>
      <c r="SN658" s="203"/>
      <c r="SO658" s="203"/>
      <c r="SP658" s="203"/>
      <c r="SQ658" s="10"/>
      <c r="SR658" s="10">
        <f>SUM(SQ653:SQ657)</f>
        <v>161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99.7</v>
      </c>
      <c r="TB658" s="274"/>
      <c r="TC658" s="203"/>
      <c r="TD658" s="431"/>
      <c r="TF658" s="203"/>
      <c r="TG658" s="203"/>
      <c r="TH658" s="203"/>
      <c r="TI658" s="203"/>
      <c r="TJ658" s="10">
        <f>SUM(TI653:TI657)</f>
        <v>257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120.3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57.899999999999991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27.800000000000004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57.1</v>
      </c>
      <c r="VD658" s="274"/>
      <c r="VE658" s="203"/>
      <c r="VF658" s="426"/>
      <c r="VH658" s="203"/>
      <c r="VI658" s="203"/>
      <c r="VJ658" s="203"/>
      <c r="VK658" s="10"/>
      <c r="VL658" s="10">
        <f>SUM(VK653:VK657)</f>
        <v>119.5</v>
      </c>
      <c r="VM658" s="274"/>
      <c r="VN658" s="203"/>
      <c r="VO658" s="426"/>
      <c r="VQ658" s="203"/>
      <c r="VR658" s="203"/>
      <c r="VS658" s="203"/>
      <c r="VT658" s="10"/>
      <c r="VU658" s="10">
        <f>SUM(VT653:VT657)</f>
        <v>69.8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10.199999999999999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6"/>
      <c r="XJ658" s="203"/>
      <c r="XK658" s="203"/>
      <c r="XL658" s="203"/>
      <c r="XM658" s="203"/>
      <c r="XN658" s="10">
        <f>SUM(XM653:XM657)</f>
        <v>248.4</v>
      </c>
      <c r="XO658" s="274"/>
      <c r="XP658" s="203"/>
      <c r="XQ658" s="426"/>
      <c r="XS658" s="203"/>
      <c r="XT658" s="203"/>
      <c r="XU658" s="203"/>
      <c r="XV658" s="10"/>
      <c r="XW658" s="10">
        <f>SUM(XV653:XV657)</f>
        <v>112.5</v>
      </c>
      <c r="XX658" s="274"/>
      <c r="XY658" s="203"/>
      <c r="XZ658" s="426"/>
      <c r="YB658" s="203"/>
      <c r="YC658" s="203"/>
      <c r="YD658" s="203"/>
      <c r="YE658" s="203"/>
      <c r="YF658" s="10">
        <f>SUM(YE653:YE657)</f>
        <v>19.899999999999999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31"/>
      <c r="ZC658" s="203"/>
      <c r="ZD658" s="203"/>
      <c r="ZE658" s="203"/>
      <c r="ZF658" s="203"/>
      <c r="ZG658" s="10">
        <f>SUM(ZF653:ZF657)</f>
        <v>52.3</v>
      </c>
      <c r="ZH658" s="274"/>
      <c r="ZI658" s="203"/>
      <c r="ZJ658" s="426"/>
      <c r="ZL658" s="203"/>
      <c r="ZM658" s="203"/>
      <c r="ZN658" s="203"/>
      <c r="ZO658" s="203"/>
      <c r="ZP658" s="10">
        <f>SUM(ZO653:ZO657)</f>
        <v>260.60000000000002</v>
      </c>
      <c r="ZQ658" s="274"/>
      <c r="ZR658" s="203"/>
      <c r="ZS658" s="426"/>
      <c r="ZU658" s="203"/>
      <c r="ZV658" s="203"/>
      <c r="ZW658" s="203"/>
      <c r="ZX658" s="10"/>
      <c r="ZY658" s="10">
        <f>SUM(ZX653:ZX657)</f>
        <v>138.5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13.2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7.4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181.89999999999998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0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225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6"/>
      <c r="AHB658" s="203"/>
      <c r="AHC658" s="203"/>
      <c r="AHD658" s="203"/>
      <c r="AHE658" s="10"/>
      <c r="AHF658" s="10">
        <f>SUM(AHE653:AHE657)</f>
        <v>78.2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108.2</v>
      </c>
      <c r="AHP658" s="274"/>
      <c r="AHQ658" s="203"/>
      <c r="AHR658" s="432"/>
      <c r="AHT658" s="203"/>
      <c r="AHU658" s="203"/>
      <c r="AHV658" s="203"/>
      <c r="AHW658" s="10"/>
      <c r="AHX658" s="10">
        <f>SUM(AHW653:AHW657)</f>
        <v>17.600000000000001</v>
      </c>
      <c r="AHY658" s="274"/>
      <c r="AHZ658" s="203"/>
      <c r="AIA658" s="432"/>
      <c r="AIC658" s="203"/>
      <c r="AID658" s="203"/>
      <c r="AIE658" s="203"/>
      <c r="AIF658" s="10"/>
      <c r="AIG658" s="10">
        <f>SUM(AIF653:AIF657)</f>
        <v>19.700000000000003</v>
      </c>
      <c r="AIH658" s="274"/>
      <c r="AII658" s="203"/>
      <c r="AIJ658" s="432"/>
      <c r="AIL658" s="203"/>
      <c r="AIM658" s="203"/>
      <c r="AIN658" s="203"/>
      <c r="AIO658" s="10"/>
      <c r="AIP658" s="10">
        <f>SUM(AIO653:AIO657)</f>
        <v>233.4</v>
      </c>
      <c r="AIQ658" s="274"/>
      <c r="AIR658" s="203"/>
      <c r="AIS658" s="432"/>
      <c r="AIU658" s="203"/>
      <c r="AIV658" s="203"/>
      <c r="AIW658" s="203"/>
      <c r="AIX658" s="10"/>
      <c r="AIY658" s="10">
        <f>SUM(AIX653:AIX657)</f>
        <v>169.3</v>
      </c>
      <c r="AIZ658" s="274"/>
      <c r="AJA658" s="203"/>
      <c r="AJB658" s="432"/>
      <c r="AJD658" s="203"/>
      <c r="AJE658" s="203"/>
      <c r="AJF658" s="203"/>
      <c r="AJG658" s="10"/>
      <c r="AJH658" s="10">
        <f>SUM(AJG653:AJG657)</f>
        <v>324.10000000000002</v>
      </c>
      <c r="AJI658" s="274"/>
      <c r="AJJ658" s="203"/>
      <c r="AJK658" s="432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5"/>
      <c r="AJV658" s="203"/>
      <c r="AJW658" s="203"/>
      <c r="AJX658" s="203"/>
      <c r="AJY658" s="10"/>
      <c r="AJZ658" s="10">
        <f>SUM(AJY653:AJY657)</f>
        <v>119.3</v>
      </c>
      <c r="AKA658" s="274"/>
      <c r="AKB658" s="203"/>
      <c r="AKC658" s="432"/>
      <c r="AKE658" s="203"/>
      <c r="AKF658" s="203"/>
      <c r="AKG658" s="203"/>
      <c r="AKH658" s="10"/>
      <c r="AKI658" s="10">
        <f>SUM(AKH653:AKH657)</f>
        <v>124.1</v>
      </c>
      <c r="AKJ658" s="274"/>
      <c r="AKK658" s="203"/>
      <c r="AKL658" s="432"/>
      <c r="AKN658" s="203"/>
      <c r="AKO658" s="203"/>
      <c r="AKP658" s="203"/>
      <c r="AKQ658" s="10"/>
      <c r="AKR658" s="10">
        <f>SUM(AKQ653:AKQ657)</f>
        <v>48.300000000000004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17.3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3.9000000000000004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29.4</v>
      </c>
      <c r="ALT658" s="274"/>
      <c r="ALU658" s="203"/>
      <c r="ALV658" s="432"/>
      <c r="ALX658" s="203"/>
      <c r="ALY658" s="203"/>
      <c r="ALZ658" s="203"/>
      <c r="AMA658" s="10"/>
      <c r="AMB658" s="10">
        <f>SUM(AMA653:AMA657)</f>
        <v>247.79999999999998</v>
      </c>
      <c r="AMC658" s="274"/>
      <c r="AMD658" s="203"/>
      <c r="AME658" s="432"/>
      <c r="AMG658" s="203"/>
      <c r="AMH658" s="203"/>
      <c r="AMI658" s="203"/>
      <c r="AMJ658" s="10"/>
      <c r="AMK658" s="10">
        <f>SUM(AMJ653:AMJ657)</f>
        <v>0</v>
      </c>
      <c r="AML658" s="274"/>
      <c r="AMM658" s="203"/>
      <c r="AMN658" s="432"/>
      <c r="AMP658" s="203"/>
      <c r="AMQ658" s="203"/>
      <c r="AMR658" s="203"/>
      <c r="AMS658" s="10"/>
      <c r="AMT658" s="10">
        <f>SUM(AMS653:AMS657)</f>
        <v>35.5</v>
      </c>
      <c r="AMU658" s="274"/>
      <c r="AMV658" s="203"/>
      <c r="AMW658" s="432"/>
      <c r="AMY658" s="203"/>
      <c r="AMZ658" s="203"/>
      <c r="ANA658" s="203"/>
      <c r="ANB658" s="10"/>
      <c r="ANC658" s="10">
        <f>SUM(ANB653:ANB657)</f>
        <v>179.8</v>
      </c>
      <c r="AND658" s="274"/>
      <c r="ANE658" s="203"/>
      <c r="ANF658" s="432"/>
      <c r="ANH658" s="203"/>
      <c r="ANI658" s="203"/>
      <c r="ANJ658" s="203"/>
      <c r="ANK658" s="10"/>
      <c r="ANL658" s="10">
        <f>SUM(ANK653:ANK657)</f>
        <v>383.40000000000003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174</v>
      </c>
      <c r="ANV658" s="274"/>
      <c r="ANW658" s="203"/>
      <c r="ANX658" s="432"/>
      <c r="ANZ658" s="203"/>
      <c r="AOA658" s="203"/>
      <c r="AOB658" s="203"/>
      <c r="AOC658" s="10"/>
      <c r="AOD658" s="10">
        <f>SUM(AOC653:AOC657)</f>
        <v>279.10000000000002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85.2</v>
      </c>
      <c r="AON658" s="274"/>
      <c r="AOO658" s="203"/>
      <c r="AOP658" s="432"/>
      <c r="AOR658" s="203"/>
      <c r="AOS658" s="203"/>
      <c r="AOT658" s="203"/>
      <c r="AOU658" s="10"/>
      <c r="AOV658" s="10">
        <f>SUM(AOU653:AOU657)</f>
        <v>106</v>
      </c>
      <c r="AOW658" s="274"/>
      <c r="AOX658" s="203"/>
      <c r="AOY658" s="432"/>
      <c r="APA658" s="203"/>
      <c r="APB658" s="203"/>
      <c r="APC658" s="203"/>
      <c r="APD658" s="10"/>
      <c r="APE658" s="10">
        <f>SUM(APD653:APD657)</f>
        <v>119.8</v>
      </c>
      <c r="APF658" s="274"/>
      <c r="APG658" s="203"/>
      <c r="APH658" s="432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2"/>
      <c r="APS658" s="203"/>
      <c r="APT658" s="203"/>
      <c r="APU658" s="203"/>
      <c r="APV658" s="10"/>
      <c r="APW658" s="10">
        <f>SUM(APV653:APV657)</f>
        <v>114.5</v>
      </c>
      <c r="APX658" s="274"/>
      <c r="APY658" s="203"/>
      <c r="APZ658" s="432"/>
      <c r="AQB658" s="203"/>
      <c r="AQC658" s="203"/>
      <c r="AQD658" s="203"/>
      <c r="AQE658" s="10"/>
      <c r="AQF658" s="10">
        <f>SUM(AQE653:AQE657)</f>
        <v>290.50000000000006</v>
      </c>
      <c r="AQG658" s="274"/>
    </row>
    <row r="659" spans="1:1125" s="14" customFormat="1" ht="15">
      <c r="A659" s="203" t="s">
        <v>115</v>
      </c>
      <c r="B659" s="277" t="s">
        <v>2870</v>
      </c>
      <c r="D659" s="284">
        <f>IF(C659="Kopman",2.1,1)</f>
        <v>1</v>
      </c>
      <c r="E659" s="204">
        <f>VLOOKUP(B659,$A$681:$F$2236,6,FALSE)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2870</v>
      </c>
      <c r="M659" s="284">
        <f>IF(L659="Kopman",2.1,1)</f>
        <v>1</v>
      </c>
      <c r="N659" s="204">
        <f>VLOOKUP(K659,$A$681:$F$2236,6,FALSE)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19" t="s">
        <v>2665</v>
      </c>
      <c r="U659" s="418" t="s">
        <v>2034</v>
      </c>
      <c r="V659" s="284">
        <f>IF(U659="Kopman",2.1,1)</f>
        <v>2.1</v>
      </c>
      <c r="W659" s="204">
        <f>VLOOKUP(T659,$A$681:$F$2236,6,FALSE)</f>
        <v>3</v>
      </c>
      <c r="X659" s="203" t="s">
        <v>61</v>
      </c>
      <c r="Y659" s="10">
        <f>W659*1.5*V659</f>
        <v>9.4500000000000011</v>
      </c>
      <c r="Z659" s="10"/>
      <c r="AA659" s="268"/>
      <c r="AB659" s="203" t="s">
        <v>115</v>
      </c>
      <c r="AC659" s="277" t="s">
        <v>2076</v>
      </c>
      <c r="AE659" s="284">
        <f>IF(AD659="Kopman",2.1,1)</f>
        <v>1</v>
      </c>
      <c r="AF659" s="204">
        <f>VLOOKUP(AC659,$A$681:$F$2236,6,FALSE)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2870</v>
      </c>
      <c r="AN659" s="284">
        <f>IF(AM659="Kopman",2.1,1)</f>
        <v>1</v>
      </c>
      <c r="AO659" s="204">
        <f>VLOOKUP(AL659,$A$681:$F$2236,6,FALSE)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2870</v>
      </c>
      <c r="AW659" s="284">
        <f>IF(AV659="Kopman",2.1,1)</f>
        <v>1</v>
      </c>
      <c r="AX659" s="204">
        <f>VLOOKUP(AU659,$A$681:$F$2236,6,FALSE)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2870</v>
      </c>
      <c r="BF659" s="284">
        <f>IF(BE659="Kopman",2.1,1)</f>
        <v>1</v>
      </c>
      <c r="BG659" s="204">
        <f>VLOOKUP(BD659,$A$681:$F$2236,6,FALSE)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2665</v>
      </c>
      <c r="BO659" s="284">
        <f>IF(BN659="Kopman",2.1,1)</f>
        <v>1</v>
      </c>
      <c r="BP659" s="204">
        <f>VLOOKUP(BM659,$A$681:$F$2236,6,FALSE)</f>
        <v>3</v>
      </c>
      <c r="BQ659" s="203" t="s">
        <v>61</v>
      </c>
      <c r="BR659" s="10">
        <f>BP659*1.5*BO659</f>
        <v>4.5</v>
      </c>
      <c r="BS659" s="10"/>
      <c r="BT659" s="268"/>
      <c r="BU659" s="203" t="s">
        <v>115</v>
      </c>
      <c r="BV659" s="277" t="s">
        <v>2665</v>
      </c>
      <c r="BX659" s="284">
        <f>IF(BW659="Kopman",2.1,1)</f>
        <v>1</v>
      </c>
      <c r="BY659" s="204">
        <f>VLOOKUP(BV659,$A$681:$F$2236,6,FALSE)</f>
        <v>3</v>
      </c>
      <c r="BZ659" s="203" t="s">
        <v>61</v>
      </c>
      <c r="CA659" s="10">
        <f>BY659*1.5*BX659</f>
        <v>4.5</v>
      </c>
      <c r="CB659" s="10"/>
      <c r="CC659" s="268"/>
      <c r="CD659" s="203" t="s">
        <v>115</v>
      </c>
      <c r="CE659" s="277" t="s">
        <v>2572</v>
      </c>
      <c r="CG659" s="284">
        <f>IF(CF659="Kopman",2.1,1)</f>
        <v>1</v>
      </c>
      <c r="CH659" s="204">
        <f>VLOOKUP(CE659,$A$681:$F$2236,6,FALSE)</f>
        <v>0</v>
      </c>
      <c r="CI659" s="203" t="s">
        <v>61</v>
      </c>
      <c r="CJ659" s="10">
        <f>CH659*1.5*CG659</f>
        <v>0</v>
      </c>
      <c r="CK659" s="10"/>
      <c r="CL659" s="268"/>
      <c r="CM659" s="203" t="s">
        <v>115</v>
      </c>
      <c r="CN659" s="277" t="s">
        <v>2870</v>
      </c>
      <c r="CP659" s="284">
        <f>IF(CO659="Kopman",2.1,1)</f>
        <v>1</v>
      </c>
      <c r="CQ659" s="204">
        <f>VLOOKUP(CN659,$A$681:$F$2236,6,FALSE)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2076</v>
      </c>
      <c r="CY659" s="284">
        <f>IF(CX659="Kopman",2.1,1)</f>
        <v>1</v>
      </c>
      <c r="CZ659" s="204">
        <f>VLOOKUP(CW659,$A$681:$F$2236,6,FALSE)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2870</v>
      </c>
      <c r="DH659" s="284">
        <f>IF(DG659="Kopman",2.1,1)</f>
        <v>1</v>
      </c>
      <c r="DI659" s="204">
        <f>VLOOKUP(DF659,$A$681:$F$2236,6,FALSE)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661</v>
      </c>
      <c r="DQ659" s="284">
        <f>IF(DP659="Kopman",2.1,1)</f>
        <v>1</v>
      </c>
      <c r="DR659" s="204">
        <f>VLOOKUP(DO659,$A$681:$F$2236,6,FALSE)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VLOOKUP(DX659,$A$681:$F$2236,6,FALSE)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2665</v>
      </c>
      <c r="EI659" s="284">
        <f>IF(EH659="Kopman",2.1,1)</f>
        <v>1</v>
      </c>
      <c r="EJ659" s="204">
        <f>VLOOKUP(EG659,$A$681:$F$2236,6,FALSE)</f>
        <v>3</v>
      </c>
      <c r="EK659" s="203" t="s">
        <v>61</v>
      </c>
      <c r="EL659" s="10">
        <f>EJ659*1.5*EI659</f>
        <v>4.5</v>
      </c>
      <c r="EM659" s="10"/>
      <c r="EN659" s="268"/>
      <c r="EO659" s="203" t="s">
        <v>115</v>
      </c>
      <c r="EP659" s="277" t="s">
        <v>2086</v>
      </c>
      <c r="ER659" s="284">
        <f>IF(EQ659="Kopman",2.1,1)</f>
        <v>1</v>
      </c>
      <c r="ES659" s="204">
        <f>VLOOKUP(EP659,$A$681:$F$2236,6,FALSE)</f>
        <v>5</v>
      </c>
      <c r="ET659" s="203" t="s">
        <v>61</v>
      </c>
      <c r="EU659" s="10">
        <f>ES659*1.5*ER659</f>
        <v>7.5</v>
      </c>
      <c r="EV659" s="10"/>
      <c r="EW659" s="268"/>
      <c r="EX659" s="203" t="s">
        <v>115</v>
      </c>
      <c r="EY659" s="277" t="s">
        <v>521</v>
      </c>
      <c r="FA659" s="284">
        <f>IF(EZ659="Kopman",2.1,1)</f>
        <v>1</v>
      </c>
      <c r="FB659" s="204">
        <f>VLOOKUP(EY660,$A$681:$F$2236,6,FALSE)</f>
        <v>3</v>
      </c>
      <c r="FC659" s="203" t="s">
        <v>61</v>
      </c>
      <c r="FD659" s="10">
        <f>FB659*1.5*FA659</f>
        <v>4.5</v>
      </c>
      <c r="FE659" s="10"/>
      <c r="FF659" s="268"/>
      <c r="FG659" s="203" t="s">
        <v>115</v>
      </c>
      <c r="FH659" s="424" t="s">
        <v>2103</v>
      </c>
      <c r="FJ659" s="284">
        <f>IF(FI659="Kopman",2.1,1)</f>
        <v>1</v>
      </c>
      <c r="FK659" s="204">
        <f>VLOOKUP(FH659,$A$681:$F$2236,6,FALSE)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2530</v>
      </c>
      <c r="FS659" s="284">
        <f>IF(FR659="Kopman",2.1,1)</f>
        <v>1</v>
      </c>
      <c r="FT659" s="204">
        <f>VLOOKUP(FQ659,$A$681:$F$2236,6,FALSE)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2665</v>
      </c>
      <c r="GB659" s="284">
        <f>IF(GA659="Kopman",2.1,1)</f>
        <v>1</v>
      </c>
      <c r="GC659" s="204">
        <f>VLOOKUP(FZ659,$A$681:$F$2236,6,FALSE)</f>
        <v>3</v>
      </c>
      <c r="GD659" s="203" t="s">
        <v>61</v>
      </c>
      <c r="GE659" s="10">
        <f>GC659*1.5*GB659</f>
        <v>4.5</v>
      </c>
      <c r="GF659" s="10"/>
      <c r="GG659" s="268"/>
      <c r="GH659" s="203" t="s">
        <v>115</v>
      </c>
      <c r="GI659" s="277" t="s">
        <v>618</v>
      </c>
      <c r="GK659" s="284">
        <f>IF(GJ659="Kopman",2.1,1)</f>
        <v>1</v>
      </c>
      <c r="GL659" s="204">
        <f>VLOOKUP(GI659,$A$681:$F$2236,6,FALSE)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2665</v>
      </c>
      <c r="GT659" s="284">
        <f>IF(GS659="Kopman",2.1,1)</f>
        <v>1</v>
      </c>
      <c r="GU659" s="204">
        <f>VLOOKUP(GR659,$A$681:$F$2236,6,FALSE)</f>
        <v>3</v>
      </c>
      <c r="GV659" s="203" t="s">
        <v>61</v>
      </c>
      <c r="GW659" s="10">
        <f>GU659*1.5</f>
        <v>4.5</v>
      </c>
      <c r="GX659" s="10"/>
      <c r="GY659" s="268"/>
      <c r="GZ659" s="203" t="s">
        <v>115</v>
      </c>
      <c r="HA659" s="277" t="s">
        <v>693</v>
      </c>
      <c r="HC659" s="284">
        <f>IF(HB659="Kopman",2.1,1)</f>
        <v>1</v>
      </c>
      <c r="HD659" s="204">
        <f>VLOOKUP(HA659,$A$681:$F$2236,6,FALSE)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2665</v>
      </c>
      <c r="HL659" s="284">
        <f>IF(HK659="Kopman",2.1,1)</f>
        <v>1</v>
      </c>
      <c r="HM659" s="204">
        <f>VLOOKUP(HJ659,$A$681:$F$2236,6,FALSE)</f>
        <v>3</v>
      </c>
      <c r="HN659" s="203" t="s">
        <v>61</v>
      </c>
      <c r="HO659" s="10">
        <f>HM659*1.5</f>
        <v>4.5</v>
      </c>
      <c r="HP659" s="10"/>
      <c r="HQ659" s="268"/>
      <c r="HR659" s="203" t="s">
        <v>115</v>
      </c>
      <c r="HS659" s="277" t="s">
        <v>2665</v>
      </c>
      <c r="HU659" s="284">
        <f>IF(HT659="Kopman",2.1,1)</f>
        <v>1</v>
      </c>
      <c r="HV659" s="204">
        <f>VLOOKUP(HS659,$A$681:$F$2236,6,FALSE)</f>
        <v>3</v>
      </c>
      <c r="HW659" s="203" t="s">
        <v>61</v>
      </c>
      <c r="HX659" s="10">
        <f>HV659*1.5*HU659</f>
        <v>4.5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VLOOKUP(IB659,$A$681:$F$2236,6,FALSE)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2327</v>
      </c>
      <c r="IM659" s="284">
        <f>IF(IL659="Kopman",2.1,1)</f>
        <v>1</v>
      </c>
      <c r="IN659" s="204">
        <f>VLOOKUP(IK659,$A$681:$F$2236,6,FALSE)</f>
        <v>3</v>
      </c>
      <c r="IO659" s="203" t="s">
        <v>61</v>
      </c>
      <c r="IP659" s="10">
        <f>IN659*1.5*IM659</f>
        <v>4.5</v>
      </c>
      <c r="IQ659" s="10"/>
      <c r="IR659" s="268"/>
      <c r="IS659" s="203" t="s">
        <v>115</v>
      </c>
      <c r="IT659" s="277" t="s">
        <v>2530</v>
      </c>
      <c r="IV659" s="284">
        <f>IF(IU659="Kopman",2.1,1)</f>
        <v>1</v>
      </c>
      <c r="IW659" s="204">
        <f>VLOOKUP(IT659,$A$681:$F$2236,6,FALSE)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2103</v>
      </c>
      <c r="JE659" s="284">
        <f>IF(JD659="Kopman",2.1,1)</f>
        <v>1</v>
      </c>
      <c r="JF659" s="204">
        <f>VLOOKUP(JC659,$A$681:$F$2236,6,FALSE)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521</v>
      </c>
      <c r="JN659" s="284">
        <f>IF(JM659="Kopman",2.1,1)</f>
        <v>1</v>
      </c>
      <c r="JO659" s="204">
        <f>VLOOKUP(JL659,$A$681:$F$2236,6,FALSE)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550</v>
      </c>
      <c r="JW659" s="284">
        <f>IF(JV659="Kopman",2.1,1)</f>
        <v>1</v>
      </c>
      <c r="JX659" s="204">
        <f>VLOOKUP(JU659,$A$681:$F$2236,6,FALSE)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2076</v>
      </c>
      <c r="KF659" s="284">
        <f>IF(KE659="Kopman",2.1,1)</f>
        <v>1</v>
      </c>
      <c r="KG659" s="204">
        <f>VLOOKUP(KD659,$A$681:$F$2236,6,FALSE)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2354</v>
      </c>
      <c r="KO659" s="284">
        <f>IF(KN659="Kopman",2.1,1)</f>
        <v>1</v>
      </c>
      <c r="KP659" s="204">
        <f>VLOOKUP(KM659,$A$681:$F$2236,6,FALSE)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2870</v>
      </c>
      <c r="KX659" s="284">
        <f>IF(KW659="Kopman",2.1,1)</f>
        <v>1</v>
      </c>
      <c r="KY659" s="204">
        <f>VLOOKUP(KV659,$A$681:$F$2236,6,FALSE)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618</v>
      </c>
      <c r="LG659" s="284">
        <f>IF(LF659="Kopman",2.1,1)</f>
        <v>1</v>
      </c>
      <c r="LH659" s="204">
        <f>VLOOKUP(LE659,$A$681:$F$2236,6,FALSE)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2103</v>
      </c>
      <c r="LP659" s="284">
        <f>IF(LO659="Kopman",2.1,1)</f>
        <v>1</v>
      </c>
      <c r="LQ659" s="204">
        <f>VLOOKUP(LN659,$A$681:$F$2236,6,FALSE)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2086</v>
      </c>
      <c r="LY659" s="284">
        <f>IF(LX659="Kopman",2.1,1)</f>
        <v>1</v>
      </c>
      <c r="LZ659" s="204">
        <f>VLOOKUP(LW659,$A$681:$F$2236,6,FALSE)</f>
        <v>5</v>
      </c>
      <c r="MA659" s="203" t="s">
        <v>61</v>
      </c>
      <c r="MB659" s="10">
        <f>LZ659*1.5*LY659</f>
        <v>7.5</v>
      </c>
      <c r="MC659" s="10"/>
      <c r="MD659" s="268"/>
      <c r="ME659" s="203" t="s">
        <v>115</v>
      </c>
      <c r="MF659" s="277" t="s">
        <v>521</v>
      </c>
      <c r="MH659" s="284">
        <f>IF(MG659="Kopman",2.1,1)</f>
        <v>1</v>
      </c>
      <c r="MI659" s="204">
        <f>VLOOKUP(MF659,$A$681:$F$2236,6,FALSE)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2665</v>
      </c>
      <c r="MQ659" s="284">
        <f>IF(MP659="Kopman",2.1,1)</f>
        <v>1</v>
      </c>
      <c r="MR659" s="204">
        <f>VLOOKUP(MO659,$A$681:$F$2236,6,FALSE)</f>
        <v>3</v>
      </c>
      <c r="MS659" s="203" t="s">
        <v>61</v>
      </c>
      <c r="MT659" s="10">
        <f>MR659*1.5*MQ659</f>
        <v>4.5</v>
      </c>
      <c r="MU659" s="10"/>
      <c r="MV659" s="268"/>
      <c r="MW659" s="203" t="s">
        <v>115</v>
      </c>
      <c r="MX659" s="277" t="s">
        <v>450</v>
      </c>
      <c r="MZ659" s="284">
        <f>IF(MY659="Kopman",2.1,1)</f>
        <v>1</v>
      </c>
      <c r="NA659" s="204">
        <f>VLOOKUP(MX659,$A$681:$F$2236,6,FALSE)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521</v>
      </c>
      <c r="NI659" s="284">
        <f>IF(NH659="Kopman",2.1,1)</f>
        <v>1</v>
      </c>
      <c r="NJ659" s="204">
        <f>VLOOKUP(NG659,$A$681:$F$2236,6,FALSE)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27" t="s">
        <v>521</v>
      </c>
      <c r="NR659" s="284">
        <f>IF(NQ659="Kopman",2.1,1)</f>
        <v>1</v>
      </c>
      <c r="NS659" s="204">
        <f>VLOOKUP(NP659,$A$681:$F$2236,6,FALSE)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2846</v>
      </c>
      <c r="OA659" s="284">
        <f>IF(NZ659="Kopman",2.1,1)</f>
        <v>1</v>
      </c>
      <c r="OB659" s="204">
        <f>VLOOKUP(NY659,$A$681:$F$2236,6,FALSE)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521</v>
      </c>
      <c r="OJ659" s="284">
        <f>IF(OI659="Kopman",2.1,1)</f>
        <v>1</v>
      </c>
      <c r="OK659" s="204">
        <f>VLOOKUP(OH659,$A$681:$F$2236,6,FALSE)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27" t="s">
        <v>510</v>
      </c>
      <c r="OS659" s="284">
        <f>IF(OR659="Kopman",2.1,1)</f>
        <v>1</v>
      </c>
      <c r="OT659" s="204">
        <f>VLOOKUP(OQ659,$A$681:$F$2236,6,FALSE)</f>
        <v>0</v>
      </c>
      <c r="OU659" s="203" t="s">
        <v>61</v>
      </c>
      <c r="OV659" s="10">
        <f>OT659*1.5*OS659</f>
        <v>0</v>
      </c>
      <c r="OW659" s="10"/>
      <c r="OX659" s="268"/>
      <c r="OY659" s="203" t="s">
        <v>115</v>
      </c>
      <c r="OZ659" s="431" t="s">
        <v>894</v>
      </c>
      <c r="PB659" s="284">
        <f>IF(PA659="Kopman",2.1,1)</f>
        <v>1</v>
      </c>
      <c r="PC659" s="204">
        <f>VLOOKUP(OZ659,$A$681:$F$2236,6,FALSE)</f>
        <v>0</v>
      </c>
      <c r="PD659" s="203" t="s">
        <v>61</v>
      </c>
      <c r="PE659" s="10">
        <f>PC659*1.5*PB659</f>
        <v>0</v>
      </c>
      <c r="PF659" s="10"/>
      <c r="PG659" s="268"/>
      <c r="PH659" s="203" t="s">
        <v>115</v>
      </c>
      <c r="PI659" s="277" t="s">
        <v>2665</v>
      </c>
      <c r="PK659" s="284">
        <f>IF(PJ659="Kopman",2.1,1)</f>
        <v>1</v>
      </c>
      <c r="PL659" s="204">
        <f>VLOOKUP(PI659,$A$681:$F$2236,6,FALSE)</f>
        <v>3</v>
      </c>
      <c r="PM659" s="203" t="s">
        <v>61</v>
      </c>
      <c r="PN659" s="10">
        <f>PL659*1.5*PK659</f>
        <v>4.5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VLOOKUP(PR659,$A$681:$F$2236,6,FALSE)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3174</v>
      </c>
      <c r="QC659" s="284">
        <f>IF(QB659="Kopman",2.1,1)</f>
        <v>1</v>
      </c>
      <c r="QD659" s="204">
        <f>VLOOKUP(QA659,$A$681:$F$2236,6,FALSE)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2870</v>
      </c>
      <c r="QL659" s="284">
        <f>IF(QK659="Kopman",2.1,1)</f>
        <v>1</v>
      </c>
      <c r="QM659" s="204">
        <f>VLOOKUP(QJ659,$A$681:$F$2236,6,FALSE)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2086</v>
      </c>
      <c r="QU659" s="284">
        <f>IF(QT659="Kopman",2.1,1)</f>
        <v>1</v>
      </c>
      <c r="QV659" s="204">
        <f>VLOOKUP(QS659,$A$681:$F$2236,6,FALSE)</f>
        <v>5</v>
      </c>
      <c r="QW659" s="203" t="s">
        <v>61</v>
      </c>
      <c r="QX659" s="10">
        <f>QV659*1.5*QU659</f>
        <v>7.5</v>
      </c>
      <c r="QY659" s="10"/>
      <c r="QZ659" s="268"/>
      <c r="RA659" s="203" t="s">
        <v>115</v>
      </c>
      <c r="RB659" s="277" t="s">
        <v>1315</v>
      </c>
      <c r="RD659" s="284">
        <f>IF(RC659="Kopman",2.1,1)</f>
        <v>1</v>
      </c>
      <c r="RE659" s="204">
        <f>VLOOKUP(RB659,$A$681:$F$2236,6,FALSE)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VLOOKUP(RK659,$A$681:$F$2236,6,FALSE)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450</v>
      </c>
      <c r="RV659" s="284">
        <f>IF(RU659="Kopman",2.1,1)</f>
        <v>1</v>
      </c>
      <c r="RW659" s="204">
        <f>VLOOKUP(RT659,$A$681:$F$2236,6,FALSE)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450</v>
      </c>
      <c r="SE659" s="284">
        <f>IF(SD659="Kopman",2.1,1)</f>
        <v>1</v>
      </c>
      <c r="SF659" s="204">
        <f>VLOOKUP(SC659,$A$681:$F$2236,6,FALSE)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2665</v>
      </c>
      <c r="SN659" s="284">
        <f>IF(SM659="Kopman",2.1,1)</f>
        <v>1</v>
      </c>
      <c r="SO659" s="204">
        <f>VLOOKUP(SL659,$A$681:$F$2236,6,FALSE)</f>
        <v>3</v>
      </c>
      <c r="SP659" s="203" t="s">
        <v>61</v>
      </c>
      <c r="SQ659" s="10">
        <f>SO659*1.5*SN659</f>
        <v>4.5</v>
      </c>
      <c r="SR659" s="10"/>
      <c r="SS659" s="274"/>
      <c r="ST659" s="203" t="s">
        <v>115</v>
      </c>
      <c r="SU659" s="277" t="s">
        <v>2755</v>
      </c>
      <c r="SW659" s="284">
        <f>IF(SV659="Kopman",2.1,1)</f>
        <v>1</v>
      </c>
      <c r="SX659" s="204">
        <f>VLOOKUP(SU659,$A$681:$F$2236,6,FALSE)</f>
        <v>3</v>
      </c>
      <c r="SY659" s="203" t="s">
        <v>61</v>
      </c>
      <c r="SZ659" s="10">
        <f>SX659*1.5*SW659</f>
        <v>4.5</v>
      </c>
      <c r="TA659" s="10"/>
      <c r="TB659" s="274"/>
      <c r="TC659" s="203" t="s">
        <v>115</v>
      </c>
      <c r="TD659" s="431" t="s">
        <v>2355</v>
      </c>
      <c r="TF659" s="284">
        <f>IF(TE659="Kopman",2.1,1)</f>
        <v>1</v>
      </c>
      <c r="TG659" s="204">
        <f>VLOOKUP(TD659,$A$681:$F$2236,6,FALSE)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664</v>
      </c>
      <c r="TO659" s="284">
        <f>IF(TN659="Kopman",2.1,1)</f>
        <v>1</v>
      </c>
      <c r="TP659" s="204">
        <f>VLOOKUP(TM659,$A$681:$F$2236,6,FALSE)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2665</v>
      </c>
      <c r="TX659" s="284">
        <f>IF(TW659="Kopman",2.1,1)</f>
        <v>1</v>
      </c>
      <c r="TY659" s="204">
        <f>VLOOKUP(TV659,$A$681:$F$2236,6,FALSE)</f>
        <v>3</v>
      </c>
      <c r="TZ659" s="203" t="s">
        <v>61</v>
      </c>
      <c r="UA659" s="10">
        <f>TY659*1.5*TX659</f>
        <v>4.5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VLOOKUP(UE659,$A$681:$F$2236,6,FALSE)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618</v>
      </c>
      <c r="UP659" s="284">
        <f>IF(UO659="Kopman",2.1,1)</f>
        <v>1</v>
      </c>
      <c r="UQ659" s="204">
        <f>VLOOKUP(UN659,$A$681:$F$2236,6,FALSE)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2572</v>
      </c>
      <c r="UY659" s="284">
        <f>IF(UX659="Kopman",2.1,1)</f>
        <v>1</v>
      </c>
      <c r="UZ659" s="204">
        <f>VLOOKUP(UW659,$A$681:$F$2236,6,FALSE)</f>
        <v>0</v>
      </c>
      <c r="VA659" s="203" t="s">
        <v>61</v>
      </c>
      <c r="VB659" s="10">
        <f>UZ659*1.5*UY659</f>
        <v>0</v>
      </c>
      <c r="VC659" s="10"/>
      <c r="VD659" s="274"/>
      <c r="VE659" s="203" t="s">
        <v>115</v>
      </c>
      <c r="VF659" s="277" t="s">
        <v>992</v>
      </c>
      <c r="VH659" s="284">
        <f>IF(VG659="Kopman",2.1,1)</f>
        <v>1</v>
      </c>
      <c r="VI659" s="204">
        <f>VLOOKUP(VF659,$A$681:$F$2236,6,FALSE)</f>
        <v>0</v>
      </c>
      <c r="VJ659" s="203" t="s">
        <v>61</v>
      </c>
      <c r="VK659" s="10">
        <f>VI659*1.5*VH659</f>
        <v>0</v>
      </c>
      <c r="VL659" s="10"/>
      <c r="VM659" s="274"/>
      <c r="VN659" s="203" t="s">
        <v>115</v>
      </c>
      <c r="VO659" s="277" t="s">
        <v>2086</v>
      </c>
      <c r="VQ659" s="284">
        <f>IF(VP659="Kopman",2.1,1)</f>
        <v>1</v>
      </c>
      <c r="VR659" s="204">
        <f>VLOOKUP(VO659,$A$681:$F$2236,6,FALSE)</f>
        <v>5</v>
      </c>
      <c r="VS659" s="203" t="s">
        <v>61</v>
      </c>
      <c r="VT659" s="10">
        <f>VR659*1.5*VQ659</f>
        <v>7.5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VLOOKUP(VX659,$A$681:$F$2236,6,FALSE)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2830</v>
      </c>
      <c r="WI659" s="284">
        <f>IF(WH659="Kopman",2.1,1)</f>
        <v>1</v>
      </c>
      <c r="WJ659" s="204">
        <f>VLOOKUP(WG659,$A$681:$F$2236,6,FALSE)</f>
        <v>7</v>
      </c>
      <c r="WK659" s="203" t="s">
        <v>61</v>
      </c>
      <c r="WL659" s="10">
        <f>WJ659*1.5</f>
        <v>10.5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VLOOKUP(WP659,$A$681:$F$2236,6,FALSE)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VLOOKUP(WY659,$A$681:$F$2236,6,FALSE)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707</v>
      </c>
      <c r="XJ659" s="284">
        <f>IF(XI659="Kopman",2.1,1)</f>
        <v>1</v>
      </c>
      <c r="XK659" s="204">
        <f>VLOOKUP(XH659,$A$681:$F$2236,6,FALSE)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2665</v>
      </c>
      <c r="XS659" s="284">
        <f>IF(XR659="Kopman",2.1,1)</f>
        <v>1</v>
      </c>
      <c r="XT659" s="204">
        <f>VLOOKUP(XQ659,$A$681:$F$2236,6,FALSE)</f>
        <v>3</v>
      </c>
      <c r="XU659" s="203" t="s">
        <v>61</v>
      </c>
      <c r="XV659" s="10">
        <f>XT659*1.5*XS659</f>
        <v>4.5</v>
      </c>
      <c r="XW659" s="10"/>
      <c r="XX659" s="274"/>
      <c r="XY659" s="203" t="s">
        <v>115</v>
      </c>
      <c r="XZ659" s="277" t="s">
        <v>661</v>
      </c>
      <c r="YB659" s="284">
        <f>IF(YA659="Kopman",2.1,1)</f>
        <v>1</v>
      </c>
      <c r="YC659" s="204">
        <f>VLOOKUP(XZ659,$A$681:$F$2236,6,FALSE)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VLOOKUP(YI659,$A$681:$F$2236,6,FALSE)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VLOOKUP(YR659,$A$681:$F$2236,6,FALSE)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31" t="s">
        <v>2087</v>
      </c>
      <c r="ZC659" s="284">
        <f>IF(ZB659="Kopman",2.1,1)</f>
        <v>1</v>
      </c>
      <c r="ZD659" s="204">
        <f>VLOOKUP(ZA659,$A$681:$F$2236,6,FALSE)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454</v>
      </c>
      <c r="ZL659" s="284">
        <f>IF(ZK659="Kopman",2.1,1)</f>
        <v>1</v>
      </c>
      <c r="ZM659" s="204">
        <f>VLOOKUP(ZJ659,$A$681:$F$2236,6,FALSE)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510</v>
      </c>
      <c r="ZU659" s="284">
        <f>IF(ZT659="Kopman",2.1,1)</f>
        <v>1</v>
      </c>
      <c r="ZV659" s="204">
        <f>VLOOKUP(ZS659,$A$681:$F$2236,6,FALSE)</f>
        <v>0</v>
      </c>
      <c r="ZW659" s="203" t="s">
        <v>61</v>
      </c>
      <c r="ZX659" s="10">
        <f>ZV659*1.5*ZU659</f>
        <v>0</v>
      </c>
      <c r="ZY659" s="10"/>
      <c r="ZZ659" s="274"/>
      <c r="AAA659" s="203" t="s">
        <v>115</v>
      </c>
      <c r="AAB659" s="277" t="s">
        <v>646</v>
      </c>
      <c r="AAD659" s="284">
        <f>IF(AAC659="Kopman",2.1,1)</f>
        <v>1</v>
      </c>
      <c r="AAE659" s="204">
        <f>VLOOKUP(AAB659,$A$681:$F$2236,6,FALSE)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2619</v>
      </c>
      <c r="AAM659" s="284">
        <f>IF(AAL659="Kopman",2.1,1)</f>
        <v>1</v>
      </c>
      <c r="AAN659" s="204">
        <f>VLOOKUP(AAK659,$A$681:$F$2236,6,FALSE)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2572</v>
      </c>
      <c r="AAV659" s="284">
        <f>IF(AAU659="Kopman",2.1,1)</f>
        <v>1</v>
      </c>
      <c r="AAW659" s="204">
        <f>VLOOKUP(AAT659,$A$681:$F$2236,6,FALSE)</f>
        <v>0</v>
      </c>
      <c r="AAX659" s="203" t="s">
        <v>61</v>
      </c>
      <c r="AAY659" s="10">
        <f>AAW659*1.5*AAV659</f>
        <v>0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VLOOKUP(ABC659,$A$681:$F$2236,6,FALSE)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583</v>
      </c>
      <c r="ABN659" s="284">
        <f>IF(ABM659="Kopman",2.1,1)</f>
        <v>1</v>
      </c>
      <c r="ABO659" s="204">
        <f>VLOOKUP(ABL659,$A$681:$F$2236,6,FALSE)</f>
        <v>0</v>
      </c>
      <c r="ABP659" s="203" t="s">
        <v>61</v>
      </c>
      <c r="ABQ659" s="10">
        <f>ABO659*1.5*ABN659</f>
        <v>0</v>
      </c>
      <c r="ABR659" s="10"/>
      <c r="ABS659" s="274"/>
      <c r="ABT659" s="203" t="s">
        <v>115</v>
      </c>
      <c r="ABU659" s="277" t="s">
        <v>834</v>
      </c>
      <c r="ABW659" s="284">
        <f>IF(ABV659="Kopman",2.1,1)</f>
        <v>1</v>
      </c>
      <c r="ABX659" s="204">
        <f>VLOOKUP(ABU659,$A$681:$F$2236,6,FALSE)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VLOOKUP(ACD659,$A$681:$F$2236,6,FALSE)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VLOOKUP(ACM659,$A$681:$F$2236,6,FALSE)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VLOOKUP(ACV659,$A$681:$F$2236,6,FALSE)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VLOOKUP(ADE659,$A$681:$F$2236,6,FALSE)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VLOOKUP(ADN659,$A$681:$F$2236,6,FALSE)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VLOOKUP(ADW659,$A$681:$F$2236,6,FALSE)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VLOOKUP(AEF659,$A$681:$F$2236,6,FALSE)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VLOOKUP(AEO659,$A$681:$F$2236,6,FALSE)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VLOOKUP(AEX659,$A$681:$F$2236,6,FALSE)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VLOOKUP(AFG659,$A$681:$F$2236,6,FALSE)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VLOOKUP(AFP659,$A$681:$F$2236,6,FALSE)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VLOOKUP(AFY659,$A$681:$F$2236,6,FALSE)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VLOOKUP(AGH659,$A$681:$F$2236,6,FALSE)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VLOOKUP(AGQ659,$A$681:$F$2236,6,FALSE)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2354</v>
      </c>
      <c r="AHB659" s="284">
        <f>IF(AHA659="Kopman",2.1,1)</f>
        <v>1</v>
      </c>
      <c r="AHC659" s="204">
        <f>VLOOKUP(AGZ659,$A$681:$F$2236,6,FALSE)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701</v>
      </c>
      <c r="AHK659" s="284">
        <f>IF(AHJ659="Kopman",2.1,1)</f>
        <v>1</v>
      </c>
      <c r="AHL659" s="204">
        <f>VLOOKUP(AHI659,$A$681:$F$2236,6,FALSE)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521</v>
      </c>
      <c r="AHT659" s="284">
        <f>IF(AHS659="Kopman",2.1,1)</f>
        <v>1</v>
      </c>
      <c r="AHU659" s="204">
        <f>VLOOKUP(AHR659,$A$681:$F$2236,6,FALSE)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521</v>
      </c>
      <c r="AIC659" s="284">
        <f>IF(AIB659="Kopman",2.1,1)</f>
        <v>1</v>
      </c>
      <c r="AID659" s="204">
        <f>VLOOKUP(AIA659,$A$681:$F$2236,6,FALSE)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664</v>
      </c>
      <c r="AIL659" s="284">
        <f>IF(AIK659="Kopman",2.1,1)</f>
        <v>1</v>
      </c>
      <c r="AIM659" s="204">
        <f>VLOOKUP(AIJ659,$A$681:$F$2236,6,FALSE)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572</v>
      </c>
      <c r="AIU659" s="284">
        <f>IF(AIT659="Kopman",2.1,1)</f>
        <v>1</v>
      </c>
      <c r="AIV659" s="204">
        <f>VLOOKUP(AIS659,$A$681:$F$2236,6,FALSE)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484</v>
      </c>
      <c r="AJD659" s="284">
        <f>IF(AJC659="Kopman",2.1,1)</f>
        <v>1</v>
      </c>
      <c r="AJE659" s="204">
        <f>VLOOKUP(AJB659,$A$681:$F$2236,6,FALSE)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664</v>
      </c>
      <c r="AJM659" s="284">
        <f>IF(AJL659="Kopman",2.1,1)</f>
        <v>1</v>
      </c>
      <c r="AJN659" s="204">
        <f>VLOOKUP(AJK659,$A$681:$F$2236,6,FALSE)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4" t="s">
        <v>521</v>
      </c>
      <c r="AJV659" s="284">
        <f>IF(AJU659="Kopman",2.1,1)</f>
        <v>1</v>
      </c>
      <c r="AJW659" s="204">
        <f>VLOOKUP(AJT659,$A$681:$F$2236,6,FALSE)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1722</v>
      </c>
      <c r="AKE659" s="284">
        <f>IF(AKD659="Kopman",2.1,1)</f>
        <v>1</v>
      </c>
      <c r="AKF659" s="204">
        <f>VLOOKUP(AKC659,$A$681:$F$2236,6,FALSE)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2870</v>
      </c>
      <c r="AKN659" s="284">
        <f>IF(AKM659="Kopman",2.1,1)</f>
        <v>1</v>
      </c>
      <c r="AKO659" s="204">
        <f>VLOOKUP(AKL659,$A$681:$F$2236,6,FALSE)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2572</v>
      </c>
      <c r="AKW659" s="284">
        <f>IF(AKV659="Kopman",2.1,1)</f>
        <v>1</v>
      </c>
      <c r="AKX659" s="204">
        <f>VLOOKUP(AKU659,$A$681:$F$2236,6,FALSE)</f>
        <v>0</v>
      </c>
      <c r="AKY659" s="203" t="s">
        <v>61</v>
      </c>
      <c r="AKZ659" s="10">
        <f>AKX659*1.5*AKW659</f>
        <v>0</v>
      </c>
      <c r="ALA659" s="10"/>
      <c r="ALB659" s="274"/>
      <c r="ALC659" s="203" t="s">
        <v>115</v>
      </c>
      <c r="ALD659" s="277" t="s">
        <v>2346</v>
      </c>
      <c r="ALF659" s="284">
        <f>IF(ALE659="Kopman",2.1,1)</f>
        <v>1</v>
      </c>
      <c r="ALG659" s="204">
        <f>VLOOKUP(ALD659,$A$681:$F$2236,6,FALSE)</f>
        <v>0</v>
      </c>
      <c r="ALH659" s="203" t="s">
        <v>61</v>
      </c>
      <c r="ALI659" s="10">
        <f>ALG659*1.5*ALF659</f>
        <v>0</v>
      </c>
      <c r="ALJ659" s="10"/>
      <c r="ALK659" s="274"/>
      <c r="ALL659" s="203" t="s">
        <v>115</v>
      </c>
      <c r="ALM659" s="277" t="s">
        <v>707</v>
      </c>
      <c r="ALO659" s="284">
        <f>IF(ALN659="Kopman",2.1,1)</f>
        <v>1</v>
      </c>
      <c r="ALP659" s="204">
        <f>VLOOKUP(ALM659,$A$681:$F$2236,6,FALSE)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587</v>
      </c>
      <c r="ALX659" s="284">
        <f>IF(ALW659="Kopman",2.1,1)</f>
        <v>1</v>
      </c>
      <c r="ALY659" s="204">
        <f>VLOOKUP(ALV659,$A$681:$F$2236,6,FALSE)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618</v>
      </c>
      <c r="AMG659" s="284">
        <f>IF(AMF659="Kopman",2.1,1)</f>
        <v>1</v>
      </c>
      <c r="AMH659" s="204">
        <f>VLOOKUP(AME659,$A$681:$F$2236,6,FALSE)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484</v>
      </c>
      <c r="AMP659" s="284">
        <f>IF(AMO659="Kopman",2.1,1)</f>
        <v>1</v>
      </c>
      <c r="AMQ659" s="204">
        <f>VLOOKUP(AMN659,$A$681:$F$2236,6,FALSE)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521</v>
      </c>
      <c r="AMY659" s="284">
        <f>IF(AMX659="Kopman",2.1,1)</f>
        <v>1</v>
      </c>
      <c r="AMZ659" s="204">
        <f>VLOOKUP(AMW659,$A$681:$F$2236,6,FALSE)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2799</v>
      </c>
      <c r="ANH659" s="284">
        <f>IF(ANG659="Kopman",2.1,1)</f>
        <v>1</v>
      </c>
      <c r="ANI659" s="204">
        <f>VLOOKUP(ANF659,$A$681:$F$2236,6,FALSE)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618</v>
      </c>
      <c r="ANQ659" s="284">
        <f>IF(ANP659="Kopman",2.1,1)</f>
        <v>1</v>
      </c>
      <c r="ANR659" s="204">
        <f>VLOOKUP(ANO659,$A$681:$F$2236,6,FALSE)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587</v>
      </c>
      <c r="ANZ659" s="284">
        <f>IF(ANY659="Kopman",2.1,1)</f>
        <v>1</v>
      </c>
      <c r="AOA659" s="204">
        <f>VLOOKUP(ANX659,$A$681:$F$2236,6,FALSE)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2103</v>
      </c>
      <c r="AOI659" s="284">
        <f>IF(AOH659="Kopman",2.1,1)</f>
        <v>1</v>
      </c>
      <c r="AOJ659" s="204">
        <f>VLOOKUP(AOG659,$A$681:$F$2236,6,FALSE)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693</v>
      </c>
      <c r="AOR659" s="284">
        <f>IF(AOQ659="Kopman",2.1,1)</f>
        <v>1</v>
      </c>
      <c r="AOS659" s="204">
        <f>VLOOKUP(AOP659,$A$681:$F$2236,6,FALSE)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2086</v>
      </c>
      <c r="APA659" s="284">
        <f>IF(AOZ659="Kopman",2.1,1)</f>
        <v>1</v>
      </c>
      <c r="APB659" s="204">
        <f>VLOOKUP(AOY659,$A$681:$F$2236,6,FALSE)</f>
        <v>5</v>
      </c>
      <c r="APC659" s="203" t="s">
        <v>61</v>
      </c>
      <c r="APD659" s="10">
        <f>APB659*1.5*APA659</f>
        <v>7.5</v>
      </c>
      <c r="APE659" s="10"/>
      <c r="APF659" s="274"/>
      <c r="APG659" s="203" t="s">
        <v>115</v>
      </c>
      <c r="APH659" s="277" t="s">
        <v>2076</v>
      </c>
      <c r="APJ659" s="284">
        <f>IF(API659="Kopman",2.1,1)</f>
        <v>1</v>
      </c>
      <c r="APK659" s="204">
        <f>VLOOKUP(APH659,$A$681:$F$2236,6,FALSE)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484</v>
      </c>
      <c r="APS659" s="284">
        <f>IF(APR659="Kopman",2.1,1)</f>
        <v>1</v>
      </c>
      <c r="APT659" s="204">
        <f>VLOOKUP(APQ659,$A$681:$F$2236,6,FALSE)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521</v>
      </c>
      <c r="AQB659" s="284">
        <f>IF(AQA659="Kopman",2.1,1)</f>
        <v>1</v>
      </c>
      <c r="AQC659" s="204">
        <f>VLOOKUP(APZ659,$A$681:$F$2236,6,FALSE)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2665</v>
      </c>
      <c r="D660" s="204"/>
      <c r="E660" s="204">
        <f>VLOOKUP(B660,$A$681:$F$2236,6,FALSE)</f>
        <v>3</v>
      </c>
      <c r="F660" s="203" t="s">
        <v>63</v>
      </c>
      <c r="G660" s="10">
        <f>E660*1.4</f>
        <v>4.1999999999999993</v>
      </c>
      <c r="H660" s="10"/>
      <c r="I660" s="268"/>
      <c r="J660" s="203" t="s">
        <v>116</v>
      </c>
      <c r="K660" s="277" t="s">
        <v>2665</v>
      </c>
      <c r="M660" s="204"/>
      <c r="N660" s="204">
        <f>VLOOKUP(K660,$A$681:$F$2236,6,FALSE)</f>
        <v>3</v>
      </c>
      <c r="O660" s="203" t="s">
        <v>63</v>
      </c>
      <c r="P660" s="10">
        <f>N660*1.4</f>
        <v>4.1999999999999993</v>
      </c>
      <c r="Q660" s="10"/>
      <c r="R660" s="268"/>
      <c r="S660" s="203" t="s">
        <v>116</v>
      </c>
      <c r="T660" s="277" t="s">
        <v>2530</v>
      </c>
      <c r="V660" s="204"/>
      <c r="W660" s="204">
        <f>VLOOKUP(T660,$A$681:$F$2236,6,FALSE)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2530</v>
      </c>
      <c r="AE660" s="204"/>
      <c r="AF660" s="204">
        <f>VLOOKUP(AC660,$A$681:$F$2236,6,FALSE)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2087</v>
      </c>
      <c r="AN660" s="204"/>
      <c r="AO660" s="204">
        <f>VLOOKUP(AL660,$A$681:$F$2236,6,FALSE)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2355</v>
      </c>
      <c r="AW660" s="204"/>
      <c r="AX660" s="204">
        <f>VLOOKUP(AU660,$A$681:$F$2236,6,FALSE)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2665</v>
      </c>
      <c r="BF660" s="204"/>
      <c r="BG660" s="204">
        <f>VLOOKUP(BD660,$A$681:$F$2236,6,FALSE)</f>
        <v>3</v>
      </c>
      <c r="BH660" s="203" t="s">
        <v>63</v>
      </c>
      <c r="BI660" s="10">
        <f>BG660*1.4</f>
        <v>4.1999999999999993</v>
      </c>
      <c r="BJ660" s="10"/>
      <c r="BK660" s="268"/>
      <c r="BL660" s="203" t="s">
        <v>116</v>
      </c>
      <c r="BM660" s="277" t="s">
        <v>2354</v>
      </c>
      <c r="BO660" s="204"/>
      <c r="BP660" s="204">
        <f>VLOOKUP(BM660,$A$681:$F$2236,6,FALSE)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2870</v>
      </c>
      <c r="BX660" s="204"/>
      <c r="BY660" s="204">
        <f>VLOOKUP(BV660,$A$681:$F$2236,6,FALSE)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2870</v>
      </c>
      <c r="CG660" s="204"/>
      <c r="CH660" s="204">
        <f>VLOOKUP(CE660,$A$681:$F$2236,6,FALSE)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2665</v>
      </c>
      <c r="CP660" s="204"/>
      <c r="CQ660" s="204">
        <f>VLOOKUP(CN660,$A$681:$F$2236,6,FALSE)</f>
        <v>3</v>
      </c>
      <c r="CR660" s="203" t="s">
        <v>63</v>
      </c>
      <c r="CS660" s="10">
        <f>CQ660*1.4</f>
        <v>4.1999999999999993</v>
      </c>
      <c r="CT660" s="10"/>
      <c r="CU660" s="268"/>
      <c r="CV660" s="203" t="s">
        <v>116</v>
      </c>
      <c r="CW660" s="277" t="s">
        <v>2870</v>
      </c>
      <c r="CY660" s="204"/>
      <c r="CZ660" s="204">
        <f>VLOOKUP(CW660,$A$681:$F$2236,6,FALSE)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2076</v>
      </c>
      <c r="DH660" s="204"/>
      <c r="DI660" s="204">
        <f>VLOOKUP(DF660,$A$681:$F$2236,6,FALSE)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450</v>
      </c>
      <c r="DQ660" s="204"/>
      <c r="DR660" s="204">
        <f>VLOOKUP(DO660,$A$681:$F$2236,6,FALSE)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VLOOKUP(DX660,$A$681:$F$2236,6,FALSE)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484</v>
      </c>
      <c r="EI660" s="204"/>
      <c r="EJ660" s="204">
        <f>VLOOKUP(EG660,$A$681:$F$2236,6,FALSE)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2087</v>
      </c>
      <c r="ER660" s="204"/>
      <c r="ES660" s="204">
        <f>VLOOKUP(EP660,$A$681:$F$2236,6,FALSE)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2665</v>
      </c>
      <c r="FA660" s="204"/>
      <c r="FB660" s="204">
        <f>VLOOKUP(EY661,$A$681:$F$2236,6,FALSE)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4" t="s">
        <v>2665</v>
      </c>
      <c r="FJ660" s="204"/>
      <c r="FK660" s="204">
        <f>VLOOKUP(FH660,$A$681:$F$2236,6,FALSE)</f>
        <v>3</v>
      </c>
      <c r="FL660" s="203" t="s">
        <v>63</v>
      </c>
      <c r="FM660" s="10">
        <f>FK660*1.4</f>
        <v>4.1999999999999993</v>
      </c>
      <c r="FN660" s="10"/>
      <c r="FO660" s="268"/>
      <c r="FP660" s="203" t="s">
        <v>116</v>
      </c>
      <c r="FQ660" s="277" t="s">
        <v>2665</v>
      </c>
      <c r="FS660" s="204"/>
      <c r="FT660" s="204">
        <f>VLOOKUP(FQ660,$A$681:$F$2236,6,FALSE)</f>
        <v>3</v>
      </c>
      <c r="FU660" s="203" t="s">
        <v>63</v>
      </c>
      <c r="FV660" s="10">
        <f>FT660*1.4</f>
        <v>4.1999999999999993</v>
      </c>
      <c r="FW660" s="10"/>
      <c r="FX660" s="268"/>
      <c r="FY660" s="203" t="s">
        <v>116</v>
      </c>
      <c r="FZ660" s="277" t="s">
        <v>2870</v>
      </c>
      <c r="GB660" s="204"/>
      <c r="GC660" s="204">
        <f>VLOOKUP(FZ660,$A$681:$F$2236,6,FALSE)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454</v>
      </c>
      <c r="GK660" s="204"/>
      <c r="GL660" s="204">
        <f>VLOOKUP(GI660,$A$681:$F$2236,6,FALSE)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2823</v>
      </c>
      <c r="GT660" s="204"/>
      <c r="GU660" s="204">
        <f>VLOOKUP(GR660,$A$681:$F$2236,6,FALSE)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2799</v>
      </c>
      <c r="HC660" s="204"/>
      <c r="HD660" s="204">
        <f>VLOOKUP(HA660,$A$681:$F$2236,6,FALSE)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2086</v>
      </c>
      <c r="HL660" s="204"/>
      <c r="HM660" s="204">
        <f>VLOOKUP(HJ660,$A$681:$F$2236,6,FALSE)</f>
        <v>5</v>
      </c>
      <c r="HN660" s="203" t="s">
        <v>63</v>
      </c>
      <c r="HO660" s="10">
        <f>HM660*1.4</f>
        <v>7</v>
      </c>
      <c r="HP660" s="10"/>
      <c r="HQ660" s="268"/>
      <c r="HR660" s="203" t="s">
        <v>116</v>
      </c>
      <c r="HS660" s="277" t="s">
        <v>2103</v>
      </c>
      <c r="HU660" s="204"/>
      <c r="HV660" s="204">
        <f>VLOOKUP(HS660,$A$681:$F$2236,6,FALSE)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VLOOKUP(IB660,$A$681:$F$2236,6,FALSE)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661</v>
      </c>
      <c r="IM660" s="204"/>
      <c r="IN660" s="204">
        <f>VLOOKUP(IK660,$A$681:$F$2236,6,FALSE)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521</v>
      </c>
      <c r="IV660" s="204"/>
      <c r="IW660" s="204">
        <f>VLOOKUP(IT660,$A$681:$F$2236,6,FALSE)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2799</v>
      </c>
      <c r="JE660" s="204"/>
      <c r="JF660" s="204">
        <f>VLOOKUP(JC660,$A$681:$F$2236,6,FALSE)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972</v>
      </c>
      <c r="JN660" s="204"/>
      <c r="JO660" s="204">
        <f>VLOOKUP(JL660,$A$681:$F$2236,6,FALSE)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661</v>
      </c>
      <c r="JW660" s="204"/>
      <c r="JX660" s="204">
        <f>VLOOKUP(JU660,$A$681:$F$2236,6,FALSE)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484</v>
      </c>
      <c r="KF660" s="204"/>
      <c r="KG660" s="204">
        <f>VLOOKUP(KD660,$A$681:$F$2236,6,FALSE)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2702</v>
      </c>
      <c r="KO660" s="204"/>
      <c r="KP660" s="204">
        <f>VLOOKUP(KM660,$A$681:$F$2236,6,FALSE)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1846</v>
      </c>
      <c r="KX660" s="204"/>
      <c r="KY660" s="204">
        <f>VLOOKUP(KV660,$A$681:$F$2236,6,FALSE)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450</v>
      </c>
      <c r="LG660" s="204"/>
      <c r="LH660" s="204">
        <f>VLOOKUP(LE660,$A$681:$F$2236,6,FALSE)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521</v>
      </c>
      <c r="LP660" s="204"/>
      <c r="LQ660" s="204">
        <f>VLOOKUP(LN660,$A$681:$F$2236,6,FALSE)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634</v>
      </c>
      <c r="LY660" s="204"/>
      <c r="LZ660" s="204">
        <f>VLOOKUP(LW660,$A$681:$F$2236,6,FALSE)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454</v>
      </c>
      <c r="MH660" s="204"/>
      <c r="MI660" s="204">
        <f>VLOOKUP(MF660,$A$681:$F$2236,6,FALSE)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454</v>
      </c>
      <c r="MQ660" s="204"/>
      <c r="MR660" s="204">
        <f>VLOOKUP(MO660,$A$681:$F$2236,6,FALSE)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521</v>
      </c>
      <c r="MZ660" s="204"/>
      <c r="NA660" s="204">
        <f>VLOOKUP(MX660,$A$681:$F$2236,6,FALSE)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583</v>
      </c>
      <c r="NI660" s="204"/>
      <c r="NJ660" s="204">
        <f>VLOOKUP(NG660,$A$681:$F$2236,6,FALSE)</f>
        <v>0</v>
      </c>
      <c r="NK660" s="203" t="s">
        <v>63</v>
      </c>
      <c r="NL660" s="10">
        <f>NJ660*1.4</f>
        <v>0</v>
      </c>
      <c r="NM660" s="10"/>
      <c r="NN660" s="268"/>
      <c r="NO660" s="203" t="s">
        <v>116</v>
      </c>
      <c r="NP660" s="427" t="s">
        <v>618</v>
      </c>
      <c r="NR660" s="204"/>
      <c r="NS660" s="204">
        <f>VLOOKUP(NP660,$A$681:$F$2236,6,FALSE)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2572</v>
      </c>
      <c r="OA660" s="204"/>
      <c r="OB660" s="204">
        <f>VLOOKUP(NY660,$A$681:$F$2236,6,FALSE)</f>
        <v>0</v>
      </c>
      <c r="OC660" s="203" t="s">
        <v>63</v>
      </c>
      <c r="OD660" s="10">
        <f>OB660*1.4</f>
        <v>0</v>
      </c>
      <c r="OE660" s="10"/>
      <c r="OF660" s="268"/>
      <c r="OG660" s="203" t="s">
        <v>116</v>
      </c>
      <c r="OH660" s="277" t="s">
        <v>2086</v>
      </c>
      <c r="OJ660" s="204"/>
      <c r="OK660" s="204">
        <f>VLOOKUP(OH660,$A$681:$F$2236,6,FALSE)</f>
        <v>5</v>
      </c>
      <c r="OL660" s="203" t="s">
        <v>63</v>
      </c>
      <c r="OM660" s="10">
        <f>OK660*1.4</f>
        <v>7</v>
      </c>
      <c r="ON660" s="10"/>
      <c r="OO660" s="268"/>
      <c r="OP660" s="203" t="s">
        <v>116</v>
      </c>
      <c r="OQ660" s="427" t="s">
        <v>3174</v>
      </c>
      <c r="OS660" s="204"/>
      <c r="OT660" s="204">
        <f>VLOOKUP(OQ660,$A$681:$F$2236,6,FALSE)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31" t="s">
        <v>2665</v>
      </c>
      <c r="PB660" s="204"/>
      <c r="PC660" s="204">
        <f>VLOOKUP(OZ660,$A$681:$F$2236,6,FALSE)</f>
        <v>3</v>
      </c>
      <c r="PD660" s="203" t="s">
        <v>63</v>
      </c>
      <c r="PE660" s="10">
        <f>PC660*1.4</f>
        <v>4.1999999999999993</v>
      </c>
      <c r="PF660" s="10"/>
      <c r="PG660" s="268"/>
      <c r="PH660" s="203" t="s">
        <v>116</v>
      </c>
      <c r="PI660" s="277" t="s">
        <v>2870</v>
      </c>
      <c r="PK660" s="204"/>
      <c r="PL660" s="204">
        <f>VLOOKUP(PI660,$A$681:$F$2236,6,FALSE)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VLOOKUP(PR660,$A$681:$F$2236,6,FALSE)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646</v>
      </c>
      <c r="QC660" s="204"/>
      <c r="QD660" s="204">
        <f>VLOOKUP(QA660,$A$681:$F$2236,6,FALSE)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450</v>
      </c>
      <c r="QL660" s="204"/>
      <c r="QM660" s="204">
        <f>VLOOKUP(QJ660,$A$681:$F$2236,6,FALSE)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2076</v>
      </c>
      <c r="QU660" s="204"/>
      <c r="QV660" s="204">
        <f>VLOOKUP(QS660,$A$681:$F$2236,6,FALSE)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3115</v>
      </c>
      <c r="RD660" s="204"/>
      <c r="RE660" s="204">
        <f>VLOOKUP(RB660,$A$681:$F$2236,6,FALSE)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VLOOKUP(RK660,$A$681:$F$2236,6,FALSE)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2870</v>
      </c>
      <c r="RV660" s="204"/>
      <c r="RW660" s="204">
        <f>VLOOKUP(RT660,$A$681:$F$2236,6,FALSE)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2665</v>
      </c>
      <c r="SE660" s="204"/>
      <c r="SF660" s="204">
        <f>VLOOKUP(SC660,$A$681:$F$2236,6,FALSE)</f>
        <v>3</v>
      </c>
      <c r="SG660" s="203" t="s">
        <v>63</v>
      </c>
      <c r="SH660" s="10">
        <f>SF660*1.4</f>
        <v>4.1999999999999993</v>
      </c>
      <c r="SI660" s="10"/>
      <c r="SJ660" s="274"/>
      <c r="SK660" s="203" t="s">
        <v>116</v>
      </c>
      <c r="SL660" s="277" t="s">
        <v>2530</v>
      </c>
      <c r="SN660" s="204"/>
      <c r="SO660" s="204">
        <f>VLOOKUP(SL660,$A$681:$F$2236,6,FALSE)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664</v>
      </c>
      <c r="SW660" s="204"/>
      <c r="SX660" s="204">
        <f>VLOOKUP(SU660,$A$681:$F$2236,6,FALSE)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31" t="s">
        <v>661</v>
      </c>
      <c r="TF660" s="204"/>
      <c r="TG660" s="204">
        <f>VLOOKUP(TD660,$A$681:$F$2236,6,FALSE)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2665</v>
      </c>
      <c r="TO660" s="204"/>
      <c r="TP660" s="204">
        <f>VLOOKUP(TM660,$A$681:$F$2236,6,FALSE)</f>
        <v>3</v>
      </c>
      <c r="TQ660" s="203" t="s">
        <v>63</v>
      </c>
      <c r="TR660" s="10">
        <f>TP660*1.4</f>
        <v>4.1999999999999993</v>
      </c>
      <c r="TS660" s="10"/>
      <c r="TT660" s="274"/>
      <c r="TU660" s="203" t="s">
        <v>116</v>
      </c>
      <c r="TV660" s="277" t="s">
        <v>450</v>
      </c>
      <c r="TX660" s="204"/>
      <c r="TY660" s="204">
        <f>VLOOKUP(TV660,$A$681:$F$2236,6,FALSE)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VLOOKUP(UE660,$A$681:$F$2236,6,FALSE)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2870</v>
      </c>
      <c r="UP660" s="204"/>
      <c r="UQ660" s="204">
        <f>VLOOKUP(UN660,$A$681:$F$2236,6,FALSE)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701</v>
      </c>
      <c r="UY660" s="204"/>
      <c r="UZ660" s="204">
        <f>VLOOKUP(UW660,$A$681:$F$2236,6,FALSE)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1315</v>
      </c>
      <c r="VH660" s="204"/>
      <c r="VI660" s="204">
        <f>VLOOKUP(VF660,$A$681:$F$2236,6,FALSE)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454</v>
      </c>
      <c r="VQ660" s="204"/>
      <c r="VR660" s="204">
        <f>VLOOKUP(VO660,$A$681:$F$2236,6,FALSE)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VLOOKUP(VX660,$A$681:$F$2236,6,FALSE)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2859</v>
      </c>
      <c r="WI660" s="204"/>
      <c r="WJ660" s="204">
        <f>VLOOKUP(WG660,$A$681:$F$2236,6,FALSE)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VLOOKUP(WP660,$A$681:$F$2236,6,FALSE)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VLOOKUP(WY660,$A$681:$F$2236,6,FALSE)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2870</v>
      </c>
      <c r="XJ660" s="204"/>
      <c r="XK660" s="204">
        <f>VLOOKUP(XH660,$A$681:$F$2236,6,FALSE)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450</v>
      </c>
      <c r="XS660" s="204"/>
      <c r="XT660" s="204">
        <f>VLOOKUP(XQ660,$A$681:$F$2236,6,FALSE)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629</v>
      </c>
      <c r="YB660" s="204"/>
      <c r="YC660" s="204">
        <f>VLOOKUP(XZ660,$A$681:$F$2236,6,FALSE)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VLOOKUP(YI660,$A$681:$F$2236,6,FALSE)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VLOOKUP(YR660,$A$681:$F$2236,6,FALSE)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31" t="s">
        <v>2086</v>
      </c>
      <c r="ZC660" s="204"/>
      <c r="ZD660" s="204">
        <f>VLOOKUP(ZA660,$A$681:$F$2236,6,FALSE)</f>
        <v>5</v>
      </c>
      <c r="ZE660" s="203" t="s">
        <v>63</v>
      </c>
      <c r="ZF660" s="10">
        <f>ZD660*1.4</f>
        <v>7</v>
      </c>
      <c r="ZH660" s="274"/>
      <c r="ZI660" s="203" t="s">
        <v>116</v>
      </c>
      <c r="ZJ660" s="277" t="s">
        <v>450</v>
      </c>
      <c r="ZL660" s="204"/>
      <c r="ZM660" s="204">
        <f>VLOOKUP(ZJ660,$A$681:$F$2236,6,FALSE)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644</v>
      </c>
      <c r="ZU660" s="204"/>
      <c r="ZV660" s="204">
        <f>VLOOKUP(ZS660,$A$681:$F$2236,6,FALSE)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2665</v>
      </c>
      <c r="AAD660" s="204"/>
      <c r="AAE660" s="204">
        <f>VLOOKUP(AAB660,$A$681:$F$2236,6,FALSE)</f>
        <v>3</v>
      </c>
      <c r="AAF660" s="203" t="s">
        <v>63</v>
      </c>
      <c r="AAG660" s="10">
        <f>AAE660*1.4</f>
        <v>4.1999999999999993</v>
      </c>
      <c r="AAH660" s="10"/>
      <c r="AAI660" s="274"/>
      <c r="AAJ660" s="203" t="s">
        <v>116</v>
      </c>
      <c r="AAK660" s="277" t="s">
        <v>3115</v>
      </c>
      <c r="AAM660" s="204"/>
      <c r="AAN660" s="204">
        <f>VLOOKUP(AAK660,$A$681:$F$2236,6,FALSE)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3115</v>
      </c>
      <c r="AAV660" s="204"/>
      <c r="AAW660" s="204">
        <f>VLOOKUP(AAT660,$A$681:$F$2236,6,FALSE)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VLOOKUP(ABC660,$A$681:$F$2236,6,FALSE)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2859</v>
      </c>
      <c r="ABN660" s="204"/>
      <c r="ABO660" s="204">
        <f>VLOOKUP(ABL660,$A$681:$F$2236,6,FALSE)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454</v>
      </c>
      <c r="ABW660" s="204"/>
      <c r="ABX660" s="204">
        <f>VLOOKUP(ABU660,$A$681:$F$2236,6,FALSE)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VLOOKUP(ACD660,$A$681:$F$2236,6,FALSE)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VLOOKUP(ACM660,$A$681:$F$2236,6,FALSE)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VLOOKUP(ACV660,$A$681:$F$2236,6,FALSE)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VLOOKUP(ADE660,$A$681:$F$2236,6,FALSE)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VLOOKUP(ADN660,$A$681:$F$2236,6,FALSE)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VLOOKUP(ADW660,$A$681:$F$2236,6,FALSE)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VLOOKUP(AEF660,$A$681:$F$2236,6,FALSE)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VLOOKUP(AEO660,$A$681:$F$2236,6,FALSE)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VLOOKUP(AEX660,$A$681:$F$2236,6,FALSE)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VLOOKUP(AFG660,$A$681:$F$2236,6,FALSE)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VLOOKUP(AFP660,$A$681:$F$2236,6,FALSE)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VLOOKUP(AFY660,$A$681:$F$2236,6,FALSE)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VLOOKUP(AGH660,$A$681:$F$2236,6,FALSE)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VLOOKUP(AGQ660,$A$681:$F$2236,6,FALSE)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3174</v>
      </c>
      <c r="AHB660" s="204"/>
      <c r="AHC660" s="204">
        <f>VLOOKUP(AGZ660,$A$681:$F$2236,6,FALSE)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2755</v>
      </c>
      <c r="AHK660" s="204"/>
      <c r="AHL660" s="204">
        <f>VLOOKUP(AHI660,$A$681:$F$2236,6,FALSE)</f>
        <v>3</v>
      </c>
      <c r="AHM660" s="203" t="s">
        <v>63</v>
      </c>
      <c r="AHN660" s="10">
        <f>AHL660*1.4</f>
        <v>4.1999999999999993</v>
      </c>
      <c r="AHO660" s="10"/>
      <c r="AHP660" s="274"/>
      <c r="AHQ660" s="203" t="s">
        <v>116</v>
      </c>
      <c r="AHR660" s="277" t="s">
        <v>2870</v>
      </c>
      <c r="AHT660" s="204"/>
      <c r="AHU660" s="204">
        <f>VLOOKUP(AHR660,$A$681:$F$2236,6,FALSE)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707</v>
      </c>
      <c r="AIC660" s="204"/>
      <c r="AID660" s="204">
        <f>VLOOKUP(AIA660,$A$681:$F$2236,6,FALSE)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629</v>
      </c>
      <c r="AIL660" s="204"/>
      <c r="AIM660" s="204">
        <f>VLOOKUP(AIJ660,$A$681:$F$2236,6,FALSE)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664</v>
      </c>
      <c r="AIU660" s="204"/>
      <c r="AIV660" s="204">
        <f>VLOOKUP(AIS660,$A$681:$F$2236,6,FALSE)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2665</v>
      </c>
      <c r="AJD660" s="204"/>
      <c r="AJE660" s="204">
        <f>VLOOKUP(AJB660,$A$681:$F$2236,6,FALSE)</f>
        <v>3</v>
      </c>
      <c r="AJF660" s="203" t="s">
        <v>63</v>
      </c>
      <c r="AJG660" s="10">
        <f>AJE660*1.4</f>
        <v>4.1999999999999993</v>
      </c>
      <c r="AJH660" s="10"/>
      <c r="AJI660" s="274"/>
      <c r="AJJ660" s="203" t="s">
        <v>116</v>
      </c>
      <c r="AJK660" s="277" t="s">
        <v>510</v>
      </c>
      <c r="AJM660" s="204"/>
      <c r="AJN660" s="204">
        <f>VLOOKUP(AJK660,$A$681:$F$2236,6,FALSE)</f>
        <v>0</v>
      </c>
      <c r="AJO660" s="203" t="s">
        <v>63</v>
      </c>
      <c r="AJP660" s="10">
        <f>AJN660*1.4</f>
        <v>0</v>
      </c>
      <c r="AJQ660" s="10"/>
      <c r="AJR660" s="274"/>
      <c r="AJS660" s="203" t="s">
        <v>116</v>
      </c>
      <c r="AJT660" s="434" t="s">
        <v>992</v>
      </c>
      <c r="AJV660" s="204"/>
      <c r="AJW660" s="204">
        <f>VLOOKUP(AJT660,$A$681:$F$2236,6,FALSE)</f>
        <v>0</v>
      </c>
      <c r="AJX660" s="203" t="s">
        <v>63</v>
      </c>
      <c r="AJY660" s="10">
        <f>AJW660*1.4</f>
        <v>0</v>
      </c>
      <c r="AJZ660" s="10"/>
      <c r="AKA660" s="274"/>
      <c r="AKB660" s="203" t="s">
        <v>116</v>
      </c>
      <c r="AKC660" s="277" t="s">
        <v>484</v>
      </c>
      <c r="AKE660" s="204"/>
      <c r="AKF660" s="204">
        <f>VLOOKUP(AKC660,$A$681:$F$2236,6,FALSE)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454</v>
      </c>
      <c r="AKN660" s="204"/>
      <c r="AKO660" s="204">
        <f>VLOOKUP(AKL660,$A$681:$F$2236,6,FALSE)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1698</v>
      </c>
      <c r="AKW660" s="204"/>
      <c r="AKX660" s="204">
        <f>VLOOKUP(AKU660,$A$681:$F$2236,6,FALSE)</f>
        <v>0</v>
      </c>
      <c r="AKY660" s="203" t="s">
        <v>63</v>
      </c>
      <c r="AKZ660" s="10">
        <f>AKX660*1.4</f>
        <v>0</v>
      </c>
      <c r="ALA660" s="10"/>
      <c r="ALB660" s="274"/>
      <c r="ALC660" s="203" t="s">
        <v>116</v>
      </c>
      <c r="ALD660" s="277" t="s">
        <v>2595</v>
      </c>
      <c r="ALF660" s="204"/>
      <c r="ALG660" s="204">
        <f>VLOOKUP(ALD660,$A$681:$F$2236,6,FALSE)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484</v>
      </c>
      <c r="ALO660" s="204"/>
      <c r="ALP660" s="204">
        <f>VLOOKUP(ALM660,$A$681:$F$2236,6,FALSE)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618</v>
      </c>
      <c r="ALX660" s="204"/>
      <c r="ALY660" s="204">
        <f>VLOOKUP(ALV660,$A$681:$F$2236,6,FALSE)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1722</v>
      </c>
      <c r="AMG660" s="204"/>
      <c r="AMH660" s="204">
        <f>VLOOKUP(AME660,$A$681:$F$2236,6,FALSE)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3174</v>
      </c>
      <c r="AMP660" s="204"/>
      <c r="AMQ660" s="204">
        <f>VLOOKUP(AMN660,$A$681:$F$2236,6,FALSE)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484</v>
      </c>
      <c r="AMY660" s="204"/>
      <c r="AMZ660" s="204">
        <f>VLOOKUP(AMW660,$A$681:$F$2236,6,FALSE)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2702</v>
      </c>
      <c r="ANH660" s="204"/>
      <c r="ANI660" s="204">
        <f>VLOOKUP(ANF660,$A$681:$F$2236,6,FALSE)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450</v>
      </c>
      <c r="ANQ660" s="204"/>
      <c r="ANR660" s="204">
        <f>VLOOKUP(ANO660,$A$681:$F$2236,6,FALSE)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2772</v>
      </c>
      <c r="ANZ660" s="204"/>
      <c r="AOA660" s="204">
        <f>VLOOKUP(ANX660,$A$681:$F$2236,6,FALSE)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2357</v>
      </c>
      <c r="AOI660" s="204"/>
      <c r="AOJ660" s="204">
        <f>VLOOKUP(AOG660,$A$681:$F$2236,6,FALSE)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2103</v>
      </c>
      <c r="AOR660" s="204"/>
      <c r="AOS660" s="204">
        <f>VLOOKUP(AOP660,$A$681:$F$2236,6,FALSE)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2665</v>
      </c>
      <c r="APA660" s="204"/>
      <c r="APB660" s="204">
        <f>VLOOKUP(AOY660,$A$681:$F$2236,6,FALSE)</f>
        <v>3</v>
      </c>
      <c r="APC660" s="203" t="s">
        <v>63</v>
      </c>
      <c r="APD660" s="10">
        <f>APB660*1.4</f>
        <v>4.1999999999999993</v>
      </c>
      <c r="APE660" s="10"/>
      <c r="APF660" s="274"/>
      <c r="APG660" s="203" t="s">
        <v>116</v>
      </c>
      <c r="APH660" s="277" t="s">
        <v>701</v>
      </c>
      <c r="APJ660" s="204"/>
      <c r="APK660" s="204">
        <f>VLOOKUP(APH660,$A$681:$F$2236,6,FALSE)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1267</v>
      </c>
      <c r="APS660" s="204"/>
      <c r="APT660" s="204">
        <f>VLOOKUP(APQ660,$A$681:$F$2236,6,FALSE)</f>
        <v>0</v>
      </c>
      <c r="APU660" s="203" t="s">
        <v>63</v>
      </c>
      <c r="APV660" s="10">
        <f>APT660*1.4</f>
        <v>0</v>
      </c>
      <c r="APW660" s="10"/>
      <c r="APX660" s="274"/>
      <c r="APY660" s="203" t="s">
        <v>116</v>
      </c>
      <c r="APZ660" s="277" t="s">
        <v>450</v>
      </c>
      <c r="AQB660" s="204"/>
      <c r="AQC660" s="204">
        <f>VLOOKUP(APZ660,$A$681:$F$2236,6,FALSE)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2530</v>
      </c>
      <c r="D661" s="204"/>
      <c r="E661" s="204">
        <f>VLOOKUP(B661,$A$681:$F$2236,6,FALSE)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2076</v>
      </c>
      <c r="M661" s="204"/>
      <c r="N661" s="204">
        <f>VLOOKUP(K661,$A$681:$F$2236,6,FALSE)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450</v>
      </c>
      <c r="V661" s="204"/>
      <c r="W661" s="204">
        <f>VLOOKUP(T661,$A$681:$F$2236,6,FALSE)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2870</v>
      </c>
      <c r="AE661" s="204"/>
      <c r="AF661" s="204">
        <f>VLOOKUP(AC661,$A$681:$F$2236,6,FALSE)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1846</v>
      </c>
      <c r="AN661" s="204"/>
      <c r="AO661" s="204">
        <f>VLOOKUP(AL661,$A$681:$F$2236,6,FALSE)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2086</v>
      </c>
      <c r="AW661" s="204"/>
      <c r="AX661" s="204">
        <f>VLOOKUP(AU661,$A$681:$F$2236,6,FALSE)</f>
        <v>5</v>
      </c>
      <c r="AY661" s="203" t="s">
        <v>65</v>
      </c>
      <c r="AZ661" s="10">
        <f>AX661*1.3</f>
        <v>6.5</v>
      </c>
      <c r="BA661" s="10"/>
      <c r="BB661" s="268"/>
      <c r="BC661" s="203" t="s">
        <v>117</v>
      </c>
      <c r="BD661" s="277" t="s">
        <v>2530</v>
      </c>
      <c r="BF661" s="204"/>
      <c r="BG661" s="204">
        <f>VLOOKUP(BD661,$A$681:$F$2236,6,FALSE)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2823</v>
      </c>
      <c r="BO661" s="204"/>
      <c r="BP661" s="204">
        <f>VLOOKUP(BM661,$A$681:$F$2236,6,FALSE)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2530</v>
      </c>
      <c r="BX661" s="204"/>
      <c r="BY661" s="204">
        <f>VLOOKUP(BV661,$A$681:$F$2236,6,FALSE)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2087</v>
      </c>
      <c r="CG661" s="204"/>
      <c r="CH661" s="204">
        <f>VLOOKUP(CE661,$A$681:$F$2236,6,FALSE)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2530</v>
      </c>
      <c r="CP661" s="204"/>
      <c r="CQ661" s="204">
        <f>VLOOKUP(CN661,$A$681:$F$2236,6,FALSE)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2354</v>
      </c>
      <c r="CY661" s="204"/>
      <c r="CZ661" s="204">
        <f>VLOOKUP(CW661,$A$681:$F$2236,6,FALSE)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450</v>
      </c>
      <c r="DH661" s="204"/>
      <c r="DI661" s="204">
        <f>VLOOKUP(DF661,$A$681:$F$2236,6,FALSE)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2799</v>
      </c>
      <c r="DQ661" s="204"/>
      <c r="DR661" s="204">
        <f>VLOOKUP(DO661,$A$681:$F$2236,6,FALSE)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VLOOKUP(DX661,$A$681:$F$2236,6,FALSE)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450</v>
      </c>
      <c r="EI661" s="204"/>
      <c r="EJ661" s="204">
        <f>VLOOKUP(EG661,$A$681:$F$2236,6,FALSE)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618</v>
      </c>
      <c r="ER661" s="204"/>
      <c r="ES661" s="204">
        <f>VLOOKUP(EP661,$A$681:$F$2236,6,FALSE)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2859</v>
      </c>
      <c r="FA661" s="204"/>
      <c r="FB661" s="204">
        <f>VLOOKUP(EY662,$A$681:$F$2236,6,FALSE)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4" t="s">
        <v>2355</v>
      </c>
      <c r="FJ661" s="204"/>
      <c r="FK661" s="204">
        <f>VLOOKUP(FH661,$A$681:$F$2236,6,FALSE)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2103</v>
      </c>
      <c r="FS661" s="204"/>
      <c r="FT661" s="204">
        <f>VLOOKUP(FQ661,$A$681:$F$2236,6,FALSE)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2530</v>
      </c>
      <c r="GB661" s="204"/>
      <c r="GC661" s="204">
        <f>VLOOKUP(FZ661,$A$681:$F$2236,6,FALSE)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644</v>
      </c>
      <c r="GK661" s="204"/>
      <c r="GL661" s="204">
        <f>VLOOKUP(GI661,$A$681:$F$2236,6,FALSE)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2530</v>
      </c>
      <c r="GT661" s="204"/>
      <c r="GU661" s="204">
        <f>VLOOKUP(GR661,$A$681:$F$2236,6,FALSE)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2870</v>
      </c>
      <c r="HC661" s="204"/>
      <c r="HD661" s="204">
        <f>VLOOKUP(HA661,$A$681:$F$2236,6,FALSE)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450</v>
      </c>
      <c r="HL661" s="204"/>
      <c r="HM661" s="204">
        <f>VLOOKUP(HJ661,$A$681:$F$2236,6,FALSE)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2076</v>
      </c>
      <c r="HU661" s="204"/>
      <c r="HV661" s="204">
        <f>VLOOKUP(HS661,$A$681:$F$2236,6,FALSE)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VLOOKUP(IB661,$A$681:$F$2236,6,FALSE)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629</v>
      </c>
      <c r="IM661" s="204"/>
      <c r="IN661" s="204">
        <f>VLOOKUP(IK661,$A$681:$F$2236,6,FALSE)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1698</v>
      </c>
      <c r="IV661" s="204"/>
      <c r="IW661" s="204">
        <f>VLOOKUP(IT661,$A$681:$F$2236,6,FALSE)</f>
        <v>0</v>
      </c>
      <c r="IX661" s="203" t="s">
        <v>65</v>
      </c>
      <c r="IY661" s="10">
        <f>IW661*1.3</f>
        <v>0</v>
      </c>
      <c r="IZ661" s="10"/>
      <c r="JA661" s="268"/>
      <c r="JB661" s="203" t="s">
        <v>117</v>
      </c>
      <c r="JC661" s="277" t="s">
        <v>454</v>
      </c>
      <c r="JE661" s="204"/>
      <c r="JF661" s="204">
        <f>VLOOKUP(JC661,$A$681:$F$2236,6,FALSE)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2076</v>
      </c>
      <c r="JN661" s="204"/>
      <c r="JO661" s="204">
        <f>VLOOKUP(JL661,$A$681:$F$2236,6,FALSE)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2859</v>
      </c>
      <c r="JW661" s="204"/>
      <c r="JX661" s="204">
        <f>VLOOKUP(JU661,$A$681:$F$2236,6,FALSE)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587</v>
      </c>
      <c r="KF661" s="204"/>
      <c r="KG661" s="204">
        <f>VLOOKUP(KD661,$A$681:$F$2236,6,FALSE)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2106</v>
      </c>
      <c r="KO661" s="204"/>
      <c r="KP661" s="204">
        <f>VLOOKUP(KM661,$A$681:$F$2236,6,FALSE)</f>
        <v>12</v>
      </c>
      <c r="KQ661" s="203" t="s">
        <v>65</v>
      </c>
      <c r="KR661" s="10">
        <f>KP661*1.3</f>
        <v>15.600000000000001</v>
      </c>
      <c r="KS661" s="10"/>
      <c r="KT661" s="268"/>
      <c r="KU661" s="203" t="s">
        <v>117</v>
      </c>
      <c r="KV661" s="277" t="s">
        <v>2354</v>
      </c>
      <c r="KX661" s="204"/>
      <c r="KY661" s="204">
        <f>VLOOKUP(KV661,$A$681:$F$2236,6,FALSE)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859</v>
      </c>
      <c r="LG661" s="204"/>
      <c r="LH661" s="204">
        <f>VLOOKUP(LE661,$A$681:$F$2236,6,FALSE)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2086</v>
      </c>
      <c r="LP661" s="204"/>
      <c r="LQ661" s="204">
        <f>VLOOKUP(LN661,$A$681:$F$2236,6,FALSE)</f>
        <v>5</v>
      </c>
      <c r="LR661" s="203" t="s">
        <v>65</v>
      </c>
      <c r="LS661" s="10">
        <f>LQ661*1.3</f>
        <v>6.5</v>
      </c>
      <c r="LT661" s="10"/>
      <c r="LU661" s="268"/>
      <c r="LV661" s="203" t="s">
        <v>117</v>
      </c>
      <c r="LW661" s="277" t="s">
        <v>3174</v>
      </c>
      <c r="LY661" s="204"/>
      <c r="LZ661" s="204">
        <f>VLOOKUP(LW661,$A$681:$F$2236,6,FALSE)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618</v>
      </c>
      <c r="MH661" s="204"/>
      <c r="MI661" s="204">
        <f>VLOOKUP(MF661,$A$681:$F$2236,6,FALSE)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2140</v>
      </c>
      <c r="MQ661" s="204"/>
      <c r="MR661" s="204">
        <f>VLOOKUP(MO661,$A$681:$F$2236,6,FALSE)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661</v>
      </c>
      <c r="MZ661" s="204"/>
      <c r="NA661" s="204">
        <f>VLOOKUP(MX661,$A$681:$F$2236,6,FALSE)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664</v>
      </c>
      <c r="NI661" s="204"/>
      <c r="NJ661" s="204">
        <f>VLOOKUP(NG661,$A$681:$F$2236,6,FALSE)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7" t="s">
        <v>3174</v>
      </c>
      <c r="NR661" s="204"/>
      <c r="NS661" s="204">
        <f>VLOOKUP(NP661,$A$681:$F$2236,6,FALSE)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2755</v>
      </c>
      <c r="OA661" s="204"/>
      <c r="OB661" s="204">
        <f>VLOOKUP(NY661,$A$681:$F$2236,6,FALSE)</f>
        <v>3</v>
      </c>
      <c r="OC661" s="203" t="s">
        <v>65</v>
      </c>
      <c r="OD661" s="10">
        <f>OB661*1.3</f>
        <v>3.9000000000000004</v>
      </c>
      <c r="OE661" s="10"/>
      <c r="OF661" s="268"/>
      <c r="OG661" s="203" t="s">
        <v>117</v>
      </c>
      <c r="OH661" s="277" t="s">
        <v>661</v>
      </c>
      <c r="OJ661" s="204"/>
      <c r="OK661" s="204">
        <f>VLOOKUP(OH661,$A$681:$F$2236,6,FALSE)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7" t="s">
        <v>583</v>
      </c>
      <c r="OS661" s="204"/>
      <c r="OT661" s="204">
        <f>VLOOKUP(OQ661,$A$681:$F$2236,6,FALSE)</f>
        <v>0</v>
      </c>
      <c r="OU661" s="203" t="s">
        <v>65</v>
      </c>
      <c r="OV661" s="10">
        <f>OT661*1.3</f>
        <v>0</v>
      </c>
      <c r="OW661" s="10"/>
      <c r="OX661" s="268"/>
      <c r="OY661" s="203" t="s">
        <v>117</v>
      </c>
      <c r="OZ661" s="431" t="s">
        <v>450</v>
      </c>
      <c r="PB661" s="204"/>
      <c r="PC661" s="204">
        <f>VLOOKUP(OZ661,$A$681:$F$2236,6,FALSE)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2530</v>
      </c>
      <c r="PK661" s="204"/>
      <c r="PL661" s="204">
        <f>VLOOKUP(PI661,$A$681:$F$2236,6,FALSE)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VLOOKUP(PR661,$A$681:$F$2236,6,FALSE)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587</v>
      </c>
      <c r="QC661" s="204"/>
      <c r="QD661" s="204">
        <f>VLOOKUP(QA661,$A$681:$F$2236,6,FALSE)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2086</v>
      </c>
      <c r="QL661" s="204"/>
      <c r="QM661" s="204">
        <f>VLOOKUP(QJ661,$A$681:$F$2236,6,FALSE)</f>
        <v>5</v>
      </c>
      <c r="QN661" s="203" t="s">
        <v>65</v>
      </c>
      <c r="QO661" s="10">
        <f>QM661*1.3</f>
        <v>6.5</v>
      </c>
      <c r="QP661" s="10"/>
      <c r="QQ661" s="268"/>
      <c r="QR661" s="203" t="s">
        <v>117</v>
      </c>
      <c r="QS661" s="277" t="s">
        <v>1682</v>
      </c>
      <c r="QU661" s="204"/>
      <c r="QV661" s="204">
        <f>VLOOKUP(QS661,$A$681:$F$2236,6,FALSE)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646</v>
      </c>
      <c r="RD661" s="204"/>
      <c r="RE661" s="204">
        <f>VLOOKUP(RB661,$A$681:$F$2236,6,FALSE)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VLOOKUP(RK661,$A$681:$F$2236,6,FALSE)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2665</v>
      </c>
      <c r="RV661" s="204"/>
      <c r="RW661" s="204">
        <f>VLOOKUP(RT661,$A$681:$F$2236,6,FALSE)</f>
        <v>3</v>
      </c>
      <c r="RX661" s="203" t="s">
        <v>65</v>
      </c>
      <c r="RY661" s="10">
        <f>RW661*1.3</f>
        <v>3.9000000000000004</v>
      </c>
      <c r="RZ661" s="10"/>
      <c r="SA661" s="274"/>
      <c r="SB661" s="203" t="s">
        <v>117</v>
      </c>
      <c r="SC661" s="277" t="s">
        <v>707</v>
      </c>
      <c r="SE661" s="204"/>
      <c r="SF661" s="204">
        <f>VLOOKUP(SC661,$A$681:$F$2236,6,FALSE)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2870</v>
      </c>
      <c r="SN661" s="204"/>
      <c r="SO661" s="204">
        <f>VLOOKUP(SL661,$A$681:$F$2236,6,FALSE)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1226</v>
      </c>
      <c r="SW661" s="204"/>
      <c r="SX661" s="204">
        <f>VLOOKUP(SU661,$A$681:$F$2236,6,FALSE)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31" t="s">
        <v>510</v>
      </c>
      <c r="TF661" s="204"/>
      <c r="TG661" s="204">
        <f>VLOOKUP(TD661,$A$681:$F$2236,6,FALSE)</f>
        <v>0</v>
      </c>
      <c r="TH661" s="203" t="s">
        <v>65</v>
      </c>
      <c r="TI661" s="10">
        <f>TG661*1.3</f>
        <v>0</v>
      </c>
      <c r="TK661" s="274"/>
      <c r="TL661" s="203" t="s">
        <v>117</v>
      </c>
      <c r="TM661" s="277" t="s">
        <v>995</v>
      </c>
      <c r="TO661" s="204"/>
      <c r="TP661" s="204">
        <f>VLOOKUP(TM661,$A$681:$F$2236,6,FALSE)</f>
        <v>43</v>
      </c>
      <c r="TQ661" s="203" t="s">
        <v>65</v>
      </c>
      <c r="TR661" s="10">
        <f>TP661*1.3</f>
        <v>55.9</v>
      </c>
      <c r="TS661" s="10"/>
      <c r="TT661" s="274"/>
      <c r="TU661" s="203" t="s">
        <v>117</v>
      </c>
      <c r="TV661" s="277" t="s">
        <v>1717</v>
      </c>
      <c r="TX661" s="204"/>
      <c r="TY661" s="204">
        <f>VLOOKUP(TV661,$A$681:$F$2236,6,FALSE)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VLOOKUP(UE661,$A$681:$F$2236,6,FALSE)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995</v>
      </c>
      <c r="UP661" s="204"/>
      <c r="UQ661" s="204">
        <f>VLOOKUP(UN661,$A$681:$F$2236,6,FALSE)</f>
        <v>43</v>
      </c>
      <c r="UR661" s="203" t="s">
        <v>65</v>
      </c>
      <c r="US661" s="10">
        <f>UQ661*1.3</f>
        <v>55.9</v>
      </c>
      <c r="UT661" s="10"/>
      <c r="UU661" s="274"/>
      <c r="UV661" s="203" t="s">
        <v>117</v>
      </c>
      <c r="UW661" s="277" t="s">
        <v>2665</v>
      </c>
      <c r="UY661" s="204"/>
      <c r="UZ661" s="204">
        <f>VLOOKUP(UW661,$A$681:$F$2236,6,FALSE)</f>
        <v>3</v>
      </c>
      <c r="VA661" s="203" t="s">
        <v>65</v>
      </c>
      <c r="VB661" s="10">
        <f>UZ661*1.3</f>
        <v>3.9000000000000004</v>
      </c>
      <c r="VC661" s="10"/>
      <c r="VD661" s="274"/>
      <c r="VE661" s="203" t="s">
        <v>117</v>
      </c>
      <c r="VF661" s="277" t="s">
        <v>454</v>
      </c>
      <c r="VH661" s="204"/>
      <c r="VI661" s="204">
        <f>VLOOKUP(VF661,$A$681:$F$2236,6,FALSE)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991</v>
      </c>
      <c r="VQ661" s="204"/>
      <c r="VR661" s="204">
        <f>VLOOKUP(VO661,$A$681:$F$2236,6,FALSE)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VLOOKUP(VX661,$A$681:$F$2236,6,FALSE)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2799</v>
      </c>
      <c r="WI661" s="204"/>
      <c r="WJ661" s="204">
        <f>VLOOKUP(WG661,$A$681:$F$2236,6,FALSE)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VLOOKUP(WP661,$A$681:$F$2236,6,FALSE)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VLOOKUP(WY661,$A$681:$F$2236,6,FALSE)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2652</v>
      </c>
      <c r="XJ661" s="204"/>
      <c r="XK661" s="204">
        <f>VLOOKUP(XH661,$A$681:$F$2236,6,FALSE)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2087</v>
      </c>
      <c r="XS661" s="204"/>
      <c r="XT661" s="204">
        <f>VLOOKUP(XQ661,$A$681:$F$2236,6,FALSE)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484</v>
      </c>
      <c r="YB661" s="204"/>
      <c r="YC661" s="204">
        <f>VLOOKUP(XZ661,$A$681:$F$2236,6,FALSE)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VLOOKUP(YI661,$A$681:$F$2236,6,FALSE)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VLOOKUP(YR661,$A$681:$F$2236,6,FALSE)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31" t="s">
        <v>618</v>
      </c>
      <c r="ZC661" s="204"/>
      <c r="ZD661" s="204">
        <f>VLOOKUP(ZA661,$A$681:$F$2236,6,FALSE)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484</v>
      </c>
      <c r="ZL661" s="204"/>
      <c r="ZM661" s="204">
        <f>VLOOKUP(ZJ661,$A$681:$F$2236,6,FALSE)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619</v>
      </c>
      <c r="ZU661" s="204"/>
      <c r="ZV661" s="204">
        <f>VLOOKUP(ZS661,$A$681:$F$2236,6,FALSE)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2354</v>
      </c>
      <c r="AAD661" s="204"/>
      <c r="AAE661" s="204">
        <f>VLOOKUP(AAB661,$A$681:$F$2236,6,FALSE)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450</v>
      </c>
      <c r="AAM661" s="204"/>
      <c r="AAN661" s="204">
        <f>VLOOKUP(AAK661,$A$681:$F$2236,6,FALSE)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2346</v>
      </c>
      <c r="AAV661" s="204"/>
      <c r="AAW661" s="204">
        <f>VLOOKUP(AAT661,$A$681:$F$2236,6,FALSE)</f>
        <v>0</v>
      </c>
      <c r="AAX661" s="203" t="s">
        <v>65</v>
      </c>
      <c r="AAY661" s="10">
        <f>AAW661*1.3</f>
        <v>0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VLOOKUP(ABC661,$A$681:$F$2236,6,FALSE)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2103</v>
      </c>
      <c r="ABN661" s="204"/>
      <c r="ABO661" s="204">
        <f>VLOOKUP(ABL661,$A$681:$F$2236,6,FALSE)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1315</v>
      </c>
      <c r="ABW661" s="204"/>
      <c r="ABX661" s="204">
        <f>VLOOKUP(ABU661,$A$681:$F$2236,6,FALSE)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VLOOKUP(ACD661,$A$681:$F$2236,6,FALSE)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VLOOKUP(ACM661,$A$681:$F$2236,6,FALSE)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VLOOKUP(ACV661,$A$681:$F$2236,6,FALSE)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VLOOKUP(ADE661,$A$681:$F$2236,6,FALSE)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VLOOKUP(ADN661,$A$681:$F$2236,6,FALSE)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VLOOKUP(ADW661,$A$681:$F$2236,6,FALSE)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VLOOKUP(AEF661,$A$681:$F$2236,6,FALSE)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VLOOKUP(AEO661,$A$681:$F$2236,6,FALSE)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VLOOKUP(AEX661,$A$681:$F$2236,6,FALSE)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VLOOKUP(AFG661,$A$681:$F$2236,6,FALSE)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VLOOKUP(AFP661,$A$681:$F$2236,6,FALSE)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VLOOKUP(AFY661,$A$681:$F$2236,6,FALSE)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VLOOKUP(AGH661,$A$681:$F$2236,6,FALSE)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VLOOKUP(AGQ661,$A$681:$F$2236,6,FALSE)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2530</v>
      </c>
      <c r="AHB661" s="204"/>
      <c r="AHC661" s="204">
        <f>VLOOKUP(AGZ661,$A$681:$F$2236,6,FALSE)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664</v>
      </c>
      <c r="AHK661" s="204"/>
      <c r="AHL661" s="204">
        <f>VLOOKUP(AHI661,$A$681:$F$2236,6,FALSE)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2665</v>
      </c>
      <c r="AHT661" s="204"/>
      <c r="AHU661" s="204">
        <f>VLOOKUP(AHR661,$A$681:$F$2236,6,FALSE)</f>
        <v>3</v>
      </c>
      <c r="AHV661" s="203" t="s">
        <v>65</v>
      </c>
      <c r="AHW661" s="10">
        <f>AHU661*1.3</f>
        <v>3.9000000000000004</v>
      </c>
      <c r="AHX661" s="10"/>
      <c r="AHY661" s="274"/>
      <c r="AHZ661" s="203" t="s">
        <v>117</v>
      </c>
      <c r="AIA661" s="277" t="s">
        <v>590</v>
      </c>
      <c r="AIC661" s="204"/>
      <c r="AID661" s="204">
        <f>VLOOKUP(AIA661,$A$681:$F$2236,6,FALSE)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1233</v>
      </c>
      <c r="AIL661" s="204"/>
      <c r="AIM661" s="204">
        <f>VLOOKUP(AIJ661,$A$681:$F$2236,6,FALSE)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634</v>
      </c>
      <c r="AIU661" s="204"/>
      <c r="AIV661" s="204">
        <f>VLOOKUP(AIS661,$A$681:$F$2236,6,FALSE)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3174</v>
      </c>
      <c r="AJD661" s="204"/>
      <c r="AJE661" s="204">
        <f>VLOOKUP(AJB661,$A$681:$F$2236,6,FALSE)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3174</v>
      </c>
      <c r="AJM661" s="204"/>
      <c r="AJN661" s="204">
        <f>VLOOKUP(AJK661,$A$681:$F$2236,6,FALSE)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4" t="s">
        <v>450</v>
      </c>
      <c r="AJV661" s="204"/>
      <c r="AJW661" s="204">
        <f>VLOOKUP(AJT661,$A$681:$F$2236,6,FALSE)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2094</v>
      </c>
      <c r="AKE661" s="204"/>
      <c r="AKF661" s="204">
        <f>VLOOKUP(AKC661,$A$681:$F$2236,6,FALSE)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450</v>
      </c>
      <c r="AKN661" s="204"/>
      <c r="AKO661" s="204">
        <f>VLOOKUP(AKL661,$A$681:$F$2236,6,FALSE)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2619</v>
      </c>
      <c r="AKW661" s="204"/>
      <c r="AKX661" s="204">
        <f>VLOOKUP(AKU661,$A$681:$F$2236,6,FALSE)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484</v>
      </c>
      <c r="ALF661" s="204"/>
      <c r="ALG661" s="204">
        <f>VLOOKUP(ALD661,$A$681:$F$2236,6,FALSE)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2086</v>
      </c>
      <c r="ALO661" s="204"/>
      <c r="ALP661" s="204">
        <f>VLOOKUP(ALM661,$A$681:$F$2236,6,FALSE)</f>
        <v>5</v>
      </c>
      <c r="ALQ661" s="203" t="s">
        <v>65</v>
      </c>
      <c r="ALR661" s="10">
        <f>ALP661*1.3</f>
        <v>6.5</v>
      </c>
      <c r="ALS661" s="10"/>
      <c r="ALT661" s="274"/>
      <c r="ALU661" s="203" t="s">
        <v>117</v>
      </c>
      <c r="ALV661" s="277" t="s">
        <v>690</v>
      </c>
      <c r="ALX661" s="204"/>
      <c r="ALY661" s="204">
        <f>VLOOKUP(ALV661,$A$681:$F$2236,6,FALSE)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450</v>
      </c>
      <c r="AMG661" s="204"/>
      <c r="AMH661" s="204">
        <f>VLOOKUP(AME661,$A$681:$F$2236,6,FALSE)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2702</v>
      </c>
      <c r="AMP661" s="204"/>
      <c r="AMQ661" s="204">
        <f>VLOOKUP(AMN661,$A$681:$F$2236,6,FALSE)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2108</v>
      </c>
      <c r="AMY661" s="204"/>
      <c r="AMZ661" s="204">
        <f>VLOOKUP(AMW661,$A$681:$F$2236,6,FALSE)</f>
        <v>4</v>
      </c>
      <c r="ANA661" s="203" t="s">
        <v>65</v>
      </c>
      <c r="ANB661" s="10">
        <f>AMZ661*1.3</f>
        <v>5.2</v>
      </c>
      <c r="ANC661" s="10"/>
      <c r="AND661" s="274"/>
      <c r="ANE661" s="203" t="s">
        <v>117</v>
      </c>
      <c r="ANF661" s="277" t="s">
        <v>2103</v>
      </c>
      <c r="ANH661" s="204"/>
      <c r="ANI661" s="204">
        <f>VLOOKUP(ANF661,$A$681:$F$2236,6,FALSE)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1846</v>
      </c>
      <c r="ANQ661" s="204"/>
      <c r="ANR661" s="204">
        <f>VLOOKUP(ANO661,$A$681:$F$2236,6,FALSE)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1233</v>
      </c>
      <c r="ANZ661" s="204"/>
      <c r="AOA661" s="204">
        <f>VLOOKUP(ANX661,$A$681:$F$2236,6,FALSE)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1280</v>
      </c>
      <c r="AOI661" s="204"/>
      <c r="AOJ661" s="204">
        <f>VLOOKUP(AOG661,$A$681:$F$2236,6,FALSE)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664</v>
      </c>
      <c r="AOR661" s="204"/>
      <c r="AOS661" s="204">
        <f>VLOOKUP(AOP661,$A$681:$F$2236,6,FALSE)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450</v>
      </c>
      <c r="APA661" s="204"/>
      <c r="APB661" s="204">
        <f>VLOOKUP(AOY661,$A$681:$F$2236,6,FALSE)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646</v>
      </c>
      <c r="APJ661" s="204"/>
      <c r="APK661" s="204">
        <f>VLOOKUP(APH661,$A$681:$F$2236,6,FALSE)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664</v>
      </c>
      <c r="APS661" s="204"/>
      <c r="APT661" s="204">
        <f>VLOOKUP(APQ661,$A$681:$F$2236,6,FALSE)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661</v>
      </c>
      <c r="AQB661" s="204"/>
      <c r="AQC661" s="204">
        <f>VLOOKUP(APZ661,$A$681:$F$2236,6,FALSE)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2572</v>
      </c>
      <c r="D662" s="204"/>
      <c r="E662" s="204">
        <f>VLOOKUP(B662,$A$681:$F$2236,6,FALSE)</f>
        <v>0</v>
      </c>
      <c r="F662" s="203" t="s">
        <v>67</v>
      </c>
      <c r="G662" s="10">
        <f>E662*1.2</f>
        <v>0</v>
      </c>
      <c r="H662" s="10"/>
      <c r="I662" s="268"/>
      <c r="J662" s="203" t="s">
        <v>118</v>
      </c>
      <c r="K662" s="277" t="s">
        <v>2087</v>
      </c>
      <c r="M662" s="204"/>
      <c r="N662" s="204">
        <f>VLOOKUP(K662,$A$681:$F$2236,6,FALSE)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2870</v>
      </c>
      <c r="V662" s="204"/>
      <c r="W662" s="204">
        <f>VLOOKUP(T662,$A$681:$F$2236,6,FALSE)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2665</v>
      </c>
      <c r="AE662" s="204"/>
      <c r="AF662" s="204">
        <f>VLOOKUP(AC662,$A$681:$F$2236,6,FALSE)</f>
        <v>3</v>
      </c>
      <c r="AG662" s="203" t="s">
        <v>67</v>
      </c>
      <c r="AH662" s="10">
        <f>AF662*1.2</f>
        <v>3.5999999999999996</v>
      </c>
      <c r="AI662" s="10"/>
      <c r="AJ662" s="268"/>
      <c r="AK662" s="203" t="s">
        <v>118</v>
      </c>
      <c r="AL662" s="277" t="s">
        <v>2354</v>
      </c>
      <c r="AN662" s="204"/>
      <c r="AO662" s="204">
        <f>VLOOKUP(AL662,$A$681:$F$2236,6,FALSE)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2103</v>
      </c>
      <c r="AW662" s="204"/>
      <c r="AX662" s="204">
        <f>VLOOKUP(AU662,$A$681:$F$2236,6,FALSE)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2086</v>
      </c>
      <c r="BF662" s="204"/>
      <c r="BG662" s="204">
        <f>VLOOKUP(BD662,$A$681:$F$2236,6,FALSE)</f>
        <v>5</v>
      </c>
      <c r="BH662" s="203" t="s">
        <v>67</v>
      </c>
      <c r="BI662" s="10">
        <f>BG662*1.2</f>
        <v>6</v>
      </c>
      <c r="BJ662" s="10"/>
      <c r="BK662" s="268"/>
      <c r="BL662" s="203" t="s">
        <v>118</v>
      </c>
      <c r="BM662" s="277" t="s">
        <v>2870</v>
      </c>
      <c r="BO662" s="204"/>
      <c r="BP662" s="204">
        <f>VLOOKUP(BM662,$A$681:$F$2236,6,FALSE)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2076</v>
      </c>
      <c r="BX662" s="204"/>
      <c r="BY662" s="204">
        <f>VLOOKUP(BV662,$A$681:$F$2236,6,FALSE)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2086</v>
      </c>
      <c r="CG662" s="204"/>
      <c r="CH662" s="204">
        <f>VLOOKUP(CE662,$A$681:$F$2236,6,FALSE)</f>
        <v>5</v>
      </c>
      <c r="CI662" s="203" t="s">
        <v>67</v>
      </c>
      <c r="CJ662" s="10">
        <f>CH662*1.2</f>
        <v>6</v>
      </c>
      <c r="CK662" s="10"/>
      <c r="CL662" s="268"/>
      <c r="CM662" s="203" t="s">
        <v>118</v>
      </c>
      <c r="CN662" s="277" t="s">
        <v>2572</v>
      </c>
      <c r="CP662" s="204"/>
      <c r="CQ662" s="204">
        <f>VLOOKUP(CN662,$A$681:$F$2236,6,FALSE)</f>
        <v>0</v>
      </c>
      <c r="CR662" s="203" t="s">
        <v>67</v>
      </c>
      <c r="CS662" s="10">
        <f>CQ662*1.2</f>
        <v>0</v>
      </c>
      <c r="CT662" s="10"/>
      <c r="CU662" s="268"/>
      <c r="CV662" s="203" t="s">
        <v>118</v>
      </c>
      <c r="CW662" s="277" t="s">
        <v>2355</v>
      </c>
      <c r="CY662" s="204"/>
      <c r="CZ662" s="204">
        <f>VLOOKUP(CW662,$A$681:$F$2236,6,FALSE)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2355</v>
      </c>
      <c r="DH662" s="204"/>
      <c r="DI662" s="204">
        <f>VLOOKUP(DF662,$A$681:$F$2236,6,FALSE)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521</v>
      </c>
      <c r="DQ662" s="204"/>
      <c r="DR662" s="204">
        <f>VLOOKUP(DO662,$A$681:$F$2236,6,FALSE)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VLOOKUP(DX662,$A$681:$F$2236,6,FALSE)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664</v>
      </c>
      <c r="EI662" s="204"/>
      <c r="EJ662" s="204">
        <f>VLOOKUP(EG662,$A$681:$F$2236,6,FALSE)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2572</v>
      </c>
      <c r="ER662" s="204"/>
      <c r="ES662" s="204">
        <f>VLOOKUP(EP662,$A$681:$F$2236,6,FALSE)</f>
        <v>0</v>
      </c>
      <c r="ET662" s="203" t="s">
        <v>67</v>
      </c>
      <c r="EU662" s="10">
        <f>ES662*1.2</f>
        <v>0</v>
      </c>
      <c r="EV662" s="10"/>
      <c r="EW662" s="268"/>
      <c r="EX662" s="203" t="s">
        <v>118</v>
      </c>
      <c r="EY662" s="277" t="s">
        <v>2087</v>
      </c>
      <c r="FA662" s="204"/>
      <c r="FB662" s="204">
        <f>VLOOKUP(EY659,$A$681:$F$2236,6,FALSE)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4" t="s">
        <v>2870</v>
      </c>
      <c r="FJ662" s="204"/>
      <c r="FK662" s="204">
        <f>VLOOKUP(FH662,$A$681:$F$2236,6,FALSE)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454</v>
      </c>
      <c r="FS662" s="204"/>
      <c r="FT662" s="204">
        <f>VLOOKUP(FQ662,$A$681:$F$2236,6,FALSE)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2355</v>
      </c>
      <c r="GB662" s="204"/>
      <c r="GC662" s="204">
        <f>VLOOKUP(FZ662,$A$681:$F$2236,6,FALSE)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955</v>
      </c>
      <c r="GK662" s="204"/>
      <c r="GL662" s="204">
        <f>VLOOKUP(GI662,$A$681:$F$2236,6,FALSE)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484</v>
      </c>
      <c r="GT662" s="204"/>
      <c r="GU662" s="204">
        <f>VLOOKUP(GR662,$A$681:$F$2236,6,FALSE)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454</v>
      </c>
      <c r="HC662" s="204"/>
      <c r="HD662" s="204">
        <f>VLOOKUP(HA662,$A$681:$F$2236,6,FALSE)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2103</v>
      </c>
      <c r="HL662" s="204"/>
      <c r="HM662" s="204">
        <f>VLOOKUP(HJ662,$A$681:$F$2236,6,FALSE)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2652</v>
      </c>
      <c r="HU662" s="204"/>
      <c r="HV662" s="204">
        <f>VLOOKUP(HS662,$A$681:$F$2236,6,FALSE)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VLOOKUP(IB662,$A$681:$F$2236,6,FALSE)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2357</v>
      </c>
      <c r="IM662" s="204"/>
      <c r="IN662" s="204">
        <f>VLOOKUP(IK662,$A$681:$F$2236,6,FALSE)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2870</v>
      </c>
      <c r="IV662" s="204"/>
      <c r="IW662" s="204">
        <f>VLOOKUP(IT662,$A$681:$F$2236,6,FALSE)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484</v>
      </c>
      <c r="JE662" s="204"/>
      <c r="JF662" s="204">
        <f>VLOOKUP(JC662,$A$681:$F$2236,6,FALSE)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1683</v>
      </c>
      <c r="JN662" s="204"/>
      <c r="JO662" s="204">
        <f>VLOOKUP(JL662,$A$681:$F$2236,6,FALSE)</f>
        <v>0</v>
      </c>
      <c r="JP662" s="203" t="s">
        <v>67</v>
      </c>
      <c r="JQ662" s="10">
        <f>JO662*1.2</f>
        <v>0</v>
      </c>
      <c r="JR662" s="10"/>
      <c r="JS662" s="268"/>
      <c r="JT662" s="203" t="s">
        <v>118</v>
      </c>
      <c r="JU662" s="277" t="s">
        <v>1682</v>
      </c>
      <c r="JW662" s="204"/>
      <c r="JX662" s="204">
        <f>VLOOKUP(JU662,$A$681:$F$2236,6,FALSE)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521</v>
      </c>
      <c r="KF662" s="204"/>
      <c r="KG662" s="204">
        <f>VLOOKUP(KD662,$A$681:$F$2236,6,FALSE)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583</v>
      </c>
      <c r="KO662" s="204"/>
      <c r="KP662" s="204">
        <f>VLOOKUP(KM662,$A$681:$F$2236,6,FALSE)</f>
        <v>0</v>
      </c>
      <c r="KQ662" s="203" t="s">
        <v>67</v>
      </c>
      <c r="KR662" s="10">
        <f>KP662*1.2</f>
        <v>0</v>
      </c>
      <c r="KS662" s="10"/>
      <c r="KT662" s="268"/>
      <c r="KU662" s="203" t="s">
        <v>118</v>
      </c>
      <c r="KV662" s="277" t="s">
        <v>521</v>
      </c>
      <c r="KX662" s="204"/>
      <c r="KY662" s="204">
        <f>VLOOKUP(KV662,$A$681:$F$2236,6,FALSE)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2821</v>
      </c>
      <c r="LG662" s="204"/>
      <c r="LH662" s="204">
        <f>VLOOKUP(LE662,$A$681:$F$2236,6,FALSE)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1717</v>
      </c>
      <c r="LP662" s="204"/>
      <c r="LQ662" s="204">
        <f>VLOOKUP(LN662,$A$681:$F$2236,6,FALSE)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2665</v>
      </c>
      <c r="LY662" s="204"/>
      <c r="LZ662" s="204">
        <f>VLOOKUP(LW662,$A$681:$F$2236,6,FALSE)</f>
        <v>3</v>
      </c>
      <c r="MA662" s="203" t="s">
        <v>67</v>
      </c>
      <c r="MB662" s="10">
        <f>LZ662*1.2</f>
        <v>3.5999999999999996</v>
      </c>
      <c r="MC662" s="10"/>
      <c r="MD662" s="268"/>
      <c r="ME662" s="203" t="s">
        <v>118</v>
      </c>
      <c r="MF662" s="277" t="s">
        <v>2086</v>
      </c>
      <c r="MH662" s="204"/>
      <c r="MI662" s="204">
        <f>VLOOKUP(MF662,$A$681:$F$2236,6,FALSE)</f>
        <v>5</v>
      </c>
      <c r="MJ662" s="203" t="s">
        <v>67</v>
      </c>
      <c r="MK662" s="10">
        <f>MI662*1.2</f>
        <v>6</v>
      </c>
      <c r="ML662" s="10"/>
      <c r="MM662" s="268"/>
      <c r="MN662" s="203" t="s">
        <v>118</v>
      </c>
      <c r="MO662" s="277" t="s">
        <v>1722</v>
      </c>
      <c r="MQ662" s="204"/>
      <c r="MR662" s="204">
        <f>VLOOKUP(MO662,$A$681:$F$2236,6,FALSE)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618</v>
      </c>
      <c r="MZ662" s="204"/>
      <c r="NA662" s="204">
        <f>VLOOKUP(MX662,$A$681:$F$2236,6,FALSE)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2799</v>
      </c>
      <c r="NI662" s="204"/>
      <c r="NJ662" s="204">
        <f>VLOOKUP(NG662,$A$681:$F$2236,6,FALSE)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7" t="s">
        <v>2076</v>
      </c>
      <c r="NR662" s="204"/>
      <c r="NS662" s="204">
        <f>VLOOKUP(NP662,$A$681:$F$2236,6,FALSE)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646</v>
      </c>
      <c r="OA662" s="204"/>
      <c r="OB662" s="204">
        <f>VLOOKUP(NY662,$A$681:$F$2236,6,FALSE)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1683</v>
      </c>
      <c r="OJ662" s="204"/>
      <c r="OK662" s="204">
        <f>VLOOKUP(OH662,$A$681:$F$2236,6,FALSE)</f>
        <v>0</v>
      </c>
      <c r="OL662" s="203" t="s">
        <v>67</v>
      </c>
      <c r="OM662" s="10">
        <f>OK662*1.2</f>
        <v>0</v>
      </c>
      <c r="ON662" s="10"/>
      <c r="OO662" s="268"/>
      <c r="OP662" s="203" t="s">
        <v>118</v>
      </c>
      <c r="OQ662" s="427" t="s">
        <v>894</v>
      </c>
      <c r="OS662" s="204"/>
      <c r="OT662" s="204">
        <f>VLOOKUP(OQ662,$A$681:$F$2236,6,FALSE)</f>
        <v>0</v>
      </c>
      <c r="OU662" s="203" t="s">
        <v>67</v>
      </c>
      <c r="OV662" s="10">
        <f>OT662*1.2</f>
        <v>0</v>
      </c>
      <c r="OW662" s="10"/>
      <c r="OX662" s="268"/>
      <c r="OY662" s="203" t="s">
        <v>118</v>
      </c>
      <c r="OZ662" s="431" t="s">
        <v>2103</v>
      </c>
      <c r="PB662" s="204"/>
      <c r="PC662" s="204">
        <f>VLOOKUP(OZ662,$A$681:$F$2236,6,FALSE)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2355</v>
      </c>
      <c r="PK662" s="204"/>
      <c r="PL662" s="204">
        <f>VLOOKUP(PI662,$A$681:$F$2236,6,FALSE)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VLOOKUP(PR662,$A$681:$F$2236,6,FALSE)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634</v>
      </c>
      <c r="QC662" s="204"/>
      <c r="QD662" s="204">
        <f>VLOOKUP(QA662,$A$681:$F$2236,6,FALSE)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550</v>
      </c>
      <c r="QL662" s="204"/>
      <c r="QM662" s="204">
        <f>VLOOKUP(QJ662,$A$681:$F$2236,6,FALSE)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2103</v>
      </c>
      <c r="QU662" s="204"/>
      <c r="QV662" s="204">
        <f>VLOOKUP(QS662,$A$681:$F$2236,6,FALSE)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2619</v>
      </c>
      <c r="RD662" s="204"/>
      <c r="RE662" s="204">
        <f>VLOOKUP(RB662,$A$681:$F$2236,6,FALSE)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VLOOKUP(RK662,$A$681:$F$2236,6,FALSE)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2086</v>
      </c>
      <c r="RV662" s="204"/>
      <c r="RW662" s="204">
        <f>VLOOKUP(RT662,$A$681:$F$2236,6,FALSE)</f>
        <v>5</v>
      </c>
      <c r="RX662" s="203" t="s">
        <v>67</v>
      </c>
      <c r="RY662" s="10">
        <f>RW662*1.2</f>
        <v>6</v>
      </c>
      <c r="RZ662" s="10"/>
      <c r="SA662" s="274"/>
      <c r="SB662" s="203" t="s">
        <v>118</v>
      </c>
      <c r="SC662" s="277" t="s">
        <v>2870</v>
      </c>
      <c r="SE662" s="204"/>
      <c r="SF662" s="204">
        <f>VLOOKUP(SC662,$A$681:$F$2236,6,FALSE)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2823</v>
      </c>
      <c r="SN662" s="204"/>
      <c r="SO662" s="204">
        <f>VLOOKUP(SL662,$A$681:$F$2236,6,FALSE)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2772</v>
      </c>
      <c r="SW662" s="204"/>
      <c r="SX662" s="204">
        <f>VLOOKUP(SU662,$A$681:$F$2236,6,FALSE)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31" t="s">
        <v>2702</v>
      </c>
      <c r="TF662" s="204"/>
      <c r="TG662" s="204">
        <f>VLOOKUP(TD662,$A$681:$F$2236,6,FALSE)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2823</v>
      </c>
      <c r="TO662" s="204"/>
      <c r="TP662" s="204">
        <f>VLOOKUP(TM662,$A$681:$F$2236,6,FALSE)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2106</v>
      </c>
      <c r="TX662" s="204"/>
      <c r="TY662" s="204">
        <f>VLOOKUP(TV662,$A$681:$F$2236,6,FALSE)</f>
        <v>12</v>
      </c>
      <c r="TZ662" s="203" t="s">
        <v>67</v>
      </c>
      <c r="UA662" s="10">
        <f>TY662*1.2</f>
        <v>14.399999999999999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VLOOKUP(UE662,$A$681:$F$2236,6,FALSE)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1257</v>
      </c>
      <c r="UP662" s="204"/>
      <c r="UQ662" s="204">
        <f>VLOOKUP(UN662,$A$681:$F$2236,6,FALSE)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2076</v>
      </c>
      <c r="UY662" s="204"/>
      <c r="UZ662" s="204">
        <f>VLOOKUP(UW662,$A$681:$F$2236,6,FALSE)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2357</v>
      </c>
      <c r="VH662" s="204"/>
      <c r="VI662" s="204">
        <f>VLOOKUP(VF662,$A$681:$F$2236,6,FALSE)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2619</v>
      </c>
      <c r="VQ662" s="204"/>
      <c r="VR662" s="204">
        <f>VLOOKUP(VO662,$A$681:$F$2236,6,FALSE)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VLOOKUP(VX662,$A$681:$F$2236,6,FALSE)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3132</v>
      </c>
      <c r="WI662" s="204"/>
      <c r="WJ662" s="204">
        <f>VLOOKUP(WG662,$A$681:$F$2236,6,FALSE)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VLOOKUP(WP662,$A$681:$F$2236,6,FALSE)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VLOOKUP(WY662,$A$681:$F$2236,6,FALSE)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2572</v>
      </c>
      <c r="XJ662" s="204"/>
      <c r="XK662" s="204">
        <f>VLOOKUP(XH662,$A$681:$F$2236,6,FALSE)</f>
        <v>0</v>
      </c>
      <c r="XL662" s="203" t="s">
        <v>67</v>
      </c>
      <c r="XM662" s="10">
        <f>XK662*1.2</f>
        <v>0</v>
      </c>
      <c r="XO662" s="274"/>
      <c r="XP662" s="203" t="s">
        <v>118</v>
      </c>
      <c r="XQ662" s="277" t="s">
        <v>955</v>
      </c>
      <c r="XS662" s="204"/>
      <c r="XT662" s="204">
        <f>VLOOKUP(XQ662,$A$681:$F$2236,6,FALSE)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1233</v>
      </c>
      <c r="YB662" s="204"/>
      <c r="YC662" s="204">
        <f>VLOOKUP(XZ662,$A$681:$F$2236,6,FALSE)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VLOOKUP(YI662,$A$681:$F$2236,6,FALSE)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VLOOKUP(YR662,$A$681:$F$2236,6,FALSE)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31" t="s">
        <v>1267</v>
      </c>
      <c r="ZC662" s="204"/>
      <c r="ZD662" s="204">
        <f>VLOOKUP(ZA662,$A$681:$F$2236,6,FALSE)</f>
        <v>0</v>
      </c>
      <c r="ZE662" s="203" t="s">
        <v>67</v>
      </c>
      <c r="ZF662" s="10">
        <f>ZD662*1.2</f>
        <v>0</v>
      </c>
      <c r="ZH662" s="274"/>
      <c r="ZI662" s="203" t="s">
        <v>118</v>
      </c>
      <c r="ZJ662" s="277" t="s">
        <v>510</v>
      </c>
      <c r="ZL662" s="204"/>
      <c r="ZM662" s="204">
        <f>VLOOKUP(ZJ662,$A$681:$F$2236,6,FALSE)</f>
        <v>0</v>
      </c>
      <c r="ZN662" s="203" t="s">
        <v>67</v>
      </c>
      <c r="ZO662" s="10">
        <f>ZM662*1.2</f>
        <v>0</v>
      </c>
      <c r="ZQ662" s="274"/>
      <c r="ZR662" s="203" t="s">
        <v>118</v>
      </c>
      <c r="ZS662" s="277" t="s">
        <v>2103</v>
      </c>
      <c r="ZU662" s="204"/>
      <c r="ZV662" s="204">
        <f>VLOOKUP(ZS662,$A$681:$F$2236,6,FALSE)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2823</v>
      </c>
      <c r="AAD662" s="204"/>
      <c r="AAE662" s="204">
        <f>VLOOKUP(AAB662,$A$681:$F$2236,6,FALSE)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2087</v>
      </c>
      <c r="AAM662" s="204"/>
      <c r="AAN662" s="204">
        <f>VLOOKUP(AAK662,$A$681:$F$2236,6,FALSE)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1682</v>
      </c>
      <c r="AAV662" s="204"/>
      <c r="AAW662" s="204">
        <f>VLOOKUP(AAT662,$A$681:$F$2236,6,FALSE)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VLOOKUP(ABC662,$A$681:$F$2236,6,FALSE)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1267</v>
      </c>
      <c r="ABN662" s="204"/>
      <c r="ABO662" s="204">
        <f>VLOOKUP(ABL662,$A$681:$F$2236,6,FALSE)</f>
        <v>0</v>
      </c>
      <c r="ABP662" s="203" t="s">
        <v>67</v>
      </c>
      <c r="ABQ662" s="10">
        <f>ABO662*1.2</f>
        <v>0</v>
      </c>
      <c r="ABR662" s="10"/>
      <c r="ABS662" s="274"/>
      <c r="ABT662" s="203" t="s">
        <v>118</v>
      </c>
      <c r="ABU662" s="277" t="s">
        <v>992</v>
      </c>
      <c r="ABW662" s="204"/>
      <c r="ABX662" s="204">
        <f>VLOOKUP(ABU662,$A$681:$F$2236,6,FALSE)</f>
        <v>0</v>
      </c>
      <c r="ABY662" s="203" t="s">
        <v>67</v>
      </c>
      <c r="ABZ662" s="10">
        <f>ABX662*1.2</f>
        <v>0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VLOOKUP(ACD662,$A$681:$F$2236,6,FALSE)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VLOOKUP(ACM662,$A$681:$F$2236,6,FALSE)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VLOOKUP(ACV662,$A$681:$F$2236,6,FALSE)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VLOOKUP(ADE662,$A$681:$F$2236,6,FALSE)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VLOOKUP(ADN662,$A$681:$F$2236,6,FALSE)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VLOOKUP(ADW662,$A$681:$F$2236,6,FALSE)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VLOOKUP(AEF662,$A$681:$F$2236,6,FALSE)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VLOOKUP(AEO662,$A$681:$F$2236,6,FALSE)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VLOOKUP(AEX662,$A$681:$F$2236,6,FALSE)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VLOOKUP(AFG662,$A$681:$F$2236,6,FALSE)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VLOOKUP(AFP662,$A$681:$F$2236,6,FALSE)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VLOOKUP(AFY662,$A$681:$F$2236,6,FALSE)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VLOOKUP(AGH662,$A$681:$F$2236,6,FALSE)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VLOOKUP(AGQ662,$A$681:$F$2236,6,FALSE)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484</v>
      </c>
      <c r="AHB662" s="204"/>
      <c r="AHC662" s="204">
        <f>VLOOKUP(AGZ662,$A$681:$F$2236,6,FALSE)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1728</v>
      </c>
      <c r="AHK662" s="204"/>
      <c r="AHL662" s="204">
        <f>VLOOKUP(AHI662,$A$681:$F$2236,6,FALSE)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2103</v>
      </c>
      <c r="AHT662" s="204"/>
      <c r="AHU662" s="204">
        <f>VLOOKUP(AHR662,$A$681:$F$2236,6,FALSE)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2086</v>
      </c>
      <c r="AIC662" s="204"/>
      <c r="AID662" s="204">
        <f>VLOOKUP(AIA662,$A$681:$F$2236,6,FALSE)</f>
        <v>5</v>
      </c>
      <c r="AIE662" s="203" t="s">
        <v>67</v>
      </c>
      <c r="AIF662" s="10">
        <f>AID662*1.2</f>
        <v>6</v>
      </c>
      <c r="AIG662" s="10"/>
      <c r="AIH662" s="274"/>
      <c r="AII662" s="203" t="s">
        <v>118</v>
      </c>
      <c r="AIJ662" s="277" t="s">
        <v>572</v>
      </c>
      <c r="AIL662" s="204"/>
      <c r="AIM662" s="204">
        <f>VLOOKUP(AIJ662,$A$681:$F$2236,6,FALSE)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2337</v>
      </c>
      <c r="AIU662" s="204"/>
      <c r="AIV662" s="204">
        <f>VLOOKUP(AIS662,$A$681:$F$2236,6,FALSE)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661</v>
      </c>
      <c r="AJD662" s="204"/>
      <c r="AJE662" s="204">
        <f>VLOOKUP(AJB662,$A$681:$F$2236,6,FALSE)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484</v>
      </c>
      <c r="AJM662" s="204"/>
      <c r="AJN662" s="204">
        <f>VLOOKUP(AJK662,$A$681:$F$2236,6,FALSE)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4" t="s">
        <v>583</v>
      </c>
      <c r="AJV662" s="204"/>
      <c r="AJW662" s="204">
        <f>VLOOKUP(AJT662,$A$681:$F$2236,6,FALSE)</f>
        <v>0</v>
      </c>
      <c r="AJX662" s="203" t="s">
        <v>67</v>
      </c>
      <c r="AJY662" s="10">
        <f>AJW662*1.2</f>
        <v>0</v>
      </c>
      <c r="AJZ662" s="10"/>
      <c r="AKA662" s="274"/>
      <c r="AKB662" s="203" t="s">
        <v>118</v>
      </c>
      <c r="AKC662" s="277" t="s">
        <v>2799</v>
      </c>
      <c r="AKE662" s="204"/>
      <c r="AKF662" s="204">
        <f>VLOOKUP(AKC662,$A$681:$F$2236,6,FALSE)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2665</v>
      </c>
      <c r="AKN662" s="204"/>
      <c r="AKO662" s="204">
        <f>VLOOKUP(AKL662,$A$681:$F$2236,6,FALSE)</f>
        <v>3</v>
      </c>
      <c r="AKP662" s="203" t="s">
        <v>67</v>
      </c>
      <c r="AKQ662" s="10">
        <f>AKO662*1.2</f>
        <v>3.5999999999999996</v>
      </c>
      <c r="AKR662" s="10"/>
      <c r="AKS662" s="274"/>
      <c r="AKT662" s="203" t="s">
        <v>118</v>
      </c>
      <c r="AKU662" s="277" t="s">
        <v>2327</v>
      </c>
      <c r="AKW662" s="204"/>
      <c r="AKX662" s="204">
        <f>VLOOKUP(AKU662,$A$681:$F$2236,6,FALSE)</f>
        <v>3</v>
      </c>
      <c r="AKY662" s="203" t="s">
        <v>67</v>
      </c>
      <c r="AKZ662" s="10">
        <f>AKX662*1.2</f>
        <v>3.5999999999999996</v>
      </c>
      <c r="ALA662" s="10"/>
      <c r="ALB662" s="274"/>
      <c r="ALC662" s="203" t="s">
        <v>118</v>
      </c>
      <c r="ALD662" s="277" t="s">
        <v>2330</v>
      </c>
      <c r="ALF662" s="204"/>
      <c r="ALG662" s="204">
        <f>VLOOKUP(ALD662,$A$681:$F$2236,6,FALSE)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2076</v>
      </c>
      <c r="ALO662" s="204"/>
      <c r="ALP662" s="204">
        <f>VLOOKUP(ALM662,$A$681:$F$2236,6,FALSE)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644</v>
      </c>
      <c r="ALX662" s="204"/>
      <c r="ALY662" s="204">
        <f>VLOOKUP(ALV662,$A$681:$F$2236,6,FALSE)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2103</v>
      </c>
      <c r="AMG662" s="204"/>
      <c r="AMH662" s="204">
        <f>VLOOKUP(AME662,$A$681:$F$2236,6,FALSE)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687</v>
      </c>
      <c r="AMP662" s="204"/>
      <c r="AMQ662" s="204">
        <f>VLOOKUP(AMN662,$A$681:$F$2236,6,FALSE)</f>
        <v>6</v>
      </c>
      <c r="AMR662" s="203" t="s">
        <v>67</v>
      </c>
      <c r="AMS662" s="10">
        <f>AMQ662*1.2</f>
        <v>7.1999999999999993</v>
      </c>
      <c r="AMT662" s="10"/>
      <c r="AMU662" s="274"/>
      <c r="AMV662" s="203" t="s">
        <v>118</v>
      </c>
      <c r="AMW662" s="277" t="s">
        <v>2665</v>
      </c>
      <c r="AMY662" s="204"/>
      <c r="AMZ662" s="204">
        <f>VLOOKUP(AMW662,$A$681:$F$2236,6,FALSE)</f>
        <v>3</v>
      </c>
      <c r="ANA662" s="203" t="s">
        <v>67</v>
      </c>
      <c r="ANB662" s="10">
        <f>AMZ662*1.2</f>
        <v>3.5999999999999996</v>
      </c>
      <c r="ANC662" s="10"/>
      <c r="AND662" s="274"/>
      <c r="ANE662" s="203" t="s">
        <v>118</v>
      </c>
      <c r="ANF662" s="277" t="s">
        <v>450</v>
      </c>
      <c r="ANH662" s="204"/>
      <c r="ANI662" s="204">
        <f>VLOOKUP(ANF662,$A$681:$F$2236,6,FALSE)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1682</v>
      </c>
      <c r="ANQ662" s="204"/>
      <c r="ANR662" s="204">
        <f>VLOOKUP(ANO662,$A$681:$F$2236,6,FALSE)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693</v>
      </c>
      <c r="ANZ662" s="204"/>
      <c r="AOA662" s="204">
        <f>VLOOKUP(ANX662,$A$681:$F$2236,6,FALSE)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1731</v>
      </c>
      <c r="AOI662" s="204"/>
      <c r="AOJ662" s="204">
        <f>VLOOKUP(AOG662,$A$681:$F$2236,6,FALSE)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2799</v>
      </c>
      <c r="AOR662" s="204"/>
      <c r="AOS662" s="204">
        <f>VLOOKUP(AOP662,$A$681:$F$2236,6,FALSE)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707</v>
      </c>
      <c r="APA662" s="204"/>
      <c r="APB662" s="204">
        <f>VLOOKUP(AOY662,$A$681:$F$2236,6,FALSE)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1731</v>
      </c>
      <c r="APJ662" s="204"/>
      <c r="APK662" s="204">
        <f>VLOOKUP(APH662,$A$681:$F$2236,6,FALSE)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2702</v>
      </c>
      <c r="APS662" s="204"/>
      <c r="APT662" s="204">
        <f>VLOOKUP(APQ662,$A$681:$F$2236,6,FALSE)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1267</v>
      </c>
      <c r="AQB662" s="204"/>
      <c r="AQC662" s="204">
        <f>VLOOKUP(APZ662,$A$681:$F$2236,6,FALSE)</f>
        <v>0</v>
      </c>
      <c r="AQD662" s="203" t="s">
        <v>67</v>
      </c>
      <c r="AQE662" s="10">
        <f>AQC662*1.2</f>
        <v>0</v>
      </c>
      <c r="AQF662" s="10"/>
      <c r="AQG662" s="274"/>
    </row>
    <row r="663" spans="1:1125" s="14" customFormat="1" ht="15">
      <c r="A663" s="203" t="s">
        <v>119</v>
      </c>
      <c r="B663" s="277" t="s">
        <v>2076</v>
      </c>
      <c r="D663" s="204"/>
      <c r="E663" s="204">
        <f>VLOOKUP(B663,$A$681:$F$2236,6,FALSE)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2355</v>
      </c>
      <c r="M663" s="204"/>
      <c r="N663" s="204">
        <f>VLOOKUP(K663,$A$681:$F$2236,6,FALSE)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2103</v>
      </c>
      <c r="V663" s="204"/>
      <c r="W663" s="204">
        <f>VLOOKUP(T663,$A$681:$F$2236,6,FALSE)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521</v>
      </c>
      <c r="AE663" s="204"/>
      <c r="AF663" s="204">
        <f>VLOOKUP(AC663,$A$681:$F$2236,6,FALSE)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2572</v>
      </c>
      <c r="AN663" s="204"/>
      <c r="AO663" s="204">
        <f>VLOOKUP(AL663,$A$681:$F$2236,6,FALSE)</f>
        <v>0</v>
      </c>
      <c r="AP663" s="203" t="s">
        <v>69</v>
      </c>
      <c r="AQ663" s="10">
        <f>AO663*1.1</f>
        <v>0</v>
      </c>
      <c r="AR663" s="10"/>
      <c r="AS663" s="268"/>
      <c r="AT663" s="203" t="s">
        <v>119</v>
      </c>
      <c r="AU663" s="277" t="s">
        <v>2530</v>
      </c>
      <c r="AW663" s="204"/>
      <c r="AX663" s="204">
        <f>VLOOKUP(AU663,$A$681:$F$2236,6,FALSE)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2106</v>
      </c>
      <c r="BF663" s="204"/>
      <c r="BG663" s="204">
        <f>VLOOKUP(BD663,$A$681:$F$2236,6,FALSE)</f>
        <v>12</v>
      </c>
      <c r="BH663" s="203" t="s">
        <v>69</v>
      </c>
      <c r="BI663" s="10">
        <f>BG663*1.1</f>
        <v>13.200000000000001</v>
      </c>
      <c r="BJ663" s="10"/>
      <c r="BK663" s="268"/>
      <c r="BL663" s="203" t="s">
        <v>119</v>
      </c>
      <c r="BM663" s="277" t="s">
        <v>2530</v>
      </c>
      <c r="BO663" s="204"/>
      <c r="BP663" s="204">
        <f>VLOOKUP(BM663,$A$681:$F$2236,6,FALSE)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2355</v>
      </c>
      <c r="BX663" s="204"/>
      <c r="BY663" s="204">
        <f>VLOOKUP(BV663,$A$681:$F$2236,6,FALSE)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2530</v>
      </c>
      <c r="CG663" s="204"/>
      <c r="CH663" s="204">
        <f>VLOOKUP(CE663,$A$681:$F$2236,6,FALSE)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2106</v>
      </c>
      <c r="CP663" s="204"/>
      <c r="CQ663" s="204">
        <f>VLOOKUP(CN663,$A$681:$F$2236,6,FALSE)</f>
        <v>12</v>
      </c>
      <c r="CR663" s="203" t="s">
        <v>69</v>
      </c>
      <c r="CS663" s="10">
        <f>CQ663*1.1</f>
        <v>13.200000000000001</v>
      </c>
      <c r="CT663" s="10"/>
      <c r="CU663" s="268"/>
      <c r="CV663" s="203" t="s">
        <v>119</v>
      </c>
      <c r="CW663" s="277" t="s">
        <v>2087</v>
      </c>
      <c r="CY663" s="204"/>
      <c r="CZ663" s="204">
        <f>VLOOKUP(CW663,$A$681:$F$2236,6,FALSE)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1267</v>
      </c>
      <c r="DH663" s="204"/>
      <c r="DI663" s="204">
        <f>VLOOKUP(DF663,$A$681:$F$2236,6,FALSE)</f>
        <v>0</v>
      </c>
      <c r="DJ663" s="203" t="s">
        <v>69</v>
      </c>
      <c r="DK663" s="10">
        <f>DI663*1.1</f>
        <v>0</v>
      </c>
      <c r="DL663" s="10"/>
      <c r="DM663" s="268"/>
      <c r="DN663" s="203" t="s">
        <v>119</v>
      </c>
      <c r="DO663" s="277" t="s">
        <v>664</v>
      </c>
      <c r="DQ663" s="204"/>
      <c r="DR663" s="204">
        <f>VLOOKUP(DO663,$A$681:$F$2236,6,FALSE)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VLOOKUP(DX663,$A$681:$F$2236,6,FALSE)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1272</v>
      </c>
      <c r="EI663" s="204"/>
      <c r="EJ663" s="204">
        <f>VLOOKUP(EG663,$A$681:$F$2236,6,FALSE)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2870</v>
      </c>
      <c r="ER663" s="204"/>
      <c r="ES663" s="204">
        <f>VLOOKUP(EP663,$A$681:$F$2236,6,FALSE)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995</v>
      </c>
      <c r="FA663" s="204"/>
      <c r="FB663" s="204">
        <f>VLOOKUP(EY663,$A$681:$F$2236,6,FALSE)</f>
        <v>43</v>
      </c>
      <c r="FC663" s="203" t="s">
        <v>69</v>
      </c>
      <c r="FD663" s="10">
        <f>FB663*1.1</f>
        <v>47.300000000000004</v>
      </c>
      <c r="FE663" s="10"/>
      <c r="FF663" s="268"/>
      <c r="FG663" s="203" t="s">
        <v>119</v>
      </c>
      <c r="FH663" s="424" t="s">
        <v>2086</v>
      </c>
      <c r="FJ663" s="204"/>
      <c r="FK663" s="204">
        <f>VLOOKUP(FH663,$A$681:$F$2236,6,FALSE)</f>
        <v>5</v>
      </c>
      <c r="FL663" s="203" t="s">
        <v>69</v>
      </c>
      <c r="FM663" s="10">
        <f>FK663*1.1</f>
        <v>5.5</v>
      </c>
      <c r="FN663" s="10"/>
      <c r="FO663" s="268"/>
      <c r="FP663" s="203" t="s">
        <v>119</v>
      </c>
      <c r="FQ663" s="277" t="s">
        <v>661</v>
      </c>
      <c r="FS663" s="204"/>
      <c r="FT663" s="204">
        <f>VLOOKUP(FQ663,$A$681:$F$2236,6,FALSE)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2823</v>
      </c>
      <c r="GB663" s="204"/>
      <c r="GC663" s="204">
        <f>VLOOKUP(FZ663,$A$681:$F$2236,6,FALSE)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450</v>
      </c>
      <c r="GK663" s="204"/>
      <c r="GL663" s="204">
        <f>VLOOKUP(GI663,$A$681:$F$2236,6,FALSE)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2870</v>
      </c>
      <c r="GT663" s="204"/>
      <c r="GU663" s="204">
        <f>VLOOKUP(GR663,$A$681:$F$2236,6,FALSE)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484</v>
      </c>
      <c r="HC663" s="204"/>
      <c r="HD663" s="204">
        <f>VLOOKUP(HA663,$A$681:$F$2236,6,FALSE)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2870</v>
      </c>
      <c r="HL663" s="204"/>
      <c r="HM663" s="204">
        <f>VLOOKUP(HJ663,$A$681:$F$2236,6,FALSE)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1722</v>
      </c>
      <c r="HU663" s="204"/>
      <c r="HV663" s="204">
        <f>VLOOKUP(HS663,$A$681:$F$2236,6,FALSE)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VLOOKUP(IB663,$A$681:$F$2236,6,FALSE)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2354</v>
      </c>
      <c r="IM663" s="204"/>
      <c r="IN663" s="204">
        <f>VLOOKUP(IK663,$A$681:$F$2236,6,FALSE)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1272</v>
      </c>
      <c r="IV663" s="204"/>
      <c r="IW663" s="204">
        <f>VLOOKUP(IT663,$A$681:$F$2236,6,FALSE)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587</v>
      </c>
      <c r="JE663" s="204"/>
      <c r="JF663" s="204">
        <f>VLOOKUP(JC663,$A$681:$F$2236,6,FALSE)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2354</v>
      </c>
      <c r="JN663" s="204"/>
      <c r="JO663" s="204">
        <f>VLOOKUP(JL663,$A$681:$F$2236,6,FALSE)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583</v>
      </c>
      <c r="JW663" s="204"/>
      <c r="JX663" s="204">
        <f>VLOOKUP(JU663,$A$681:$F$2236,6,FALSE)</f>
        <v>0</v>
      </c>
      <c r="JY663" s="203" t="s">
        <v>69</v>
      </c>
      <c r="JZ663" s="10">
        <f>JX663*1.1</f>
        <v>0</v>
      </c>
      <c r="KA663" s="10"/>
      <c r="KB663" s="268"/>
      <c r="KC663" s="203" t="s">
        <v>119</v>
      </c>
      <c r="KD663" s="277" t="s">
        <v>618</v>
      </c>
      <c r="KF663" s="204"/>
      <c r="KG663" s="204">
        <f>VLOOKUP(KD663,$A$681:$F$2236,6,FALSE)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2821</v>
      </c>
      <c r="KO663" s="204"/>
      <c r="KP663" s="204">
        <f>VLOOKUP(KM663,$A$681:$F$2236,6,FALSE)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2355</v>
      </c>
      <c r="KX663" s="204"/>
      <c r="KY663" s="204">
        <f>VLOOKUP(KV663,$A$681:$F$2236,6,FALSE)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1846</v>
      </c>
      <c r="LG663" s="204"/>
      <c r="LH663" s="204">
        <f>VLOOKUP(LE663,$A$681:$F$2236,6,FALSE)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2076</v>
      </c>
      <c r="LP663" s="204"/>
      <c r="LQ663" s="204">
        <f>VLOOKUP(LN663,$A$681:$F$2236,6,FALSE)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894</v>
      </c>
      <c r="LY663" s="204"/>
      <c r="LZ663" s="204">
        <f>VLOOKUP(LW663,$A$681:$F$2236,6,FALSE)</f>
        <v>0</v>
      </c>
      <c r="MA663" s="203" t="s">
        <v>69</v>
      </c>
      <c r="MB663" s="10">
        <f>LZ663*1.1</f>
        <v>0</v>
      </c>
      <c r="MC663" s="10"/>
      <c r="MD663" s="268"/>
      <c r="ME663" s="203" t="s">
        <v>119</v>
      </c>
      <c r="MF663" s="277" t="s">
        <v>2870</v>
      </c>
      <c r="MH663" s="204"/>
      <c r="MI663" s="204">
        <f>VLOOKUP(MF663,$A$681:$F$2236,6,FALSE)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3174</v>
      </c>
      <c r="MQ663" s="204"/>
      <c r="MR663" s="204">
        <f>VLOOKUP(MO663,$A$681:$F$2236,6,FALSE)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2799</v>
      </c>
      <c r="MZ663" s="204"/>
      <c r="NA663" s="204">
        <f>VLOOKUP(MX663,$A$681:$F$2236,6,FALSE)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2826</v>
      </c>
      <c r="NI663" s="204"/>
      <c r="NJ663" s="204">
        <f>VLOOKUP(NG663,$A$681:$F$2236,6,FALSE)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7" t="s">
        <v>894</v>
      </c>
      <c r="NR663" s="204"/>
      <c r="NS663" s="204">
        <f>VLOOKUP(NP663,$A$681:$F$2236,6,FALSE)</f>
        <v>0</v>
      </c>
      <c r="NT663" s="203" t="s">
        <v>69</v>
      </c>
      <c r="NU663" s="10">
        <f>NS663*1.1</f>
        <v>0</v>
      </c>
      <c r="NV663" s="10"/>
      <c r="NW663" s="268"/>
      <c r="NX663" s="203" t="s">
        <v>119</v>
      </c>
      <c r="NY663" s="277" t="s">
        <v>701</v>
      </c>
      <c r="OA663" s="204"/>
      <c r="OB663" s="204">
        <f>VLOOKUP(NY663,$A$681:$F$2236,6,FALSE)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707</v>
      </c>
      <c r="OJ663" s="204"/>
      <c r="OK663" s="204">
        <f>VLOOKUP(OH663,$A$681:$F$2236,6,FALSE)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7" t="s">
        <v>2355</v>
      </c>
      <c r="OS663" s="204"/>
      <c r="OT663" s="204">
        <f>VLOOKUP(OQ663,$A$681:$F$2236,6,FALSE)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31" t="s">
        <v>2870</v>
      </c>
      <c r="PB663" s="204"/>
      <c r="PC663" s="204">
        <f>VLOOKUP(OZ663,$A$681:$F$2236,6,FALSE)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2086</v>
      </c>
      <c r="PK663" s="204"/>
      <c r="PL663" s="204">
        <f>VLOOKUP(PI663,$A$681:$F$2236,6,FALSE)</f>
        <v>5</v>
      </c>
      <c r="PM663" s="203" t="s">
        <v>69</v>
      </c>
      <c r="PN663" s="10">
        <f>PL663*1.1</f>
        <v>5.5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VLOOKUP(PR663,$A$681:$F$2236,6,FALSE)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2103</v>
      </c>
      <c r="QC663" s="204"/>
      <c r="QD663" s="204">
        <f>VLOOKUP(QA663,$A$681:$F$2236,6,FALSE)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2108</v>
      </c>
      <c r="QL663" s="204"/>
      <c r="QM663" s="204">
        <f>VLOOKUP(QJ663,$A$681:$F$2236,6,FALSE)</f>
        <v>4</v>
      </c>
      <c r="QN663" s="203" t="s">
        <v>69</v>
      </c>
      <c r="QO663" s="10">
        <f>QM663*1.1</f>
        <v>4.4000000000000004</v>
      </c>
      <c r="QP663" s="10"/>
      <c r="QQ663" s="268"/>
      <c r="QR663" s="203" t="s">
        <v>119</v>
      </c>
      <c r="QS663" s="277" t="s">
        <v>484</v>
      </c>
      <c r="QU663" s="204"/>
      <c r="QV663" s="204">
        <f>VLOOKUP(QS663,$A$681:$F$2236,6,FALSE)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2528</v>
      </c>
      <c r="RD663" s="204"/>
      <c r="RE663" s="204">
        <f>VLOOKUP(RB663,$A$681:$F$2236,6,FALSE)</f>
        <v>6</v>
      </c>
      <c r="RF663" s="203" t="s">
        <v>69</v>
      </c>
      <c r="RG663" s="10">
        <f>RE663*1.1</f>
        <v>6.6000000000000005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VLOOKUP(RK663,$A$681:$F$2236,6,FALSE)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707</v>
      </c>
      <c r="RV663" s="204"/>
      <c r="RW663" s="204">
        <f>VLOOKUP(RT663,$A$681:$F$2236,6,FALSE)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644</v>
      </c>
      <c r="SE663" s="204"/>
      <c r="SF663" s="204">
        <f>VLOOKUP(SC663,$A$681:$F$2236,6,FALSE)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2354</v>
      </c>
      <c r="SN663" s="204"/>
      <c r="SO663" s="204">
        <f>VLOOKUP(SL663,$A$681:$F$2236,6,FALSE)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1257</v>
      </c>
      <c r="SW663" s="204"/>
      <c r="SX663" s="204">
        <f>VLOOKUP(SU663,$A$681:$F$2236,6,FALSE)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31" t="s">
        <v>1698</v>
      </c>
      <c r="TF663" s="204"/>
      <c r="TG663" s="204">
        <f>VLOOKUP(TD663,$A$681:$F$2236,6,FALSE)</f>
        <v>0</v>
      </c>
      <c r="TH663" s="203" t="s">
        <v>69</v>
      </c>
      <c r="TI663" s="10">
        <f>TG663*1.1</f>
        <v>0</v>
      </c>
      <c r="TK663" s="274"/>
      <c r="TL663" s="203" t="s">
        <v>119</v>
      </c>
      <c r="TM663" s="277" t="s">
        <v>859</v>
      </c>
      <c r="TO663" s="204"/>
      <c r="TP663" s="204">
        <f>VLOOKUP(TM663,$A$681:$F$2236,6,FALSE)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2755</v>
      </c>
      <c r="TX663" s="204"/>
      <c r="TY663" s="204">
        <f>VLOOKUP(TV663,$A$681:$F$2236,6,FALSE)</f>
        <v>3</v>
      </c>
      <c r="TZ663" s="203" t="s">
        <v>69</v>
      </c>
      <c r="UA663" s="10">
        <f>TY663*1.1</f>
        <v>3.3000000000000003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VLOOKUP(UE663,$A$681:$F$2236,6,FALSE)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2087</v>
      </c>
      <c r="UP663" s="204"/>
      <c r="UQ663" s="204">
        <f>VLOOKUP(UN663,$A$681:$F$2236,6,FALSE)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2606</v>
      </c>
      <c r="UY663" s="204"/>
      <c r="UZ663" s="204">
        <f>VLOOKUP(UW663,$A$681:$F$2236,6,FALSE)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834</v>
      </c>
      <c r="VH663" s="204"/>
      <c r="VI663" s="204">
        <f>VLOOKUP(VF663,$A$681:$F$2236,6,FALSE)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1682</v>
      </c>
      <c r="VQ663" s="204"/>
      <c r="VR663" s="204">
        <f>VLOOKUP(VO663,$A$681:$F$2236,6,FALSE)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VLOOKUP(VX663,$A$681:$F$2236,6,FALSE)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1717</v>
      </c>
      <c r="WI663" s="204"/>
      <c r="WJ663" s="204">
        <f>VLOOKUP(WG663,$A$681:$F$2236,6,FALSE)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VLOOKUP(WP663,$A$681:$F$2236,6,FALSE)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VLOOKUP(WY663,$A$681:$F$2236,6,FALSE)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450</v>
      </c>
      <c r="XJ663" s="204"/>
      <c r="XK663" s="204">
        <f>VLOOKUP(XH663,$A$681:$F$2236,6,FALSE)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634</v>
      </c>
      <c r="XS663" s="204"/>
      <c r="XT663" s="204">
        <f>VLOOKUP(XQ663,$A$681:$F$2236,6,FALSE)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2087</v>
      </c>
      <c r="YB663" s="204"/>
      <c r="YC663" s="204">
        <f>VLOOKUP(XZ663,$A$681:$F$2236,6,FALSE)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VLOOKUP(YI663,$A$681:$F$2236,6,FALSE)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VLOOKUP(YR663,$A$681:$F$2236,6,FALSE)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31" t="s">
        <v>1846</v>
      </c>
      <c r="ZC663" s="204"/>
      <c r="ZD663" s="204">
        <f>VLOOKUP(ZA663,$A$681:$F$2236,6,FALSE)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701</v>
      </c>
      <c r="ZL663" s="204"/>
      <c r="ZM663" s="204">
        <f>VLOOKUP(ZJ663,$A$681:$F$2236,6,FALSE)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1722</v>
      </c>
      <c r="ZU663" s="204"/>
      <c r="ZV663" s="204">
        <f>VLOOKUP(ZS663,$A$681:$F$2236,6,FALSE)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2530</v>
      </c>
      <c r="AAD663" s="204"/>
      <c r="AAE663" s="204">
        <f>VLOOKUP(AAB663,$A$681:$F$2236,6,FALSE)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1315</v>
      </c>
      <c r="AAM663" s="204"/>
      <c r="AAN663" s="204">
        <f>VLOOKUP(AAK663,$A$681:$F$2236,6,FALSE)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1315</v>
      </c>
      <c r="AAV663" s="204"/>
      <c r="AAW663" s="204">
        <f>VLOOKUP(AAT663,$A$681:$F$2236,6,FALSE)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VLOOKUP(ABC663,$A$681:$F$2236,6,FALSE)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1280</v>
      </c>
      <c r="ABN663" s="204"/>
      <c r="ABO663" s="204">
        <f>VLOOKUP(ABL663,$A$681:$F$2236,6,FALSE)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2357</v>
      </c>
      <c r="ABW663" s="204"/>
      <c r="ABX663" s="204">
        <f>VLOOKUP(ABU663,$A$681:$F$2236,6,FALSE)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VLOOKUP(ACD663,$A$681:$F$2236,6,FALSE)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VLOOKUP(ACM663,$A$681:$F$2236,6,FALSE)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VLOOKUP(ACV663,$A$681:$F$2236,6,FALSE)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VLOOKUP(ADE663,$A$681:$F$2236,6,FALSE)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VLOOKUP(ADN663,$A$681:$F$2236,6,FALSE)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VLOOKUP(ADW663,$A$681:$F$2236,6,FALSE)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VLOOKUP(AEF663,$A$681:$F$2236,6,FALSE)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VLOOKUP(AEO663,$A$681:$F$2236,6,FALSE)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VLOOKUP(AEX663,$A$681:$F$2236,6,FALSE)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VLOOKUP(AFG663,$A$681:$F$2236,6,FALSE)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VLOOKUP(AFP663,$A$681:$F$2236,6,FALSE)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VLOOKUP(AFY663,$A$681:$F$2236,6,FALSE)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VLOOKUP(AGH663,$A$681:$F$2236,6,FALSE)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VLOOKUP(AGQ663,$A$681:$F$2236,6,FALSE)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2870</v>
      </c>
      <c r="AHB663" s="204"/>
      <c r="AHC663" s="204">
        <f>VLOOKUP(AGZ663,$A$681:$F$2236,6,FALSE)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587</v>
      </c>
      <c r="AHK663" s="204"/>
      <c r="AHL663" s="204">
        <f>VLOOKUP(AHI663,$A$681:$F$2236,6,FALSE)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2087</v>
      </c>
      <c r="AHT663" s="204"/>
      <c r="AHU663" s="204">
        <f>VLOOKUP(AHR663,$A$681:$F$2236,6,FALSE)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2652</v>
      </c>
      <c r="AIC663" s="204"/>
      <c r="AID663" s="204">
        <f>VLOOKUP(AIA663,$A$681:$F$2236,6,FALSE)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1683</v>
      </c>
      <c r="AIL663" s="204"/>
      <c r="AIM663" s="204">
        <f>VLOOKUP(AIJ663,$A$681:$F$2236,6,FALSE)</f>
        <v>0</v>
      </c>
      <c r="AIN663" s="203" t="s">
        <v>69</v>
      </c>
      <c r="AIO663" s="10">
        <f>AIM663*1.1</f>
        <v>0</v>
      </c>
      <c r="AIP663" s="10"/>
      <c r="AIQ663" s="274"/>
      <c r="AIR663" s="203" t="s">
        <v>119</v>
      </c>
      <c r="AIS663" s="277" t="s">
        <v>707</v>
      </c>
      <c r="AIU663" s="204"/>
      <c r="AIV663" s="204">
        <f>VLOOKUP(AIS663,$A$681:$F$2236,6,FALSE)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664</v>
      </c>
      <c r="AJD663" s="204"/>
      <c r="AJE663" s="204">
        <f>VLOOKUP(AJB663,$A$681:$F$2236,6,FALSE)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1226</v>
      </c>
      <c r="AJM663" s="204"/>
      <c r="AJN663" s="204">
        <f>VLOOKUP(AJK663,$A$681:$F$2236,6,FALSE)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4" t="s">
        <v>2087</v>
      </c>
      <c r="AJV663" s="204"/>
      <c r="AJW663" s="204">
        <f>VLOOKUP(AJT663,$A$681:$F$2236,6,FALSE)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3174</v>
      </c>
      <c r="AKE663" s="204"/>
      <c r="AKF663" s="204">
        <f>VLOOKUP(AKC663,$A$681:$F$2236,6,FALSE)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3174</v>
      </c>
      <c r="AKN663" s="204"/>
      <c r="AKO663" s="204">
        <f>VLOOKUP(AKL663,$A$681:$F$2236,6,FALSE)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572</v>
      </c>
      <c r="AKW663" s="204"/>
      <c r="AKX663" s="204">
        <f>VLOOKUP(AKU663,$A$681:$F$2236,6,FALSE)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972</v>
      </c>
      <c r="ALF663" s="204"/>
      <c r="ALG663" s="204">
        <f>VLOOKUP(ALD663,$A$681:$F$2236,6,FALSE)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690</v>
      </c>
      <c r="ALO663" s="204"/>
      <c r="ALP663" s="204">
        <f>VLOOKUP(ALM663,$A$681:$F$2236,6,FALSE)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583</v>
      </c>
      <c r="ALX663" s="204"/>
      <c r="ALY663" s="204">
        <f>VLOOKUP(ALV663,$A$681:$F$2236,6,FALSE)</f>
        <v>0</v>
      </c>
      <c r="ALZ663" s="203" t="s">
        <v>69</v>
      </c>
      <c r="AMA663" s="10">
        <f>ALY663*1.1</f>
        <v>0</v>
      </c>
      <c r="AMB663" s="10"/>
      <c r="AMC663" s="274"/>
      <c r="AMD663" s="203" t="s">
        <v>119</v>
      </c>
      <c r="AME663" s="277" t="s">
        <v>521</v>
      </c>
      <c r="AMG663" s="204"/>
      <c r="AMH663" s="204">
        <f>VLOOKUP(AME663,$A$681:$F$2236,6,FALSE)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1722</v>
      </c>
      <c r="AMP663" s="204"/>
      <c r="AMQ663" s="204">
        <f>VLOOKUP(AMN663,$A$681:$F$2236,6,FALSE)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450</v>
      </c>
      <c r="AMY663" s="204"/>
      <c r="AMZ663" s="204">
        <f>VLOOKUP(AMW663,$A$681:$F$2236,6,FALSE)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644</v>
      </c>
      <c r="ANH663" s="204"/>
      <c r="ANI663" s="204">
        <f>VLOOKUP(ANF663,$A$681:$F$2236,6,FALSE)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661</v>
      </c>
      <c r="ANQ663" s="204"/>
      <c r="ANR663" s="204">
        <f>VLOOKUP(ANO663,$A$681:$F$2236,6,FALSE)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2610</v>
      </c>
      <c r="ANZ663" s="204"/>
      <c r="AOA663" s="204">
        <f>VLOOKUP(ANX663,$A$681:$F$2236,6,FALSE)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2355</v>
      </c>
      <c r="AOI663" s="204"/>
      <c r="AOJ663" s="204">
        <f>VLOOKUP(AOG663,$A$681:$F$2236,6,FALSE)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629</v>
      </c>
      <c r="AOR663" s="204"/>
      <c r="AOS663" s="204">
        <f>VLOOKUP(AOP663,$A$681:$F$2236,6,FALSE)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521</v>
      </c>
      <c r="APA663" s="204"/>
      <c r="APB663" s="204">
        <f>VLOOKUP(AOY663,$A$681:$F$2236,6,FALSE)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2633</v>
      </c>
      <c r="APJ663" s="204"/>
      <c r="APK663" s="204">
        <f>VLOOKUP(APH663,$A$681:$F$2236,6,FALSE)</f>
        <v>0</v>
      </c>
      <c r="APL663" s="203" t="s">
        <v>69</v>
      </c>
      <c r="APM663" s="10">
        <f>APK663*1.1</f>
        <v>0</v>
      </c>
      <c r="APN663" s="10"/>
      <c r="APO663" s="274"/>
      <c r="APP663" s="203" t="s">
        <v>119</v>
      </c>
      <c r="APQ663" s="277" t="s">
        <v>2103</v>
      </c>
      <c r="APS663" s="204"/>
      <c r="APT663" s="204">
        <f>VLOOKUP(APQ663,$A$681:$F$2236,6,FALSE)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2103</v>
      </c>
      <c r="AQB663" s="204"/>
      <c r="AQC663" s="204">
        <f>VLOOKUP(APZ663,$A$681:$F$2236,6,FALSE)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7"/>
      <c r="D664" s="203"/>
      <c r="E664" s="203"/>
      <c r="F664" s="203"/>
      <c r="G664" s="10"/>
      <c r="H664" s="10">
        <f>SUM(G659:G663)</f>
        <v>69.7</v>
      </c>
      <c r="I664" s="268"/>
      <c r="J664" s="203"/>
      <c r="K664" s="417"/>
      <c r="M664" s="203"/>
      <c r="N664" s="203"/>
      <c r="O664" s="203"/>
      <c r="P664" s="10"/>
      <c r="Q664" s="10">
        <f>SUM(P659:P663)</f>
        <v>240.3</v>
      </c>
      <c r="R664" s="268"/>
      <c r="S664" s="203"/>
      <c r="T664" s="265"/>
      <c r="V664" s="203"/>
      <c r="W664" s="203"/>
      <c r="X664" s="203"/>
      <c r="Y664" s="10"/>
      <c r="Z664" s="10">
        <f>SUM(Y659:Y663)</f>
        <v>65.45</v>
      </c>
      <c r="AA664" s="268"/>
      <c r="AB664" s="203"/>
      <c r="AC664" s="417"/>
      <c r="AE664" s="203"/>
      <c r="AF664" s="203"/>
      <c r="AG664" s="203"/>
      <c r="AH664" s="10"/>
      <c r="AI664" s="10">
        <f>SUM(AH659:AH663)</f>
        <v>66.400000000000006</v>
      </c>
      <c r="AJ664" s="268"/>
      <c r="AK664" s="203"/>
      <c r="AL664" s="417"/>
      <c r="AN664" s="203"/>
      <c r="AO664" s="203"/>
      <c r="AP664" s="203"/>
      <c r="AQ664" s="10"/>
      <c r="AR664" s="10">
        <f>SUM(AQ659:AQ663)</f>
        <v>296.7</v>
      </c>
      <c r="AS664" s="268"/>
      <c r="AT664" s="203"/>
      <c r="AU664" s="417"/>
      <c r="AW664" s="203"/>
      <c r="AX664" s="203"/>
      <c r="AY664" s="203"/>
      <c r="AZ664" s="10"/>
      <c r="BA664" s="10">
        <f>SUM(AZ659:AZ663)</f>
        <v>70</v>
      </c>
      <c r="BB664" s="268"/>
      <c r="BC664" s="203"/>
      <c r="BD664" s="417"/>
      <c r="BF664" s="203"/>
      <c r="BG664" s="203"/>
      <c r="BH664" s="203"/>
      <c r="BI664" s="10"/>
      <c r="BJ664" s="10">
        <f>SUM(BI659:BI663)</f>
        <v>88.9</v>
      </c>
      <c r="BK664" s="268"/>
      <c r="BL664" s="203"/>
      <c r="BM664" s="417"/>
      <c r="BO664" s="203"/>
      <c r="BP664" s="203"/>
      <c r="BQ664" s="203"/>
      <c r="BR664" s="10"/>
      <c r="BS664" s="10">
        <f>SUM(BR659:BR663)</f>
        <v>92.5</v>
      </c>
      <c r="BT664" s="268"/>
      <c r="BU664" s="203"/>
      <c r="BV664" s="417"/>
      <c r="BX664" s="203"/>
      <c r="BY664" s="203"/>
      <c r="BZ664" s="203"/>
      <c r="CA664" s="10"/>
      <c r="CB664" s="10">
        <f>SUM(CA659:CA663)</f>
        <v>66.5</v>
      </c>
      <c r="CC664" s="268"/>
      <c r="CD664" s="203"/>
      <c r="CE664" s="417"/>
      <c r="CG664" s="203"/>
      <c r="CH664" s="203"/>
      <c r="CI664" s="203"/>
      <c r="CJ664" s="10"/>
      <c r="CK664" s="10">
        <f>SUM(CJ659:CJ663)</f>
        <v>264.89999999999998</v>
      </c>
      <c r="CL664" s="268"/>
      <c r="CM664" s="203"/>
      <c r="CN664" s="417"/>
      <c r="CP664" s="203"/>
      <c r="CQ664" s="203"/>
      <c r="CR664" s="203"/>
      <c r="CS664" s="10"/>
      <c r="CT664" s="10">
        <f>SUM(CS659:CS663)</f>
        <v>82.9</v>
      </c>
      <c r="CU664" s="268"/>
      <c r="CV664" s="203"/>
      <c r="CW664" s="417"/>
      <c r="CY664" s="203"/>
      <c r="CZ664" s="203"/>
      <c r="DA664" s="203"/>
      <c r="DB664" s="10"/>
      <c r="DC664" s="10">
        <f>SUM(DB659:DB663)</f>
        <v>249.8</v>
      </c>
      <c r="DD664" s="268"/>
      <c r="DE664" s="203"/>
      <c r="DF664" s="417"/>
      <c r="DH664" s="203"/>
      <c r="DI664" s="203"/>
      <c r="DJ664" s="203"/>
      <c r="DK664" s="10"/>
      <c r="DL664" s="10">
        <f>SUM(DK659:DK663)</f>
        <v>52.5</v>
      </c>
      <c r="DM664" s="268"/>
      <c r="DN664" s="203"/>
      <c r="DO664" s="417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7"/>
      <c r="EI664" s="203"/>
      <c r="EJ664" s="203"/>
      <c r="EK664" s="203"/>
      <c r="EL664" s="10"/>
      <c r="EM664" s="10">
        <f>SUM(EL659:EL663)</f>
        <v>4.5</v>
      </c>
      <c r="EN664" s="268"/>
      <c r="EO664" s="203"/>
      <c r="EP664" s="417"/>
      <c r="ER664" s="203"/>
      <c r="ES664" s="203"/>
      <c r="ET664" s="203"/>
      <c r="EU664" s="10"/>
      <c r="EV664" s="10">
        <f>SUM(EU659:EU663)</f>
        <v>260.2</v>
      </c>
      <c r="EW664" s="268"/>
      <c r="EX664" s="203"/>
      <c r="EY664" s="417"/>
      <c r="FA664" s="203"/>
      <c r="FB664" s="203"/>
      <c r="FC664" s="203"/>
      <c r="FD664" s="10"/>
      <c r="FE664" s="10">
        <f>SUM(FD659:FD663)</f>
        <v>254.3</v>
      </c>
      <c r="FF664" s="268"/>
      <c r="FG664" s="203"/>
      <c r="FH664" s="425"/>
      <c r="FJ664" s="203"/>
      <c r="FK664" s="203"/>
      <c r="FL664" s="203"/>
      <c r="FM664" s="10"/>
      <c r="FN664" s="10">
        <f>SUM(FM659:FM663)</f>
        <v>51.7</v>
      </c>
      <c r="FO664" s="268"/>
      <c r="FP664" s="203"/>
      <c r="FQ664" s="417"/>
      <c r="FS664" s="203"/>
      <c r="FT664" s="203"/>
      <c r="FU664" s="203"/>
      <c r="FV664" s="10"/>
      <c r="FW664" s="10">
        <f>SUM(FV659:FV663)</f>
        <v>19.2</v>
      </c>
      <c r="FX664" s="268"/>
      <c r="FY664" s="203"/>
      <c r="FZ664" s="417"/>
      <c r="GB664" s="203"/>
      <c r="GC664" s="203"/>
      <c r="GD664" s="203"/>
      <c r="GE664" s="10"/>
      <c r="GF664" s="10">
        <f>SUM(GE659:GE663)</f>
        <v>66.5</v>
      </c>
      <c r="GG664" s="268"/>
      <c r="GH664" s="203"/>
      <c r="GI664" s="417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7"/>
      <c r="GT664" s="203"/>
      <c r="GU664" s="203"/>
      <c r="GV664" s="203"/>
      <c r="GW664" s="203"/>
      <c r="GX664" s="10">
        <f>SUM(GW659:GW663)</f>
        <v>56</v>
      </c>
      <c r="GY664" s="268"/>
      <c r="GZ664" s="203"/>
      <c r="HA664" s="417"/>
      <c r="HC664" s="203"/>
      <c r="HD664" s="203"/>
      <c r="HE664" s="203"/>
      <c r="HF664" s="10"/>
      <c r="HG664" s="10">
        <f>SUM(HF659:HF663)</f>
        <v>45.5</v>
      </c>
      <c r="HH664" s="268"/>
      <c r="HI664" s="203"/>
      <c r="HJ664" s="417"/>
      <c r="HL664" s="203"/>
      <c r="HM664" s="203"/>
      <c r="HN664" s="203"/>
      <c r="HO664" s="203"/>
      <c r="HP664" s="10">
        <f>SUM(HO659:HO663)</f>
        <v>50</v>
      </c>
      <c r="HQ664" s="268"/>
      <c r="HR664" s="203"/>
      <c r="HS664" s="426"/>
      <c r="HU664" s="203"/>
      <c r="HV664" s="203"/>
      <c r="HW664" s="203"/>
      <c r="HX664" s="10"/>
      <c r="HY664" s="10">
        <f>SUM(HX659:HX663)</f>
        <v>4.5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6"/>
      <c r="IM664" s="203"/>
      <c r="IN664" s="203"/>
      <c r="IO664" s="203"/>
      <c r="IP664" s="10"/>
      <c r="IQ664" s="10">
        <f>SUM(IP659:IP663)</f>
        <v>32</v>
      </c>
      <c r="IR664" s="268"/>
      <c r="IS664" s="203"/>
      <c r="IT664" s="426"/>
      <c r="IV664" s="203"/>
      <c r="IW664" s="203"/>
      <c r="IX664" s="203"/>
      <c r="IY664" s="10"/>
      <c r="IZ664" s="10">
        <f>SUM(IY659:IY663)</f>
        <v>61.2</v>
      </c>
      <c r="JA664" s="268"/>
      <c r="JB664" s="203"/>
      <c r="JC664" s="426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6"/>
      <c r="JN664" s="203"/>
      <c r="JO664" s="203"/>
      <c r="JP664" s="203"/>
      <c r="JQ664" s="10"/>
      <c r="JR664" s="10">
        <f>SUM(JQ659:JQ663)</f>
        <v>32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13.2</v>
      </c>
      <c r="KB664" s="268"/>
      <c r="KC664" s="203"/>
      <c r="KD664" s="426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53.1</v>
      </c>
      <c r="KT664" s="268"/>
      <c r="KU664" s="203"/>
      <c r="KV664" s="432"/>
      <c r="KX664" s="203"/>
      <c r="KY664" s="203"/>
      <c r="KZ664" s="203"/>
      <c r="LA664" s="10"/>
      <c r="LB664" s="10">
        <f>SUM(LA659:LA663)</f>
        <v>88.6</v>
      </c>
      <c r="LC664" s="268"/>
      <c r="LD664" s="203"/>
      <c r="LE664" s="426"/>
      <c r="LG664" s="203"/>
      <c r="LH664" s="203"/>
      <c r="LI664" s="203"/>
      <c r="LJ664" s="10"/>
      <c r="LK664" s="10">
        <f>SUM(LJ659:LJ663)</f>
        <v>14.3</v>
      </c>
      <c r="LL664" s="268"/>
      <c r="LM664" s="203"/>
      <c r="LN664" s="426"/>
      <c r="LP664" s="203"/>
      <c r="LQ664" s="203"/>
      <c r="LR664" s="203"/>
      <c r="LS664" s="10"/>
      <c r="LT664" s="10">
        <f>SUM(LS659:LS663)</f>
        <v>10.7</v>
      </c>
      <c r="LU664" s="268"/>
      <c r="LV664" s="203"/>
      <c r="LW664" s="426"/>
      <c r="LY664" s="203"/>
      <c r="LZ664" s="203"/>
      <c r="MA664" s="203"/>
      <c r="MB664" s="10"/>
      <c r="MC664" s="10">
        <f>SUM(MB659:MB663)</f>
        <v>11.1</v>
      </c>
      <c r="MD664" s="268"/>
      <c r="ME664" s="203"/>
      <c r="MF664" s="426"/>
      <c r="MH664" s="203"/>
      <c r="MI664" s="203"/>
      <c r="MJ664" s="203"/>
      <c r="MK664" s="10"/>
      <c r="ML664" s="10">
        <f>SUM(MK659:MK663)</f>
        <v>49</v>
      </c>
      <c r="MM664" s="268"/>
      <c r="MN664" s="203"/>
      <c r="MO664" s="426"/>
      <c r="MQ664" s="203"/>
      <c r="MR664" s="203"/>
      <c r="MS664" s="203"/>
      <c r="MT664" s="10"/>
      <c r="MU664" s="10">
        <f>SUM(MT659:MT663)</f>
        <v>4.5</v>
      </c>
      <c r="MV664" s="268"/>
      <c r="MW664" s="203"/>
      <c r="MX664" s="426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26"/>
      <c r="NI664" s="203"/>
      <c r="NJ664" s="203"/>
      <c r="NK664" s="203"/>
      <c r="NL664" s="10"/>
      <c r="NM664" s="10">
        <f>SUM(NL659:NL663)</f>
        <v>4.5</v>
      </c>
      <c r="NN664" s="268"/>
      <c r="NO664" s="203"/>
      <c r="NP664" s="428"/>
      <c r="NR664" s="203"/>
      <c r="NS664" s="203"/>
      <c r="NT664" s="203"/>
      <c r="NU664" s="10"/>
      <c r="NV664" s="10">
        <f>SUM(NU659:NU663)</f>
        <v>4.5</v>
      </c>
      <c r="NW664" s="268"/>
      <c r="NX664" s="203"/>
      <c r="NY664" s="426"/>
      <c r="OA664" s="203"/>
      <c r="OB664" s="203"/>
      <c r="OC664" s="203"/>
      <c r="OD664" s="203"/>
      <c r="OE664" s="10">
        <f>SUM(OD659:OD663)</f>
        <v>9.4</v>
      </c>
      <c r="OF664" s="268"/>
      <c r="OG664" s="203"/>
      <c r="OH664" s="426"/>
      <c r="OJ664" s="203"/>
      <c r="OK664" s="203"/>
      <c r="OL664" s="203"/>
      <c r="OM664" s="10"/>
      <c r="ON664" s="10">
        <f>SUM(OM659:OM663)</f>
        <v>11.5</v>
      </c>
      <c r="OO664" s="268"/>
      <c r="OP664" s="203"/>
      <c r="OQ664" s="428"/>
      <c r="OS664" s="203"/>
      <c r="OT664" s="203"/>
      <c r="OU664" s="203"/>
      <c r="OV664" s="10"/>
      <c r="OW664" s="10">
        <f>SUM(OV659:OV663)</f>
        <v>0</v>
      </c>
      <c r="OX664" s="268"/>
      <c r="OY664" s="203"/>
      <c r="OZ664" s="431"/>
      <c r="PB664" s="203"/>
      <c r="PC664" s="203"/>
      <c r="PD664" s="203"/>
      <c r="PE664" s="10"/>
      <c r="PF664" s="10">
        <f>SUM(PE659:PE663)</f>
        <v>42.7</v>
      </c>
      <c r="PG664" s="268"/>
      <c r="PH664" s="203"/>
      <c r="PI664" s="426"/>
      <c r="PK664" s="203"/>
      <c r="PL664" s="203"/>
      <c r="PM664" s="203"/>
      <c r="PN664" s="10"/>
      <c r="PO664" s="10">
        <f>SUM(PN659:PN663)</f>
        <v>72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6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6"/>
      <c r="QL664" s="203"/>
      <c r="QM664" s="203"/>
      <c r="QN664" s="203"/>
      <c r="QO664" s="10"/>
      <c r="QP664" s="10">
        <f>SUM(QO659:QO663)</f>
        <v>63.4</v>
      </c>
      <c r="QQ664" s="268"/>
      <c r="QR664" s="203"/>
      <c r="QS664" s="426"/>
      <c r="QU664" s="203"/>
      <c r="QV664" s="203"/>
      <c r="QW664" s="203"/>
      <c r="QX664" s="10"/>
      <c r="QY664" s="10">
        <f>SUM(QX659:QX663)</f>
        <v>21.8</v>
      </c>
      <c r="QZ664" s="268"/>
      <c r="RA664" s="203"/>
      <c r="RB664" s="426"/>
      <c r="RD664" s="203"/>
      <c r="RE664" s="203"/>
      <c r="RF664" s="203"/>
      <c r="RG664" s="10"/>
      <c r="RH664" s="10">
        <f>SUM(RG659:RG663)</f>
        <v>6.6000000000000005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6"/>
      <c r="RV664" s="203"/>
      <c r="RW664" s="203"/>
      <c r="RX664" s="203"/>
      <c r="RY664" s="10"/>
      <c r="RZ664" s="10">
        <f>SUM(RY659:RY663)</f>
        <v>58.9</v>
      </c>
      <c r="SA664" s="274"/>
      <c r="SB664" s="203"/>
      <c r="SC664" s="426"/>
      <c r="SE664" s="203"/>
      <c r="SF664" s="203"/>
      <c r="SG664" s="203"/>
      <c r="SH664" s="10"/>
      <c r="SI664" s="10">
        <f>SUM(SH659:SH663)</f>
        <v>46.2</v>
      </c>
      <c r="SJ664" s="274"/>
      <c r="SK664" s="203"/>
      <c r="SL664" s="426"/>
      <c r="SN664" s="203"/>
      <c r="SO664" s="203"/>
      <c r="SP664" s="203"/>
      <c r="SQ664" s="10"/>
      <c r="SR664" s="10">
        <f>SUM(SQ659:SQ663)</f>
        <v>91.5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11</v>
      </c>
      <c r="TB664" s="274"/>
      <c r="TC664" s="203"/>
      <c r="TD664" s="431"/>
      <c r="TF664" s="203"/>
      <c r="TG664" s="203"/>
      <c r="TH664" s="203"/>
      <c r="TI664" s="203"/>
      <c r="TJ664" s="10">
        <f>SUM(TI659:TI663)</f>
        <v>0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72.199999999999989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22.2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273.20000000000005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10.9</v>
      </c>
      <c r="VD664" s="274"/>
      <c r="VE664" s="203"/>
      <c r="VF664" s="426"/>
      <c r="VH664" s="203"/>
      <c r="VI664" s="203"/>
      <c r="VJ664" s="203"/>
      <c r="VK664" s="10"/>
      <c r="VL664" s="10">
        <f>SUM(VK659:VK663)</f>
        <v>4.4000000000000004</v>
      </c>
      <c r="VM664" s="274"/>
      <c r="VN664" s="203"/>
      <c r="VO664" s="426"/>
      <c r="VQ664" s="203"/>
      <c r="VR664" s="203"/>
      <c r="VS664" s="203"/>
      <c r="VT664" s="10"/>
      <c r="VU664" s="10">
        <f>SUM(VT659:VT663)</f>
        <v>19.600000000000001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10.5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6"/>
      <c r="XJ664" s="203"/>
      <c r="XK664" s="203"/>
      <c r="XL664" s="203"/>
      <c r="XM664" s="203"/>
      <c r="XN664" s="10">
        <f>SUM(XM659:XM663)</f>
        <v>49</v>
      </c>
      <c r="XO664" s="274"/>
      <c r="XP664" s="203"/>
      <c r="XQ664" s="426"/>
      <c r="XS664" s="203"/>
      <c r="XT664" s="203"/>
      <c r="XU664" s="203"/>
      <c r="XV664" s="10"/>
      <c r="XW664" s="10">
        <f>SUM(XV659:XV663)</f>
        <v>203.4</v>
      </c>
      <c r="XX664" s="274"/>
      <c r="XY664" s="203"/>
      <c r="XZ664" s="426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31"/>
      <c r="ZC664" s="203"/>
      <c r="ZD664" s="203"/>
      <c r="ZE664" s="203"/>
      <c r="ZF664" s="203"/>
      <c r="ZG664" s="10">
        <f>SUM(ZF659:ZF663)</f>
        <v>236.5</v>
      </c>
      <c r="ZH664" s="274"/>
      <c r="ZI664" s="203"/>
      <c r="ZJ664" s="426"/>
      <c r="ZL664" s="203"/>
      <c r="ZM664" s="203"/>
      <c r="ZN664" s="203"/>
      <c r="ZO664" s="203"/>
      <c r="ZP664" s="10">
        <f>SUM(ZO659:ZO663)</f>
        <v>5.5</v>
      </c>
      <c r="ZQ664" s="274"/>
      <c r="ZR664" s="203"/>
      <c r="ZS664" s="426"/>
      <c r="ZU664" s="203"/>
      <c r="ZV664" s="203"/>
      <c r="ZW664" s="203"/>
      <c r="ZX664" s="10"/>
      <c r="ZY664" s="10">
        <f>SUM(ZX659:ZX663)</f>
        <v>20.8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47.7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13.2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0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6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6"/>
      <c r="AHB664" s="203"/>
      <c r="AHC664" s="203"/>
      <c r="AHD664" s="203"/>
      <c r="AHE664" s="10"/>
      <c r="AHF664" s="10">
        <f>SUM(AHE659:AHE663)</f>
        <v>89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11.7</v>
      </c>
      <c r="AHP664" s="274"/>
      <c r="AHQ664" s="203"/>
      <c r="AHR664" s="432"/>
      <c r="AHT664" s="203"/>
      <c r="AHU664" s="203"/>
      <c r="AHV664" s="203"/>
      <c r="AHW664" s="10"/>
      <c r="AHX664" s="10">
        <f>SUM(AHW659:AHW663)</f>
        <v>225.70000000000002</v>
      </c>
      <c r="AHY664" s="274"/>
      <c r="AHZ664" s="203"/>
      <c r="AIA664" s="432"/>
      <c r="AIC664" s="203"/>
      <c r="AID664" s="203"/>
      <c r="AIE664" s="203"/>
      <c r="AIF664" s="10"/>
      <c r="AIG664" s="10">
        <f>SUM(AIF659:AIF663)</f>
        <v>10.5</v>
      </c>
      <c r="AIH664" s="274"/>
      <c r="AII664" s="203"/>
      <c r="AIJ664" s="432"/>
      <c r="AIL664" s="203"/>
      <c r="AIM664" s="203"/>
      <c r="AIN664" s="203"/>
      <c r="AIO664" s="10"/>
      <c r="AIP664" s="10">
        <f>SUM(AIO659:AIO663)</f>
        <v>0</v>
      </c>
      <c r="AIQ664" s="274"/>
      <c r="AIR664" s="203"/>
      <c r="AIS664" s="432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2"/>
      <c r="AJD664" s="203"/>
      <c r="AJE664" s="203"/>
      <c r="AJF664" s="203"/>
      <c r="AJG664" s="10"/>
      <c r="AJH664" s="10">
        <f>SUM(AJG659:AJG663)</f>
        <v>4.1999999999999993</v>
      </c>
      <c r="AJI664" s="274"/>
      <c r="AJJ664" s="203"/>
      <c r="AJK664" s="432"/>
      <c r="AJM664" s="203"/>
      <c r="AJN664" s="203"/>
      <c r="AJO664" s="203"/>
      <c r="AJP664" s="10"/>
      <c r="AJQ664" s="10">
        <f>SUM(AJP659:AJP663)</f>
        <v>5.5</v>
      </c>
      <c r="AJR664" s="274"/>
      <c r="AJS664" s="203"/>
      <c r="AJT664" s="435"/>
      <c r="AJV664" s="203"/>
      <c r="AJW664" s="203"/>
      <c r="AJX664" s="203"/>
      <c r="AJY664" s="10"/>
      <c r="AJZ664" s="10">
        <f>SUM(AJY659:AJY663)</f>
        <v>172.8</v>
      </c>
      <c r="AKA664" s="274"/>
      <c r="AKB664" s="203"/>
      <c r="AKC664" s="432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2"/>
      <c r="AKN664" s="203"/>
      <c r="AKO664" s="203"/>
      <c r="AKP664" s="203"/>
      <c r="AKQ664" s="10"/>
      <c r="AKR664" s="10">
        <f>SUM(AKQ659:AKQ663)</f>
        <v>56.1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3.5999999999999996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6.5</v>
      </c>
      <c r="ALT664" s="274"/>
      <c r="ALU664" s="203"/>
      <c r="ALV664" s="432"/>
      <c r="ALX664" s="203"/>
      <c r="ALY664" s="203"/>
      <c r="ALZ664" s="203"/>
      <c r="AMA664" s="10"/>
      <c r="AMB664" s="10">
        <f>SUM(AMA659:AMA663)</f>
        <v>0</v>
      </c>
      <c r="AMC664" s="274"/>
      <c r="AMD664" s="203"/>
      <c r="AME664" s="432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2"/>
      <c r="AMP664" s="203"/>
      <c r="AMQ664" s="203"/>
      <c r="AMR664" s="203"/>
      <c r="AMS664" s="10"/>
      <c r="AMT664" s="10">
        <f>SUM(AMS659:AMS663)</f>
        <v>7.1999999999999993</v>
      </c>
      <c r="AMU664" s="274"/>
      <c r="AMV664" s="203"/>
      <c r="AMW664" s="432"/>
      <c r="AMY664" s="203"/>
      <c r="AMZ664" s="203"/>
      <c r="ANA664" s="203"/>
      <c r="ANB664" s="10"/>
      <c r="ANC664" s="10">
        <f>SUM(ANB659:ANB663)</f>
        <v>13.299999999999999</v>
      </c>
      <c r="AND664" s="274"/>
      <c r="ANE664" s="203"/>
      <c r="ANF664" s="432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13.2</v>
      </c>
      <c r="ANV664" s="274"/>
      <c r="ANW664" s="203"/>
      <c r="ANX664" s="432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2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2"/>
      <c r="APA664" s="203"/>
      <c r="APB664" s="203"/>
      <c r="APC664" s="203"/>
      <c r="APD664" s="10"/>
      <c r="APE664" s="10">
        <f>SUM(APD659:APD663)</f>
        <v>15</v>
      </c>
      <c r="APF664" s="274"/>
      <c r="APG664" s="203"/>
      <c r="APH664" s="432"/>
      <c r="APJ664" s="203"/>
      <c r="APK664" s="203"/>
      <c r="APL664" s="203"/>
      <c r="APM664" s="10"/>
      <c r="APN664" s="10">
        <f>SUM(APM659:APM663)</f>
        <v>7</v>
      </c>
      <c r="APO664" s="274"/>
      <c r="APP664" s="203"/>
      <c r="APQ664" s="432"/>
      <c r="APS664" s="203"/>
      <c r="APT664" s="203"/>
      <c r="APU664" s="203"/>
      <c r="APV664" s="10"/>
      <c r="APW664" s="10">
        <f>SUM(APV659:APV663)</f>
        <v>0</v>
      </c>
      <c r="APX664" s="274"/>
      <c r="APY664" s="203"/>
      <c r="APZ664" s="432"/>
      <c r="AQB664" s="203"/>
      <c r="AQC664" s="203"/>
      <c r="AQD664" s="203"/>
      <c r="AQE664" s="10"/>
      <c r="AQF664" s="10">
        <f>SUM(AQE659:AQE663)</f>
        <v>4.5</v>
      </c>
      <c r="AQG664" s="274"/>
    </row>
    <row r="665" spans="1:1125" s="14" customFormat="1" ht="15">
      <c r="A665" s="203" t="s">
        <v>120</v>
      </c>
      <c r="B665" s="277" t="s">
        <v>2869</v>
      </c>
      <c r="D665" s="284">
        <f>IF(C665="Kopman",2.2,1)</f>
        <v>1</v>
      </c>
      <c r="E665" s="204">
        <f>VLOOKUP(B665,$A$681:$F$2236,6,FALSE)</f>
        <v>82</v>
      </c>
      <c r="F665" s="203" t="s">
        <v>61</v>
      </c>
      <c r="G665" s="10">
        <f>E665*1.5</f>
        <v>123</v>
      </c>
      <c r="H665" s="10"/>
      <c r="I665" s="268"/>
      <c r="J665" s="203" t="s">
        <v>120</v>
      </c>
      <c r="K665" s="277" t="s">
        <v>2539</v>
      </c>
      <c r="M665" s="284">
        <f>IF(L665="Kopman",2.2,1)</f>
        <v>1</v>
      </c>
      <c r="N665" s="204">
        <f>VLOOKUP(K665,$A$681:$F$2236,6,FALSE)</f>
        <v>5</v>
      </c>
      <c r="O665" s="203" t="s">
        <v>61</v>
      </c>
      <c r="P665" s="10">
        <f>N665*1.5*M665</f>
        <v>7.5</v>
      </c>
      <c r="Q665" s="10"/>
      <c r="R665" s="268"/>
      <c r="S665" s="203" t="s">
        <v>120</v>
      </c>
      <c r="T665" s="277" t="s">
        <v>2869</v>
      </c>
      <c r="V665" s="284">
        <f>IF(U665="Kopman",2.2,1)</f>
        <v>1</v>
      </c>
      <c r="W665" s="204">
        <f>VLOOKUP(T665,$A$681:$F$2236,6,FALSE)</f>
        <v>82</v>
      </c>
      <c r="X665" s="203" t="s">
        <v>61</v>
      </c>
      <c r="Y665" s="10">
        <f>W665*1.5*V665</f>
        <v>123</v>
      </c>
      <c r="Z665" s="10"/>
      <c r="AA665" s="268"/>
      <c r="AB665" s="203" t="s">
        <v>120</v>
      </c>
      <c r="AC665" s="277" t="s">
        <v>2539</v>
      </c>
      <c r="AE665" s="284">
        <f>IF(AD665="Kopman",2.2,1)</f>
        <v>1</v>
      </c>
      <c r="AF665" s="204">
        <f>VLOOKUP(AC665,$A$681:$F$2236,6,FALSE)</f>
        <v>5</v>
      </c>
      <c r="AG665" s="203" t="s">
        <v>61</v>
      </c>
      <c r="AH665" s="10">
        <f>AF665*1.5*AE665</f>
        <v>7.5</v>
      </c>
      <c r="AI665" s="10"/>
      <c r="AJ665" s="268"/>
      <c r="AK665" s="203" t="s">
        <v>120</v>
      </c>
      <c r="AL665" s="277" t="s">
        <v>1301</v>
      </c>
      <c r="AN665" s="284">
        <f>IF(AM665="Kopman",2.2,1)</f>
        <v>1</v>
      </c>
      <c r="AO665" s="204">
        <f>VLOOKUP(AL665,$A$681:$F$2236,6,FALSE)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445</v>
      </c>
      <c r="AW665" s="284">
        <f>IF(AV665="Kopman",2.2,1)</f>
        <v>1</v>
      </c>
      <c r="AX665" s="204">
        <f>VLOOKUP(AU665,$A$681:$F$2236,6,FALSE)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1289</v>
      </c>
      <c r="BF665" s="284">
        <f>IF(BE665="Kopman",2.2,1)</f>
        <v>1</v>
      </c>
      <c r="BG665" s="204">
        <f>VLOOKUP(BD665,$A$681:$F$2236,6,FALSE)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2869</v>
      </c>
      <c r="BO665" s="284">
        <f>IF(BN665="Kopman",2.2,1)</f>
        <v>1</v>
      </c>
      <c r="BP665" s="204">
        <f>VLOOKUP(BM665,$A$681:$F$2236,6,FALSE)</f>
        <v>82</v>
      </c>
      <c r="BQ665" s="203" t="s">
        <v>61</v>
      </c>
      <c r="BR665" s="10">
        <f>BP665*1.5*BO665</f>
        <v>123</v>
      </c>
      <c r="BS665" s="10"/>
      <c r="BT665" s="268"/>
      <c r="BU665" s="203" t="s">
        <v>120</v>
      </c>
      <c r="BV665" s="277" t="s">
        <v>2539</v>
      </c>
      <c r="BX665" s="284">
        <f>IF(BW665="Kopman",2.2,1)</f>
        <v>1</v>
      </c>
      <c r="BY665" s="204">
        <f>VLOOKUP(BV665,$A$681:$F$2236,6,FALSE)</f>
        <v>5</v>
      </c>
      <c r="BZ665" s="203" t="s">
        <v>61</v>
      </c>
      <c r="CA665" s="10">
        <f>BY665*1.5*BX665</f>
        <v>7.5</v>
      </c>
      <c r="CB665" s="10"/>
      <c r="CC665" s="268"/>
      <c r="CD665" s="203" t="s">
        <v>120</v>
      </c>
      <c r="CE665" s="277" t="s">
        <v>2085</v>
      </c>
      <c r="CG665" s="284">
        <f>IF(CF665="Kopman",2.2,1)</f>
        <v>1</v>
      </c>
      <c r="CH665" s="204">
        <f>VLOOKUP(CE665,$A$681:$F$2236,6,FALSE)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2166</v>
      </c>
      <c r="CP665" s="284">
        <f>IF(CO665="Kopman",2.2,1)</f>
        <v>1</v>
      </c>
      <c r="CQ665" s="204">
        <f>VLOOKUP(CN665,$A$681:$F$2236,6,FALSE)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496</v>
      </c>
      <c r="CY665" s="284">
        <f>IF(CX665="Kopman",2.2,1)</f>
        <v>1</v>
      </c>
      <c r="CZ665" s="204">
        <f>VLOOKUP(CW665,$A$681:$F$2236,6,FALSE)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2539</v>
      </c>
      <c r="DH665" s="284">
        <f>IF(DG665="Kopman",2.2,1)</f>
        <v>1</v>
      </c>
      <c r="DI665" s="204">
        <f>VLOOKUP(DF665,$A$681:$F$2236,6,FALSE)</f>
        <v>5</v>
      </c>
      <c r="DJ665" s="203" t="s">
        <v>61</v>
      </c>
      <c r="DK665" s="10">
        <f>DI665*1.5*DH665</f>
        <v>7.5</v>
      </c>
      <c r="DL665" s="10"/>
      <c r="DM665" s="268"/>
      <c r="DN665" s="203" t="s">
        <v>120</v>
      </c>
      <c r="DO665" s="277" t="s">
        <v>2539</v>
      </c>
      <c r="DQ665" s="284">
        <f>IF(DP665="Kopman",2.2,1)</f>
        <v>1</v>
      </c>
      <c r="DR665" s="204">
        <f>VLOOKUP(DO665,$A$681:$F$2236,6,FALSE)</f>
        <v>5</v>
      </c>
      <c r="DS665" s="203" t="s">
        <v>61</v>
      </c>
      <c r="DT665" s="10">
        <f>DR665*1.5*DQ665</f>
        <v>7.5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VLOOKUP(DX665,$A$681:$F$2236,6,FALSE)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2789</v>
      </c>
      <c r="EI665" s="284">
        <f>IF(EH665="Kopman",2.2,1)</f>
        <v>1</v>
      </c>
      <c r="EJ665" s="204">
        <f>VLOOKUP(EG665,$A$681:$F$2236,6,FALSE)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1859</v>
      </c>
      <c r="ER665" s="284">
        <f>IF(EQ665="Kopman",2.2,1)</f>
        <v>1</v>
      </c>
      <c r="ES665" s="204">
        <f>VLOOKUP(EP665,$A$681:$F$2236,6,FALSE)</f>
        <v>69</v>
      </c>
      <c r="ET665" s="203" t="s">
        <v>61</v>
      </c>
      <c r="EU665" s="10">
        <f>ES665*1.5*ER665</f>
        <v>103.5</v>
      </c>
      <c r="EV665" s="10"/>
      <c r="EW665" s="268"/>
      <c r="EX665" s="203" t="s">
        <v>120</v>
      </c>
      <c r="EY665" s="277" t="s">
        <v>694</v>
      </c>
      <c r="FA665" s="284">
        <f>IF(EZ665="Kopman",2.2,1)</f>
        <v>1</v>
      </c>
      <c r="FB665" s="204">
        <f>VLOOKUP(EY665,$A$681:$F$2236,6,FALSE)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4" t="s">
        <v>2539</v>
      </c>
      <c r="FJ665" s="284">
        <f>IF(FI665="Kopman",2.2,1)</f>
        <v>1</v>
      </c>
      <c r="FK665" s="204">
        <f>VLOOKUP(FH665,$A$681:$F$2236,6,FALSE)</f>
        <v>5</v>
      </c>
      <c r="FL665" s="203" t="s">
        <v>61</v>
      </c>
      <c r="FM665" s="10">
        <f>FK665*1.5*FJ665</f>
        <v>7.5</v>
      </c>
      <c r="FN665" s="10"/>
      <c r="FO665" s="268"/>
      <c r="FP665" s="203" t="s">
        <v>120</v>
      </c>
      <c r="FQ665" s="277" t="s">
        <v>632</v>
      </c>
      <c r="FS665" s="284">
        <f>IF(FR665="Kopman",2.2,1)</f>
        <v>1</v>
      </c>
      <c r="FT665" s="204">
        <f>VLOOKUP(FQ665,$A$681:$F$2236,6,FALSE)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445</v>
      </c>
      <c r="GB665" s="284">
        <f>IF(GA665="Kopman",2.2,1)</f>
        <v>1</v>
      </c>
      <c r="GC665" s="204">
        <f>VLOOKUP(FZ665,$A$681:$F$2236,6,FALSE)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2789</v>
      </c>
      <c r="GK665" s="284">
        <f>IF(GJ665="Kopman",2.2,1)</f>
        <v>1</v>
      </c>
      <c r="GL665" s="204">
        <f>VLOOKUP(GI665,$A$681:$F$2236,6,FALSE)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2539</v>
      </c>
      <c r="GT665" s="284">
        <f>IF(GS665="Kopman",2.2,1)</f>
        <v>1</v>
      </c>
      <c r="GU665" s="204">
        <f>VLOOKUP(GR665,$A$681:$F$2236,6,FALSE)</f>
        <v>5</v>
      </c>
      <c r="GV665" s="203" t="s">
        <v>61</v>
      </c>
      <c r="GW665" s="10">
        <f>GU665*1.5</f>
        <v>7.5</v>
      </c>
      <c r="GX665" s="10"/>
      <c r="GY665" s="268"/>
      <c r="GZ665" s="203" t="s">
        <v>120</v>
      </c>
      <c r="HA665" s="277" t="s">
        <v>848</v>
      </c>
      <c r="HC665" s="284">
        <f>IF(HB665="Kopman",2.2,1)</f>
        <v>1</v>
      </c>
      <c r="HD665" s="204">
        <f>VLOOKUP(HA665,$A$681:$F$2236,6,FALSE)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445</v>
      </c>
      <c r="HL665" s="284">
        <f>IF(HK665="Kopman",2.2,1)</f>
        <v>1</v>
      </c>
      <c r="HM665" s="204">
        <f>VLOOKUP(HJ665,$A$681:$F$2236,6,FALSE)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9" t="s">
        <v>2869</v>
      </c>
      <c r="HT665" s="418" t="s">
        <v>2034</v>
      </c>
      <c r="HU665" s="284">
        <f>IF(HT665="Kopman",2.2,1)</f>
        <v>2.2000000000000002</v>
      </c>
      <c r="HV665" s="204">
        <f>VLOOKUP(HS665,$A$681:$F$2236,6,FALSE)</f>
        <v>82</v>
      </c>
      <c r="HW665" s="203" t="s">
        <v>61</v>
      </c>
      <c r="HX665" s="10">
        <f>HV665*1.5*HU665</f>
        <v>270.60000000000002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VLOOKUP(IB665,$A$681:$F$2236,6,FALSE)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2737</v>
      </c>
      <c r="IM665" s="284">
        <f>IF(IL665="Kopman",2.2,1)</f>
        <v>1</v>
      </c>
      <c r="IN665" s="204">
        <f>VLOOKUP(IK665,$A$681:$F$2236,6,FALSE)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694</v>
      </c>
      <c r="IV665" s="284">
        <f>IF(IU665="Kopman",2.2,1)</f>
        <v>1</v>
      </c>
      <c r="IW665" s="204">
        <f>VLOOKUP(IT665,$A$681:$F$2236,6,FALSE)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536</v>
      </c>
      <c r="JE665" s="284">
        <f>IF(JD665="Kopman",2.2,1)</f>
        <v>1</v>
      </c>
      <c r="JF665" s="204">
        <f>VLOOKUP(JC665,$A$681:$F$2236,6,FALSE)</f>
        <v>28</v>
      </c>
      <c r="JG665" s="203" t="s">
        <v>61</v>
      </c>
      <c r="JH665" s="10">
        <f>JF665*1.5*JE665</f>
        <v>42</v>
      </c>
      <c r="JI665" s="10"/>
      <c r="JJ665" s="268"/>
      <c r="JK665" s="203" t="s">
        <v>120</v>
      </c>
      <c r="JL665" s="277" t="s">
        <v>445</v>
      </c>
      <c r="JN665" s="284">
        <f>IF(JM665="Kopman",2.2,1)</f>
        <v>1</v>
      </c>
      <c r="JO665" s="204">
        <f>VLOOKUP(JL665,$A$681:$F$2236,6,FALSE)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2814</v>
      </c>
      <c r="JW665" s="284">
        <f>IF(JV665="Kopman",2.2,1)</f>
        <v>1</v>
      </c>
      <c r="JX665" s="204">
        <f>VLOOKUP(JU665,$A$681:$F$2236,6,FALSE)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662</v>
      </c>
      <c r="KF665" s="284">
        <f>IF(KE665="Kopman",2.2,1)</f>
        <v>1</v>
      </c>
      <c r="KG665" s="204">
        <f>VLOOKUP(KD665,$A$681:$F$2236,6,FALSE)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445</v>
      </c>
      <c r="KO665" s="284">
        <f>IF(KN665="Kopman",2.2,1)</f>
        <v>1</v>
      </c>
      <c r="KP665" s="204">
        <f>VLOOKUP(KM665,$A$681:$F$2236,6,FALSE)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2539</v>
      </c>
      <c r="KX665" s="284">
        <f>IF(KW665="Kopman",2.2,1)</f>
        <v>1</v>
      </c>
      <c r="KY665" s="204">
        <f>VLOOKUP(KV665,$A$681:$F$2236,6,FALSE)</f>
        <v>5</v>
      </c>
      <c r="KZ665" s="203" t="s">
        <v>61</v>
      </c>
      <c r="LA665" s="10">
        <f>KY665*1.5*KX665</f>
        <v>7.5</v>
      </c>
      <c r="LB665" s="10"/>
      <c r="LC665" s="268"/>
      <c r="LD665" s="203" t="s">
        <v>120</v>
      </c>
      <c r="LE665" s="277" t="s">
        <v>2898</v>
      </c>
      <c r="LG665" s="284">
        <f>IF(LF665="Kopman",2.2,1)</f>
        <v>1</v>
      </c>
      <c r="LH665" s="204">
        <f>VLOOKUP(LE665,$A$681:$F$2236,6,FALSE)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445</v>
      </c>
      <c r="LP665" s="284">
        <f>IF(LO665="Kopman",2.2,1)</f>
        <v>1</v>
      </c>
      <c r="LQ665" s="204">
        <f>VLOOKUP(LN665,$A$681:$F$2236,6,FALSE)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496</v>
      </c>
      <c r="LY665" s="284">
        <f>IF(LX665="Kopman",2.2,1)</f>
        <v>1</v>
      </c>
      <c r="LZ665" s="204">
        <f>VLOOKUP(LW665,$A$681:$F$2236,6,FALSE)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694</v>
      </c>
      <c r="MH665" s="284">
        <f>IF(MG665="Kopman",2.2,1)</f>
        <v>1</v>
      </c>
      <c r="MI665" s="204">
        <f>VLOOKUP(MF665,$A$681:$F$2236,6,FALSE)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856</v>
      </c>
      <c r="MQ665" s="284">
        <f>IF(MP665="Kopman",2.2,1)</f>
        <v>1</v>
      </c>
      <c r="MR665" s="204">
        <f>VLOOKUP(MO665,$A$681:$F$2236,6,FALSE)</f>
        <v>27</v>
      </c>
      <c r="MS665" s="203" t="s">
        <v>61</v>
      </c>
      <c r="MT665" s="10">
        <f>MR665*1.5*MQ665</f>
        <v>40.5</v>
      </c>
      <c r="MU665" s="10"/>
      <c r="MV665" s="268"/>
      <c r="MW665" s="203" t="s">
        <v>120</v>
      </c>
      <c r="MX665" s="277" t="s">
        <v>536</v>
      </c>
      <c r="MZ665" s="284">
        <f>IF(MY665="Kopman",2.2,1)</f>
        <v>1</v>
      </c>
      <c r="NA665" s="204">
        <f>VLOOKUP(MX665,$A$681:$F$2236,6,FALSE)</f>
        <v>28</v>
      </c>
      <c r="NB665" s="203" t="s">
        <v>61</v>
      </c>
      <c r="NC665" s="10">
        <f>NA665*1.5*MZ665</f>
        <v>42</v>
      </c>
      <c r="ND665" s="10"/>
      <c r="NE665" s="268"/>
      <c r="NF665" s="203" t="s">
        <v>120</v>
      </c>
      <c r="NG665" s="277" t="s">
        <v>694</v>
      </c>
      <c r="NI665" s="284">
        <f>IF(NH665="Kopman",2.2,1)</f>
        <v>1</v>
      </c>
      <c r="NJ665" s="204">
        <f>VLOOKUP(NG665,$A$681:$F$2236,6,FALSE)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7" t="s">
        <v>1192</v>
      </c>
      <c r="NR665" s="284">
        <f>IF(NQ665="Kopman",2.2,1)</f>
        <v>1</v>
      </c>
      <c r="NS665" s="204">
        <f>VLOOKUP(NP665,$A$681:$F$2236,6,FALSE)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2674</v>
      </c>
      <c r="OA665" s="284">
        <f>IF(NZ665="Kopman",2.2,1)</f>
        <v>1</v>
      </c>
      <c r="OB665" s="204">
        <f>VLOOKUP(NY665,$A$681:$F$2236,6,FALSE)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445</v>
      </c>
      <c r="OJ665" s="284">
        <f>IF(OI665="Kopman",2.2,1)</f>
        <v>1</v>
      </c>
      <c r="OK665" s="204">
        <f>VLOOKUP(OH665,$A$681:$F$2236,6,FALSE)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7" t="s">
        <v>2775</v>
      </c>
      <c r="OS665" s="284">
        <f>IF(OR665="Kopman",2.2,1)</f>
        <v>1</v>
      </c>
      <c r="OT665" s="204">
        <f>VLOOKUP(OQ665,$A$681:$F$2236,6,FALSE)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31" t="s">
        <v>588</v>
      </c>
      <c r="PB665" s="284">
        <f>IF(PA665="Kopman",2.2,1)</f>
        <v>1</v>
      </c>
      <c r="PC665" s="204">
        <f>VLOOKUP(OZ665,$A$681:$F$2236,6,FALSE)</f>
        <v>39</v>
      </c>
      <c r="PD665" s="203" t="s">
        <v>61</v>
      </c>
      <c r="PE665" s="10">
        <f>PC665*1.5*PB665</f>
        <v>58.5</v>
      </c>
      <c r="PF665" s="10"/>
      <c r="PG665" s="268"/>
      <c r="PH665" s="203" t="s">
        <v>120</v>
      </c>
      <c r="PI665" s="277" t="s">
        <v>2539</v>
      </c>
      <c r="PK665" s="284">
        <f>IF(PJ665="Kopman",2.2,1)</f>
        <v>1</v>
      </c>
      <c r="PL665" s="204">
        <f>VLOOKUP(PI665,$A$681:$F$2236,6,FALSE)</f>
        <v>5</v>
      </c>
      <c r="PM665" s="203" t="s">
        <v>61</v>
      </c>
      <c r="PN665" s="10">
        <f>PL665*1.5*PK665</f>
        <v>7.5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VLOOKUP(PR665,$A$681:$F$2236,6,FALSE)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652</v>
      </c>
      <c r="QC665" s="284">
        <f>IF(QB665="Kopman",2.2,1)</f>
        <v>1</v>
      </c>
      <c r="QD665" s="204">
        <f>VLOOKUP(QA665,$A$681:$F$2236,6,FALSE)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588</v>
      </c>
      <c r="QL665" s="284">
        <f>IF(QK665="Kopman",2.2,1)</f>
        <v>1</v>
      </c>
      <c r="QM665" s="204">
        <f>VLOOKUP(QJ665,$A$681:$F$2236,6,FALSE)</f>
        <v>39</v>
      </c>
      <c r="QN665" s="203" t="s">
        <v>61</v>
      </c>
      <c r="QO665" s="10">
        <f>QM665*1.5*QL665</f>
        <v>58.5</v>
      </c>
      <c r="QP665" s="10"/>
      <c r="QQ665" s="268"/>
      <c r="QR665" s="203" t="s">
        <v>120</v>
      </c>
      <c r="QS665" s="277" t="s">
        <v>1861</v>
      </c>
      <c r="QU665" s="284">
        <f>IF(QT665="Kopman",2.2,1)</f>
        <v>1</v>
      </c>
      <c r="QV665" s="204">
        <f>VLOOKUP(QS665,$A$681:$F$2236,6,FALSE)</f>
        <v>1</v>
      </c>
      <c r="QW665" s="203" t="s">
        <v>61</v>
      </c>
      <c r="QX665" s="10">
        <f>QV665*1.5*QU665</f>
        <v>1.5</v>
      </c>
      <c r="QY665" s="10"/>
      <c r="QZ665" s="268"/>
      <c r="RA665" s="203" t="s">
        <v>120</v>
      </c>
      <c r="RB665" s="277" t="s">
        <v>2612</v>
      </c>
      <c r="RD665" s="284">
        <f>IF(RC665="Kopman",2.2,1)</f>
        <v>1</v>
      </c>
      <c r="RE665" s="204">
        <f>VLOOKUP(RB665,$A$681:$F$2236,6,FALSE)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VLOOKUP(RK665,$A$681:$F$2236,6,FALSE)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445</v>
      </c>
      <c r="RV665" s="284">
        <f>IF(RU665="Kopman",2.2,1)</f>
        <v>1</v>
      </c>
      <c r="RW665" s="204">
        <f>VLOOKUP(RT665,$A$681:$F$2236,6,FALSE)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445</v>
      </c>
      <c r="SE665" s="284">
        <f>IF(SD665="Kopman",2.2,1)</f>
        <v>1</v>
      </c>
      <c r="SF665" s="204">
        <f>VLOOKUP(SC665,$A$681:$F$2236,6,FALSE)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2869</v>
      </c>
      <c r="SN665" s="284">
        <f>IF(SM665="Kopman",2.2,1)</f>
        <v>1</v>
      </c>
      <c r="SO665" s="204">
        <f>VLOOKUP(SL665,$A$681:$F$2236,6,FALSE)</f>
        <v>82</v>
      </c>
      <c r="SP665" s="203" t="s">
        <v>61</v>
      </c>
      <c r="SQ665" s="10">
        <f>SO665*1.5*SN665</f>
        <v>123</v>
      </c>
      <c r="SR665" s="10"/>
      <c r="SS665" s="274"/>
      <c r="ST665" s="203" t="s">
        <v>120</v>
      </c>
      <c r="SU665" s="277" t="s">
        <v>2552</v>
      </c>
      <c r="SW665" s="284">
        <f>IF(SV665="Kopman",2.2,1)</f>
        <v>1</v>
      </c>
      <c r="SX665" s="204">
        <f>VLOOKUP(SU665,$A$681:$F$2236,6,FALSE)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31" t="s">
        <v>543</v>
      </c>
      <c r="TF665" s="284">
        <f>IF(TE665="Kopman",2.2,1)</f>
        <v>1</v>
      </c>
      <c r="TG665" s="204">
        <f>VLOOKUP(TD665,$A$681:$F$2236,6,FALSE)</f>
        <v>1</v>
      </c>
      <c r="TH665" s="203" t="s">
        <v>61</v>
      </c>
      <c r="TI665" s="10">
        <f>TG665*1.5</f>
        <v>1.5</v>
      </c>
      <c r="TK665" s="274"/>
      <c r="TL665" s="203" t="s">
        <v>120</v>
      </c>
      <c r="TM665" s="277" t="s">
        <v>2092</v>
      </c>
      <c r="TO665" s="284">
        <f>IF(TN665="Kopman",2.2,1)</f>
        <v>1</v>
      </c>
      <c r="TP665" s="204">
        <f>VLOOKUP(TM665,$A$681:$F$2236,6,FALSE)</f>
        <v>16</v>
      </c>
      <c r="TQ665" s="203" t="s">
        <v>61</v>
      </c>
      <c r="TR665" s="10">
        <f>TP665*1.5*TO665</f>
        <v>24</v>
      </c>
      <c r="TS665" s="10"/>
      <c r="TT665" s="274"/>
      <c r="TU665" s="203" t="s">
        <v>120</v>
      </c>
      <c r="TV665" s="419" t="s">
        <v>445</v>
      </c>
      <c r="TW665" s="418" t="s">
        <v>2034</v>
      </c>
      <c r="TX665" s="284">
        <f>IF(TW665="Kopman",2.2,1)</f>
        <v>2.2000000000000002</v>
      </c>
      <c r="TY665" s="204">
        <f>VLOOKUP(TV665,$A$681:$F$2236,6,FALSE)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VLOOKUP(UE665,$A$681:$F$2236,6,FALSE)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2714</v>
      </c>
      <c r="UP665" s="284">
        <f>IF(UO665="Kopman",2.2,1)</f>
        <v>1</v>
      </c>
      <c r="UQ665" s="204">
        <f>VLOOKUP(UN665,$A$681:$F$2236,6,FALSE)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1199</v>
      </c>
      <c r="UY665" s="284">
        <f>IF(UX665="Kopman",2.2,1)</f>
        <v>1</v>
      </c>
      <c r="UZ665" s="204">
        <f>VLOOKUP(UW665,$A$681:$F$2236,6,FALSE)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990</v>
      </c>
      <c r="VH665" s="284">
        <f>IF(VG665="Kopman",2.2,1)</f>
        <v>1</v>
      </c>
      <c r="VI665" s="204">
        <f>VLOOKUP(VF665,$A$681:$F$2236,6,FALSE)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652</v>
      </c>
      <c r="VQ665" s="284">
        <f>IF(VP665="Kopman",2.2,1)</f>
        <v>1</v>
      </c>
      <c r="VR665" s="204">
        <f>VLOOKUP(VO665,$A$681:$F$2236,6,FALSE)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VLOOKUP(VX665,$A$681:$F$2236,6,FALSE)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2737</v>
      </c>
      <c r="WI665" s="284">
        <f>IF(WH665="Kopman",2.2,1)</f>
        <v>1</v>
      </c>
      <c r="WJ665" s="204">
        <f>VLOOKUP(WG665,$A$681:$F$2236,6,FALSE)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VLOOKUP(WP665,$A$681:$F$2236,6,FALSE)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VLOOKUP(WY665,$A$681:$F$2236,6,FALSE)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445</v>
      </c>
      <c r="XJ665" s="284">
        <f>IF(XI665="Kopman",2.2,1)</f>
        <v>1</v>
      </c>
      <c r="XK665" s="204">
        <f>VLOOKUP(XH665,$A$681:$F$2236,6,FALSE)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632</v>
      </c>
      <c r="XS665" s="284">
        <f>IF(XR665="Kopman",2.2,1)</f>
        <v>1</v>
      </c>
      <c r="XT665" s="204">
        <f>VLOOKUP(XQ665,$A$681:$F$2236,6,FALSE)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2673</v>
      </c>
      <c r="YB665" s="284">
        <f>IF(YA665="Kopman",2.2,1)</f>
        <v>1</v>
      </c>
      <c r="YC665" s="204">
        <f>VLOOKUP(XZ665,$A$681:$F$2236,6,FALSE)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VLOOKUP(YI665,$A$681:$F$2236,6,FALSE)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VLOOKUP(YR665,$A$681:$F$2236,6,FALSE)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31" t="s">
        <v>1859</v>
      </c>
      <c r="ZC665" s="284">
        <f>IF(ZB665="Kopman",2.2,1)</f>
        <v>1</v>
      </c>
      <c r="ZD665" s="204">
        <f>VLOOKUP(ZA665,$A$681:$F$2236,6,FALSE)</f>
        <v>69</v>
      </c>
      <c r="ZE665" s="203" t="s">
        <v>61</v>
      </c>
      <c r="ZF665" s="10">
        <f>ZD665*1.5</f>
        <v>103.5</v>
      </c>
      <c r="ZH665" s="274"/>
      <c r="ZI665" s="203" t="s">
        <v>120</v>
      </c>
      <c r="ZJ665" s="277" t="s">
        <v>543</v>
      </c>
      <c r="ZL665" s="284">
        <f>IF(ZK665="Kopman",2.2,1)</f>
        <v>1</v>
      </c>
      <c r="ZM665" s="204">
        <f>VLOOKUP(ZJ665,$A$681:$F$2236,6,FALSE)</f>
        <v>1</v>
      </c>
      <c r="ZN665" s="203" t="s">
        <v>61</v>
      </c>
      <c r="ZO665" s="10">
        <f>ZM665*1.5</f>
        <v>1.5</v>
      </c>
      <c r="ZQ665" s="274"/>
      <c r="ZR665" s="203" t="s">
        <v>120</v>
      </c>
      <c r="ZS665" s="277" t="s">
        <v>543</v>
      </c>
      <c r="ZU665" s="284">
        <f>IF(ZT665="Kopman",2.2,1)</f>
        <v>1</v>
      </c>
      <c r="ZV665" s="204">
        <f>VLOOKUP(ZS665,$A$681:$F$2236,6,FALSE)</f>
        <v>1</v>
      </c>
      <c r="ZW665" s="203" t="s">
        <v>61</v>
      </c>
      <c r="ZX665" s="10">
        <f>ZV665*1.5*ZU665</f>
        <v>1.5</v>
      </c>
      <c r="ZY665" s="10"/>
      <c r="ZZ665" s="274"/>
      <c r="AAA665" s="203" t="s">
        <v>120</v>
      </c>
      <c r="AAB665" s="277" t="s">
        <v>652</v>
      </c>
      <c r="AAD665" s="284">
        <f>IF(AAC665="Kopman",2.2,1)</f>
        <v>1</v>
      </c>
      <c r="AAE665" s="204">
        <f>VLOOKUP(AAB665,$A$681:$F$2236,6,FALSE)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2571</v>
      </c>
      <c r="AAM665" s="284">
        <f>IF(AAL665="Kopman",2.2,1)</f>
        <v>1</v>
      </c>
      <c r="AAN665" s="204">
        <f>VLOOKUP(AAK665,$A$681:$F$2236,6,FALSE)</f>
        <v>0</v>
      </c>
      <c r="AAO665" s="203" t="s">
        <v>61</v>
      </c>
      <c r="AAP665" s="10">
        <f>AAN665*1.5*AAM665</f>
        <v>0</v>
      </c>
      <c r="AAQ665" s="10"/>
      <c r="AAR665" s="274"/>
      <c r="AAS665" s="203" t="s">
        <v>120</v>
      </c>
      <c r="AAT665" s="277" t="s">
        <v>2865</v>
      </c>
      <c r="AAV665" s="284">
        <f>IF(AAU665="Kopman",2.2,1)</f>
        <v>1</v>
      </c>
      <c r="AAW665" s="204">
        <f>VLOOKUP(AAT665,$A$681:$F$2236,6,FALSE)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VLOOKUP(ABC665,$A$681:$F$2236,6,FALSE)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2552</v>
      </c>
      <c r="ABN665" s="284">
        <f>IF(ABM665="Kopman",2.2,1)</f>
        <v>1</v>
      </c>
      <c r="ABO665" s="204">
        <f>VLOOKUP(ABL665,$A$681:$F$2236,6,FALSE)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1289</v>
      </c>
      <c r="ABW665" s="284">
        <f>IF(ABV665="Kopman",2.2,1)</f>
        <v>1</v>
      </c>
      <c r="ABX665" s="204">
        <f>VLOOKUP(ABU665,$A$681:$F$2236,6,FALSE)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VLOOKUP(ACD665,$A$681:$F$2236,6,FALSE)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VLOOKUP(ACM665,$A$681:$F$2236,6,FALSE)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VLOOKUP(ACV665,$A$681:$F$2236,6,FALSE)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VLOOKUP(ADE665,$A$681:$F$2236,6,FALSE)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VLOOKUP(ADN665,$A$681:$F$2236,6,FALSE)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VLOOKUP(ADW665,$A$681:$F$2236,6,FALSE)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VLOOKUP(AEF665,$A$681:$F$2236,6,FALSE)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VLOOKUP(AEO665,$A$681:$F$2236,6,FALSE)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VLOOKUP(AEX665,$A$681:$F$2236,6,FALSE)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VLOOKUP(AFG665,$A$681:$F$2236,6,FALSE)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VLOOKUP(AFP665,$A$681:$F$2236,6,FALSE)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VLOOKUP(AFY665,$A$681:$F$2236,6,FALSE)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VLOOKUP(AGH665,$A$681:$F$2236,6,FALSE)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VLOOKUP(AGQ665,$A$681:$F$2236,6,FALSE)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1289</v>
      </c>
      <c r="AHB665" s="284">
        <f>IF(AHA665="Kopman",2.2,1)</f>
        <v>1</v>
      </c>
      <c r="AHC665" s="204">
        <f>VLOOKUP(AGZ665,$A$681:$F$2236,6,FALSE)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3114</v>
      </c>
      <c r="AHK665" s="284">
        <f>IF(AHJ665="Kopman",2.2,1)</f>
        <v>1</v>
      </c>
      <c r="AHL665" s="204">
        <f>VLOOKUP(AHI665,$A$681:$F$2236,6,FALSE)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2110</v>
      </c>
      <c r="AHT665" s="284">
        <f>IF(AHS665="Kopman",2.2,1)</f>
        <v>1</v>
      </c>
      <c r="AHU665" s="204">
        <f>VLOOKUP(AHR665,$A$681:$F$2236,6,FALSE)</f>
        <v>0</v>
      </c>
      <c r="AHV665" s="203" t="s">
        <v>61</v>
      </c>
      <c r="AHW665" s="10">
        <f>AHU665*1.5*AHT665</f>
        <v>0</v>
      </c>
      <c r="AHX665" s="10"/>
      <c r="AHY665" s="274"/>
      <c r="AHZ665" s="203" t="s">
        <v>120</v>
      </c>
      <c r="AIA665" s="277" t="s">
        <v>445</v>
      </c>
      <c r="AIC665" s="284">
        <f>IF(AIB665="Kopman",2.2,1)</f>
        <v>1</v>
      </c>
      <c r="AID665" s="204">
        <f>VLOOKUP(AIA665,$A$681:$F$2236,6,FALSE)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2810</v>
      </c>
      <c r="AIL665" s="284">
        <f>IF(AIK665="Kopman",2.2,1)</f>
        <v>1</v>
      </c>
      <c r="AIM665" s="204">
        <f>VLOOKUP(AIJ665,$A$681:$F$2236,6,FALSE)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694</v>
      </c>
      <c r="AIU665" s="284">
        <f>IF(AIT665="Kopman",2.2,1)</f>
        <v>1</v>
      </c>
      <c r="AIV665" s="204">
        <f>VLOOKUP(AIS665,$A$681:$F$2236,6,FALSE)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694</v>
      </c>
      <c r="AJD665" s="284">
        <f>IF(AJC665="Kopman",2.2,1)</f>
        <v>1</v>
      </c>
      <c r="AJE665" s="204">
        <f>VLOOKUP(AJB665,$A$681:$F$2236,6,FALSE)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543</v>
      </c>
      <c r="AJM665" s="284">
        <f>IF(AJL665="Kopman",2.2,1)</f>
        <v>1</v>
      </c>
      <c r="AJN665" s="204">
        <f>VLOOKUP(AJK665,$A$681:$F$2236,6,FALSE)</f>
        <v>1</v>
      </c>
      <c r="AJO665" s="203" t="s">
        <v>61</v>
      </c>
      <c r="AJP665" s="10">
        <f>AJN665*1.5*AJM665</f>
        <v>1.5</v>
      </c>
      <c r="AJQ665" s="10"/>
      <c r="AJR665" s="274"/>
      <c r="AJS665" s="203" t="s">
        <v>120</v>
      </c>
      <c r="AJT665" s="434" t="s">
        <v>1740</v>
      </c>
      <c r="AJV665" s="284">
        <f>IF(AJU665="Kopman",2.2,1)</f>
        <v>1</v>
      </c>
      <c r="AJW665" s="204">
        <f>VLOOKUP(AJT665,$A$681:$F$2236,6,FALSE)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694</v>
      </c>
      <c r="AKE665" s="284">
        <f>IF(AKD665="Kopman",2.2,1)</f>
        <v>1</v>
      </c>
      <c r="AKF665" s="204">
        <f>VLOOKUP(AKC665,$A$681:$F$2236,6,FALSE)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694</v>
      </c>
      <c r="AKN665" s="284">
        <f>IF(AKM665="Kopman",2.2,1)</f>
        <v>1</v>
      </c>
      <c r="AKO665" s="204">
        <f>VLOOKUP(AKL665,$A$681:$F$2236,6,FALSE)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543</v>
      </c>
      <c r="AKW665" s="284">
        <f>IF(AKV665="Kopman",2.2,1)</f>
        <v>1</v>
      </c>
      <c r="AKX665" s="204">
        <f>VLOOKUP(AKU665,$A$681:$F$2236,6,FALSE)</f>
        <v>1</v>
      </c>
      <c r="AKY665" s="203" t="s">
        <v>61</v>
      </c>
      <c r="AKZ665" s="10">
        <f>AKX665*1.5*AKW665</f>
        <v>1.5</v>
      </c>
      <c r="ALA665" s="10"/>
      <c r="ALB665" s="274"/>
      <c r="ALC665" s="203" t="s">
        <v>120</v>
      </c>
      <c r="ALD665" s="277" t="s">
        <v>445</v>
      </c>
      <c r="ALF665" s="284">
        <f>IF(ALE665="Kopman",2.2,1)</f>
        <v>1</v>
      </c>
      <c r="ALG665" s="204">
        <f>VLOOKUP(ALD665,$A$681:$F$2236,6,FALSE)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2674</v>
      </c>
      <c r="ALO665" s="284">
        <f>IF(ALN665="Kopman",2.2,1)</f>
        <v>1</v>
      </c>
      <c r="ALP665" s="204">
        <f>VLOOKUP(ALM665,$A$681:$F$2236,6,FALSE)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652</v>
      </c>
      <c r="ALX665" s="284">
        <f>IF(ALW665="Kopman",2.2,1)</f>
        <v>1</v>
      </c>
      <c r="ALY665" s="204">
        <f>VLOOKUP(ALV665,$A$681:$F$2236,6,FALSE)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856</v>
      </c>
      <c r="AMG665" s="284">
        <f>IF(AMF665="Kopman",2.2,1)</f>
        <v>1</v>
      </c>
      <c r="AMH665" s="204">
        <f>VLOOKUP(AME665,$A$681:$F$2236,6,FALSE)</f>
        <v>27</v>
      </c>
      <c r="AMI665" s="203" t="s">
        <v>61</v>
      </c>
      <c r="AMJ665" s="10">
        <f>AMH665*1.5*AMG665</f>
        <v>40.5</v>
      </c>
      <c r="AMK665" s="10"/>
      <c r="AML665" s="274"/>
      <c r="AMM665" s="203" t="s">
        <v>120</v>
      </c>
      <c r="AMN665" s="277" t="s">
        <v>833</v>
      </c>
      <c r="AMP665" s="284">
        <f>IF(AMO665="Kopman",2.2,1)</f>
        <v>1</v>
      </c>
      <c r="AMQ665" s="204">
        <f>VLOOKUP(AMN665,$A$681:$F$2236,6,FALSE)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694</v>
      </c>
      <c r="AMY665" s="284">
        <f>IF(AMX665="Kopman",2.2,1)</f>
        <v>1</v>
      </c>
      <c r="AMZ665" s="204">
        <f>VLOOKUP(AMW665,$A$681:$F$2236,6,FALSE)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694</v>
      </c>
      <c r="ANH665" s="284">
        <f>IF(ANG665="Kopman",2.2,1)</f>
        <v>1</v>
      </c>
      <c r="ANI665" s="204">
        <f>VLOOKUP(ANF665,$A$681:$F$2236,6,FALSE)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445</v>
      </c>
      <c r="ANQ665" s="284">
        <f>IF(ANP665="Kopman",2.2,1)</f>
        <v>1</v>
      </c>
      <c r="ANR665" s="204">
        <f>VLOOKUP(ANO665,$A$681:$F$2236,6,FALSE)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2737</v>
      </c>
      <c r="ANZ665" s="284">
        <f>IF(ANY665="Kopman",2.2,1)</f>
        <v>1</v>
      </c>
      <c r="AOA665" s="204">
        <f>VLOOKUP(ANX665,$A$681:$F$2236,6,FALSE)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2738</v>
      </c>
      <c r="AOI665" s="284">
        <f>IF(AOH665="Kopman",2.2,1)</f>
        <v>1</v>
      </c>
      <c r="AOJ665" s="204">
        <f>VLOOKUP(AOG665,$A$681:$F$2236,6,FALSE)</f>
        <v>0</v>
      </c>
      <c r="AOK665" s="203" t="s">
        <v>61</v>
      </c>
      <c r="AOL665" s="10">
        <f>AOJ665*1.5*AOI665</f>
        <v>0</v>
      </c>
      <c r="AOM665" s="10"/>
      <c r="AON665" s="274"/>
      <c r="AOO665" s="203" t="s">
        <v>120</v>
      </c>
      <c r="AOP665" s="277" t="s">
        <v>2664</v>
      </c>
      <c r="AOR665" s="284">
        <f>IF(AOQ665="Kopman",2.2,1)</f>
        <v>1</v>
      </c>
      <c r="AOS665" s="204">
        <f>VLOOKUP(AOP665,$A$681:$F$2236,6,FALSE)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445</v>
      </c>
      <c r="APA665" s="284">
        <f>IF(AOZ665="Kopman",2.2,1)</f>
        <v>1</v>
      </c>
      <c r="APB665" s="204">
        <f>VLOOKUP(AOY665,$A$681:$F$2236,6,FALSE)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2664</v>
      </c>
      <c r="APJ665" s="284">
        <f>IF(API665="Kopman",2.2,1)</f>
        <v>1</v>
      </c>
      <c r="APK665" s="204">
        <f>VLOOKUP(APH665,$A$681:$F$2236,6,FALSE)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959</v>
      </c>
      <c r="APS665" s="284">
        <f>IF(APR665="Kopman",2.2,1)</f>
        <v>1</v>
      </c>
      <c r="APT665" s="204">
        <f>VLOOKUP(APQ665,$A$681:$F$2236,6,FALSE)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694</v>
      </c>
      <c r="AQB665" s="284">
        <f>IF(AQA665="Kopman",2.2,1)</f>
        <v>1</v>
      </c>
      <c r="AQC665" s="204">
        <f>VLOOKUP(APZ665,$A$681:$F$2236,6,FALSE)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2539</v>
      </c>
      <c r="D666" s="204"/>
      <c r="E666" s="204">
        <f>VLOOKUP(B666,$A$681:$F$2236,6,FALSE)</f>
        <v>5</v>
      </c>
      <c r="F666" s="203" t="s">
        <v>63</v>
      </c>
      <c r="G666" s="10">
        <f>E666*1.4</f>
        <v>7</v>
      </c>
      <c r="H666" s="10"/>
      <c r="I666" s="268"/>
      <c r="J666" s="203" t="s">
        <v>121</v>
      </c>
      <c r="K666" s="277" t="s">
        <v>856</v>
      </c>
      <c r="M666" s="204"/>
      <c r="N666" s="204">
        <f>VLOOKUP(K666,$A$681:$F$2236,6,FALSE)</f>
        <v>27</v>
      </c>
      <c r="O666" s="203" t="s">
        <v>63</v>
      </c>
      <c r="P666" s="10">
        <f>N666*1.4</f>
        <v>37.799999999999997</v>
      </c>
      <c r="Q666" s="10"/>
      <c r="R666" s="268"/>
      <c r="S666" s="203" t="s">
        <v>121</v>
      </c>
      <c r="T666" s="277" t="s">
        <v>2539</v>
      </c>
      <c r="V666" s="204"/>
      <c r="W666" s="204">
        <f>VLOOKUP(T666,$A$681:$F$2236,6,FALSE)</f>
        <v>5</v>
      </c>
      <c r="X666" s="203" t="s">
        <v>63</v>
      </c>
      <c r="Y666" s="10">
        <f>W666*1.4</f>
        <v>7</v>
      </c>
      <c r="Z666" s="10"/>
      <c r="AA666" s="268"/>
      <c r="AB666" s="203" t="s">
        <v>121</v>
      </c>
      <c r="AC666" s="277" t="s">
        <v>445</v>
      </c>
      <c r="AE666" s="204"/>
      <c r="AF666" s="204">
        <f>VLOOKUP(AC666,$A$681:$F$2236,6,FALSE)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2869</v>
      </c>
      <c r="AN666" s="204"/>
      <c r="AO666" s="204">
        <f>VLOOKUP(AL666,$A$681:$F$2236,6,FALSE)</f>
        <v>82</v>
      </c>
      <c r="AP666" s="203" t="s">
        <v>63</v>
      </c>
      <c r="AQ666" s="10">
        <f>AO666*1.4</f>
        <v>114.8</v>
      </c>
      <c r="AR666" s="10"/>
      <c r="AS666" s="268"/>
      <c r="AT666" s="203" t="s">
        <v>121</v>
      </c>
      <c r="AU666" s="277" t="s">
        <v>536</v>
      </c>
      <c r="AW666" s="204"/>
      <c r="AX666" s="204">
        <f>VLOOKUP(AU666,$A$681:$F$2236,6,FALSE)</f>
        <v>28</v>
      </c>
      <c r="AY666" s="203" t="s">
        <v>63</v>
      </c>
      <c r="AZ666" s="10">
        <f>AX666*1.4</f>
        <v>39.199999999999996</v>
      </c>
      <c r="BA666" s="10"/>
      <c r="BB666" s="268"/>
      <c r="BC666" s="203" t="s">
        <v>121</v>
      </c>
      <c r="BD666" s="277" t="s">
        <v>645</v>
      </c>
      <c r="BF666" s="204"/>
      <c r="BG666" s="204">
        <f>VLOOKUP(BD666,$A$681:$F$2236,6,FALSE)</f>
        <v>12</v>
      </c>
      <c r="BH666" s="203" t="s">
        <v>63</v>
      </c>
      <c r="BI666" s="10">
        <f>BG666*1.4</f>
        <v>16.799999999999997</v>
      </c>
      <c r="BJ666" s="10"/>
      <c r="BK666" s="268"/>
      <c r="BL666" s="203" t="s">
        <v>121</v>
      </c>
      <c r="BM666" s="277" t="s">
        <v>445</v>
      </c>
      <c r="BO666" s="204"/>
      <c r="BP666" s="204">
        <f>VLOOKUP(BM666,$A$681:$F$2236,6,FALSE)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445</v>
      </c>
      <c r="BX666" s="204"/>
      <c r="BY666" s="204">
        <f>VLOOKUP(BV666,$A$681:$F$2236,6,FALSE)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856</v>
      </c>
      <c r="CG666" s="204"/>
      <c r="CH666" s="204">
        <f>VLOOKUP(CE666,$A$681:$F$2236,6,FALSE)</f>
        <v>27</v>
      </c>
      <c r="CI666" s="203" t="s">
        <v>63</v>
      </c>
      <c r="CJ666" s="10">
        <f>CH666*1.4</f>
        <v>37.799999999999997</v>
      </c>
      <c r="CK666" s="10"/>
      <c r="CL666" s="268"/>
      <c r="CM666" s="203" t="s">
        <v>121</v>
      </c>
      <c r="CN666" s="277" t="s">
        <v>2539</v>
      </c>
      <c r="CP666" s="204"/>
      <c r="CQ666" s="204">
        <f>VLOOKUP(CN666,$A$681:$F$2236,6,FALSE)</f>
        <v>5</v>
      </c>
      <c r="CR666" s="203" t="s">
        <v>63</v>
      </c>
      <c r="CS666" s="10">
        <f>CQ666*1.4</f>
        <v>7</v>
      </c>
      <c r="CT666" s="10"/>
      <c r="CU666" s="268"/>
      <c r="CV666" s="203" t="s">
        <v>121</v>
      </c>
      <c r="CW666" s="277" t="s">
        <v>645</v>
      </c>
      <c r="CY666" s="204"/>
      <c r="CZ666" s="204">
        <f>VLOOKUP(CW666,$A$681:$F$2236,6,FALSE)</f>
        <v>12</v>
      </c>
      <c r="DA666" s="203" t="s">
        <v>63</v>
      </c>
      <c r="DB666" s="10">
        <f>CZ666*1.4</f>
        <v>16.799999999999997</v>
      </c>
      <c r="DC666" s="10"/>
      <c r="DD666" s="268"/>
      <c r="DE666" s="203" t="s">
        <v>121</v>
      </c>
      <c r="DF666" s="277" t="s">
        <v>588</v>
      </c>
      <c r="DH666" s="204"/>
      <c r="DI666" s="204">
        <f>VLOOKUP(DF666,$A$681:$F$2236,6,FALSE)</f>
        <v>39</v>
      </c>
      <c r="DJ666" s="203" t="s">
        <v>63</v>
      </c>
      <c r="DK666" s="10">
        <f>DI666*1.4</f>
        <v>54.599999999999994</v>
      </c>
      <c r="DL666" s="10"/>
      <c r="DM666" s="268"/>
      <c r="DN666" s="203" t="s">
        <v>121</v>
      </c>
      <c r="DO666" s="277" t="s">
        <v>467</v>
      </c>
      <c r="DQ666" s="204"/>
      <c r="DR666" s="204">
        <f>VLOOKUP(DO666,$A$681:$F$2236,6,FALSE)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VLOOKUP(DX666,$A$681:$F$2236,6,FALSE)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3126</v>
      </c>
      <c r="EI666" s="204"/>
      <c r="EJ666" s="204">
        <f>VLOOKUP(EG666,$A$681:$F$2236,6,FALSE)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445</v>
      </c>
      <c r="ER666" s="204"/>
      <c r="ES666" s="204">
        <f>VLOOKUP(EP666,$A$681:$F$2236,6,FALSE)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708</v>
      </c>
      <c r="FA666" s="204"/>
      <c r="FB666" s="204">
        <f>VLOOKUP(EY666,$A$681:$F$2236,6,FALSE)</f>
        <v>45</v>
      </c>
      <c r="FC666" s="203" t="s">
        <v>63</v>
      </c>
      <c r="FD666" s="10">
        <f>FB666*1.4</f>
        <v>62.999999999999993</v>
      </c>
      <c r="FE666" s="10"/>
      <c r="FF666" s="268"/>
      <c r="FG666" s="203" t="s">
        <v>121</v>
      </c>
      <c r="FH666" s="424" t="s">
        <v>2085</v>
      </c>
      <c r="FJ666" s="204"/>
      <c r="FK666" s="204">
        <f>VLOOKUP(FH666,$A$681:$F$2236,6,FALSE)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1289</v>
      </c>
      <c r="FS666" s="204"/>
      <c r="FT666" s="204">
        <f>VLOOKUP(FQ666,$A$681:$F$2236,6,FALSE)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2869</v>
      </c>
      <c r="GB666" s="204"/>
      <c r="GC666" s="204">
        <f>VLOOKUP(FZ666,$A$681:$F$2236,6,FALSE)</f>
        <v>82</v>
      </c>
      <c r="GD666" s="203" t="s">
        <v>63</v>
      </c>
      <c r="GE666" s="10">
        <f>GC666*1.4</f>
        <v>114.8</v>
      </c>
      <c r="GF666" s="10"/>
      <c r="GG666" s="268"/>
      <c r="GH666" s="203" t="s">
        <v>121</v>
      </c>
      <c r="GI666" s="277" t="s">
        <v>694</v>
      </c>
      <c r="GK666" s="204"/>
      <c r="GL666" s="204">
        <f>VLOOKUP(GI666,$A$681:$F$2236,6,FALSE)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2154</v>
      </c>
      <c r="GT666" s="204"/>
      <c r="GU666" s="204">
        <f>VLOOKUP(GR666,$A$681:$F$2236,6,FALSE)</f>
        <v>45</v>
      </c>
      <c r="GV666" s="203" t="s">
        <v>63</v>
      </c>
      <c r="GW666" s="10">
        <f>GU666*1.4</f>
        <v>62.999999999999993</v>
      </c>
      <c r="GX666" s="10"/>
      <c r="GY666" s="268"/>
      <c r="GZ666" s="203" t="s">
        <v>121</v>
      </c>
      <c r="HA666" s="277" t="s">
        <v>1239</v>
      </c>
      <c r="HC666" s="204"/>
      <c r="HD666" s="204">
        <f>VLOOKUP(HA666,$A$681:$F$2236,6,FALSE)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2539</v>
      </c>
      <c r="HL666" s="204"/>
      <c r="HM666" s="204">
        <f>VLOOKUP(HJ666,$A$681:$F$2236,6,FALSE)</f>
        <v>5</v>
      </c>
      <c r="HN666" s="203" t="s">
        <v>63</v>
      </c>
      <c r="HO666" s="10">
        <f>HM666*1.4</f>
        <v>7</v>
      </c>
      <c r="HP666" s="10"/>
      <c r="HQ666" s="268"/>
      <c r="HR666" s="203" t="s">
        <v>121</v>
      </c>
      <c r="HS666" s="277" t="s">
        <v>445</v>
      </c>
      <c r="HU666" s="204"/>
      <c r="HV666" s="204">
        <f>VLOOKUP(HS666,$A$681:$F$2236,6,FALSE)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VLOOKUP(IB666,$A$681:$F$2236,6,FALSE)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534</v>
      </c>
      <c r="IM666" s="204"/>
      <c r="IN666" s="204">
        <f>VLOOKUP(IK666,$A$681:$F$2236,6,FALSE)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2881</v>
      </c>
      <c r="IV666" s="204"/>
      <c r="IW666" s="204">
        <f>VLOOKUP(IT666,$A$681:$F$2236,6,FALSE)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694</v>
      </c>
      <c r="JE666" s="204"/>
      <c r="JF666" s="204">
        <f>VLOOKUP(JC666,$A$681:$F$2236,6,FALSE)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1289</v>
      </c>
      <c r="JN666" s="204"/>
      <c r="JO666" s="204">
        <f>VLOOKUP(JL666,$A$681:$F$2236,6,FALSE)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714</v>
      </c>
      <c r="JW666" s="204"/>
      <c r="JX666" s="204">
        <f>VLOOKUP(JU666,$A$681:$F$2236,6,FALSE)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495</v>
      </c>
      <c r="KF666" s="204"/>
      <c r="KG666" s="204">
        <f>VLOOKUP(KD666,$A$681:$F$2236,6,FALSE)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2789</v>
      </c>
      <c r="KO666" s="204"/>
      <c r="KP666" s="204">
        <f>VLOOKUP(KM666,$A$681:$F$2236,6,FALSE)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856</v>
      </c>
      <c r="KX666" s="204"/>
      <c r="KY666" s="204">
        <f>VLOOKUP(KV666,$A$681:$F$2236,6,FALSE)</f>
        <v>27</v>
      </c>
      <c r="KZ666" s="203" t="s">
        <v>63</v>
      </c>
      <c r="LA666" s="10">
        <f>KY666*1.4</f>
        <v>37.799999999999997</v>
      </c>
      <c r="LB666" s="10"/>
      <c r="LC666" s="268"/>
      <c r="LD666" s="203" t="s">
        <v>121</v>
      </c>
      <c r="LE666" s="277" t="s">
        <v>2733</v>
      </c>
      <c r="LG666" s="204"/>
      <c r="LH666" s="204">
        <f>VLOOKUP(LE666,$A$681:$F$2236,6,FALSE)</f>
        <v>0</v>
      </c>
      <c r="LI666" s="203" t="s">
        <v>63</v>
      </c>
      <c r="LJ666" s="10">
        <f>LH666*1.4</f>
        <v>0</v>
      </c>
      <c r="LK666" s="10"/>
      <c r="LL666" s="268"/>
      <c r="LM666" s="203" t="s">
        <v>121</v>
      </c>
      <c r="LN666" s="277" t="s">
        <v>2539</v>
      </c>
      <c r="LP666" s="204"/>
      <c r="LQ666" s="204">
        <f>VLOOKUP(LN666,$A$681:$F$2236,6,FALSE)</f>
        <v>5</v>
      </c>
      <c r="LR666" s="203" t="s">
        <v>63</v>
      </c>
      <c r="LS666" s="10">
        <f>LQ666*1.4</f>
        <v>7</v>
      </c>
      <c r="LT666" s="10"/>
      <c r="LU666" s="268"/>
      <c r="LV666" s="203" t="s">
        <v>121</v>
      </c>
      <c r="LW666" s="277" t="s">
        <v>1742</v>
      </c>
      <c r="LY666" s="204"/>
      <c r="LZ666" s="204">
        <f>VLOOKUP(LW666,$A$681:$F$2236,6,FALSE)</f>
        <v>0</v>
      </c>
      <c r="MA666" s="203" t="s">
        <v>63</v>
      </c>
      <c r="MB666" s="10">
        <f>LZ666*1.4</f>
        <v>0</v>
      </c>
      <c r="MC666" s="10"/>
      <c r="MD666" s="268"/>
      <c r="ME666" s="203" t="s">
        <v>121</v>
      </c>
      <c r="MF666" s="277" t="s">
        <v>2789</v>
      </c>
      <c r="MH666" s="204"/>
      <c r="MI666" s="204">
        <f>VLOOKUP(MF666,$A$681:$F$2236,6,FALSE)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694</v>
      </c>
      <c r="MQ666" s="204"/>
      <c r="MR666" s="204">
        <f>VLOOKUP(MO666,$A$681:$F$2236,6,FALSE)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445</v>
      </c>
      <c r="MZ666" s="204"/>
      <c r="NA666" s="204">
        <f>VLOOKUP(MX666,$A$681:$F$2236,6,FALSE)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1849</v>
      </c>
      <c r="NI666" s="204"/>
      <c r="NJ666" s="204">
        <f>VLOOKUP(NG666,$A$681:$F$2236,6,FALSE)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7" t="s">
        <v>694</v>
      </c>
      <c r="NR666" s="204"/>
      <c r="NS666" s="204">
        <f>VLOOKUP(NP666,$A$681:$F$2236,6,FALSE)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1199</v>
      </c>
      <c r="OA666" s="204"/>
      <c r="OB666" s="204">
        <f>VLOOKUP(NY666,$A$681:$F$2236,6,FALSE)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2350</v>
      </c>
      <c r="OJ666" s="204"/>
      <c r="OK666" s="204">
        <f>VLOOKUP(OH666,$A$681:$F$2236,6,FALSE)</f>
        <v>44</v>
      </c>
      <c r="OL666" s="203" t="s">
        <v>63</v>
      </c>
      <c r="OM666" s="10">
        <f>OK666*1.4</f>
        <v>61.599999999999994</v>
      </c>
      <c r="ON666" s="10"/>
      <c r="OO666" s="268"/>
      <c r="OP666" s="203" t="s">
        <v>121</v>
      </c>
      <c r="OQ666" s="427" t="s">
        <v>2789</v>
      </c>
      <c r="OS666" s="204"/>
      <c r="OT666" s="204">
        <f>VLOOKUP(OQ666,$A$681:$F$2236,6,FALSE)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31" t="s">
        <v>694</v>
      </c>
      <c r="PB666" s="204"/>
      <c r="PC666" s="204">
        <f>VLOOKUP(OZ666,$A$681:$F$2236,6,FALSE)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2154</v>
      </c>
      <c r="PK666" s="204"/>
      <c r="PL666" s="204">
        <f>VLOOKUP(PI666,$A$681:$F$2236,6,FALSE)</f>
        <v>45</v>
      </c>
      <c r="PM666" s="203" t="s">
        <v>63</v>
      </c>
      <c r="PN666" s="10">
        <f>PL666*1.4</f>
        <v>62.999999999999993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VLOOKUP(PR666,$A$681:$F$2236,6,FALSE)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2894</v>
      </c>
      <c r="QC666" s="204"/>
      <c r="QD666" s="204">
        <f>VLOOKUP(QA666,$A$681:$F$2236,6,FALSE)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1301</v>
      </c>
      <c r="QL666" s="204"/>
      <c r="QM666" s="204">
        <f>VLOOKUP(QJ666,$A$681:$F$2236,6,FALSE)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694</v>
      </c>
      <c r="QU666" s="204"/>
      <c r="QV666" s="204">
        <f>VLOOKUP(QS666,$A$681:$F$2236,6,FALSE)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2881</v>
      </c>
      <c r="RD666" s="204"/>
      <c r="RE666" s="204">
        <f>VLOOKUP(RB666,$A$681:$F$2236,6,FALSE)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VLOOKUP(RK666,$A$681:$F$2236,6,FALSE)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2539</v>
      </c>
      <c r="RV666" s="204"/>
      <c r="RW666" s="204">
        <f>VLOOKUP(RT666,$A$681:$F$2236,6,FALSE)</f>
        <v>5</v>
      </c>
      <c r="RX666" s="203" t="s">
        <v>63</v>
      </c>
      <c r="RY666" s="10">
        <f>RW666*1.4</f>
        <v>7</v>
      </c>
      <c r="RZ666" s="10"/>
      <c r="SA666" s="274"/>
      <c r="SB666" s="203" t="s">
        <v>121</v>
      </c>
      <c r="SC666" s="277" t="s">
        <v>2071</v>
      </c>
      <c r="SE666" s="204"/>
      <c r="SF666" s="204">
        <f>VLOOKUP(SC666,$A$681:$F$2236,6,FALSE)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2539</v>
      </c>
      <c r="SN666" s="204"/>
      <c r="SO666" s="204">
        <f>VLOOKUP(SL666,$A$681:$F$2236,6,FALSE)</f>
        <v>5</v>
      </c>
      <c r="SP666" s="203" t="s">
        <v>63</v>
      </c>
      <c r="SQ666" s="10">
        <f>SO666*1.4</f>
        <v>7</v>
      </c>
      <c r="SR666" s="10"/>
      <c r="SS666" s="274"/>
      <c r="ST666" s="203" t="s">
        <v>121</v>
      </c>
      <c r="SU666" s="277" t="s">
        <v>2674</v>
      </c>
      <c r="SW666" s="204"/>
      <c r="SX666" s="204">
        <f>VLOOKUP(SU666,$A$681:$F$2236,6,FALSE)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31" t="s">
        <v>577</v>
      </c>
      <c r="TF666" s="204"/>
      <c r="TG666" s="204">
        <f>VLOOKUP(TD666,$A$681:$F$2236,6,FALSE)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2737</v>
      </c>
      <c r="TO666" s="204"/>
      <c r="TP666" s="204">
        <f>VLOOKUP(TM666,$A$681:$F$2236,6,FALSE)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856</v>
      </c>
      <c r="TX666" s="204"/>
      <c r="TY666" s="204">
        <f>VLOOKUP(TV666,$A$681:$F$2236,6,FALSE)</f>
        <v>27</v>
      </c>
      <c r="TZ666" s="203" t="s">
        <v>63</v>
      </c>
      <c r="UA666" s="10">
        <f>TY666*1.4</f>
        <v>37.799999999999997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VLOOKUP(UE666,$A$681:$F$2236,6,FALSE)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2660</v>
      </c>
      <c r="UP666" s="204"/>
      <c r="UQ666" s="204">
        <f>VLOOKUP(UN666,$A$681:$F$2236,6,FALSE)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2599</v>
      </c>
      <c r="UY666" s="204"/>
      <c r="UZ666" s="204">
        <f>VLOOKUP(UW666,$A$681:$F$2236,6,FALSE)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2165</v>
      </c>
      <c r="VH666" s="204"/>
      <c r="VI666" s="204">
        <f>VLOOKUP(VF666,$A$681:$F$2236,6,FALSE)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1186</v>
      </c>
      <c r="VQ666" s="204"/>
      <c r="VR666" s="204">
        <f>VLOOKUP(VO666,$A$681:$F$2236,6,FALSE)</f>
        <v>1</v>
      </c>
      <c r="VS666" s="203" t="s">
        <v>63</v>
      </c>
      <c r="VT666" s="10">
        <f>VR666*1.4</f>
        <v>1.4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VLOOKUP(VX666,$A$681:$F$2236,6,FALSE)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2616</v>
      </c>
      <c r="WI666" s="204"/>
      <c r="WJ666" s="204">
        <f>VLOOKUP(WG666,$A$681:$F$2236,6,FALSE)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VLOOKUP(WP666,$A$681:$F$2236,6,FALSE)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VLOOKUP(WY666,$A$681:$F$2236,6,FALSE)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723</v>
      </c>
      <c r="XJ666" s="204"/>
      <c r="XK666" s="204">
        <f>VLOOKUP(XH666,$A$681:$F$2236,6,FALSE)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2085</v>
      </c>
      <c r="XS666" s="204"/>
      <c r="XT666" s="204">
        <f>VLOOKUP(XQ666,$A$681:$F$2236,6,FALSE)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588</v>
      </c>
      <c r="YB666" s="204"/>
      <c r="YC666" s="204">
        <f>VLOOKUP(XZ666,$A$681:$F$2236,6,FALSE)</f>
        <v>39</v>
      </c>
      <c r="YD666" s="203" t="s">
        <v>63</v>
      </c>
      <c r="YE666" s="10">
        <f>YC666*1.4</f>
        <v>54.599999999999994</v>
      </c>
      <c r="YG666" s="274"/>
      <c r="YH666" s="203" t="s">
        <v>121</v>
      </c>
      <c r="YI666" s="279" t="s">
        <v>183</v>
      </c>
      <c r="YK666" s="204"/>
      <c r="YL666" s="204" t="e">
        <f>VLOOKUP(YI666,$A$681:$F$2236,6,FALSE)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VLOOKUP(YR666,$A$681:$F$2236,6,FALSE)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31" t="s">
        <v>856</v>
      </c>
      <c r="ZC666" s="204"/>
      <c r="ZD666" s="204">
        <f>VLOOKUP(ZA666,$A$681:$F$2236,6,FALSE)</f>
        <v>27</v>
      </c>
      <c r="ZE666" s="203" t="s">
        <v>63</v>
      </c>
      <c r="ZF666" s="10">
        <f>ZD666*1.4</f>
        <v>37.799999999999997</v>
      </c>
      <c r="ZH666" s="274"/>
      <c r="ZI666" s="203" t="s">
        <v>121</v>
      </c>
      <c r="ZJ666" s="277" t="s">
        <v>632</v>
      </c>
      <c r="ZL666" s="204"/>
      <c r="ZM666" s="204">
        <f>VLOOKUP(ZJ666,$A$681:$F$2236,6,FALSE)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595</v>
      </c>
      <c r="ZU666" s="204"/>
      <c r="ZV666" s="204">
        <f>VLOOKUP(ZS666,$A$681:$F$2236,6,FALSE)</f>
        <v>0</v>
      </c>
      <c r="ZW666" s="203" t="s">
        <v>63</v>
      </c>
      <c r="ZX666" s="10">
        <f>ZV666*1.4</f>
        <v>0</v>
      </c>
      <c r="ZY666" s="10"/>
      <c r="ZZ666" s="274"/>
      <c r="AAA666" s="203" t="s">
        <v>121</v>
      </c>
      <c r="AAB666" s="277" t="s">
        <v>2672</v>
      </c>
      <c r="AAD666" s="204"/>
      <c r="AAE666" s="204">
        <f>VLOOKUP(AAB666,$A$681:$F$2236,6,FALSE)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957</v>
      </c>
      <c r="AAM666" s="204"/>
      <c r="AAN666" s="204">
        <f>VLOOKUP(AAK666,$A$681:$F$2236,6,FALSE)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2110</v>
      </c>
      <c r="AAV666" s="204"/>
      <c r="AAW666" s="204">
        <f>VLOOKUP(AAT666,$A$681:$F$2236,6,FALSE)</f>
        <v>0</v>
      </c>
      <c r="AAX666" s="203" t="s">
        <v>63</v>
      </c>
      <c r="AAY666" s="10">
        <f>AAW666*1.4</f>
        <v>0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VLOOKUP(ABC666,$A$681:$F$2236,6,FALSE)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1213</v>
      </c>
      <c r="ABN666" s="204"/>
      <c r="ABO666" s="204">
        <f>VLOOKUP(ABL666,$A$681:$F$2236,6,FALSE)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696</v>
      </c>
      <c r="ABW666" s="204"/>
      <c r="ABX666" s="204">
        <f>VLOOKUP(ABU666,$A$681:$F$2236,6,FALSE)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VLOOKUP(ACD666,$A$681:$F$2236,6,FALSE)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VLOOKUP(ACM666,$A$681:$F$2236,6,FALSE)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VLOOKUP(ACV666,$A$681:$F$2236,6,FALSE)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VLOOKUP(ADE666,$A$681:$F$2236,6,FALSE)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VLOOKUP(ADN666,$A$681:$F$2236,6,FALSE)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VLOOKUP(ADW666,$A$681:$F$2236,6,FALSE)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VLOOKUP(AEF666,$A$681:$F$2236,6,FALSE)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VLOOKUP(AEO666,$A$681:$F$2236,6,FALSE)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VLOOKUP(AEX666,$A$681:$F$2236,6,FALSE)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VLOOKUP(AFG666,$A$681:$F$2236,6,FALSE)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VLOOKUP(AFP666,$A$681:$F$2236,6,FALSE)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VLOOKUP(AFY666,$A$681:$F$2236,6,FALSE)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VLOOKUP(AGH666,$A$681:$F$2236,6,FALSE)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VLOOKUP(AGQ666,$A$681:$F$2236,6,FALSE)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3161</v>
      </c>
      <c r="AHB666" s="204"/>
      <c r="AHC666" s="204">
        <f>VLOOKUP(AGZ666,$A$681:$F$2236,6,FALSE)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2360</v>
      </c>
      <c r="AHK666" s="204"/>
      <c r="AHL666" s="204">
        <f>VLOOKUP(AHI666,$A$681:$F$2236,6,FALSE)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1289</v>
      </c>
      <c r="AHT666" s="204"/>
      <c r="AHU666" s="204">
        <f>VLOOKUP(AHR666,$A$681:$F$2236,6,FALSE)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2134</v>
      </c>
      <c r="AIC666" s="204"/>
      <c r="AID666" s="204">
        <f>VLOOKUP(AIA666,$A$681:$F$2236,6,FALSE)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2165</v>
      </c>
      <c r="AIL666" s="204"/>
      <c r="AIM666" s="204">
        <f>VLOOKUP(AIJ666,$A$681:$F$2236,6,FALSE)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856</v>
      </c>
      <c r="AIU666" s="204"/>
      <c r="AIV666" s="204">
        <f>VLOOKUP(AIS666,$A$681:$F$2236,6,FALSE)</f>
        <v>27</v>
      </c>
      <c r="AIW666" s="203" t="s">
        <v>63</v>
      </c>
      <c r="AIX666" s="10">
        <f>AIV666*1.4</f>
        <v>37.799999999999997</v>
      </c>
      <c r="AIY666" s="10"/>
      <c r="AIZ666" s="274"/>
      <c r="AJA666" s="203" t="s">
        <v>121</v>
      </c>
      <c r="AJB666" s="277" t="s">
        <v>2653</v>
      </c>
      <c r="AJD666" s="204"/>
      <c r="AJE666" s="204">
        <f>VLOOKUP(AJB666,$A$681:$F$2236,6,FALSE)</f>
        <v>24</v>
      </c>
      <c r="AJF666" s="203" t="s">
        <v>63</v>
      </c>
      <c r="AJG666" s="10">
        <f>AJE666*1.4</f>
        <v>33.599999999999994</v>
      </c>
      <c r="AJH666" s="10"/>
      <c r="AJI666" s="274"/>
      <c r="AJJ666" s="203" t="s">
        <v>121</v>
      </c>
      <c r="AJK666" s="277" t="s">
        <v>832</v>
      </c>
      <c r="AJM666" s="204"/>
      <c r="AJN666" s="204">
        <f>VLOOKUP(AJK666,$A$681:$F$2236,6,FALSE)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4" t="s">
        <v>536</v>
      </c>
      <c r="AJV666" s="204"/>
      <c r="AJW666" s="204">
        <f>VLOOKUP(AJT666,$A$681:$F$2236,6,FALSE)</f>
        <v>28</v>
      </c>
      <c r="AJX666" s="203" t="s">
        <v>63</v>
      </c>
      <c r="AJY666" s="10">
        <f>AJW666*1.4</f>
        <v>39.199999999999996</v>
      </c>
      <c r="AJZ666" s="10"/>
      <c r="AKA666" s="274"/>
      <c r="AKB666" s="203" t="s">
        <v>121</v>
      </c>
      <c r="AKC666" s="277" t="s">
        <v>843</v>
      </c>
      <c r="AKE666" s="204"/>
      <c r="AKF666" s="204">
        <f>VLOOKUP(AKC666,$A$681:$F$2236,6,FALSE)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2539</v>
      </c>
      <c r="AKN666" s="204"/>
      <c r="AKO666" s="204">
        <f>VLOOKUP(AKL666,$A$681:$F$2236,6,FALSE)</f>
        <v>5</v>
      </c>
      <c r="AKP666" s="203" t="s">
        <v>63</v>
      </c>
      <c r="AKQ666" s="10">
        <f>AKO666*1.4</f>
        <v>7</v>
      </c>
      <c r="AKR666" s="10"/>
      <c r="AKS666" s="274"/>
      <c r="AKT666" s="203" t="s">
        <v>121</v>
      </c>
      <c r="AKU666" s="277" t="s">
        <v>1188</v>
      </c>
      <c r="AKW666" s="204"/>
      <c r="AKX666" s="204">
        <f>VLOOKUP(AKU666,$A$681:$F$2236,6,FALSE)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534</v>
      </c>
      <c r="ALF666" s="204"/>
      <c r="ALG666" s="204">
        <f>VLOOKUP(ALD666,$A$681:$F$2236,6,FALSE)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2789</v>
      </c>
      <c r="ALO666" s="204"/>
      <c r="ALP666" s="204">
        <f>VLOOKUP(ALM666,$A$681:$F$2236,6,FALSE)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694</v>
      </c>
      <c r="ALX666" s="204"/>
      <c r="ALY666" s="204">
        <f>VLOOKUP(ALV666,$A$681:$F$2236,6,FALSE)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496</v>
      </c>
      <c r="AMG666" s="204"/>
      <c r="AMH666" s="204">
        <f>VLOOKUP(AME666,$A$681:$F$2236,6,FALSE)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495</v>
      </c>
      <c r="AMP666" s="204"/>
      <c r="AMQ666" s="204">
        <f>VLOOKUP(AMN666,$A$681:$F$2236,6,FALSE)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445</v>
      </c>
      <c r="AMY666" s="204"/>
      <c r="AMZ666" s="204">
        <f>VLOOKUP(AMW666,$A$681:$F$2236,6,FALSE)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675</v>
      </c>
      <c r="ANH666" s="204"/>
      <c r="ANI666" s="204">
        <f>VLOOKUP(ANF666,$A$681:$F$2236,6,FALSE)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2608</v>
      </c>
      <c r="ANQ666" s="204"/>
      <c r="ANR666" s="204">
        <f>VLOOKUP(ANO666,$A$681:$F$2236,6,FALSE)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652</v>
      </c>
      <c r="ANZ666" s="204"/>
      <c r="AOA666" s="204">
        <f>VLOOKUP(ANX666,$A$681:$F$2236,6,FALSE)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2600</v>
      </c>
      <c r="AOI666" s="204"/>
      <c r="AOJ666" s="204">
        <f>VLOOKUP(AOG666,$A$681:$F$2236,6,FALSE)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694</v>
      </c>
      <c r="AOR666" s="204"/>
      <c r="AOS666" s="204">
        <f>VLOOKUP(AOP666,$A$681:$F$2236,6,FALSE)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632</v>
      </c>
      <c r="APA666" s="204"/>
      <c r="APB666" s="204">
        <f>VLOOKUP(AOY666,$A$681:$F$2236,6,FALSE)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3135</v>
      </c>
      <c r="APJ666" s="204"/>
      <c r="APK666" s="204">
        <f>VLOOKUP(APH666,$A$681:$F$2236,6,FALSE)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2121</v>
      </c>
      <c r="APS666" s="204"/>
      <c r="APT666" s="204">
        <f>VLOOKUP(APQ666,$A$681:$F$2236,6,FALSE)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2789</v>
      </c>
      <c r="AQB666" s="204"/>
      <c r="AQC666" s="204">
        <f>VLOOKUP(APZ666,$A$681:$F$2236,6,FALSE)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2880</v>
      </c>
      <c r="D667" s="204"/>
      <c r="E667" s="204">
        <f>VLOOKUP(B667,$A$681:$F$2236,6,FALSE)</f>
        <v>26</v>
      </c>
      <c r="F667" s="203" t="s">
        <v>65</v>
      </c>
      <c r="G667" s="10">
        <f>E667*1.3</f>
        <v>33.800000000000004</v>
      </c>
      <c r="H667" s="10"/>
      <c r="I667" s="268"/>
      <c r="J667" s="203" t="s">
        <v>122</v>
      </c>
      <c r="K667" s="277" t="s">
        <v>445</v>
      </c>
      <c r="M667" s="204"/>
      <c r="N667" s="204">
        <f>VLOOKUP(K667,$A$681:$F$2236,6,FALSE)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445</v>
      </c>
      <c r="V667" s="204"/>
      <c r="W667" s="204">
        <f>VLOOKUP(T667,$A$681:$F$2236,6,FALSE)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2880</v>
      </c>
      <c r="AE667" s="204"/>
      <c r="AF667" s="204">
        <f>VLOOKUP(AC667,$A$681:$F$2236,6,FALSE)</f>
        <v>26</v>
      </c>
      <c r="AG667" s="203" t="s">
        <v>65</v>
      </c>
      <c r="AH667" s="10">
        <f>AF667*1.3</f>
        <v>33.800000000000004</v>
      </c>
      <c r="AI667" s="10"/>
      <c r="AJ667" s="268"/>
      <c r="AK667" s="203" t="s">
        <v>122</v>
      </c>
      <c r="AL667" s="277" t="s">
        <v>2110</v>
      </c>
      <c r="AN667" s="204"/>
      <c r="AO667" s="204">
        <f>VLOOKUP(AL667,$A$681:$F$2236,6,FALSE)</f>
        <v>0</v>
      </c>
      <c r="AP667" s="203" t="s">
        <v>65</v>
      </c>
      <c r="AQ667" s="10">
        <f>AO667*1.3</f>
        <v>0</v>
      </c>
      <c r="AR667" s="10"/>
      <c r="AS667" s="268"/>
      <c r="AT667" s="203" t="s">
        <v>122</v>
      </c>
      <c r="AU667" s="277" t="s">
        <v>527</v>
      </c>
      <c r="AW667" s="204"/>
      <c r="AX667" s="204">
        <f>VLOOKUP(AU667,$A$681:$F$2236,6,FALSE)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648</v>
      </c>
      <c r="BF667" s="204"/>
      <c r="BG667" s="204">
        <f>VLOOKUP(BD667,$A$681:$F$2236,6,FALSE)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2539</v>
      </c>
      <c r="BO667" s="204"/>
      <c r="BP667" s="204">
        <f>VLOOKUP(BM667,$A$681:$F$2236,6,FALSE)</f>
        <v>5</v>
      </c>
      <c r="BQ667" s="203" t="s">
        <v>65</v>
      </c>
      <c r="BR667" s="10">
        <f>BP667*1.3</f>
        <v>6.5</v>
      </c>
      <c r="BS667" s="10"/>
      <c r="BT667" s="268"/>
      <c r="BU667" s="203" t="s">
        <v>122</v>
      </c>
      <c r="BV667" s="277" t="s">
        <v>1289</v>
      </c>
      <c r="BX667" s="204"/>
      <c r="BY667" s="204">
        <f>VLOOKUP(BV667,$A$681:$F$2236,6,FALSE)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1289</v>
      </c>
      <c r="CG667" s="204"/>
      <c r="CH667" s="204">
        <f>VLOOKUP(CE667,$A$681:$F$2236,6,FALSE)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588</v>
      </c>
      <c r="CP667" s="204"/>
      <c r="CQ667" s="204">
        <f>VLOOKUP(CN667,$A$681:$F$2236,6,FALSE)</f>
        <v>39</v>
      </c>
      <c r="CR667" s="203" t="s">
        <v>65</v>
      </c>
      <c r="CS667" s="10">
        <f>CQ667*1.3</f>
        <v>50.7</v>
      </c>
      <c r="CT667" s="10"/>
      <c r="CU667" s="268"/>
      <c r="CV667" s="203" t="s">
        <v>122</v>
      </c>
      <c r="CW667" s="277" t="s">
        <v>1289</v>
      </c>
      <c r="CY667" s="204"/>
      <c r="CZ667" s="204">
        <f>VLOOKUP(CW667,$A$681:$F$2236,6,FALSE)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1301</v>
      </c>
      <c r="DH667" s="204"/>
      <c r="DI667" s="204">
        <f>VLOOKUP(DF667,$A$681:$F$2236,6,FALSE)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694</v>
      </c>
      <c r="DQ667" s="204"/>
      <c r="DR667" s="204">
        <f>VLOOKUP(DO667,$A$681:$F$2236,6,FALSE)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VLOOKUP(DX667,$A$681:$F$2236,6,FALSE)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3159</v>
      </c>
      <c r="EI667" s="204"/>
      <c r="EJ667" s="204">
        <f>VLOOKUP(EG667,$A$681:$F$2236,6,FALSE)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856</v>
      </c>
      <c r="ER667" s="204"/>
      <c r="ES667" s="204">
        <f>VLOOKUP(EP667,$A$681:$F$2236,6,FALSE)</f>
        <v>27</v>
      </c>
      <c r="ET667" s="203" t="s">
        <v>65</v>
      </c>
      <c r="EU667" s="10">
        <f>ES667*1.3</f>
        <v>35.1</v>
      </c>
      <c r="EV667" s="10"/>
      <c r="EW667" s="268"/>
      <c r="EX667" s="203" t="s">
        <v>122</v>
      </c>
      <c r="EY667" s="277" t="s">
        <v>2134</v>
      </c>
      <c r="FA667" s="204"/>
      <c r="FB667" s="204">
        <f>VLOOKUP(EY667,$A$681:$F$2236,6,FALSE)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4" t="s">
        <v>1289</v>
      </c>
      <c r="FJ667" s="204"/>
      <c r="FK667" s="204">
        <f>VLOOKUP(FH667,$A$681:$F$2236,6,FALSE)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1301</v>
      </c>
      <c r="FS667" s="204"/>
      <c r="FT667" s="204">
        <f>VLOOKUP(FQ667,$A$681:$F$2236,6,FALSE)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2539</v>
      </c>
      <c r="GB667" s="204"/>
      <c r="GC667" s="204">
        <f>VLOOKUP(FZ667,$A$681:$F$2236,6,FALSE)</f>
        <v>5</v>
      </c>
      <c r="GD667" s="203" t="s">
        <v>65</v>
      </c>
      <c r="GE667" s="10">
        <f>GC667*1.3</f>
        <v>6.5</v>
      </c>
      <c r="GF667" s="10"/>
      <c r="GG667" s="268"/>
      <c r="GH667" s="203" t="s">
        <v>122</v>
      </c>
      <c r="GI667" s="277" t="s">
        <v>1720</v>
      </c>
      <c r="GK667" s="204"/>
      <c r="GL667" s="204">
        <f>VLOOKUP(GI667,$A$681:$F$2236,6,FALSE)</f>
        <v>22</v>
      </c>
      <c r="GM667" s="203" t="s">
        <v>65</v>
      </c>
      <c r="GN667" s="10">
        <f>GL667*1.3</f>
        <v>28.6</v>
      </c>
      <c r="GO667" s="10"/>
      <c r="GP667" s="268"/>
      <c r="GQ667" s="203" t="s">
        <v>122</v>
      </c>
      <c r="GR667" s="277" t="s">
        <v>2880</v>
      </c>
      <c r="GT667" s="204"/>
      <c r="GU667" s="204">
        <f>VLOOKUP(GR667,$A$681:$F$2236,6,FALSE)</f>
        <v>26</v>
      </c>
      <c r="GV667" s="203" t="s">
        <v>65</v>
      </c>
      <c r="GW667" s="10">
        <f>GU667*1.3</f>
        <v>33.800000000000004</v>
      </c>
      <c r="GX667" s="10"/>
      <c r="GY667" s="268"/>
      <c r="GZ667" s="203" t="s">
        <v>122</v>
      </c>
      <c r="HA667" s="277" t="s">
        <v>722</v>
      </c>
      <c r="HC667" s="204"/>
      <c r="HD667" s="204">
        <f>VLOOKUP(HA667,$A$681:$F$2236,6,FALSE)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856</v>
      </c>
      <c r="HL667" s="204"/>
      <c r="HM667" s="204">
        <f>VLOOKUP(HJ667,$A$681:$F$2236,6,FALSE)</f>
        <v>27</v>
      </c>
      <c r="HN667" s="203" t="s">
        <v>65</v>
      </c>
      <c r="HO667" s="10">
        <f>HM667*1.3</f>
        <v>35.1</v>
      </c>
      <c r="HP667" s="10"/>
      <c r="HQ667" s="268"/>
      <c r="HR667" s="203" t="s">
        <v>122</v>
      </c>
      <c r="HS667" s="277" t="s">
        <v>2539</v>
      </c>
      <c r="HU667" s="204"/>
      <c r="HV667" s="204">
        <f>VLOOKUP(HS667,$A$681:$F$2236,6,FALSE)</f>
        <v>5</v>
      </c>
      <c r="HW667" s="203" t="s">
        <v>65</v>
      </c>
      <c r="HX667" s="10">
        <f>HV667*1.3</f>
        <v>6.5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VLOOKUP(IB667,$A$681:$F$2236,6,FALSE)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2653</v>
      </c>
      <c r="IM667" s="204"/>
      <c r="IN667" s="204">
        <f>VLOOKUP(IK667,$A$681:$F$2236,6,FALSE)</f>
        <v>24</v>
      </c>
      <c r="IO667" s="203" t="s">
        <v>65</v>
      </c>
      <c r="IP667" s="10">
        <f>IN667*1.3</f>
        <v>31.200000000000003</v>
      </c>
      <c r="IQ667" s="10"/>
      <c r="IR667" s="268"/>
      <c r="IS667" s="203" t="s">
        <v>122</v>
      </c>
      <c r="IT667" s="277" t="s">
        <v>1742</v>
      </c>
      <c r="IV667" s="204"/>
      <c r="IW667" s="204">
        <f>VLOOKUP(IT667,$A$681:$F$2236,6,FALSE)</f>
        <v>0</v>
      </c>
      <c r="IX667" s="203" t="s">
        <v>65</v>
      </c>
      <c r="IY667" s="10">
        <f>IW667*1.3</f>
        <v>0</v>
      </c>
      <c r="IZ667" s="10"/>
      <c r="JA667" s="268"/>
      <c r="JB667" s="203" t="s">
        <v>122</v>
      </c>
      <c r="JC667" s="277" t="s">
        <v>653</v>
      </c>
      <c r="JE667" s="204"/>
      <c r="JF667" s="204">
        <f>VLOOKUP(JC667,$A$681:$F$2236,6,FALSE)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856</v>
      </c>
      <c r="JN667" s="204"/>
      <c r="JO667" s="204">
        <f>VLOOKUP(JL667,$A$681:$F$2236,6,FALSE)</f>
        <v>27</v>
      </c>
      <c r="JP667" s="203" t="s">
        <v>65</v>
      </c>
      <c r="JQ667" s="10">
        <f>JO667*1.3</f>
        <v>35.1</v>
      </c>
      <c r="JR667" s="10"/>
      <c r="JS667" s="268"/>
      <c r="JT667" s="203" t="s">
        <v>122</v>
      </c>
      <c r="JU667" s="277" t="s">
        <v>445</v>
      </c>
      <c r="JW667" s="204"/>
      <c r="JX667" s="204">
        <f>VLOOKUP(JU667,$A$681:$F$2236,6,FALSE)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2894</v>
      </c>
      <c r="KF667" s="204"/>
      <c r="KG667" s="204">
        <f>VLOOKUP(KD667,$A$681:$F$2236,6,FALSE)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694</v>
      </c>
      <c r="KO667" s="204"/>
      <c r="KP667" s="204">
        <f>VLOOKUP(KM667,$A$681:$F$2236,6,FALSE)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445</v>
      </c>
      <c r="KX667" s="204"/>
      <c r="KY667" s="204">
        <f>VLOOKUP(KV667,$A$681:$F$2236,6,FALSE)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496</v>
      </c>
      <c r="LG667" s="204"/>
      <c r="LH667" s="204">
        <f>VLOOKUP(LE667,$A$681:$F$2236,6,FALSE)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1301</v>
      </c>
      <c r="LP667" s="204"/>
      <c r="LQ667" s="204">
        <f>VLOOKUP(LN667,$A$681:$F$2236,6,FALSE)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2789</v>
      </c>
      <c r="LY667" s="204"/>
      <c r="LZ667" s="204">
        <f>VLOOKUP(LW667,$A$681:$F$2236,6,FALSE)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1253</v>
      </c>
      <c r="MH667" s="204"/>
      <c r="MI667" s="204">
        <f>VLOOKUP(MF667,$A$681:$F$2236,6,FALSE)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1289</v>
      </c>
      <c r="MQ667" s="204"/>
      <c r="MR667" s="204">
        <f>VLOOKUP(MO667,$A$681:$F$2236,6,FALSE)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708</v>
      </c>
      <c r="MZ667" s="204"/>
      <c r="NA667" s="204">
        <f>VLOOKUP(MX667,$A$681:$F$2236,6,FALSE)</f>
        <v>45</v>
      </c>
      <c r="NB667" s="203" t="s">
        <v>65</v>
      </c>
      <c r="NC667" s="10">
        <f>NA667*1.3</f>
        <v>58.5</v>
      </c>
      <c r="ND667" s="10"/>
      <c r="NE667" s="268"/>
      <c r="NF667" s="203" t="s">
        <v>122</v>
      </c>
      <c r="NG667" s="277" t="s">
        <v>895</v>
      </c>
      <c r="NI667" s="204"/>
      <c r="NJ667" s="204">
        <f>VLOOKUP(NG667,$A$681:$F$2236,6,FALSE)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7" t="s">
        <v>975</v>
      </c>
      <c r="NR667" s="204"/>
      <c r="NS667" s="204">
        <f>VLOOKUP(NP667,$A$681:$F$2236,6,FALSE)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2803</v>
      </c>
      <c r="OA667" s="204"/>
      <c r="OB667" s="204">
        <f>VLOOKUP(NY667,$A$681:$F$2236,6,FALSE)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648</v>
      </c>
      <c r="OJ667" s="204"/>
      <c r="OK667" s="204">
        <f>VLOOKUP(OH667,$A$681:$F$2236,6,FALSE)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7" t="s">
        <v>2869</v>
      </c>
      <c r="OS667" s="204"/>
      <c r="OT667" s="204">
        <f>VLOOKUP(OQ667,$A$681:$F$2236,6,FALSE)</f>
        <v>82</v>
      </c>
      <c r="OU667" s="203" t="s">
        <v>65</v>
      </c>
      <c r="OV667" s="10">
        <f>OT667*1.3</f>
        <v>106.60000000000001</v>
      </c>
      <c r="OW667" s="10"/>
      <c r="OX667" s="268"/>
      <c r="OY667" s="203" t="s">
        <v>122</v>
      </c>
      <c r="OZ667" s="431" t="s">
        <v>2539</v>
      </c>
      <c r="PB667" s="204"/>
      <c r="PC667" s="204">
        <f>VLOOKUP(OZ667,$A$681:$F$2236,6,FALSE)</f>
        <v>5</v>
      </c>
      <c r="PD667" s="203" t="s">
        <v>65</v>
      </c>
      <c r="PE667" s="10">
        <f>PC667*1.3</f>
        <v>6.5</v>
      </c>
      <c r="PF667" s="10"/>
      <c r="PG667" s="268"/>
      <c r="PH667" s="203" t="s">
        <v>122</v>
      </c>
      <c r="PI667" s="277" t="s">
        <v>2085</v>
      </c>
      <c r="PK667" s="204"/>
      <c r="PL667" s="204">
        <f>VLOOKUP(PI667,$A$681:$F$2236,6,FALSE)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VLOOKUP(PR667,$A$681:$F$2236,6,FALSE)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675</v>
      </c>
      <c r="QC667" s="204"/>
      <c r="QD667" s="204">
        <f>VLOOKUP(QA667,$A$681:$F$2236,6,FALSE)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694</v>
      </c>
      <c r="QL667" s="204"/>
      <c r="QM667" s="204">
        <f>VLOOKUP(QJ667,$A$681:$F$2236,6,FALSE)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445</v>
      </c>
      <c r="QU667" s="204"/>
      <c r="QV667" s="204">
        <f>VLOOKUP(QS667,$A$681:$F$2236,6,FALSE)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2537</v>
      </c>
      <c r="RD667" s="204"/>
      <c r="RE667" s="204">
        <f>VLOOKUP(RB667,$A$681:$F$2236,6,FALSE)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VLOOKUP(RK667,$A$681:$F$2236,6,FALSE)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694</v>
      </c>
      <c r="RV667" s="204"/>
      <c r="RW667" s="204">
        <f>VLOOKUP(RT667,$A$681:$F$2236,6,FALSE)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2539</v>
      </c>
      <c r="SE667" s="204"/>
      <c r="SF667" s="204">
        <f>VLOOKUP(SC667,$A$681:$F$2236,6,FALSE)</f>
        <v>5</v>
      </c>
      <c r="SG667" s="203" t="s">
        <v>65</v>
      </c>
      <c r="SH667" s="10">
        <f>SF667*1.3</f>
        <v>6.5</v>
      </c>
      <c r="SI667" s="10"/>
      <c r="SJ667" s="274"/>
      <c r="SK667" s="203" t="s">
        <v>122</v>
      </c>
      <c r="SL667" s="277" t="s">
        <v>445</v>
      </c>
      <c r="SN667" s="204"/>
      <c r="SO667" s="204">
        <f>VLOOKUP(SL667,$A$681:$F$2236,6,FALSE)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2136</v>
      </c>
      <c r="SW667" s="204"/>
      <c r="SX667" s="204">
        <f>VLOOKUP(SU667,$A$681:$F$2236,6,FALSE)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31" t="s">
        <v>848</v>
      </c>
      <c r="TF667" s="204"/>
      <c r="TG667" s="204">
        <f>VLOOKUP(TD667,$A$681:$F$2236,6,FALSE)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536</v>
      </c>
      <c r="TO667" s="204"/>
      <c r="TP667" s="204">
        <f>VLOOKUP(TM667,$A$681:$F$2236,6,FALSE)</f>
        <v>28</v>
      </c>
      <c r="TQ667" s="203" t="s">
        <v>65</v>
      </c>
      <c r="TR667" s="10">
        <f>TP667*1.3</f>
        <v>36.4</v>
      </c>
      <c r="TS667" s="10"/>
      <c r="TT667" s="274"/>
      <c r="TU667" s="203" t="s">
        <v>122</v>
      </c>
      <c r="TV667" s="277" t="s">
        <v>2869</v>
      </c>
      <c r="TX667" s="204"/>
      <c r="TY667" s="204">
        <f>VLOOKUP(TV667,$A$681:$F$2236,6,FALSE)</f>
        <v>82</v>
      </c>
      <c r="TZ667" s="203" t="s">
        <v>65</v>
      </c>
      <c r="UA667" s="10">
        <f>TY667*1.3</f>
        <v>106.60000000000001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VLOOKUP(UE667,$A$681:$F$2236,6,FALSE)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1291</v>
      </c>
      <c r="UP667" s="204"/>
      <c r="UQ667" s="204">
        <f>VLOOKUP(UN667,$A$681:$F$2236,6,FALSE)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849</v>
      </c>
      <c r="UY667" s="204"/>
      <c r="UZ667" s="204">
        <f>VLOOKUP(UW667,$A$681:$F$2236,6,FALSE)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2872</v>
      </c>
      <c r="VH667" s="204"/>
      <c r="VI667" s="204">
        <f>VLOOKUP(VF667,$A$681:$F$2236,6,FALSE)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2160</v>
      </c>
      <c r="VQ667" s="204"/>
      <c r="VR667" s="204">
        <f>VLOOKUP(VO667,$A$681:$F$2236,6,FALSE)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VLOOKUP(VX667,$A$681:$F$2236,6,FALSE)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3109</v>
      </c>
      <c r="WI667" s="204"/>
      <c r="WJ667" s="204">
        <f>VLOOKUP(WG667,$A$681:$F$2236,6,FALSE)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VLOOKUP(WP667,$A$681:$F$2236,6,FALSE)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VLOOKUP(WY667,$A$681:$F$2236,6,FALSE)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2071</v>
      </c>
      <c r="XJ667" s="204"/>
      <c r="XK667" s="204">
        <f>VLOOKUP(XH667,$A$681:$F$2236,6,FALSE)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2539</v>
      </c>
      <c r="XS667" s="204"/>
      <c r="XT667" s="204">
        <f>VLOOKUP(XQ667,$A$681:$F$2236,6,FALSE)</f>
        <v>5</v>
      </c>
      <c r="XU667" s="203" t="s">
        <v>65</v>
      </c>
      <c r="XV667" s="10">
        <f>XT667*1.3</f>
        <v>6.5</v>
      </c>
      <c r="XW667" s="10"/>
      <c r="XX667" s="274"/>
      <c r="XY667" s="203" t="s">
        <v>122</v>
      </c>
      <c r="XZ667" s="277" t="s">
        <v>496</v>
      </c>
      <c r="YB667" s="204"/>
      <c r="YC667" s="204">
        <f>VLOOKUP(XZ667,$A$681:$F$2236,6,FALSE)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VLOOKUP(YI667,$A$681:$F$2236,6,FALSE)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VLOOKUP(YR667,$A$681:$F$2236,6,FALSE)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31" t="s">
        <v>1289</v>
      </c>
      <c r="ZC667" s="204"/>
      <c r="ZD667" s="204">
        <f>VLOOKUP(ZA667,$A$681:$F$2236,6,FALSE)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488</v>
      </c>
      <c r="ZL667" s="204"/>
      <c r="ZM667" s="204">
        <f>VLOOKUP(ZJ667,$A$681:$F$2236,6,FALSE)</f>
        <v>0</v>
      </c>
      <c r="ZN667" s="203" t="s">
        <v>65</v>
      </c>
      <c r="ZO667" s="10">
        <f>ZM667*1.3</f>
        <v>0</v>
      </c>
      <c r="ZQ667" s="274"/>
      <c r="ZR667" s="203" t="s">
        <v>122</v>
      </c>
      <c r="ZS667" s="277" t="s">
        <v>544</v>
      </c>
      <c r="ZU667" s="204"/>
      <c r="ZV667" s="204">
        <f>VLOOKUP(ZS667,$A$681:$F$2236,6,FALSE)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2747</v>
      </c>
      <c r="AAD667" s="204"/>
      <c r="AAE667" s="204">
        <f>VLOOKUP(AAB667,$A$681:$F$2236,6,FALSE)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1294</v>
      </c>
      <c r="AAM667" s="204"/>
      <c r="AAN667" s="204">
        <f>VLOOKUP(AAK667,$A$681:$F$2236,6,FALSE)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2880</v>
      </c>
      <c r="AAV667" s="204"/>
      <c r="AAW667" s="204">
        <f>VLOOKUP(AAT667,$A$681:$F$2236,6,FALSE)</f>
        <v>26</v>
      </c>
      <c r="AAX667" s="203" t="s">
        <v>65</v>
      </c>
      <c r="AAY667" s="10">
        <f>AAW667*1.3</f>
        <v>33.800000000000004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VLOOKUP(ABC667,$A$681:$F$2236,6,FALSE)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2092</v>
      </c>
      <c r="ABN667" s="204"/>
      <c r="ABO667" s="204">
        <f>VLOOKUP(ABL667,$A$681:$F$2236,6,FALSE)</f>
        <v>16</v>
      </c>
      <c r="ABP667" s="203" t="s">
        <v>65</v>
      </c>
      <c r="ABQ667" s="10">
        <f>ABO667*1.3</f>
        <v>20.8</v>
      </c>
      <c r="ABR667" s="10"/>
      <c r="ABS667" s="274"/>
      <c r="ABT667" s="203" t="s">
        <v>122</v>
      </c>
      <c r="ABU667" s="277" t="s">
        <v>495</v>
      </c>
      <c r="ABW667" s="204"/>
      <c r="ABX667" s="204">
        <f>VLOOKUP(ABU667,$A$681:$F$2236,6,FALSE)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VLOOKUP(ACD667,$A$681:$F$2236,6,FALSE)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VLOOKUP(ACM667,$A$681:$F$2236,6,FALSE)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VLOOKUP(ACV667,$A$681:$F$2236,6,FALSE)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VLOOKUP(ADE667,$A$681:$F$2236,6,FALSE)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VLOOKUP(ADN667,$A$681:$F$2236,6,FALSE)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VLOOKUP(ADW667,$A$681:$F$2236,6,FALSE)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VLOOKUP(AEF667,$A$681:$F$2236,6,FALSE)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VLOOKUP(AEO667,$A$681:$F$2236,6,FALSE)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VLOOKUP(AEX667,$A$681:$F$2236,6,FALSE)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VLOOKUP(AFG667,$A$681:$F$2236,6,FALSE)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VLOOKUP(AFP667,$A$681:$F$2236,6,FALSE)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VLOOKUP(AFY667,$A$681:$F$2236,6,FALSE)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VLOOKUP(AGH667,$A$681:$F$2236,6,FALSE)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VLOOKUP(AGQ667,$A$681:$F$2236,6,FALSE)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2762</v>
      </c>
      <c r="AHB667" s="204"/>
      <c r="AHC667" s="204">
        <f>VLOOKUP(AGZ667,$A$681:$F$2236,6,FALSE)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563</v>
      </c>
      <c r="AHK667" s="204"/>
      <c r="AHL667" s="204">
        <f>VLOOKUP(AHI667,$A$681:$F$2236,6,FALSE)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496</v>
      </c>
      <c r="AHT667" s="204"/>
      <c r="AHU667" s="204">
        <f>VLOOKUP(AHR667,$A$681:$F$2236,6,FALSE)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2552</v>
      </c>
      <c r="AIC667" s="204"/>
      <c r="AID667" s="204">
        <f>VLOOKUP(AIA667,$A$681:$F$2236,6,FALSE)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2692</v>
      </c>
      <c r="AIL667" s="204"/>
      <c r="AIM667" s="204">
        <f>VLOOKUP(AIJ667,$A$681:$F$2236,6,FALSE)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621</v>
      </c>
      <c r="AIU667" s="204"/>
      <c r="AIV667" s="204">
        <f>VLOOKUP(AIS667,$A$681:$F$2236,6,FALSE)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2789</v>
      </c>
      <c r="AJD667" s="204"/>
      <c r="AJE667" s="204">
        <f>VLOOKUP(AJB667,$A$681:$F$2236,6,FALSE)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1187</v>
      </c>
      <c r="AJM667" s="204"/>
      <c r="AJN667" s="204">
        <f>VLOOKUP(AJK667,$A$681:$F$2236,6,FALSE)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4" t="s">
        <v>1739</v>
      </c>
      <c r="AJV667" s="204"/>
      <c r="AJW667" s="204">
        <f>VLOOKUP(AJT667,$A$681:$F$2236,6,FALSE)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577</v>
      </c>
      <c r="AKE667" s="204"/>
      <c r="AKF667" s="204">
        <f>VLOOKUP(AKC667,$A$681:$F$2236,6,FALSE)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626</v>
      </c>
      <c r="AKN667" s="204"/>
      <c r="AKO667" s="204">
        <f>VLOOKUP(AKL667,$A$681:$F$2236,6,FALSE)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2730</v>
      </c>
      <c r="AKW667" s="204"/>
      <c r="AKX667" s="204">
        <f>VLOOKUP(AKU667,$A$681:$F$2236,6,FALSE)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1684</v>
      </c>
      <c r="ALF667" s="204"/>
      <c r="ALG667" s="204">
        <f>VLOOKUP(ALD667,$A$681:$F$2236,6,FALSE)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3137</v>
      </c>
      <c r="ALO667" s="204"/>
      <c r="ALP667" s="204">
        <f>VLOOKUP(ALM667,$A$681:$F$2236,6,FALSE)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715</v>
      </c>
      <c r="ALX667" s="204"/>
      <c r="ALY667" s="204">
        <f>VLOOKUP(ALV667,$A$681:$F$2236,6,FALSE)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653</v>
      </c>
      <c r="AMG667" s="204"/>
      <c r="AMH667" s="204">
        <f>VLOOKUP(AME667,$A$681:$F$2236,6,FALSE)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2894</v>
      </c>
      <c r="AMP667" s="204"/>
      <c r="AMQ667" s="204">
        <f>VLOOKUP(AMN667,$A$681:$F$2236,6,FALSE)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588</v>
      </c>
      <c r="AMY667" s="204"/>
      <c r="AMZ667" s="204">
        <f>VLOOKUP(AMW667,$A$681:$F$2236,6,FALSE)</f>
        <v>39</v>
      </c>
      <c r="ANA667" s="203" t="s">
        <v>65</v>
      </c>
      <c r="ANB667" s="10">
        <f>AMZ667*1.3</f>
        <v>50.7</v>
      </c>
      <c r="ANC667" s="10"/>
      <c r="AND667" s="274"/>
      <c r="ANE667" s="203" t="s">
        <v>122</v>
      </c>
      <c r="ANF667" s="277" t="s">
        <v>1301</v>
      </c>
      <c r="ANH667" s="204"/>
      <c r="ANI667" s="204">
        <f>VLOOKUP(ANF667,$A$681:$F$2236,6,FALSE)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856</v>
      </c>
      <c r="ANQ667" s="204"/>
      <c r="ANR667" s="204">
        <f>VLOOKUP(ANO667,$A$681:$F$2236,6,FALSE)</f>
        <v>27</v>
      </c>
      <c r="ANS667" s="203" t="s">
        <v>65</v>
      </c>
      <c r="ANT667" s="10">
        <f>ANR667*1.3</f>
        <v>35.1</v>
      </c>
      <c r="ANU667" s="10"/>
      <c r="ANV667" s="274"/>
      <c r="ANW667" s="203" t="s">
        <v>122</v>
      </c>
      <c r="ANX667" s="277" t="s">
        <v>534</v>
      </c>
      <c r="ANZ667" s="204"/>
      <c r="AOA667" s="204">
        <f>VLOOKUP(ANX667,$A$681:$F$2236,6,FALSE)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2745</v>
      </c>
      <c r="AOI667" s="204"/>
      <c r="AOJ667" s="204">
        <f>VLOOKUP(AOG667,$A$681:$F$2236,6,FALSE)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543</v>
      </c>
      <c r="AOR667" s="204"/>
      <c r="AOS667" s="204">
        <f>VLOOKUP(AOP667,$A$681:$F$2236,6,FALSE)</f>
        <v>1</v>
      </c>
      <c r="AOT667" s="203" t="s">
        <v>65</v>
      </c>
      <c r="AOU667" s="10">
        <f>AOS667*1.3</f>
        <v>1.3</v>
      </c>
      <c r="AOV667" s="10"/>
      <c r="AOW667" s="274"/>
      <c r="AOX667" s="203" t="s">
        <v>122</v>
      </c>
      <c r="AOY667" s="277" t="s">
        <v>2539</v>
      </c>
      <c r="APA667" s="204"/>
      <c r="APB667" s="204">
        <f>VLOOKUP(AOY667,$A$681:$F$2236,6,FALSE)</f>
        <v>5</v>
      </c>
      <c r="APC667" s="203" t="s">
        <v>65</v>
      </c>
      <c r="APD667" s="10">
        <f>APB667*1.3</f>
        <v>6.5</v>
      </c>
      <c r="APE667" s="10"/>
      <c r="APF667" s="274"/>
      <c r="APG667" s="203" t="s">
        <v>122</v>
      </c>
      <c r="APH667" s="277" t="s">
        <v>2104</v>
      </c>
      <c r="APJ667" s="204"/>
      <c r="APK667" s="204">
        <f>VLOOKUP(APH667,$A$681:$F$2236,6,FALSE)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1263</v>
      </c>
      <c r="APS667" s="204"/>
      <c r="APT667" s="204">
        <f>VLOOKUP(APQ667,$A$681:$F$2236,6,FALSE)</f>
        <v>0</v>
      </c>
      <c r="APU667" s="203" t="s">
        <v>65</v>
      </c>
      <c r="APV667" s="10">
        <f>APT667*1.3</f>
        <v>0</v>
      </c>
      <c r="APW667" s="10"/>
      <c r="APX667" s="274"/>
      <c r="APY667" s="203" t="s">
        <v>122</v>
      </c>
      <c r="APZ667" s="277" t="s">
        <v>2071</v>
      </c>
      <c r="AQB667" s="204"/>
      <c r="AQC667" s="204">
        <f>VLOOKUP(APZ667,$A$681:$F$2236,6,FALSE)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856</v>
      </c>
      <c r="D668" s="204"/>
      <c r="E668" s="204">
        <f>VLOOKUP(B668,$A$681:$F$2236,6,FALSE)</f>
        <v>27</v>
      </c>
      <c r="F668" s="203" t="s">
        <v>67</v>
      </c>
      <c r="G668" s="10">
        <f>E668*1.2</f>
        <v>32.4</v>
      </c>
      <c r="H668" s="10"/>
      <c r="I668" s="268"/>
      <c r="J668" s="203" t="s">
        <v>123</v>
      </c>
      <c r="K668" s="277" t="s">
        <v>2085</v>
      </c>
      <c r="M668" s="204"/>
      <c r="N668" s="204">
        <f>VLOOKUP(K668,$A$681:$F$2236,6,FALSE)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2880</v>
      </c>
      <c r="V668" s="204"/>
      <c r="W668" s="204">
        <f>VLOOKUP(T668,$A$681:$F$2236,6,FALSE)</f>
        <v>26</v>
      </c>
      <c r="X668" s="203" t="s">
        <v>67</v>
      </c>
      <c r="Y668" s="10">
        <f>W668*1.2</f>
        <v>31.2</v>
      </c>
      <c r="Z668" s="10"/>
      <c r="AA668" s="268"/>
      <c r="AB668" s="203" t="s">
        <v>123</v>
      </c>
      <c r="AC668" s="277" t="s">
        <v>2869</v>
      </c>
      <c r="AE668" s="204"/>
      <c r="AF668" s="204">
        <f>VLOOKUP(AC668,$A$681:$F$2236,6,FALSE)</f>
        <v>82</v>
      </c>
      <c r="AG668" s="203" t="s">
        <v>67</v>
      </c>
      <c r="AH668" s="10">
        <f>AF668*1.2</f>
        <v>98.399999999999991</v>
      </c>
      <c r="AI668" s="10"/>
      <c r="AJ668" s="268"/>
      <c r="AK668" s="203" t="s">
        <v>123</v>
      </c>
      <c r="AL668" s="277" t="s">
        <v>2085</v>
      </c>
      <c r="AN668" s="204"/>
      <c r="AO668" s="204">
        <f>VLOOKUP(AL668,$A$681:$F$2236,6,FALSE)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621</v>
      </c>
      <c r="AW668" s="204"/>
      <c r="AX668" s="204">
        <f>VLOOKUP(AU668,$A$681:$F$2236,6,FALSE)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496</v>
      </c>
      <c r="BF668" s="204"/>
      <c r="BG668" s="204">
        <f>VLOOKUP(BD668,$A$681:$F$2236,6,FALSE)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2872</v>
      </c>
      <c r="BO668" s="204"/>
      <c r="BP668" s="204">
        <f>VLOOKUP(BM668,$A$681:$F$2236,6,FALSE)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536</v>
      </c>
      <c r="BX668" s="204"/>
      <c r="BY668" s="204">
        <f>VLOOKUP(BV668,$A$681:$F$2236,6,FALSE)</f>
        <v>28</v>
      </c>
      <c r="BZ668" s="203" t="s">
        <v>67</v>
      </c>
      <c r="CA668" s="10">
        <f>BY668*1.2</f>
        <v>33.6</v>
      </c>
      <c r="CB668" s="10"/>
      <c r="CC668" s="268"/>
      <c r="CD668" s="203" t="s">
        <v>123</v>
      </c>
      <c r="CE668" s="277" t="s">
        <v>445</v>
      </c>
      <c r="CG668" s="204"/>
      <c r="CH668" s="204">
        <f>VLOOKUP(CE668,$A$681:$F$2236,6,FALSE)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2789</v>
      </c>
      <c r="CP668" s="204"/>
      <c r="CQ668" s="204">
        <f>VLOOKUP(CN668,$A$681:$F$2236,6,FALSE)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1301</v>
      </c>
      <c r="CY668" s="204"/>
      <c r="CZ668" s="204">
        <f>VLOOKUP(CW668,$A$681:$F$2236,6,FALSE)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856</v>
      </c>
      <c r="DH668" s="204"/>
      <c r="DI668" s="204">
        <f>VLOOKUP(DF668,$A$681:$F$2236,6,FALSE)</f>
        <v>27</v>
      </c>
      <c r="DJ668" s="203" t="s">
        <v>67</v>
      </c>
      <c r="DK668" s="10">
        <f>DI668*1.2</f>
        <v>32.4</v>
      </c>
      <c r="DL668" s="10"/>
      <c r="DM668" s="268"/>
      <c r="DN668" s="203" t="s">
        <v>123</v>
      </c>
      <c r="DO668" s="277" t="s">
        <v>536</v>
      </c>
      <c r="DQ668" s="204"/>
      <c r="DR668" s="204">
        <f>VLOOKUP(DO668,$A$681:$F$2236,6,FALSE)</f>
        <v>28</v>
      </c>
      <c r="DS668" s="203" t="s">
        <v>67</v>
      </c>
      <c r="DT668" s="10">
        <f>DR668*1.2</f>
        <v>33.6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VLOOKUP(DX668,$A$681:$F$2236,6,FALSE)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694</v>
      </c>
      <c r="EI668" s="204"/>
      <c r="EJ668" s="204">
        <f>VLOOKUP(EG668,$A$681:$F$2236,6,FALSE)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2858</v>
      </c>
      <c r="ER668" s="204"/>
      <c r="ES668" s="204">
        <f>VLOOKUP(EP668,$A$681:$F$2236,6,FALSE)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2869</v>
      </c>
      <c r="FA668" s="204"/>
      <c r="FB668" s="204">
        <f>VLOOKUP(EY668,$A$681:$F$2236,6,FALSE)</f>
        <v>82</v>
      </c>
      <c r="FC668" s="203" t="s">
        <v>67</v>
      </c>
      <c r="FD668" s="10">
        <f>FB668*1.2</f>
        <v>98.399999999999991</v>
      </c>
      <c r="FE668" s="10"/>
      <c r="FF668" s="268"/>
      <c r="FG668" s="203" t="s">
        <v>123</v>
      </c>
      <c r="FH668" s="424" t="s">
        <v>2869</v>
      </c>
      <c r="FJ668" s="204"/>
      <c r="FK668" s="204">
        <f>VLOOKUP(FH668,$A$681:$F$2236,6,FALSE)</f>
        <v>82</v>
      </c>
      <c r="FL668" s="203" t="s">
        <v>67</v>
      </c>
      <c r="FM668" s="10">
        <f>FK668*1.2</f>
        <v>98.399999999999991</v>
      </c>
      <c r="FN668" s="10"/>
      <c r="FO668" s="268"/>
      <c r="FP668" s="203" t="s">
        <v>123</v>
      </c>
      <c r="FQ668" s="277" t="s">
        <v>2085</v>
      </c>
      <c r="FS668" s="204"/>
      <c r="FT668" s="204">
        <f>VLOOKUP(FQ668,$A$681:$F$2236,6,FALSE)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2880</v>
      </c>
      <c r="GB668" s="204"/>
      <c r="GC668" s="204">
        <f>VLOOKUP(FZ668,$A$681:$F$2236,6,FALSE)</f>
        <v>26</v>
      </c>
      <c r="GD668" s="203" t="s">
        <v>67</v>
      </c>
      <c r="GE668" s="10">
        <f>GC668*1.2</f>
        <v>31.2</v>
      </c>
      <c r="GF668" s="10"/>
      <c r="GG668" s="268"/>
      <c r="GH668" s="203" t="s">
        <v>123</v>
      </c>
      <c r="GI668" s="277" t="s">
        <v>467</v>
      </c>
      <c r="GK668" s="204"/>
      <c r="GL668" s="204">
        <f>VLOOKUP(GI668,$A$681:$F$2236,6,FALSE)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2872</v>
      </c>
      <c r="GT668" s="204"/>
      <c r="GU668" s="204">
        <f>VLOOKUP(GR668,$A$681:$F$2236,6,FALSE)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2789</v>
      </c>
      <c r="HC668" s="204"/>
      <c r="HD668" s="204">
        <f>VLOOKUP(HA668,$A$681:$F$2236,6,FALSE)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632</v>
      </c>
      <c r="HL668" s="204"/>
      <c r="HM668" s="204">
        <f>VLOOKUP(HJ668,$A$681:$F$2236,6,FALSE)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856</v>
      </c>
      <c r="HU668" s="204"/>
      <c r="HV668" s="204">
        <f>VLOOKUP(HS668,$A$681:$F$2236,6,FALSE)</f>
        <v>27</v>
      </c>
      <c r="HW668" s="203" t="s">
        <v>67</v>
      </c>
      <c r="HX668" s="10">
        <f>HV668*1.2</f>
        <v>32.4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VLOOKUP(IB668,$A$681:$F$2236,6,FALSE)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2529</v>
      </c>
      <c r="IM668" s="204"/>
      <c r="IN668" s="204">
        <f>VLOOKUP(IK668,$A$681:$F$2236,6,FALSE)</f>
        <v>0</v>
      </c>
      <c r="IO668" s="203" t="s">
        <v>67</v>
      </c>
      <c r="IP668" s="10">
        <f>IN668*1.2</f>
        <v>0</v>
      </c>
      <c r="IQ668" s="10"/>
      <c r="IR668" s="268"/>
      <c r="IS668" s="203" t="s">
        <v>123</v>
      </c>
      <c r="IT668" s="277" t="s">
        <v>697</v>
      </c>
      <c r="IV668" s="204"/>
      <c r="IW668" s="204">
        <f>VLOOKUP(IT668,$A$681:$F$2236,6,FALSE)</f>
        <v>0</v>
      </c>
      <c r="IX668" s="203" t="s">
        <v>67</v>
      </c>
      <c r="IY668" s="10">
        <f>IW668*1.2</f>
        <v>0</v>
      </c>
      <c r="IZ668" s="10"/>
      <c r="JA668" s="268"/>
      <c r="JB668" s="203" t="s">
        <v>123</v>
      </c>
      <c r="JC668" s="277" t="s">
        <v>543</v>
      </c>
      <c r="JE668" s="204"/>
      <c r="JF668" s="204">
        <f>VLOOKUP(JC668,$A$681:$F$2236,6,FALSE)</f>
        <v>1</v>
      </c>
      <c r="JG668" s="203" t="s">
        <v>67</v>
      </c>
      <c r="JH668" s="10">
        <f>JF668*1.2</f>
        <v>1.2</v>
      </c>
      <c r="JI668" s="10"/>
      <c r="JJ668" s="268"/>
      <c r="JK668" s="203" t="s">
        <v>123</v>
      </c>
      <c r="JL668" s="277" t="s">
        <v>2539</v>
      </c>
      <c r="JN668" s="204"/>
      <c r="JO668" s="204">
        <f>VLOOKUP(JL668,$A$681:$F$2236,6,FALSE)</f>
        <v>5</v>
      </c>
      <c r="JP668" s="203" t="s">
        <v>67</v>
      </c>
      <c r="JQ668" s="10">
        <f>JO668*1.2</f>
        <v>6</v>
      </c>
      <c r="JR668" s="10"/>
      <c r="JS668" s="268"/>
      <c r="JT668" s="203" t="s">
        <v>123</v>
      </c>
      <c r="JU668" s="277" t="s">
        <v>708</v>
      </c>
      <c r="JW668" s="204"/>
      <c r="JX668" s="204">
        <f>VLOOKUP(JU668,$A$681:$F$2236,6,FALSE)</f>
        <v>45</v>
      </c>
      <c r="JY668" s="203" t="s">
        <v>67</v>
      </c>
      <c r="JZ668" s="10">
        <f>JX668*1.2</f>
        <v>54</v>
      </c>
      <c r="KA668" s="10"/>
      <c r="KB668" s="268"/>
      <c r="KC668" s="203" t="s">
        <v>123</v>
      </c>
      <c r="KD668" s="277" t="s">
        <v>833</v>
      </c>
      <c r="KF668" s="204"/>
      <c r="KG668" s="204">
        <f>VLOOKUP(KD668,$A$681:$F$2236,6,FALSE)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1260</v>
      </c>
      <c r="KO668" s="204"/>
      <c r="KP668" s="204">
        <f>VLOOKUP(KM668,$A$681:$F$2236,6,FALSE)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1301</v>
      </c>
      <c r="KX668" s="204"/>
      <c r="KY668" s="204">
        <f>VLOOKUP(KV668,$A$681:$F$2236,6,FALSE)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1208</v>
      </c>
      <c r="LG668" s="204"/>
      <c r="LH668" s="204">
        <f>VLOOKUP(LE668,$A$681:$F$2236,6,FALSE)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856</v>
      </c>
      <c r="LP668" s="204"/>
      <c r="LQ668" s="204">
        <f>VLOOKUP(LN668,$A$681:$F$2236,6,FALSE)</f>
        <v>27</v>
      </c>
      <c r="LR668" s="203" t="s">
        <v>67</v>
      </c>
      <c r="LS668" s="10">
        <f>LQ668*1.2</f>
        <v>32.4</v>
      </c>
      <c r="LT668" s="10"/>
      <c r="LU668" s="268"/>
      <c r="LV668" s="203" t="s">
        <v>123</v>
      </c>
      <c r="LW668" s="277" t="s">
        <v>840</v>
      </c>
      <c r="LY668" s="204"/>
      <c r="LZ668" s="204">
        <f>VLOOKUP(LW668,$A$681:$F$2236,6,FALSE)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632</v>
      </c>
      <c r="MH668" s="204"/>
      <c r="MI668" s="204">
        <f>VLOOKUP(MF668,$A$681:$F$2236,6,FALSE)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445</v>
      </c>
      <c r="MQ668" s="204"/>
      <c r="MR668" s="204">
        <f>VLOOKUP(MO668,$A$681:$F$2236,6,FALSE)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821</v>
      </c>
      <c r="MZ668" s="204"/>
      <c r="NA668" s="204">
        <f>VLOOKUP(MX668,$A$681:$F$2236,6,FALSE)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957</v>
      </c>
      <c r="NI668" s="204"/>
      <c r="NJ668" s="204">
        <f>VLOOKUP(NG668,$A$681:$F$2236,6,FALSE)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7" t="s">
        <v>445</v>
      </c>
      <c r="NR668" s="204"/>
      <c r="NS668" s="204">
        <f>VLOOKUP(NP668,$A$681:$F$2236,6,FALSE)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2737</v>
      </c>
      <c r="OA668" s="204"/>
      <c r="OB668" s="204">
        <f>VLOOKUP(NY668,$A$681:$F$2236,6,FALSE)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626</v>
      </c>
      <c r="OJ668" s="204"/>
      <c r="OK668" s="204">
        <f>VLOOKUP(OH668,$A$681:$F$2236,6,FALSE)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7" t="s">
        <v>2643</v>
      </c>
      <c r="OS668" s="204"/>
      <c r="OT668" s="204">
        <f>VLOOKUP(OQ668,$A$681:$F$2236,6,FALSE)</f>
        <v>0</v>
      </c>
      <c r="OU668" s="203" t="s">
        <v>67</v>
      </c>
      <c r="OV668" s="10">
        <f>OT668*1.2</f>
        <v>0</v>
      </c>
      <c r="OW668" s="10"/>
      <c r="OX668" s="268"/>
      <c r="OY668" s="203" t="s">
        <v>123</v>
      </c>
      <c r="OZ668" s="431" t="s">
        <v>2869</v>
      </c>
      <c r="PB668" s="204"/>
      <c r="PC668" s="204">
        <f>VLOOKUP(OZ668,$A$681:$F$2236,6,FALSE)</f>
        <v>82</v>
      </c>
      <c r="PD668" s="203" t="s">
        <v>67</v>
      </c>
      <c r="PE668" s="10">
        <f>PC668*1.2</f>
        <v>98.399999999999991</v>
      </c>
      <c r="PF668" s="10"/>
      <c r="PG668" s="268"/>
      <c r="PH668" s="203" t="s">
        <v>123</v>
      </c>
      <c r="PI668" s="277" t="s">
        <v>2100</v>
      </c>
      <c r="PK668" s="204"/>
      <c r="PL668" s="204">
        <f>VLOOKUP(PI668,$A$681:$F$2236,6,FALSE)</f>
        <v>5</v>
      </c>
      <c r="PM668" s="203" t="s">
        <v>67</v>
      </c>
      <c r="PN668" s="10">
        <f>PL668*1.2</f>
        <v>6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VLOOKUP(PR668,$A$681:$F$2236,6,FALSE)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445</v>
      </c>
      <c r="QC668" s="204"/>
      <c r="QD668" s="204">
        <f>VLOOKUP(QA668,$A$681:$F$2236,6,FALSE)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856</v>
      </c>
      <c r="QL668" s="204"/>
      <c r="QM668" s="204">
        <f>VLOOKUP(QJ668,$A$681:$F$2236,6,FALSE)</f>
        <v>27</v>
      </c>
      <c r="QN668" s="203" t="s">
        <v>67</v>
      </c>
      <c r="QO668" s="10">
        <f>QM668*1.2</f>
        <v>32.4</v>
      </c>
      <c r="QP668" s="10"/>
      <c r="QQ668" s="268"/>
      <c r="QR668" s="203" t="s">
        <v>123</v>
      </c>
      <c r="QS668" s="277" t="s">
        <v>588</v>
      </c>
      <c r="QU668" s="204"/>
      <c r="QV668" s="204">
        <f>VLOOKUP(QS668,$A$681:$F$2236,6,FALSE)</f>
        <v>39</v>
      </c>
      <c r="QW668" s="203" t="s">
        <v>67</v>
      </c>
      <c r="QX668" s="10">
        <f>QV668*1.2</f>
        <v>46.8</v>
      </c>
      <c r="QY668" s="10"/>
      <c r="QZ668" s="268"/>
      <c r="RA668" s="203" t="s">
        <v>123</v>
      </c>
      <c r="RB668" s="277" t="s">
        <v>2660</v>
      </c>
      <c r="RD668" s="204"/>
      <c r="RE668" s="204">
        <f>VLOOKUP(RB668,$A$681:$F$2236,6,FALSE)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VLOOKUP(RK668,$A$681:$F$2236,6,FALSE)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496</v>
      </c>
      <c r="RV668" s="204"/>
      <c r="RW668" s="204">
        <f>VLOOKUP(RT668,$A$681:$F$2236,6,FALSE)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856</v>
      </c>
      <c r="SE668" s="204"/>
      <c r="SF668" s="204">
        <f>VLOOKUP(SC668,$A$681:$F$2236,6,FALSE)</f>
        <v>27</v>
      </c>
      <c r="SG668" s="203" t="s">
        <v>67</v>
      </c>
      <c r="SH668" s="10">
        <f>SF668*1.2</f>
        <v>32.4</v>
      </c>
      <c r="SI668" s="10"/>
      <c r="SJ668" s="274"/>
      <c r="SK668" s="203" t="s">
        <v>123</v>
      </c>
      <c r="SL668" s="277" t="s">
        <v>2154</v>
      </c>
      <c r="SN668" s="204"/>
      <c r="SO668" s="204">
        <f>VLOOKUP(SL668,$A$681:$F$2236,6,FALSE)</f>
        <v>45</v>
      </c>
      <c r="SP668" s="203" t="s">
        <v>67</v>
      </c>
      <c r="SQ668" s="10">
        <f>SO668*1.2</f>
        <v>54</v>
      </c>
      <c r="SR668" s="10"/>
      <c r="SS668" s="274"/>
      <c r="ST668" s="203" t="s">
        <v>123</v>
      </c>
      <c r="SU668" s="277" t="s">
        <v>2874</v>
      </c>
      <c r="SW668" s="204"/>
      <c r="SX668" s="204">
        <f>VLOOKUP(SU668,$A$681:$F$2236,6,FALSE)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31" t="s">
        <v>467</v>
      </c>
      <c r="TF668" s="204"/>
      <c r="TG668" s="204">
        <f>VLOOKUP(TD668,$A$681:$F$2236,6,FALSE)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2842</v>
      </c>
      <c r="TO668" s="204"/>
      <c r="TP668" s="204">
        <f>VLOOKUP(TM668,$A$681:$F$2236,6,FALSE)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543</v>
      </c>
      <c r="TX668" s="204"/>
      <c r="TY668" s="204">
        <f>VLOOKUP(TV668,$A$681:$F$2236,6,FALSE)</f>
        <v>1</v>
      </c>
      <c r="TZ668" s="203" t="s">
        <v>67</v>
      </c>
      <c r="UA668" s="10">
        <f>TY668*1.2</f>
        <v>1.2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VLOOKUP(UE668,$A$681:$F$2236,6,FALSE)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639</v>
      </c>
      <c r="UP668" s="204"/>
      <c r="UQ668" s="204">
        <f>VLOOKUP(UN668,$A$681:$F$2236,6,FALSE)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2091</v>
      </c>
      <c r="UY668" s="204"/>
      <c r="UZ668" s="204">
        <f>VLOOKUP(UW668,$A$681:$F$2236,6,FALSE)</f>
        <v>10</v>
      </c>
      <c r="VA668" s="203" t="s">
        <v>67</v>
      </c>
      <c r="VB668" s="10">
        <f>UZ668*1.2</f>
        <v>12</v>
      </c>
      <c r="VC668" s="10"/>
      <c r="VD668" s="274"/>
      <c r="VE668" s="203" t="s">
        <v>123</v>
      </c>
      <c r="VF668" s="277" t="s">
        <v>2690</v>
      </c>
      <c r="VH668" s="204"/>
      <c r="VI668" s="204">
        <f>VLOOKUP(VF668,$A$681:$F$2236,6,FALSE)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957</v>
      </c>
      <c r="VQ668" s="204"/>
      <c r="VR668" s="204">
        <f>VLOOKUP(VO668,$A$681:$F$2236,6,FALSE)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VLOOKUP(VX668,$A$681:$F$2236,6,FALSE)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2111</v>
      </c>
      <c r="WI668" s="204"/>
      <c r="WJ668" s="204">
        <f>VLOOKUP(WG668,$A$681:$F$2236,6,FALSE)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VLOOKUP(WP668,$A$681:$F$2236,6,FALSE)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VLOOKUP(WY668,$A$681:$F$2236,6,FALSE)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2134</v>
      </c>
      <c r="XJ668" s="204"/>
      <c r="XK668" s="204">
        <f>VLOOKUP(XH668,$A$681:$F$2236,6,FALSE)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1859</v>
      </c>
      <c r="XS668" s="204"/>
      <c r="XT668" s="204">
        <f>VLOOKUP(XQ668,$A$681:$F$2236,6,FALSE)</f>
        <v>69</v>
      </c>
      <c r="XU668" s="203" t="s">
        <v>67</v>
      </c>
      <c r="XV668" s="10">
        <f>XT668*1.2</f>
        <v>82.8</v>
      </c>
      <c r="XW668" s="10"/>
      <c r="XX668" s="274"/>
      <c r="XY668" s="203" t="s">
        <v>123</v>
      </c>
      <c r="XZ668" s="277" t="s">
        <v>2539</v>
      </c>
      <c r="YB668" s="204"/>
      <c r="YC668" s="204">
        <f>VLOOKUP(XZ668,$A$681:$F$2236,6,FALSE)</f>
        <v>5</v>
      </c>
      <c r="YD668" s="203" t="s">
        <v>67</v>
      </c>
      <c r="YE668" s="10">
        <f>YC668*1.2</f>
        <v>6</v>
      </c>
      <c r="YG668" s="274"/>
      <c r="YH668" s="203" t="s">
        <v>123</v>
      </c>
      <c r="YI668" s="279" t="s">
        <v>183</v>
      </c>
      <c r="YK668" s="204"/>
      <c r="YL668" s="204" t="e">
        <f>VLOOKUP(YI668,$A$681:$F$2236,6,FALSE)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VLOOKUP(YR668,$A$681:$F$2236,6,FALSE)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31" t="s">
        <v>445</v>
      </c>
      <c r="ZC668" s="204"/>
      <c r="ZD668" s="204">
        <f>VLOOKUP(ZA668,$A$681:$F$2236,6,FALSE)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833</v>
      </c>
      <c r="ZL668" s="204"/>
      <c r="ZM668" s="204">
        <f>VLOOKUP(ZJ668,$A$681:$F$2236,6,FALSE)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496</v>
      </c>
      <c r="ZU668" s="204"/>
      <c r="ZV668" s="204">
        <f>VLOOKUP(ZS668,$A$681:$F$2236,6,FALSE)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2531</v>
      </c>
      <c r="AAD668" s="204"/>
      <c r="AAE668" s="204">
        <f>VLOOKUP(AAB668,$A$681:$F$2236,6,FALSE)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2539</v>
      </c>
      <c r="AAM668" s="204"/>
      <c r="AAN668" s="204">
        <f>VLOOKUP(AAK668,$A$681:$F$2236,6,FALSE)</f>
        <v>5</v>
      </c>
      <c r="AAO668" s="203" t="s">
        <v>67</v>
      </c>
      <c r="AAP668" s="10">
        <f>AAN668*1.2</f>
        <v>6</v>
      </c>
      <c r="AAQ668" s="10"/>
      <c r="AAR668" s="274"/>
      <c r="AAS668" s="203" t="s">
        <v>123</v>
      </c>
      <c r="AAT668" s="277" t="s">
        <v>652</v>
      </c>
      <c r="AAV668" s="204"/>
      <c r="AAW668" s="204">
        <f>VLOOKUP(AAT668,$A$681:$F$2236,6,FALSE)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VLOOKUP(ABC668,$A$681:$F$2236,6,FALSE)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2880</v>
      </c>
      <c r="ABN668" s="204"/>
      <c r="ABO668" s="204">
        <f>VLOOKUP(ABL668,$A$681:$F$2236,6,FALSE)</f>
        <v>26</v>
      </c>
      <c r="ABP668" s="203" t="s">
        <v>67</v>
      </c>
      <c r="ABQ668" s="10">
        <f>ABO668*1.2</f>
        <v>31.2</v>
      </c>
      <c r="ABR668" s="10"/>
      <c r="ABS668" s="274"/>
      <c r="ABT668" s="203" t="s">
        <v>123</v>
      </c>
      <c r="ABU668" s="277" t="s">
        <v>2165</v>
      </c>
      <c r="ABW668" s="204"/>
      <c r="ABX668" s="204">
        <f>VLOOKUP(ABU668,$A$681:$F$2236,6,FALSE)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VLOOKUP(ACD668,$A$681:$F$2236,6,FALSE)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VLOOKUP(ACM668,$A$681:$F$2236,6,FALSE)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VLOOKUP(ACV668,$A$681:$F$2236,6,FALSE)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VLOOKUP(ADE668,$A$681:$F$2236,6,FALSE)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VLOOKUP(ADN668,$A$681:$F$2236,6,FALSE)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VLOOKUP(ADW668,$A$681:$F$2236,6,FALSE)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VLOOKUP(AEF668,$A$681:$F$2236,6,FALSE)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VLOOKUP(AEO668,$A$681:$F$2236,6,FALSE)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VLOOKUP(AEX668,$A$681:$F$2236,6,FALSE)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VLOOKUP(AFG668,$A$681:$F$2236,6,FALSE)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VLOOKUP(AFP668,$A$681:$F$2236,6,FALSE)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VLOOKUP(AFY668,$A$681:$F$2236,6,FALSE)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VLOOKUP(AGH668,$A$681:$F$2236,6,FALSE)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VLOOKUP(AGQ668,$A$681:$F$2236,6,FALSE)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615</v>
      </c>
      <c r="AHB668" s="204"/>
      <c r="AHC668" s="204">
        <f>VLOOKUP(AGZ668,$A$681:$F$2236,6,FALSE)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1196</v>
      </c>
      <c r="AHK668" s="204"/>
      <c r="AHL668" s="204">
        <f>VLOOKUP(AHI668,$A$681:$F$2236,6,FALSE)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2552</v>
      </c>
      <c r="AHT668" s="204"/>
      <c r="AHU668" s="204">
        <f>VLOOKUP(AHR668,$A$681:$F$2236,6,FALSE)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2071</v>
      </c>
      <c r="AIC668" s="204"/>
      <c r="AID668" s="204">
        <f>VLOOKUP(AIA668,$A$681:$F$2236,6,FALSE)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2737</v>
      </c>
      <c r="AIL668" s="204"/>
      <c r="AIM668" s="204">
        <f>VLOOKUP(AIJ668,$A$681:$F$2236,6,FALSE)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536</v>
      </c>
      <c r="AIU668" s="204"/>
      <c r="AIV668" s="204">
        <f>VLOOKUP(AIS668,$A$681:$F$2236,6,FALSE)</f>
        <v>28</v>
      </c>
      <c r="AIW668" s="203" t="s">
        <v>67</v>
      </c>
      <c r="AIX668" s="10">
        <f>AIV668*1.2</f>
        <v>33.6</v>
      </c>
      <c r="AIY668" s="10"/>
      <c r="AIZ668" s="274"/>
      <c r="AJA668" s="203" t="s">
        <v>123</v>
      </c>
      <c r="AJB668" s="277" t="s">
        <v>2776</v>
      </c>
      <c r="AJD668" s="204"/>
      <c r="AJE668" s="204">
        <f>VLOOKUP(AJB668,$A$681:$F$2236,6,FALSE)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694</v>
      </c>
      <c r="AJM668" s="204"/>
      <c r="AJN668" s="204">
        <f>VLOOKUP(AJK668,$A$681:$F$2236,6,FALSE)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4" t="s">
        <v>2653</v>
      </c>
      <c r="AJV668" s="204"/>
      <c r="AJW668" s="204">
        <f>VLOOKUP(AJT668,$A$681:$F$2236,6,FALSE)</f>
        <v>24</v>
      </c>
      <c r="AJX668" s="203" t="s">
        <v>67</v>
      </c>
      <c r="AJY668" s="10">
        <f>AJW668*1.2</f>
        <v>28.799999999999997</v>
      </c>
      <c r="AJZ668" s="10"/>
      <c r="AKA668" s="274"/>
      <c r="AKB668" s="203" t="s">
        <v>123</v>
      </c>
      <c r="AKC668" s="277" t="s">
        <v>856</v>
      </c>
      <c r="AKE668" s="204"/>
      <c r="AKF668" s="204">
        <f>VLOOKUP(AKC668,$A$681:$F$2236,6,FALSE)</f>
        <v>27</v>
      </c>
      <c r="AKG668" s="203" t="s">
        <v>67</v>
      </c>
      <c r="AKH668" s="10">
        <f>AKF668*1.2</f>
        <v>32.4</v>
      </c>
      <c r="AKI668" s="10"/>
      <c r="AKJ668" s="274"/>
      <c r="AKK668" s="203" t="s">
        <v>123</v>
      </c>
      <c r="AKL668" s="277" t="s">
        <v>2880</v>
      </c>
      <c r="AKN668" s="204"/>
      <c r="AKO668" s="204">
        <f>VLOOKUP(AKL668,$A$681:$F$2236,6,FALSE)</f>
        <v>26</v>
      </c>
      <c r="AKP668" s="203" t="s">
        <v>67</v>
      </c>
      <c r="AKQ668" s="10">
        <f>AKO668*1.2</f>
        <v>31.2</v>
      </c>
      <c r="AKR668" s="10"/>
      <c r="AKS668" s="274"/>
      <c r="AKT668" s="203" t="s">
        <v>123</v>
      </c>
      <c r="AKU668" s="277" t="s">
        <v>1720</v>
      </c>
      <c r="AKW668" s="204"/>
      <c r="AKX668" s="204">
        <f>VLOOKUP(AKU668,$A$681:$F$2236,6,FALSE)</f>
        <v>22</v>
      </c>
      <c r="AKY668" s="203" t="s">
        <v>67</v>
      </c>
      <c r="AKZ668" s="10">
        <f>AKX668*1.2</f>
        <v>26.4</v>
      </c>
      <c r="ALA668" s="10"/>
      <c r="ALB668" s="274"/>
      <c r="ALC668" s="203" t="s">
        <v>123</v>
      </c>
      <c r="ALD668" s="277" t="s">
        <v>615</v>
      </c>
      <c r="ALF668" s="204"/>
      <c r="ALG668" s="204">
        <f>VLOOKUP(ALD668,$A$681:$F$2236,6,FALSE)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965</v>
      </c>
      <c r="ALO668" s="204"/>
      <c r="ALP668" s="204">
        <f>VLOOKUP(ALM668,$A$681:$F$2236,6,FALSE)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445</v>
      </c>
      <c r="ALX668" s="204"/>
      <c r="ALY668" s="204">
        <f>VLOOKUP(ALV668,$A$681:$F$2236,6,FALSE)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1200</v>
      </c>
      <c r="AMG668" s="204"/>
      <c r="AMH668" s="204">
        <f>VLOOKUP(AME668,$A$681:$F$2236,6,FALSE)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1265</v>
      </c>
      <c r="AMP668" s="204"/>
      <c r="AMQ668" s="204">
        <f>VLOOKUP(AMN668,$A$681:$F$2236,6,FALSE)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1859</v>
      </c>
      <c r="AMY668" s="204"/>
      <c r="AMZ668" s="204">
        <f>VLOOKUP(AMW668,$A$681:$F$2236,6,FALSE)</f>
        <v>69</v>
      </c>
      <c r="ANA668" s="203" t="s">
        <v>67</v>
      </c>
      <c r="ANB668" s="10">
        <f>AMZ668*1.2</f>
        <v>82.8</v>
      </c>
      <c r="ANC668" s="10"/>
      <c r="AND668" s="274"/>
      <c r="ANE668" s="203" t="s">
        <v>123</v>
      </c>
      <c r="ANF668" s="277" t="s">
        <v>556</v>
      </c>
      <c r="ANH668" s="204"/>
      <c r="ANI668" s="204">
        <f>VLOOKUP(ANF668,$A$681:$F$2236,6,FALSE)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2877</v>
      </c>
      <c r="ANQ668" s="204"/>
      <c r="ANR668" s="204">
        <f>VLOOKUP(ANO668,$A$681:$F$2236,6,FALSE)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694</v>
      </c>
      <c r="ANZ668" s="204"/>
      <c r="AOA668" s="204">
        <f>VLOOKUP(ANX668,$A$681:$F$2236,6,FALSE)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2814</v>
      </c>
      <c r="AOI668" s="204"/>
      <c r="AOJ668" s="204">
        <f>VLOOKUP(AOG668,$A$681:$F$2236,6,FALSE)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1265</v>
      </c>
      <c r="AOR668" s="204"/>
      <c r="AOS668" s="204">
        <f>VLOOKUP(AOP668,$A$681:$F$2236,6,FALSE)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856</v>
      </c>
      <c r="APA668" s="204"/>
      <c r="APB668" s="204">
        <f>VLOOKUP(AOY668,$A$681:$F$2236,6,FALSE)</f>
        <v>27</v>
      </c>
      <c r="APC668" s="203" t="s">
        <v>67</v>
      </c>
      <c r="APD668" s="10">
        <f>APB668*1.2</f>
        <v>32.4</v>
      </c>
      <c r="APE668" s="10"/>
      <c r="APF668" s="274"/>
      <c r="APG668" s="203" t="s">
        <v>123</v>
      </c>
      <c r="APH668" s="277" t="s">
        <v>843</v>
      </c>
      <c r="APJ668" s="204"/>
      <c r="APK668" s="204">
        <f>VLOOKUP(APH668,$A$681:$F$2236,6,FALSE)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673</v>
      </c>
      <c r="APS668" s="204"/>
      <c r="APT668" s="204">
        <f>VLOOKUP(APQ668,$A$681:$F$2236,6,FALSE)</f>
        <v>13</v>
      </c>
      <c r="APU668" s="203" t="s">
        <v>67</v>
      </c>
      <c r="APV668" s="10">
        <f>APT668*1.2</f>
        <v>15.6</v>
      </c>
      <c r="APW668" s="10"/>
      <c r="APX668" s="274"/>
      <c r="APY668" s="203" t="s">
        <v>123</v>
      </c>
      <c r="APZ668" s="277" t="s">
        <v>445</v>
      </c>
      <c r="AQB668" s="204"/>
      <c r="AQC668" s="204">
        <f>VLOOKUP(APZ668,$A$681:$F$2236,6,FALSE)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445</v>
      </c>
      <c r="D669" s="204"/>
      <c r="E669" s="204">
        <f>VLOOKUP(B669,$A$681:$F$2236,6,FALSE)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496</v>
      </c>
      <c r="M669" s="204"/>
      <c r="N669" s="204">
        <f>VLOOKUP(K669,$A$681:$F$2236,6,FALSE)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2350</v>
      </c>
      <c r="V669" s="204"/>
      <c r="W669" s="204">
        <f>VLOOKUP(T669,$A$681:$F$2236,6,FALSE)</f>
        <v>44</v>
      </c>
      <c r="X669" s="203" t="s">
        <v>69</v>
      </c>
      <c r="Y669" s="10">
        <f>W669*1.1</f>
        <v>48.400000000000006</v>
      </c>
      <c r="Z669" s="10"/>
      <c r="AA669" s="268"/>
      <c r="AB669" s="203" t="s">
        <v>124</v>
      </c>
      <c r="AC669" s="277" t="s">
        <v>496</v>
      </c>
      <c r="AE669" s="204"/>
      <c r="AF669" s="204">
        <f>VLOOKUP(AC669,$A$681:$F$2236,6,FALSE)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2539</v>
      </c>
      <c r="AN669" s="204"/>
      <c r="AO669" s="204">
        <f>VLOOKUP(AL669,$A$681:$F$2236,6,FALSE)</f>
        <v>5</v>
      </c>
      <c r="AP669" s="203" t="s">
        <v>69</v>
      </c>
      <c r="AQ669" s="10">
        <f>AO669*1.1</f>
        <v>5.5</v>
      </c>
      <c r="AR669" s="10"/>
      <c r="AS669" s="268"/>
      <c r="AT669" s="203" t="s">
        <v>124</v>
      </c>
      <c r="AU669" s="277" t="s">
        <v>2085</v>
      </c>
      <c r="AW669" s="204"/>
      <c r="AX669" s="204">
        <f>VLOOKUP(AU669,$A$681:$F$2236,6,FALSE)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2880</v>
      </c>
      <c r="BF669" s="204"/>
      <c r="BG669" s="204">
        <f>VLOOKUP(BD669,$A$681:$F$2236,6,FALSE)</f>
        <v>26</v>
      </c>
      <c r="BH669" s="203" t="s">
        <v>69</v>
      </c>
      <c r="BI669" s="10">
        <f>BG669*1.1</f>
        <v>28.6</v>
      </c>
      <c r="BJ669" s="10"/>
      <c r="BK669" s="268"/>
      <c r="BL669" s="203" t="s">
        <v>124</v>
      </c>
      <c r="BM669" s="277" t="s">
        <v>2154</v>
      </c>
      <c r="BO669" s="204"/>
      <c r="BP669" s="204">
        <f>VLOOKUP(BM669,$A$681:$F$2236,6,FALSE)</f>
        <v>45</v>
      </c>
      <c r="BQ669" s="203" t="s">
        <v>69</v>
      </c>
      <c r="BR669" s="10">
        <f>BP669*1.1</f>
        <v>49.500000000000007</v>
      </c>
      <c r="BS669" s="10"/>
      <c r="BT669" s="268"/>
      <c r="BU669" s="203" t="s">
        <v>124</v>
      </c>
      <c r="BV669" s="277" t="s">
        <v>2869</v>
      </c>
      <c r="BX669" s="204"/>
      <c r="BY669" s="204">
        <f>VLOOKUP(BV669,$A$681:$F$2236,6,FALSE)</f>
        <v>82</v>
      </c>
      <c r="BZ669" s="203" t="s">
        <v>69</v>
      </c>
      <c r="CA669" s="10">
        <f>BY669*1.1</f>
        <v>90.2</v>
      </c>
      <c r="CB669" s="10"/>
      <c r="CC669" s="268"/>
      <c r="CD669" s="203" t="s">
        <v>124</v>
      </c>
      <c r="CE669" s="277" t="s">
        <v>648</v>
      </c>
      <c r="CG669" s="204"/>
      <c r="CH669" s="204">
        <f>VLOOKUP(CE669,$A$681:$F$2236,6,FALSE)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445</v>
      </c>
      <c r="CP669" s="204"/>
      <c r="CQ669" s="204">
        <f>VLOOKUP(CN669,$A$681:$F$2236,6,FALSE)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2789</v>
      </c>
      <c r="CY669" s="204"/>
      <c r="CZ669" s="204">
        <f>VLOOKUP(CW669,$A$681:$F$2236,6,FALSE)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2110</v>
      </c>
      <c r="DH669" s="204"/>
      <c r="DI669" s="204">
        <f>VLOOKUP(DF669,$A$681:$F$2236,6,FALSE)</f>
        <v>0</v>
      </c>
      <c r="DJ669" s="203" t="s">
        <v>69</v>
      </c>
      <c r="DK669" s="10">
        <f>DI669*1.1</f>
        <v>0</v>
      </c>
      <c r="DL669" s="10"/>
      <c r="DM669" s="268"/>
      <c r="DN669" s="203" t="s">
        <v>124</v>
      </c>
      <c r="DO669" s="277" t="s">
        <v>645</v>
      </c>
      <c r="DQ669" s="204"/>
      <c r="DR669" s="204">
        <f>VLOOKUP(DO669,$A$681:$F$2236,6,FALSE)</f>
        <v>12</v>
      </c>
      <c r="DS669" s="203" t="s">
        <v>69</v>
      </c>
      <c r="DT669" s="10">
        <f>DR669*1.1</f>
        <v>13.200000000000001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VLOOKUP(DX669,$A$681:$F$2236,6,FALSE)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1739</v>
      </c>
      <c r="EI669" s="204"/>
      <c r="EJ669" s="204">
        <f>VLOOKUP(EG669,$A$681:$F$2236,6,FALSE)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2814</v>
      </c>
      <c r="ER669" s="204"/>
      <c r="ES669" s="204">
        <f>VLOOKUP(EP669,$A$681:$F$2236,6,FALSE)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445</v>
      </c>
      <c r="FA669" s="204"/>
      <c r="FB669" s="204">
        <f>VLOOKUP(EY669,$A$681:$F$2236,6,FALSE)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4" t="s">
        <v>856</v>
      </c>
      <c r="FJ669" s="204"/>
      <c r="FK669" s="204">
        <f>VLOOKUP(FH669,$A$681:$F$2236,6,FALSE)</f>
        <v>27</v>
      </c>
      <c r="FL669" s="203" t="s">
        <v>69</v>
      </c>
      <c r="FM669" s="10">
        <f>FK669*1.1</f>
        <v>29.700000000000003</v>
      </c>
      <c r="FN669" s="10"/>
      <c r="FO669" s="268"/>
      <c r="FP669" s="203" t="s">
        <v>124</v>
      </c>
      <c r="FQ669" s="277" t="s">
        <v>694</v>
      </c>
      <c r="FS669" s="204"/>
      <c r="FT669" s="204">
        <f>VLOOKUP(FQ669,$A$681:$F$2236,6,FALSE)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856</v>
      </c>
      <c r="GB669" s="204"/>
      <c r="GC669" s="204">
        <f>VLOOKUP(FZ669,$A$681:$F$2236,6,FALSE)</f>
        <v>27</v>
      </c>
      <c r="GD669" s="203" t="s">
        <v>69</v>
      </c>
      <c r="GE669" s="10">
        <f>GC669*1.1</f>
        <v>29.700000000000003</v>
      </c>
      <c r="GF669" s="10"/>
      <c r="GG669" s="268"/>
      <c r="GH669" s="203" t="s">
        <v>124</v>
      </c>
      <c r="GI669" s="277" t="s">
        <v>1691</v>
      </c>
      <c r="GK669" s="204"/>
      <c r="GL669" s="204">
        <f>VLOOKUP(GI669,$A$681:$F$2236,6,FALSE)</f>
        <v>0</v>
      </c>
      <c r="GM669" s="203" t="s">
        <v>69</v>
      </c>
      <c r="GN669" s="10">
        <f>GL669*1.1</f>
        <v>0</v>
      </c>
      <c r="GO669" s="10"/>
      <c r="GP669" s="268"/>
      <c r="GQ669" s="203" t="s">
        <v>124</v>
      </c>
      <c r="GR669" s="277" t="s">
        <v>1289</v>
      </c>
      <c r="GT669" s="204"/>
      <c r="GU669" s="204">
        <f>VLOOKUP(GR669,$A$681:$F$2236,6,FALSE)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856</v>
      </c>
      <c r="HC669" s="204"/>
      <c r="HD669" s="204">
        <f>VLOOKUP(HA669,$A$681:$F$2236,6,FALSE)</f>
        <v>27</v>
      </c>
      <c r="HE669" s="203" t="s">
        <v>69</v>
      </c>
      <c r="HF669" s="10">
        <f>HD669*1.1</f>
        <v>29.700000000000003</v>
      </c>
      <c r="HG669" s="10"/>
      <c r="HH669" s="268"/>
      <c r="HI669" s="203" t="s">
        <v>124</v>
      </c>
      <c r="HJ669" s="277" t="s">
        <v>708</v>
      </c>
      <c r="HL669" s="204"/>
      <c r="HM669" s="204">
        <f>VLOOKUP(HJ669,$A$681:$F$2236,6,FALSE)</f>
        <v>45</v>
      </c>
      <c r="HN669" s="203" t="s">
        <v>69</v>
      </c>
      <c r="HO669" s="10">
        <f>HM669*1.1</f>
        <v>49.500000000000007</v>
      </c>
      <c r="HP669" s="10"/>
      <c r="HQ669" s="268"/>
      <c r="HR669" s="203" t="s">
        <v>124</v>
      </c>
      <c r="HS669" s="277" t="s">
        <v>832</v>
      </c>
      <c r="HU669" s="204"/>
      <c r="HV669" s="204">
        <f>VLOOKUP(HS669,$A$681:$F$2236,6,FALSE)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VLOOKUP(IB669,$A$681:$F$2236,6,FALSE)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3135</v>
      </c>
      <c r="IM669" s="204"/>
      <c r="IN669" s="204">
        <f>VLOOKUP(IK669,$A$681:$F$2236,6,FALSE)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445</v>
      </c>
      <c r="IV669" s="204"/>
      <c r="IW669" s="204">
        <f>VLOOKUP(IT669,$A$681:$F$2236,6,FALSE)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2881</v>
      </c>
      <c r="JE669" s="204"/>
      <c r="JF669" s="204">
        <f>VLOOKUP(JC669,$A$681:$F$2236,6,FALSE)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2869</v>
      </c>
      <c r="JN669" s="204"/>
      <c r="JO669" s="204">
        <f>VLOOKUP(JL669,$A$681:$F$2236,6,FALSE)</f>
        <v>82</v>
      </c>
      <c r="JP669" s="203" t="s">
        <v>69</v>
      </c>
      <c r="JQ669" s="10">
        <f>JO669*1.1</f>
        <v>90.2</v>
      </c>
      <c r="JR669" s="10"/>
      <c r="JS669" s="268"/>
      <c r="JT669" s="203" t="s">
        <v>124</v>
      </c>
      <c r="JU669" s="277" t="s">
        <v>2350</v>
      </c>
      <c r="JW669" s="204"/>
      <c r="JX669" s="204">
        <f>VLOOKUP(JU669,$A$681:$F$2236,6,FALSE)</f>
        <v>44</v>
      </c>
      <c r="JY669" s="203" t="s">
        <v>69</v>
      </c>
      <c r="JZ669" s="10">
        <f>JX669*1.1</f>
        <v>48.400000000000006</v>
      </c>
      <c r="KA669" s="10"/>
      <c r="KB669" s="268"/>
      <c r="KC669" s="203" t="s">
        <v>124</v>
      </c>
      <c r="KD669" s="277" t="s">
        <v>626</v>
      </c>
      <c r="KF669" s="204"/>
      <c r="KG669" s="204">
        <f>VLOOKUP(KD669,$A$681:$F$2236,6,FALSE)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2869</v>
      </c>
      <c r="KO669" s="204"/>
      <c r="KP669" s="204">
        <f>VLOOKUP(KM669,$A$681:$F$2236,6,FALSE)</f>
        <v>82</v>
      </c>
      <c r="KQ669" s="203" t="s">
        <v>69</v>
      </c>
      <c r="KR669" s="10">
        <f>KP669*1.1</f>
        <v>90.2</v>
      </c>
      <c r="KS669" s="10"/>
      <c r="KT669" s="268"/>
      <c r="KU669" s="203" t="s">
        <v>124</v>
      </c>
      <c r="KV669" s="277" t="s">
        <v>496</v>
      </c>
      <c r="KX669" s="204"/>
      <c r="KY669" s="204">
        <f>VLOOKUP(KV669,$A$681:$F$2236,6,FALSE)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2881</v>
      </c>
      <c r="LG669" s="204"/>
      <c r="LH669" s="204">
        <f>VLOOKUP(LE669,$A$681:$F$2236,6,FALSE)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496</v>
      </c>
      <c r="LP669" s="204"/>
      <c r="LQ669" s="204">
        <f>VLOOKUP(LN669,$A$681:$F$2236,6,FALSE)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830</v>
      </c>
      <c r="LY669" s="204"/>
      <c r="LZ669" s="204">
        <f>VLOOKUP(LW669,$A$681:$F$2236,6,FALSE)</f>
        <v>6</v>
      </c>
      <c r="MA669" s="203" t="s">
        <v>69</v>
      </c>
      <c r="MB669" s="10">
        <f>LZ669*1.1</f>
        <v>6.6000000000000005</v>
      </c>
      <c r="MC669" s="10"/>
      <c r="MD669" s="268"/>
      <c r="ME669" s="203" t="s">
        <v>124</v>
      </c>
      <c r="MF669" s="277" t="s">
        <v>2539</v>
      </c>
      <c r="MH669" s="204"/>
      <c r="MI669" s="204">
        <f>VLOOKUP(MF669,$A$681:$F$2236,6,FALSE)</f>
        <v>5</v>
      </c>
      <c r="MJ669" s="203" t="s">
        <v>69</v>
      </c>
      <c r="MK669" s="10">
        <f>MI669*1.1</f>
        <v>5.5</v>
      </c>
      <c r="ML669" s="10"/>
      <c r="MM669" s="268"/>
      <c r="MN669" s="203" t="s">
        <v>124</v>
      </c>
      <c r="MO669" s="277" t="s">
        <v>672</v>
      </c>
      <c r="MQ669" s="204"/>
      <c r="MR669" s="204">
        <f>VLOOKUP(MO669,$A$681:$F$2236,6,FALSE)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856</v>
      </c>
      <c r="MZ669" s="204"/>
      <c r="NA669" s="204">
        <f>VLOOKUP(MX669,$A$681:$F$2236,6,FALSE)</f>
        <v>27</v>
      </c>
      <c r="NB669" s="203" t="s">
        <v>69</v>
      </c>
      <c r="NC669" s="10">
        <f>NA669*1.1</f>
        <v>29.700000000000003</v>
      </c>
      <c r="ND669" s="10"/>
      <c r="NE669" s="268"/>
      <c r="NF669" s="203" t="s">
        <v>124</v>
      </c>
      <c r="NG669" s="277" t="s">
        <v>2535</v>
      </c>
      <c r="NI669" s="204"/>
      <c r="NJ669" s="204">
        <f>VLOOKUP(NG669,$A$681:$F$2236,6,FALSE)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7" t="s">
        <v>2539</v>
      </c>
      <c r="NR669" s="204"/>
      <c r="NS669" s="204">
        <f>VLOOKUP(NP669,$A$681:$F$2236,6,FALSE)</f>
        <v>5</v>
      </c>
      <c r="NT669" s="203" t="s">
        <v>69</v>
      </c>
      <c r="NU669" s="10">
        <f>NS669*1.1</f>
        <v>5.5</v>
      </c>
      <c r="NV669" s="10"/>
      <c r="NW669" s="268"/>
      <c r="NX669" s="203" t="s">
        <v>124</v>
      </c>
      <c r="NY669" s="277" t="s">
        <v>2538</v>
      </c>
      <c r="OA669" s="204"/>
      <c r="OB669" s="204">
        <f>VLOOKUP(NY669,$A$681:$F$2236,6,FALSE)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856</v>
      </c>
      <c r="OJ669" s="204"/>
      <c r="OK669" s="204">
        <f>VLOOKUP(OH669,$A$681:$F$2236,6,FALSE)</f>
        <v>27</v>
      </c>
      <c r="OL669" s="203" t="s">
        <v>69</v>
      </c>
      <c r="OM669" s="10">
        <f>OK669*1.1</f>
        <v>29.700000000000003</v>
      </c>
      <c r="ON669" s="10"/>
      <c r="OO669" s="268"/>
      <c r="OP669" s="203" t="s">
        <v>124</v>
      </c>
      <c r="OQ669" s="427" t="s">
        <v>2302</v>
      </c>
      <c r="OS669" s="204"/>
      <c r="OT669" s="204">
        <f>VLOOKUP(OQ669,$A$681:$F$2236,6,FALSE)</f>
        <v>46</v>
      </c>
      <c r="OU669" s="203" t="s">
        <v>69</v>
      </c>
      <c r="OV669" s="10">
        <f>OT669*1.1</f>
        <v>50.6</v>
      </c>
      <c r="OW669" s="10"/>
      <c r="OX669" s="268"/>
      <c r="OY669" s="203" t="s">
        <v>124</v>
      </c>
      <c r="OZ669" s="431" t="s">
        <v>2552</v>
      </c>
      <c r="PB669" s="204"/>
      <c r="PC669" s="204">
        <f>VLOOKUP(OZ669,$A$681:$F$2236,6,FALSE)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2869</v>
      </c>
      <c r="PK669" s="204"/>
      <c r="PL669" s="204">
        <f>VLOOKUP(PI669,$A$681:$F$2236,6,FALSE)</f>
        <v>82</v>
      </c>
      <c r="PM669" s="203" t="s">
        <v>69</v>
      </c>
      <c r="PN669" s="10">
        <f>PL669*1.1</f>
        <v>90.2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VLOOKUP(PR669,$A$681:$F$2236,6,FALSE)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543</v>
      </c>
      <c r="QC669" s="204"/>
      <c r="QD669" s="204">
        <f>VLOOKUP(QA669,$A$681:$F$2236,6,FALSE)</f>
        <v>1</v>
      </c>
      <c r="QE669" s="203" t="s">
        <v>69</v>
      </c>
      <c r="QF669" s="10">
        <f>QD669*1.1</f>
        <v>1.1000000000000001</v>
      </c>
      <c r="QG669" s="10"/>
      <c r="QH669" s="268"/>
      <c r="QI669" s="203" t="s">
        <v>124</v>
      </c>
      <c r="QJ669" s="277" t="s">
        <v>2881</v>
      </c>
      <c r="QL669" s="204"/>
      <c r="QM669" s="204">
        <f>VLOOKUP(QJ669,$A$681:$F$2236,6,FALSE)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2789</v>
      </c>
      <c r="QU669" s="204"/>
      <c r="QV669" s="204">
        <f>VLOOKUP(QS669,$A$681:$F$2236,6,FALSE)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1199</v>
      </c>
      <c r="RD669" s="204"/>
      <c r="RE669" s="204">
        <f>VLOOKUP(RB669,$A$681:$F$2236,6,FALSE)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VLOOKUP(RK669,$A$681:$F$2236,6,FALSE)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848</v>
      </c>
      <c r="RV669" s="204"/>
      <c r="RW669" s="204">
        <f>VLOOKUP(RT669,$A$681:$F$2236,6,FALSE)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645</v>
      </c>
      <c r="SE669" s="204"/>
      <c r="SF669" s="204">
        <f>VLOOKUP(SC669,$A$681:$F$2236,6,FALSE)</f>
        <v>12</v>
      </c>
      <c r="SG669" s="203" t="s">
        <v>69</v>
      </c>
      <c r="SH669" s="10">
        <f>SF669*1.1</f>
        <v>13.200000000000001</v>
      </c>
      <c r="SI669" s="10"/>
      <c r="SJ669" s="274"/>
      <c r="SK669" s="203" t="s">
        <v>124</v>
      </c>
      <c r="SL669" s="277" t="s">
        <v>2872</v>
      </c>
      <c r="SN669" s="204"/>
      <c r="SO669" s="204">
        <f>VLOOKUP(SL669,$A$681:$F$2236,6,FALSE)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662</v>
      </c>
      <c r="SW669" s="204"/>
      <c r="SX669" s="204">
        <f>VLOOKUP(SU669,$A$681:$F$2236,6,FALSE)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31" t="s">
        <v>645</v>
      </c>
      <c r="TF669" s="204"/>
      <c r="TG669" s="204">
        <f>VLOOKUP(TD669,$A$681:$F$2236,6,FALSE)</f>
        <v>12</v>
      </c>
      <c r="TH669" s="203" t="s">
        <v>69</v>
      </c>
      <c r="TI669" s="10">
        <f>TG669*1.1</f>
        <v>13.200000000000001</v>
      </c>
      <c r="TK669" s="274"/>
      <c r="TL669" s="203" t="s">
        <v>124</v>
      </c>
      <c r="TM669" s="277" t="s">
        <v>982</v>
      </c>
      <c r="TO669" s="204"/>
      <c r="TP669" s="204">
        <f>VLOOKUP(TM669,$A$681:$F$2236,6,FALSE)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615</v>
      </c>
      <c r="TX669" s="204"/>
      <c r="TY669" s="204">
        <f>VLOOKUP(TV669,$A$681:$F$2236,6,FALSE)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VLOOKUP(UE669,$A$681:$F$2236,6,FALSE)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2085</v>
      </c>
      <c r="UP669" s="204"/>
      <c r="UQ669" s="204">
        <f>VLOOKUP(UN669,$A$681:$F$2236,6,FALSE)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708</v>
      </c>
      <c r="UY669" s="204"/>
      <c r="UZ669" s="204">
        <f>VLOOKUP(UW669,$A$681:$F$2236,6,FALSE)</f>
        <v>45</v>
      </c>
      <c r="VA669" s="203" t="s">
        <v>69</v>
      </c>
      <c r="VB669" s="10">
        <f>UZ669*1.1</f>
        <v>49.500000000000007</v>
      </c>
      <c r="VC669" s="10"/>
      <c r="VD669" s="274"/>
      <c r="VE669" s="203" t="s">
        <v>124</v>
      </c>
      <c r="VF669" s="277" t="s">
        <v>2529</v>
      </c>
      <c r="VH669" s="204"/>
      <c r="VI669" s="204">
        <f>VLOOKUP(VF669,$A$681:$F$2236,6,FALSE)</f>
        <v>0</v>
      </c>
      <c r="VJ669" s="203" t="s">
        <v>69</v>
      </c>
      <c r="VK669" s="10">
        <f>VI669*1.1</f>
        <v>0</v>
      </c>
      <c r="VL669" s="10"/>
      <c r="VM669" s="274"/>
      <c r="VN669" s="203" t="s">
        <v>124</v>
      </c>
      <c r="VO669" s="277" t="s">
        <v>832</v>
      </c>
      <c r="VQ669" s="204"/>
      <c r="VR669" s="204">
        <f>VLOOKUP(VO669,$A$681:$F$2236,6,FALSE)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VLOOKUP(VX669,$A$681:$F$2236,6,FALSE)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2761</v>
      </c>
      <c r="WI669" s="204"/>
      <c r="WJ669" s="204">
        <f>VLOOKUP(WG669,$A$681:$F$2236,6,FALSE)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VLOOKUP(WP669,$A$681:$F$2236,6,FALSE)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VLOOKUP(WY669,$A$681:$F$2236,6,FALSE)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536</v>
      </c>
      <c r="XJ669" s="204"/>
      <c r="XK669" s="204">
        <f>VLOOKUP(XH669,$A$681:$F$2236,6,FALSE)</f>
        <v>28</v>
      </c>
      <c r="XL669" s="203" t="s">
        <v>69</v>
      </c>
      <c r="XM669" s="10">
        <f>XK669*1.1</f>
        <v>30.800000000000004</v>
      </c>
      <c r="XO669" s="274"/>
      <c r="XP669" s="203" t="s">
        <v>124</v>
      </c>
      <c r="XQ669" s="277" t="s">
        <v>2869</v>
      </c>
      <c r="XS669" s="204"/>
      <c r="XT669" s="204">
        <f>VLOOKUP(XQ669,$A$681:$F$2236,6,FALSE)</f>
        <v>82</v>
      </c>
      <c r="XU669" s="203" t="s">
        <v>69</v>
      </c>
      <c r="XV669" s="10">
        <f>XT669*1.1</f>
        <v>90.2</v>
      </c>
      <c r="XW669" s="10"/>
      <c r="XX669" s="274"/>
      <c r="XY669" s="203" t="s">
        <v>124</v>
      </c>
      <c r="XZ669" s="277" t="s">
        <v>694</v>
      </c>
      <c r="YB669" s="204"/>
      <c r="YC669" s="204">
        <f>VLOOKUP(XZ669,$A$681:$F$2236,6,FALSE)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VLOOKUP(YI669,$A$681:$F$2236,6,FALSE)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VLOOKUP(YR669,$A$681:$F$2236,6,FALSE)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31" t="s">
        <v>2858</v>
      </c>
      <c r="ZC669" s="204"/>
      <c r="ZD669" s="204">
        <f>VLOOKUP(ZA669,$A$681:$F$2236,6,FALSE)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1301</v>
      </c>
      <c r="ZL669" s="204"/>
      <c r="ZM669" s="204">
        <f>VLOOKUP(ZJ669,$A$681:$F$2236,6,FALSE)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840</v>
      </c>
      <c r="ZU669" s="204"/>
      <c r="ZV669" s="204">
        <f>VLOOKUP(ZS669,$A$681:$F$2236,6,FALSE)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965</v>
      </c>
      <c r="AAD669" s="204"/>
      <c r="AAE669" s="204">
        <f>VLOOKUP(AAB669,$A$681:$F$2236,6,FALSE)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1849</v>
      </c>
      <c r="AAM669" s="204"/>
      <c r="AAN669" s="204">
        <f>VLOOKUP(AAK669,$A$681:$F$2236,6,FALSE)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2803</v>
      </c>
      <c r="AAV669" s="204"/>
      <c r="AAW669" s="204">
        <f>VLOOKUP(AAT669,$A$681:$F$2236,6,FALSE)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VLOOKUP(ABC669,$A$681:$F$2236,6,FALSE)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696</v>
      </c>
      <c r="ABN669" s="204"/>
      <c r="ABO669" s="204">
        <f>VLOOKUP(ABL669,$A$681:$F$2236,6,FALSE)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2858</v>
      </c>
      <c r="ABW669" s="204"/>
      <c r="ABX669" s="204">
        <f>VLOOKUP(ABU669,$A$681:$F$2236,6,FALSE)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VLOOKUP(ACD669,$A$681:$F$2236,6,FALSE)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VLOOKUP(ACM669,$A$681:$F$2236,6,FALSE)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VLOOKUP(ACV669,$A$681:$F$2236,6,FALSE)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VLOOKUP(ADE669,$A$681:$F$2236,6,FALSE)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VLOOKUP(ADN669,$A$681:$F$2236,6,FALSE)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VLOOKUP(ADW669,$A$681:$F$2236,6,FALSE)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VLOOKUP(AEF669,$A$681:$F$2236,6,FALSE)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VLOOKUP(AEO669,$A$681:$F$2236,6,FALSE)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VLOOKUP(AEX669,$A$681:$F$2236,6,FALSE)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VLOOKUP(AFG669,$A$681:$F$2236,6,FALSE)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VLOOKUP(AFP669,$A$681:$F$2236,6,FALSE)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VLOOKUP(AFY669,$A$681:$F$2236,6,FALSE)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VLOOKUP(AGH669,$A$681:$F$2236,6,FALSE)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VLOOKUP(AGQ669,$A$681:$F$2236,6,FALSE)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1449</v>
      </c>
      <c r="AHB669" s="204"/>
      <c r="AHC669" s="204">
        <f>VLOOKUP(AGZ669,$A$681:$F$2236,6,FALSE)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2769</v>
      </c>
      <c r="AHK669" s="204"/>
      <c r="AHL669" s="204">
        <f>VLOOKUP(AHI669,$A$681:$F$2236,6,FALSE)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2539</v>
      </c>
      <c r="AHT669" s="204"/>
      <c r="AHU669" s="204">
        <f>VLOOKUP(AHR669,$A$681:$F$2236,6,FALSE)</f>
        <v>5</v>
      </c>
      <c r="AHV669" s="203" t="s">
        <v>69</v>
      </c>
      <c r="AHW669" s="10">
        <f>AHU669*1.1</f>
        <v>5.5</v>
      </c>
      <c r="AHX669" s="10"/>
      <c r="AHY669" s="274"/>
      <c r="AHZ669" s="203" t="s">
        <v>124</v>
      </c>
      <c r="AIA669" s="277" t="s">
        <v>723</v>
      </c>
      <c r="AIC669" s="204"/>
      <c r="AID669" s="204">
        <f>VLOOKUP(AIA669,$A$681:$F$2236,6,FALSE)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2356</v>
      </c>
      <c r="AIL669" s="204"/>
      <c r="AIM669" s="204">
        <f>VLOOKUP(AIJ669,$A$681:$F$2236,6,FALSE)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445</v>
      </c>
      <c r="AIU669" s="204"/>
      <c r="AIV669" s="204">
        <f>VLOOKUP(AIS669,$A$681:$F$2236,6,FALSE)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2706</v>
      </c>
      <c r="AJD669" s="204"/>
      <c r="AJE669" s="204">
        <f>VLOOKUP(AJB669,$A$681:$F$2236,6,FALSE)</f>
        <v>0</v>
      </c>
      <c r="AJF669" s="203" t="s">
        <v>69</v>
      </c>
      <c r="AJG669" s="10">
        <f>AJE669*1.1</f>
        <v>0</v>
      </c>
      <c r="AJH669" s="10"/>
      <c r="AJI669" s="274"/>
      <c r="AJJ669" s="203" t="s">
        <v>124</v>
      </c>
      <c r="AJK669" s="277" t="s">
        <v>488</v>
      </c>
      <c r="AJM669" s="204"/>
      <c r="AJN669" s="204">
        <f>VLOOKUP(AJK669,$A$681:$F$2236,6,FALSE)</f>
        <v>0</v>
      </c>
      <c r="AJO669" s="203" t="s">
        <v>69</v>
      </c>
      <c r="AJP669" s="10">
        <f>AJN669*1.1</f>
        <v>0</v>
      </c>
      <c r="AJQ669" s="10"/>
      <c r="AJR669" s="274"/>
      <c r="AJS669" s="203" t="s">
        <v>124</v>
      </c>
      <c r="AJT669" s="434" t="s">
        <v>656</v>
      </c>
      <c r="AJV669" s="204"/>
      <c r="AJW669" s="204">
        <f>VLOOKUP(AJT669,$A$681:$F$2236,6,FALSE)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496</v>
      </c>
      <c r="AKE669" s="204"/>
      <c r="AKF669" s="204">
        <f>VLOOKUP(AKC669,$A$681:$F$2236,6,FALSE)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2858</v>
      </c>
      <c r="AKN669" s="204"/>
      <c r="AKO669" s="204">
        <f>VLOOKUP(AKL669,$A$681:$F$2236,6,FALSE)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1797</v>
      </c>
      <c r="AKW669" s="204"/>
      <c r="AKX669" s="204">
        <f>VLOOKUP(AKU669,$A$681:$F$2236,6,FALSE)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697</v>
      </c>
      <c r="ALF669" s="204"/>
      <c r="ALG669" s="204">
        <f>VLOOKUP(ALD669,$A$681:$F$2236,6,FALSE)</f>
        <v>0</v>
      </c>
      <c r="ALH669" s="203" t="s">
        <v>69</v>
      </c>
      <c r="ALI669" s="10">
        <f>ALG669*1.1</f>
        <v>0</v>
      </c>
      <c r="ALJ669" s="10"/>
      <c r="ALK669" s="274"/>
      <c r="ALL669" s="203" t="s">
        <v>124</v>
      </c>
      <c r="ALM669" s="277" t="s">
        <v>2677</v>
      </c>
      <c r="ALO669" s="204"/>
      <c r="ALP669" s="204">
        <f>VLOOKUP(ALM669,$A$681:$F$2236,6,FALSE)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1215</v>
      </c>
      <c r="ALX669" s="204"/>
      <c r="ALY669" s="204">
        <f>VLOOKUP(ALV669,$A$681:$F$2236,6,FALSE)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588</v>
      </c>
      <c r="AMG669" s="204"/>
      <c r="AMH669" s="204">
        <f>VLOOKUP(AME669,$A$681:$F$2236,6,FALSE)</f>
        <v>39</v>
      </c>
      <c r="AMI669" s="203" t="s">
        <v>69</v>
      </c>
      <c r="AMJ669" s="10">
        <f>AMH669*1.1</f>
        <v>42.900000000000006</v>
      </c>
      <c r="AMK669" s="10"/>
      <c r="AML669" s="274"/>
      <c r="AMM669" s="203" t="s">
        <v>124</v>
      </c>
      <c r="AMN669" s="277" t="s">
        <v>2789</v>
      </c>
      <c r="AMP669" s="204"/>
      <c r="AMQ669" s="204">
        <f>VLOOKUP(AMN669,$A$681:$F$2236,6,FALSE)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536</v>
      </c>
      <c r="AMY669" s="204"/>
      <c r="AMZ669" s="204">
        <f>VLOOKUP(AMW669,$A$681:$F$2236,6,FALSE)</f>
        <v>28</v>
      </c>
      <c r="ANA669" s="203" t="s">
        <v>69</v>
      </c>
      <c r="ANB669" s="10">
        <f>AMZ669*1.1</f>
        <v>30.800000000000004</v>
      </c>
      <c r="ANC669" s="10"/>
      <c r="AND669" s="274"/>
      <c r="ANE669" s="203" t="s">
        <v>124</v>
      </c>
      <c r="ANF669" s="277" t="s">
        <v>1200</v>
      </c>
      <c r="ANH669" s="204"/>
      <c r="ANI669" s="204">
        <f>VLOOKUP(ANF669,$A$681:$F$2236,6,FALSE)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1185</v>
      </c>
      <c r="ANQ669" s="204"/>
      <c r="ANR669" s="204">
        <f>VLOOKUP(ANO669,$A$681:$F$2236,6,FALSE)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2781</v>
      </c>
      <c r="ANZ669" s="204"/>
      <c r="AOA669" s="204">
        <f>VLOOKUP(ANX669,$A$681:$F$2236,6,FALSE)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2858</v>
      </c>
      <c r="AOI669" s="204"/>
      <c r="AOJ669" s="204">
        <f>VLOOKUP(AOG669,$A$681:$F$2236,6,FALSE)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2662</v>
      </c>
      <c r="AOR669" s="204"/>
      <c r="AOS669" s="204">
        <f>VLOOKUP(AOP669,$A$681:$F$2236,6,FALSE)</f>
        <v>42</v>
      </c>
      <c r="AOT669" s="203" t="s">
        <v>69</v>
      </c>
      <c r="AOU669" s="10">
        <f>AOS669*1.1</f>
        <v>46.2</v>
      </c>
      <c r="AOV669" s="10"/>
      <c r="AOW669" s="274"/>
      <c r="AOX669" s="203" t="s">
        <v>124</v>
      </c>
      <c r="AOY669" s="277" t="s">
        <v>694</v>
      </c>
      <c r="APA669" s="204"/>
      <c r="APB669" s="204">
        <f>VLOOKUP(AOY669,$A$681:$F$2236,6,FALSE)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2142</v>
      </c>
      <c r="APJ669" s="204"/>
      <c r="APK669" s="204">
        <f>VLOOKUP(APH669,$A$681:$F$2236,6,FALSE)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986</v>
      </c>
      <c r="APS669" s="204"/>
      <c r="APT669" s="204">
        <f>VLOOKUP(APQ669,$A$681:$F$2236,6,FALSE)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632</v>
      </c>
      <c r="AQB669" s="204"/>
      <c r="AQC669" s="204">
        <f>VLOOKUP(APZ669,$A$681:$F$2236,6,FALSE)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196.20000000000002</v>
      </c>
      <c r="I670" s="267"/>
      <c r="Q670" s="10">
        <f>SUM(P665:P669)</f>
        <v>45.3</v>
      </c>
      <c r="R670" s="267"/>
      <c r="Z670" s="10">
        <f>SUM(Y665:Y669)</f>
        <v>209.6</v>
      </c>
      <c r="AA670" s="267"/>
      <c r="AI670" s="10">
        <f>SUM(AH665:AH669)</f>
        <v>139.69999999999999</v>
      </c>
      <c r="AJ670" s="267"/>
      <c r="AR670" s="10">
        <f>SUM(AQ665:AQ669)</f>
        <v>120.3</v>
      </c>
      <c r="AS670" s="267"/>
      <c r="AW670" s="1"/>
      <c r="BA670" s="10">
        <f>SUM(AZ665:AZ669)</f>
        <v>39.199999999999996</v>
      </c>
      <c r="BB670" s="267"/>
      <c r="BF670" s="1"/>
      <c r="BJ670" s="10">
        <f>SUM(BI665:BI669)</f>
        <v>45.4</v>
      </c>
      <c r="BK670" s="267"/>
      <c r="BO670" s="1"/>
      <c r="BS670" s="10">
        <f>SUM(BR665:BR669)</f>
        <v>209</v>
      </c>
      <c r="BT670" s="267"/>
      <c r="BX670" s="1"/>
      <c r="CB670" s="10">
        <f>SUM(CA665:CA669)</f>
        <v>131.30000000000001</v>
      </c>
      <c r="CC670" s="267"/>
      <c r="CG670" s="1"/>
      <c r="CK670" s="10">
        <f>SUM(CJ665:CJ669)</f>
        <v>37.799999999999997</v>
      </c>
      <c r="CL670" s="267"/>
      <c r="CP670" s="1"/>
      <c r="CT670" s="10">
        <f>SUM(CS665:CS669)</f>
        <v>57.7</v>
      </c>
      <c r="CU670" s="267"/>
      <c r="CY670" s="1"/>
      <c r="DC670" s="10">
        <f>SUM(DB665:DB669)</f>
        <v>16.799999999999997</v>
      </c>
      <c r="DD670" s="267"/>
      <c r="DH670" s="1"/>
      <c r="DL670" s="10">
        <f>SUM(DK665:DK669)</f>
        <v>94.5</v>
      </c>
      <c r="DM670" s="267"/>
      <c r="DQ670" s="1"/>
      <c r="DU670" s="10">
        <f>SUM(DT665:DT669)</f>
        <v>123.3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138.6</v>
      </c>
      <c r="EW670" s="267"/>
      <c r="FA670" s="1"/>
      <c r="FE670" s="10">
        <f>SUM(FD665:FD669)</f>
        <v>176.39999999999998</v>
      </c>
      <c r="FF670" s="267"/>
      <c r="FJ670" s="1"/>
      <c r="FN670" s="10">
        <f>SUM(FM665:FM669)</f>
        <v>135.6</v>
      </c>
      <c r="FO670" s="267"/>
      <c r="FS670" s="1"/>
      <c r="FW670" s="10">
        <f>SUM(FV665:FV669)</f>
        <v>11</v>
      </c>
      <c r="FX670" s="267"/>
      <c r="GB670" s="1"/>
      <c r="GF670" s="10">
        <f>SUM(GE665:GE669)</f>
        <v>182.2</v>
      </c>
      <c r="GG670" s="267"/>
      <c r="GK670" s="1"/>
      <c r="GO670" s="10">
        <f>SUM(GN665:GN669)</f>
        <v>90.6</v>
      </c>
      <c r="GP670" s="267"/>
      <c r="GR670" s="14"/>
      <c r="GX670" s="10">
        <f>SUM(GW665:GW669)</f>
        <v>134.30000000000001</v>
      </c>
      <c r="GY670" s="267"/>
      <c r="HC670" s="1"/>
      <c r="HG670" s="10">
        <f>SUM(HF665:HF669)</f>
        <v>29.700000000000003</v>
      </c>
      <c r="HH670" s="267"/>
      <c r="HP670" s="10">
        <f>SUM(HO665:HO669)</f>
        <v>91.600000000000009</v>
      </c>
      <c r="HQ670" s="267"/>
      <c r="HR670" s="1"/>
      <c r="HU670" s="1"/>
      <c r="HV670" s="1"/>
      <c r="HW670" s="1"/>
      <c r="HX670" s="1"/>
      <c r="HY670" s="10">
        <f>SUM(HX665:HX669)</f>
        <v>309.5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31.200000000000003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15</v>
      </c>
      <c r="JA670" s="267"/>
      <c r="JB670" s="1"/>
      <c r="JE670" s="1"/>
      <c r="JF670" s="1"/>
      <c r="JG670" s="1"/>
      <c r="JH670" s="1"/>
      <c r="JI670" s="10">
        <f>SUM(JH665:JH669)</f>
        <v>57.2</v>
      </c>
      <c r="JJ670" s="267"/>
      <c r="JK670" s="1"/>
      <c r="JN670" s="1"/>
      <c r="JO670" s="1"/>
      <c r="JP670" s="1"/>
      <c r="JQ670" s="1"/>
      <c r="JR670" s="10">
        <f>SUM(JQ665:JQ669)</f>
        <v>131.30000000000001</v>
      </c>
      <c r="JS670" s="267"/>
      <c r="JT670" s="1"/>
      <c r="JW670" s="1"/>
      <c r="JX670" s="1"/>
      <c r="JY670" s="1"/>
      <c r="JZ670" s="1"/>
      <c r="KA670" s="10">
        <f>SUM(JZ665:JZ669)</f>
        <v>102.4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103.2</v>
      </c>
      <c r="KT670" s="267"/>
      <c r="KU670" s="1"/>
      <c r="KV670" s="270"/>
      <c r="KX670" s="1"/>
      <c r="KY670" s="1"/>
      <c r="KZ670" s="1"/>
      <c r="LA670" s="1"/>
      <c r="LB670" s="10">
        <f>SUM(LA665:LA669)</f>
        <v>45.3</v>
      </c>
      <c r="LC670" s="267"/>
      <c r="LD670" s="1"/>
      <c r="LG670" s="1"/>
      <c r="LH670" s="1"/>
      <c r="LI670" s="1"/>
      <c r="LJ670" s="1"/>
      <c r="LK670" s="10">
        <f>SUM(LJ665:LJ669)</f>
        <v>3.5999999999999996</v>
      </c>
      <c r="LL670" s="267"/>
      <c r="LM670" s="1"/>
      <c r="LP670" s="1"/>
      <c r="LQ670" s="1"/>
      <c r="LR670" s="1"/>
      <c r="LS670" s="1"/>
      <c r="LT670" s="10">
        <f>SUM(LS665:LS669)</f>
        <v>39.4</v>
      </c>
      <c r="LU670" s="267"/>
      <c r="LV670" s="1"/>
      <c r="LY670" s="1"/>
      <c r="LZ670" s="1"/>
      <c r="MA670" s="1"/>
      <c r="MB670" s="1"/>
      <c r="MC670" s="10">
        <f>SUM(MB665:MB669)</f>
        <v>6.6000000000000005</v>
      </c>
      <c r="MD670" s="267"/>
      <c r="ME670" s="1"/>
      <c r="MH670" s="1"/>
      <c r="MI670" s="1"/>
      <c r="MJ670" s="1"/>
      <c r="MK670" s="1"/>
      <c r="ML670" s="10">
        <f>SUM(MK665:MK669)</f>
        <v>20.5</v>
      </c>
      <c r="MM670" s="267"/>
      <c r="MN670" s="1"/>
      <c r="MQ670" s="1"/>
      <c r="MR670" s="1"/>
      <c r="MS670" s="1"/>
      <c r="MT670" s="1"/>
      <c r="MU670" s="10">
        <f>SUM(MT665:MT669)</f>
        <v>54.5</v>
      </c>
      <c r="MV670" s="267"/>
      <c r="MW670" s="1"/>
      <c r="MZ670" s="1"/>
      <c r="NA670" s="1"/>
      <c r="NB670" s="1"/>
      <c r="NC670" s="1"/>
      <c r="ND670" s="10">
        <f>SUM(NC665:NC669)</f>
        <v>197.39999999999998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19.5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91.3</v>
      </c>
      <c r="OO670" s="267"/>
      <c r="OP670" s="1"/>
      <c r="OS670" s="1"/>
      <c r="OT670" s="1"/>
      <c r="OU670" s="1"/>
      <c r="OV670" s="1"/>
      <c r="OW670" s="10">
        <f>SUM(OV665:OV669)</f>
        <v>157.20000000000002</v>
      </c>
      <c r="OX670" s="267"/>
      <c r="OY670" s="1"/>
      <c r="PB670" s="1"/>
      <c r="PC670" s="1"/>
      <c r="PD670" s="1"/>
      <c r="PE670" s="1"/>
      <c r="PF670" s="10">
        <f>SUM(PE665:PE669)</f>
        <v>177.39999999999998</v>
      </c>
      <c r="PG670" s="267"/>
      <c r="PH670" s="1"/>
      <c r="PK670" s="1"/>
      <c r="PL670" s="1"/>
      <c r="PM670" s="1"/>
      <c r="PN670" s="1"/>
      <c r="PO670" s="10">
        <f>SUM(PN665:PN669)</f>
        <v>166.7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1.1000000000000001</v>
      </c>
      <c r="QH670" s="267"/>
      <c r="QI670" s="1"/>
      <c r="QL670" s="1"/>
      <c r="QM670" s="1"/>
      <c r="QN670" s="1"/>
      <c r="QO670" s="1"/>
      <c r="QP670" s="10">
        <f>SUM(QO665:QO669)</f>
        <v>103.9</v>
      </c>
      <c r="QQ670" s="267"/>
      <c r="QR670" s="1"/>
      <c r="QU670" s="1"/>
      <c r="QV670" s="1"/>
      <c r="QW670" s="1"/>
      <c r="QX670" s="1"/>
      <c r="QY670" s="10">
        <f>SUM(QX665:QX669)</f>
        <v>62.3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20</v>
      </c>
      <c r="SA670" s="42"/>
      <c r="SB670" s="2"/>
      <c r="SE670" s="1"/>
      <c r="SF670" s="1"/>
      <c r="SG670" s="1"/>
      <c r="SH670" s="1"/>
      <c r="SI670" s="10">
        <f>SUM(SH665:SH669)</f>
        <v>56.3</v>
      </c>
      <c r="SJ670" s="42"/>
      <c r="SK670" s="2"/>
      <c r="SN670" s="1"/>
      <c r="SO670" s="1"/>
      <c r="SP670" s="1"/>
      <c r="SQ670" s="1"/>
      <c r="SR670" s="10">
        <f>SUM(SQ665:SQ669)</f>
        <v>211.5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83.7</v>
      </c>
      <c r="TK670" s="42"/>
      <c r="TL670" s="2"/>
      <c r="TO670" s="1"/>
      <c r="TP670" s="1"/>
      <c r="TQ670" s="1"/>
      <c r="TR670" s="1"/>
      <c r="TS670" s="10">
        <f>SUM(TR665:TR669)</f>
        <v>60.4</v>
      </c>
      <c r="TT670" s="42"/>
      <c r="TU670" s="2"/>
      <c r="TX670" s="1"/>
      <c r="TY670" s="1"/>
      <c r="TZ670" s="1"/>
      <c r="UA670" s="1"/>
      <c r="UB670" s="10">
        <f>SUM(UA665:UA669)</f>
        <v>145.6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93.4</v>
      </c>
      <c r="VD670" s="42"/>
      <c r="VE670" s="2"/>
      <c r="VH670" s="1"/>
      <c r="VI670" s="1"/>
      <c r="VJ670" s="1"/>
      <c r="VK670" s="1"/>
      <c r="VL670" s="10">
        <f>SUM(VK665:VK669)</f>
        <v>32.5</v>
      </c>
      <c r="VM670" s="42"/>
      <c r="VN670" s="2"/>
      <c r="VQ670" s="1"/>
      <c r="VR670" s="1"/>
      <c r="VS670" s="1"/>
      <c r="VT670" s="1"/>
      <c r="VU670" s="10">
        <f>SUM(VT665:VT669)</f>
        <v>11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38.900000000000006</v>
      </c>
      <c r="XO670" s="42"/>
      <c r="XP670" s="2"/>
      <c r="XS670" s="1"/>
      <c r="XT670" s="1"/>
      <c r="XU670" s="1"/>
      <c r="XV670" s="1"/>
      <c r="XW670" s="10">
        <f>SUM(XV665:XV669)</f>
        <v>179.5</v>
      </c>
      <c r="XX670" s="42"/>
      <c r="XY670" s="2"/>
      <c r="YF670" s="10">
        <f>SUM(YE665:YE669)</f>
        <v>71.599999999999994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141.30000000000001</v>
      </c>
      <c r="ZH670" s="42"/>
      <c r="ZI670" s="2"/>
      <c r="ZP670" s="10">
        <f>SUM(ZO665:ZO669)</f>
        <v>1.5</v>
      </c>
      <c r="ZQ670" s="42"/>
      <c r="ZR670" s="2"/>
      <c r="ZU670" s="1"/>
      <c r="ZV670" s="1"/>
      <c r="ZW670" s="1"/>
      <c r="ZX670" s="1"/>
      <c r="ZY670" s="10">
        <f>SUM(ZX665:ZX669)</f>
        <v>1.5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17.2</v>
      </c>
      <c r="AAR670" s="42"/>
      <c r="AAS670" s="2"/>
      <c r="AAV670" s="1"/>
      <c r="AAW670" s="1"/>
      <c r="AAX670" s="1"/>
      <c r="AAY670" s="1"/>
      <c r="AAZ670" s="10">
        <f>SUM(AAY665:AAY669)</f>
        <v>33.800000000000004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52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5.5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86.4</v>
      </c>
      <c r="AIZ670" s="42"/>
      <c r="AJA670" s="2"/>
      <c r="AJD670" s="1"/>
      <c r="AJE670" s="1"/>
      <c r="AJF670" s="1"/>
      <c r="AJG670" s="1"/>
      <c r="AJH670" s="10">
        <f>SUM(AJG665:AJG669)</f>
        <v>48.599999999999994</v>
      </c>
      <c r="AJI670" s="42"/>
      <c r="AJJ670" s="2"/>
      <c r="AJM670" s="1"/>
      <c r="AJN670" s="1"/>
      <c r="AJO670" s="1"/>
      <c r="AJP670" s="1"/>
      <c r="AJQ670" s="10">
        <f>SUM(AJP665:AJP669)</f>
        <v>13.5</v>
      </c>
      <c r="AJR670" s="42"/>
      <c r="AJS670" s="2"/>
      <c r="AJV670" s="1"/>
      <c r="AJW670" s="1"/>
      <c r="AJX670" s="1"/>
      <c r="AJY670" s="1"/>
      <c r="AJZ670" s="10">
        <f>SUM(AJY665:AJY669)</f>
        <v>68</v>
      </c>
      <c r="AKA670" s="42"/>
      <c r="AKB670" s="2"/>
      <c r="AKE670" s="1"/>
      <c r="AKF670" s="1"/>
      <c r="AKG670" s="1"/>
      <c r="AKH670" s="1"/>
      <c r="AKI670" s="10">
        <f>SUM(AKH665:AKH669)</f>
        <v>66.900000000000006</v>
      </c>
      <c r="AKJ670" s="42"/>
      <c r="AKK670" s="2"/>
      <c r="AKN670" s="1"/>
      <c r="AKO670" s="1"/>
      <c r="AKP670" s="1"/>
      <c r="AKQ670" s="1"/>
      <c r="AKR670" s="10">
        <f>SUM(AKQ665:AKQ669)</f>
        <v>53.2</v>
      </c>
      <c r="AKS670" s="42"/>
      <c r="AKT670" s="2"/>
      <c r="AKW670" s="1"/>
      <c r="AKX670" s="1"/>
      <c r="AKY670" s="1"/>
      <c r="AKZ670" s="1"/>
      <c r="ALA670" s="10">
        <f>SUM(AKZ665:AKZ669)</f>
        <v>43.5</v>
      </c>
      <c r="ALB670" s="42"/>
      <c r="ALC670" s="2"/>
      <c r="ALF670" s="1"/>
      <c r="ALG670" s="1"/>
      <c r="ALH670" s="1"/>
      <c r="ALI670" s="1"/>
      <c r="ALJ670" s="10">
        <f>SUM(ALI665:ALI669)</f>
        <v>0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101.4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179.3</v>
      </c>
      <c r="AND670" s="42"/>
      <c r="ANE670" s="2"/>
      <c r="ANH670" s="1"/>
      <c r="ANI670" s="1"/>
      <c r="ANJ670" s="1"/>
      <c r="ANK670" s="1"/>
      <c r="ANL670" s="10">
        <f>SUM(ANK665:ANK669)</f>
        <v>31.5</v>
      </c>
      <c r="ANM670" s="42"/>
      <c r="ANN670" s="2"/>
      <c r="ANQ670" s="1"/>
      <c r="ANR670" s="1"/>
      <c r="ANS670" s="1"/>
      <c r="ANT670" s="1"/>
      <c r="ANU670" s="10">
        <f>SUM(ANT665:ANT669)</f>
        <v>35.1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3.9000000000000004</v>
      </c>
      <c r="AON670" s="42"/>
      <c r="AOO670" s="2"/>
      <c r="AOR670" s="1"/>
      <c r="AOS670" s="1"/>
      <c r="AOT670" s="1"/>
      <c r="AOU670" s="1"/>
      <c r="AOV670" s="10">
        <f>SUM(AOU665:AOU669)</f>
        <v>78</v>
      </c>
      <c r="AOW670" s="42"/>
      <c r="AOX670" s="2"/>
      <c r="APA670" s="1"/>
      <c r="APB670" s="1"/>
      <c r="APC670" s="1"/>
      <c r="APD670" s="1"/>
      <c r="APE670" s="10">
        <f>SUM(APD665:APD669)</f>
        <v>49.9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15.6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1557</v>
      </c>
      <c r="F672" s="57"/>
      <c r="G672" s="205">
        <f>SUM(G599:G669)</f>
        <v>4980.5</v>
      </c>
      <c r="H672" s="57"/>
      <c r="I672" s="273"/>
      <c r="J672" s="57"/>
      <c r="N672" s="15" t="s">
        <v>1557</v>
      </c>
      <c r="O672" s="57"/>
      <c r="P672" s="205">
        <f>SUM(P599:P669)</f>
        <v>4974.2999999999993</v>
      </c>
      <c r="Q672" s="57"/>
      <c r="R672" s="273"/>
      <c r="S672" s="57"/>
      <c r="W672" s="15" t="s">
        <v>1557</v>
      </c>
      <c r="X672" s="57"/>
      <c r="Y672" s="205">
        <f>SUM(Y599:Y669)</f>
        <v>4735.8499999999958</v>
      </c>
      <c r="Z672" s="57"/>
      <c r="AA672" s="273"/>
      <c r="AB672" s="57"/>
      <c r="AF672" s="15" t="s">
        <v>1557</v>
      </c>
      <c r="AG672" s="57"/>
      <c r="AH672" s="205">
        <f>SUM(AH599:AH669)</f>
        <v>4851.6000000000004</v>
      </c>
      <c r="AI672" s="57"/>
      <c r="AJ672" s="273"/>
      <c r="AK672" s="57"/>
      <c r="AO672" s="15" t="s">
        <v>1557</v>
      </c>
      <c r="AP672" s="57"/>
      <c r="AQ672" s="205">
        <f>SUM(AQ599:AQ669)</f>
        <v>5122.8999999999996</v>
      </c>
      <c r="AR672" s="57"/>
      <c r="AS672" s="273"/>
      <c r="AT672" s="57"/>
      <c r="AX672" s="15" t="s">
        <v>1557</v>
      </c>
      <c r="AY672" s="57"/>
      <c r="AZ672" s="205">
        <f>SUM(AZ599:AZ669)</f>
        <v>4557.7000000000007</v>
      </c>
      <c r="BA672" s="57"/>
      <c r="BB672" s="273"/>
      <c r="BC672" s="57"/>
      <c r="BG672" s="15" t="s">
        <v>1557</v>
      </c>
      <c r="BH672" s="57"/>
      <c r="BI672" s="205">
        <f>SUM(BI599:BI669)</f>
        <v>4069.2999999999997</v>
      </c>
      <c r="BJ672" s="57"/>
      <c r="BK672" s="273"/>
      <c r="BL672" s="57"/>
      <c r="BP672" s="15" t="s">
        <v>1557</v>
      </c>
      <c r="BQ672" s="57"/>
      <c r="BR672" s="205">
        <f>SUM(BR599:BR669)</f>
        <v>5059.8999999999996</v>
      </c>
      <c r="BS672" s="57"/>
      <c r="BT672" s="273"/>
      <c r="BU672" s="57"/>
      <c r="BY672" s="15" t="s">
        <v>1557</v>
      </c>
      <c r="BZ672" s="57"/>
      <c r="CA672" s="205">
        <f>SUM(CA599:CA669)</f>
        <v>4415.8000000000011</v>
      </c>
      <c r="CB672" s="57"/>
      <c r="CC672" s="273"/>
      <c r="CD672" s="57"/>
      <c r="CH672" s="15" t="s">
        <v>1557</v>
      </c>
      <c r="CI672" s="57"/>
      <c r="CJ672" s="205">
        <f>SUM(CJ599:CJ669)</f>
        <v>4695.8999999999996</v>
      </c>
      <c r="CK672" s="57"/>
      <c r="CL672" s="273"/>
      <c r="CM672" s="57"/>
      <c r="CQ672" s="15" t="s">
        <v>1557</v>
      </c>
      <c r="CR672" s="57"/>
      <c r="CS672" s="205">
        <f>SUM(CS599:CS669)</f>
        <v>4280.2999999999984</v>
      </c>
      <c r="CT672" s="57"/>
      <c r="CU672" s="273"/>
      <c r="CV672" s="57"/>
      <c r="CZ672" s="15" t="s">
        <v>1557</v>
      </c>
      <c r="DA672" s="57"/>
      <c r="DB672" s="205">
        <f>SUM(DB599:DB669)</f>
        <v>5535.9000000000005</v>
      </c>
      <c r="DC672" s="57"/>
      <c r="DD672" s="273"/>
      <c r="DE672" s="57"/>
      <c r="DI672" s="15" t="s">
        <v>1557</v>
      </c>
      <c r="DJ672" s="57"/>
      <c r="DK672" s="205">
        <f>SUM(DK599:DK669)</f>
        <v>4164.5</v>
      </c>
      <c r="DL672" s="57"/>
      <c r="DM672" s="273"/>
      <c r="DN672" s="57"/>
      <c r="DR672" s="15" t="s">
        <v>1557</v>
      </c>
      <c r="DS672" s="57"/>
      <c r="DT672" s="205">
        <f>SUM(DT599:DT669)</f>
        <v>4735.8000000000011</v>
      </c>
      <c r="DU672" s="57"/>
      <c r="DV672" s="273"/>
      <c r="DW672" s="57"/>
      <c r="EA672" s="15" t="s">
        <v>1557</v>
      </c>
      <c r="EB672" s="57"/>
      <c r="EC672" s="205" t="e">
        <f>SUM(EC599:EC669)</f>
        <v>#N/A</v>
      </c>
      <c r="ED672" s="57"/>
      <c r="EE672" s="273"/>
      <c r="EF672" s="57"/>
      <c r="EJ672" s="15" t="s">
        <v>1557</v>
      </c>
      <c r="EK672" s="57"/>
      <c r="EL672" s="205">
        <f>SUM(EL599:EL669)</f>
        <v>3668.9</v>
      </c>
      <c r="EM672" s="57"/>
      <c r="EN672" s="273"/>
      <c r="EO672" s="57"/>
      <c r="ES672" s="15" t="s">
        <v>1557</v>
      </c>
      <c r="ET672" s="57"/>
      <c r="EU672" s="205">
        <f>SUM(EU599:EU669)</f>
        <v>5014.1500000000005</v>
      </c>
      <c r="EV672" s="57"/>
      <c r="EW672" s="273"/>
      <c r="EX672" s="57"/>
      <c r="FB672" s="15" t="s">
        <v>1557</v>
      </c>
      <c r="FC672" s="57"/>
      <c r="FD672" s="205">
        <f>SUM(FD599:FD669)</f>
        <v>4565.4000000000005</v>
      </c>
      <c r="FE672" s="57"/>
      <c r="FF672" s="273"/>
      <c r="FG672" s="57"/>
      <c r="FK672" s="15" t="s">
        <v>1557</v>
      </c>
      <c r="FL672" s="57"/>
      <c r="FM672" s="205">
        <f>SUM(FM599:FM669)</f>
        <v>4698.5999999999985</v>
      </c>
      <c r="FN672" s="57"/>
      <c r="FO672" s="273"/>
      <c r="FP672" s="57"/>
      <c r="FT672" s="15" t="s">
        <v>1557</v>
      </c>
      <c r="FU672" s="57"/>
      <c r="FV672" s="205">
        <f>SUM(FV599:FV669)</f>
        <v>4836.2000000000016</v>
      </c>
      <c r="FW672" s="57"/>
      <c r="FX672" s="273"/>
      <c r="FY672" s="57"/>
      <c r="GC672" s="15" t="s">
        <v>1557</v>
      </c>
      <c r="GD672" s="57"/>
      <c r="GE672" s="205">
        <f>SUM(GE599:GE669)</f>
        <v>4797.0999999999995</v>
      </c>
      <c r="GF672" s="57"/>
      <c r="GG672" s="273"/>
      <c r="GH672" s="57"/>
      <c r="GL672" s="15" t="s">
        <v>1557</v>
      </c>
      <c r="GM672" s="57"/>
      <c r="GN672" s="205">
        <f>SUM(GN599:GN669)</f>
        <v>3964.3000000000006</v>
      </c>
      <c r="GO672" s="57"/>
      <c r="GP672" s="273"/>
      <c r="GQ672" s="57"/>
      <c r="GU672" s="15" t="s">
        <v>1557</v>
      </c>
      <c r="GV672" s="57"/>
      <c r="GW672" s="205">
        <f>SUM(GW599:GW669)</f>
        <v>4336.7000000000007</v>
      </c>
      <c r="GX672" s="57"/>
      <c r="GY672" s="273"/>
      <c r="GZ672" s="57"/>
      <c r="HD672" s="15" t="s">
        <v>1557</v>
      </c>
      <c r="HE672" s="57"/>
      <c r="HF672" s="205">
        <f>SUM(HF599:HF669)</f>
        <v>4651.05</v>
      </c>
      <c r="HG672" s="57"/>
      <c r="HH672" s="273"/>
      <c r="HI672" s="57"/>
      <c r="HM672" s="15" t="s">
        <v>1557</v>
      </c>
      <c r="HN672" s="57"/>
      <c r="HO672" s="205">
        <f>SUM(HO599:HO669)</f>
        <v>4739.4000000000024</v>
      </c>
      <c r="HP672" s="57"/>
      <c r="HQ672" s="273"/>
      <c r="HR672" s="57"/>
      <c r="HV672" s="15" t="s">
        <v>1557</v>
      </c>
      <c r="HW672" s="57"/>
      <c r="HX672" s="205">
        <f>SUM(HX599:HX669)</f>
        <v>4594.8999999999996</v>
      </c>
      <c r="HY672" s="57"/>
      <c r="HZ672" s="273"/>
      <c r="IA672" s="57"/>
      <c r="IE672" s="15" t="s">
        <v>1557</v>
      </c>
      <c r="IF672" s="57"/>
      <c r="IG672" s="205" t="e">
        <f>SUM(IG599:IG669)</f>
        <v>#N/A</v>
      </c>
      <c r="IH672" s="57"/>
      <c r="II672" s="273"/>
      <c r="IJ672" s="57"/>
      <c r="IN672" s="15" t="s">
        <v>1557</v>
      </c>
      <c r="IO672" s="57"/>
      <c r="IP672" s="205">
        <f>SUM(IP599:IP669)</f>
        <v>4498.3999999999996</v>
      </c>
      <c r="IQ672" s="57"/>
      <c r="IR672" s="273"/>
      <c r="IS672" s="57"/>
      <c r="IU672" s="15"/>
      <c r="IW672" s="15" t="s">
        <v>1557</v>
      </c>
      <c r="IX672" s="57"/>
      <c r="IY672" s="205">
        <f>SUM(IY599:IY669)</f>
        <v>3847.8999999999992</v>
      </c>
      <c r="IZ672" s="57"/>
      <c r="JA672" s="273"/>
      <c r="JB672" s="57"/>
      <c r="JF672" s="15" t="s">
        <v>1557</v>
      </c>
      <c r="JG672" s="57"/>
      <c r="JH672" s="205">
        <f>SUM(JH599:JH669)</f>
        <v>4488.4999999999982</v>
      </c>
      <c r="JI672" s="57"/>
      <c r="JJ672" s="273"/>
      <c r="JK672" s="57"/>
      <c r="JO672" s="15" t="s">
        <v>1557</v>
      </c>
      <c r="JP672" s="57"/>
      <c r="JQ672" s="205">
        <f>SUM(JQ599:JQ669)</f>
        <v>4329.0000000000009</v>
      </c>
      <c r="JR672" s="57"/>
      <c r="JS672" s="273"/>
      <c r="JT672" s="57"/>
      <c r="JX672" s="15" t="s">
        <v>1557</v>
      </c>
      <c r="JY672" s="57"/>
      <c r="JZ672" s="205">
        <f>SUM(JZ599:JZ669)</f>
        <v>3857.099999999999</v>
      </c>
      <c r="KA672" s="57"/>
      <c r="KB672" s="273"/>
      <c r="KC672" s="57"/>
      <c r="KG672" s="15" t="s">
        <v>1557</v>
      </c>
      <c r="KH672" s="57"/>
      <c r="KI672" s="205">
        <f>SUM(KI599:KI669)</f>
        <v>4004.9999999999991</v>
      </c>
      <c r="KJ672" s="57"/>
      <c r="KK672" s="273"/>
      <c r="KL672" s="57"/>
      <c r="KP672" s="15" t="s">
        <v>1557</v>
      </c>
      <c r="KQ672" s="57"/>
      <c r="KR672" s="205">
        <f>SUM(KR599:KR669)</f>
        <v>3945.2999999999984</v>
      </c>
      <c r="KS672" s="57"/>
      <c r="KT672" s="273"/>
      <c r="KU672" s="57"/>
      <c r="KY672" s="15" t="s">
        <v>1557</v>
      </c>
      <c r="KZ672" s="57"/>
      <c r="LA672" s="205">
        <f>SUM(LA599:LA669)</f>
        <v>4066.1</v>
      </c>
      <c r="LB672" s="57"/>
      <c r="LC672" s="273"/>
      <c r="LD672" s="57"/>
      <c r="LH672" s="15" t="s">
        <v>1557</v>
      </c>
      <c r="LI672" s="57"/>
      <c r="LJ672" s="205">
        <f>SUM(LJ599:LJ669)</f>
        <v>3829.7</v>
      </c>
      <c r="LK672" s="57"/>
      <c r="LL672" s="273"/>
      <c r="LM672" s="57"/>
      <c r="LQ672" s="15" t="s">
        <v>1557</v>
      </c>
      <c r="LR672" s="57"/>
      <c r="LS672" s="205">
        <f>SUM(LS599:LS669)</f>
        <v>5013.4999999999982</v>
      </c>
      <c r="LT672" s="57"/>
      <c r="LU672" s="273"/>
      <c r="LV672" s="57"/>
      <c r="LZ672" s="15" t="s">
        <v>1557</v>
      </c>
      <c r="MA672" s="57"/>
      <c r="MB672" s="205">
        <f>SUM(MB599:MB669)</f>
        <v>3680.7</v>
      </c>
      <c r="MC672" s="57"/>
      <c r="MD672" s="273"/>
      <c r="ME672" s="57"/>
      <c r="MI672" s="15" t="s">
        <v>1557</v>
      </c>
      <c r="MJ672" s="57"/>
      <c r="MK672" s="205">
        <f>SUM(MK599:MK669)</f>
        <v>4248.7</v>
      </c>
      <c r="ML672" s="57"/>
      <c r="MM672" s="273"/>
      <c r="MN672" s="57"/>
      <c r="MR672" s="15" t="s">
        <v>1557</v>
      </c>
      <c r="MS672" s="57"/>
      <c r="MT672" s="205">
        <f>SUM(MT599:MT669)</f>
        <v>3452.8000000000006</v>
      </c>
      <c r="MU672" s="57"/>
      <c r="MV672" s="273"/>
      <c r="MW672" s="57"/>
      <c r="NA672" s="15" t="s">
        <v>1557</v>
      </c>
      <c r="NB672" s="57"/>
      <c r="NC672" s="205">
        <f>SUM(NC599:NC669)</f>
        <v>4371.7999999999984</v>
      </c>
      <c r="ND672" s="57"/>
      <c r="NE672" s="273"/>
      <c r="NF672" s="57"/>
      <c r="NJ672" s="15" t="s">
        <v>1557</v>
      </c>
      <c r="NK672" s="57"/>
      <c r="NL672" s="205">
        <f>SUM(NL599:NL669)</f>
        <v>4038.9000000000005</v>
      </c>
      <c r="NM672" s="57"/>
      <c r="NN672" s="273"/>
      <c r="NO672" s="57"/>
      <c r="NS672" s="15" t="s">
        <v>1557</v>
      </c>
      <c r="NT672" s="57"/>
      <c r="NU672" s="205">
        <f>SUM(NU599:NU669)</f>
        <v>4017.2</v>
      </c>
      <c r="NV672" s="57"/>
      <c r="NW672" s="273"/>
      <c r="NX672" s="57"/>
      <c r="OB672" s="15" t="s">
        <v>1557</v>
      </c>
      <c r="OC672" s="57"/>
      <c r="OD672" s="205">
        <f>SUM(OD599:OD669)</f>
        <v>2716.3999999999987</v>
      </c>
      <c r="OE672" s="57"/>
      <c r="OF672" s="273"/>
      <c r="OG672" s="57"/>
      <c r="OK672" s="15" t="s">
        <v>1557</v>
      </c>
      <c r="OL672" s="57"/>
      <c r="OM672" s="205">
        <f>SUM(OM599:OM669)</f>
        <v>4120.2</v>
      </c>
      <c r="ON672" s="57"/>
      <c r="OO672" s="273"/>
      <c r="OP672" s="57"/>
      <c r="OT672" s="15" t="s">
        <v>1557</v>
      </c>
      <c r="OU672" s="57"/>
      <c r="OV672" s="205">
        <f>SUM(OV599:OV669)</f>
        <v>2981.1000000000004</v>
      </c>
      <c r="OW672" s="57"/>
      <c r="OX672" s="273"/>
      <c r="OY672" s="57"/>
      <c r="PC672" s="15" t="s">
        <v>1557</v>
      </c>
      <c r="PD672" s="57"/>
      <c r="PE672" s="205">
        <f>SUM(PE599:PE669)</f>
        <v>4437.7999999999993</v>
      </c>
      <c r="PF672" s="57"/>
      <c r="PG672" s="273"/>
      <c r="PH672" s="57"/>
      <c r="PL672" s="15" t="s">
        <v>1557</v>
      </c>
      <c r="PM672" s="57"/>
      <c r="PN672" s="205">
        <f>SUM(PN599:PN669)</f>
        <v>4074.4999999999991</v>
      </c>
      <c r="PO672" s="57"/>
      <c r="PP672" s="273"/>
      <c r="PQ672" s="57"/>
      <c r="PU672" s="15" t="s">
        <v>1557</v>
      </c>
      <c r="PV672" s="57"/>
      <c r="PW672" s="205" t="e">
        <f>SUM(PW599:PW669)</f>
        <v>#N/A</v>
      </c>
      <c r="PX672" s="57"/>
      <c r="PY672" s="273"/>
      <c r="PZ672" s="57"/>
      <c r="QD672" s="15" t="s">
        <v>1557</v>
      </c>
      <c r="QE672" s="57"/>
      <c r="QF672" s="205">
        <f>SUM(QF599:QF669)</f>
        <v>3241.1000000000004</v>
      </c>
      <c r="QG672" s="57"/>
      <c r="QH672" s="273"/>
      <c r="QI672" s="57"/>
      <c r="QM672" s="15" t="s">
        <v>1557</v>
      </c>
      <c r="QN672" s="57"/>
      <c r="QO672" s="205">
        <f>SUM(QO599:QO669)</f>
        <v>3987.2499999999991</v>
      </c>
      <c r="QP672" s="57"/>
      <c r="QQ672" s="273"/>
      <c r="QR672" s="57"/>
      <c r="QV672" s="15" t="s">
        <v>1557</v>
      </c>
      <c r="QW672" s="57"/>
      <c r="QX672" s="205">
        <f>SUM(QX599:QX669)</f>
        <v>4216.2</v>
      </c>
      <c r="QY672" s="57"/>
      <c r="QZ672" s="273"/>
      <c r="RA672" s="57"/>
      <c r="RE672" s="15" t="s">
        <v>1557</v>
      </c>
      <c r="RF672" s="57"/>
      <c r="RG672" s="205">
        <f>SUM(RG599:RG669)</f>
        <v>4686.2499999999991</v>
      </c>
      <c r="RH672" s="57"/>
      <c r="RI672" s="273"/>
      <c r="RJ672" s="57"/>
      <c r="RN672" s="15" t="s">
        <v>1557</v>
      </c>
      <c r="RO672" s="57"/>
      <c r="RP672" s="205" t="e">
        <f>SUM(RP599:RP669)</f>
        <v>#N/A</v>
      </c>
      <c r="RQ672" s="57"/>
      <c r="RR672" s="273"/>
      <c r="RS672" s="182"/>
      <c r="RW672" s="15" t="s">
        <v>1557</v>
      </c>
      <c r="RY672" s="205">
        <f>SUM(RY599:RY669)</f>
        <v>4804.1000000000004</v>
      </c>
      <c r="SA672" s="275"/>
      <c r="SB672" s="182"/>
      <c r="SF672" s="15" t="s">
        <v>1557</v>
      </c>
      <c r="SH672" s="205">
        <f>SUM(SH599:SH669)</f>
        <v>4644.7999999999993</v>
      </c>
      <c r="SJ672" s="275"/>
      <c r="SK672" s="182"/>
      <c r="SO672" s="15" t="s">
        <v>1557</v>
      </c>
      <c r="SQ672" s="205">
        <f>SUM(SQ599:SQ669)</f>
        <v>4345.9000000000005</v>
      </c>
      <c r="SS672" s="275"/>
      <c r="ST672" s="182"/>
      <c r="SX672" s="15" t="s">
        <v>1557</v>
      </c>
      <c r="SZ672" s="205">
        <f>SUM(SZ599:SZ669)</f>
        <v>2409.1</v>
      </c>
      <c r="TB672" s="275"/>
      <c r="TC672" s="182"/>
      <c r="TG672" s="15" t="s">
        <v>1557</v>
      </c>
      <c r="TI672" s="205">
        <f>SUM(TI599:TI669)</f>
        <v>4213.7</v>
      </c>
      <c r="TK672" s="275"/>
      <c r="TL672" s="182"/>
      <c r="TP672" s="15" t="s">
        <v>1557</v>
      </c>
      <c r="TR672" s="205">
        <f>SUM(TR599:TR669)</f>
        <v>3727.9</v>
      </c>
      <c r="TT672" s="275"/>
      <c r="TU672" s="182"/>
      <c r="TY672" s="15" t="s">
        <v>1557</v>
      </c>
      <c r="UA672" s="205">
        <f>SUM(UA599:UA669)</f>
        <v>3821.2000000000003</v>
      </c>
      <c r="UC672" s="275"/>
      <c r="UD672" s="182"/>
      <c r="UH672" s="15" t="s">
        <v>1557</v>
      </c>
      <c r="UJ672" s="205" t="e">
        <f>SUM(UJ599:UJ669)</f>
        <v>#N/A</v>
      </c>
      <c r="UL672" s="275"/>
      <c r="UM672" s="182"/>
      <c r="UQ672" s="15" t="s">
        <v>1557</v>
      </c>
      <c r="US672" s="205">
        <f>SUM(US599:US669)</f>
        <v>3753.2000000000012</v>
      </c>
      <c r="UU672" s="275"/>
      <c r="UV672" s="182"/>
      <c r="UZ672" s="15" t="s">
        <v>1557</v>
      </c>
      <c r="VB672" s="205">
        <f>SUM(VB599:VB669)</f>
        <v>3342.2999999999993</v>
      </c>
      <c r="VD672" s="275"/>
      <c r="VE672" s="182"/>
      <c r="VI672" s="15" t="s">
        <v>1557</v>
      </c>
      <c r="VK672" s="205">
        <f>SUM(VK599:VK669)</f>
        <v>4248.75</v>
      </c>
      <c r="VM672" s="275"/>
      <c r="VN672" s="182"/>
      <c r="VR672" s="15" t="s">
        <v>1557</v>
      </c>
      <c r="VT672" s="205">
        <f>SUM(VT599:VT669)</f>
        <v>4167.8</v>
      </c>
      <c r="VV672" s="275"/>
      <c r="VW672" s="182"/>
      <c r="WA672" s="15" t="s">
        <v>1557</v>
      </c>
      <c r="WC672" s="205" t="e">
        <f>SUM(WC599:WC669)</f>
        <v>#N/A</v>
      </c>
      <c r="WE672" s="275"/>
      <c r="WF672" s="182"/>
      <c r="WJ672" s="15" t="s">
        <v>1557</v>
      </c>
      <c r="WL672" s="205">
        <f>SUM(WL599:WL669)</f>
        <v>2898.3999999999992</v>
      </c>
      <c r="WN672" s="275"/>
      <c r="WO672" s="182"/>
      <c r="WS672" s="15" t="s">
        <v>1557</v>
      </c>
      <c r="WU672" s="205" t="e">
        <f>SUM(WU599:WU669)</f>
        <v>#N/A</v>
      </c>
      <c r="WW672" s="275"/>
      <c r="WX672" s="182"/>
      <c r="XB672" s="15" t="s">
        <v>1557</v>
      </c>
      <c r="XD672" s="205" t="e">
        <f>SUM(XD599:XD669)</f>
        <v>#N/A</v>
      </c>
      <c r="XF672" s="275"/>
      <c r="XG672" s="182"/>
      <c r="XK672" s="15" t="s">
        <v>1557</v>
      </c>
      <c r="XM672" s="205">
        <f>SUM(XM599:XM669)</f>
        <v>3733.3999999999996</v>
      </c>
      <c r="XO672" s="275"/>
      <c r="XP672" s="182"/>
      <c r="XT672" s="15" t="s">
        <v>1557</v>
      </c>
      <c r="XV672" s="205">
        <f>SUM(XV599:XV669)</f>
        <v>4757</v>
      </c>
      <c r="XX672" s="275"/>
      <c r="XY672" s="182"/>
      <c r="YC672" s="15" t="s">
        <v>1557</v>
      </c>
      <c r="YE672" s="205">
        <f>SUM(YE599:YE669)</f>
        <v>4642.1000000000004</v>
      </c>
      <c r="YG672" s="275"/>
      <c r="YH672" s="182"/>
      <c r="YL672" s="15" t="s">
        <v>1557</v>
      </c>
      <c r="YN672" s="205" t="e">
        <f>SUM(YN599:YN669)</f>
        <v>#N/A</v>
      </c>
      <c r="YP672" s="275"/>
      <c r="YQ672" s="182"/>
      <c r="YU672" s="15" t="s">
        <v>1557</v>
      </c>
      <c r="YW672" s="205" t="e">
        <f>SUM(YW599:YW669)</f>
        <v>#N/A</v>
      </c>
      <c r="YY672" s="275"/>
      <c r="YZ672" s="182"/>
      <c r="ZD672" s="15" t="s">
        <v>1557</v>
      </c>
      <c r="ZF672" s="205">
        <f>SUM(ZF599:ZF669)</f>
        <v>4779.3999999999978</v>
      </c>
      <c r="ZH672" s="275"/>
      <c r="ZI672" s="182"/>
      <c r="ZM672" s="15" t="s">
        <v>1557</v>
      </c>
      <c r="ZO672" s="205">
        <f>SUM(ZO599:ZO669)</f>
        <v>4580.1000000000004</v>
      </c>
      <c r="ZQ672" s="275"/>
      <c r="ZR672" s="182"/>
      <c r="ZV672" s="15" t="s">
        <v>1557</v>
      </c>
      <c r="ZX672" s="205">
        <f>SUM(ZX599:ZX669)</f>
        <v>3780.2000000000003</v>
      </c>
      <c r="ZZ672" s="275"/>
      <c r="AAA672" s="182"/>
      <c r="AAE672" s="15" t="s">
        <v>1557</v>
      </c>
      <c r="AAG672" s="205">
        <f>SUM(AAG599:AAG669)</f>
        <v>3394.2999999999993</v>
      </c>
      <c r="AAI672" s="275"/>
      <c r="AAJ672" s="182"/>
      <c r="AAN672" s="15" t="s">
        <v>1557</v>
      </c>
      <c r="AAP672" s="205">
        <f>SUM(AAP599:AAP669)</f>
        <v>3858.6999999999994</v>
      </c>
      <c r="AAR672" s="275"/>
      <c r="AAS672" s="182"/>
      <c r="AAW672" s="15" t="s">
        <v>1557</v>
      </c>
      <c r="AAY672" s="205">
        <f>SUM(AAY599:AAY669)</f>
        <v>3721.7499999999995</v>
      </c>
      <c r="ABA672" s="275"/>
      <c r="ABB672" s="182"/>
      <c r="ABF672" s="15" t="s">
        <v>1557</v>
      </c>
      <c r="ABH672" s="205" t="e">
        <f>SUM(ABH599:ABH669)</f>
        <v>#N/A</v>
      </c>
      <c r="ABJ672" s="275"/>
      <c r="ABK672" s="182"/>
      <c r="ABO672" s="15" t="s">
        <v>1557</v>
      </c>
      <c r="ABQ672" s="205">
        <f>SUM(ABQ599:ABQ669)</f>
        <v>2629.4</v>
      </c>
      <c r="ABS672" s="275"/>
      <c r="ABT672" s="182"/>
      <c r="ABX672" s="15" t="s">
        <v>1557</v>
      </c>
      <c r="ABZ672" s="205">
        <f>SUM(ABZ599:ABZ669)</f>
        <v>3617</v>
      </c>
      <c r="ACB672" s="275"/>
      <c r="ACC672" s="182"/>
      <c r="ACG672" s="15" t="s">
        <v>1557</v>
      </c>
      <c r="ACI672" s="205" t="e">
        <f>SUM(ACI599:ACI669)</f>
        <v>#N/A</v>
      </c>
      <c r="ACK672" s="275"/>
      <c r="ACL672" s="182"/>
      <c r="ACP672" s="15" t="s">
        <v>1557</v>
      </c>
      <c r="ACR672" s="205" t="e">
        <f>SUM(ACR599:ACR669)</f>
        <v>#N/A</v>
      </c>
      <c r="ACT672" s="275"/>
      <c r="ACU672" s="182"/>
      <c r="ACY672" s="15" t="s">
        <v>1557</v>
      </c>
      <c r="ADA672" s="205" t="e">
        <f>SUM(ADA599:ADA669)</f>
        <v>#N/A</v>
      </c>
      <c r="ADC672" s="275"/>
      <c r="ADD672" s="182"/>
      <c r="ADH672" s="15" t="s">
        <v>1557</v>
      </c>
      <c r="ADJ672" s="205" t="e">
        <f>SUM(ADJ599:ADJ669)</f>
        <v>#N/A</v>
      </c>
      <c r="ADL672" s="275"/>
      <c r="ADM672" s="182"/>
      <c r="ADQ672" s="15" t="s">
        <v>1557</v>
      </c>
      <c r="ADS672" s="205" t="e">
        <f>SUM(ADS599:ADS669)</f>
        <v>#N/A</v>
      </c>
      <c r="ADU672" s="275"/>
      <c r="ADV672" s="182"/>
      <c r="ADZ672" s="15" t="s">
        <v>1557</v>
      </c>
      <c r="AEB672" s="205" t="e">
        <f>SUM(AEB599:AEB669)</f>
        <v>#N/A</v>
      </c>
      <c r="AED672" s="275"/>
      <c r="AEE672" s="182"/>
      <c r="AEI672" s="15" t="s">
        <v>1557</v>
      </c>
      <c r="AEK672" s="205" t="e">
        <f>SUM(AEK599:AEK669)</f>
        <v>#N/A</v>
      </c>
      <c r="AEM672" s="275"/>
      <c r="AEN672" s="182"/>
      <c r="AER672" s="15" t="s">
        <v>1557</v>
      </c>
      <c r="AET672" s="205" t="e">
        <f>SUM(AET599:AET669)</f>
        <v>#N/A</v>
      </c>
      <c r="AEV672" s="275"/>
      <c r="AEW672" s="182"/>
      <c r="AFA672" s="15" t="s">
        <v>1557</v>
      </c>
      <c r="AFC672" s="205" t="e">
        <f>SUM(AFC599:AFC669)</f>
        <v>#N/A</v>
      </c>
      <c r="AFE672" s="275"/>
      <c r="AFF672" s="182"/>
      <c r="AFJ672" s="15" t="s">
        <v>1557</v>
      </c>
      <c r="AFL672" s="205" t="e">
        <f>SUM(AFL599:AFL669)</f>
        <v>#N/A</v>
      </c>
      <c r="AFN672" s="275"/>
      <c r="AFO672" s="182"/>
      <c r="AFS672" s="15" t="s">
        <v>1557</v>
      </c>
      <c r="AFU672" s="205" t="e">
        <f>SUM(AFU599:AFU669)</f>
        <v>#N/A</v>
      </c>
      <c r="AFW672" s="275"/>
      <c r="AFX672" s="182"/>
      <c r="AGB672" s="15" t="s">
        <v>1557</v>
      </c>
      <c r="AGD672" s="205" t="e">
        <f>SUM(AGD599:AGD669)</f>
        <v>#N/A</v>
      </c>
      <c r="AGF672" s="275"/>
      <c r="AGG672" s="182"/>
      <c r="AGK672" s="15" t="s">
        <v>1557</v>
      </c>
      <c r="AGM672" s="205" t="e">
        <f>SUM(AGM599:AGM669)</f>
        <v>#N/A</v>
      </c>
      <c r="AGO672" s="275"/>
      <c r="AGP672" s="182"/>
      <c r="AGT672" s="15" t="s">
        <v>1557</v>
      </c>
      <c r="AGV672" s="205" t="e">
        <f>SUM(AGV599:AGV669)</f>
        <v>#N/A</v>
      </c>
      <c r="AGX672" s="275"/>
      <c r="AGY672" s="182"/>
      <c r="AHC672" s="15" t="s">
        <v>1557</v>
      </c>
      <c r="AHE672" s="205">
        <f>SUM(AHE599:AHE669)</f>
        <v>3870.7999999999997</v>
      </c>
      <c r="AHG672" s="275"/>
      <c r="AHH672" s="182"/>
      <c r="AHL672" s="15" t="s">
        <v>1557</v>
      </c>
      <c r="AHN672" s="205">
        <f>SUM(AHN599:AHN669)</f>
        <v>3411.9500000000007</v>
      </c>
      <c r="AHP672" s="275"/>
      <c r="AHQ672" s="182"/>
      <c r="AHU672" s="15" t="s">
        <v>1557</v>
      </c>
      <c r="AHW672" s="205">
        <f>SUM(AHW599:AHW669)</f>
        <v>4386.7000000000007</v>
      </c>
      <c r="AHY672" s="275"/>
      <c r="AHZ672" s="182"/>
      <c r="AID672" s="15" t="s">
        <v>1557</v>
      </c>
      <c r="AIF672" s="205">
        <f>SUM(AIF599:AIF669)</f>
        <v>3024.3000000000011</v>
      </c>
      <c r="AIH672" s="275"/>
      <c r="AII672" s="182"/>
      <c r="AIM672" s="15" t="s">
        <v>1557</v>
      </c>
      <c r="AIO672" s="205">
        <f>SUM(AIO599:AIO669)</f>
        <v>3639.85</v>
      </c>
      <c r="AIQ672" s="275"/>
      <c r="AIR672" s="182"/>
      <c r="AIV672" s="15" t="s">
        <v>1557</v>
      </c>
      <c r="AIX672" s="205">
        <f>SUM(AIX599:AIX669)</f>
        <v>3936.35</v>
      </c>
      <c r="AIZ672" s="275"/>
      <c r="AJA672" s="182"/>
      <c r="AJE672" s="15" t="s">
        <v>1557</v>
      </c>
      <c r="AJG672" s="205">
        <f>SUM(AJG599:AJG669)</f>
        <v>3976.7999999999997</v>
      </c>
      <c r="AJI672" s="275"/>
      <c r="AJJ672" s="182"/>
      <c r="AJN672" s="15" t="s">
        <v>1557</v>
      </c>
      <c r="AJP672" s="205">
        <f>SUM(AJP599:AJP669)</f>
        <v>3909.45</v>
      </c>
      <c r="AJR672" s="275"/>
      <c r="AJS672" s="182"/>
      <c r="AJW672" s="15" t="s">
        <v>1557</v>
      </c>
      <c r="AJY672" s="205">
        <f>SUM(AJY599:AJY669)</f>
        <v>4108.7</v>
      </c>
      <c r="AKA672" s="275"/>
      <c r="AKB672" s="182"/>
      <c r="AKF672" s="15" t="s">
        <v>1557</v>
      </c>
      <c r="AKH672" s="205">
        <f>SUM(AKH599:AKH669)</f>
        <v>3968.8999999999996</v>
      </c>
      <c r="AKJ672" s="275"/>
      <c r="AKK672" s="182"/>
      <c r="AKO672" s="15" t="s">
        <v>1557</v>
      </c>
      <c r="AKQ672" s="205">
        <f>SUM(AKQ599:AKQ669)</f>
        <v>4051.3999999999983</v>
      </c>
      <c r="AKS672" s="275"/>
      <c r="AKT672" s="182"/>
      <c r="AKX672" s="15" t="s">
        <v>1557</v>
      </c>
      <c r="AKZ672" s="205">
        <f>SUM(AKZ599:AKZ669)</f>
        <v>3022.0999999999995</v>
      </c>
      <c r="ALB672" s="275"/>
      <c r="ALC672" s="182"/>
      <c r="ALG672" s="15" t="s">
        <v>1557</v>
      </c>
      <c r="ALI672" s="205">
        <f>SUM(ALI599:ALI669)</f>
        <v>4047.0000000000009</v>
      </c>
      <c r="ALK672" s="275"/>
      <c r="ALL672" s="182"/>
      <c r="ALP672" s="15" t="s">
        <v>1557</v>
      </c>
      <c r="ALR672" s="205">
        <f>SUM(ALR599:ALR669)</f>
        <v>3717.2000000000016</v>
      </c>
      <c r="ALT672" s="275"/>
      <c r="ALU672" s="182"/>
      <c r="ALY672" s="15" t="s">
        <v>1557</v>
      </c>
      <c r="AMA672" s="205">
        <f>SUM(AMA599:AMA669)</f>
        <v>4022.75</v>
      </c>
      <c r="AMC672" s="275"/>
      <c r="AMD672" s="182"/>
      <c r="AMH672" s="15" t="s">
        <v>1557</v>
      </c>
      <c r="AMJ672" s="205">
        <f>SUM(AMJ599:AMJ669)</f>
        <v>3854.9999999999995</v>
      </c>
      <c r="AML672" s="275"/>
      <c r="AMM672" s="182"/>
      <c r="AMQ672" s="15" t="s">
        <v>1557</v>
      </c>
      <c r="AMS672" s="205">
        <f>SUM(AMS599:AMS669)</f>
        <v>3418.0000000000009</v>
      </c>
      <c r="AMU672" s="275"/>
      <c r="AMV672" s="182"/>
      <c r="AMZ672" s="15" t="s">
        <v>1557</v>
      </c>
      <c r="ANB672" s="205">
        <f>SUM(ANB599:ANB669)</f>
        <v>4395.6000000000004</v>
      </c>
      <c r="AND672" s="275"/>
      <c r="ANE672" s="182"/>
      <c r="ANI672" s="15" t="s">
        <v>1557</v>
      </c>
      <c r="ANK672" s="205">
        <f>SUM(ANK599:ANK669)</f>
        <v>3886.65</v>
      </c>
      <c r="ANM672" s="275"/>
      <c r="ANN672" s="182"/>
      <c r="ANR672" s="15" t="s">
        <v>1557</v>
      </c>
      <c r="ANT672" s="205">
        <f>SUM(ANT599:ANT669)</f>
        <v>3568.75</v>
      </c>
      <c r="ANV672" s="275"/>
      <c r="ANW672" s="182"/>
      <c r="AOA672" s="15" t="s">
        <v>1557</v>
      </c>
      <c r="AOC672" s="205">
        <f>SUM(AOC599:AOC669)</f>
        <v>4364.6000000000004</v>
      </c>
      <c r="AOE672" s="275"/>
      <c r="AOF672" s="182"/>
      <c r="AOJ672" s="15" t="s">
        <v>1557</v>
      </c>
      <c r="AOL672" s="205">
        <f>SUM(AOL599:AOL669)</f>
        <v>4721.2</v>
      </c>
      <c r="AON672" s="275"/>
      <c r="AOO672" s="182"/>
      <c r="AOS672" s="15" t="s">
        <v>1557</v>
      </c>
      <c r="AOU672" s="205">
        <f>SUM(AOU599:AOU669)</f>
        <v>5066.4999999999991</v>
      </c>
      <c r="AOW672" s="275"/>
      <c r="AOX672" s="182"/>
      <c r="APB672" s="15" t="s">
        <v>1557</v>
      </c>
      <c r="APD672" s="205">
        <f>SUM(APD599:APD669)</f>
        <v>4321.5999999999995</v>
      </c>
      <c r="APF672" s="275"/>
      <c r="APG672" s="182"/>
      <c r="APK672" s="15" t="s">
        <v>1557</v>
      </c>
      <c r="APM672" s="205">
        <f>SUM(APM599:APM669)</f>
        <v>4240.8</v>
      </c>
      <c r="APO672" s="275"/>
      <c r="APP672" s="182"/>
      <c r="APT672" s="15" t="s">
        <v>1557</v>
      </c>
      <c r="APV672" s="205">
        <f>SUM(APV599:APV669)</f>
        <v>3755.6499999999992</v>
      </c>
      <c r="APX672" s="275"/>
      <c r="APY672" s="182"/>
      <c r="AQC672" s="15" t="s">
        <v>1557</v>
      </c>
      <c r="AQE672" s="205">
        <f>SUM(AQE599:AQE669)</f>
        <v>4546.3500000000004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804</v>
      </c>
      <c r="D680" s="16" t="s">
        <v>148</v>
      </c>
      <c r="E680" s="17" t="s">
        <v>2016</v>
      </c>
      <c r="F680" s="16" t="s">
        <v>56</v>
      </c>
      <c r="G680" s="17" t="s">
        <v>126</v>
      </c>
      <c r="H680" s="17" t="s">
        <v>127</v>
      </c>
      <c r="I680" s="17" t="s">
        <v>1623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2674</v>
      </c>
      <c r="B681" s="28"/>
      <c r="C681" s="276"/>
      <c r="D681" s="421" t="s">
        <v>129</v>
      </c>
      <c r="E681" s="50">
        <f t="shared" ref="E681:E744" si="0">COUNTIF($A$599:$AQF$672,A681)</f>
        <v>3</v>
      </c>
      <c r="F681" s="285">
        <f t="shared" ref="F681:F744" si="1">SUM(G681:L681)</f>
        <v>0</v>
      </c>
      <c r="H681" s="460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573</v>
      </c>
      <c r="B682" s="423"/>
      <c r="C682" s="423"/>
      <c r="D682" s="421" t="s">
        <v>132</v>
      </c>
      <c r="E682" s="50">
        <f t="shared" si="0"/>
        <v>12</v>
      </c>
      <c r="F682" s="285">
        <f t="shared" si="1"/>
        <v>3</v>
      </c>
      <c r="I682" s="50">
        <v>3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1199</v>
      </c>
      <c r="B683" s="28"/>
      <c r="C683" s="423"/>
      <c r="D683" s="421" t="s">
        <v>129</v>
      </c>
      <c r="E683" s="50">
        <f t="shared" si="0"/>
        <v>3</v>
      </c>
      <c r="F683" s="285">
        <f t="shared" si="1"/>
        <v>0</v>
      </c>
      <c r="H683" s="460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442</v>
      </c>
      <c r="B684" s="280"/>
      <c r="C684" s="420"/>
      <c r="D684" s="421" t="s">
        <v>134</v>
      </c>
      <c r="E684" s="50">
        <f t="shared" si="0"/>
        <v>22</v>
      </c>
      <c r="F684" s="285">
        <f t="shared" si="1"/>
        <v>1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2803</v>
      </c>
      <c r="B685" s="28"/>
      <c r="C685" s="276"/>
      <c r="D685" s="421" t="s">
        <v>129</v>
      </c>
      <c r="E685" s="50">
        <f t="shared" si="0"/>
        <v>2</v>
      </c>
      <c r="F685" s="285">
        <f t="shared" si="1"/>
        <v>0</v>
      </c>
      <c r="H685" s="460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2079</v>
      </c>
      <c r="B686" s="420"/>
      <c r="C686" s="420"/>
      <c r="D686" s="1" t="s">
        <v>131</v>
      </c>
      <c r="E686" s="50">
        <f t="shared" si="0"/>
        <v>1</v>
      </c>
      <c r="F686" s="285">
        <f t="shared" si="1"/>
        <v>10</v>
      </c>
      <c r="H686" s="460"/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2737</v>
      </c>
      <c r="B687" s="28"/>
      <c r="C687" s="276"/>
      <c r="D687" s="421" t="s">
        <v>129</v>
      </c>
      <c r="E687" s="50">
        <f t="shared" si="0"/>
        <v>6</v>
      </c>
      <c r="F687" s="285">
        <f t="shared" si="1"/>
        <v>0</v>
      </c>
      <c r="H687" s="460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1189</v>
      </c>
      <c r="B688" s="423"/>
      <c r="C688" s="423"/>
      <c r="D688" s="421" t="s">
        <v>135</v>
      </c>
      <c r="E688" s="50">
        <f t="shared" si="0"/>
        <v>9</v>
      </c>
      <c r="F688" s="285">
        <f t="shared" si="1"/>
        <v>0</v>
      </c>
      <c r="H688" s="460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2846</v>
      </c>
      <c r="B689" s="423"/>
      <c r="C689" s="423"/>
      <c r="D689" s="421" t="s">
        <v>130</v>
      </c>
      <c r="E689" s="50">
        <f t="shared" si="0"/>
        <v>1</v>
      </c>
      <c r="F689" s="285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418</v>
      </c>
      <c r="B690" s="420"/>
      <c r="C690" s="420"/>
      <c r="D690" s="421" t="s">
        <v>136</v>
      </c>
      <c r="E690" s="50">
        <f t="shared" si="0"/>
        <v>93</v>
      </c>
      <c r="F690" s="285">
        <f t="shared" si="1"/>
        <v>66</v>
      </c>
      <c r="H690" s="460">
        <v>24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2538</v>
      </c>
      <c r="B691" s="28"/>
      <c r="C691" s="276"/>
      <c r="D691" s="421" t="s">
        <v>129</v>
      </c>
      <c r="E691" s="50">
        <f t="shared" si="0"/>
        <v>1</v>
      </c>
      <c r="F691" s="285">
        <f t="shared" si="1"/>
        <v>0</v>
      </c>
      <c r="H691" s="460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1211</v>
      </c>
      <c r="B692" s="280"/>
      <c r="C692" s="420"/>
      <c r="D692" s="421" t="s">
        <v>137</v>
      </c>
      <c r="E692" s="50">
        <f t="shared" si="0"/>
        <v>8</v>
      </c>
      <c r="F692" s="285">
        <f t="shared" si="1"/>
        <v>0</v>
      </c>
      <c r="H692" s="460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1273</v>
      </c>
      <c r="B693" s="423"/>
      <c r="C693" s="423"/>
      <c r="D693" s="421" t="s">
        <v>135</v>
      </c>
      <c r="E693" s="50">
        <f t="shared" si="0"/>
        <v>12</v>
      </c>
      <c r="F693" s="285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1003</v>
      </c>
      <c r="B694" s="423"/>
      <c r="C694" s="423"/>
      <c r="D694" s="421" t="s">
        <v>135</v>
      </c>
      <c r="E694" s="50">
        <f t="shared" si="0"/>
        <v>9</v>
      </c>
      <c r="F694" s="285">
        <f t="shared" si="1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1005</v>
      </c>
      <c r="B695" s="280"/>
      <c r="C695" s="420"/>
      <c r="D695" s="421" t="s">
        <v>138</v>
      </c>
      <c r="E695" s="50">
        <f t="shared" si="0"/>
        <v>29</v>
      </c>
      <c r="F695" s="285">
        <f t="shared" si="1"/>
        <v>163</v>
      </c>
      <c r="H695" s="460">
        <v>141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652</v>
      </c>
      <c r="B696" s="28"/>
      <c r="C696" s="276"/>
      <c r="D696" s="421" t="s">
        <v>129</v>
      </c>
      <c r="E696" s="50">
        <f t="shared" si="0"/>
        <v>6</v>
      </c>
      <c r="F696" s="285">
        <f t="shared" si="1"/>
        <v>0</v>
      </c>
      <c r="H696" s="460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2599</v>
      </c>
      <c r="B697" s="28"/>
      <c r="C697" s="276"/>
      <c r="D697" s="421" t="s">
        <v>129</v>
      </c>
      <c r="E697" s="50">
        <f t="shared" si="0"/>
        <v>1</v>
      </c>
      <c r="F697" s="285">
        <f t="shared" si="1"/>
        <v>20</v>
      </c>
      <c r="H697" s="460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832</v>
      </c>
      <c r="B698" s="28"/>
      <c r="C698" s="276"/>
      <c r="D698" s="421" t="s">
        <v>129</v>
      </c>
      <c r="E698" s="50">
        <f t="shared" si="0"/>
        <v>3</v>
      </c>
      <c r="F698" s="285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2090</v>
      </c>
      <c r="B699" s="423"/>
      <c r="C699" s="423"/>
      <c r="D699" s="421" t="s">
        <v>132</v>
      </c>
      <c r="E699" s="50">
        <f t="shared" si="0"/>
        <v>4</v>
      </c>
      <c r="F699" s="285">
        <f t="shared" si="1"/>
        <v>0</v>
      </c>
      <c r="H699" s="460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1729</v>
      </c>
      <c r="B700" s="28"/>
      <c r="C700" s="276"/>
      <c r="D700" s="421" t="s">
        <v>129</v>
      </c>
      <c r="E700" s="50">
        <f t="shared" si="0"/>
        <v>0</v>
      </c>
      <c r="F700" s="285">
        <f t="shared" si="1"/>
        <v>2</v>
      </c>
      <c r="H700" s="460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1195</v>
      </c>
      <c r="B701" s="423"/>
      <c r="C701" s="423"/>
      <c r="D701" s="421" t="s">
        <v>135</v>
      </c>
      <c r="E701" s="50">
        <f t="shared" si="0"/>
        <v>4</v>
      </c>
      <c r="F701" s="285">
        <f t="shared" si="1"/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2775</v>
      </c>
      <c r="B702" s="28"/>
      <c r="C702" s="276"/>
      <c r="D702" s="421" t="s">
        <v>129</v>
      </c>
      <c r="E702" s="50">
        <f t="shared" si="0"/>
        <v>1</v>
      </c>
      <c r="F702" s="285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2642</v>
      </c>
      <c r="B703" s="28"/>
      <c r="C703" s="276"/>
      <c r="D703" s="421" t="s">
        <v>129</v>
      </c>
      <c r="E703" s="50">
        <f t="shared" si="0"/>
        <v>0</v>
      </c>
      <c r="F703" s="285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2852</v>
      </c>
      <c r="B704" s="28"/>
      <c r="C704" s="276"/>
      <c r="D704" s="421" t="s">
        <v>129</v>
      </c>
      <c r="E704" s="50">
        <f t="shared" si="0"/>
        <v>0</v>
      </c>
      <c r="F704" s="285">
        <f t="shared" si="1"/>
        <v>0</v>
      </c>
      <c r="H704" s="460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606</v>
      </c>
      <c r="B705" s="280"/>
      <c r="C705" s="420"/>
      <c r="D705" s="421" t="s">
        <v>134</v>
      </c>
      <c r="E705" s="50">
        <f t="shared" si="0"/>
        <v>10</v>
      </c>
      <c r="F705" s="285">
        <f t="shared" si="1"/>
        <v>33</v>
      </c>
      <c r="H705" s="460">
        <v>15</v>
      </c>
      <c r="I705" s="50">
        <v>18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3154</v>
      </c>
      <c r="B706" s="28"/>
      <c r="C706" s="276"/>
      <c r="D706" s="421" t="s">
        <v>129</v>
      </c>
      <c r="E706" s="50">
        <f t="shared" si="0"/>
        <v>0</v>
      </c>
      <c r="F706" s="285">
        <f t="shared" si="1"/>
        <v>0</v>
      </c>
      <c r="H706" s="460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2716</v>
      </c>
      <c r="B707" s="28"/>
      <c r="C707" s="423"/>
      <c r="D707" s="421" t="s">
        <v>129</v>
      </c>
      <c r="E707" s="50">
        <f t="shared" si="0"/>
        <v>0</v>
      </c>
      <c r="F707" s="285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680</v>
      </c>
      <c r="B708" s="422"/>
      <c r="C708" s="420"/>
      <c r="D708" s="421" t="s">
        <v>139</v>
      </c>
      <c r="E708" s="50">
        <f t="shared" si="0"/>
        <v>22</v>
      </c>
      <c r="F708" s="285">
        <f t="shared" si="1"/>
        <v>29</v>
      </c>
      <c r="H708" s="460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1192</v>
      </c>
      <c r="B709" s="28"/>
      <c r="C709" s="276"/>
      <c r="D709" s="421" t="s">
        <v>129</v>
      </c>
      <c r="E709" s="50">
        <f t="shared" si="0"/>
        <v>1</v>
      </c>
      <c r="F709" s="285">
        <f t="shared" si="1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1187</v>
      </c>
      <c r="B710" s="28"/>
      <c r="C710" s="276"/>
      <c r="D710" s="421" t="s">
        <v>129</v>
      </c>
      <c r="E710" s="50">
        <f t="shared" si="0"/>
        <v>1</v>
      </c>
      <c r="F710" s="285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1327</v>
      </c>
      <c r="B711" s="280"/>
      <c r="C711" s="420"/>
      <c r="D711" s="421" t="s">
        <v>137</v>
      </c>
      <c r="E711" s="50">
        <f t="shared" si="0"/>
        <v>3</v>
      </c>
      <c r="F711" s="285">
        <f t="shared" si="1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548</v>
      </c>
      <c r="B712" s="420"/>
      <c r="C712" s="420"/>
      <c r="D712" s="1" t="s">
        <v>131</v>
      </c>
      <c r="E712" s="50">
        <f t="shared" si="0"/>
        <v>13</v>
      </c>
      <c r="F712" s="285">
        <f t="shared" si="1"/>
        <v>13</v>
      </c>
      <c r="H712" s="460">
        <v>13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2532</v>
      </c>
      <c r="B713" s="423"/>
      <c r="C713" s="423"/>
      <c r="D713" s="421" t="s">
        <v>132</v>
      </c>
      <c r="E713" s="50">
        <f t="shared" si="0"/>
        <v>7</v>
      </c>
      <c r="F713" s="285">
        <f t="shared" si="1"/>
        <v>0</v>
      </c>
      <c r="H713" s="460"/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692</v>
      </c>
      <c r="B714" s="280"/>
      <c r="C714" s="420"/>
      <c r="D714" s="421" t="s">
        <v>134</v>
      </c>
      <c r="E714" s="50">
        <f t="shared" si="0"/>
        <v>47</v>
      </c>
      <c r="F714" s="285">
        <f t="shared" si="1"/>
        <v>12</v>
      </c>
      <c r="H714" s="460"/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2572</v>
      </c>
      <c r="B715" s="423"/>
      <c r="C715" s="423"/>
      <c r="D715" s="421" t="s">
        <v>130</v>
      </c>
      <c r="E715" s="50">
        <f t="shared" si="0"/>
        <v>10</v>
      </c>
      <c r="F715" s="285">
        <f t="shared" si="1"/>
        <v>0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988</v>
      </c>
      <c r="B716" s="423"/>
      <c r="C716" s="423"/>
      <c r="D716" s="421" t="s">
        <v>132</v>
      </c>
      <c r="E716" s="50">
        <f t="shared" si="0"/>
        <v>4</v>
      </c>
      <c r="F716" s="285">
        <f t="shared" si="1"/>
        <v>0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2083</v>
      </c>
      <c r="B717" s="280"/>
      <c r="C717" s="420"/>
      <c r="D717" s="421" t="s">
        <v>139</v>
      </c>
      <c r="E717" s="50">
        <f t="shared" si="0"/>
        <v>64</v>
      </c>
      <c r="F717" s="285">
        <f t="shared" si="1"/>
        <v>0</v>
      </c>
      <c r="H717" s="460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2755</v>
      </c>
      <c r="B718" s="423"/>
      <c r="C718" s="423"/>
      <c r="D718" s="421" t="s">
        <v>130</v>
      </c>
      <c r="E718" s="50">
        <f t="shared" si="0"/>
        <v>4</v>
      </c>
      <c r="F718" s="285">
        <f t="shared" si="1"/>
        <v>3</v>
      </c>
      <c r="H718" s="460"/>
      <c r="J718" s="50">
        <v>3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1191</v>
      </c>
      <c r="B719" s="28"/>
      <c r="C719" s="423"/>
      <c r="D719" s="421" t="s">
        <v>129</v>
      </c>
      <c r="E719" s="50">
        <f t="shared" si="0"/>
        <v>0</v>
      </c>
      <c r="F719" s="285">
        <f t="shared" si="1"/>
        <v>3</v>
      </c>
      <c r="H719" s="460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849</v>
      </c>
      <c r="B720" s="28"/>
      <c r="C720" s="276"/>
      <c r="D720" s="421" t="s">
        <v>129</v>
      </c>
      <c r="E720" s="50">
        <f t="shared" si="0"/>
        <v>1</v>
      </c>
      <c r="F720" s="285">
        <f t="shared" si="1"/>
        <v>3</v>
      </c>
      <c r="H720" s="460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1452</v>
      </c>
      <c r="B721" s="280"/>
      <c r="C721" s="420"/>
      <c r="D721" s="421" t="s">
        <v>137</v>
      </c>
      <c r="E721" s="50">
        <f t="shared" si="0"/>
        <v>15</v>
      </c>
      <c r="F721" s="285">
        <f t="shared" si="1"/>
        <v>34</v>
      </c>
      <c r="H721" s="460">
        <v>3</v>
      </c>
      <c r="I721" s="50">
        <v>30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1209</v>
      </c>
      <c r="B722" s="423"/>
      <c r="C722" s="423"/>
      <c r="D722" s="421" t="s">
        <v>132</v>
      </c>
      <c r="E722" s="50">
        <f t="shared" si="0"/>
        <v>4</v>
      </c>
      <c r="F722" s="285">
        <f t="shared" si="1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2898</v>
      </c>
      <c r="B723" s="28"/>
      <c r="C723" s="276"/>
      <c r="D723" s="421" t="s">
        <v>129</v>
      </c>
      <c r="E723" s="50">
        <f t="shared" si="0"/>
        <v>1</v>
      </c>
      <c r="F723" s="285">
        <f t="shared" si="1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509</v>
      </c>
      <c r="B724" s="420"/>
      <c r="C724" s="420"/>
      <c r="D724" s="1" t="s">
        <v>131</v>
      </c>
      <c r="E724" s="50">
        <f t="shared" si="0"/>
        <v>27</v>
      </c>
      <c r="F724" s="285">
        <f t="shared" si="1"/>
        <v>55</v>
      </c>
      <c r="H724" s="460">
        <v>55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2882</v>
      </c>
      <c r="B725" s="28"/>
      <c r="C725" s="423"/>
      <c r="D725" s="421" t="s">
        <v>129</v>
      </c>
      <c r="E725" s="50">
        <f t="shared" si="0"/>
        <v>0</v>
      </c>
      <c r="F725" s="285">
        <f t="shared" si="1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2112</v>
      </c>
      <c r="B726" s="420"/>
      <c r="C726" s="420"/>
      <c r="D726" s="1" t="s">
        <v>131</v>
      </c>
      <c r="E726" s="50">
        <f t="shared" si="0"/>
        <v>4</v>
      </c>
      <c r="F726" s="285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2121</v>
      </c>
      <c r="B727" s="28"/>
      <c r="C727" s="276"/>
      <c r="D727" s="421" t="s">
        <v>129</v>
      </c>
      <c r="E727" s="50">
        <f t="shared" si="0"/>
        <v>1</v>
      </c>
      <c r="F727" s="285">
        <f t="shared" si="1"/>
        <v>0</v>
      </c>
      <c r="H727" s="460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537</v>
      </c>
      <c r="B728" s="28"/>
      <c r="C728" s="276"/>
      <c r="D728" s="421" t="s">
        <v>129</v>
      </c>
      <c r="E728" s="50">
        <f t="shared" si="0"/>
        <v>0</v>
      </c>
      <c r="F728" s="285">
        <f t="shared" si="1"/>
        <v>0</v>
      </c>
      <c r="H728" s="460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717</v>
      </c>
      <c r="B729" s="420"/>
      <c r="C729" s="420"/>
      <c r="D729" s="1" t="s">
        <v>131</v>
      </c>
      <c r="E729" s="50">
        <f t="shared" si="0"/>
        <v>10</v>
      </c>
      <c r="F729" s="285">
        <f t="shared" si="1"/>
        <v>0</v>
      </c>
      <c r="H729" s="460"/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646</v>
      </c>
      <c r="B730" s="423"/>
      <c r="C730" s="423"/>
      <c r="D730" s="421" t="s">
        <v>130</v>
      </c>
      <c r="E730" s="50">
        <f t="shared" si="0"/>
        <v>5</v>
      </c>
      <c r="F730" s="285">
        <f t="shared" si="1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701</v>
      </c>
      <c r="B731" s="423"/>
      <c r="C731" s="423"/>
      <c r="D731" s="421" t="s">
        <v>130</v>
      </c>
      <c r="E731" s="50">
        <f t="shared" si="0"/>
        <v>5</v>
      </c>
      <c r="F731" s="285">
        <f t="shared" si="1"/>
        <v>5</v>
      </c>
      <c r="H731" s="460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424</v>
      </c>
      <c r="B732" s="420"/>
      <c r="C732" s="420"/>
      <c r="D732" s="421" t="s">
        <v>133</v>
      </c>
      <c r="E732" s="50">
        <f t="shared" si="0"/>
        <v>19</v>
      </c>
      <c r="F732" s="285">
        <f t="shared" si="1"/>
        <v>72</v>
      </c>
      <c r="H732" s="50">
        <v>56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505</v>
      </c>
      <c r="B733" s="420"/>
      <c r="C733" s="420"/>
      <c r="D733" s="421" t="s">
        <v>140</v>
      </c>
      <c r="E733" s="50">
        <f t="shared" si="0"/>
        <v>8</v>
      </c>
      <c r="F733" s="285">
        <f t="shared" si="1"/>
        <v>11</v>
      </c>
      <c r="H733" s="460">
        <v>9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2085</v>
      </c>
      <c r="B734" s="28"/>
      <c r="C734" s="423"/>
      <c r="D734" s="421" t="s">
        <v>129</v>
      </c>
      <c r="E734" s="50">
        <f t="shared" si="0"/>
        <v>9</v>
      </c>
      <c r="F734" s="285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2327</v>
      </c>
      <c r="B735" s="276"/>
      <c r="C735" s="276"/>
      <c r="D735" s="421" t="s">
        <v>130</v>
      </c>
      <c r="E735" s="50">
        <f t="shared" si="0"/>
        <v>2</v>
      </c>
      <c r="F735" s="285">
        <f t="shared" si="1"/>
        <v>3</v>
      </c>
      <c r="J735" s="50">
        <v>3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2346</v>
      </c>
      <c r="B736" s="423"/>
      <c r="C736" s="423"/>
      <c r="D736" s="421" t="s">
        <v>130</v>
      </c>
      <c r="E736" s="50">
        <f t="shared" si="0"/>
        <v>2</v>
      </c>
      <c r="F736" s="285">
        <f t="shared" si="1"/>
        <v>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2708</v>
      </c>
      <c r="B737" s="28"/>
      <c r="C737" s="276"/>
      <c r="D737" s="421" t="s">
        <v>129</v>
      </c>
      <c r="E737" s="50">
        <f t="shared" si="0"/>
        <v>0</v>
      </c>
      <c r="F737" s="285">
        <f t="shared" si="1"/>
        <v>0</v>
      </c>
      <c r="H737" s="460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2664</v>
      </c>
      <c r="B738" s="28"/>
      <c r="C738" s="276"/>
      <c r="D738" s="421" t="s">
        <v>129</v>
      </c>
      <c r="E738" s="50">
        <f t="shared" si="0"/>
        <v>2</v>
      </c>
      <c r="F738" s="285">
        <f t="shared" si="1"/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587</v>
      </c>
      <c r="B739" s="423"/>
      <c r="C739" s="423"/>
      <c r="D739" s="421" t="s">
        <v>130</v>
      </c>
      <c r="E739" s="50">
        <f t="shared" si="0"/>
        <v>6</v>
      </c>
      <c r="F739" s="285">
        <f t="shared" si="1"/>
        <v>0</v>
      </c>
      <c r="H739" s="460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973</v>
      </c>
      <c r="B740" s="28"/>
      <c r="C740" s="423"/>
      <c r="D740" s="421" t="s">
        <v>129</v>
      </c>
      <c r="E740" s="50">
        <f t="shared" si="0"/>
        <v>0</v>
      </c>
      <c r="F740" s="285">
        <f t="shared" si="1"/>
        <v>0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1233</v>
      </c>
      <c r="B741" s="423"/>
      <c r="C741" s="423"/>
      <c r="D741" s="421" t="s">
        <v>130</v>
      </c>
      <c r="E741" s="50">
        <f t="shared" si="0"/>
        <v>3</v>
      </c>
      <c r="F741" s="285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2597</v>
      </c>
      <c r="B742" s="28"/>
      <c r="C742" s="423"/>
      <c r="D742" s="421" t="s">
        <v>129</v>
      </c>
      <c r="E742" s="50">
        <f t="shared" si="0"/>
        <v>0</v>
      </c>
      <c r="F742" s="285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534</v>
      </c>
      <c r="B743" s="28"/>
      <c r="C743" s="276"/>
      <c r="D743" s="421" t="s">
        <v>129</v>
      </c>
      <c r="E743" s="50">
        <f t="shared" si="0"/>
        <v>3</v>
      </c>
      <c r="F743" s="285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1278</v>
      </c>
      <c r="B744" s="280"/>
      <c r="C744" s="420"/>
      <c r="D744" s="421" t="s">
        <v>137</v>
      </c>
      <c r="E744" s="50">
        <f t="shared" si="0"/>
        <v>10</v>
      </c>
      <c r="F744" s="285">
        <f t="shared" si="1"/>
        <v>6</v>
      </c>
      <c r="H744" s="460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546</v>
      </c>
      <c r="B745" s="420"/>
      <c r="C745" s="420"/>
      <c r="D745" s="421" t="s">
        <v>140</v>
      </c>
      <c r="E745" s="50">
        <f t="shared" ref="E745:E808" si="2">COUNTIF($A$599:$AQF$672,A745)</f>
        <v>5</v>
      </c>
      <c r="F745" s="285">
        <f t="shared" ref="F745:F808" si="3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1299</v>
      </c>
      <c r="B746" s="420"/>
      <c r="C746" s="420"/>
      <c r="D746" s="1" t="s">
        <v>131</v>
      </c>
      <c r="E746" s="50">
        <f t="shared" si="2"/>
        <v>32</v>
      </c>
      <c r="F746" s="285">
        <f t="shared" si="3"/>
        <v>0</v>
      </c>
      <c r="H746" s="460"/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1275</v>
      </c>
      <c r="B747" s="423"/>
      <c r="C747" s="423"/>
      <c r="D747" s="421" t="s">
        <v>132</v>
      </c>
      <c r="E747" s="50">
        <f t="shared" si="2"/>
        <v>10</v>
      </c>
      <c r="F747" s="285">
        <f t="shared" si="3"/>
        <v>0</v>
      </c>
      <c r="H747" s="460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3135</v>
      </c>
      <c r="B748" s="28"/>
      <c r="C748" s="423"/>
      <c r="D748" s="421" t="s">
        <v>129</v>
      </c>
      <c r="E748" s="50">
        <f t="shared" si="2"/>
        <v>2</v>
      </c>
      <c r="F748" s="285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447</v>
      </c>
      <c r="B749" s="276"/>
      <c r="C749" s="276"/>
      <c r="D749" s="421" t="s">
        <v>135</v>
      </c>
      <c r="E749" s="50">
        <f t="shared" si="2"/>
        <v>18</v>
      </c>
      <c r="F749" s="285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453</v>
      </c>
      <c r="B750" s="420"/>
      <c r="C750" s="420"/>
      <c r="D750" s="421" t="s">
        <v>140</v>
      </c>
      <c r="E750" s="50">
        <f t="shared" si="2"/>
        <v>35</v>
      </c>
      <c r="F750" s="285">
        <f t="shared" si="3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702</v>
      </c>
      <c r="B751" s="28"/>
      <c r="C751" s="276"/>
      <c r="D751" s="421" t="s">
        <v>129</v>
      </c>
      <c r="E751" s="50">
        <f t="shared" si="2"/>
        <v>0</v>
      </c>
      <c r="F751" s="285">
        <f t="shared" si="3"/>
        <v>0</v>
      </c>
      <c r="H751" s="460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443</v>
      </c>
      <c r="B752" s="420"/>
      <c r="C752" s="420"/>
      <c r="D752" s="421" t="s">
        <v>140</v>
      </c>
      <c r="E752" s="50">
        <f t="shared" si="2"/>
        <v>15</v>
      </c>
      <c r="F752" s="285">
        <f t="shared" si="3"/>
        <v>143</v>
      </c>
      <c r="H752" s="50">
        <v>103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2686</v>
      </c>
      <c r="B753" s="28"/>
      <c r="C753" s="423"/>
      <c r="D753" s="421" t="s">
        <v>129</v>
      </c>
      <c r="E753" s="50">
        <f t="shared" si="2"/>
        <v>0</v>
      </c>
      <c r="F753" s="285">
        <f t="shared" si="3"/>
        <v>8</v>
      </c>
      <c r="H753" s="460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839</v>
      </c>
      <c r="B754" s="28"/>
      <c r="C754" s="276"/>
      <c r="D754" s="421" t="s">
        <v>129</v>
      </c>
      <c r="E754" s="50">
        <f t="shared" si="2"/>
        <v>0</v>
      </c>
      <c r="F754" s="285">
        <f t="shared" si="3"/>
        <v>1</v>
      </c>
      <c r="H754" s="460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1004</v>
      </c>
      <c r="B755" s="28"/>
      <c r="C755" s="276"/>
      <c r="D755" s="421" t="s">
        <v>129</v>
      </c>
      <c r="E755" s="50">
        <f t="shared" si="2"/>
        <v>0</v>
      </c>
      <c r="F755" s="285">
        <f t="shared" si="3"/>
        <v>0</v>
      </c>
      <c r="H755" s="460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2089</v>
      </c>
      <c r="B756" s="420"/>
      <c r="C756" s="420"/>
      <c r="D756" s="1" t="s">
        <v>131</v>
      </c>
      <c r="E756" s="50">
        <f t="shared" si="2"/>
        <v>4</v>
      </c>
      <c r="F756" s="285">
        <f t="shared" si="3"/>
        <v>33</v>
      </c>
      <c r="H756" s="460">
        <v>33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897</v>
      </c>
      <c r="B757" s="28"/>
      <c r="C757" s="423"/>
      <c r="D757" s="421" t="s">
        <v>129</v>
      </c>
      <c r="E757" s="50">
        <f t="shared" si="2"/>
        <v>0</v>
      </c>
      <c r="F757" s="285">
        <f t="shared" si="3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2341</v>
      </c>
      <c r="B758" s="28"/>
      <c r="C758" s="276"/>
      <c r="D758" s="421" t="s">
        <v>129</v>
      </c>
      <c r="E758" s="50">
        <f t="shared" si="2"/>
        <v>0</v>
      </c>
      <c r="F758" s="285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822</v>
      </c>
      <c r="B759" s="420"/>
      <c r="C759" s="420"/>
      <c r="D759" s="421" t="s">
        <v>136</v>
      </c>
      <c r="E759" s="50">
        <f t="shared" si="2"/>
        <v>15</v>
      </c>
      <c r="F759" s="285">
        <f t="shared" si="3"/>
        <v>28</v>
      </c>
      <c r="H759" s="50">
        <v>28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3160</v>
      </c>
      <c r="B760" s="28"/>
      <c r="C760" s="276"/>
      <c r="D760" s="421" t="s">
        <v>129</v>
      </c>
      <c r="E760" s="50">
        <f t="shared" si="2"/>
        <v>0</v>
      </c>
      <c r="F760" s="285">
        <f t="shared" si="3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1451</v>
      </c>
      <c r="B761" s="423"/>
      <c r="C761" s="423"/>
      <c r="D761" s="421" t="s">
        <v>132</v>
      </c>
      <c r="E761" s="50">
        <f t="shared" si="2"/>
        <v>1</v>
      </c>
      <c r="F761" s="285">
        <f t="shared" si="3"/>
        <v>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525</v>
      </c>
      <c r="B762" s="423"/>
      <c r="C762" s="423"/>
      <c r="D762" s="421" t="s">
        <v>135</v>
      </c>
      <c r="E762" s="50">
        <f t="shared" si="2"/>
        <v>4</v>
      </c>
      <c r="F762" s="285">
        <f t="shared" si="3"/>
        <v>0</v>
      </c>
      <c r="H762" s="460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993</v>
      </c>
      <c r="B763" s="423"/>
      <c r="C763" s="423"/>
      <c r="D763" s="421" t="s">
        <v>132</v>
      </c>
      <c r="E763" s="50">
        <f t="shared" si="2"/>
        <v>3</v>
      </c>
      <c r="F763" s="285">
        <f t="shared" si="3"/>
        <v>41</v>
      </c>
      <c r="H763" s="460"/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989</v>
      </c>
      <c r="B764" s="28"/>
      <c r="C764" s="276"/>
      <c r="D764" s="421" t="s">
        <v>129</v>
      </c>
      <c r="E764" s="50">
        <f t="shared" si="2"/>
        <v>0</v>
      </c>
      <c r="F764" s="285">
        <f t="shared" si="3"/>
        <v>0</v>
      </c>
      <c r="H764" s="460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469</v>
      </c>
      <c r="B765" s="280"/>
      <c r="C765" s="420"/>
      <c r="D765" s="421" t="s">
        <v>138</v>
      </c>
      <c r="E765" s="50">
        <f t="shared" si="2"/>
        <v>12</v>
      </c>
      <c r="F765" s="285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1193</v>
      </c>
      <c r="B766" s="280"/>
      <c r="C766" s="420"/>
      <c r="D766" s="421" t="s">
        <v>134</v>
      </c>
      <c r="E766" s="50">
        <f t="shared" si="2"/>
        <v>18</v>
      </c>
      <c r="F766" s="285">
        <f t="shared" si="3"/>
        <v>8</v>
      </c>
      <c r="H766" s="460">
        <v>8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2705</v>
      </c>
      <c r="B767" s="28"/>
      <c r="C767" s="276"/>
      <c r="D767" s="421" t="s">
        <v>129</v>
      </c>
      <c r="E767" s="50">
        <f t="shared" si="2"/>
        <v>0</v>
      </c>
      <c r="F767" s="285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568</v>
      </c>
      <c r="B768" s="420"/>
      <c r="C768" s="420"/>
      <c r="D768" s="1" t="s">
        <v>131</v>
      </c>
      <c r="E768" s="50">
        <f t="shared" si="2"/>
        <v>4</v>
      </c>
      <c r="F768" s="285">
        <f t="shared" si="3"/>
        <v>1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686</v>
      </c>
      <c r="B769" s="423"/>
      <c r="C769" s="423"/>
      <c r="D769" s="421" t="s">
        <v>135</v>
      </c>
      <c r="E769" s="50">
        <f t="shared" si="2"/>
        <v>7</v>
      </c>
      <c r="F769" s="285">
        <f t="shared" si="3"/>
        <v>0</v>
      </c>
      <c r="H769" s="460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1737</v>
      </c>
      <c r="B770" s="423"/>
      <c r="C770" s="423"/>
      <c r="D770" s="421" t="s">
        <v>132</v>
      </c>
      <c r="E770" s="50">
        <f t="shared" si="2"/>
        <v>3</v>
      </c>
      <c r="F770" s="285">
        <f t="shared" si="3"/>
        <v>0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2564</v>
      </c>
      <c r="B771" s="28"/>
      <c r="C771" s="276"/>
      <c r="D771" s="421" t="s">
        <v>129</v>
      </c>
      <c r="E771" s="50">
        <f t="shared" si="2"/>
        <v>0</v>
      </c>
      <c r="F771" s="285">
        <f t="shared" si="3"/>
        <v>0</v>
      </c>
      <c r="H771" s="460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2691</v>
      </c>
      <c r="B772" s="28"/>
      <c r="C772" s="276"/>
      <c r="D772" s="421" t="s">
        <v>129</v>
      </c>
      <c r="E772" s="50">
        <f t="shared" si="2"/>
        <v>0</v>
      </c>
      <c r="F772" s="285">
        <f t="shared" si="3"/>
        <v>6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477</v>
      </c>
      <c r="B773" s="423"/>
      <c r="C773" s="423"/>
      <c r="D773" s="421" t="s">
        <v>135</v>
      </c>
      <c r="E773" s="50">
        <f t="shared" si="2"/>
        <v>9</v>
      </c>
      <c r="F773" s="285">
        <f t="shared" si="3"/>
        <v>11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591</v>
      </c>
      <c r="B774" s="420"/>
      <c r="C774" s="420"/>
      <c r="D774" s="1" t="s">
        <v>131</v>
      </c>
      <c r="E774" s="50">
        <f t="shared" si="2"/>
        <v>9</v>
      </c>
      <c r="F774" s="285">
        <f t="shared" si="3"/>
        <v>0</v>
      </c>
      <c r="H774" s="460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2120</v>
      </c>
      <c r="B775" s="28"/>
      <c r="C775" s="423"/>
      <c r="D775" s="421" t="s">
        <v>129</v>
      </c>
      <c r="E775" s="50">
        <f t="shared" si="2"/>
        <v>0</v>
      </c>
      <c r="F775" s="285">
        <f t="shared" si="3"/>
        <v>0</v>
      </c>
      <c r="H775" s="460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693</v>
      </c>
      <c r="B776" s="423"/>
      <c r="C776" s="423"/>
      <c r="D776" s="421" t="s">
        <v>130</v>
      </c>
      <c r="E776" s="50">
        <f t="shared" si="2"/>
        <v>3</v>
      </c>
      <c r="F776" s="285">
        <f t="shared" si="3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2093</v>
      </c>
      <c r="B777" s="28"/>
      <c r="C777" s="276"/>
      <c r="D777" s="421" t="s">
        <v>129</v>
      </c>
      <c r="E777" s="50">
        <f t="shared" si="2"/>
        <v>0</v>
      </c>
      <c r="F777" s="285">
        <f t="shared" si="3"/>
        <v>0</v>
      </c>
      <c r="H777" s="460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571</v>
      </c>
      <c r="B778" s="423"/>
      <c r="C778" s="423"/>
      <c r="D778" s="421" t="s">
        <v>132</v>
      </c>
      <c r="E778" s="50">
        <f t="shared" si="2"/>
        <v>1</v>
      </c>
      <c r="F778" s="285">
        <f t="shared" si="3"/>
        <v>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694</v>
      </c>
      <c r="B779" s="28"/>
      <c r="C779" s="276"/>
      <c r="D779" s="421" t="s">
        <v>129</v>
      </c>
      <c r="E779" s="50">
        <f t="shared" si="2"/>
        <v>29</v>
      </c>
      <c r="F779" s="285">
        <f t="shared" si="3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2850</v>
      </c>
      <c r="B780" s="28"/>
      <c r="C780" s="276"/>
      <c r="D780" s="421" t="s">
        <v>129</v>
      </c>
      <c r="E780" s="50">
        <f t="shared" si="2"/>
        <v>0</v>
      </c>
      <c r="F780" s="285">
        <f t="shared" si="3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521</v>
      </c>
      <c r="B781" s="423"/>
      <c r="C781" s="423"/>
      <c r="D781" s="421" t="s">
        <v>130</v>
      </c>
      <c r="E781" s="50">
        <f t="shared" si="2"/>
        <v>20</v>
      </c>
      <c r="F781" s="285">
        <f t="shared" si="3"/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1198</v>
      </c>
      <c r="B782" s="423"/>
      <c r="C782" s="423"/>
      <c r="D782" s="421" t="s">
        <v>132</v>
      </c>
      <c r="E782" s="50">
        <f t="shared" si="2"/>
        <v>16</v>
      </c>
      <c r="F782" s="285">
        <f t="shared" si="3"/>
        <v>0</v>
      </c>
      <c r="H782" s="460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2581</v>
      </c>
      <c r="B783" s="28"/>
      <c r="C783" s="423"/>
      <c r="D783" s="421" t="s">
        <v>129</v>
      </c>
      <c r="E783" s="50">
        <f t="shared" si="2"/>
        <v>0</v>
      </c>
      <c r="F783" s="285">
        <f t="shared" si="3"/>
        <v>0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2594</v>
      </c>
      <c r="B784" s="28"/>
      <c r="C784" s="276"/>
      <c r="D784" s="421" t="s">
        <v>129</v>
      </c>
      <c r="E784" s="50">
        <f t="shared" si="2"/>
        <v>0</v>
      </c>
      <c r="F784" s="285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2122</v>
      </c>
      <c r="B785" s="28"/>
      <c r="C785" s="276"/>
      <c r="D785" s="421" t="s">
        <v>129</v>
      </c>
      <c r="E785" s="50">
        <f t="shared" si="2"/>
        <v>0</v>
      </c>
      <c r="F785" s="285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1222</v>
      </c>
      <c r="B786" s="28"/>
      <c r="C786" s="276"/>
      <c r="D786" s="421" t="s">
        <v>129</v>
      </c>
      <c r="E786" s="50">
        <f t="shared" si="2"/>
        <v>0</v>
      </c>
      <c r="F786" s="285">
        <f t="shared" si="3"/>
        <v>0</v>
      </c>
      <c r="H786" s="460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846</v>
      </c>
      <c r="B787" s="423"/>
      <c r="C787" s="423"/>
      <c r="D787" s="421" t="s">
        <v>135</v>
      </c>
      <c r="E787" s="50">
        <f t="shared" si="2"/>
        <v>3</v>
      </c>
      <c r="F787" s="285">
        <f t="shared" si="3"/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550</v>
      </c>
      <c r="B788" s="206"/>
      <c r="C788" s="276"/>
      <c r="D788" s="421" t="s">
        <v>130</v>
      </c>
      <c r="E788" s="50">
        <f t="shared" si="2"/>
        <v>2</v>
      </c>
      <c r="F788" s="285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2123</v>
      </c>
      <c r="B789" s="423"/>
      <c r="C789" s="423"/>
      <c r="D789" s="421" t="s">
        <v>130</v>
      </c>
      <c r="E789" s="50">
        <f t="shared" si="2"/>
        <v>0</v>
      </c>
      <c r="F789" s="285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541</v>
      </c>
      <c r="B790" s="280"/>
      <c r="C790" s="420"/>
      <c r="D790" s="421" t="s">
        <v>134</v>
      </c>
      <c r="E790" s="50">
        <f t="shared" si="2"/>
        <v>10</v>
      </c>
      <c r="F790" s="285">
        <f t="shared" si="3"/>
        <v>0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695</v>
      </c>
      <c r="B791" s="420"/>
      <c r="C791" s="420"/>
      <c r="D791" s="421" t="s">
        <v>136</v>
      </c>
      <c r="E791" s="50">
        <f t="shared" si="2"/>
        <v>8</v>
      </c>
      <c r="F791" s="285">
        <f t="shared" si="3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2583</v>
      </c>
      <c r="B792" s="28"/>
      <c r="C792" s="276"/>
      <c r="D792" s="421" t="s">
        <v>129</v>
      </c>
      <c r="E792" s="50">
        <f t="shared" si="2"/>
        <v>0</v>
      </c>
      <c r="F792" s="285">
        <f t="shared" si="3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510</v>
      </c>
      <c r="B793" s="423"/>
      <c r="C793" s="423"/>
      <c r="D793" s="421" t="s">
        <v>130</v>
      </c>
      <c r="E793" s="50">
        <f t="shared" si="2"/>
        <v>5</v>
      </c>
      <c r="F793" s="285">
        <f t="shared" si="3"/>
        <v>0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2818</v>
      </c>
      <c r="B794" s="28"/>
      <c r="C794" s="276"/>
      <c r="D794" s="421" t="s">
        <v>129</v>
      </c>
      <c r="E794" s="50">
        <f t="shared" si="2"/>
        <v>0</v>
      </c>
      <c r="F794" s="285">
        <f t="shared" si="3"/>
        <v>0</v>
      </c>
      <c r="H794" s="460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2844</v>
      </c>
      <c r="B795" s="28"/>
      <c r="C795" s="276"/>
      <c r="D795" s="421" t="s">
        <v>129</v>
      </c>
      <c r="E795" s="50">
        <f t="shared" si="2"/>
        <v>0</v>
      </c>
      <c r="F795" s="285">
        <f t="shared" si="3"/>
        <v>0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2099</v>
      </c>
      <c r="B796" s="423"/>
      <c r="C796" s="423"/>
      <c r="D796" s="421" t="s">
        <v>132</v>
      </c>
      <c r="E796" s="50">
        <f t="shared" si="2"/>
        <v>21</v>
      </c>
      <c r="F796" s="285">
        <f t="shared" si="3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2819</v>
      </c>
      <c r="B797" s="28"/>
      <c r="C797" s="276"/>
      <c r="D797" s="421" t="s">
        <v>129</v>
      </c>
      <c r="E797" s="50">
        <f t="shared" si="2"/>
        <v>0</v>
      </c>
      <c r="F797" s="285">
        <f t="shared" si="3"/>
        <v>0</v>
      </c>
      <c r="H797" s="460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2682</v>
      </c>
      <c r="B798" s="28"/>
      <c r="C798" s="423"/>
      <c r="D798" s="421" t="s">
        <v>129</v>
      </c>
      <c r="E798" s="50">
        <f t="shared" si="2"/>
        <v>0</v>
      </c>
      <c r="F798" s="285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1700</v>
      </c>
      <c r="B799" s="28"/>
      <c r="C799" s="276"/>
      <c r="D799" s="421" t="s">
        <v>129</v>
      </c>
      <c r="E799" s="50">
        <f t="shared" si="2"/>
        <v>0</v>
      </c>
      <c r="F799" s="285">
        <f t="shared" si="3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457</v>
      </c>
      <c r="B800" s="280"/>
      <c r="C800" s="420"/>
      <c r="D800" s="421" t="s">
        <v>137</v>
      </c>
      <c r="E800" s="50">
        <f t="shared" si="2"/>
        <v>31</v>
      </c>
      <c r="F800" s="285">
        <f t="shared" si="3"/>
        <v>42</v>
      </c>
      <c r="H800" s="50">
        <v>38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2333</v>
      </c>
      <c r="B801" s="423"/>
      <c r="C801" s="423"/>
      <c r="D801" s="421" t="s">
        <v>132</v>
      </c>
      <c r="E801" s="50">
        <f t="shared" si="2"/>
        <v>4</v>
      </c>
      <c r="F801" s="285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2101</v>
      </c>
      <c r="B802" s="28"/>
      <c r="C802" s="276"/>
      <c r="D802" s="421" t="s">
        <v>129</v>
      </c>
      <c r="E802" s="50">
        <f t="shared" si="2"/>
        <v>0</v>
      </c>
      <c r="F802" s="285">
        <f t="shared" si="3"/>
        <v>0</v>
      </c>
      <c r="H802" s="460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1686</v>
      </c>
      <c r="B803" s="420"/>
      <c r="C803" s="420"/>
      <c r="D803" s="421" t="s">
        <v>140</v>
      </c>
      <c r="E803" s="50">
        <f t="shared" si="2"/>
        <v>18</v>
      </c>
      <c r="F803" s="285">
        <f t="shared" si="3"/>
        <v>63</v>
      </c>
      <c r="H803" s="460">
        <v>7</v>
      </c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2075</v>
      </c>
      <c r="B804" s="280"/>
      <c r="C804" s="420"/>
      <c r="D804" s="421" t="s">
        <v>137</v>
      </c>
      <c r="E804" s="50">
        <f t="shared" si="2"/>
        <v>5</v>
      </c>
      <c r="F804" s="285">
        <f t="shared" si="3"/>
        <v>1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3156</v>
      </c>
      <c r="B805" s="28"/>
      <c r="C805" s="276"/>
      <c r="D805" s="421" t="s">
        <v>129</v>
      </c>
      <c r="E805" s="50">
        <f t="shared" si="2"/>
        <v>0</v>
      </c>
      <c r="F805" s="285">
        <f t="shared" si="3"/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1707</v>
      </c>
      <c r="B806" s="28"/>
      <c r="C806" s="276"/>
      <c r="D806" s="421" t="s">
        <v>129</v>
      </c>
      <c r="E806" s="50">
        <f t="shared" si="2"/>
        <v>0</v>
      </c>
      <c r="F806" s="285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2598</v>
      </c>
      <c r="B807" s="28"/>
      <c r="C807" s="276"/>
      <c r="D807" s="421" t="s">
        <v>129</v>
      </c>
      <c r="E807" s="50">
        <f t="shared" si="2"/>
        <v>0</v>
      </c>
      <c r="F807" s="285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821</v>
      </c>
      <c r="B808" s="28"/>
      <c r="C808" s="423"/>
      <c r="D808" s="421" t="s">
        <v>129</v>
      </c>
      <c r="E808" s="50">
        <f t="shared" si="2"/>
        <v>1</v>
      </c>
      <c r="F808" s="285">
        <f t="shared" si="3"/>
        <v>56</v>
      </c>
      <c r="H808" s="460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2073</v>
      </c>
      <c r="B809" s="423"/>
      <c r="C809" s="423"/>
      <c r="D809" s="421" t="s">
        <v>132</v>
      </c>
      <c r="E809" s="50">
        <f t="shared" ref="E809:E872" si="4">COUNTIF($A$599:$AQF$672,A809)</f>
        <v>2</v>
      </c>
      <c r="F809" s="285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1684</v>
      </c>
      <c r="B810" s="28"/>
      <c r="C810" s="276"/>
      <c r="D810" s="421" t="s">
        <v>129</v>
      </c>
      <c r="E810" s="50">
        <f t="shared" si="4"/>
        <v>1</v>
      </c>
      <c r="F810" s="285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2805</v>
      </c>
      <c r="B811" s="28"/>
      <c r="C811" s="276"/>
      <c r="D811" s="421" t="s">
        <v>129</v>
      </c>
      <c r="E811" s="50">
        <f t="shared" si="4"/>
        <v>0</v>
      </c>
      <c r="F811" s="285">
        <f t="shared" si="5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536</v>
      </c>
      <c r="B812" s="28"/>
      <c r="C812" s="423"/>
      <c r="D812" s="421" t="s">
        <v>129</v>
      </c>
      <c r="E812" s="50">
        <f t="shared" si="4"/>
        <v>10</v>
      </c>
      <c r="F812" s="285">
        <f t="shared" si="5"/>
        <v>28</v>
      </c>
      <c r="H812" s="50">
        <v>15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2653</v>
      </c>
      <c r="B813" s="28"/>
      <c r="C813" s="276"/>
      <c r="D813" s="421" t="s">
        <v>129</v>
      </c>
      <c r="E813" s="50">
        <f t="shared" si="4"/>
        <v>3</v>
      </c>
      <c r="F813" s="285">
        <f t="shared" si="5"/>
        <v>24</v>
      </c>
      <c r="H813" s="460"/>
      <c r="J813" s="50">
        <v>24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1696</v>
      </c>
      <c r="B814" s="28"/>
      <c r="C814" s="276"/>
      <c r="D814" s="421" t="s">
        <v>129</v>
      </c>
      <c r="E814" s="50">
        <f t="shared" si="4"/>
        <v>0</v>
      </c>
      <c r="F814" s="285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478</v>
      </c>
      <c r="B815" s="420"/>
      <c r="C815" s="420"/>
      <c r="D815" s="421" t="s">
        <v>136</v>
      </c>
      <c r="E815" s="50">
        <f t="shared" si="4"/>
        <v>7</v>
      </c>
      <c r="F815" s="285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1726</v>
      </c>
      <c r="B816" s="28"/>
      <c r="C816" s="276"/>
      <c r="D816" s="421" t="s">
        <v>129</v>
      </c>
      <c r="E816" s="50">
        <f t="shared" si="4"/>
        <v>0</v>
      </c>
      <c r="F816" s="285">
        <f t="shared" si="5"/>
        <v>10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2767</v>
      </c>
      <c r="B817" s="28"/>
      <c r="C817" s="276"/>
      <c r="D817" s="421" t="s">
        <v>129</v>
      </c>
      <c r="E817" s="50">
        <f t="shared" si="4"/>
        <v>0</v>
      </c>
      <c r="F817" s="285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1739</v>
      </c>
      <c r="B818" s="28"/>
      <c r="C818" s="276"/>
      <c r="D818" s="421" t="s">
        <v>129</v>
      </c>
      <c r="E818" s="50">
        <f t="shared" si="4"/>
        <v>2</v>
      </c>
      <c r="F818" s="285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611</v>
      </c>
      <c r="B819" s="280"/>
      <c r="C819" s="420"/>
      <c r="D819" s="421" t="s">
        <v>134</v>
      </c>
      <c r="E819" s="50">
        <f t="shared" si="4"/>
        <v>9</v>
      </c>
      <c r="F819" s="285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439</v>
      </c>
      <c r="B820" s="280"/>
      <c r="C820" s="420"/>
      <c r="D820" s="421" t="s">
        <v>138</v>
      </c>
      <c r="E820" s="50">
        <f t="shared" si="4"/>
        <v>31</v>
      </c>
      <c r="F820" s="285">
        <f t="shared" si="5"/>
        <v>0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1201</v>
      </c>
      <c r="B821" s="28"/>
      <c r="C821" s="276"/>
      <c r="D821" s="421" t="s">
        <v>129</v>
      </c>
      <c r="E821" s="50">
        <f t="shared" si="4"/>
        <v>0</v>
      </c>
      <c r="F821" s="285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710</v>
      </c>
      <c r="B822" s="28"/>
      <c r="C822" s="423"/>
      <c r="D822" s="421" t="s">
        <v>129</v>
      </c>
      <c r="E822" s="50">
        <f t="shared" si="4"/>
        <v>0</v>
      </c>
      <c r="F822" s="285">
        <f t="shared" si="5"/>
        <v>0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2833</v>
      </c>
      <c r="B823" s="28"/>
      <c r="C823" s="276"/>
      <c r="D823" s="421" t="s">
        <v>129</v>
      </c>
      <c r="E823" s="50">
        <f t="shared" si="4"/>
        <v>0</v>
      </c>
      <c r="F823" s="285">
        <f t="shared" si="5"/>
        <v>0</v>
      </c>
      <c r="H823" s="460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660</v>
      </c>
      <c r="B824" s="28"/>
      <c r="C824" s="276"/>
      <c r="D824" s="421" t="s">
        <v>129</v>
      </c>
      <c r="E824" s="50">
        <f t="shared" si="4"/>
        <v>0</v>
      </c>
      <c r="F824" s="285">
        <f t="shared" si="5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1846</v>
      </c>
      <c r="B825" s="206"/>
      <c r="C825" s="423"/>
      <c r="D825" s="421" t="s">
        <v>130</v>
      </c>
      <c r="E825" s="50">
        <f t="shared" si="4"/>
        <v>5</v>
      </c>
      <c r="F825" s="285">
        <f t="shared" si="5"/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670</v>
      </c>
      <c r="B826" s="28"/>
      <c r="C826" s="276"/>
      <c r="D826" s="421" t="s">
        <v>129</v>
      </c>
      <c r="E826" s="50">
        <f t="shared" si="4"/>
        <v>0</v>
      </c>
      <c r="F826" s="285">
        <f t="shared" si="5"/>
        <v>0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522</v>
      </c>
      <c r="B827" s="420"/>
      <c r="C827" s="420"/>
      <c r="D827" s="421" t="s">
        <v>136</v>
      </c>
      <c r="E827" s="50">
        <f t="shared" si="4"/>
        <v>14</v>
      </c>
      <c r="F827" s="285">
        <f t="shared" si="5"/>
        <v>49</v>
      </c>
      <c r="H827" s="50">
        <v>44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497</v>
      </c>
      <c r="B828" s="420"/>
      <c r="C828" s="420"/>
      <c r="D828" s="421" t="s">
        <v>136</v>
      </c>
      <c r="E828" s="50">
        <f t="shared" si="4"/>
        <v>6</v>
      </c>
      <c r="F828" s="285">
        <f t="shared" si="5"/>
        <v>34</v>
      </c>
      <c r="H828" s="50">
        <v>21</v>
      </c>
      <c r="I828" s="50">
        <v>13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865</v>
      </c>
      <c r="B829" s="28"/>
      <c r="C829" s="423"/>
      <c r="D829" s="421" t="s">
        <v>129</v>
      </c>
      <c r="E829" s="50">
        <f t="shared" si="4"/>
        <v>0</v>
      </c>
      <c r="F829" s="285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963</v>
      </c>
      <c r="B830" s="28"/>
      <c r="C830" s="276"/>
      <c r="D830" s="421" t="s">
        <v>129</v>
      </c>
      <c r="E830" s="50">
        <f t="shared" si="4"/>
        <v>0</v>
      </c>
      <c r="F830" s="285">
        <f t="shared" si="5"/>
        <v>0</v>
      </c>
      <c r="H830" s="460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488</v>
      </c>
      <c r="B831" s="28"/>
      <c r="C831" s="423"/>
      <c r="D831" s="421" t="s">
        <v>129</v>
      </c>
      <c r="E831" s="50">
        <f t="shared" si="4"/>
        <v>2</v>
      </c>
      <c r="F831" s="285">
        <f t="shared" si="5"/>
        <v>0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581</v>
      </c>
      <c r="B832" s="28"/>
      <c r="C832" s="276"/>
      <c r="D832" s="421" t="s">
        <v>129</v>
      </c>
      <c r="E832" s="50">
        <f t="shared" si="4"/>
        <v>0</v>
      </c>
      <c r="F832" s="285">
        <f t="shared" si="5"/>
        <v>0</v>
      </c>
      <c r="H832" s="460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592</v>
      </c>
      <c r="B833" s="420"/>
      <c r="C833" s="420"/>
      <c r="D833" s="1" t="s">
        <v>131</v>
      </c>
      <c r="E833" s="50">
        <f t="shared" si="4"/>
        <v>22</v>
      </c>
      <c r="F833" s="285">
        <f t="shared" si="5"/>
        <v>4</v>
      </c>
      <c r="H833" s="50">
        <v>4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551</v>
      </c>
      <c r="B834" s="280"/>
      <c r="C834" s="420"/>
      <c r="D834" s="421" t="s">
        <v>137</v>
      </c>
      <c r="E834" s="50">
        <f t="shared" si="4"/>
        <v>14</v>
      </c>
      <c r="F834" s="285">
        <f t="shared" si="5"/>
        <v>6</v>
      </c>
      <c r="I834" s="50">
        <v>6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627</v>
      </c>
      <c r="B835" s="420"/>
      <c r="C835" s="420"/>
      <c r="D835" s="421" t="s">
        <v>136</v>
      </c>
      <c r="E835" s="50">
        <f t="shared" si="4"/>
        <v>10</v>
      </c>
      <c r="F835" s="285">
        <f t="shared" si="5"/>
        <v>10</v>
      </c>
      <c r="H835" s="50">
        <v>10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2072</v>
      </c>
      <c r="B836" s="423"/>
      <c r="C836" s="423"/>
      <c r="D836" s="421" t="s">
        <v>132</v>
      </c>
      <c r="E836" s="50">
        <f t="shared" si="4"/>
        <v>6</v>
      </c>
      <c r="F836" s="285">
        <f t="shared" si="5"/>
        <v>13</v>
      </c>
      <c r="I836" s="50">
        <v>13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1186</v>
      </c>
      <c r="B837" s="28"/>
      <c r="C837" s="276"/>
      <c r="D837" s="421" t="s">
        <v>129</v>
      </c>
      <c r="E837" s="50">
        <f t="shared" si="4"/>
        <v>1</v>
      </c>
      <c r="F837" s="285">
        <f t="shared" si="5"/>
        <v>1</v>
      </c>
      <c r="H837" s="460"/>
      <c r="I837" s="50">
        <v>1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618</v>
      </c>
      <c r="B838" s="423"/>
      <c r="C838" s="423"/>
      <c r="D838" s="421" t="s">
        <v>130</v>
      </c>
      <c r="E838" s="50">
        <f t="shared" si="4"/>
        <v>12</v>
      </c>
      <c r="F838" s="285">
        <f t="shared" si="5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2612</v>
      </c>
      <c r="B839" s="28"/>
      <c r="C839" s="276"/>
      <c r="D839" s="421" t="s">
        <v>129</v>
      </c>
      <c r="E839" s="50">
        <f t="shared" si="4"/>
        <v>1</v>
      </c>
      <c r="F839" s="285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3116</v>
      </c>
      <c r="B840" s="28"/>
      <c r="C840" s="276"/>
      <c r="D840" s="421" t="s">
        <v>129</v>
      </c>
      <c r="E840" s="50">
        <f t="shared" si="4"/>
        <v>0</v>
      </c>
      <c r="F840" s="285">
        <f t="shared" si="5"/>
        <v>0</v>
      </c>
      <c r="H840" s="460"/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2697</v>
      </c>
      <c r="B841" s="28"/>
      <c r="C841" s="276"/>
      <c r="D841" s="421" t="s">
        <v>129</v>
      </c>
      <c r="E841" s="50">
        <f t="shared" si="4"/>
        <v>0</v>
      </c>
      <c r="F841" s="285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2104</v>
      </c>
      <c r="B842" s="28"/>
      <c r="C842" s="423"/>
      <c r="D842" s="421" t="s">
        <v>129</v>
      </c>
      <c r="E842" s="50">
        <f t="shared" si="4"/>
        <v>1</v>
      </c>
      <c r="F842" s="285">
        <f t="shared" si="5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711</v>
      </c>
      <c r="B843" s="423"/>
      <c r="C843" s="423"/>
      <c r="D843" s="421" t="s">
        <v>135</v>
      </c>
      <c r="E843" s="50">
        <f t="shared" si="4"/>
        <v>12</v>
      </c>
      <c r="F843" s="285">
        <f t="shared" si="5"/>
        <v>27</v>
      </c>
      <c r="H843" s="50">
        <v>7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2119</v>
      </c>
      <c r="B844" s="423"/>
      <c r="C844" s="423"/>
      <c r="D844" s="421" t="s">
        <v>135</v>
      </c>
      <c r="E844" s="50">
        <f t="shared" si="4"/>
        <v>3</v>
      </c>
      <c r="F844" s="285">
        <f t="shared" si="5"/>
        <v>21</v>
      </c>
      <c r="H844" s="460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523</v>
      </c>
      <c r="B845" s="280"/>
      <c r="C845" s="420"/>
      <c r="D845" s="421" t="s">
        <v>137</v>
      </c>
      <c r="E845" s="50">
        <f t="shared" si="4"/>
        <v>14</v>
      </c>
      <c r="F845" s="285">
        <f t="shared" si="5"/>
        <v>1</v>
      </c>
      <c r="I845" s="50">
        <v>1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1849</v>
      </c>
      <c r="B846" s="28"/>
      <c r="C846" s="276"/>
      <c r="D846" s="421" t="s">
        <v>129</v>
      </c>
      <c r="E846" s="50">
        <f t="shared" si="4"/>
        <v>2</v>
      </c>
      <c r="F846" s="285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2719</v>
      </c>
      <c r="B847" s="423"/>
      <c r="C847" s="423"/>
      <c r="D847" s="421" t="s">
        <v>132</v>
      </c>
      <c r="E847" s="50">
        <f t="shared" si="4"/>
        <v>3</v>
      </c>
      <c r="F847" s="285">
        <f t="shared" si="5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1300</v>
      </c>
      <c r="B848" s="28"/>
      <c r="C848" s="276"/>
      <c r="D848" s="421" t="s">
        <v>129</v>
      </c>
      <c r="E848" s="50">
        <f t="shared" si="4"/>
        <v>0</v>
      </c>
      <c r="F848" s="285">
        <f t="shared" si="5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2636</v>
      </c>
      <c r="B849" s="28"/>
      <c r="C849" s="276"/>
      <c r="D849" s="421" t="s">
        <v>129</v>
      </c>
      <c r="E849" s="50">
        <f t="shared" si="4"/>
        <v>0</v>
      </c>
      <c r="F849" s="285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2610</v>
      </c>
      <c r="B850" s="423"/>
      <c r="C850" s="423"/>
      <c r="D850" s="421" t="s">
        <v>130</v>
      </c>
      <c r="E850" s="50">
        <f t="shared" si="4"/>
        <v>1</v>
      </c>
      <c r="F850" s="285">
        <f t="shared" si="5"/>
        <v>0</v>
      </c>
      <c r="H850" s="460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517</v>
      </c>
      <c r="B851" s="420"/>
      <c r="C851" s="420"/>
      <c r="D851" s="421" t="s">
        <v>136</v>
      </c>
      <c r="E851" s="50">
        <f t="shared" si="4"/>
        <v>18</v>
      </c>
      <c r="F851" s="285">
        <f t="shared" si="5"/>
        <v>158</v>
      </c>
      <c r="H851" s="50">
        <v>93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653</v>
      </c>
      <c r="B852" s="28"/>
      <c r="C852" s="423"/>
      <c r="D852" s="421" t="s">
        <v>129</v>
      </c>
      <c r="E852" s="50">
        <f t="shared" si="4"/>
        <v>2</v>
      </c>
      <c r="F852" s="285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631</v>
      </c>
      <c r="B853" s="423"/>
      <c r="C853" s="423"/>
      <c r="D853" s="421" t="s">
        <v>135</v>
      </c>
      <c r="E853" s="50">
        <f t="shared" si="4"/>
        <v>13</v>
      </c>
      <c r="F853" s="285">
        <f t="shared" si="5"/>
        <v>111</v>
      </c>
      <c r="H853" s="50">
        <v>85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1455</v>
      </c>
      <c r="B854" s="423"/>
      <c r="C854" s="423"/>
      <c r="D854" s="421" t="s">
        <v>132</v>
      </c>
      <c r="E854" s="50">
        <f t="shared" si="4"/>
        <v>2</v>
      </c>
      <c r="F854" s="285">
        <f t="shared" si="5"/>
        <v>0</v>
      </c>
      <c r="H854" s="460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2690</v>
      </c>
      <c r="B855" s="28"/>
      <c r="C855" s="423"/>
      <c r="D855" s="421" t="s">
        <v>129</v>
      </c>
      <c r="E855" s="50">
        <f t="shared" si="4"/>
        <v>1</v>
      </c>
      <c r="F855" s="285">
        <f t="shared" si="5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2124</v>
      </c>
      <c r="B856" s="28"/>
      <c r="C856" s="276"/>
      <c r="D856" s="421" t="s">
        <v>129</v>
      </c>
      <c r="E856" s="50">
        <f t="shared" si="4"/>
        <v>0</v>
      </c>
      <c r="F856" s="285">
        <f t="shared" si="5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1703</v>
      </c>
      <c r="B857" s="28"/>
      <c r="C857" s="276"/>
      <c r="D857" s="421" t="s">
        <v>129</v>
      </c>
      <c r="E857" s="50">
        <f t="shared" si="4"/>
        <v>0</v>
      </c>
      <c r="F857" s="285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2587</v>
      </c>
      <c r="B858" s="423"/>
      <c r="C858" s="423"/>
      <c r="D858" s="421" t="s">
        <v>135</v>
      </c>
      <c r="E858" s="50">
        <f t="shared" si="4"/>
        <v>2</v>
      </c>
      <c r="F858" s="285">
        <f t="shared" si="5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513</v>
      </c>
      <c r="B859" s="420"/>
      <c r="C859" s="420"/>
      <c r="D859" s="421" t="s">
        <v>136</v>
      </c>
      <c r="E859" s="50">
        <f t="shared" si="4"/>
        <v>4</v>
      </c>
      <c r="F859" s="285">
        <f t="shared" si="5"/>
        <v>17</v>
      </c>
      <c r="H859" s="50">
        <v>10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527</v>
      </c>
      <c r="B860" s="28"/>
      <c r="C860" s="276"/>
      <c r="D860" s="421" t="s">
        <v>129</v>
      </c>
      <c r="E860" s="50">
        <f t="shared" si="4"/>
        <v>1</v>
      </c>
      <c r="F860" s="285">
        <f t="shared" si="5"/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2698</v>
      </c>
      <c r="B861" s="28"/>
      <c r="C861" s="423"/>
      <c r="D861" s="421" t="s">
        <v>129</v>
      </c>
      <c r="E861" s="50">
        <f t="shared" si="4"/>
        <v>0</v>
      </c>
      <c r="F861" s="285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836</v>
      </c>
      <c r="B862" s="28"/>
      <c r="C862" s="423"/>
      <c r="D862" s="421" t="s">
        <v>129</v>
      </c>
      <c r="E862" s="50">
        <f t="shared" si="4"/>
        <v>0</v>
      </c>
      <c r="F862" s="285">
        <f t="shared" si="5"/>
        <v>0</v>
      </c>
      <c r="H862" s="460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558</v>
      </c>
      <c r="B863" s="28"/>
      <c r="C863" s="420"/>
      <c r="D863" s="421" t="s">
        <v>137</v>
      </c>
      <c r="E863" s="50">
        <f t="shared" si="4"/>
        <v>13</v>
      </c>
      <c r="F863" s="285">
        <f t="shared" si="5"/>
        <v>56</v>
      </c>
      <c r="H863" s="50">
        <v>56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494</v>
      </c>
      <c r="B864" s="280"/>
      <c r="C864" s="420"/>
      <c r="D864" s="421" t="s">
        <v>134</v>
      </c>
      <c r="E864" s="50">
        <f t="shared" si="4"/>
        <v>16</v>
      </c>
      <c r="F864" s="285">
        <f t="shared" si="5"/>
        <v>56</v>
      </c>
      <c r="H864" s="460">
        <v>12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582</v>
      </c>
      <c r="B865" s="420"/>
      <c r="C865" s="420"/>
      <c r="D865" s="421" t="s">
        <v>133</v>
      </c>
      <c r="E865" s="50">
        <f t="shared" si="4"/>
        <v>13</v>
      </c>
      <c r="F865" s="285">
        <f t="shared" si="5"/>
        <v>13</v>
      </c>
      <c r="H865" s="460"/>
      <c r="I865" s="50">
        <v>11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2776</v>
      </c>
      <c r="B866" s="28"/>
      <c r="C866" s="276"/>
      <c r="D866" s="421" t="s">
        <v>129</v>
      </c>
      <c r="E866" s="50">
        <f t="shared" si="4"/>
        <v>1</v>
      </c>
      <c r="F866" s="285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480</v>
      </c>
      <c r="B867" s="423"/>
      <c r="C867" s="423"/>
      <c r="D867" s="421" t="s">
        <v>132</v>
      </c>
      <c r="E867" s="50">
        <f t="shared" si="4"/>
        <v>17</v>
      </c>
      <c r="F867" s="285">
        <f t="shared" si="5"/>
        <v>203</v>
      </c>
      <c r="H867" s="460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2878</v>
      </c>
      <c r="B868" s="28"/>
      <c r="C868" s="276"/>
      <c r="D868" s="421" t="s">
        <v>129</v>
      </c>
      <c r="E868" s="50">
        <f t="shared" si="4"/>
        <v>0</v>
      </c>
      <c r="F868" s="285">
        <f t="shared" si="5"/>
        <v>2</v>
      </c>
      <c r="I868" s="50">
        <v>2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2125</v>
      </c>
      <c r="B869" s="206"/>
      <c r="C869" s="276"/>
      <c r="D869" s="421" t="s">
        <v>130</v>
      </c>
      <c r="E869" s="50">
        <f t="shared" si="4"/>
        <v>0</v>
      </c>
      <c r="F869" s="285">
        <f t="shared" si="5"/>
        <v>0</v>
      </c>
      <c r="H869" s="460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2344</v>
      </c>
      <c r="B870" s="28"/>
      <c r="C870" s="276"/>
      <c r="D870" s="421" t="s">
        <v>129</v>
      </c>
      <c r="E870" s="50">
        <f t="shared" si="4"/>
        <v>0</v>
      </c>
      <c r="F870" s="285">
        <f t="shared" si="5"/>
        <v>0</v>
      </c>
      <c r="H870" s="460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1456</v>
      </c>
      <c r="B871" s="280"/>
      <c r="C871" s="420"/>
      <c r="D871" s="421" t="s">
        <v>137</v>
      </c>
      <c r="E871" s="50">
        <f t="shared" si="4"/>
        <v>8</v>
      </c>
      <c r="F871" s="285">
        <f t="shared" si="5"/>
        <v>47</v>
      </c>
      <c r="H871" s="50">
        <v>13</v>
      </c>
      <c r="I871" s="50">
        <v>34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984</v>
      </c>
      <c r="B872" s="423"/>
      <c r="C872" s="423"/>
      <c r="D872" s="421" t="s">
        <v>135</v>
      </c>
      <c r="E872" s="50">
        <f t="shared" si="4"/>
        <v>2</v>
      </c>
      <c r="F872" s="285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601</v>
      </c>
      <c r="B873" s="420"/>
      <c r="C873" s="420"/>
      <c r="D873" s="1" t="s">
        <v>131</v>
      </c>
      <c r="E873" s="50">
        <f t="shared" ref="E873:E936" si="6">COUNTIF($A$599:$AQF$672,A873)</f>
        <v>8</v>
      </c>
      <c r="F873" s="285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699</v>
      </c>
      <c r="B874" s="423"/>
      <c r="C874" s="423"/>
      <c r="D874" s="421" t="s">
        <v>135</v>
      </c>
      <c r="E874" s="50">
        <f t="shared" si="6"/>
        <v>3</v>
      </c>
      <c r="F874" s="285">
        <f t="shared" si="7"/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880</v>
      </c>
      <c r="B875" s="28"/>
      <c r="C875" s="276"/>
      <c r="D875" s="421" t="s">
        <v>129</v>
      </c>
      <c r="E875" s="50">
        <f t="shared" si="6"/>
        <v>0</v>
      </c>
      <c r="F875" s="285">
        <f t="shared" si="7"/>
        <v>0</v>
      </c>
      <c r="H875" s="460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2766</v>
      </c>
      <c r="B876" s="28"/>
      <c r="C876" s="276"/>
      <c r="D876" s="421" t="s">
        <v>129</v>
      </c>
      <c r="E876" s="50">
        <f t="shared" si="6"/>
        <v>0</v>
      </c>
      <c r="F876" s="285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3132</v>
      </c>
      <c r="B877" s="423"/>
      <c r="C877" s="423"/>
      <c r="D877" s="421" t="s">
        <v>130</v>
      </c>
      <c r="E877" s="50">
        <f t="shared" si="6"/>
        <v>1</v>
      </c>
      <c r="F877" s="285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1261</v>
      </c>
      <c r="B878" s="280"/>
      <c r="C878" s="420"/>
      <c r="D878" s="421" t="s">
        <v>137</v>
      </c>
      <c r="E878" s="50">
        <f t="shared" si="6"/>
        <v>15</v>
      </c>
      <c r="F878" s="285">
        <f t="shared" si="7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2760</v>
      </c>
      <c r="B879" s="28"/>
      <c r="C879" s="423"/>
      <c r="D879" s="421" t="s">
        <v>129</v>
      </c>
      <c r="E879" s="50">
        <f t="shared" si="6"/>
        <v>0</v>
      </c>
      <c r="F879" s="285">
        <f t="shared" si="7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2696</v>
      </c>
      <c r="B880" s="28"/>
      <c r="C880" s="276"/>
      <c r="D880" s="421" t="s">
        <v>129</v>
      </c>
      <c r="E880" s="50">
        <f t="shared" si="6"/>
        <v>0</v>
      </c>
      <c r="F880" s="285">
        <f t="shared" si="7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2862</v>
      </c>
      <c r="B881" s="28"/>
      <c r="C881" s="276"/>
      <c r="D881" s="421" t="s">
        <v>129</v>
      </c>
      <c r="E881" s="50">
        <f t="shared" si="6"/>
        <v>0</v>
      </c>
      <c r="F881" s="285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3126</v>
      </c>
      <c r="B882" s="28"/>
      <c r="C882" s="423"/>
      <c r="D882" s="421" t="s">
        <v>129</v>
      </c>
      <c r="E882" s="50">
        <f t="shared" si="6"/>
        <v>1</v>
      </c>
      <c r="F882" s="285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855</v>
      </c>
      <c r="B883" s="420"/>
      <c r="C883" s="420"/>
      <c r="D883" s="1" t="s">
        <v>131</v>
      </c>
      <c r="E883" s="50">
        <f t="shared" si="6"/>
        <v>10</v>
      </c>
      <c r="F883" s="285">
        <f t="shared" si="7"/>
        <v>38</v>
      </c>
      <c r="H883" s="50">
        <v>38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614</v>
      </c>
      <c r="B884" s="280"/>
      <c r="C884" s="420"/>
      <c r="D884" s="421" t="s">
        <v>137</v>
      </c>
      <c r="E884" s="50">
        <f t="shared" si="6"/>
        <v>3</v>
      </c>
      <c r="F884" s="285">
        <f t="shared" si="7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610</v>
      </c>
      <c r="B885" s="420"/>
      <c r="C885" s="420"/>
      <c r="D885" s="1" t="s">
        <v>131</v>
      </c>
      <c r="E885" s="50">
        <f t="shared" si="6"/>
        <v>4</v>
      </c>
      <c r="F885" s="285">
        <f t="shared" si="7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2899</v>
      </c>
      <c r="B886" s="28"/>
      <c r="C886" s="276"/>
      <c r="D886" s="421" t="s">
        <v>129</v>
      </c>
      <c r="E886" s="50">
        <f t="shared" si="6"/>
        <v>0</v>
      </c>
      <c r="F886" s="285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615</v>
      </c>
      <c r="B887" s="28"/>
      <c r="C887" s="276"/>
      <c r="D887" s="421" t="s">
        <v>129</v>
      </c>
      <c r="E887" s="50">
        <f t="shared" si="6"/>
        <v>3</v>
      </c>
      <c r="F887" s="285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484</v>
      </c>
      <c r="B888" s="423"/>
      <c r="C888" s="423"/>
      <c r="D888" s="421" t="s">
        <v>130</v>
      </c>
      <c r="E888" s="50">
        <f t="shared" si="6"/>
        <v>17</v>
      </c>
      <c r="F888" s="285">
        <f t="shared" si="7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1281</v>
      </c>
      <c r="B889" s="423"/>
      <c r="C889" s="423"/>
      <c r="D889" s="421" t="s">
        <v>132</v>
      </c>
      <c r="E889" s="50">
        <f t="shared" si="6"/>
        <v>9</v>
      </c>
      <c r="F889" s="285">
        <f t="shared" si="7"/>
        <v>10</v>
      </c>
      <c r="H889" s="50">
        <v>9</v>
      </c>
      <c r="J889" s="50">
        <v>1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501</v>
      </c>
      <c r="B890" s="423"/>
      <c r="C890" s="423"/>
      <c r="D890" s="421" t="s">
        <v>135</v>
      </c>
      <c r="E890" s="50">
        <f t="shared" si="6"/>
        <v>6</v>
      </c>
      <c r="F890" s="285">
        <f t="shared" si="7"/>
        <v>39</v>
      </c>
      <c r="H890" s="460">
        <v>36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845</v>
      </c>
      <c r="B891" s="28"/>
      <c r="C891" s="276"/>
      <c r="D891" s="421" t="s">
        <v>129</v>
      </c>
      <c r="E891" s="50">
        <f t="shared" si="6"/>
        <v>0</v>
      </c>
      <c r="F891" s="285">
        <f t="shared" si="7"/>
        <v>10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2304</v>
      </c>
      <c r="B892" s="420"/>
      <c r="C892" s="420"/>
      <c r="D892" s="421" t="s">
        <v>133</v>
      </c>
      <c r="E892" s="50">
        <f t="shared" si="6"/>
        <v>47</v>
      </c>
      <c r="F892" s="285">
        <f t="shared" si="7"/>
        <v>202</v>
      </c>
      <c r="H892" s="50">
        <v>105</v>
      </c>
      <c r="I892" s="50">
        <v>48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555</v>
      </c>
      <c r="B893" s="423"/>
      <c r="C893" s="423"/>
      <c r="D893" s="421" t="s">
        <v>132</v>
      </c>
      <c r="E893" s="50">
        <f t="shared" si="6"/>
        <v>5</v>
      </c>
      <c r="F893" s="285">
        <f t="shared" si="7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543</v>
      </c>
      <c r="B894" s="28"/>
      <c r="C894" s="276"/>
      <c r="D894" s="421" t="s">
        <v>129</v>
      </c>
      <c r="E894" s="50">
        <f t="shared" si="6"/>
        <v>9</v>
      </c>
      <c r="F894" s="285">
        <f t="shared" si="7"/>
        <v>1</v>
      </c>
      <c r="H894" s="50">
        <v>1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3163</v>
      </c>
      <c r="B895" s="28"/>
      <c r="C895" s="276"/>
      <c r="D895" s="421" t="s">
        <v>129</v>
      </c>
      <c r="E895" s="50">
        <f t="shared" si="6"/>
        <v>0</v>
      </c>
      <c r="F895" s="285">
        <f t="shared" si="7"/>
        <v>0</v>
      </c>
      <c r="H895" s="460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634</v>
      </c>
      <c r="B896" s="423"/>
      <c r="C896" s="423"/>
      <c r="D896" s="421" t="s">
        <v>130</v>
      </c>
      <c r="E896" s="50">
        <f t="shared" si="6"/>
        <v>4</v>
      </c>
      <c r="F896" s="285">
        <f t="shared" si="7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2347</v>
      </c>
      <c r="B897" s="28"/>
      <c r="C897" s="276"/>
      <c r="D897" s="421" t="s">
        <v>129</v>
      </c>
      <c r="E897" s="50">
        <f t="shared" si="6"/>
        <v>0</v>
      </c>
      <c r="F897" s="285">
        <f t="shared" si="7"/>
        <v>0</v>
      </c>
      <c r="H897" s="460"/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2713</v>
      </c>
      <c r="B898" s="423"/>
      <c r="C898" s="423"/>
      <c r="D898" s="421" t="s">
        <v>132</v>
      </c>
      <c r="E898" s="50">
        <f t="shared" si="6"/>
        <v>2</v>
      </c>
      <c r="F898" s="285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2680</v>
      </c>
      <c r="B899" s="28"/>
      <c r="C899" s="276"/>
      <c r="D899" s="421" t="s">
        <v>129</v>
      </c>
      <c r="E899" s="50">
        <f t="shared" si="6"/>
        <v>0</v>
      </c>
      <c r="F899" s="285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656</v>
      </c>
      <c r="B900" s="28"/>
      <c r="C900" s="276"/>
      <c r="D900" s="421" t="s">
        <v>129</v>
      </c>
      <c r="E900" s="50">
        <f t="shared" si="6"/>
        <v>1</v>
      </c>
      <c r="F900" s="285">
        <f t="shared" si="7"/>
        <v>0</v>
      </c>
      <c r="H900" s="460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843</v>
      </c>
      <c r="B901" s="28"/>
      <c r="C901" s="276"/>
      <c r="D901" s="421" t="s">
        <v>129</v>
      </c>
      <c r="E901" s="50">
        <f t="shared" si="6"/>
        <v>2</v>
      </c>
      <c r="F901" s="285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459</v>
      </c>
      <c r="B902" s="423"/>
      <c r="C902" s="423"/>
      <c r="D902" s="421" t="s">
        <v>132</v>
      </c>
      <c r="E902" s="50">
        <f t="shared" si="6"/>
        <v>18</v>
      </c>
      <c r="F902" s="285">
        <f t="shared" si="7"/>
        <v>0</v>
      </c>
      <c r="H902" s="460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2834</v>
      </c>
      <c r="B903" s="28"/>
      <c r="C903" s="276"/>
      <c r="D903" s="421" t="s">
        <v>129</v>
      </c>
      <c r="E903" s="50">
        <f t="shared" si="6"/>
        <v>0</v>
      </c>
      <c r="F903" s="285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2339</v>
      </c>
      <c r="B904" s="28"/>
      <c r="C904" s="276"/>
      <c r="D904" s="421" t="s">
        <v>129</v>
      </c>
      <c r="E904" s="50">
        <f t="shared" si="6"/>
        <v>0</v>
      </c>
      <c r="F904" s="285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980</v>
      </c>
      <c r="B905" s="423"/>
      <c r="C905" s="423"/>
      <c r="D905" s="421" t="s">
        <v>132</v>
      </c>
      <c r="E905" s="50">
        <f t="shared" si="6"/>
        <v>4</v>
      </c>
      <c r="F905" s="285">
        <f t="shared" si="7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2693</v>
      </c>
      <c r="B906" s="28"/>
      <c r="C906" s="276"/>
      <c r="D906" s="421" t="s">
        <v>129</v>
      </c>
      <c r="E906" s="50">
        <f t="shared" si="6"/>
        <v>0</v>
      </c>
      <c r="F906" s="285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429</v>
      </c>
      <c r="B907" s="422"/>
      <c r="C907" s="420"/>
      <c r="D907" s="421" t="s">
        <v>139</v>
      </c>
      <c r="E907" s="50">
        <f t="shared" si="6"/>
        <v>17</v>
      </c>
      <c r="F907" s="285">
        <f t="shared" si="7"/>
        <v>0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441</v>
      </c>
      <c r="B908" s="280"/>
      <c r="C908" s="420"/>
      <c r="D908" s="421" t="s">
        <v>137</v>
      </c>
      <c r="E908" s="50">
        <f t="shared" si="6"/>
        <v>16</v>
      </c>
      <c r="F908" s="285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589</v>
      </c>
      <c r="B909" s="423"/>
      <c r="C909" s="423"/>
      <c r="D909" s="421" t="s">
        <v>132</v>
      </c>
      <c r="E909" s="50">
        <f t="shared" si="6"/>
        <v>0</v>
      </c>
      <c r="F909" s="285">
        <f t="shared" si="7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2740</v>
      </c>
      <c r="B910" s="28"/>
      <c r="C910" s="276"/>
      <c r="D910" s="421" t="s">
        <v>129</v>
      </c>
      <c r="E910" s="50">
        <f t="shared" si="6"/>
        <v>0</v>
      </c>
      <c r="F910" s="285">
        <f t="shared" si="7"/>
        <v>0</v>
      </c>
      <c r="H910" s="460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1002</v>
      </c>
      <c r="B911" s="423"/>
      <c r="C911" s="423"/>
      <c r="D911" s="421" t="s">
        <v>135</v>
      </c>
      <c r="E911" s="50">
        <f t="shared" si="6"/>
        <v>3</v>
      </c>
      <c r="F911" s="285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864</v>
      </c>
      <c r="B912" s="420"/>
      <c r="C912" s="420"/>
      <c r="D912" s="1" t="s">
        <v>131</v>
      </c>
      <c r="E912" s="50">
        <f t="shared" si="6"/>
        <v>10</v>
      </c>
      <c r="F912" s="285">
        <f t="shared" si="7"/>
        <v>0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2658</v>
      </c>
      <c r="B913" s="28"/>
      <c r="C913" s="276"/>
      <c r="D913" s="421" t="s">
        <v>129</v>
      </c>
      <c r="E913" s="50">
        <f t="shared" si="6"/>
        <v>0</v>
      </c>
      <c r="F913" s="285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1263</v>
      </c>
      <c r="B914" s="28"/>
      <c r="C914" s="276"/>
      <c r="D914" s="421" t="s">
        <v>129</v>
      </c>
      <c r="E914" s="50">
        <f t="shared" si="6"/>
        <v>1</v>
      </c>
      <c r="F914" s="285">
        <f t="shared" si="7"/>
        <v>0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983</v>
      </c>
      <c r="B915" s="28"/>
      <c r="C915" s="276"/>
      <c r="D915" s="421" t="s">
        <v>129</v>
      </c>
      <c r="E915" s="50">
        <f t="shared" si="6"/>
        <v>0</v>
      </c>
      <c r="F915" s="285">
        <f t="shared" si="7"/>
        <v>0</v>
      </c>
      <c r="H915" s="460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1216</v>
      </c>
      <c r="B916" s="28"/>
      <c r="C916" s="276"/>
      <c r="D916" s="421" t="s">
        <v>129</v>
      </c>
      <c r="E916" s="50">
        <f t="shared" si="6"/>
        <v>0</v>
      </c>
      <c r="F916" s="285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2874</v>
      </c>
      <c r="B917" s="28"/>
      <c r="C917" s="276"/>
      <c r="D917" s="421" t="s">
        <v>129</v>
      </c>
      <c r="E917" s="50">
        <f t="shared" si="6"/>
        <v>1</v>
      </c>
      <c r="F917" s="285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655</v>
      </c>
      <c r="B918" s="423"/>
      <c r="C918" s="423"/>
      <c r="D918" s="421" t="s">
        <v>132</v>
      </c>
      <c r="E918" s="50">
        <f t="shared" si="6"/>
        <v>4</v>
      </c>
      <c r="F918" s="285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1861</v>
      </c>
      <c r="B919" s="28"/>
      <c r="C919" s="276"/>
      <c r="D919" s="421" t="s">
        <v>129</v>
      </c>
      <c r="E919" s="50">
        <f t="shared" si="6"/>
        <v>1</v>
      </c>
      <c r="F919" s="285">
        <f t="shared" si="7"/>
        <v>1</v>
      </c>
      <c r="H919" s="50">
        <v>1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838</v>
      </c>
      <c r="B920" s="28"/>
      <c r="C920" s="423"/>
      <c r="D920" s="421" t="s">
        <v>129</v>
      </c>
      <c r="E920" s="50">
        <f t="shared" si="6"/>
        <v>0</v>
      </c>
      <c r="F920" s="285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2105</v>
      </c>
      <c r="B921" s="423"/>
      <c r="C921" s="423"/>
      <c r="D921" s="421" t="s">
        <v>132</v>
      </c>
      <c r="E921" s="50">
        <f t="shared" si="6"/>
        <v>1</v>
      </c>
      <c r="F921" s="285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619</v>
      </c>
      <c r="B922" s="276"/>
      <c r="C922" s="276"/>
      <c r="D922" s="421" t="s">
        <v>130</v>
      </c>
      <c r="E922" s="50">
        <f t="shared" si="6"/>
        <v>1</v>
      </c>
      <c r="F922" s="285">
        <f t="shared" si="7"/>
        <v>16</v>
      </c>
      <c r="H922" s="460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2534</v>
      </c>
      <c r="B923" s="28"/>
      <c r="C923" s="276"/>
      <c r="D923" s="421" t="s">
        <v>129</v>
      </c>
      <c r="E923" s="50">
        <f t="shared" si="6"/>
        <v>0</v>
      </c>
      <c r="F923" s="285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1685</v>
      </c>
      <c r="B924" s="423"/>
      <c r="C924" s="423"/>
      <c r="D924" s="421" t="s">
        <v>130</v>
      </c>
      <c r="E924" s="50">
        <f t="shared" si="6"/>
        <v>0</v>
      </c>
      <c r="F924" s="285">
        <f t="shared" si="7"/>
        <v>0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2856</v>
      </c>
      <c r="B925" s="28"/>
      <c r="C925" s="276"/>
      <c r="D925" s="421" t="s">
        <v>129</v>
      </c>
      <c r="E925" s="50">
        <f t="shared" si="6"/>
        <v>0</v>
      </c>
      <c r="F925" s="285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2533</v>
      </c>
      <c r="B926" s="423"/>
      <c r="C926" s="423"/>
      <c r="D926" s="421" t="s">
        <v>135</v>
      </c>
      <c r="E926" s="50">
        <f t="shared" si="6"/>
        <v>3</v>
      </c>
      <c r="F926" s="285">
        <f t="shared" si="7"/>
        <v>8</v>
      </c>
      <c r="H926" s="50">
        <v>8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569</v>
      </c>
      <c r="B927" s="423"/>
      <c r="C927" s="423"/>
      <c r="D927" s="421" t="s">
        <v>132</v>
      </c>
      <c r="E927" s="50">
        <f t="shared" si="6"/>
        <v>33</v>
      </c>
      <c r="F927" s="285">
        <f t="shared" si="7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2352</v>
      </c>
      <c r="B928" s="28"/>
      <c r="C928" s="276"/>
      <c r="D928" s="421" t="s">
        <v>129</v>
      </c>
      <c r="E928" s="50">
        <f t="shared" si="6"/>
        <v>0</v>
      </c>
      <c r="F928" s="285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500</v>
      </c>
      <c r="B929" s="420"/>
      <c r="C929" s="420"/>
      <c r="D929" s="1" t="s">
        <v>131</v>
      </c>
      <c r="E929" s="50">
        <f t="shared" si="6"/>
        <v>4</v>
      </c>
      <c r="F929" s="285">
        <f t="shared" si="7"/>
        <v>1</v>
      </c>
      <c r="J929" s="50">
        <v>1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848</v>
      </c>
      <c r="B930" s="28"/>
      <c r="C930" s="423"/>
      <c r="D930" s="421" t="s">
        <v>129</v>
      </c>
      <c r="E930" s="50">
        <f t="shared" si="6"/>
        <v>3</v>
      </c>
      <c r="F930" s="285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2126</v>
      </c>
      <c r="B931" s="28"/>
      <c r="C931" s="276"/>
      <c r="D931" s="421" t="s">
        <v>129</v>
      </c>
      <c r="E931" s="50">
        <f t="shared" si="6"/>
        <v>0</v>
      </c>
      <c r="F931" s="285">
        <f t="shared" si="7"/>
        <v>0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3133</v>
      </c>
      <c r="B932" s="420"/>
      <c r="C932" s="420"/>
      <c r="D932" s="1" t="s">
        <v>131</v>
      </c>
      <c r="E932" s="50">
        <f t="shared" si="6"/>
        <v>0</v>
      </c>
      <c r="F932" s="285">
        <f t="shared" si="7"/>
        <v>0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2621</v>
      </c>
      <c r="B933" s="28"/>
      <c r="C933" s="276"/>
      <c r="D933" s="421" t="s">
        <v>129</v>
      </c>
      <c r="E933" s="50">
        <f t="shared" si="6"/>
        <v>0</v>
      </c>
      <c r="F933" s="285">
        <f t="shared" si="7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574</v>
      </c>
      <c r="B934" s="423"/>
      <c r="C934" s="423"/>
      <c r="D934" s="421" t="s">
        <v>132</v>
      </c>
      <c r="E934" s="50">
        <f t="shared" si="6"/>
        <v>5</v>
      </c>
      <c r="F934" s="285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700</v>
      </c>
      <c r="B935" s="28"/>
      <c r="C935" s="276"/>
      <c r="D935" s="421" t="s">
        <v>129</v>
      </c>
      <c r="E935" s="50">
        <f t="shared" si="6"/>
        <v>0</v>
      </c>
      <c r="F935" s="285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1301</v>
      </c>
      <c r="B936" s="28"/>
      <c r="C936" s="276"/>
      <c r="D936" s="421" t="s">
        <v>129</v>
      </c>
      <c r="E936" s="50">
        <f t="shared" si="6"/>
        <v>9</v>
      </c>
      <c r="F936" s="285">
        <f t="shared" si="7"/>
        <v>0</v>
      </c>
      <c r="H936" s="460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620</v>
      </c>
      <c r="B937" s="276"/>
      <c r="C937" s="276"/>
      <c r="D937" s="421" t="s">
        <v>132</v>
      </c>
      <c r="E937" s="50">
        <f t="shared" ref="E937:E1000" si="8">COUNTIF($A$599:$AQF$672,A937)</f>
        <v>35</v>
      </c>
      <c r="F937" s="285">
        <f t="shared" ref="F937:F1000" si="9">SUM(G937:L937)</f>
        <v>20</v>
      </c>
      <c r="H937" s="50">
        <v>16</v>
      </c>
      <c r="J937" s="50">
        <v>4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681</v>
      </c>
      <c r="B938" s="28"/>
      <c r="C938" s="276"/>
      <c r="D938" s="421" t="s">
        <v>129</v>
      </c>
      <c r="E938" s="50">
        <f t="shared" si="8"/>
        <v>0</v>
      </c>
      <c r="F938" s="285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637</v>
      </c>
      <c r="B939" s="423"/>
      <c r="C939" s="423"/>
      <c r="D939" s="421" t="s">
        <v>132</v>
      </c>
      <c r="E939" s="50">
        <f t="shared" si="8"/>
        <v>8</v>
      </c>
      <c r="F939" s="285">
        <f t="shared" si="9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1704</v>
      </c>
      <c r="B940" s="420"/>
      <c r="C940" s="420"/>
      <c r="D940" s="1" t="s">
        <v>131</v>
      </c>
      <c r="E940" s="50">
        <f t="shared" si="8"/>
        <v>4</v>
      </c>
      <c r="F940" s="285">
        <f t="shared" si="9"/>
        <v>2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811</v>
      </c>
      <c r="B941" s="423"/>
      <c r="C941" s="423"/>
      <c r="D941" s="421" t="s">
        <v>132</v>
      </c>
      <c r="E941" s="50">
        <f t="shared" si="8"/>
        <v>6</v>
      </c>
      <c r="F941" s="285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2611</v>
      </c>
      <c r="B942" s="28"/>
      <c r="C942" s="276"/>
      <c r="D942" s="421" t="s">
        <v>129</v>
      </c>
      <c r="E942" s="50">
        <f t="shared" si="8"/>
        <v>0</v>
      </c>
      <c r="F942" s="285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1196</v>
      </c>
      <c r="B943" s="28"/>
      <c r="C943" s="276"/>
      <c r="D943" s="421" t="s">
        <v>129</v>
      </c>
      <c r="E943" s="50">
        <f t="shared" si="8"/>
        <v>1</v>
      </c>
      <c r="F943" s="285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831</v>
      </c>
      <c r="B944" s="280"/>
      <c r="C944" s="420"/>
      <c r="D944" s="421" t="s">
        <v>138</v>
      </c>
      <c r="E944" s="50">
        <f t="shared" si="8"/>
        <v>91</v>
      </c>
      <c r="F944" s="285">
        <f t="shared" si="9"/>
        <v>211</v>
      </c>
      <c r="H944" s="50">
        <v>198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464</v>
      </c>
      <c r="B945" s="280"/>
      <c r="C945" s="420"/>
      <c r="D945" s="421" t="s">
        <v>134</v>
      </c>
      <c r="E945" s="50">
        <f t="shared" si="8"/>
        <v>65</v>
      </c>
      <c r="F945" s="285">
        <f t="shared" si="9"/>
        <v>115</v>
      </c>
      <c r="H945" s="50">
        <v>100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959</v>
      </c>
      <c r="B946" s="28"/>
      <c r="C946" s="423"/>
      <c r="D946" s="421" t="s">
        <v>129</v>
      </c>
      <c r="E946" s="50">
        <f t="shared" si="8"/>
        <v>1</v>
      </c>
      <c r="F946" s="285">
        <f t="shared" si="9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824</v>
      </c>
      <c r="B947" s="28"/>
      <c r="C947" s="423"/>
      <c r="D947" s="421" t="s">
        <v>129</v>
      </c>
      <c r="E947" s="50">
        <f t="shared" si="8"/>
        <v>0</v>
      </c>
      <c r="F947" s="285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998</v>
      </c>
      <c r="B948" s="28"/>
      <c r="C948" s="423"/>
      <c r="D948" s="421" t="s">
        <v>129</v>
      </c>
      <c r="E948" s="50">
        <f t="shared" si="8"/>
        <v>0</v>
      </c>
      <c r="F948" s="285">
        <f t="shared" si="9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648</v>
      </c>
      <c r="B949" s="28"/>
      <c r="C949" s="276"/>
      <c r="D949" s="421" t="s">
        <v>129</v>
      </c>
      <c r="E949" s="50">
        <f t="shared" si="8"/>
        <v>3</v>
      </c>
      <c r="F949" s="285">
        <f t="shared" si="9"/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2736</v>
      </c>
      <c r="B950" s="423"/>
      <c r="C950" s="423"/>
      <c r="D950" s="421" t="s">
        <v>132</v>
      </c>
      <c r="E950" s="50">
        <f t="shared" si="8"/>
        <v>1</v>
      </c>
      <c r="F950" s="285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2331</v>
      </c>
      <c r="B951" s="420"/>
      <c r="C951" s="420"/>
      <c r="D951" s="1" t="s">
        <v>131</v>
      </c>
      <c r="E951" s="50">
        <f t="shared" si="8"/>
        <v>2</v>
      </c>
      <c r="F951" s="285">
        <f t="shared" si="9"/>
        <v>0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1289</v>
      </c>
      <c r="B952" s="28"/>
      <c r="C952" s="423"/>
      <c r="D952" s="421" t="s">
        <v>129</v>
      </c>
      <c r="E952" s="50">
        <f t="shared" si="8"/>
        <v>13</v>
      </c>
      <c r="F952" s="285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2628</v>
      </c>
      <c r="B953" s="28"/>
      <c r="C953" s="276"/>
      <c r="D953" s="421" t="s">
        <v>129</v>
      </c>
      <c r="E953" s="50">
        <f t="shared" si="8"/>
        <v>0</v>
      </c>
      <c r="F953" s="285">
        <f t="shared" si="9"/>
        <v>0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577</v>
      </c>
      <c r="B954" s="28"/>
      <c r="C954" s="423"/>
      <c r="D954" s="421" t="s">
        <v>129</v>
      </c>
      <c r="E954" s="50">
        <f t="shared" si="8"/>
        <v>2</v>
      </c>
      <c r="F954" s="285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3136</v>
      </c>
      <c r="B955" s="28"/>
      <c r="C955" s="276"/>
      <c r="D955" s="421" t="s">
        <v>129</v>
      </c>
      <c r="E955" s="50">
        <f t="shared" si="8"/>
        <v>0</v>
      </c>
      <c r="F955" s="285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875</v>
      </c>
      <c r="B956" s="28"/>
      <c r="C956" s="423"/>
      <c r="D956" s="421" t="s">
        <v>129</v>
      </c>
      <c r="E956" s="50">
        <f t="shared" si="8"/>
        <v>0</v>
      </c>
      <c r="F956" s="285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1847</v>
      </c>
      <c r="B957" s="28"/>
      <c r="C957" s="423"/>
      <c r="D957" s="421" t="s">
        <v>129</v>
      </c>
      <c r="E957" s="50">
        <f t="shared" si="8"/>
        <v>0</v>
      </c>
      <c r="F957" s="285">
        <f t="shared" si="9"/>
        <v>0</v>
      </c>
      <c r="H957" s="460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2640</v>
      </c>
      <c r="B958" s="28"/>
      <c r="C958" s="276"/>
      <c r="D958" s="421" t="s">
        <v>129</v>
      </c>
      <c r="E958" s="50">
        <f t="shared" si="8"/>
        <v>0</v>
      </c>
      <c r="F958" s="285">
        <f t="shared" si="9"/>
        <v>3</v>
      </c>
      <c r="H958" s="460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638</v>
      </c>
      <c r="B959" s="28"/>
      <c r="C959" s="276"/>
      <c r="D959" s="421" t="s">
        <v>129</v>
      </c>
      <c r="E959" s="50">
        <f t="shared" si="8"/>
        <v>0</v>
      </c>
      <c r="F959" s="285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635</v>
      </c>
      <c r="B960" s="420"/>
      <c r="C960" s="420"/>
      <c r="D960" s="1" t="s">
        <v>131</v>
      </c>
      <c r="E960" s="50">
        <f t="shared" si="8"/>
        <v>3</v>
      </c>
      <c r="F960" s="285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2360</v>
      </c>
      <c r="B961" s="28"/>
      <c r="C961" s="276"/>
      <c r="D961" s="421" t="s">
        <v>129</v>
      </c>
      <c r="E961" s="50">
        <f t="shared" si="8"/>
        <v>1</v>
      </c>
      <c r="F961" s="285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1266</v>
      </c>
      <c r="B962" s="420"/>
      <c r="C962" s="420"/>
      <c r="D962" s="1" t="s">
        <v>131</v>
      </c>
      <c r="E962" s="50">
        <f t="shared" si="8"/>
        <v>5</v>
      </c>
      <c r="F962" s="285">
        <f t="shared" si="9"/>
        <v>17</v>
      </c>
      <c r="J962" s="50">
        <v>17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2109</v>
      </c>
      <c r="B963" s="28"/>
      <c r="C963" s="276"/>
      <c r="D963" s="421" t="s">
        <v>129</v>
      </c>
      <c r="E963" s="50">
        <f t="shared" si="8"/>
        <v>0</v>
      </c>
      <c r="F963" s="285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964</v>
      </c>
      <c r="B964" s="423"/>
      <c r="C964" s="423"/>
      <c r="D964" s="421" t="s">
        <v>132</v>
      </c>
      <c r="E964" s="50">
        <f t="shared" si="8"/>
        <v>3</v>
      </c>
      <c r="F964" s="285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2701</v>
      </c>
      <c r="B965" s="28"/>
      <c r="C965" s="423"/>
      <c r="D965" s="421" t="s">
        <v>129</v>
      </c>
      <c r="E965" s="50">
        <f t="shared" si="8"/>
        <v>0</v>
      </c>
      <c r="F965" s="285">
        <f t="shared" si="9"/>
        <v>0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2656</v>
      </c>
      <c r="B966" s="28"/>
      <c r="C966" s="276"/>
      <c r="D966" s="421" t="s">
        <v>129</v>
      </c>
      <c r="E966" s="50">
        <f t="shared" si="8"/>
        <v>0</v>
      </c>
      <c r="F966" s="285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1719</v>
      </c>
      <c r="B967" s="423"/>
      <c r="C967" s="423"/>
      <c r="D967" s="421" t="s">
        <v>135</v>
      </c>
      <c r="E967" s="50">
        <f t="shared" si="8"/>
        <v>1</v>
      </c>
      <c r="F967" s="285">
        <f t="shared" si="9"/>
        <v>0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2086</v>
      </c>
      <c r="B968" s="423"/>
      <c r="C968" s="423"/>
      <c r="D968" s="421" t="s">
        <v>130</v>
      </c>
      <c r="E968" s="50">
        <f t="shared" si="8"/>
        <v>19</v>
      </c>
      <c r="F968" s="285">
        <f t="shared" si="9"/>
        <v>5</v>
      </c>
      <c r="H968" s="460"/>
      <c r="I968" s="50">
        <v>5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8" t="s">
        <v>2782</v>
      </c>
      <c r="B969" s="28"/>
      <c r="C969" s="276"/>
      <c r="D969" s="421" t="s">
        <v>129</v>
      </c>
      <c r="E969" s="50">
        <f t="shared" si="8"/>
        <v>0</v>
      </c>
      <c r="F969" s="285">
        <f t="shared" si="9"/>
        <v>0</v>
      </c>
      <c r="H969" s="460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2845</v>
      </c>
      <c r="B970" s="28"/>
      <c r="C970" s="276"/>
      <c r="D970" s="421" t="s">
        <v>129</v>
      </c>
      <c r="E970" s="50">
        <f t="shared" si="8"/>
        <v>0</v>
      </c>
      <c r="F970" s="285">
        <f t="shared" si="9"/>
        <v>0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460</v>
      </c>
      <c r="B971" s="423"/>
      <c r="C971" s="423"/>
      <c r="D971" s="421" t="s">
        <v>135</v>
      </c>
      <c r="E971" s="50">
        <f t="shared" si="8"/>
        <v>6</v>
      </c>
      <c r="F971" s="285">
        <f t="shared" si="9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1190</v>
      </c>
      <c r="B972" s="28"/>
      <c r="C972" s="276"/>
      <c r="D972" s="421" t="s">
        <v>129</v>
      </c>
      <c r="E972" s="50">
        <f t="shared" si="8"/>
        <v>0</v>
      </c>
      <c r="F972" s="285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2649</v>
      </c>
      <c r="B973" s="28"/>
      <c r="C973" s="276"/>
      <c r="D973" s="421" t="s">
        <v>129</v>
      </c>
      <c r="E973" s="50">
        <f t="shared" si="8"/>
        <v>0</v>
      </c>
      <c r="F973" s="285">
        <f t="shared" si="9"/>
        <v>0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968</v>
      </c>
      <c r="B974" s="280"/>
      <c r="C974" s="420"/>
      <c r="D974" s="421" t="s">
        <v>137</v>
      </c>
      <c r="E974" s="50">
        <f t="shared" si="8"/>
        <v>3</v>
      </c>
      <c r="F974" s="285">
        <f t="shared" si="9"/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706</v>
      </c>
      <c r="B975" s="420"/>
      <c r="C975" s="420"/>
      <c r="D975" s="421" t="s">
        <v>136</v>
      </c>
      <c r="E975" s="50">
        <f t="shared" si="8"/>
        <v>28</v>
      </c>
      <c r="F975" s="285">
        <f t="shared" si="9"/>
        <v>25</v>
      </c>
      <c r="H975" s="50">
        <v>3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2669</v>
      </c>
      <c r="B976" s="28"/>
      <c r="C976" s="423"/>
      <c r="D976" s="421" t="s">
        <v>129</v>
      </c>
      <c r="E976" s="50">
        <f t="shared" si="8"/>
        <v>0</v>
      </c>
      <c r="F976" s="285">
        <f t="shared" si="9"/>
        <v>7</v>
      </c>
      <c r="H976" s="460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559</v>
      </c>
      <c r="B977" s="423"/>
      <c r="C977" s="423"/>
      <c r="D977" s="421" t="s">
        <v>132</v>
      </c>
      <c r="E977" s="50">
        <f t="shared" si="8"/>
        <v>9</v>
      </c>
      <c r="F977" s="285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2863</v>
      </c>
      <c r="B978" s="28"/>
      <c r="C978" s="276"/>
      <c r="D978" s="421" t="s">
        <v>129</v>
      </c>
      <c r="E978" s="50">
        <f t="shared" si="8"/>
        <v>0</v>
      </c>
      <c r="F978" s="285">
        <f t="shared" si="9"/>
        <v>0</v>
      </c>
      <c r="H978" s="460"/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2634</v>
      </c>
      <c r="B979" s="28"/>
      <c r="C979" s="276"/>
      <c r="D979" s="421" t="s">
        <v>129</v>
      </c>
      <c r="E979" s="50">
        <f t="shared" si="8"/>
        <v>0</v>
      </c>
      <c r="F979" s="285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2689</v>
      </c>
      <c r="B980" s="28"/>
      <c r="C980" s="423"/>
      <c r="D980" s="421" t="s">
        <v>129</v>
      </c>
      <c r="E980" s="50">
        <f t="shared" si="8"/>
        <v>0</v>
      </c>
      <c r="F980" s="285">
        <f t="shared" si="9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654</v>
      </c>
      <c r="B981" s="28"/>
      <c r="C981" s="276"/>
      <c r="D981" s="421" t="s">
        <v>129</v>
      </c>
      <c r="E981" s="50">
        <f t="shared" si="8"/>
        <v>0</v>
      </c>
      <c r="F981" s="285">
        <f t="shared" si="9"/>
        <v>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2595</v>
      </c>
      <c r="B982" s="423"/>
      <c r="C982" s="423"/>
      <c r="D982" s="421" t="s">
        <v>130</v>
      </c>
      <c r="E982" s="50">
        <f t="shared" si="8"/>
        <v>1</v>
      </c>
      <c r="F982" s="285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2789</v>
      </c>
      <c r="B983" s="28"/>
      <c r="C983" s="423"/>
      <c r="D983" s="421" t="s">
        <v>129</v>
      </c>
      <c r="E983" s="50">
        <f t="shared" si="8"/>
        <v>14</v>
      </c>
      <c r="F983" s="285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2127</v>
      </c>
      <c r="B984" s="28"/>
      <c r="C984" s="276"/>
      <c r="D984" s="421" t="s">
        <v>129</v>
      </c>
      <c r="E984" s="50">
        <f t="shared" si="8"/>
        <v>0</v>
      </c>
      <c r="F984" s="285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451</v>
      </c>
      <c r="B985" s="280"/>
      <c r="C985" s="420"/>
      <c r="D985" s="421" t="s">
        <v>137</v>
      </c>
      <c r="E985" s="50">
        <f t="shared" si="8"/>
        <v>11</v>
      </c>
      <c r="F985" s="285">
        <f t="shared" si="9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860</v>
      </c>
      <c r="B986" s="420"/>
      <c r="C986" s="420"/>
      <c r="D986" s="1" t="s">
        <v>131</v>
      </c>
      <c r="E986" s="50">
        <f t="shared" si="8"/>
        <v>2</v>
      </c>
      <c r="F986" s="285">
        <f t="shared" si="9"/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1194</v>
      </c>
      <c r="B987" s="423"/>
      <c r="C987" s="423"/>
      <c r="D987" s="421" t="s">
        <v>135</v>
      </c>
      <c r="E987" s="50">
        <f t="shared" si="8"/>
        <v>8</v>
      </c>
      <c r="F987" s="285">
        <f t="shared" si="9"/>
        <v>54</v>
      </c>
      <c r="H987" s="50">
        <v>34</v>
      </c>
      <c r="I987" s="50">
        <v>15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506</v>
      </c>
      <c r="B988" s="420"/>
      <c r="C988" s="420"/>
      <c r="D988" s="1" t="s">
        <v>131</v>
      </c>
      <c r="E988" s="50">
        <f t="shared" si="8"/>
        <v>3</v>
      </c>
      <c r="F988" s="285">
        <f t="shared" si="9"/>
        <v>9</v>
      </c>
      <c r="H988" s="50">
        <v>9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1728</v>
      </c>
      <c r="B989" s="423"/>
      <c r="C989" s="423"/>
      <c r="D989" s="421" t="s">
        <v>130</v>
      </c>
      <c r="E989" s="50">
        <f t="shared" si="8"/>
        <v>1</v>
      </c>
      <c r="F989" s="285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1239</v>
      </c>
      <c r="B990" s="28"/>
      <c r="C990" s="276"/>
      <c r="D990" s="421" t="s">
        <v>129</v>
      </c>
      <c r="E990" s="50">
        <f t="shared" si="8"/>
        <v>1</v>
      </c>
      <c r="F990" s="285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2128</v>
      </c>
      <c r="B991" s="28"/>
      <c r="C991" s="423"/>
      <c r="D991" s="421" t="s">
        <v>129</v>
      </c>
      <c r="E991" s="50">
        <f t="shared" si="8"/>
        <v>0</v>
      </c>
      <c r="F991" s="285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603</v>
      </c>
      <c r="B992" s="420"/>
      <c r="C992" s="420"/>
      <c r="D992" s="421" t="s">
        <v>140</v>
      </c>
      <c r="E992" s="50">
        <f t="shared" si="8"/>
        <v>32</v>
      </c>
      <c r="F992" s="285">
        <f t="shared" si="9"/>
        <v>105</v>
      </c>
      <c r="H992" s="50">
        <v>31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3134</v>
      </c>
      <c r="B993" s="28"/>
      <c r="C993" s="276"/>
      <c r="D993" s="421" t="s">
        <v>129</v>
      </c>
      <c r="E993" s="50">
        <f t="shared" si="8"/>
        <v>0</v>
      </c>
      <c r="F993" s="285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2107</v>
      </c>
      <c r="B994" s="423"/>
      <c r="C994" s="423"/>
      <c r="D994" s="421" t="s">
        <v>132</v>
      </c>
      <c r="E994" s="50">
        <f t="shared" si="8"/>
        <v>5</v>
      </c>
      <c r="F994" s="285">
        <f t="shared" si="9"/>
        <v>0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549</v>
      </c>
      <c r="B995" s="420"/>
      <c r="C995" s="420"/>
      <c r="D995" s="421" t="s">
        <v>136</v>
      </c>
      <c r="E995" s="50">
        <f t="shared" si="8"/>
        <v>11</v>
      </c>
      <c r="F995" s="285">
        <f t="shared" si="9"/>
        <v>18</v>
      </c>
      <c r="H995" s="460">
        <v>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1291</v>
      </c>
      <c r="B996" s="28"/>
      <c r="C996" s="423"/>
      <c r="D996" s="421" t="s">
        <v>129</v>
      </c>
      <c r="E996" s="50">
        <f t="shared" si="8"/>
        <v>1</v>
      </c>
      <c r="F996" s="285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978</v>
      </c>
      <c r="B997" s="420"/>
      <c r="C997" s="420"/>
      <c r="D997" s="1" t="s">
        <v>131</v>
      </c>
      <c r="E997" s="50">
        <f t="shared" si="8"/>
        <v>3</v>
      </c>
      <c r="F997" s="285">
        <f t="shared" si="9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519</v>
      </c>
      <c r="B998" s="420"/>
      <c r="C998" s="420"/>
      <c r="D998" s="421" t="s">
        <v>133</v>
      </c>
      <c r="E998" s="50">
        <f t="shared" si="8"/>
        <v>42</v>
      </c>
      <c r="F998" s="285">
        <f t="shared" si="9"/>
        <v>219</v>
      </c>
      <c r="H998" s="50">
        <v>150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2893</v>
      </c>
      <c r="B999" s="28"/>
      <c r="C999" s="276"/>
      <c r="D999" s="421" t="s">
        <v>129</v>
      </c>
      <c r="E999" s="50">
        <f t="shared" si="8"/>
        <v>0</v>
      </c>
      <c r="F999" s="285">
        <f t="shared" si="9"/>
        <v>4</v>
      </c>
      <c r="J999" s="50">
        <v>4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486</v>
      </c>
      <c r="B1000" s="420"/>
      <c r="C1000" s="420"/>
      <c r="D1000" s="421" t="s">
        <v>136</v>
      </c>
      <c r="E1000" s="50">
        <f t="shared" si="8"/>
        <v>16</v>
      </c>
      <c r="F1000" s="285">
        <f t="shared" si="9"/>
        <v>46</v>
      </c>
      <c r="H1000" s="50">
        <v>14</v>
      </c>
      <c r="I1000" s="50">
        <v>32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2356</v>
      </c>
      <c r="B1001" s="28"/>
      <c r="C1001" s="276"/>
      <c r="D1001" s="421" t="s">
        <v>129</v>
      </c>
      <c r="E1001" s="50">
        <f t="shared" ref="E1001:E1064" si="10">COUNTIF($A$599:$AQF$672,A1001)</f>
        <v>1</v>
      </c>
      <c r="F1001" s="285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2759</v>
      </c>
      <c r="B1002" s="423"/>
      <c r="C1002" s="423"/>
      <c r="D1002" s="421" t="s">
        <v>132</v>
      </c>
      <c r="E1002" s="50">
        <f t="shared" si="10"/>
        <v>1</v>
      </c>
      <c r="F1002" s="285">
        <f t="shared" si="11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2905</v>
      </c>
      <c r="B1003" s="28"/>
      <c r="C1003" s="423"/>
      <c r="D1003" s="421" t="s">
        <v>129</v>
      </c>
      <c r="E1003" s="50">
        <f t="shared" si="10"/>
        <v>0</v>
      </c>
      <c r="F1003" s="285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966</v>
      </c>
      <c r="B1004" s="420"/>
      <c r="C1004" s="420"/>
      <c r="D1004" s="1" t="s">
        <v>131</v>
      </c>
      <c r="E1004" s="50">
        <f t="shared" si="10"/>
        <v>6</v>
      </c>
      <c r="F1004" s="285">
        <f t="shared" si="11"/>
        <v>10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526</v>
      </c>
      <c r="B1005" s="28"/>
      <c r="C1005" s="420"/>
      <c r="D1005" s="421" t="s">
        <v>137</v>
      </c>
      <c r="E1005" s="50">
        <f t="shared" si="10"/>
        <v>29</v>
      </c>
      <c r="F1005" s="285">
        <f t="shared" si="11"/>
        <v>165</v>
      </c>
      <c r="H1005" s="50">
        <v>118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837</v>
      </c>
      <c r="B1006" s="420"/>
      <c r="C1006" s="420"/>
      <c r="D1006" s="1" t="s">
        <v>131</v>
      </c>
      <c r="E1006" s="50">
        <f t="shared" si="10"/>
        <v>4</v>
      </c>
      <c r="F1006" s="285">
        <f t="shared" si="11"/>
        <v>10</v>
      </c>
      <c r="H1006" s="50">
        <v>10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628</v>
      </c>
      <c r="B1007" s="280"/>
      <c r="C1007" s="420"/>
      <c r="D1007" s="421" t="s">
        <v>134</v>
      </c>
      <c r="E1007" s="50">
        <f t="shared" si="10"/>
        <v>5</v>
      </c>
      <c r="F1007" s="285">
        <f t="shared" si="11"/>
        <v>4</v>
      </c>
      <c r="H1007" s="460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3174</v>
      </c>
      <c r="B1008" s="423"/>
      <c r="C1008" s="423"/>
      <c r="D1008" s="421" t="s">
        <v>130</v>
      </c>
      <c r="E1008" s="50">
        <f t="shared" si="10"/>
        <v>11</v>
      </c>
      <c r="F1008" s="285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2855</v>
      </c>
      <c r="B1009" s="28"/>
      <c r="C1009" s="423"/>
      <c r="D1009" s="421" t="s">
        <v>129</v>
      </c>
      <c r="E1009" s="50">
        <f t="shared" si="10"/>
        <v>0</v>
      </c>
      <c r="F1009" s="285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595</v>
      </c>
      <c r="B1010" s="28"/>
      <c r="C1010" s="276"/>
      <c r="D1010" s="421" t="s">
        <v>129</v>
      </c>
      <c r="E1010" s="50">
        <f t="shared" si="10"/>
        <v>1</v>
      </c>
      <c r="F1010" s="285">
        <f t="shared" si="11"/>
        <v>0</v>
      </c>
      <c r="H1010" s="460"/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823</v>
      </c>
      <c r="B1011" s="280"/>
      <c r="C1011" s="420"/>
      <c r="D1011" s="421" t="s">
        <v>139</v>
      </c>
      <c r="E1011" s="50">
        <f t="shared" si="10"/>
        <v>48</v>
      </c>
      <c r="F1011" s="285">
        <f t="shared" si="11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2129</v>
      </c>
      <c r="B1012" s="423"/>
      <c r="C1012" s="423"/>
      <c r="D1012" s="421" t="s">
        <v>132</v>
      </c>
      <c r="E1012" s="50">
        <f t="shared" si="10"/>
        <v>0</v>
      </c>
      <c r="F1012" s="285">
        <f t="shared" si="11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661</v>
      </c>
      <c r="B1013" s="423"/>
      <c r="C1013" s="423"/>
      <c r="D1013" s="421" t="s">
        <v>130</v>
      </c>
      <c r="E1013" s="50">
        <f t="shared" si="10"/>
        <v>11</v>
      </c>
      <c r="F1013" s="285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971</v>
      </c>
      <c r="B1014" s="28"/>
      <c r="C1014" s="276"/>
      <c r="D1014" s="421" t="s">
        <v>129</v>
      </c>
      <c r="E1014" s="50">
        <f t="shared" si="10"/>
        <v>0</v>
      </c>
      <c r="F1014" s="285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596</v>
      </c>
      <c r="B1015" s="28"/>
      <c r="C1015" s="276"/>
      <c r="D1015" s="421" t="s">
        <v>129</v>
      </c>
      <c r="E1015" s="50">
        <f t="shared" si="10"/>
        <v>0</v>
      </c>
      <c r="F1015" s="285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2887</v>
      </c>
      <c r="B1016" s="28"/>
      <c r="C1016" s="276"/>
      <c r="D1016" s="421" t="s">
        <v>129</v>
      </c>
      <c r="E1016" s="50">
        <f t="shared" si="10"/>
        <v>0</v>
      </c>
      <c r="F1016" s="285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2130</v>
      </c>
      <c r="B1017" s="28"/>
      <c r="C1017" s="276"/>
      <c r="D1017" s="421" t="s">
        <v>129</v>
      </c>
      <c r="E1017" s="50">
        <f t="shared" si="10"/>
        <v>0</v>
      </c>
      <c r="F1017" s="285">
        <f t="shared" si="11"/>
        <v>0</v>
      </c>
      <c r="H1017" s="460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2870</v>
      </c>
      <c r="B1018" s="423"/>
      <c r="C1018" s="423"/>
      <c r="D1018" s="421" t="s">
        <v>130</v>
      </c>
      <c r="E1018" s="50">
        <f t="shared" si="10"/>
        <v>33</v>
      </c>
      <c r="F1018" s="285">
        <f t="shared" si="11"/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967</v>
      </c>
      <c r="B1019" s="420"/>
      <c r="C1019" s="420"/>
      <c r="D1019" s="1" t="s">
        <v>131</v>
      </c>
      <c r="E1019" s="50">
        <f t="shared" si="10"/>
        <v>6</v>
      </c>
      <c r="F1019" s="285">
        <f t="shared" si="11"/>
        <v>11</v>
      </c>
      <c r="H1019" s="50">
        <v>4</v>
      </c>
      <c r="I1019" s="50">
        <v>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2131</v>
      </c>
      <c r="B1020" s="28"/>
      <c r="C1020" s="276"/>
      <c r="D1020" s="421" t="s">
        <v>129</v>
      </c>
      <c r="E1020" s="50">
        <f t="shared" si="10"/>
        <v>0</v>
      </c>
      <c r="F1020" s="285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644</v>
      </c>
      <c r="B1021" s="423"/>
      <c r="C1021" s="423"/>
      <c r="D1021" s="421" t="s">
        <v>130</v>
      </c>
      <c r="E1021" s="50">
        <f t="shared" si="10"/>
        <v>5</v>
      </c>
      <c r="F1021" s="285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2700</v>
      </c>
      <c r="B1022" s="28"/>
      <c r="C1022" s="276"/>
      <c r="D1022" s="421" t="s">
        <v>129</v>
      </c>
      <c r="E1022" s="50">
        <f t="shared" si="10"/>
        <v>0</v>
      </c>
      <c r="F1022" s="285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2351</v>
      </c>
      <c r="B1023" s="28"/>
      <c r="C1023" s="276"/>
      <c r="D1023" s="421" t="s">
        <v>129</v>
      </c>
      <c r="E1023" s="50">
        <f t="shared" si="10"/>
        <v>0</v>
      </c>
      <c r="F1023" s="285">
        <f t="shared" si="11"/>
        <v>0</v>
      </c>
      <c r="H1023" s="460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2132</v>
      </c>
      <c r="B1024" s="423"/>
      <c r="C1024" s="423"/>
      <c r="D1024" s="421" t="s">
        <v>130</v>
      </c>
      <c r="E1024" s="50">
        <f t="shared" si="10"/>
        <v>0</v>
      </c>
      <c r="F1024" s="285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1260</v>
      </c>
      <c r="B1025" s="28"/>
      <c r="C1025" s="276"/>
      <c r="D1025" s="421" t="s">
        <v>129</v>
      </c>
      <c r="E1025" s="50">
        <f t="shared" si="10"/>
        <v>1</v>
      </c>
      <c r="F1025" s="285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2647</v>
      </c>
      <c r="B1026" s="28"/>
      <c r="C1026" s="276"/>
      <c r="D1026" s="421" t="s">
        <v>129</v>
      </c>
      <c r="E1026" s="50">
        <f t="shared" si="10"/>
        <v>0</v>
      </c>
      <c r="F1026" s="285">
        <f t="shared" si="11"/>
        <v>0</v>
      </c>
      <c r="H1026" s="460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2860</v>
      </c>
      <c r="B1027" s="28"/>
      <c r="C1027" s="276"/>
      <c r="D1027" s="421" t="s">
        <v>129</v>
      </c>
      <c r="E1027" s="50">
        <f t="shared" si="10"/>
        <v>0</v>
      </c>
      <c r="F1027" s="285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2835</v>
      </c>
      <c r="B1028" s="28"/>
      <c r="C1028" s="276"/>
      <c r="D1028" s="421" t="s">
        <v>129</v>
      </c>
      <c r="E1028" s="50">
        <f t="shared" si="10"/>
        <v>0</v>
      </c>
      <c r="F1028" s="285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2077</v>
      </c>
      <c r="B1029" s="28"/>
      <c r="C1029" s="276"/>
      <c r="D1029" s="421" t="s">
        <v>129</v>
      </c>
      <c r="E1029" s="50">
        <f t="shared" si="10"/>
        <v>0</v>
      </c>
      <c r="F1029" s="285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2133</v>
      </c>
      <c r="B1030" s="28"/>
      <c r="C1030" s="276"/>
      <c r="D1030" s="421" t="s">
        <v>129</v>
      </c>
      <c r="E1030" s="50">
        <f t="shared" si="10"/>
        <v>0</v>
      </c>
      <c r="F1030" s="285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1859</v>
      </c>
      <c r="B1031" s="28"/>
      <c r="C1031" s="423"/>
      <c r="D1031" s="421" t="s">
        <v>129</v>
      </c>
      <c r="E1031" s="50">
        <f t="shared" si="10"/>
        <v>4</v>
      </c>
      <c r="F1031" s="285">
        <f t="shared" si="11"/>
        <v>69</v>
      </c>
      <c r="H1031" s="50">
        <v>24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2743</v>
      </c>
      <c r="B1032" s="28"/>
      <c r="C1032" s="276"/>
      <c r="D1032" s="421" t="s">
        <v>129</v>
      </c>
      <c r="E1032" s="50">
        <f t="shared" si="10"/>
        <v>0</v>
      </c>
      <c r="F1032" s="285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650</v>
      </c>
      <c r="B1033" s="28"/>
      <c r="C1033" s="423"/>
      <c r="D1033" s="421" t="s">
        <v>129</v>
      </c>
      <c r="E1033" s="50">
        <f t="shared" si="10"/>
        <v>0</v>
      </c>
      <c r="F1033" s="285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2762</v>
      </c>
      <c r="B1034" s="28"/>
      <c r="C1034" s="276"/>
      <c r="D1034" s="421" t="s">
        <v>129</v>
      </c>
      <c r="E1034" s="50">
        <f t="shared" si="10"/>
        <v>1</v>
      </c>
      <c r="F1034" s="285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2134</v>
      </c>
      <c r="B1035" s="28"/>
      <c r="C1035" s="423"/>
      <c r="D1035" s="421" t="s">
        <v>129</v>
      </c>
      <c r="E1035" s="50">
        <f t="shared" si="10"/>
        <v>3</v>
      </c>
      <c r="F1035" s="285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2758</v>
      </c>
      <c r="B1036" s="28"/>
      <c r="C1036" s="276"/>
      <c r="D1036" s="421" t="s">
        <v>129</v>
      </c>
      <c r="E1036" s="50">
        <f t="shared" si="10"/>
        <v>0</v>
      </c>
      <c r="F1036" s="285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2639</v>
      </c>
      <c r="B1037" s="423"/>
      <c r="C1037" s="423"/>
      <c r="D1037" s="421" t="s">
        <v>130</v>
      </c>
      <c r="E1037" s="50">
        <f t="shared" si="10"/>
        <v>0</v>
      </c>
      <c r="F1037" s="285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995</v>
      </c>
      <c r="B1038" s="423"/>
      <c r="C1038" s="423"/>
      <c r="D1038" s="421" t="s">
        <v>130</v>
      </c>
      <c r="E1038" s="50">
        <f t="shared" si="10"/>
        <v>3</v>
      </c>
      <c r="F1038" s="285">
        <f t="shared" si="11"/>
        <v>43</v>
      </c>
      <c r="H1038" s="50">
        <v>40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2869</v>
      </c>
      <c r="B1039" s="28"/>
      <c r="C1039" s="276"/>
      <c r="D1039" s="421" t="s">
        <v>129</v>
      </c>
      <c r="E1039" s="50">
        <f t="shared" si="10"/>
        <v>18</v>
      </c>
      <c r="F1039" s="285">
        <f t="shared" si="11"/>
        <v>82</v>
      </c>
      <c r="H1039" s="50">
        <v>45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2579</v>
      </c>
      <c r="B1040" s="28"/>
      <c r="C1040" s="276"/>
      <c r="D1040" s="421" t="s">
        <v>129</v>
      </c>
      <c r="E1040" s="50">
        <f t="shared" si="10"/>
        <v>0</v>
      </c>
      <c r="F1040" s="285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471</v>
      </c>
      <c r="B1041" s="420"/>
      <c r="C1041" s="420"/>
      <c r="D1041" s="421" t="s">
        <v>140</v>
      </c>
      <c r="E1041" s="50">
        <f t="shared" si="10"/>
        <v>43</v>
      </c>
      <c r="F1041" s="285">
        <f t="shared" si="11"/>
        <v>77</v>
      </c>
      <c r="H1041" s="50">
        <v>61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2551</v>
      </c>
      <c r="B1042" s="28"/>
      <c r="C1042" s="276"/>
      <c r="D1042" s="421" t="s">
        <v>129</v>
      </c>
      <c r="E1042" s="50">
        <f t="shared" si="10"/>
        <v>0</v>
      </c>
      <c r="F1042" s="285">
        <f t="shared" si="11"/>
        <v>0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2854</v>
      </c>
      <c r="B1043" s="28"/>
      <c r="C1043" s="276"/>
      <c r="D1043" s="421" t="s">
        <v>129</v>
      </c>
      <c r="E1043" s="50">
        <f t="shared" si="10"/>
        <v>0</v>
      </c>
      <c r="F1043" s="285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481</v>
      </c>
      <c r="B1044" s="423"/>
      <c r="C1044" s="423"/>
      <c r="D1044" s="421" t="s">
        <v>135</v>
      </c>
      <c r="E1044" s="50">
        <f t="shared" si="10"/>
        <v>3</v>
      </c>
      <c r="F1044" s="285">
        <f t="shared" si="11"/>
        <v>9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590</v>
      </c>
      <c r="B1045" s="423"/>
      <c r="C1045" s="423"/>
      <c r="D1045" s="421" t="s">
        <v>130</v>
      </c>
      <c r="E1045" s="50">
        <f t="shared" si="10"/>
        <v>1</v>
      </c>
      <c r="F1045" s="285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671</v>
      </c>
      <c r="B1046" s="280"/>
      <c r="C1046" s="420"/>
      <c r="D1046" s="421" t="s">
        <v>134</v>
      </c>
      <c r="E1046" s="50">
        <f t="shared" si="10"/>
        <v>22</v>
      </c>
      <c r="F1046" s="285">
        <f t="shared" si="11"/>
        <v>10</v>
      </c>
      <c r="H1046" s="50">
        <v>8</v>
      </c>
      <c r="I1046" s="50">
        <v>2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2578</v>
      </c>
      <c r="B1047" s="28"/>
      <c r="C1047" s="276"/>
      <c r="D1047" s="421" t="s">
        <v>129</v>
      </c>
      <c r="E1047" s="50">
        <f t="shared" si="10"/>
        <v>0</v>
      </c>
      <c r="F1047" s="285">
        <f t="shared" si="11"/>
        <v>0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2630</v>
      </c>
      <c r="B1048" s="28"/>
      <c r="C1048" s="276"/>
      <c r="D1048" s="421" t="s">
        <v>129</v>
      </c>
      <c r="E1048" s="50">
        <f t="shared" si="10"/>
        <v>0</v>
      </c>
      <c r="F1048" s="285">
        <f t="shared" si="11"/>
        <v>0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1297</v>
      </c>
      <c r="B1049" s="28"/>
      <c r="C1049" s="276"/>
      <c r="D1049" s="421" t="s">
        <v>129</v>
      </c>
      <c r="E1049" s="50">
        <f t="shared" si="10"/>
        <v>0</v>
      </c>
      <c r="F1049" s="285">
        <f t="shared" si="11"/>
        <v>4</v>
      </c>
      <c r="J1049" s="50">
        <v>4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834</v>
      </c>
      <c r="B1050" s="423"/>
      <c r="C1050" s="423"/>
      <c r="D1050" s="421" t="s">
        <v>130</v>
      </c>
      <c r="E1050" s="50">
        <f t="shared" si="10"/>
        <v>2</v>
      </c>
      <c r="F1050" s="285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493</v>
      </c>
      <c r="B1051" s="420"/>
      <c r="C1051" s="420"/>
      <c r="D1051" s="421" t="s">
        <v>136</v>
      </c>
      <c r="E1051" s="50">
        <f t="shared" si="10"/>
        <v>6</v>
      </c>
      <c r="F1051" s="285">
        <f t="shared" si="11"/>
        <v>37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1272</v>
      </c>
      <c r="B1052" s="423"/>
      <c r="C1052" s="423"/>
      <c r="D1052" s="421" t="s">
        <v>130</v>
      </c>
      <c r="E1052" s="50">
        <f t="shared" si="10"/>
        <v>2</v>
      </c>
      <c r="F1052" s="285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2895</v>
      </c>
      <c r="B1053" s="28"/>
      <c r="C1053" s="276"/>
      <c r="D1053" s="421" t="s">
        <v>129</v>
      </c>
      <c r="E1053" s="50">
        <f t="shared" si="10"/>
        <v>0</v>
      </c>
      <c r="F1053" s="285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2695</v>
      </c>
      <c r="B1054" s="423"/>
      <c r="C1054" s="423"/>
      <c r="D1054" s="421" t="s">
        <v>132</v>
      </c>
      <c r="E1054" s="50">
        <f t="shared" si="10"/>
        <v>2</v>
      </c>
      <c r="F1054" s="285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504</v>
      </c>
      <c r="B1055" s="280"/>
      <c r="C1055" s="420"/>
      <c r="D1055" s="421" t="s">
        <v>137</v>
      </c>
      <c r="E1055" s="50">
        <f t="shared" si="10"/>
        <v>35</v>
      </c>
      <c r="F1055" s="285">
        <f t="shared" si="11"/>
        <v>39</v>
      </c>
      <c r="H1055" s="50">
        <v>34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870</v>
      </c>
      <c r="B1056" s="170"/>
      <c r="C1056" s="420"/>
      <c r="D1056" s="421" t="s">
        <v>137</v>
      </c>
      <c r="E1056" s="50">
        <f t="shared" si="10"/>
        <v>0</v>
      </c>
      <c r="F1056" s="285">
        <f t="shared" si="11"/>
        <v>4</v>
      </c>
      <c r="H1056" s="50">
        <v>4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2607</v>
      </c>
      <c r="B1057" s="28"/>
      <c r="C1057" s="276"/>
      <c r="D1057" s="421" t="s">
        <v>129</v>
      </c>
      <c r="E1057" s="50">
        <f t="shared" si="10"/>
        <v>0</v>
      </c>
      <c r="F1057" s="285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645</v>
      </c>
      <c r="B1058" s="28"/>
      <c r="C1058" s="276"/>
      <c r="D1058" s="421" t="s">
        <v>129</v>
      </c>
      <c r="E1058" s="50">
        <f t="shared" si="10"/>
        <v>5</v>
      </c>
      <c r="F1058" s="285">
        <f t="shared" si="11"/>
        <v>12</v>
      </c>
      <c r="I1058" s="50">
        <v>1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672</v>
      </c>
      <c r="B1059" s="28"/>
      <c r="C1059" s="276"/>
      <c r="D1059" s="421" t="s">
        <v>129</v>
      </c>
      <c r="E1059" s="50">
        <f t="shared" si="10"/>
        <v>1</v>
      </c>
      <c r="F1059" s="285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810</v>
      </c>
      <c r="B1060" s="423"/>
      <c r="C1060" s="423"/>
      <c r="D1060" s="421" t="s">
        <v>135</v>
      </c>
      <c r="E1060" s="50">
        <f t="shared" si="10"/>
        <v>11</v>
      </c>
      <c r="F1060" s="285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1295</v>
      </c>
      <c r="B1061" s="28"/>
      <c r="C1061" s="276"/>
      <c r="D1061" s="421" t="s">
        <v>129</v>
      </c>
      <c r="E1061" s="50">
        <f t="shared" si="10"/>
        <v>0</v>
      </c>
      <c r="F1061" s="285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2744</v>
      </c>
      <c r="B1062" s="28"/>
      <c r="C1062" s="276"/>
      <c r="D1062" s="421" t="s">
        <v>129</v>
      </c>
      <c r="E1062" s="50">
        <f t="shared" si="10"/>
        <v>0</v>
      </c>
      <c r="F1062" s="285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657</v>
      </c>
      <c r="B1063" s="423"/>
      <c r="C1063" s="423"/>
      <c r="D1063" s="421" t="s">
        <v>132</v>
      </c>
      <c r="E1063" s="50">
        <f t="shared" si="10"/>
        <v>9</v>
      </c>
      <c r="F1063" s="285">
        <f t="shared" si="11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890</v>
      </c>
      <c r="B1064" s="423"/>
      <c r="C1064" s="423"/>
      <c r="D1064" s="421" t="s">
        <v>132</v>
      </c>
      <c r="E1064" s="50">
        <f t="shared" si="10"/>
        <v>3</v>
      </c>
      <c r="F1064" s="285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2539</v>
      </c>
      <c r="B1065" s="28"/>
      <c r="C1065" s="276"/>
      <c r="D1065" s="421" t="s">
        <v>129</v>
      </c>
      <c r="E1065" s="50">
        <f t="shared" ref="E1065:E1128" si="12">COUNTIF($A$599:$AQF$672,A1065)</f>
        <v>31</v>
      </c>
      <c r="F1065" s="285">
        <f t="shared" ref="F1065:F1128" si="13">SUM(G1065:L1065)</f>
        <v>5</v>
      </c>
      <c r="H1065" s="50">
        <v>5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1252</v>
      </c>
      <c r="B1066" s="420"/>
      <c r="C1066" s="420"/>
      <c r="D1066" s="421" t="s">
        <v>133</v>
      </c>
      <c r="E1066" s="50">
        <f t="shared" si="12"/>
        <v>59</v>
      </c>
      <c r="F1066" s="285">
        <f t="shared" si="13"/>
        <v>11</v>
      </c>
      <c r="H1066" s="50">
        <v>11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2683</v>
      </c>
      <c r="B1067" s="420"/>
      <c r="C1067" s="420"/>
      <c r="D1067" s="1" t="s">
        <v>131</v>
      </c>
      <c r="E1067" s="50">
        <f t="shared" si="12"/>
        <v>4</v>
      </c>
      <c r="F1067" s="285">
        <f t="shared" si="13"/>
        <v>11</v>
      </c>
      <c r="J1067" s="50">
        <v>11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1709</v>
      </c>
      <c r="B1068" s="423"/>
      <c r="C1068" s="423"/>
      <c r="D1068" s="421" t="s">
        <v>132</v>
      </c>
      <c r="E1068" s="50">
        <f t="shared" si="12"/>
        <v>3</v>
      </c>
      <c r="F1068" s="285">
        <f t="shared" si="13"/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2783</v>
      </c>
      <c r="B1069" s="28"/>
      <c r="C1069" s="276"/>
      <c r="D1069" s="421" t="s">
        <v>129</v>
      </c>
      <c r="E1069" s="50">
        <f t="shared" si="12"/>
        <v>0</v>
      </c>
      <c r="F1069" s="285">
        <f t="shared" si="13"/>
        <v>0</v>
      </c>
      <c r="H1069" s="460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1740</v>
      </c>
      <c r="B1070" s="28"/>
      <c r="C1070" s="423"/>
      <c r="D1070" s="421" t="s">
        <v>129</v>
      </c>
      <c r="E1070" s="50">
        <f t="shared" si="12"/>
        <v>1</v>
      </c>
      <c r="F1070" s="285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2843</v>
      </c>
      <c r="B1071" s="28"/>
      <c r="C1071" s="276"/>
      <c r="D1071" s="421" t="s">
        <v>129</v>
      </c>
      <c r="E1071" s="50">
        <f t="shared" si="12"/>
        <v>0</v>
      </c>
      <c r="F1071" s="285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2714</v>
      </c>
      <c r="B1072" s="28"/>
      <c r="C1072" s="276"/>
      <c r="D1072" s="421" t="s">
        <v>129</v>
      </c>
      <c r="E1072" s="50">
        <f t="shared" si="12"/>
        <v>1</v>
      </c>
      <c r="F1072" s="285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2718</v>
      </c>
      <c r="B1073" s="28"/>
      <c r="C1073" s="276"/>
      <c r="D1073" s="421" t="s">
        <v>129</v>
      </c>
      <c r="E1073" s="50">
        <f t="shared" si="12"/>
        <v>0</v>
      </c>
      <c r="F1073" s="285">
        <f t="shared" si="13"/>
        <v>7</v>
      </c>
      <c r="H1073" s="50">
        <v>7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544</v>
      </c>
      <c r="B1074" s="28"/>
      <c r="C1074" s="276"/>
      <c r="D1074" s="421" t="s">
        <v>129</v>
      </c>
      <c r="E1074" s="50">
        <f t="shared" si="12"/>
        <v>1</v>
      </c>
      <c r="F1074" s="285">
        <f t="shared" si="13"/>
        <v>0</v>
      </c>
      <c r="H1074" s="460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578</v>
      </c>
      <c r="B1075" s="420"/>
      <c r="C1075" s="420"/>
      <c r="D1075" s="421" t="s">
        <v>140</v>
      </c>
      <c r="E1075" s="50">
        <f t="shared" si="12"/>
        <v>11</v>
      </c>
      <c r="F1075" s="285">
        <f t="shared" si="13"/>
        <v>0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515</v>
      </c>
      <c r="B1076" s="280"/>
      <c r="C1076" s="420"/>
      <c r="D1076" s="421" t="s">
        <v>134</v>
      </c>
      <c r="E1076" s="50">
        <f t="shared" si="12"/>
        <v>8</v>
      </c>
      <c r="F1076" s="285">
        <f t="shared" si="13"/>
        <v>36</v>
      </c>
      <c r="I1076" s="50">
        <v>23</v>
      </c>
      <c r="J1076" s="50">
        <v>13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2070</v>
      </c>
      <c r="B1077" s="423"/>
      <c r="C1077" s="423"/>
      <c r="D1077" s="421" t="s">
        <v>135</v>
      </c>
      <c r="E1077" s="50">
        <f t="shared" si="12"/>
        <v>2</v>
      </c>
      <c r="F1077" s="285">
        <f t="shared" si="13"/>
        <v>15</v>
      </c>
      <c r="J1077" s="50">
        <v>15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2820</v>
      </c>
      <c r="B1078" s="420"/>
      <c r="C1078" s="420"/>
      <c r="D1078" s="1" t="s">
        <v>131</v>
      </c>
      <c r="E1078" s="50">
        <f t="shared" si="12"/>
        <v>11</v>
      </c>
      <c r="F1078" s="285">
        <f t="shared" si="13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2135</v>
      </c>
      <c r="B1079" s="28"/>
      <c r="C1079" s="276"/>
      <c r="D1079" s="421" t="s">
        <v>129</v>
      </c>
      <c r="E1079" s="50">
        <f t="shared" si="12"/>
        <v>0</v>
      </c>
      <c r="F1079" s="285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826</v>
      </c>
      <c r="B1080" s="422"/>
      <c r="C1080" s="420"/>
      <c r="D1080" s="421" t="s">
        <v>139</v>
      </c>
      <c r="E1080" s="50">
        <f t="shared" si="12"/>
        <v>16</v>
      </c>
      <c r="F1080" s="285">
        <f t="shared" si="13"/>
        <v>36</v>
      </c>
      <c r="I1080" s="50">
        <v>36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712</v>
      </c>
      <c r="B1081" s="422"/>
      <c r="C1081" s="420"/>
      <c r="D1081" s="421" t="s">
        <v>139</v>
      </c>
      <c r="E1081" s="50">
        <f t="shared" si="12"/>
        <v>21</v>
      </c>
      <c r="F1081" s="285">
        <f t="shared" si="13"/>
        <v>55</v>
      </c>
      <c r="H1081" s="50">
        <v>50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2330</v>
      </c>
      <c r="B1082" s="423"/>
      <c r="C1082" s="423"/>
      <c r="D1082" s="421" t="s">
        <v>130</v>
      </c>
      <c r="E1082" s="50">
        <f t="shared" si="12"/>
        <v>1</v>
      </c>
      <c r="F1082" s="285">
        <f t="shared" si="13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718</v>
      </c>
      <c r="B1083" s="420"/>
      <c r="C1083" s="420"/>
      <c r="D1083" s="421" t="s">
        <v>136</v>
      </c>
      <c r="E1083" s="50">
        <f t="shared" si="12"/>
        <v>40</v>
      </c>
      <c r="F1083" s="285">
        <f t="shared" si="13"/>
        <v>83</v>
      </c>
      <c r="H1083" s="50">
        <v>75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666</v>
      </c>
      <c r="B1084" s="420"/>
      <c r="C1084" s="420"/>
      <c r="D1084" s="421" t="s">
        <v>136</v>
      </c>
      <c r="E1084" s="50">
        <f t="shared" si="12"/>
        <v>2</v>
      </c>
      <c r="F1084" s="285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632</v>
      </c>
      <c r="B1085" s="28"/>
      <c r="C1085" s="276"/>
      <c r="D1085" s="421" t="s">
        <v>129</v>
      </c>
      <c r="E1085" s="50">
        <f t="shared" si="12"/>
        <v>7</v>
      </c>
      <c r="F1085" s="285">
        <f t="shared" si="13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512</v>
      </c>
      <c r="B1086" s="420"/>
      <c r="C1086" s="420"/>
      <c r="D1086" s="421" t="s">
        <v>136</v>
      </c>
      <c r="E1086" s="50">
        <f t="shared" si="12"/>
        <v>14</v>
      </c>
      <c r="F1086" s="285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2865</v>
      </c>
      <c r="B1087" s="28"/>
      <c r="C1087" s="276"/>
      <c r="D1087" s="421" t="s">
        <v>129</v>
      </c>
      <c r="E1087" s="50">
        <f t="shared" si="12"/>
        <v>1</v>
      </c>
      <c r="F1087" s="285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991</v>
      </c>
      <c r="B1088" s="206"/>
      <c r="C1088" s="276"/>
      <c r="D1088" s="421" t="s">
        <v>130</v>
      </c>
      <c r="E1088" s="50">
        <f t="shared" si="12"/>
        <v>1</v>
      </c>
      <c r="F1088" s="285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2332</v>
      </c>
      <c r="B1089" s="28"/>
      <c r="C1089" s="276"/>
      <c r="D1089" s="421" t="s">
        <v>129</v>
      </c>
      <c r="E1089" s="50">
        <f t="shared" si="12"/>
        <v>0</v>
      </c>
      <c r="F1089" s="285">
        <f t="shared" si="13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1241</v>
      </c>
      <c r="B1090" s="170"/>
      <c r="C1090" s="420"/>
      <c r="D1090" s="421" t="s">
        <v>137</v>
      </c>
      <c r="E1090" s="50">
        <f t="shared" si="12"/>
        <v>6</v>
      </c>
      <c r="F1090" s="285">
        <f t="shared" si="13"/>
        <v>43</v>
      </c>
      <c r="H1090" s="50">
        <v>43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2113</v>
      </c>
      <c r="B1091" s="420"/>
      <c r="C1091" s="420"/>
      <c r="D1091" s="1" t="s">
        <v>131</v>
      </c>
      <c r="E1091" s="50">
        <f t="shared" si="12"/>
        <v>4</v>
      </c>
      <c r="F1091" s="285">
        <f t="shared" si="13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2749</v>
      </c>
      <c r="B1092" s="28"/>
      <c r="C1092" s="276"/>
      <c r="D1092" s="421" t="s">
        <v>129</v>
      </c>
      <c r="E1092" s="50">
        <f t="shared" si="12"/>
        <v>0</v>
      </c>
      <c r="F1092" s="285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2657</v>
      </c>
      <c r="B1093" s="28"/>
      <c r="C1093" s="276"/>
      <c r="D1093" s="421" t="s">
        <v>129</v>
      </c>
      <c r="E1093" s="50">
        <f t="shared" si="12"/>
        <v>0</v>
      </c>
      <c r="F1093" s="285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612</v>
      </c>
      <c r="B1094" s="280"/>
      <c r="C1094" s="420"/>
      <c r="D1094" s="421" t="s">
        <v>137</v>
      </c>
      <c r="E1094" s="50">
        <f t="shared" si="12"/>
        <v>2</v>
      </c>
      <c r="F1094" s="285">
        <f t="shared" si="13"/>
        <v>3</v>
      </c>
      <c r="H1094" s="460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673</v>
      </c>
      <c r="B1095" s="28"/>
      <c r="C1095" s="423"/>
      <c r="D1095" s="421" t="s">
        <v>129</v>
      </c>
      <c r="E1095" s="50">
        <f t="shared" si="12"/>
        <v>1</v>
      </c>
      <c r="F1095" s="285">
        <f t="shared" si="13"/>
        <v>13</v>
      </c>
      <c r="H1095" s="50">
        <v>13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2678</v>
      </c>
      <c r="B1096" s="28"/>
      <c r="C1096" s="276"/>
      <c r="D1096" s="421" t="s">
        <v>129</v>
      </c>
      <c r="E1096" s="50">
        <f t="shared" si="12"/>
        <v>0</v>
      </c>
      <c r="F1096" s="285">
        <f t="shared" si="13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2777</v>
      </c>
      <c r="B1097" s="28"/>
      <c r="C1097" s="276"/>
      <c r="D1097" s="421" t="s">
        <v>129</v>
      </c>
      <c r="E1097" s="50">
        <f t="shared" si="12"/>
        <v>0</v>
      </c>
      <c r="F1097" s="285">
        <f t="shared" si="13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2136</v>
      </c>
      <c r="B1098" s="28"/>
      <c r="C1098" s="276"/>
      <c r="D1098" s="421" t="s">
        <v>129</v>
      </c>
      <c r="E1098" s="50">
        <f t="shared" si="12"/>
        <v>1</v>
      </c>
      <c r="F1098" s="285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1698</v>
      </c>
      <c r="B1099" s="423"/>
      <c r="C1099" s="423"/>
      <c r="D1099" s="421" t="s">
        <v>130</v>
      </c>
      <c r="E1099" s="50">
        <f t="shared" si="12"/>
        <v>3</v>
      </c>
      <c r="F1099" s="285">
        <f t="shared" si="13"/>
        <v>0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1264</v>
      </c>
      <c r="B1100" s="423"/>
      <c r="C1100" s="423"/>
      <c r="D1100" s="421" t="s">
        <v>132</v>
      </c>
      <c r="E1100" s="50">
        <f t="shared" si="12"/>
        <v>1</v>
      </c>
      <c r="F1100" s="285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2889</v>
      </c>
      <c r="B1101" s="28"/>
      <c r="C1101" s="276"/>
      <c r="D1101" s="421" t="s">
        <v>129</v>
      </c>
      <c r="E1101" s="50">
        <f t="shared" si="12"/>
        <v>0</v>
      </c>
      <c r="F1101" s="285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2672</v>
      </c>
      <c r="B1102" s="28"/>
      <c r="C1102" s="276"/>
      <c r="D1102" s="421" t="s">
        <v>129</v>
      </c>
      <c r="E1102" s="50">
        <f t="shared" si="12"/>
        <v>1</v>
      </c>
      <c r="F1102" s="285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2137</v>
      </c>
      <c r="B1103" s="28"/>
      <c r="C1103" s="276"/>
      <c r="D1103" s="421" t="s">
        <v>129</v>
      </c>
      <c r="E1103" s="50">
        <f t="shared" si="12"/>
        <v>0</v>
      </c>
      <c r="F1103" s="285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454</v>
      </c>
      <c r="B1104" s="423"/>
      <c r="C1104" s="423"/>
      <c r="D1104" s="421" t="s">
        <v>130</v>
      </c>
      <c r="E1104" s="50">
        <f t="shared" si="12"/>
        <v>11</v>
      </c>
      <c r="F1104" s="285">
        <f t="shared" si="13"/>
        <v>0</v>
      </c>
      <c r="H1104" s="460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3119</v>
      </c>
      <c r="B1105" s="28"/>
      <c r="C1105" s="276"/>
      <c r="D1105" s="421" t="s">
        <v>129</v>
      </c>
      <c r="E1105" s="50">
        <f t="shared" si="12"/>
        <v>0</v>
      </c>
      <c r="F1105" s="285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2679</v>
      </c>
      <c r="B1106" s="28"/>
      <c r="C1106" s="276"/>
      <c r="D1106" s="421" t="s">
        <v>129</v>
      </c>
      <c r="E1106" s="50">
        <f t="shared" si="12"/>
        <v>0</v>
      </c>
      <c r="F1106" s="285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2345</v>
      </c>
      <c r="B1107" s="28"/>
      <c r="C1107" s="276"/>
      <c r="D1107" s="421" t="s">
        <v>129</v>
      </c>
      <c r="E1107" s="50">
        <f t="shared" si="12"/>
        <v>0</v>
      </c>
      <c r="F1107" s="285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3118</v>
      </c>
      <c r="B1108" s="28"/>
      <c r="C1108" s="276"/>
      <c r="D1108" s="421" t="s">
        <v>129</v>
      </c>
      <c r="E1108" s="50">
        <f t="shared" si="12"/>
        <v>0</v>
      </c>
      <c r="F1108" s="285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2138</v>
      </c>
      <c r="B1109" s="28"/>
      <c r="C1109" s="276"/>
      <c r="D1109" s="421" t="s">
        <v>129</v>
      </c>
      <c r="E1109" s="50">
        <f t="shared" si="12"/>
        <v>0</v>
      </c>
      <c r="F1109" s="285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467</v>
      </c>
      <c r="B1110" s="28"/>
      <c r="C1110" s="276"/>
      <c r="D1110" s="421" t="s">
        <v>129</v>
      </c>
      <c r="E1110" s="50">
        <f t="shared" si="12"/>
        <v>3</v>
      </c>
      <c r="F1110" s="285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428</v>
      </c>
      <c r="B1111" s="280"/>
      <c r="C1111" s="420"/>
      <c r="D1111" s="421" t="s">
        <v>134</v>
      </c>
      <c r="E1111" s="50">
        <f t="shared" si="12"/>
        <v>6</v>
      </c>
      <c r="F1111" s="285">
        <f t="shared" si="13"/>
        <v>6</v>
      </c>
      <c r="H1111" s="50">
        <v>5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1705</v>
      </c>
      <c r="B1112" s="28"/>
      <c r="C1112" s="276"/>
      <c r="D1112" s="421" t="s">
        <v>129</v>
      </c>
      <c r="E1112" s="50">
        <f t="shared" si="12"/>
        <v>0</v>
      </c>
      <c r="F1112" s="285">
        <f t="shared" si="13"/>
        <v>9</v>
      </c>
      <c r="H1112" s="50">
        <v>9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485</v>
      </c>
      <c r="B1113" s="420"/>
      <c r="C1113" s="420"/>
      <c r="D1113" s="421" t="s">
        <v>140</v>
      </c>
      <c r="E1113" s="50">
        <f t="shared" si="12"/>
        <v>80</v>
      </c>
      <c r="F1113" s="285">
        <f t="shared" si="13"/>
        <v>38</v>
      </c>
      <c r="H1113" s="50">
        <v>12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690</v>
      </c>
      <c r="B1114" s="423"/>
      <c r="C1114" s="423"/>
      <c r="D1114" s="421" t="s">
        <v>130</v>
      </c>
      <c r="E1114" s="50">
        <f t="shared" si="12"/>
        <v>2</v>
      </c>
      <c r="F1114" s="285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2661</v>
      </c>
      <c r="B1115" s="420"/>
      <c r="C1115" s="420"/>
      <c r="D1115" s="1" t="s">
        <v>131</v>
      </c>
      <c r="E1115" s="50">
        <f t="shared" si="12"/>
        <v>3</v>
      </c>
      <c r="F1115" s="285">
        <f t="shared" si="13"/>
        <v>0</v>
      </c>
      <c r="H1115" s="460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3150</v>
      </c>
      <c r="B1116" s="28"/>
      <c r="C1116" s="276"/>
      <c r="D1116" s="421" t="s">
        <v>129</v>
      </c>
      <c r="E1116" s="50">
        <f t="shared" si="12"/>
        <v>0</v>
      </c>
      <c r="F1116" s="285">
        <f t="shared" si="13"/>
        <v>0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2853</v>
      </c>
      <c r="B1117" s="28"/>
      <c r="C1117" s="276"/>
      <c r="D1117" s="421" t="s">
        <v>129</v>
      </c>
      <c r="E1117" s="50">
        <f t="shared" si="12"/>
        <v>0</v>
      </c>
      <c r="F1117" s="285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2139</v>
      </c>
      <c r="B1118" s="28"/>
      <c r="C1118" s="276"/>
      <c r="D1118" s="421" t="s">
        <v>129</v>
      </c>
      <c r="E1118" s="50">
        <f t="shared" si="12"/>
        <v>0</v>
      </c>
      <c r="F1118" s="285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3138</v>
      </c>
      <c r="B1119" s="28"/>
      <c r="C1119" s="276"/>
      <c r="D1119" s="421" t="s">
        <v>129</v>
      </c>
      <c r="E1119" s="50">
        <f t="shared" si="12"/>
        <v>0</v>
      </c>
      <c r="F1119" s="285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2076</v>
      </c>
      <c r="B1120" s="206"/>
      <c r="C1120" s="276"/>
      <c r="D1120" s="421" t="s">
        <v>130</v>
      </c>
      <c r="E1120" s="50">
        <f t="shared" si="12"/>
        <v>15</v>
      </c>
      <c r="F1120" s="285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2095</v>
      </c>
      <c r="B1121" s="420"/>
      <c r="C1121" s="420"/>
      <c r="D1121" s="421" t="s">
        <v>136</v>
      </c>
      <c r="E1121" s="50">
        <f t="shared" si="12"/>
        <v>33</v>
      </c>
      <c r="F1121" s="285">
        <f t="shared" si="13"/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674</v>
      </c>
      <c r="B1122" s="28"/>
      <c r="C1122" s="276"/>
      <c r="D1122" s="421" t="s">
        <v>129</v>
      </c>
      <c r="E1122" s="50">
        <f t="shared" si="12"/>
        <v>0</v>
      </c>
      <c r="F1122" s="285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2771</v>
      </c>
      <c r="B1123" s="28"/>
      <c r="C1123" s="276"/>
      <c r="D1123" s="421" t="s">
        <v>129</v>
      </c>
      <c r="E1123" s="50">
        <f t="shared" si="12"/>
        <v>0</v>
      </c>
      <c r="F1123" s="285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1274</v>
      </c>
      <c r="B1124" s="420"/>
      <c r="C1124" s="420"/>
      <c r="D1124" s="421" t="s">
        <v>136</v>
      </c>
      <c r="E1124" s="50">
        <f t="shared" si="12"/>
        <v>17</v>
      </c>
      <c r="F1124" s="285">
        <f t="shared" si="13"/>
        <v>161</v>
      </c>
      <c r="H1124" s="50">
        <v>87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2580</v>
      </c>
      <c r="B1125" s="28"/>
      <c r="C1125" s="276"/>
      <c r="D1125" s="421" t="s">
        <v>129</v>
      </c>
      <c r="E1125" s="50">
        <f t="shared" si="12"/>
        <v>0</v>
      </c>
      <c r="F1125" s="285">
        <f t="shared" si="13"/>
        <v>0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604</v>
      </c>
      <c r="B1126" s="28"/>
      <c r="C1126" s="276"/>
      <c r="D1126" s="421" t="s">
        <v>129</v>
      </c>
      <c r="E1126" s="50">
        <f t="shared" si="12"/>
        <v>0</v>
      </c>
      <c r="F1126" s="285">
        <f t="shared" si="13"/>
        <v>0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2831</v>
      </c>
      <c r="B1127" s="28"/>
      <c r="C1127" s="276"/>
      <c r="D1127" s="421" t="s">
        <v>129</v>
      </c>
      <c r="E1127" s="50">
        <f t="shared" si="12"/>
        <v>0</v>
      </c>
      <c r="F1127" s="285">
        <f t="shared" si="13"/>
        <v>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2622</v>
      </c>
      <c r="B1128" s="28"/>
      <c r="C1128" s="276"/>
      <c r="D1128" s="421" t="s">
        <v>129</v>
      </c>
      <c r="E1128" s="50">
        <f t="shared" si="12"/>
        <v>0</v>
      </c>
      <c r="F1128" s="285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2623</v>
      </c>
      <c r="B1129" s="28"/>
      <c r="C1129" s="276"/>
      <c r="D1129" s="421" t="s">
        <v>129</v>
      </c>
      <c r="E1129" s="50">
        <f t="shared" ref="E1129:E1192" si="14">COUNTIF($A$599:$AQF$672,A1129)</f>
        <v>0</v>
      </c>
      <c r="F1129" s="285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468</v>
      </c>
      <c r="B1130" s="280"/>
      <c r="C1130" s="420"/>
      <c r="D1130" s="421" t="s">
        <v>134</v>
      </c>
      <c r="E1130" s="50">
        <f t="shared" si="14"/>
        <v>7</v>
      </c>
      <c r="F1130" s="285">
        <f t="shared" si="15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1257</v>
      </c>
      <c r="B1131" s="423"/>
      <c r="C1131" s="423"/>
      <c r="D1131" s="421" t="s">
        <v>130</v>
      </c>
      <c r="E1131" s="50">
        <f t="shared" si="14"/>
        <v>2</v>
      </c>
      <c r="F1131" s="285">
        <f t="shared" si="15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2651</v>
      </c>
      <c r="B1132" s="28"/>
      <c r="C1132" s="276"/>
      <c r="D1132" s="421" t="s">
        <v>129</v>
      </c>
      <c r="E1132" s="50">
        <f t="shared" si="14"/>
        <v>0</v>
      </c>
      <c r="F1132" s="285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1210</v>
      </c>
      <c r="B1133" s="420"/>
      <c r="C1133" s="420"/>
      <c r="D1133" s="421" t="s">
        <v>140</v>
      </c>
      <c r="E1133" s="50">
        <f t="shared" si="14"/>
        <v>15</v>
      </c>
      <c r="F1133" s="285">
        <f t="shared" si="15"/>
        <v>106</v>
      </c>
      <c r="H1133" s="50">
        <v>106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2881</v>
      </c>
      <c r="B1134" s="28"/>
      <c r="C1134" s="276"/>
      <c r="D1134" s="421" t="s">
        <v>129</v>
      </c>
      <c r="E1134" s="50">
        <f t="shared" si="14"/>
        <v>5</v>
      </c>
      <c r="F1134" s="285">
        <f t="shared" si="15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649</v>
      </c>
      <c r="B1135" s="280"/>
      <c r="C1135" s="420"/>
      <c r="D1135" s="421" t="s">
        <v>134</v>
      </c>
      <c r="E1135" s="50">
        <f t="shared" si="14"/>
        <v>2</v>
      </c>
      <c r="F1135" s="285">
        <f t="shared" si="15"/>
        <v>0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616</v>
      </c>
      <c r="B1136" s="280"/>
      <c r="C1136" s="420"/>
      <c r="D1136" s="421" t="s">
        <v>134</v>
      </c>
      <c r="E1136" s="50">
        <f t="shared" si="14"/>
        <v>4</v>
      </c>
      <c r="F1136" s="285">
        <f t="shared" si="15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2810</v>
      </c>
      <c r="B1137" s="28"/>
      <c r="C1137" s="276"/>
      <c r="D1137" s="421" t="s">
        <v>129</v>
      </c>
      <c r="E1137" s="50">
        <f t="shared" si="14"/>
        <v>1</v>
      </c>
      <c r="F1137" s="285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3139</v>
      </c>
      <c r="B1138" s="28"/>
      <c r="C1138" s="423"/>
      <c r="D1138" s="421" t="s">
        <v>129</v>
      </c>
      <c r="E1138" s="50">
        <f t="shared" si="14"/>
        <v>0</v>
      </c>
      <c r="F1138" s="285">
        <f t="shared" si="15"/>
        <v>0</v>
      </c>
      <c r="H1138" s="460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462</v>
      </c>
      <c r="B1139" s="420"/>
      <c r="C1139" s="420"/>
      <c r="D1139" s="421" t="s">
        <v>136</v>
      </c>
      <c r="E1139" s="50">
        <f t="shared" si="14"/>
        <v>35</v>
      </c>
      <c r="F1139" s="285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2867</v>
      </c>
      <c r="B1140" s="28"/>
      <c r="C1140" s="276"/>
      <c r="D1140" s="421" t="s">
        <v>129</v>
      </c>
      <c r="E1140" s="50">
        <f t="shared" si="14"/>
        <v>0</v>
      </c>
      <c r="F1140" s="285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2652</v>
      </c>
      <c r="B1141" s="423"/>
      <c r="C1141" s="423"/>
      <c r="D1141" s="421" t="s">
        <v>130</v>
      </c>
      <c r="E1141" s="50">
        <f t="shared" si="14"/>
        <v>3</v>
      </c>
      <c r="F1141" s="285">
        <f t="shared" si="15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2706</v>
      </c>
      <c r="B1142" s="28"/>
      <c r="C1142" s="276"/>
      <c r="D1142" s="421" t="s">
        <v>129</v>
      </c>
      <c r="E1142" s="50">
        <f t="shared" si="14"/>
        <v>1</v>
      </c>
      <c r="F1142" s="285">
        <f t="shared" si="15"/>
        <v>0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629</v>
      </c>
      <c r="B1143" s="423"/>
      <c r="C1143" s="423"/>
      <c r="D1143" s="421" t="s">
        <v>130</v>
      </c>
      <c r="E1143" s="50">
        <f t="shared" si="14"/>
        <v>4</v>
      </c>
      <c r="F1143" s="285">
        <f t="shared" si="15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2781</v>
      </c>
      <c r="B1144" s="28"/>
      <c r="C1144" s="276"/>
      <c r="D1144" s="421" t="s">
        <v>129</v>
      </c>
      <c r="E1144" s="50">
        <f t="shared" si="14"/>
        <v>1</v>
      </c>
      <c r="F1144" s="285">
        <f t="shared" si="15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1690</v>
      </c>
      <c r="B1145" s="28"/>
      <c r="C1145" s="276"/>
      <c r="D1145" s="421" t="s">
        <v>129</v>
      </c>
      <c r="E1145" s="50">
        <f t="shared" si="14"/>
        <v>0</v>
      </c>
      <c r="F1145" s="285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651</v>
      </c>
      <c r="B1146" s="423"/>
      <c r="C1146" s="423"/>
      <c r="D1146" s="421" t="s">
        <v>132</v>
      </c>
      <c r="E1146" s="50">
        <f t="shared" si="14"/>
        <v>5</v>
      </c>
      <c r="F1146" s="285">
        <f t="shared" si="15"/>
        <v>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583</v>
      </c>
      <c r="B1147" s="423"/>
      <c r="C1147" s="423"/>
      <c r="D1147" s="421" t="s">
        <v>130</v>
      </c>
      <c r="E1147" s="50">
        <f t="shared" si="14"/>
        <v>7</v>
      </c>
      <c r="F1147" s="285">
        <f t="shared" si="15"/>
        <v>0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2531</v>
      </c>
      <c r="B1148" s="28"/>
      <c r="C1148" s="423"/>
      <c r="D1148" s="421" t="s">
        <v>129</v>
      </c>
      <c r="E1148" s="50">
        <f t="shared" si="14"/>
        <v>1</v>
      </c>
      <c r="F1148" s="285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2627</v>
      </c>
      <c r="B1149" s="28"/>
      <c r="C1149" s="423"/>
      <c r="D1149" s="421" t="s">
        <v>129</v>
      </c>
      <c r="E1149" s="50">
        <f t="shared" si="14"/>
        <v>0</v>
      </c>
      <c r="F1149" s="285">
        <f t="shared" si="15"/>
        <v>0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2859</v>
      </c>
      <c r="B1150" s="423"/>
      <c r="C1150" s="423"/>
      <c r="D1150" s="421" t="s">
        <v>130</v>
      </c>
      <c r="E1150" s="50">
        <f t="shared" si="14"/>
        <v>4</v>
      </c>
      <c r="F1150" s="285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452</v>
      </c>
      <c r="B1151" s="280"/>
      <c r="C1151" s="420"/>
      <c r="D1151" s="421" t="s">
        <v>137</v>
      </c>
      <c r="E1151" s="50">
        <f t="shared" si="14"/>
        <v>2</v>
      </c>
      <c r="F1151" s="285">
        <f t="shared" si="15"/>
        <v>7</v>
      </c>
      <c r="H1151" s="46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1294</v>
      </c>
      <c r="B1152" s="28"/>
      <c r="C1152" s="276"/>
      <c r="D1152" s="421" t="s">
        <v>129</v>
      </c>
      <c r="E1152" s="50">
        <f t="shared" si="14"/>
        <v>1</v>
      </c>
      <c r="F1152" s="285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1738</v>
      </c>
      <c r="B1153" s="420"/>
      <c r="C1153" s="420"/>
      <c r="D1153" s="421" t="s">
        <v>140</v>
      </c>
      <c r="E1153" s="50">
        <f t="shared" si="14"/>
        <v>49</v>
      </c>
      <c r="F1153" s="285">
        <f t="shared" si="15"/>
        <v>102</v>
      </c>
      <c r="H1153" s="50">
        <v>94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2738</v>
      </c>
      <c r="B1154" s="28"/>
      <c r="C1154" s="423"/>
      <c r="D1154" s="421" t="s">
        <v>129</v>
      </c>
      <c r="E1154" s="50">
        <f t="shared" si="14"/>
        <v>1</v>
      </c>
      <c r="F1154" s="285">
        <f t="shared" si="15"/>
        <v>0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2772</v>
      </c>
      <c r="B1155" s="423"/>
      <c r="C1155" s="423"/>
      <c r="D1155" s="421" t="s">
        <v>130</v>
      </c>
      <c r="E1155" s="50">
        <f t="shared" si="14"/>
        <v>2</v>
      </c>
      <c r="F1155" s="285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2563</v>
      </c>
      <c r="B1156" s="28"/>
      <c r="C1156" s="276"/>
      <c r="D1156" s="421" t="s">
        <v>129</v>
      </c>
      <c r="E1156" s="50">
        <f t="shared" si="14"/>
        <v>0</v>
      </c>
      <c r="F1156" s="285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489</v>
      </c>
      <c r="B1157" s="280"/>
      <c r="C1157" s="420"/>
      <c r="D1157" s="421" t="s">
        <v>137</v>
      </c>
      <c r="E1157" s="50">
        <f t="shared" si="14"/>
        <v>26</v>
      </c>
      <c r="F1157" s="285">
        <f t="shared" si="15"/>
        <v>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2620</v>
      </c>
      <c r="B1158" s="423"/>
      <c r="C1158" s="423"/>
      <c r="D1158" s="421" t="s">
        <v>132</v>
      </c>
      <c r="E1158" s="50">
        <f t="shared" si="14"/>
        <v>1</v>
      </c>
      <c r="F1158" s="285">
        <f t="shared" si="15"/>
        <v>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575</v>
      </c>
      <c r="B1159" s="28"/>
      <c r="C1159" s="276"/>
      <c r="D1159" s="421" t="s">
        <v>129</v>
      </c>
      <c r="E1159" s="50">
        <f t="shared" si="14"/>
        <v>0</v>
      </c>
      <c r="F1159" s="285">
        <f t="shared" si="15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427</v>
      </c>
      <c r="B1160" s="422"/>
      <c r="C1160" s="420"/>
      <c r="D1160" s="421" t="s">
        <v>139</v>
      </c>
      <c r="E1160" s="50">
        <f t="shared" si="14"/>
        <v>11</v>
      </c>
      <c r="F1160" s="285">
        <f t="shared" si="15"/>
        <v>117</v>
      </c>
      <c r="H1160" s="50">
        <v>75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1217</v>
      </c>
      <c r="B1161" s="280"/>
      <c r="C1161" s="420"/>
      <c r="D1161" s="421" t="s">
        <v>137</v>
      </c>
      <c r="E1161" s="50">
        <f t="shared" si="14"/>
        <v>2</v>
      </c>
      <c r="F1161" s="285">
        <f t="shared" si="15"/>
        <v>52</v>
      </c>
      <c r="H1161" s="50">
        <v>35</v>
      </c>
      <c r="I1161" s="50">
        <v>11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434</v>
      </c>
      <c r="B1162" s="423"/>
      <c r="C1162" s="423"/>
      <c r="D1162" s="421" t="s">
        <v>135</v>
      </c>
      <c r="E1162" s="50">
        <f t="shared" si="14"/>
        <v>17</v>
      </c>
      <c r="F1162" s="285">
        <f t="shared" si="15"/>
        <v>0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1858</v>
      </c>
      <c r="B1163" s="28"/>
      <c r="C1163" s="276"/>
      <c r="D1163" s="421" t="s">
        <v>129</v>
      </c>
      <c r="E1163" s="50">
        <f t="shared" si="14"/>
        <v>0</v>
      </c>
      <c r="F1163" s="285">
        <f t="shared" si="15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563</v>
      </c>
      <c r="B1164" s="28"/>
      <c r="C1164" s="423"/>
      <c r="D1164" s="421" t="s">
        <v>129</v>
      </c>
      <c r="E1164" s="50">
        <f t="shared" si="14"/>
        <v>1</v>
      </c>
      <c r="F1164" s="285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1262</v>
      </c>
      <c r="B1165" s="28"/>
      <c r="C1165" s="276"/>
      <c r="D1165" s="421" t="s">
        <v>129</v>
      </c>
      <c r="E1165" s="50">
        <f t="shared" si="14"/>
        <v>0</v>
      </c>
      <c r="F1165" s="285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498</v>
      </c>
      <c r="B1166" s="280"/>
      <c r="C1166" s="420"/>
      <c r="D1166" s="421" t="s">
        <v>138</v>
      </c>
      <c r="E1166" s="50">
        <f t="shared" si="14"/>
        <v>16</v>
      </c>
      <c r="F1166" s="285">
        <f t="shared" si="15"/>
        <v>24</v>
      </c>
      <c r="H1166" s="460">
        <v>1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585</v>
      </c>
      <c r="B1167" s="280"/>
      <c r="C1167" s="420"/>
      <c r="D1167" s="421" t="s">
        <v>137</v>
      </c>
      <c r="E1167" s="50">
        <f t="shared" si="14"/>
        <v>21</v>
      </c>
      <c r="F1167" s="285">
        <f t="shared" si="15"/>
        <v>60</v>
      </c>
      <c r="H1167" s="50">
        <v>60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425</v>
      </c>
      <c r="B1168" s="280"/>
      <c r="C1168" s="420"/>
      <c r="D1168" s="421" t="s">
        <v>137</v>
      </c>
      <c r="E1168" s="50">
        <f t="shared" si="14"/>
        <v>14</v>
      </c>
      <c r="F1168" s="285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707</v>
      </c>
      <c r="B1169" s="423"/>
      <c r="C1169" s="423"/>
      <c r="D1169" s="421" t="s">
        <v>130</v>
      </c>
      <c r="E1169" s="50">
        <f t="shared" si="14"/>
        <v>8</v>
      </c>
      <c r="F1169" s="285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3117</v>
      </c>
      <c r="B1170" s="28"/>
      <c r="C1170" s="423"/>
      <c r="D1170" s="421" t="s">
        <v>129</v>
      </c>
      <c r="E1170" s="50">
        <f t="shared" si="14"/>
        <v>0</v>
      </c>
      <c r="F1170" s="285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2866</v>
      </c>
      <c r="B1171" s="28"/>
      <c r="C1171" s="276"/>
      <c r="D1171" s="421" t="s">
        <v>129</v>
      </c>
      <c r="E1171" s="50">
        <f t="shared" si="14"/>
        <v>0</v>
      </c>
      <c r="F1171" s="285">
        <f t="shared" si="15"/>
        <v>0</v>
      </c>
      <c r="H1171" s="460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2692</v>
      </c>
      <c r="B1172" s="28"/>
      <c r="C1172" s="276"/>
      <c r="D1172" s="421" t="s">
        <v>129</v>
      </c>
      <c r="E1172" s="50">
        <f t="shared" si="14"/>
        <v>1</v>
      </c>
      <c r="F1172" s="285">
        <f t="shared" si="15"/>
        <v>0</v>
      </c>
      <c r="H1172" s="460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1706</v>
      </c>
      <c r="B1173" s="423"/>
      <c r="C1173" s="423"/>
      <c r="D1173" s="421" t="s">
        <v>135</v>
      </c>
      <c r="E1173" s="50">
        <f t="shared" si="14"/>
        <v>6</v>
      </c>
      <c r="F1173" s="285">
        <f t="shared" si="15"/>
        <v>27</v>
      </c>
      <c r="H1173" s="50">
        <v>2</v>
      </c>
      <c r="I1173" s="50">
        <v>25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476</v>
      </c>
      <c r="B1174" s="280"/>
      <c r="C1174" s="420"/>
      <c r="D1174" s="421" t="s">
        <v>134</v>
      </c>
      <c r="E1174" s="50">
        <f t="shared" si="14"/>
        <v>11</v>
      </c>
      <c r="F1174" s="285">
        <f t="shared" si="15"/>
        <v>2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2140</v>
      </c>
      <c r="B1175" s="423"/>
      <c r="C1175" s="423"/>
      <c r="D1175" s="421" t="s">
        <v>130</v>
      </c>
      <c r="E1175" s="50">
        <f t="shared" si="14"/>
        <v>1</v>
      </c>
      <c r="F1175" s="285">
        <f t="shared" si="15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456</v>
      </c>
      <c r="B1176" s="420"/>
      <c r="C1176" s="420"/>
      <c r="D1176" s="421" t="s">
        <v>133</v>
      </c>
      <c r="E1176" s="50">
        <f t="shared" si="14"/>
        <v>16</v>
      </c>
      <c r="F1176" s="285">
        <f t="shared" si="15"/>
        <v>120</v>
      </c>
      <c r="H1176" s="50">
        <v>52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2830</v>
      </c>
      <c r="B1177" s="423"/>
      <c r="C1177" s="423"/>
      <c r="D1177" s="421" t="s">
        <v>130</v>
      </c>
      <c r="E1177" s="50">
        <f t="shared" si="14"/>
        <v>1</v>
      </c>
      <c r="F1177" s="285">
        <f t="shared" si="15"/>
        <v>7</v>
      </c>
      <c r="I1177" s="50">
        <v>5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2529</v>
      </c>
      <c r="B1178" s="28"/>
      <c r="C1178" s="423"/>
      <c r="D1178" s="421" t="s">
        <v>129</v>
      </c>
      <c r="E1178" s="50">
        <f t="shared" si="14"/>
        <v>2</v>
      </c>
      <c r="F1178" s="285">
        <f t="shared" si="15"/>
        <v>0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474</v>
      </c>
      <c r="B1179" s="422"/>
      <c r="C1179" s="420"/>
      <c r="D1179" s="421" t="s">
        <v>139</v>
      </c>
      <c r="E1179" s="50">
        <f t="shared" si="14"/>
        <v>18</v>
      </c>
      <c r="F1179" s="285">
        <f t="shared" si="15"/>
        <v>100</v>
      </c>
      <c r="H1179" s="50">
        <v>85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667</v>
      </c>
      <c r="B1180" s="420"/>
      <c r="C1180" s="420"/>
      <c r="D1180" s="1" t="s">
        <v>131</v>
      </c>
      <c r="E1180" s="50">
        <f t="shared" si="14"/>
        <v>1</v>
      </c>
      <c r="F1180" s="285">
        <f t="shared" si="15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436</v>
      </c>
      <c r="B1181" s="280"/>
      <c r="C1181" s="420"/>
      <c r="D1181" s="421" t="s">
        <v>134</v>
      </c>
      <c r="E1181" s="50">
        <f t="shared" si="14"/>
        <v>6</v>
      </c>
      <c r="F1181" s="285">
        <f t="shared" si="15"/>
        <v>45</v>
      </c>
      <c r="H1181" s="460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1226</v>
      </c>
      <c r="B1182" s="423"/>
      <c r="C1182" s="423"/>
      <c r="D1182" s="421" t="s">
        <v>130</v>
      </c>
      <c r="E1182" s="50">
        <f t="shared" si="14"/>
        <v>2</v>
      </c>
      <c r="F1182" s="285">
        <f t="shared" si="15"/>
        <v>5</v>
      </c>
      <c r="H1182" s="460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2536</v>
      </c>
      <c r="B1183" s="280"/>
      <c r="C1183" s="420"/>
      <c r="D1183" s="421" t="s">
        <v>137</v>
      </c>
      <c r="E1183" s="50">
        <f t="shared" si="14"/>
        <v>3</v>
      </c>
      <c r="F1183" s="285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2702</v>
      </c>
      <c r="B1184" s="423"/>
      <c r="C1184" s="423"/>
      <c r="D1184" s="421" t="s">
        <v>130</v>
      </c>
      <c r="E1184" s="50">
        <f t="shared" si="14"/>
        <v>5</v>
      </c>
      <c r="F1184" s="285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1741</v>
      </c>
      <c r="B1185" s="420"/>
      <c r="C1185" s="420"/>
      <c r="D1185" s="1" t="s">
        <v>131</v>
      </c>
      <c r="E1185" s="50">
        <f t="shared" si="14"/>
        <v>1</v>
      </c>
      <c r="F1185" s="285">
        <f t="shared" si="15"/>
        <v>3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2875</v>
      </c>
      <c r="B1186" s="28"/>
      <c r="C1186" s="276"/>
      <c r="D1186" s="421" t="s">
        <v>129</v>
      </c>
      <c r="E1186" s="50">
        <f t="shared" si="14"/>
        <v>0</v>
      </c>
      <c r="F1186" s="285">
        <f t="shared" si="15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597</v>
      </c>
      <c r="B1187" s="423"/>
      <c r="C1187" s="423"/>
      <c r="D1187" s="421" t="s">
        <v>130</v>
      </c>
      <c r="E1187" s="50">
        <f t="shared" si="14"/>
        <v>0</v>
      </c>
      <c r="F1187" s="285">
        <f t="shared" si="15"/>
        <v>0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2832</v>
      </c>
      <c r="B1188" s="28"/>
      <c r="C1188" s="276"/>
      <c r="D1188" s="421" t="s">
        <v>129</v>
      </c>
      <c r="E1188" s="50">
        <f t="shared" si="14"/>
        <v>0</v>
      </c>
      <c r="F1188" s="285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2635</v>
      </c>
      <c r="B1189" s="28"/>
      <c r="C1189" s="276"/>
      <c r="D1189" s="421" t="s">
        <v>129</v>
      </c>
      <c r="E1189" s="50">
        <f t="shared" si="14"/>
        <v>0</v>
      </c>
      <c r="F1189" s="285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3137</v>
      </c>
      <c r="B1190" s="28"/>
      <c r="C1190" s="423"/>
      <c r="D1190" s="421" t="s">
        <v>129</v>
      </c>
      <c r="E1190" s="50">
        <f t="shared" si="14"/>
        <v>1</v>
      </c>
      <c r="F1190" s="285">
        <f t="shared" si="15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2872</v>
      </c>
      <c r="B1191" s="28"/>
      <c r="C1191" s="276"/>
      <c r="D1191" s="421" t="s">
        <v>129</v>
      </c>
      <c r="E1191" s="50">
        <f t="shared" si="14"/>
        <v>4</v>
      </c>
      <c r="F1191" s="285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696</v>
      </c>
      <c r="B1192" s="28"/>
      <c r="C1192" s="423"/>
      <c r="D1192" s="421" t="s">
        <v>129</v>
      </c>
      <c r="E1192" s="50">
        <f t="shared" si="14"/>
        <v>2</v>
      </c>
      <c r="F1192" s="285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2088</v>
      </c>
      <c r="B1193" s="423"/>
      <c r="C1193" s="423"/>
      <c r="D1193" s="421" t="s">
        <v>135</v>
      </c>
      <c r="E1193" s="50">
        <f t="shared" ref="E1193:E1256" si="16">COUNTIF($A$599:$AQF$672,A1193)</f>
        <v>9</v>
      </c>
      <c r="F1193" s="285">
        <f t="shared" ref="F1193:F1256" si="17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1225</v>
      </c>
      <c r="B1194" s="420"/>
      <c r="C1194" s="420"/>
      <c r="D1194" s="421" t="s">
        <v>140</v>
      </c>
      <c r="E1194" s="50">
        <f t="shared" si="16"/>
        <v>9</v>
      </c>
      <c r="F1194" s="285">
        <f t="shared" si="17"/>
        <v>46</v>
      </c>
      <c r="H1194" s="50">
        <v>46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2616</v>
      </c>
      <c r="B1195" s="28"/>
      <c r="C1195" s="423"/>
      <c r="D1195" s="421" t="s">
        <v>129</v>
      </c>
      <c r="E1195" s="50">
        <f t="shared" si="16"/>
        <v>1</v>
      </c>
      <c r="F1195" s="285">
        <f t="shared" si="17"/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2676</v>
      </c>
      <c r="B1196" s="28"/>
      <c r="C1196" s="276"/>
      <c r="D1196" s="421" t="s">
        <v>129</v>
      </c>
      <c r="E1196" s="50">
        <f t="shared" si="16"/>
        <v>0</v>
      </c>
      <c r="F1196" s="285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1001</v>
      </c>
      <c r="B1197" s="28"/>
      <c r="C1197" s="423"/>
      <c r="D1197" s="421" t="s">
        <v>129</v>
      </c>
      <c r="E1197" s="50">
        <f t="shared" si="16"/>
        <v>0</v>
      </c>
      <c r="F1197" s="285">
        <f t="shared" si="17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1736</v>
      </c>
      <c r="B1198" s="28"/>
      <c r="C1198" s="276"/>
      <c r="D1198" s="421" t="s">
        <v>129</v>
      </c>
      <c r="E1198" s="50">
        <f t="shared" si="16"/>
        <v>0</v>
      </c>
      <c r="F1198" s="285">
        <f t="shared" si="17"/>
        <v>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2574</v>
      </c>
      <c r="B1199" s="28"/>
      <c r="C1199" s="276"/>
      <c r="D1199" s="421" t="s">
        <v>129</v>
      </c>
      <c r="E1199" s="50">
        <f t="shared" si="16"/>
        <v>0</v>
      </c>
      <c r="F1199" s="285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2584</v>
      </c>
      <c r="B1200" s="28"/>
      <c r="C1200" s="276"/>
      <c r="D1200" s="421" t="s">
        <v>129</v>
      </c>
      <c r="E1200" s="50">
        <f t="shared" si="16"/>
        <v>0</v>
      </c>
      <c r="F1200" s="285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669</v>
      </c>
      <c r="B1201" s="423"/>
      <c r="C1201" s="423"/>
      <c r="D1201" s="421" t="s">
        <v>132</v>
      </c>
      <c r="E1201" s="50">
        <f t="shared" si="16"/>
        <v>2</v>
      </c>
      <c r="F1201" s="285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955</v>
      </c>
      <c r="B1202" s="423"/>
      <c r="C1202" s="423"/>
      <c r="D1202" s="421" t="s">
        <v>130</v>
      </c>
      <c r="E1202" s="50">
        <f t="shared" si="16"/>
        <v>2</v>
      </c>
      <c r="F1202" s="285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556</v>
      </c>
      <c r="B1203" s="28"/>
      <c r="C1203" s="276"/>
      <c r="D1203" s="421" t="s">
        <v>129</v>
      </c>
      <c r="E1203" s="50">
        <f t="shared" si="16"/>
        <v>1</v>
      </c>
      <c r="F1203" s="285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866</v>
      </c>
      <c r="B1204" s="28"/>
      <c r="C1204" s="276"/>
      <c r="D1204" s="421" t="s">
        <v>129</v>
      </c>
      <c r="E1204" s="50">
        <f t="shared" si="16"/>
        <v>0</v>
      </c>
      <c r="F1204" s="285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2829</v>
      </c>
      <c r="B1205" s="28"/>
      <c r="C1205" s="276"/>
      <c r="D1205" s="421" t="s">
        <v>129</v>
      </c>
      <c r="E1205" s="50">
        <f t="shared" si="16"/>
        <v>0</v>
      </c>
      <c r="F1205" s="285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2879</v>
      </c>
      <c r="B1206" s="28"/>
      <c r="C1206" s="276"/>
      <c r="D1206" s="421" t="s">
        <v>129</v>
      </c>
      <c r="E1206" s="50">
        <f t="shared" si="16"/>
        <v>0</v>
      </c>
      <c r="F1206" s="285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999</v>
      </c>
      <c r="B1207" s="420"/>
      <c r="C1207" s="420"/>
      <c r="D1207" s="421" t="s">
        <v>133</v>
      </c>
      <c r="E1207" s="50">
        <f t="shared" si="16"/>
        <v>12</v>
      </c>
      <c r="F1207" s="285">
        <f t="shared" si="17"/>
        <v>0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419</v>
      </c>
      <c r="B1208" s="420"/>
      <c r="C1208" s="420"/>
      <c r="D1208" s="421" t="s">
        <v>140</v>
      </c>
      <c r="E1208" s="50">
        <f t="shared" si="16"/>
        <v>8</v>
      </c>
      <c r="F1208" s="285">
        <f t="shared" si="17"/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2806</v>
      </c>
      <c r="B1209" s="28"/>
      <c r="C1209" s="276"/>
      <c r="D1209" s="421" t="s">
        <v>129</v>
      </c>
      <c r="E1209" s="50">
        <f t="shared" si="16"/>
        <v>0</v>
      </c>
      <c r="F1209" s="285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1848</v>
      </c>
      <c r="B1210" s="280"/>
      <c r="C1210" s="420"/>
      <c r="D1210" s="421" t="s">
        <v>134</v>
      </c>
      <c r="E1210" s="50">
        <f t="shared" si="16"/>
        <v>3</v>
      </c>
      <c r="F1210" s="285">
        <f t="shared" si="17"/>
        <v>29</v>
      </c>
      <c r="H1210" s="50">
        <v>29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2884</v>
      </c>
      <c r="B1211" s="28"/>
      <c r="C1211" s="276"/>
      <c r="D1211" s="421" t="s">
        <v>129</v>
      </c>
      <c r="E1211" s="50">
        <f t="shared" si="16"/>
        <v>0</v>
      </c>
      <c r="F1211" s="285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2732</v>
      </c>
      <c r="B1212" s="28"/>
      <c r="C1212" s="276"/>
      <c r="D1212" s="421" t="s">
        <v>129</v>
      </c>
      <c r="E1212" s="50">
        <f t="shared" si="16"/>
        <v>0</v>
      </c>
      <c r="F1212" s="285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2337</v>
      </c>
      <c r="B1213" s="423"/>
      <c r="C1213" s="423"/>
      <c r="D1213" s="421" t="s">
        <v>130</v>
      </c>
      <c r="E1213" s="50">
        <f t="shared" si="16"/>
        <v>1</v>
      </c>
      <c r="F1213" s="285">
        <f t="shared" si="17"/>
        <v>0</v>
      </c>
      <c r="H1213" s="460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2334</v>
      </c>
      <c r="B1214" s="28"/>
      <c r="C1214" s="276"/>
      <c r="D1214" s="421" t="s">
        <v>129</v>
      </c>
      <c r="E1214" s="50">
        <f t="shared" si="16"/>
        <v>0</v>
      </c>
      <c r="F1214" s="285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490</v>
      </c>
      <c r="B1215" s="280"/>
      <c r="C1215" s="420"/>
      <c r="D1215" s="421" t="s">
        <v>134</v>
      </c>
      <c r="E1215" s="50">
        <f t="shared" si="16"/>
        <v>23</v>
      </c>
      <c r="F1215" s="285">
        <f t="shared" si="17"/>
        <v>35</v>
      </c>
      <c r="H1215" s="460">
        <v>35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703</v>
      </c>
      <c r="B1216" s="28"/>
      <c r="C1216" s="276"/>
      <c r="D1216" s="421" t="s">
        <v>129</v>
      </c>
      <c r="E1216" s="50">
        <f t="shared" si="16"/>
        <v>0</v>
      </c>
      <c r="F1216" s="285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579</v>
      </c>
      <c r="B1217" s="280"/>
      <c r="C1217" s="420"/>
      <c r="D1217" s="421" t="s">
        <v>134</v>
      </c>
      <c r="E1217" s="50">
        <f t="shared" si="16"/>
        <v>17</v>
      </c>
      <c r="F1217" s="285">
        <f t="shared" si="17"/>
        <v>77</v>
      </c>
      <c r="H1217" s="50">
        <v>76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508</v>
      </c>
      <c r="B1218" s="420"/>
      <c r="C1218" s="420"/>
      <c r="D1218" s="421" t="s">
        <v>133</v>
      </c>
      <c r="E1218" s="50">
        <f t="shared" si="16"/>
        <v>12</v>
      </c>
      <c r="F1218" s="285">
        <f t="shared" si="17"/>
        <v>114</v>
      </c>
      <c r="H1218" s="50">
        <v>103</v>
      </c>
      <c r="I1218" s="50">
        <v>3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1207</v>
      </c>
      <c r="B1219" s="28"/>
      <c r="C1219" s="423"/>
      <c r="D1219" s="421" t="s">
        <v>129</v>
      </c>
      <c r="E1219" s="50">
        <f t="shared" si="16"/>
        <v>0</v>
      </c>
      <c r="F1219" s="285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547</v>
      </c>
      <c r="B1220" s="28"/>
      <c r="C1220" s="276"/>
      <c r="D1220" s="421" t="s">
        <v>129</v>
      </c>
      <c r="E1220" s="50">
        <f t="shared" si="16"/>
        <v>0</v>
      </c>
      <c r="F1220" s="285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858</v>
      </c>
      <c r="B1221" s="28"/>
      <c r="C1221" s="276"/>
      <c r="D1221" s="421" t="s">
        <v>129</v>
      </c>
      <c r="E1221" s="50">
        <f t="shared" si="16"/>
        <v>0</v>
      </c>
      <c r="F1221" s="285">
        <f t="shared" si="17"/>
        <v>0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957</v>
      </c>
      <c r="B1222" s="28"/>
      <c r="C1222" s="423"/>
      <c r="D1222" s="421" t="s">
        <v>129</v>
      </c>
      <c r="E1222" s="50">
        <f t="shared" si="16"/>
        <v>3</v>
      </c>
      <c r="F1222" s="285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2338</v>
      </c>
      <c r="B1223" s="28"/>
      <c r="C1223" s="276"/>
      <c r="D1223" s="421" t="s">
        <v>129</v>
      </c>
      <c r="E1223" s="50">
        <f t="shared" si="16"/>
        <v>0</v>
      </c>
      <c r="F1223" s="285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449</v>
      </c>
      <c r="B1224" s="280"/>
      <c r="C1224" s="420"/>
      <c r="D1224" s="421" t="s">
        <v>137</v>
      </c>
      <c r="E1224" s="50">
        <f t="shared" si="16"/>
        <v>8</v>
      </c>
      <c r="F1224" s="285">
        <f t="shared" si="17"/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2821</v>
      </c>
      <c r="B1225" s="423"/>
      <c r="C1225" s="423"/>
      <c r="D1225" s="421" t="s">
        <v>130</v>
      </c>
      <c r="E1225" s="50">
        <f t="shared" si="16"/>
        <v>2</v>
      </c>
      <c r="F1225" s="285">
        <f t="shared" si="17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687</v>
      </c>
      <c r="B1226" s="423"/>
      <c r="C1226" s="423"/>
      <c r="D1226" s="421" t="s">
        <v>130</v>
      </c>
      <c r="E1226" s="50">
        <f t="shared" si="16"/>
        <v>1</v>
      </c>
      <c r="F1226" s="285">
        <f t="shared" si="17"/>
        <v>6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2141</v>
      </c>
      <c r="B1227" s="28"/>
      <c r="C1227" s="276"/>
      <c r="D1227" s="421" t="s">
        <v>129</v>
      </c>
      <c r="E1227" s="50">
        <f t="shared" si="16"/>
        <v>0</v>
      </c>
      <c r="F1227" s="285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598</v>
      </c>
      <c r="B1228" s="423"/>
      <c r="C1228" s="423"/>
      <c r="D1228" s="421" t="s">
        <v>135</v>
      </c>
      <c r="E1228" s="50">
        <f t="shared" si="16"/>
        <v>1</v>
      </c>
      <c r="F1228" s="285">
        <f t="shared" si="17"/>
        <v>0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719</v>
      </c>
      <c r="B1229" s="420"/>
      <c r="C1229" s="420"/>
      <c r="D1229" s="1" t="s">
        <v>131</v>
      </c>
      <c r="E1229" s="50">
        <f t="shared" si="16"/>
        <v>0</v>
      </c>
      <c r="F1229" s="285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561</v>
      </c>
      <c r="B1230" s="423"/>
      <c r="C1230" s="423"/>
      <c r="D1230" s="421" t="s">
        <v>135</v>
      </c>
      <c r="E1230" s="50">
        <f t="shared" si="16"/>
        <v>4</v>
      </c>
      <c r="F1230" s="285">
        <f t="shared" si="17"/>
        <v>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975</v>
      </c>
      <c r="B1231" s="28"/>
      <c r="C1231" s="276"/>
      <c r="D1231" s="421" t="s">
        <v>129</v>
      </c>
      <c r="E1231" s="50">
        <f t="shared" si="16"/>
        <v>1</v>
      </c>
      <c r="F1231" s="285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2841</v>
      </c>
      <c r="B1232" s="28"/>
      <c r="C1232" s="276"/>
      <c r="D1232" s="421" t="s">
        <v>129</v>
      </c>
      <c r="E1232" s="50">
        <f t="shared" si="16"/>
        <v>0</v>
      </c>
      <c r="F1232" s="285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2071</v>
      </c>
      <c r="B1233" s="28"/>
      <c r="C1233" s="423"/>
      <c r="D1233" s="421" t="s">
        <v>129</v>
      </c>
      <c r="E1233" s="50">
        <f t="shared" si="16"/>
        <v>4</v>
      </c>
      <c r="F1233" s="285">
        <f t="shared" si="17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2325</v>
      </c>
      <c r="B1234" s="28"/>
      <c r="C1234" s="276"/>
      <c r="D1234" s="421" t="s">
        <v>129</v>
      </c>
      <c r="E1234" s="50">
        <f t="shared" si="16"/>
        <v>0</v>
      </c>
      <c r="F1234" s="285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2817</v>
      </c>
      <c r="B1235" s="28"/>
      <c r="C1235" s="276"/>
      <c r="D1235" s="421" t="s">
        <v>129</v>
      </c>
      <c r="E1235" s="50">
        <f t="shared" si="16"/>
        <v>0</v>
      </c>
      <c r="F1235" s="285">
        <f t="shared" si="17"/>
        <v>11</v>
      </c>
      <c r="I1235" s="50">
        <v>11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1720</v>
      </c>
      <c r="B1236" s="28"/>
      <c r="C1236" s="423"/>
      <c r="D1236" s="421" t="s">
        <v>129</v>
      </c>
      <c r="E1236" s="50">
        <f t="shared" si="16"/>
        <v>2</v>
      </c>
      <c r="F1236" s="285">
        <f t="shared" si="17"/>
        <v>22</v>
      </c>
      <c r="I1236" s="50">
        <v>18</v>
      </c>
      <c r="J1236" s="50">
        <v>4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499</v>
      </c>
      <c r="B1237" s="420"/>
      <c r="C1237" s="420"/>
      <c r="D1237" s="421" t="s">
        <v>140</v>
      </c>
      <c r="E1237" s="50">
        <f t="shared" si="16"/>
        <v>10</v>
      </c>
      <c r="F1237" s="285">
        <f t="shared" si="17"/>
        <v>17</v>
      </c>
      <c r="H1237" s="50">
        <v>5</v>
      </c>
      <c r="I1237" s="50">
        <v>12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1797</v>
      </c>
      <c r="B1238" s="28"/>
      <c r="C1238" s="276"/>
      <c r="D1238" s="421" t="s">
        <v>129</v>
      </c>
      <c r="E1238" s="50">
        <f t="shared" si="16"/>
        <v>1</v>
      </c>
      <c r="F1238" s="285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2730</v>
      </c>
      <c r="B1239" s="28"/>
      <c r="C1239" s="276"/>
      <c r="D1239" s="421" t="s">
        <v>129</v>
      </c>
      <c r="E1239" s="50">
        <f t="shared" si="16"/>
        <v>1</v>
      </c>
      <c r="F1239" s="285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1188</v>
      </c>
      <c r="B1240" s="28"/>
      <c r="C1240" s="276"/>
      <c r="D1240" s="421" t="s">
        <v>129</v>
      </c>
      <c r="E1240" s="50">
        <f t="shared" si="16"/>
        <v>1</v>
      </c>
      <c r="F1240" s="285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2665</v>
      </c>
      <c r="B1241" s="423"/>
      <c r="C1241" s="423"/>
      <c r="D1241" s="421" t="s">
        <v>130</v>
      </c>
      <c r="E1241" s="50">
        <f t="shared" si="16"/>
        <v>33</v>
      </c>
      <c r="F1241" s="285">
        <f t="shared" si="17"/>
        <v>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472</v>
      </c>
      <c r="B1242" s="422"/>
      <c r="C1242" s="420"/>
      <c r="D1242" s="421" t="s">
        <v>139</v>
      </c>
      <c r="E1242" s="50">
        <f t="shared" si="16"/>
        <v>11</v>
      </c>
      <c r="F1242" s="285">
        <f t="shared" si="17"/>
        <v>34</v>
      </c>
      <c r="H1242" s="50">
        <v>2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438</v>
      </c>
      <c r="B1243" s="422"/>
      <c r="C1243" s="420"/>
      <c r="D1243" s="421" t="s">
        <v>139</v>
      </c>
      <c r="E1243" s="50">
        <f t="shared" si="16"/>
        <v>56</v>
      </c>
      <c r="F1243" s="285">
        <f t="shared" si="17"/>
        <v>89</v>
      </c>
      <c r="H1243" s="460">
        <v>58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704</v>
      </c>
      <c r="B1244" s="28"/>
      <c r="C1244" s="276"/>
      <c r="D1244" s="421" t="s">
        <v>129</v>
      </c>
      <c r="E1244" s="50">
        <f t="shared" si="16"/>
        <v>0</v>
      </c>
      <c r="F1244" s="285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535</v>
      </c>
      <c r="B1245" s="423"/>
      <c r="C1245" s="423"/>
      <c r="D1245" s="421" t="s">
        <v>135</v>
      </c>
      <c r="E1245" s="50">
        <f t="shared" si="16"/>
        <v>11</v>
      </c>
      <c r="F1245" s="285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2606</v>
      </c>
      <c r="B1246" s="423"/>
      <c r="C1246" s="423"/>
      <c r="D1246" s="421" t="s">
        <v>130</v>
      </c>
      <c r="E1246" s="50">
        <f t="shared" si="16"/>
        <v>1</v>
      </c>
      <c r="F1246" s="285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2624</v>
      </c>
      <c r="B1247" s="28"/>
      <c r="C1247" s="276"/>
      <c r="D1247" s="421" t="s">
        <v>129</v>
      </c>
      <c r="E1247" s="50">
        <f t="shared" si="16"/>
        <v>0</v>
      </c>
      <c r="F1247" s="285">
        <f t="shared" si="17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2357</v>
      </c>
      <c r="B1248" s="423"/>
      <c r="C1248" s="423"/>
      <c r="D1248" s="421" t="s">
        <v>130</v>
      </c>
      <c r="E1248" s="50">
        <f t="shared" si="16"/>
        <v>4</v>
      </c>
      <c r="F1248" s="285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423</v>
      </c>
      <c r="B1249" s="420"/>
      <c r="C1249" s="420"/>
      <c r="D1249" s="421" t="s">
        <v>133</v>
      </c>
      <c r="E1249" s="50">
        <f t="shared" si="16"/>
        <v>28</v>
      </c>
      <c r="F1249" s="285">
        <f t="shared" si="17"/>
        <v>136</v>
      </c>
      <c r="H1249" s="460">
        <v>136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2575</v>
      </c>
      <c r="B1250" s="28"/>
      <c r="C1250" s="423"/>
      <c r="D1250" s="421" t="s">
        <v>129</v>
      </c>
      <c r="E1250" s="50">
        <f t="shared" si="16"/>
        <v>0</v>
      </c>
      <c r="F1250" s="285">
        <f t="shared" si="17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2778</v>
      </c>
      <c r="B1251" s="28"/>
      <c r="C1251" s="423"/>
      <c r="D1251" s="421" t="s">
        <v>129</v>
      </c>
      <c r="E1251" s="50">
        <f t="shared" si="16"/>
        <v>0</v>
      </c>
      <c r="F1251" s="285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2826</v>
      </c>
      <c r="B1252" s="423"/>
      <c r="C1252" s="423"/>
      <c r="D1252" s="421" t="s">
        <v>130</v>
      </c>
      <c r="E1252" s="50">
        <f t="shared" si="16"/>
        <v>1</v>
      </c>
      <c r="F1252" s="285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827</v>
      </c>
      <c r="B1253" s="423"/>
      <c r="C1253" s="423"/>
      <c r="D1253" s="421" t="s">
        <v>135</v>
      </c>
      <c r="E1253" s="50">
        <f t="shared" si="16"/>
        <v>4</v>
      </c>
      <c r="F1253" s="285">
        <f t="shared" si="17"/>
        <v>5</v>
      </c>
      <c r="H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560</v>
      </c>
      <c r="B1254" s="420"/>
      <c r="C1254" s="420"/>
      <c r="D1254" s="421" t="s">
        <v>133</v>
      </c>
      <c r="E1254" s="50">
        <f t="shared" si="16"/>
        <v>11</v>
      </c>
      <c r="F1254" s="285">
        <f t="shared" si="17"/>
        <v>130</v>
      </c>
      <c r="H1254" s="50">
        <v>106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2836</v>
      </c>
      <c r="B1255" s="28"/>
      <c r="C1255" s="276"/>
      <c r="D1255" s="421" t="s">
        <v>129</v>
      </c>
      <c r="E1255" s="50">
        <f t="shared" si="16"/>
        <v>0</v>
      </c>
      <c r="F1255" s="285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2809</v>
      </c>
      <c r="B1256" s="28"/>
      <c r="C1256" s="276"/>
      <c r="D1256" s="421" t="s">
        <v>129</v>
      </c>
      <c r="E1256" s="50">
        <f t="shared" si="16"/>
        <v>0</v>
      </c>
      <c r="F1256" s="285">
        <f t="shared" si="17"/>
        <v>0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720</v>
      </c>
      <c r="B1257" s="280"/>
      <c r="C1257" s="420"/>
      <c r="D1257" s="421" t="s">
        <v>137</v>
      </c>
      <c r="E1257" s="50">
        <f t="shared" ref="E1257:E1320" si="18">COUNTIF($A$599:$AQF$672,A1257)</f>
        <v>28</v>
      </c>
      <c r="F1257" s="285">
        <f t="shared" ref="F1257:F1320" si="19">SUM(G1257:L1257)</f>
        <v>74</v>
      </c>
      <c r="H1257" s="50">
        <v>2</v>
      </c>
      <c r="I1257" s="50">
        <v>61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2802</v>
      </c>
      <c r="B1258" s="28"/>
      <c r="C1258" s="276"/>
      <c r="D1258" s="421" t="s">
        <v>129</v>
      </c>
      <c r="E1258" s="50">
        <f t="shared" si="18"/>
        <v>0</v>
      </c>
      <c r="F1258" s="285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713</v>
      </c>
      <c r="B1259" s="420"/>
      <c r="C1259" s="420"/>
      <c r="D1259" s="421" t="s">
        <v>133</v>
      </c>
      <c r="E1259" s="50">
        <f t="shared" si="18"/>
        <v>8</v>
      </c>
      <c r="F1259" s="285">
        <f t="shared" si="19"/>
        <v>1</v>
      </c>
      <c r="H1259" s="50">
        <v>1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688</v>
      </c>
      <c r="B1260" s="423"/>
      <c r="C1260" s="423"/>
      <c r="D1260" s="421" t="s">
        <v>132</v>
      </c>
      <c r="E1260" s="50">
        <f t="shared" si="18"/>
        <v>5</v>
      </c>
      <c r="F1260" s="285">
        <f t="shared" si="19"/>
        <v>42</v>
      </c>
      <c r="J1260" s="50">
        <v>42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641</v>
      </c>
      <c r="B1261" s="420"/>
      <c r="C1261" s="420"/>
      <c r="D1261" s="421" t="s">
        <v>133</v>
      </c>
      <c r="E1261" s="50">
        <f t="shared" si="18"/>
        <v>35</v>
      </c>
      <c r="F1261" s="285">
        <f t="shared" si="19"/>
        <v>106</v>
      </c>
      <c r="H1261" s="50">
        <v>95</v>
      </c>
      <c r="I1261" s="50">
        <v>11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2715</v>
      </c>
      <c r="B1262" s="28"/>
      <c r="C1262" s="276"/>
      <c r="D1262" s="421" t="s">
        <v>129</v>
      </c>
      <c r="E1262" s="50">
        <f t="shared" si="18"/>
        <v>0</v>
      </c>
      <c r="F1262" s="285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721</v>
      </c>
      <c r="B1263" s="28"/>
      <c r="C1263" s="423"/>
      <c r="D1263" s="421" t="s">
        <v>129</v>
      </c>
      <c r="E1263" s="50">
        <f t="shared" si="18"/>
        <v>0</v>
      </c>
      <c r="F1263" s="285">
        <f t="shared" si="19"/>
        <v>0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552</v>
      </c>
      <c r="B1264" s="423"/>
      <c r="C1264" s="423"/>
      <c r="D1264" s="421" t="s">
        <v>135</v>
      </c>
      <c r="E1264" s="50">
        <f t="shared" si="18"/>
        <v>1</v>
      </c>
      <c r="F1264" s="285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636</v>
      </c>
      <c r="B1265" s="423"/>
      <c r="C1265" s="423"/>
      <c r="D1265" s="421" t="s">
        <v>135</v>
      </c>
      <c r="E1265" s="50">
        <f t="shared" si="18"/>
        <v>4</v>
      </c>
      <c r="F1265" s="285">
        <f t="shared" si="19"/>
        <v>0</v>
      </c>
      <c r="H1265" s="460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2625</v>
      </c>
      <c r="B1266" s="28"/>
      <c r="C1266" s="423"/>
      <c r="D1266" s="421" t="s">
        <v>129</v>
      </c>
      <c r="E1266" s="50">
        <f t="shared" si="18"/>
        <v>0</v>
      </c>
      <c r="F1266" s="285">
        <f t="shared" si="19"/>
        <v>0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2343</v>
      </c>
      <c r="B1267" s="28"/>
      <c r="C1267" s="276"/>
      <c r="D1267" s="421" t="s">
        <v>129</v>
      </c>
      <c r="E1267" s="50">
        <f t="shared" si="18"/>
        <v>0</v>
      </c>
      <c r="F1267" s="285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2707</v>
      </c>
      <c r="B1268" s="423"/>
      <c r="C1268" s="423"/>
      <c r="D1268" s="421" t="s">
        <v>132</v>
      </c>
      <c r="E1268" s="50">
        <f t="shared" si="18"/>
        <v>5</v>
      </c>
      <c r="F1268" s="285">
        <f t="shared" si="19"/>
        <v>3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2645</v>
      </c>
      <c r="B1269" s="28"/>
      <c r="C1269" s="276"/>
      <c r="D1269" s="421" t="s">
        <v>129</v>
      </c>
      <c r="E1269" s="50">
        <f t="shared" si="18"/>
        <v>0</v>
      </c>
      <c r="F1269" s="285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1292</v>
      </c>
      <c r="B1270" s="420"/>
      <c r="C1270" s="420"/>
      <c r="D1270" s="1" t="s">
        <v>131</v>
      </c>
      <c r="E1270" s="50">
        <f t="shared" si="18"/>
        <v>31</v>
      </c>
      <c r="F1270" s="285">
        <f t="shared" si="19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2876</v>
      </c>
      <c r="B1271" s="28"/>
      <c r="C1271" s="276"/>
      <c r="D1271" s="421" t="s">
        <v>129</v>
      </c>
      <c r="E1271" s="50">
        <f t="shared" si="18"/>
        <v>0</v>
      </c>
      <c r="F1271" s="285">
        <f t="shared" si="19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1730</v>
      </c>
      <c r="B1272" s="28"/>
      <c r="C1272" s="276"/>
      <c r="D1272" s="421" t="s">
        <v>129</v>
      </c>
      <c r="E1272" s="50">
        <f t="shared" si="18"/>
        <v>0</v>
      </c>
      <c r="F1272" s="285">
        <f t="shared" si="19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2326</v>
      </c>
      <c r="B1273" s="28"/>
      <c r="C1273" s="276"/>
      <c r="D1273" s="421" t="s">
        <v>129</v>
      </c>
      <c r="E1273" s="50">
        <f t="shared" si="18"/>
        <v>0</v>
      </c>
      <c r="F1273" s="285">
        <f t="shared" si="19"/>
        <v>0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2608</v>
      </c>
      <c r="B1274" s="28"/>
      <c r="C1274" s="276"/>
      <c r="D1274" s="421" t="s">
        <v>129</v>
      </c>
      <c r="E1274" s="50">
        <f t="shared" si="18"/>
        <v>1</v>
      </c>
      <c r="F1274" s="285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524</v>
      </c>
      <c r="B1275" s="28"/>
      <c r="C1275" s="276"/>
      <c r="D1275" s="421" t="s">
        <v>129</v>
      </c>
      <c r="E1275" s="50">
        <f t="shared" si="18"/>
        <v>0</v>
      </c>
      <c r="F1275" s="285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2629</v>
      </c>
      <c r="B1276" s="28"/>
      <c r="C1276" s="276"/>
      <c r="D1276" s="421" t="s">
        <v>129</v>
      </c>
      <c r="E1276" s="50">
        <f t="shared" si="18"/>
        <v>0</v>
      </c>
      <c r="F1276" s="285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1315</v>
      </c>
      <c r="B1277" s="423"/>
      <c r="C1277" s="423"/>
      <c r="D1277" s="421" t="s">
        <v>130</v>
      </c>
      <c r="E1277" s="50">
        <f t="shared" si="18"/>
        <v>5</v>
      </c>
      <c r="F1277" s="285">
        <f t="shared" si="19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463</v>
      </c>
      <c r="B1278" s="420"/>
      <c r="C1278" s="420"/>
      <c r="D1278" s="421" t="s">
        <v>133</v>
      </c>
      <c r="E1278" s="50">
        <f t="shared" si="18"/>
        <v>23</v>
      </c>
      <c r="F1278" s="285">
        <f t="shared" si="19"/>
        <v>90</v>
      </c>
      <c r="H1278" s="50">
        <v>60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576</v>
      </c>
      <c r="B1279" s="423"/>
      <c r="C1279" s="423"/>
      <c r="D1279" s="421" t="s">
        <v>135</v>
      </c>
      <c r="E1279" s="50">
        <f t="shared" si="18"/>
        <v>5</v>
      </c>
      <c r="F1279" s="285">
        <f t="shared" si="19"/>
        <v>30</v>
      </c>
      <c r="H1279" s="50">
        <v>17</v>
      </c>
      <c r="I1279" s="50">
        <v>7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491</v>
      </c>
      <c r="B1280" s="280"/>
      <c r="C1280" s="420"/>
      <c r="D1280" s="421" t="s">
        <v>134</v>
      </c>
      <c r="E1280" s="50">
        <f t="shared" si="18"/>
        <v>3</v>
      </c>
      <c r="F1280" s="285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965</v>
      </c>
      <c r="B1281" s="28"/>
      <c r="C1281" s="276"/>
      <c r="D1281" s="421" t="s">
        <v>129</v>
      </c>
      <c r="E1281" s="50">
        <f t="shared" si="18"/>
        <v>2</v>
      </c>
      <c r="F1281" s="285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440</v>
      </c>
      <c r="B1282" s="420"/>
      <c r="C1282" s="420"/>
      <c r="D1282" s="421" t="s">
        <v>140</v>
      </c>
      <c r="E1282" s="50">
        <f t="shared" si="18"/>
        <v>9</v>
      </c>
      <c r="F1282" s="285">
        <f t="shared" si="19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1288</v>
      </c>
      <c r="B1283" s="28"/>
      <c r="C1283" s="276"/>
      <c r="D1283" s="421" t="s">
        <v>129</v>
      </c>
      <c r="E1283" s="50">
        <f t="shared" si="18"/>
        <v>0</v>
      </c>
      <c r="F1283" s="285">
        <f t="shared" si="19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2142</v>
      </c>
      <c r="B1284" s="28"/>
      <c r="C1284" s="276"/>
      <c r="D1284" s="421" t="s">
        <v>129</v>
      </c>
      <c r="E1284" s="50">
        <f t="shared" si="18"/>
        <v>1</v>
      </c>
      <c r="F1284" s="285">
        <f t="shared" si="19"/>
        <v>0</v>
      </c>
      <c r="H1284" s="460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1277</v>
      </c>
      <c r="B1285" s="423"/>
      <c r="C1285" s="423"/>
      <c r="D1285" s="421" t="s">
        <v>135</v>
      </c>
      <c r="E1285" s="50">
        <f t="shared" si="18"/>
        <v>1</v>
      </c>
      <c r="F1285" s="285">
        <f t="shared" si="19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2143</v>
      </c>
      <c r="B1286" s="28"/>
      <c r="C1286" s="276"/>
      <c r="D1286" s="421" t="s">
        <v>129</v>
      </c>
      <c r="E1286" s="50">
        <f t="shared" si="18"/>
        <v>0</v>
      </c>
      <c r="F1286" s="285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2144</v>
      </c>
      <c r="B1287" s="28"/>
      <c r="C1287" s="276"/>
      <c r="D1287" s="421" t="s">
        <v>129</v>
      </c>
      <c r="E1287" s="50">
        <f t="shared" si="18"/>
        <v>0</v>
      </c>
      <c r="F1287" s="285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974</v>
      </c>
      <c r="B1288" s="420"/>
      <c r="C1288" s="420"/>
      <c r="D1288" s="1" t="s">
        <v>131</v>
      </c>
      <c r="E1288" s="50">
        <f t="shared" si="18"/>
        <v>1</v>
      </c>
      <c r="F1288" s="285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2145</v>
      </c>
      <c r="B1289" s="28"/>
      <c r="C1289" s="276"/>
      <c r="D1289" s="421" t="s">
        <v>129</v>
      </c>
      <c r="E1289" s="50">
        <f t="shared" si="18"/>
        <v>0</v>
      </c>
      <c r="F1289" s="285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1699</v>
      </c>
      <c r="B1290" s="28"/>
      <c r="C1290" s="276"/>
      <c r="D1290" s="421" t="s">
        <v>129</v>
      </c>
      <c r="E1290" s="50">
        <f t="shared" si="18"/>
        <v>0</v>
      </c>
      <c r="F1290" s="285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1683</v>
      </c>
      <c r="B1291" s="423"/>
      <c r="C1291" s="423"/>
      <c r="D1291" s="421" t="s">
        <v>130</v>
      </c>
      <c r="E1291" s="50">
        <f t="shared" si="18"/>
        <v>3</v>
      </c>
      <c r="F1291" s="285">
        <f t="shared" si="19"/>
        <v>0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566</v>
      </c>
      <c r="B1292" s="423"/>
      <c r="C1292" s="423"/>
      <c r="D1292" s="421" t="s">
        <v>132</v>
      </c>
      <c r="E1292" s="50">
        <f t="shared" si="18"/>
        <v>7</v>
      </c>
      <c r="F1292" s="285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708</v>
      </c>
      <c r="B1293" s="28"/>
      <c r="C1293" s="423"/>
      <c r="D1293" s="421" t="s">
        <v>129</v>
      </c>
      <c r="E1293" s="50">
        <f t="shared" si="18"/>
        <v>5</v>
      </c>
      <c r="F1293" s="285">
        <f t="shared" si="19"/>
        <v>45</v>
      </c>
      <c r="H1293" s="50">
        <v>5</v>
      </c>
      <c r="I1293" s="50">
        <v>40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445</v>
      </c>
      <c r="B1294" s="28"/>
      <c r="C1294" s="276"/>
      <c r="D1294" s="421" t="s">
        <v>129</v>
      </c>
      <c r="E1294" s="50">
        <f t="shared" si="18"/>
        <v>40</v>
      </c>
      <c r="F1294" s="285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1716</v>
      </c>
      <c r="B1295" s="280"/>
      <c r="C1295" s="420"/>
      <c r="D1295" s="421" t="s">
        <v>137</v>
      </c>
      <c r="E1295" s="50">
        <f t="shared" si="18"/>
        <v>10</v>
      </c>
      <c r="F1295" s="285">
        <f t="shared" si="19"/>
        <v>7</v>
      </c>
      <c r="I1295" s="50">
        <v>1</v>
      </c>
      <c r="J1295" s="50">
        <v>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1856</v>
      </c>
      <c r="B1296" s="28"/>
      <c r="C1296" s="276"/>
      <c r="D1296" s="421" t="s">
        <v>129</v>
      </c>
      <c r="E1296" s="50">
        <f t="shared" si="18"/>
        <v>0</v>
      </c>
      <c r="F1296" s="285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851</v>
      </c>
      <c r="B1297" s="28"/>
      <c r="C1297" s="276"/>
      <c r="D1297" s="421" t="s">
        <v>129</v>
      </c>
      <c r="E1297" s="50">
        <f t="shared" si="18"/>
        <v>0</v>
      </c>
      <c r="F1297" s="285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2799</v>
      </c>
      <c r="B1298" s="423"/>
      <c r="C1298" s="423"/>
      <c r="D1298" s="421" t="s">
        <v>130</v>
      </c>
      <c r="E1298" s="50">
        <f t="shared" si="18"/>
        <v>9</v>
      </c>
      <c r="F1298" s="285">
        <f t="shared" si="19"/>
        <v>0</v>
      </c>
      <c r="H1298" s="460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621</v>
      </c>
      <c r="B1299" s="28"/>
      <c r="C1299" s="276"/>
      <c r="D1299" s="421" t="s">
        <v>129</v>
      </c>
      <c r="E1299" s="50">
        <f t="shared" si="18"/>
        <v>2</v>
      </c>
      <c r="F1299" s="285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825</v>
      </c>
      <c r="B1300" s="423"/>
      <c r="C1300" s="423"/>
      <c r="D1300" s="421" t="s">
        <v>132</v>
      </c>
      <c r="E1300" s="50">
        <f t="shared" si="18"/>
        <v>2</v>
      </c>
      <c r="F1300" s="285">
        <f t="shared" si="19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2764</v>
      </c>
      <c r="B1301" s="28"/>
      <c r="C1301" s="276"/>
      <c r="D1301" s="421" t="s">
        <v>129</v>
      </c>
      <c r="E1301" s="50">
        <f t="shared" si="18"/>
        <v>0</v>
      </c>
      <c r="F1301" s="285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2828</v>
      </c>
      <c r="B1302" s="28"/>
      <c r="C1302" s="423"/>
      <c r="D1302" s="421" t="s">
        <v>129</v>
      </c>
      <c r="E1302" s="50">
        <f t="shared" si="18"/>
        <v>0</v>
      </c>
      <c r="F1302" s="285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2712</v>
      </c>
      <c r="B1303" s="28"/>
      <c r="C1303" s="276"/>
      <c r="D1303" s="421" t="s">
        <v>129</v>
      </c>
      <c r="E1303" s="50">
        <f t="shared" si="18"/>
        <v>0</v>
      </c>
      <c r="F1303" s="285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972</v>
      </c>
      <c r="B1304" s="423"/>
      <c r="C1304" s="423"/>
      <c r="D1304" s="421" t="s">
        <v>130</v>
      </c>
      <c r="E1304" s="50">
        <f t="shared" si="18"/>
        <v>2</v>
      </c>
      <c r="F1304" s="285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863</v>
      </c>
      <c r="B1305" s="28"/>
      <c r="C1305" s="276"/>
      <c r="D1305" s="421" t="s">
        <v>129</v>
      </c>
      <c r="E1305" s="50">
        <f t="shared" si="18"/>
        <v>0</v>
      </c>
      <c r="F1305" s="285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437</v>
      </c>
      <c r="B1306" s="280"/>
      <c r="C1306" s="420"/>
      <c r="D1306" s="421" t="s">
        <v>134</v>
      </c>
      <c r="E1306" s="50">
        <f t="shared" si="18"/>
        <v>3</v>
      </c>
      <c r="F1306" s="285">
        <f t="shared" si="19"/>
        <v>12</v>
      </c>
      <c r="H1306" s="50">
        <v>12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3140</v>
      </c>
      <c r="B1307" s="28"/>
      <c r="C1307" s="276"/>
      <c r="D1307" s="421" t="s">
        <v>129</v>
      </c>
      <c r="E1307" s="50">
        <f t="shared" si="18"/>
        <v>0</v>
      </c>
      <c r="F1307" s="285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622</v>
      </c>
      <c r="B1308" s="280"/>
      <c r="C1308" s="420"/>
      <c r="D1308" s="421" t="s">
        <v>134</v>
      </c>
      <c r="E1308" s="50">
        <f t="shared" si="18"/>
        <v>8</v>
      </c>
      <c r="F1308" s="285">
        <f t="shared" si="19"/>
        <v>4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2765</v>
      </c>
      <c r="B1309" s="28"/>
      <c r="C1309" s="276"/>
      <c r="D1309" s="421" t="s">
        <v>129</v>
      </c>
      <c r="E1309" s="50">
        <f t="shared" si="18"/>
        <v>0</v>
      </c>
      <c r="F1309" s="285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3113</v>
      </c>
      <c r="B1310" s="28"/>
      <c r="C1310" s="276"/>
      <c r="D1310" s="421" t="s">
        <v>129</v>
      </c>
      <c r="E1310" s="50">
        <f t="shared" si="18"/>
        <v>0</v>
      </c>
      <c r="F1310" s="285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565</v>
      </c>
      <c r="B1311" s="28"/>
      <c r="C1311" s="423"/>
      <c r="D1311" s="421" t="s">
        <v>129</v>
      </c>
      <c r="E1311" s="50">
        <f t="shared" si="18"/>
        <v>0</v>
      </c>
      <c r="F1311" s="285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625</v>
      </c>
      <c r="B1312" s="423"/>
      <c r="C1312" s="423"/>
      <c r="D1312" s="421" t="s">
        <v>132</v>
      </c>
      <c r="E1312" s="50">
        <f t="shared" si="18"/>
        <v>2</v>
      </c>
      <c r="F1312" s="285">
        <f t="shared" si="19"/>
        <v>6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1743</v>
      </c>
      <c r="B1313" s="28"/>
      <c r="C1313" s="276"/>
      <c r="D1313" s="421" t="s">
        <v>129</v>
      </c>
      <c r="E1313" s="50">
        <f t="shared" si="18"/>
        <v>0</v>
      </c>
      <c r="F1313" s="285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1733</v>
      </c>
      <c r="B1314" s="28"/>
      <c r="C1314" s="276"/>
      <c r="D1314" s="421" t="s">
        <v>129</v>
      </c>
      <c r="E1314" s="50">
        <f t="shared" si="18"/>
        <v>0</v>
      </c>
      <c r="F1314" s="285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1851</v>
      </c>
      <c r="B1315" s="28"/>
      <c r="C1315" s="276"/>
      <c r="D1315" s="421" t="s">
        <v>129</v>
      </c>
      <c r="E1315" s="50">
        <f t="shared" si="18"/>
        <v>0</v>
      </c>
      <c r="F1315" s="285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2146</v>
      </c>
      <c r="B1316" s="420"/>
      <c r="C1316" s="420"/>
      <c r="D1316" s="1" t="s">
        <v>131</v>
      </c>
      <c r="E1316" s="50">
        <f t="shared" si="18"/>
        <v>1</v>
      </c>
      <c r="F1316" s="285">
        <f t="shared" si="19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2147</v>
      </c>
      <c r="B1317" s="28"/>
      <c r="C1317" s="276"/>
      <c r="D1317" s="421" t="s">
        <v>129</v>
      </c>
      <c r="E1317" s="50">
        <f t="shared" si="18"/>
        <v>0</v>
      </c>
      <c r="F1317" s="285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987</v>
      </c>
      <c r="B1318" s="28"/>
      <c r="C1318" s="276"/>
      <c r="D1318" s="421" t="s">
        <v>129</v>
      </c>
      <c r="E1318" s="50">
        <f t="shared" si="18"/>
        <v>0</v>
      </c>
      <c r="F1318" s="285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487</v>
      </c>
      <c r="B1319" s="280"/>
      <c r="C1319" s="420"/>
      <c r="D1319" s="421" t="s">
        <v>137</v>
      </c>
      <c r="E1319" s="50">
        <f t="shared" si="18"/>
        <v>14</v>
      </c>
      <c r="F1319" s="285">
        <f t="shared" si="19"/>
        <v>31</v>
      </c>
      <c r="H1319" s="50">
        <v>3</v>
      </c>
      <c r="I1319" s="50">
        <v>28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697</v>
      </c>
      <c r="B1320" s="28"/>
      <c r="C1320" s="423"/>
      <c r="D1320" s="421" t="s">
        <v>129</v>
      </c>
      <c r="E1320" s="50">
        <f t="shared" si="18"/>
        <v>2</v>
      </c>
      <c r="F1320" s="285">
        <f t="shared" si="19"/>
        <v>0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2756</v>
      </c>
      <c r="B1321" s="28"/>
      <c r="C1321" s="276"/>
      <c r="D1321" s="421" t="s">
        <v>129</v>
      </c>
      <c r="E1321" s="50">
        <f t="shared" ref="E1321:E1384" si="20">COUNTIF($A$599:$AQF$672,A1321)</f>
        <v>0</v>
      </c>
      <c r="F1321" s="285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1267</v>
      </c>
      <c r="B1322" s="423"/>
      <c r="C1322" s="423"/>
      <c r="D1322" s="421" t="s">
        <v>130</v>
      </c>
      <c r="E1322" s="50">
        <f t="shared" si="20"/>
        <v>5</v>
      </c>
      <c r="F1322" s="285">
        <f t="shared" si="21"/>
        <v>0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2717</v>
      </c>
      <c r="B1323" s="420"/>
      <c r="C1323" s="420"/>
      <c r="D1323" s="1" t="s">
        <v>131</v>
      </c>
      <c r="E1323" s="50">
        <f t="shared" si="20"/>
        <v>2</v>
      </c>
      <c r="F1323" s="285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2148</v>
      </c>
      <c r="B1324" s="28"/>
      <c r="C1324" s="276"/>
      <c r="D1324" s="421" t="s">
        <v>129</v>
      </c>
      <c r="E1324" s="50">
        <f t="shared" si="20"/>
        <v>0</v>
      </c>
      <c r="F1324" s="285">
        <f t="shared" si="21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9" t="s">
        <v>2537</v>
      </c>
      <c r="B1325" s="28"/>
      <c r="C1325" s="276"/>
      <c r="D1325" s="421" t="s">
        <v>129</v>
      </c>
      <c r="E1325" s="50">
        <f t="shared" si="20"/>
        <v>1</v>
      </c>
      <c r="F1325" s="285">
        <f t="shared" si="21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842</v>
      </c>
      <c r="B1326" s="28"/>
      <c r="C1326" s="276"/>
      <c r="D1326" s="421" t="s">
        <v>129</v>
      </c>
      <c r="E1326" s="50">
        <f t="shared" si="20"/>
        <v>0</v>
      </c>
      <c r="F1326" s="285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2699</v>
      </c>
      <c r="B1327" s="28"/>
      <c r="C1327" s="276"/>
      <c r="D1327" s="421" t="s">
        <v>129</v>
      </c>
      <c r="E1327" s="50">
        <f t="shared" si="20"/>
        <v>0</v>
      </c>
      <c r="F1327" s="285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9" t="s">
        <v>2671</v>
      </c>
      <c r="B1328" s="28"/>
      <c r="C1328" s="423"/>
      <c r="D1328" s="421" t="s">
        <v>129</v>
      </c>
      <c r="E1328" s="50">
        <f t="shared" si="20"/>
        <v>0</v>
      </c>
      <c r="F1328" s="285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2103</v>
      </c>
      <c r="B1329" s="423"/>
      <c r="C1329" s="423"/>
      <c r="D1329" s="421" t="s">
        <v>130</v>
      </c>
      <c r="E1329" s="50">
        <f t="shared" si="20"/>
        <v>20</v>
      </c>
      <c r="F1329" s="285">
        <f t="shared" si="21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3112</v>
      </c>
      <c r="B1330" s="28"/>
      <c r="C1330" s="276"/>
      <c r="D1330" s="421" t="s">
        <v>129</v>
      </c>
      <c r="E1330" s="50">
        <f t="shared" si="20"/>
        <v>0</v>
      </c>
      <c r="F1330" s="285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1224</v>
      </c>
      <c r="B1331" s="420"/>
      <c r="C1331" s="420"/>
      <c r="D1331" s="1" t="s">
        <v>131</v>
      </c>
      <c r="E1331" s="50">
        <f t="shared" si="20"/>
        <v>2</v>
      </c>
      <c r="F1331" s="285">
        <f t="shared" si="21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530</v>
      </c>
      <c r="B1332" s="420"/>
      <c r="C1332" s="420"/>
      <c r="D1332" s="421" t="s">
        <v>133</v>
      </c>
      <c r="E1332" s="50">
        <f t="shared" si="20"/>
        <v>18</v>
      </c>
      <c r="F1332" s="285">
        <f t="shared" si="21"/>
        <v>80</v>
      </c>
      <c r="H1332" s="50">
        <v>80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2149</v>
      </c>
      <c r="B1333" s="423"/>
      <c r="C1333" s="423"/>
      <c r="D1333" s="421" t="s">
        <v>132</v>
      </c>
      <c r="E1333" s="50">
        <f t="shared" si="20"/>
        <v>3</v>
      </c>
      <c r="F1333" s="285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3131</v>
      </c>
      <c r="B1334" s="28"/>
      <c r="C1334" s="276"/>
      <c r="D1334" s="421" t="s">
        <v>129</v>
      </c>
      <c r="E1334" s="50">
        <f t="shared" si="20"/>
        <v>0</v>
      </c>
      <c r="F1334" s="285">
        <f t="shared" si="21"/>
        <v>0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1000</v>
      </c>
      <c r="B1335" s="280"/>
      <c r="C1335" s="420"/>
      <c r="D1335" s="421" t="s">
        <v>137</v>
      </c>
      <c r="E1335" s="50">
        <f t="shared" si="20"/>
        <v>1</v>
      </c>
      <c r="F1335" s="285">
        <f t="shared" si="21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2600</v>
      </c>
      <c r="B1336" s="28"/>
      <c r="C1336" s="276"/>
      <c r="D1336" s="421" t="s">
        <v>129</v>
      </c>
      <c r="E1336" s="50">
        <f t="shared" si="20"/>
        <v>1</v>
      </c>
      <c r="F1336" s="285">
        <f t="shared" si="21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553</v>
      </c>
      <c r="B1337" s="420"/>
      <c r="C1337" s="420"/>
      <c r="D1337" s="1" t="s">
        <v>131</v>
      </c>
      <c r="E1337" s="50">
        <f t="shared" si="20"/>
        <v>6</v>
      </c>
      <c r="F1337" s="285">
        <f t="shared" si="21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682</v>
      </c>
      <c r="B1338" s="423"/>
      <c r="C1338" s="423"/>
      <c r="D1338" s="421" t="s">
        <v>132</v>
      </c>
      <c r="E1338" s="50">
        <f t="shared" si="20"/>
        <v>6</v>
      </c>
      <c r="F1338" s="285">
        <f t="shared" si="21"/>
        <v>43</v>
      </c>
      <c r="H1338" s="460">
        <v>40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2849</v>
      </c>
      <c r="B1339" s="28"/>
      <c r="C1339" s="276"/>
      <c r="D1339" s="421" t="s">
        <v>129</v>
      </c>
      <c r="E1339" s="50">
        <f t="shared" si="20"/>
        <v>0</v>
      </c>
      <c r="F1339" s="285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2811</v>
      </c>
      <c r="B1340" s="423"/>
      <c r="C1340" s="423"/>
      <c r="D1340" s="421" t="s">
        <v>132</v>
      </c>
      <c r="E1340" s="50">
        <f t="shared" si="20"/>
        <v>31</v>
      </c>
      <c r="F1340" s="285">
        <f t="shared" si="21"/>
        <v>18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446</v>
      </c>
      <c r="B1341" s="280"/>
      <c r="C1341" s="420"/>
      <c r="D1341" s="421" t="s">
        <v>137</v>
      </c>
      <c r="E1341" s="50">
        <f t="shared" si="20"/>
        <v>5</v>
      </c>
      <c r="F1341" s="285">
        <f t="shared" si="21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3162</v>
      </c>
      <c r="B1342" s="28"/>
      <c r="C1342" s="276"/>
      <c r="D1342" s="421" t="s">
        <v>129</v>
      </c>
      <c r="E1342" s="50">
        <f t="shared" si="20"/>
        <v>0</v>
      </c>
      <c r="F1342" s="285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675</v>
      </c>
      <c r="B1343" s="28"/>
      <c r="C1343" s="276"/>
      <c r="D1343" s="421" t="s">
        <v>129</v>
      </c>
      <c r="E1343" s="50">
        <f t="shared" si="20"/>
        <v>2</v>
      </c>
      <c r="F1343" s="285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2847</v>
      </c>
      <c r="B1344" s="423"/>
      <c r="C1344" s="423"/>
      <c r="D1344" s="421" t="s">
        <v>132</v>
      </c>
      <c r="E1344" s="50">
        <f t="shared" si="20"/>
        <v>0</v>
      </c>
      <c r="F1344" s="285">
        <f t="shared" si="21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2565</v>
      </c>
      <c r="B1345" s="28"/>
      <c r="C1345" s="276"/>
      <c r="D1345" s="421" t="s">
        <v>129</v>
      </c>
      <c r="E1345" s="50">
        <f t="shared" si="20"/>
        <v>0</v>
      </c>
      <c r="F1345" s="285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2340</v>
      </c>
      <c r="B1346" s="28"/>
      <c r="C1346" s="423"/>
      <c r="D1346" s="421" t="s">
        <v>129</v>
      </c>
      <c r="E1346" s="50">
        <f t="shared" si="20"/>
        <v>0</v>
      </c>
      <c r="F1346" s="285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593</v>
      </c>
      <c r="B1347" s="28"/>
      <c r="C1347" s="276"/>
      <c r="D1347" s="421" t="s">
        <v>129</v>
      </c>
      <c r="E1347" s="50">
        <f t="shared" si="20"/>
        <v>0</v>
      </c>
      <c r="F1347" s="285">
        <f t="shared" si="21"/>
        <v>0</v>
      </c>
      <c r="H1347" s="460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2883</v>
      </c>
      <c r="B1348" s="28"/>
      <c r="C1348" s="276"/>
      <c r="D1348" s="421" t="s">
        <v>129</v>
      </c>
      <c r="E1348" s="50">
        <f t="shared" si="20"/>
        <v>0</v>
      </c>
      <c r="F1348" s="285">
        <f t="shared" si="21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894</v>
      </c>
      <c r="B1349" s="423"/>
      <c r="C1349" s="423"/>
      <c r="D1349" s="421" t="s">
        <v>130</v>
      </c>
      <c r="E1349" s="50">
        <f t="shared" si="20"/>
        <v>4</v>
      </c>
      <c r="F1349" s="285">
        <f t="shared" si="21"/>
        <v>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607</v>
      </c>
      <c r="B1350" s="280"/>
      <c r="C1350" s="420"/>
      <c r="D1350" s="421" t="s">
        <v>137</v>
      </c>
      <c r="E1350" s="50">
        <f t="shared" si="20"/>
        <v>3</v>
      </c>
      <c r="F1350" s="285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594</v>
      </c>
      <c r="B1351" s="420"/>
      <c r="C1351" s="420"/>
      <c r="D1351" s="1" t="s">
        <v>131</v>
      </c>
      <c r="E1351" s="50">
        <f t="shared" si="20"/>
        <v>20</v>
      </c>
      <c r="F1351" s="285">
        <f t="shared" si="21"/>
        <v>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2576</v>
      </c>
      <c r="B1352" s="420"/>
      <c r="C1352" s="420"/>
      <c r="D1352" s="1" t="s">
        <v>131</v>
      </c>
      <c r="E1352" s="50">
        <f t="shared" si="20"/>
        <v>6</v>
      </c>
      <c r="F1352" s="285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2601</v>
      </c>
      <c r="B1353" s="28"/>
      <c r="C1353" s="276"/>
      <c r="D1353" s="421" t="s">
        <v>129</v>
      </c>
      <c r="E1353" s="50">
        <f t="shared" si="20"/>
        <v>0</v>
      </c>
      <c r="F1353" s="285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847</v>
      </c>
      <c r="B1354" s="423"/>
      <c r="C1354" s="423"/>
      <c r="D1354" s="421" t="s">
        <v>132</v>
      </c>
      <c r="E1354" s="50">
        <f t="shared" si="20"/>
        <v>34</v>
      </c>
      <c r="F1354" s="285">
        <f t="shared" si="21"/>
        <v>75</v>
      </c>
      <c r="H1354" s="50">
        <v>53</v>
      </c>
      <c r="I1354" s="50">
        <v>3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2626</v>
      </c>
      <c r="B1355" s="28"/>
      <c r="C1355" s="276"/>
      <c r="D1355" s="421" t="s">
        <v>129</v>
      </c>
      <c r="E1355" s="50">
        <f t="shared" si="20"/>
        <v>0</v>
      </c>
      <c r="F1355" s="285">
        <f t="shared" si="21"/>
        <v>0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3175</v>
      </c>
      <c r="B1356" s="423"/>
      <c r="C1356" s="423"/>
      <c r="D1356" s="421" t="s">
        <v>132</v>
      </c>
      <c r="E1356" s="50">
        <f t="shared" si="20"/>
        <v>2</v>
      </c>
      <c r="F1356" s="285">
        <f t="shared" si="21"/>
        <v>0</v>
      </c>
      <c r="H1356" s="460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483</v>
      </c>
      <c r="B1357" s="280"/>
      <c r="C1357" s="420"/>
      <c r="D1357" s="421" t="s">
        <v>137</v>
      </c>
      <c r="E1357" s="50">
        <f t="shared" si="20"/>
        <v>3</v>
      </c>
      <c r="F1357" s="285">
        <f t="shared" si="21"/>
        <v>48</v>
      </c>
      <c r="H1357" s="50">
        <v>45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3109</v>
      </c>
      <c r="B1358" s="28"/>
      <c r="C1358" s="276"/>
      <c r="D1358" s="421" t="s">
        <v>129</v>
      </c>
      <c r="E1358" s="50">
        <f t="shared" si="20"/>
        <v>1</v>
      </c>
      <c r="F1358" s="285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1280</v>
      </c>
      <c r="B1359" s="423"/>
      <c r="C1359" s="423"/>
      <c r="D1359" s="421" t="s">
        <v>130</v>
      </c>
      <c r="E1359" s="50">
        <f t="shared" si="20"/>
        <v>2</v>
      </c>
      <c r="F1359" s="285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8" t="s">
        <v>2761</v>
      </c>
      <c r="B1360" s="28"/>
      <c r="C1360" s="276"/>
      <c r="D1360" s="421" t="s">
        <v>129</v>
      </c>
      <c r="E1360" s="50">
        <f t="shared" si="20"/>
        <v>1</v>
      </c>
      <c r="F1360" s="285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2842</v>
      </c>
      <c r="B1361" s="28"/>
      <c r="C1361" s="276"/>
      <c r="D1361" s="421" t="s">
        <v>129</v>
      </c>
      <c r="E1361" s="50">
        <f t="shared" si="20"/>
        <v>1</v>
      </c>
      <c r="F1361" s="285">
        <f t="shared" si="21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662</v>
      </c>
      <c r="B1362" s="28"/>
      <c r="C1362" s="276"/>
      <c r="D1362" s="421" t="s">
        <v>129</v>
      </c>
      <c r="E1362" s="50">
        <f t="shared" si="20"/>
        <v>2</v>
      </c>
      <c r="F1362" s="285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492</v>
      </c>
      <c r="B1363" s="280"/>
      <c r="C1363" s="420"/>
      <c r="D1363" s="421" t="s">
        <v>138</v>
      </c>
      <c r="E1363" s="50">
        <f t="shared" si="20"/>
        <v>27</v>
      </c>
      <c r="F1363" s="285">
        <f t="shared" si="21"/>
        <v>51</v>
      </c>
      <c r="H1363" s="50">
        <v>43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1202</v>
      </c>
      <c r="B1364" s="423"/>
      <c r="C1364" s="423"/>
      <c r="D1364" s="421" t="s">
        <v>135</v>
      </c>
      <c r="E1364" s="50">
        <f t="shared" si="20"/>
        <v>1</v>
      </c>
      <c r="F1364" s="285">
        <f t="shared" si="21"/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9" t="s">
        <v>2335</v>
      </c>
      <c r="B1365" s="28"/>
      <c r="C1365" s="276"/>
      <c r="D1365" s="421" t="s">
        <v>129</v>
      </c>
      <c r="E1365" s="50">
        <f t="shared" si="20"/>
        <v>0</v>
      </c>
      <c r="F1365" s="285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722</v>
      </c>
      <c r="B1366" s="28"/>
      <c r="C1366" s="276"/>
      <c r="D1366" s="421" t="s">
        <v>129</v>
      </c>
      <c r="E1366" s="50">
        <f t="shared" si="20"/>
        <v>1</v>
      </c>
      <c r="F1366" s="285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2709</v>
      </c>
      <c r="B1367" s="28"/>
      <c r="C1367" s="276"/>
      <c r="D1367" s="421" t="s">
        <v>129</v>
      </c>
      <c r="E1367" s="50">
        <f t="shared" si="20"/>
        <v>0</v>
      </c>
      <c r="F1367" s="285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1691</v>
      </c>
      <c r="B1368" s="28"/>
      <c r="C1368" s="423"/>
      <c r="D1368" s="421" t="s">
        <v>129</v>
      </c>
      <c r="E1368" s="50">
        <f t="shared" si="20"/>
        <v>1</v>
      </c>
      <c r="F1368" s="285">
        <f t="shared" si="21"/>
        <v>0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9" t="s">
        <v>2350</v>
      </c>
      <c r="B1369" s="28"/>
      <c r="C1369" s="276"/>
      <c r="D1369" s="421" t="s">
        <v>129</v>
      </c>
      <c r="E1369" s="50">
        <f t="shared" si="20"/>
        <v>3</v>
      </c>
      <c r="F1369" s="285">
        <f t="shared" si="21"/>
        <v>44</v>
      </c>
      <c r="H1369" s="50">
        <v>31</v>
      </c>
      <c r="I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2654</v>
      </c>
      <c r="B1370" s="28"/>
      <c r="C1370" s="276"/>
      <c r="D1370" s="421" t="s">
        <v>129</v>
      </c>
      <c r="E1370" s="50">
        <f t="shared" si="20"/>
        <v>0</v>
      </c>
      <c r="F1370" s="285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691</v>
      </c>
      <c r="B1371" s="423"/>
      <c r="C1371" s="423"/>
      <c r="D1371" s="421" t="s">
        <v>132</v>
      </c>
      <c r="E1371" s="50">
        <f t="shared" si="20"/>
        <v>6</v>
      </c>
      <c r="F1371" s="285">
        <f t="shared" si="21"/>
        <v>44</v>
      </c>
      <c r="I1371" s="50">
        <v>40</v>
      </c>
      <c r="J1371" s="50">
        <v>4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586</v>
      </c>
      <c r="B1372" s="423"/>
      <c r="C1372" s="423"/>
      <c r="D1372" s="421" t="s">
        <v>132</v>
      </c>
      <c r="E1372" s="50">
        <f t="shared" si="20"/>
        <v>3</v>
      </c>
      <c r="F1372" s="285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9" t="s">
        <v>2670</v>
      </c>
      <c r="B1373" s="28"/>
      <c r="C1373" s="276"/>
      <c r="D1373" s="421" t="s">
        <v>129</v>
      </c>
      <c r="E1373" s="50">
        <f t="shared" si="20"/>
        <v>0</v>
      </c>
      <c r="F1373" s="285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2329</v>
      </c>
      <c r="B1374" s="423"/>
      <c r="C1374" s="423"/>
      <c r="D1374" s="421" t="s">
        <v>132</v>
      </c>
      <c r="E1374" s="50">
        <f t="shared" si="20"/>
        <v>1</v>
      </c>
      <c r="F1374" s="285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2585</v>
      </c>
      <c r="B1375" s="28"/>
      <c r="C1375" s="276"/>
      <c r="D1375" s="421" t="s">
        <v>129</v>
      </c>
      <c r="E1375" s="50">
        <f t="shared" si="20"/>
        <v>0</v>
      </c>
      <c r="F1375" s="285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2711</v>
      </c>
      <c r="B1376" s="28"/>
      <c r="C1376" s="276"/>
      <c r="D1376" s="421" t="s">
        <v>129</v>
      </c>
      <c r="E1376" s="50">
        <f t="shared" si="20"/>
        <v>0</v>
      </c>
      <c r="F1376" s="285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2662</v>
      </c>
      <c r="B1377" s="28"/>
      <c r="C1377" s="276"/>
      <c r="D1377" s="421" t="s">
        <v>129</v>
      </c>
      <c r="E1377" s="50">
        <f t="shared" si="20"/>
        <v>1</v>
      </c>
      <c r="F1377" s="285">
        <f t="shared" si="21"/>
        <v>42</v>
      </c>
      <c r="H1377" s="50">
        <v>2</v>
      </c>
      <c r="I1377" s="50">
        <v>40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841</v>
      </c>
      <c r="B1378" s="423"/>
      <c r="C1378" s="423"/>
      <c r="D1378" s="421" t="s">
        <v>132</v>
      </c>
      <c r="E1378" s="50">
        <f t="shared" si="20"/>
        <v>1</v>
      </c>
      <c r="F1378" s="285">
        <f t="shared" si="21"/>
        <v>0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2573</v>
      </c>
      <c r="B1379" s="423"/>
      <c r="C1379" s="423"/>
      <c r="D1379" s="421" t="s">
        <v>135</v>
      </c>
      <c r="E1379" s="50">
        <f t="shared" si="20"/>
        <v>1</v>
      </c>
      <c r="F1379" s="285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2741</v>
      </c>
      <c r="B1380" s="28"/>
      <c r="C1380" s="276"/>
      <c r="D1380" s="421" t="s">
        <v>129</v>
      </c>
      <c r="E1380" s="50">
        <f t="shared" si="20"/>
        <v>0</v>
      </c>
      <c r="F1380" s="285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567</v>
      </c>
      <c r="B1381" s="422"/>
      <c r="C1381" s="420"/>
      <c r="D1381" s="421" t="s">
        <v>139</v>
      </c>
      <c r="E1381" s="50">
        <f t="shared" si="20"/>
        <v>48</v>
      </c>
      <c r="F1381" s="285">
        <f t="shared" si="21"/>
        <v>58</v>
      </c>
      <c r="H1381" s="50">
        <v>58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867</v>
      </c>
      <c r="B1382" s="28"/>
      <c r="C1382" s="276"/>
      <c r="D1382" s="421" t="s">
        <v>129</v>
      </c>
      <c r="E1382" s="50">
        <f t="shared" si="20"/>
        <v>0</v>
      </c>
      <c r="F1382" s="285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2102</v>
      </c>
      <c r="B1383" s="280"/>
      <c r="C1383" s="420"/>
      <c r="D1383" s="421" t="s">
        <v>137</v>
      </c>
      <c r="E1383" s="50">
        <f t="shared" si="20"/>
        <v>21</v>
      </c>
      <c r="F1383" s="285">
        <f t="shared" si="21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1715</v>
      </c>
      <c r="B1384" s="420"/>
      <c r="C1384" s="420"/>
      <c r="D1384" s="1" t="s">
        <v>131</v>
      </c>
      <c r="E1384" s="50">
        <f t="shared" si="20"/>
        <v>1</v>
      </c>
      <c r="F1384" s="285">
        <f t="shared" si="21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1268</v>
      </c>
      <c r="B1385" s="420"/>
      <c r="C1385" s="420"/>
      <c r="D1385" s="421" t="s">
        <v>133</v>
      </c>
      <c r="E1385" s="50">
        <f t="shared" ref="E1385:E1448" si="22">COUNTIF($A$599:$AQF$672,A1385)</f>
        <v>71</v>
      </c>
      <c r="F1385" s="285">
        <f t="shared" ref="F1385:F1448" si="23">SUM(G1385:L1385)</f>
        <v>206</v>
      </c>
      <c r="H1385" s="50">
        <v>185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2873</v>
      </c>
      <c r="B1386" s="423"/>
      <c r="C1386" s="423"/>
      <c r="D1386" s="421" t="s">
        <v>132</v>
      </c>
      <c r="E1386" s="50">
        <f t="shared" si="22"/>
        <v>8</v>
      </c>
      <c r="F1386" s="285">
        <f t="shared" si="23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421</v>
      </c>
      <c r="B1387" s="420"/>
      <c r="C1387" s="420"/>
      <c r="D1387" s="421" t="s">
        <v>140</v>
      </c>
      <c r="E1387" s="50">
        <f t="shared" si="22"/>
        <v>8</v>
      </c>
      <c r="F1387" s="285">
        <f t="shared" si="23"/>
        <v>48</v>
      </c>
      <c r="H1387" s="50">
        <v>43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2358</v>
      </c>
      <c r="B1388" s="28"/>
      <c r="C1388" s="276"/>
      <c r="D1388" s="421" t="s">
        <v>129</v>
      </c>
      <c r="E1388" s="50">
        <f t="shared" si="22"/>
        <v>0</v>
      </c>
      <c r="F1388" s="285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2646</v>
      </c>
      <c r="B1389" s="28"/>
      <c r="C1389" s="276"/>
      <c r="D1389" s="421" t="s">
        <v>129</v>
      </c>
      <c r="E1389" s="50">
        <f t="shared" si="22"/>
        <v>0</v>
      </c>
      <c r="F1389" s="285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2150</v>
      </c>
      <c r="B1390" s="28"/>
      <c r="C1390" s="276"/>
      <c r="D1390" s="421" t="s">
        <v>129</v>
      </c>
      <c r="E1390" s="50">
        <f t="shared" si="22"/>
        <v>0</v>
      </c>
      <c r="F1390" s="285">
        <f t="shared" si="23"/>
        <v>0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572</v>
      </c>
      <c r="B1391" s="423"/>
      <c r="C1391" s="423"/>
      <c r="D1391" s="421" t="s">
        <v>130</v>
      </c>
      <c r="E1391" s="50">
        <f t="shared" si="22"/>
        <v>3</v>
      </c>
      <c r="F1391" s="285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2078</v>
      </c>
      <c r="B1392" s="420"/>
      <c r="C1392" s="420"/>
      <c r="D1392" s="421" t="s">
        <v>136</v>
      </c>
      <c r="E1392" s="50">
        <f t="shared" si="22"/>
        <v>23</v>
      </c>
      <c r="F1392" s="285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2552</v>
      </c>
      <c r="B1393" s="28"/>
      <c r="C1393" s="276"/>
      <c r="D1393" s="421" t="s">
        <v>129</v>
      </c>
      <c r="E1393" s="50">
        <f t="shared" si="22"/>
        <v>5</v>
      </c>
      <c r="F1393" s="285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1742</v>
      </c>
      <c r="B1394" s="28"/>
      <c r="C1394" s="276"/>
      <c r="D1394" s="421" t="s">
        <v>129</v>
      </c>
      <c r="E1394" s="50">
        <f t="shared" si="22"/>
        <v>2</v>
      </c>
      <c r="F1394" s="285">
        <f t="shared" si="23"/>
        <v>0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511</v>
      </c>
      <c r="B1395" s="423"/>
      <c r="C1395" s="423"/>
      <c r="D1395" s="421" t="s">
        <v>135</v>
      </c>
      <c r="E1395" s="50">
        <f t="shared" si="22"/>
        <v>12</v>
      </c>
      <c r="F1395" s="285">
        <f t="shared" si="23"/>
        <v>68</v>
      </c>
      <c r="H1395" s="50">
        <v>68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570</v>
      </c>
      <c r="B1396" s="280"/>
      <c r="C1396" s="420"/>
      <c r="D1396" s="421" t="s">
        <v>138</v>
      </c>
      <c r="E1396" s="50">
        <f t="shared" si="22"/>
        <v>97</v>
      </c>
      <c r="F1396" s="285">
        <f t="shared" si="23"/>
        <v>342</v>
      </c>
      <c r="H1396" s="50">
        <v>244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562</v>
      </c>
      <c r="B1397" s="28"/>
      <c r="C1397" s="420"/>
      <c r="D1397" s="421" t="s">
        <v>137</v>
      </c>
      <c r="E1397" s="50">
        <f t="shared" si="22"/>
        <v>0</v>
      </c>
      <c r="F1397" s="285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531</v>
      </c>
      <c r="B1398" s="280"/>
      <c r="C1398" s="420"/>
      <c r="D1398" s="421" t="s">
        <v>137</v>
      </c>
      <c r="E1398" s="50">
        <f t="shared" si="22"/>
        <v>8</v>
      </c>
      <c r="F1398" s="285">
        <f t="shared" si="23"/>
        <v>50</v>
      </c>
      <c r="H1398" s="50">
        <v>50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2151</v>
      </c>
      <c r="B1399" s="28"/>
      <c r="C1399" s="276"/>
      <c r="D1399" s="421" t="s">
        <v>129</v>
      </c>
      <c r="E1399" s="50">
        <f t="shared" si="22"/>
        <v>0</v>
      </c>
      <c r="F1399" s="285">
        <f t="shared" si="23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2813</v>
      </c>
      <c r="B1400" s="28"/>
      <c r="C1400" s="423"/>
      <c r="D1400" s="421" t="s">
        <v>129</v>
      </c>
      <c r="E1400" s="50">
        <f t="shared" si="22"/>
        <v>0</v>
      </c>
      <c r="F1400" s="285">
        <f t="shared" si="23"/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2748</v>
      </c>
      <c r="B1401" s="28"/>
      <c r="C1401" s="276"/>
      <c r="D1401" s="421" t="s">
        <v>129</v>
      </c>
      <c r="E1401" s="50">
        <f t="shared" si="22"/>
        <v>0</v>
      </c>
      <c r="F1401" s="285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605</v>
      </c>
      <c r="B1402" s="420"/>
      <c r="C1402" s="420"/>
      <c r="D1402" s="421" t="s">
        <v>133</v>
      </c>
      <c r="E1402" s="50">
        <f t="shared" si="22"/>
        <v>8</v>
      </c>
      <c r="F1402" s="285">
        <f t="shared" si="23"/>
        <v>129</v>
      </c>
      <c r="H1402" s="460">
        <v>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431</v>
      </c>
      <c r="B1403" s="420"/>
      <c r="C1403" s="420"/>
      <c r="D1403" s="421" t="s">
        <v>136</v>
      </c>
      <c r="E1403" s="50">
        <f t="shared" si="22"/>
        <v>2</v>
      </c>
      <c r="F1403" s="285">
        <f t="shared" si="23"/>
        <v>0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502</v>
      </c>
      <c r="B1404" s="28"/>
      <c r="C1404" s="423"/>
      <c r="D1404" s="421" t="s">
        <v>129</v>
      </c>
      <c r="E1404" s="50">
        <f t="shared" si="22"/>
        <v>0</v>
      </c>
      <c r="F1404" s="285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9" t="s">
        <v>2839</v>
      </c>
      <c r="B1405" s="28"/>
      <c r="C1405" s="276"/>
      <c r="D1405" s="421" t="s">
        <v>129</v>
      </c>
      <c r="E1405" s="50">
        <f t="shared" si="22"/>
        <v>0</v>
      </c>
      <c r="F1405" s="285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1449</v>
      </c>
      <c r="B1406" s="28"/>
      <c r="C1406" s="276"/>
      <c r="D1406" s="421" t="s">
        <v>129</v>
      </c>
      <c r="E1406" s="50">
        <f t="shared" si="22"/>
        <v>1</v>
      </c>
      <c r="F1406" s="285">
        <f t="shared" si="23"/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956</v>
      </c>
      <c r="B1407" s="420"/>
      <c r="C1407" s="420"/>
      <c r="D1407" s="1" t="s">
        <v>131</v>
      </c>
      <c r="E1407" s="50">
        <f t="shared" si="22"/>
        <v>1</v>
      </c>
      <c r="F1407" s="285">
        <f t="shared" si="23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2710</v>
      </c>
      <c r="B1408" s="28"/>
      <c r="C1408" s="276"/>
      <c r="D1408" s="421" t="s">
        <v>129</v>
      </c>
      <c r="E1408" s="50">
        <f t="shared" si="22"/>
        <v>0</v>
      </c>
      <c r="F1408" s="285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9" t="s">
        <v>2838</v>
      </c>
      <c r="B1409" s="28"/>
      <c r="C1409" s="276"/>
      <c r="D1409" s="421" t="s">
        <v>129</v>
      </c>
      <c r="E1409" s="50">
        <f t="shared" si="22"/>
        <v>0</v>
      </c>
      <c r="F1409" s="285">
        <f t="shared" si="23"/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2080</v>
      </c>
      <c r="B1410" s="420"/>
      <c r="C1410" s="420"/>
      <c r="D1410" s="1" t="s">
        <v>131</v>
      </c>
      <c r="E1410" s="50">
        <f t="shared" si="22"/>
        <v>10</v>
      </c>
      <c r="F1410" s="285">
        <f t="shared" si="23"/>
        <v>35</v>
      </c>
      <c r="H1410" s="50">
        <v>35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432</v>
      </c>
      <c r="B1411" s="420"/>
      <c r="C1411" s="420"/>
      <c r="D1411" s="421" t="s">
        <v>133</v>
      </c>
      <c r="E1411" s="50">
        <f t="shared" si="22"/>
        <v>5</v>
      </c>
      <c r="F1411" s="285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2888</v>
      </c>
      <c r="B1412" s="28"/>
      <c r="C1412" s="276"/>
      <c r="D1412" s="421" t="s">
        <v>129</v>
      </c>
      <c r="E1412" s="50">
        <f t="shared" si="22"/>
        <v>0</v>
      </c>
      <c r="F1412" s="285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2886</v>
      </c>
      <c r="B1413" s="28"/>
      <c r="C1413" s="423"/>
      <c r="D1413" s="421" t="s">
        <v>129</v>
      </c>
      <c r="E1413" s="50">
        <f t="shared" si="22"/>
        <v>0</v>
      </c>
      <c r="F1413" s="285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630</v>
      </c>
      <c r="B1414" s="28"/>
      <c r="C1414" s="423"/>
      <c r="D1414" s="421" t="s">
        <v>129</v>
      </c>
      <c r="E1414" s="50">
        <f t="shared" si="22"/>
        <v>0</v>
      </c>
      <c r="F1414" s="285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723</v>
      </c>
      <c r="B1415" s="28"/>
      <c r="C1415" s="276"/>
      <c r="D1415" s="421" t="s">
        <v>129</v>
      </c>
      <c r="E1415" s="50">
        <f t="shared" si="22"/>
        <v>2</v>
      </c>
      <c r="F1415" s="285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1795</v>
      </c>
      <c r="B1416" s="28"/>
      <c r="C1416" s="423"/>
      <c r="D1416" s="421" t="s">
        <v>129</v>
      </c>
      <c r="E1416" s="50">
        <f t="shared" si="22"/>
        <v>0</v>
      </c>
      <c r="F1416" s="285">
        <f t="shared" si="23"/>
        <v>0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2857</v>
      </c>
      <c r="B1417" s="28"/>
      <c r="C1417" s="276"/>
      <c r="D1417" s="421" t="s">
        <v>129</v>
      </c>
      <c r="E1417" s="50">
        <f t="shared" si="22"/>
        <v>0</v>
      </c>
      <c r="F1417" s="285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9" t="s">
        <v>2567</v>
      </c>
      <c r="C1418" s="276"/>
      <c r="D1418" s="421" t="s">
        <v>129</v>
      </c>
      <c r="E1418" s="50">
        <f t="shared" si="22"/>
        <v>0</v>
      </c>
      <c r="F1418" s="285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986</v>
      </c>
      <c r="B1419" s="28"/>
      <c r="C1419" s="276"/>
      <c r="D1419" s="421" t="s">
        <v>129</v>
      </c>
      <c r="E1419" s="50">
        <f t="shared" si="22"/>
        <v>1</v>
      </c>
      <c r="F1419" s="285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2747</v>
      </c>
      <c r="B1420" s="28"/>
      <c r="C1420" s="276"/>
      <c r="D1420" s="421" t="s">
        <v>129</v>
      </c>
      <c r="E1420" s="50">
        <f t="shared" si="22"/>
        <v>1</v>
      </c>
      <c r="F1420" s="285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2825</v>
      </c>
      <c r="B1421" s="28"/>
      <c r="C1421" s="276"/>
      <c r="D1421" s="421" t="s">
        <v>129</v>
      </c>
      <c r="E1421" s="50">
        <f t="shared" si="22"/>
        <v>0</v>
      </c>
      <c r="F1421" s="285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557</v>
      </c>
      <c r="B1422" s="280"/>
      <c r="C1422" s="420"/>
      <c r="D1422" s="421" t="s">
        <v>137</v>
      </c>
      <c r="E1422" s="50">
        <f t="shared" si="22"/>
        <v>1</v>
      </c>
      <c r="F1422" s="285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852</v>
      </c>
      <c r="B1423" s="28"/>
      <c r="C1423" s="276"/>
      <c r="D1423" s="421" t="s">
        <v>129</v>
      </c>
      <c r="E1423" s="50">
        <f t="shared" si="22"/>
        <v>0</v>
      </c>
      <c r="F1423" s="285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1731</v>
      </c>
      <c r="B1424" s="423"/>
      <c r="C1424" s="423"/>
      <c r="D1424" s="421" t="s">
        <v>130</v>
      </c>
      <c r="E1424" s="50">
        <f t="shared" si="22"/>
        <v>2</v>
      </c>
      <c r="F1424" s="285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2655</v>
      </c>
      <c r="B1425" s="28"/>
      <c r="C1425" s="276"/>
      <c r="D1425" s="421" t="s">
        <v>129</v>
      </c>
      <c r="E1425" s="50">
        <f t="shared" si="22"/>
        <v>0</v>
      </c>
      <c r="F1425" s="285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1213</v>
      </c>
      <c r="B1426" s="28"/>
      <c r="C1426" s="276"/>
      <c r="D1426" s="421" t="s">
        <v>129</v>
      </c>
      <c r="E1426" s="50">
        <f t="shared" si="22"/>
        <v>1</v>
      </c>
      <c r="F1426" s="285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1860</v>
      </c>
      <c r="B1427" s="28"/>
      <c r="C1427" s="276"/>
      <c r="D1427" s="421" t="s">
        <v>129</v>
      </c>
      <c r="E1427" s="50">
        <f t="shared" si="22"/>
        <v>0</v>
      </c>
      <c r="F1427" s="285">
        <f t="shared" si="23"/>
        <v>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2746</v>
      </c>
      <c r="B1428" s="423"/>
      <c r="C1428" s="423"/>
      <c r="D1428" s="421" t="s">
        <v>132</v>
      </c>
      <c r="E1428" s="50">
        <f t="shared" si="22"/>
        <v>1</v>
      </c>
      <c r="F1428" s="285">
        <f t="shared" si="23"/>
        <v>0</v>
      </c>
      <c r="H1428" s="460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2152</v>
      </c>
      <c r="B1429" s="28"/>
      <c r="C1429" s="276"/>
      <c r="D1429" s="421" t="s">
        <v>129</v>
      </c>
      <c r="E1429" s="50">
        <f t="shared" si="22"/>
        <v>0</v>
      </c>
      <c r="F1429" s="285">
        <f t="shared" si="23"/>
        <v>0</v>
      </c>
      <c r="H1429" s="460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640</v>
      </c>
      <c r="B1430" s="28"/>
      <c r="C1430" s="276"/>
      <c r="D1430" s="421" t="s">
        <v>129</v>
      </c>
      <c r="E1430" s="50">
        <f t="shared" si="22"/>
        <v>0</v>
      </c>
      <c r="F1430" s="285">
        <f t="shared" si="23"/>
        <v>0</v>
      </c>
      <c r="H1430" s="460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2815</v>
      </c>
      <c r="B1431" s="28"/>
      <c r="C1431" s="276"/>
      <c r="D1431" s="421" t="s">
        <v>129</v>
      </c>
      <c r="E1431" s="50">
        <f t="shared" si="22"/>
        <v>0</v>
      </c>
      <c r="F1431" s="285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2153</v>
      </c>
      <c r="B1432" s="423"/>
      <c r="C1432" s="423"/>
      <c r="D1432" s="421" t="s">
        <v>130</v>
      </c>
      <c r="E1432" s="50">
        <f t="shared" si="22"/>
        <v>0</v>
      </c>
      <c r="F1432" s="285">
        <f t="shared" si="23"/>
        <v>1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1450</v>
      </c>
      <c r="B1433" s="28"/>
      <c r="C1433" s="423"/>
      <c r="D1433" s="421" t="s">
        <v>129</v>
      </c>
      <c r="E1433" s="50">
        <f t="shared" si="22"/>
        <v>0</v>
      </c>
      <c r="F1433" s="285">
        <f t="shared" si="23"/>
        <v>0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2885</v>
      </c>
      <c r="B1434" s="28"/>
      <c r="C1434" s="276"/>
      <c r="D1434" s="421" t="s">
        <v>129</v>
      </c>
      <c r="E1434" s="50">
        <f t="shared" si="22"/>
        <v>0</v>
      </c>
      <c r="F1434" s="285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2154</v>
      </c>
      <c r="B1435" s="28"/>
      <c r="C1435" s="276"/>
      <c r="D1435" s="421" t="s">
        <v>129</v>
      </c>
      <c r="E1435" s="50">
        <f t="shared" si="22"/>
        <v>4</v>
      </c>
      <c r="F1435" s="285">
        <f t="shared" si="23"/>
        <v>45</v>
      </c>
      <c r="H1435" s="50">
        <v>22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2824</v>
      </c>
      <c r="B1436" s="28"/>
      <c r="C1436" s="276"/>
      <c r="D1436" s="421" t="s">
        <v>129</v>
      </c>
      <c r="E1436" s="50">
        <f t="shared" si="22"/>
        <v>0</v>
      </c>
      <c r="F1436" s="285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2768</v>
      </c>
      <c r="B1437" s="28"/>
      <c r="C1437" s="276"/>
      <c r="D1437" s="421" t="s">
        <v>129</v>
      </c>
      <c r="E1437" s="50">
        <f t="shared" si="22"/>
        <v>0</v>
      </c>
      <c r="F1437" s="285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895</v>
      </c>
      <c r="B1438" s="28"/>
      <c r="C1438" s="276"/>
      <c r="D1438" s="421" t="s">
        <v>129</v>
      </c>
      <c r="E1438" s="50">
        <f t="shared" si="22"/>
        <v>1</v>
      </c>
      <c r="F1438" s="285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633</v>
      </c>
      <c r="B1439" s="420"/>
      <c r="C1439" s="420"/>
      <c r="D1439" s="1" t="s">
        <v>131</v>
      </c>
      <c r="E1439" s="50">
        <f t="shared" si="22"/>
        <v>9</v>
      </c>
      <c r="F1439" s="285">
        <f t="shared" si="23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2769</v>
      </c>
      <c r="B1440" s="28"/>
      <c r="C1440" s="276"/>
      <c r="D1440" s="421" t="s">
        <v>129</v>
      </c>
      <c r="E1440" s="50">
        <f t="shared" si="22"/>
        <v>1</v>
      </c>
      <c r="F1440" s="285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3110</v>
      </c>
      <c r="B1441" s="28"/>
      <c r="C1441" s="276"/>
      <c r="D1441" s="421" t="s">
        <v>129</v>
      </c>
      <c r="E1441" s="50">
        <f t="shared" si="22"/>
        <v>0</v>
      </c>
      <c r="F1441" s="285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1717</v>
      </c>
      <c r="B1442" s="423"/>
      <c r="C1442" s="423"/>
      <c r="D1442" s="421" t="s">
        <v>130</v>
      </c>
      <c r="E1442" s="50">
        <f t="shared" si="22"/>
        <v>3</v>
      </c>
      <c r="F1442" s="285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2155</v>
      </c>
      <c r="B1443" s="28"/>
      <c r="C1443" s="276"/>
      <c r="D1443" s="421" t="s">
        <v>129</v>
      </c>
      <c r="E1443" s="50">
        <f t="shared" si="22"/>
        <v>0</v>
      </c>
      <c r="F1443" s="285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1647</v>
      </c>
      <c r="B1444" s="422"/>
      <c r="C1444" s="420"/>
      <c r="D1444" s="421" t="s">
        <v>139</v>
      </c>
      <c r="E1444" s="50">
        <f t="shared" si="22"/>
        <v>28</v>
      </c>
      <c r="F1444" s="285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683</v>
      </c>
      <c r="B1445" s="423"/>
      <c r="C1445" s="423"/>
      <c r="D1445" s="421" t="s">
        <v>135</v>
      </c>
      <c r="E1445" s="50">
        <f t="shared" si="22"/>
        <v>5</v>
      </c>
      <c r="F1445" s="285">
        <f t="shared" si="23"/>
        <v>13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1184</v>
      </c>
      <c r="B1446" s="28"/>
      <c r="C1446" s="276"/>
      <c r="D1446" s="421" t="s">
        <v>129</v>
      </c>
      <c r="E1446" s="50">
        <f t="shared" si="22"/>
        <v>0</v>
      </c>
      <c r="F1446" s="285">
        <f t="shared" si="23"/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677</v>
      </c>
      <c r="B1447" s="420"/>
      <c r="C1447" s="420"/>
      <c r="D1447" s="1" t="s">
        <v>131</v>
      </c>
      <c r="E1447" s="50">
        <f t="shared" si="22"/>
        <v>9</v>
      </c>
      <c r="F1447" s="285">
        <f t="shared" si="23"/>
        <v>3</v>
      </c>
      <c r="H1447" s="50">
        <v>3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426</v>
      </c>
      <c r="B1448" s="422"/>
      <c r="C1448" s="420"/>
      <c r="D1448" s="421" t="s">
        <v>139</v>
      </c>
      <c r="E1448" s="50">
        <f t="shared" si="22"/>
        <v>69</v>
      </c>
      <c r="F1448" s="285">
        <f t="shared" si="23"/>
        <v>196</v>
      </c>
      <c r="H1448" s="50">
        <v>196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665</v>
      </c>
      <c r="B1449" s="28"/>
      <c r="C1449" s="276"/>
      <c r="D1449" s="421" t="s">
        <v>129</v>
      </c>
      <c r="E1449" s="50">
        <f t="shared" ref="E1449:E1512" si="24">COUNTIF($A$599:$AQF$672,A1449)</f>
        <v>0</v>
      </c>
      <c r="F1449" s="285">
        <f t="shared" ref="F1449:F1512" si="25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2091</v>
      </c>
      <c r="B1450" s="28"/>
      <c r="C1450" s="276"/>
      <c r="D1450" s="421" t="s">
        <v>129</v>
      </c>
      <c r="E1450" s="50">
        <f t="shared" si="24"/>
        <v>1</v>
      </c>
      <c r="F1450" s="285">
        <f t="shared" si="25"/>
        <v>10</v>
      </c>
      <c r="H1450" s="460"/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495</v>
      </c>
      <c r="B1451" s="28"/>
      <c r="C1451" s="423"/>
      <c r="D1451" s="421" t="s">
        <v>129</v>
      </c>
      <c r="E1451" s="50">
        <f t="shared" si="24"/>
        <v>3</v>
      </c>
      <c r="F1451" s="285">
        <f t="shared" si="25"/>
        <v>0</v>
      </c>
      <c r="H1451" s="460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2156</v>
      </c>
      <c r="B1452" s="28"/>
      <c r="C1452" s="276"/>
      <c r="D1452" s="421" t="s">
        <v>129</v>
      </c>
      <c r="E1452" s="50">
        <f t="shared" si="24"/>
        <v>0</v>
      </c>
      <c r="F1452" s="285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2342</v>
      </c>
      <c r="B1453" s="28"/>
      <c r="C1453" s="276"/>
      <c r="D1453" s="421" t="s">
        <v>129</v>
      </c>
      <c r="E1453" s="50">
        <f t="shared" si="24"/>
        <v>0</v>
      </c>
      <c r="F1453" s="285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608</v>
      </c>
      <c r="B1454" s="28"/>
      <c r="C1454" s="276"/>
      <c r="D1454" s="421" t="s">
        <v>129</v>
      </c>
      <c r="E1454" s="50">
        <f t="shared" si="24"/>
        <v>0</v>
      </c>
      <c r="F1454" s="285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1221</v>
      </c>
      <c r="B1455" s="420"/>
      <c r="C1455" s="420"/>
      <c r="D1455" s="421" t="s">
        <v>140</v>
      </c>
      <c r="E1455" s="50">
        <f t="shared" si="24"/>
        <v>1</v>
      </c>
      <c r="F1455" s="285">
        <f t="shared" si="25"/>
        <v>57</v>
      </c>
      <c r="H1455" s="50">
        <v>1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1453</v>
      </c>
      <c r="B1456" s="423"/>
      <c r="C1456" s="423"/>
      <c r="D1456" s="421" t="s">
        <v>135</v>
      </c>
      <c r="E1456" s="50">
        <f t="shared" si="24"/>
        <v>3</v>
      </c>
      <c r="F1456" s="285">
        <f t="shared" si="25"/>
        <v>72</v>
      </c>
      <c r="H1456" s="50">
        <v>50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2650</v>
      </c>
      <c r="B1457" s="28"/>
      <c r="C1457" s="276"/>
      <c r="D1457" s="421" t="s">
        <v>129</v>
      </c>
      <c r="E1457" s="50">
        <f t="shared" si="24"/>
        <v>0</v>
      </c>
      <c r="F1457" s="285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2094</v>
      </c>
      <c r="B1458" s="423"/>
      <c r="C1458" s="423"/>
      <c r="D1458" s="421" t="s">
        <v>130</v>
      </c>
      <c r="E1458" s="50">
        <f t="shared" si="24"/>
        <v>1</v>
      </c>
      <c r="F1458" s="285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898</v>
      </c>
      <c r="B1459" s="28"/>
      <c r="C1459" s="423"/>
      <c r="D1459" s="421" t="s">
        <v>129</v>
      </c>
      <c r="E1459" s="50">
        <f t="shared" si="24"/>
        <v>0</v>
      </c>
      <c r="F1459" s="285">
        <f t="shared" si="25"/>
        <v>1</v>
      </c>
      <c r="H1459" s="50">
        <v>1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2812</v>
      </c>
      <c r="B1460" s="420"/>
      <c r="C1460" s="420"/>
      <c r="D1460" s="1" t="s">
        <v>131</v>
      </c>
      <c r="E1460" s="50">
        <f t="shared" si="24"/>
        <v>7</v>
      </c>
      <c r="F1460" s="285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2535</v>
      </c>
      <c r="B1461" s="28"/>
      <c r="C1461" s="276"/>
      <c r="D1461" s="421" t="s">
        <v>129</v>
      </c>
      <c r="E1461" s="50">
        <f t="shared" si="24"/>
        <v>1</v>
      </c>
      <c r="F1461" s="285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3115</v>
      </c>
      <c r="B1462" s="423"/>
      <c r="C1462" s="423"/>
      <c r="D1462" s="421" t="s">
        <v>130</v>
      </c>
      <c r="E1462" s="50">
        <f t="shared" si="24"/>
        <v>3</v>
      </c>
      <c r="F1462" s="285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416</v>
      </c>
      <c r="B1463" s="280"/>
      <c r="C1463" s="420"/>
      <c r="D1463" s="421" t="s">
        <v>134</v>
      </c>
      <c r="E1463" s="50">
        <f t="shared" si="24"/>
        <v>17</v>
      </c>
      <c r="F1463" s="285">
        <f t="shared" si="25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2157</v>
      </c>
      <c r="B1464" s="28"/>
      <c r="C1464" s="276"/>
      <c r="D1464" s="421" t="s">
        <v>129</v>
      </c>
      <c r="E1464" s="50">
        <f t="shared" si="24"/>
        <v>0</v>
      </c>
      <c r="F1464" s="285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2609</v>
      </c>
      <c r="B1465" s="423"/>
      <c r="C1465" s="423"/>
      <c r="D1465" s="421" t="s">
        <v>132</v>
      </c>
      <c r="E1465" s="50">
        <f t="shared" si="24"/>
        <v>6</v>
      </c>
      <c r="F1465" s="285">
        <f t="shared" si="25"/>
        <v>0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2571</v>
      </c>
      <c r="C1466" s="276"/>
      <c r="D1466" s="421" t="s">
        <v>129</v>
      </c>
      <c r="E1466" s="50">
        <f t="shared" si="24"/>
        <v>1</v>
      </c>
      <c r="F1466" s="285">
        <f t="shared" si="25"/>
        <v>0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2739</v>
      </c>
      <c r="B1467" s="28"/>
      <c r="C1467" s="423"/>
      <c r="D1467" s="421" t="s">
        <v>129</v>
      </c>
      <c r="E1467" s="50">
        <f t="shared" si="24"/>
        <v>0</v>
      </c>
      <c r="F1467" s="285">
        <f t="shared" si="25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9" t="s">
        <v>2619</v>
      </c>
      <c r="B1468" s="423"/>
      <c r="C1468" s="423"/>
      <c r="D1468" s="421" t="s">
        <v>130</v>
      </c>
      <c r="E1468" s="50">
        <f t="shared" si="24"/>
        <v>4</v>
      </c>
      <c r="F1468" s="285">
        <f t="shared" si="25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482</v>
      </c>
      <c r="B1469" s="280"/>
      <c r="C1469" s="420"/>
      <c r="D1469" s="421" t="s">
        <v>137</v>
      </c>
      <c r="E1469" s="50">
        <f t="shared" si="24"/>
        <v>4</v>
      </c>
      <c r="F1469" s="285">
        <f t="shared" si="25"/>
        <v>2</v>
      </c>
      <c r="H1469" s="50">
        <v>2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2734</v>
      </c>
      <c r="B1470" s="28"/>
      <c r="C1470" s="276"/>
      <c r="D1470" s="421" t="s">
        <v>129</v>
      </c>
      <c r="E1470" s="50">
        <f t="shared" si="24"/>
        <v>0</v>
      </c>
      <c r="F1470" s="285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538</v>
      </c>
      <c r="B1471" s="423"/>
      <c r="C1471" s="423"/>
      <c r="D1471" s="421" t="s">
        <v>135</v>
      </c>
      <c r="E1471" s="50">
        <f t="shared" si="24"/>
        <v>6</v>
      </c>
      <c r="F1471" s="285">
        <f t="shared" si="25"/>
        <v>0</v>
      </c>
      <c r="H1471" s="460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2641</v>
      </c>
      <c r="B1472" s="28"/>
      <c r="C1472" s="276"/>
      <c r="D1472" s="421" t="s">
        <v>129</v>
      </c>
      <c r="E1472" s="50">
        <f t="shared" si="24"/>
        <v>0</v>
      </c>
      <c r="F1472" s="285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639</v>
      </c>
      <c r="B1473" s="28"/>
      <c r="C1473" s="276"/>
      <c r="D1473" s="421" t="s">
        <v>129</v>
      </c>
      <c r="E1473" s="50">
        <f t="shared" si="24"/>
        <v>1</v>
      </c>
      <c r="F1473" s="285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2158</v>
      </c>
      <c r="B1474" s="423"/>
      <c r="C1474" s="423"/>
      <c r="D1474" s="421" t="s">
        <v>132</v>
      </c>
      <c r="E1474" s="50">
        <f t="shared" si="24"/>
        <v>2</v>
      </c>
      <c r="F1474" s="285">
        <f t="shared" si="25"/>
        <v>0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455</v>
      </c>
      <c r="B1475" s="423"/>
      <c r="C1475" s="423"/>
      <c r="D1475" s="421" t="s">
        <v>135</v>
      </c>
      <c r="E1475" s="50">
        <f t="shared" si="24"/>
        <v>53</v>
      </c>
      <c r="F1475" s="285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856</v>
      </c>
      <c r="B1476" s="28"/>
      <c r="C1476" s="276"/>
      <c r="D1476" s="421" t="s">
        <v>129</v>
      </c>
      <c r="E1476" s="50">
        <f t="shared" si="24"/>
        <v>25</v>
      </c>
      <c r="F1476" s="285">
        <f t="shared" si="25"/>
        <v>27</v>
      </c>
      <c r="H1476" s="50">
        <v>21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1798</v>
      </c>
      <c r="B1477" s="420"/>
      <c r="C1477" s="420"/>
      <c r="D1477" s="421" t="s">
        <v>136</v>
      </c>
      <c r="E1477" s="50">
        <f t="shared" si="24"/>
        <v>22</v>
      </c>
      <c r="F1477" s="285">
        <f t="shared" si="25"/>
        <v>86</v>
      </c>
      <c r="H1477" s="50">
        <v>86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2871</v>
      </c>
      <c r="B1478" s="28"/>
      <c r="C1478" s="276"/>
      <c r="D1478" s="421" t="s">
        <v>129</v>
      </c>
      <c r="E1478" s="50">
        <f t="shared" si="24"/>
        <v>0</v>
      </c>
      <c r="F1478" s="285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859</v>
      </c>
      <c r="B1479" s="423"/>
      <c r="C1479" s="423"/>
      <c r="D1479" s="421" t="s">
        <v>130</v>
      </c>
      <c r="E1479" s="50">
        <f t="shared" si="24"/>
        <v>2</v>
      </c>
      <c r="F1479" s="285">
        <f t="shared" si="25"/>
        <v>11</v>
      </c>
      <c r="H1479" s="460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2897</v>
      </c>
      <c r="B1480" s="28"/>
      <c r="C1480" s="276"/>
      <c r="D1480" s="421" t="s">
        <v>129</v>
      </c>
      <c r="E1480" s="50">
        <f t="shared" si="24"/>
        <v>0</v>
      </c>
      <c r="F1480" s="285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829</v>
      </c>
      <c r="B1481" s="423"/>
      <c r="C1481" s="423"/>
      <c r="D1481" s="421" t="s">
        <v>135</v>
      </c>
      <c r="E1481" s="50">
        <f t="shared" si="24"/>
        <v>4</v>
      </c>
      <c r="F1481" s="285">
        <f t="shared" si="25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1215</v>
      </c>
      <c r="B1482" s="28"/>
      <c r="C1482" s="276"/>
      <c r="D1482" s="421" t="s">
        <v>129</v>
      </c>
      <c r="E1482" s="50">
        <f t="shared" si="24"/>
        <v>1</v>
      </c>
      <c r="F1482" s="285">
        <f t="shared" si="25"/>
        <v>0</v>
      </c>
      <c r="H1482" s="460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990</v>
      </c>
      <c r="B1483" s="28"/>
      <c r="C1483" s="423"/>
      <c r="D1483" s="421" t="s">
        <v>129</v>
      </c>
      <c r="E1483" s="50">
        <f t="shared" si="24"/>
        <v>1</v>
      </c>
      <c r="F1483" s="285">
        <f t="shared" si="25"/>
        <v>0</v>
      </c>
      <c r="H1483" s="460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2840</v>
      </c>
      <c r="B1484" s="28"/>
      <c r="C1484" s="276"/>
      <c r="D1484" s="421" t="s">
        <v>129</v>
      </c>
      <c r="E1484" s="50">
        <f t="shared" si="24"/>
        <v>0</v>
      </c>
      <c r="F1484" s="285">
        <f t="shared" si="25"/>
        <v>0</v>
      </c>
      <c r="H1484" s="460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2877</v>
      </c>
      <c r="B1485" s="28"/>
      <c r="C1485" s="276"/>
      <c r="D1485" s="421" t="s">
        <v>129</v>
      </c>
      <c r="E1485" s="50">
        <f t="shared" si="24"/>
        <v>1</v>
      </c>
      <c r="F1485" s="285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709</v>
      </c>
      <c r="B1486" s="28"/>
      <c r="C1486" s="423"/>
      <c r="D1486" s="421" t="s">
        <v>129</v>
      </c>
      <c r="E1486" s="50">
        <f t="shared" si="24"/>
        <v>0</v>
      </c>
      <c r="F1486" s="285">
        <f t="shared" si="25"/>
        <v>0</v>
      </c>
      <c r="H1486" s="460"/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532</v>
      </c>
      <c r="B1487" s="280"/>
      <c r="C1487" s="420"/>
      <c r="D1487" s="421" t="s">
        <v>134</v>
      </c>
      <c r="E1487" s="50">
        <f t="shared" si="24"/>
        <v>8</v>
      </c>
      <c r="F1487" s="285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994</v>
      </c>
      <c r="B1488" s="420"/>
      <c r="C1488" s="420"/>
      <c r="D1488" s="1" t="s">
        <v>131</v>
      </c>
      <c r="E1488" s="50">
        <f t="shared" si="24"/>
        <v>2</v>
      </c>
      <c r="F1488" s="285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969</v>
      </c>
      <c r="B1489" s="420"/>
      <c r="C1489" s="420"/>
      <c r="D1489" s="1" t="s">
        <v>131</v>
      </c>
      <c r="E1489" s="50">
        <f t="shared" si="24"/>
        <v>9</v>
      </c>
      <c r="F1489" s="285">
        <f t="shared" si="25"/>
        <v>2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2816</v>
      </c>
      <c r="B1490" s="28"/>
      <c r="C1490" s="276"/>
      <c r="D1490" s="421" t="s">
        <v>129</v>
      </c>
      <c r="E1490" s="50">
        <f t="shared" si="24"/>
        <v>0</v>
      </c>
      <c r="F1490" s="285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997</v>
      </c>
      <c r="B1491" s="28"/>
      <c r="C1491" s="276"/>
      <c r="D1491" s="421" t="s">
        <v>129</v>
      </c>
      <c r="E1491" s="50">
        <f t="shared" si="24"/>
        <v>0</v>
      </c>
      <c r="F1491" s="285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2633</v>
      </c>
      <c r="B1492" s="423"/>
      <c r="C1492" s="423"/>
      <c r="D1492" s="421" t="s">
        <v>130</v>
      </c>
      <c r="E1492" s="50">
        <f t="shared" si="24"/>
        <v>1</v>
      </c>
      <c r="F1492" s="285">
        <f t="shared" si="25"/>
        <v>0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992</v>
      </c>
      <c r="B1493" s="423"/>
      <c r="C1493" s="423"/>
      <c r="D1493" s="421" t="s">
        <v>130</v>
      </c>
      <c r="E1493" s="50">
        <f t="shared" si="24"/>
        <v>3</v>
      </c>
      <c r="F1493" s="285">
        <f t="shared" si="25"/>
        <v>0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2348</v>
      </c>
      <c r="B1494" s="280"/>
      <c r="C1494" s="420"/>
      <c r="D1494" s="421" t="s">
        <v>134</v>
      </c>
      <c r="E1494" s="50">
        <f t="shared" si="24"/>
        <v>33</v>
      </c>
      <c r="F1494" s="285">
        <f t="shared" si="25"/>
        <v>160</v>
      </c>
      <c r="H1494" s="50">
        <v>160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2361</v>
      </c>
      <c r="B1495" s="28"/>
      <c r="C1495" s="276"/>
      <c r="D1495" s="421" t="s">
        <v>129</v>
      </c>
      <c r="E1495" s="50">
        <f t="shared" si="24"/>
        <v>0</v>
      </c>
      <c r="F1495" s="285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1212</v>
      </c>
      <c r="B1496" s="28"/>
      <c r="C1496" s="276"/>
      <c r="D1496" s="421" t="s">
        <v>129</v>
      </c>
      <c r="E1496" s="50">
        <f t="shared" si="24"/>
        <v>0</v>
      </c>
      <c r="F1496" s="285">
        <f t="shared" si="25"/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1723</v>
      </c>
      <c r="B1497" s="280"/>
      <c r="C1497" s="420"/>
      <c r="D1497" s="421" t="s">
        <v>134</v>
      </c>
      <c r="E1497" s="50">
        <f t="shared" si="24"/>
        <v>13</v>
      </c>
      <c r="F1497" s="285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529</v>
      </c>
      <c r="B1498" s="280"/>
      <c r="C1498" s="420"/>
      <c r="D1498" s="421" t="s">
        <v>137</v>
      </c>
      <c r="E1498" s="50">
        <f t="shared" si="24"/>
        <v>0</v>
      </c>
      <c r="F1498" s="285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2757</v>
      </c>
      <c r="B1499" s="28"/>
      <c r="C1499" s="276"/>
      <c r="D1499" s="421" t="s">
        <v>129</v>
      </c>
      <c r="E1499" s="50">
        <f t="shared" si="24"/>
        <v>0</v>
      </c>
      <c r="F1499" s="285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2894</v>
      </c>
      <c r="B1500" s="28"/>
      <c r="C1500" s="276"/>
      <c r="D1500" s="421" t="s">
        <v>129</v>
      </c>
      <c r="E1500" s="50">
        <f t="shared" si="24"/>
        <v>3</v>
      </c>
      <c r="F1500" s="285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896</v>
      </c>
      <c r="B1501" s="28"/>
      <c r="C1501" s="276"/>
      <c r="D1501" s="421" t="s">
        <v>129</v>
      </c>
      <c r="E1501" s="50">
        <f t="shared" si="24"/>
        <v>0</v>
      </c>
      <c r="F1501" s="285">
        <f t="shared" si="25"/>
        <v>0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854</v>
      </c>
      <c r="B1502" s="423"/>
      <c r="C1502" s="423"/>
      <c r="D1502" s="421" t="s">
        <v>130</v>
      </c>
      <c r="E1502" s="50">
        <f t="shared" si="24"/>
        <v>0</v>
      </c>
      <c r="F1502" s="285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599</v>
      </c>
      <c r="B1503" s="420"/>
      <c r="C1503" s="420"/>
      <c r="D1503" s="421" t="s">
        <v>140</v>
      </c>
      <c r="E1503" s="50">
        <f t="shared" si="24"/>
        <v>16</v>
      </c>
      <c r="F1503" s="285">
        <f t="shared" si="25"/>
        <v>55</v>
      </c>
      <c r="H1503" s="50">
        <v>41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1197</v>
      </c>
      <c r="B1504" s="28"/>
      <c r="C1504" s="423"/>
      <c r="D1504" s="421" t="s">
        <v>129</v>
      </c>
      <c r="E1504" s="50">
        <f t="shared" si="24"/>
        <v>0</v>
      </c>
      <c r="F1504" s="285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2069</v>
      </c>
      <c r="B1505" s="420"/>
      <c r="C1505" s="420"/>
      <c r="D1505" s="421" t="s">
        <v>140</v>
      </c>
      <c r="E1505" s="50">
        <f t="shared" si="24"/>
        <v>25</v>
      </c>
      <c r="F1505" s="285">
        <f t="shared" si="25"/>
        <v>96</v>
      </c>
      <c r="H1505" s="50">
        <v>2</v>
      </c>
      <c r="I1505" s="50">
        <v>45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503</v>
      </c>
      <c r="B1506" s="420"/>
      <c r="C1506" s="420"/>
      <c r="D1506" s="421" t="s">
        <v>136</v>
      </c>
      <c r="E1506" s="50">
        <f t="shared" si="24"/>
        <v>4</v>
      </c>
      <c r="F1506" s="285">
        <f t="shared" si="25"/>
        <v>13</v>
      </c>
      <c r="H1506" s="50">
        <v>13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2159</v>
      </c>
      <c r="B1507" s="28"/>
      <c r="C1507" s="276"/>
      <c r="D1507" s="421" t="s">
        <v>129</v>
      </c>
      <c r="E1507" s="50">
        <f t="shared" si="24"/>
        <v>0</v>
      </c>
      <c r="F1507" s="285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539</v>
      </c>
      <c r="B1508" s="423"/>
      <c r="C1508" s="423"/>
      <c r="D1508" s="421" t="s">
        <v>132</v>
      </c>
      <c r="E1508" s="50">
        <f t="shared" si="24"/>
        <v>7</v>
      </c>
      <c r="F1508" s="285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835</v>
      </c>
      <c r="B1509" s="280"/>
      <c r="C1509" s="420"/>
      <c r="D1509" s="421" t="s">
        <v>134</v>
      </c>
      <c r="E1509" s="50">
        <f t="shared" si="24"/>
        <v>6</v>
      </c>
      <c r="F1509" s="285">
        <f t="shared" si="25"/>
        <v>0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2906</v>
      </c>
      <c r="B1510" s="28"/>
      <c r="C1510" s="276"/>
      <c r="D1510" s="421" t="s">
        <v>129</v>
      </c>
      <c r="E1510" s="50">
        <f t="shared" si="24"/>
        <v>0</v>
      </c>
      <c r="F1510" s="285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465</v>
      </c>
      <c r="B1511" s="420"/>
      <c r="C1511" s="420"/>
      <c r="D1511" s="421" t="s">
        <v>140</v>
      </c>
      <c r="E1511" s="50">
        <f t="shared" si="24"/>
        <v>7</v>
      </c>
      <c r="F1511" s="285">
        <f t="shared" si="25"/>
        <v>7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507</v>
      </c>
      <c r="B1512" s="280"/>
      <c r="C1512" s="420"/>
      <c r="D1512" s="421" t="s">
        <v>137</v>
      </c>
      <c r="E1512" s="50">
        <f t="shared" si="24"/>
        <v>9</v>
      </c>
      <c r="F1512" s="285">
        <f t="shared" si="25"/>
        <v>0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9" t="s">
        <v>2648</v>
      </c>
      <c r="B1513" s="28"/>
      <c r="C1513" s="276"/>
      <c r="D1513" s="421" t="s">
        <v>129</v>
      </c>
      <c r="E1513" s="50">
        <f t="shared" ref="E1513:E1576" si="26">COUNTIF($A$599:$AQF$672,A1513)</f>
        <v>0</v>
      </c>
      <c r="F1513" s="285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2659</v>
      </c>
      <c r="B1514" s="28"/>
      <c r="C1514" s="276"/>
      <c r="D1514" s="421" t="s">
        <v>129</v>
      </c>
      <c r="E1514" s="50">
        <f t="shared" si="26"/>
        <v>0</v>
      </c>
      <c r="F1514" s="285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828</v>
      </c>
      <c r="B1515" s="280"/>
      <c r="C1515" s="420"/>
      <c r="D1515" s="421" t="s">
        <v>134</v>
      </c>
      <c r="E1515" s="50">
        <f t="shared" si="26"/>
        <v>3</v>
      </c>
      <c r="F1515" s="285">
        <f t="shared" si="27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9" t="s">
        <v>2359</v>
      </c>
      <c r="B1516" s="420"/>
      <c r="C1516" s="420"/>
      <c r="D1516" s="1" t="s">
        <v>131</v>
      </c>
      <c r="E1516" s="50">
        <f t="shared" si="26"/>
        <v>15</v>
      </c>
      <c r="F1516" s="285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2864</v>
      </c>
      <c r="B1517" s="28"/>
      <c r="C1517" s="276"/>
      <c r="D1517" s="421" t="s">
        <v>129</v>
      </c>
      <c r="E1517" s="50">
        <f t="shared" si="26"/>
        <v>0</v>
      </c>
      <c r="F1517" s="285">
        <f t="shared" si="27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1238</v>
      </c>
      <c r="B1518" s="423"/>
      <c r="C1518" s="423"/>
      <c r="D1518" s="421" t="s">
        <v>132</v>
      </c>
      <c r="E1518" s="50">
        <f t="shared" si="26"/>
        <v>3</v>
      </c>
      <c r="F1518" s="285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2100</v>
      </c>
      <c r="B1519" s="28"/>
      <c r="C1519" s="276"/>
      <c r="D1519" s="421" t="s">
        <v>129</v>
      </c>
      <c r="E1519" s="50">
        <f t="shared" si="26"/>
        <v>1</v>
      </c>
      <c r="F1519" s="285">
        <f t="shared" si="27"/>
        <v>5</v>
      </c>
      <c r="H1519" s="50">
        <v>5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2160</v>
      </c>
      <c r="B1520" s="28"/>
      <c r="C1520" s="276"/>
      <c r="D1520" s="421" t="s">
        <v>129</v>
      </c>
      <c r="E1520" s="50">
        <f t="shared" si="26"/>
        <v>1</v>
      </c>
      <c r="F1520" s="285">
        <f t="shared" si="27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2675</v>
      </c>
      <c r="B1521" s="423"/>
      <c r="C1521" s="423"/>
      <c r="D1521" s="421" t="s">
        <v>132</v>
      </c>
      <c r="E1521" s="50">
        <f t="shared" si="26"/>
        <v>4</v>
      </c>
      <c r="F1521" s="285">
        <f t="shared" si="27"/>
        <v>4</v>
      </c>
      <c r="J1521" s="50">
        <v>4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1727</v>
      </c>
      <c r="B1522" s="280"/>
      <c r="C1522" s="420"/>
      <c r="D1522" s="421" t="s">
        <v>137</v>
      </c>
      <c r="E1522" s="50">
        <f t="shared" si="26"/>
        <v>9</v>
      </c>
      <c r="F1522" s="285">
        <f t="shared" si="27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2773</v>
      </c>
      <c r="B1523" s="28"/>
      <c r="C1523" s="276"/>
      <c r="D1523" s="421" t="s">
        <v>129</v>
      </c>
      <c r="E1523" s="50">
        <f t="shared" si="26"/>
        <v>0</v>
      </c>
      <c r="F1523" s="285">
        <f t="shared" si="27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1794</v>
      </c>
      <c r="B1524" s="28"/>
      <c r="C1524" s="276"/>
      <c r="D1524" s="421" t="s">
        <v>129</v>
      </c>
      <c r="E1524" s="50">
        <f t="shared" si="26"/>
        <v>0</v>
      </c>
      <c r="F1524" s="285">
        <f t="shared" si="27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2735</v>
      </c>
      <c r="B1525" s="28"/>
      <c r="C1525" s="276"/>
      <c r="D1525" s="421" t="s">
        <v>129</v>
      </c>
      <c r="E1525" s="50">
        <f t="shared" si="26"/>
        <v>0</v>
      </c>
      <c r="F1525" s="285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1710</v>
      </c>
      <c r="B1526" s="28"/>
      <c r="C1526" s="423"/>
      <c r="D1526" s="421" t="s">
        <v>129</v>
      </c>
      <c r="E1526" s="50">
        <f t="shared" si="26"/>
        <v>0</v>
      </c>
      <c r="F1526" s="285">
        <f t="shared" si="27"/>
        <v>0</v>
      </c>
      <c r="H1526" s="460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678</v>
      </c>
      <c r="B1527" s="28"/>
      <c r="C1527" s="276"/>
      <c r="D1527" s="421" t="s">
        <v>129</v>
      </c>
      <c r="E1527" s="50">
        <f t="shared" si="26"/>
        <v>0</v>
      </c>
      <c r="F1527" s="285">
        <f t="shared" si="27"/>
        <v>1</v>
      </c>
      <c r="H1527" s="460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809</v>
      </c>
      <c r="B1528" s="423"/>
      <c r="C1528" s="423"/>
      <c r="D1528" s="421" t="s">
        <v>135</v>
      </c>
      <c r="E1528" s="50">
        <f t="shared" si="26"/>
        <v>14</v>
      </c>
      <c r="F1528" s="285">
        <f t="shared" si="27"/>
        <v>27</v>
      </c>
      <c r="H1528" s="460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714</v>
      </c>
      <c r="B1529" s="28"/>
      <c r="C1529" s="276"/>
      <c r="D1529" s="421" t="s">
        <v>129</v>
      </c>
      <c r="E1529" s="50">
        <f t="shared" si="26"/>
        <v>1</v>
      </c>
      <c r="F1529" s="285">
        <f t="shared" si="27"/>
        <v>0</v>
      </c>
      <c r="H1529" s="460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602</v>
      </c>
      <c r="B1530" s="423"/>
      <c r="C1530" s="423"/>
      <c r="D1530" s="421" t="s">
        <v>132</v>
      </c>
      <c r="E1530" s="50">
        <f t="shared" si="26"/>
        <v>2</v>
      </c>
      <c r="F1530" s="285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2644</v>
      </c>
      <c r="B1531" s="423"/>
      <c r="C1531" s="423"/>
      <c r="D1531" s="421" t="s">
        <v>135</v>
      </c>
      <c r="E1531" s="50">
        <f t="shared" si="26"/>
        <v>14</v>
      </c>
      <c r="F1531" s="285">
        <f t="shared" si="27"/>
        <v>85</v>
      </c>
      <c r="H1531" s="50">
        <v>76</v>
      </c>
      <c r="I1531" s="50">
        <v>9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2774</v>
      </c>
      <c r="B1532" s="28"/>
      <c r="C1532" s="276"/>
      <c r="D1532" s="421" t="s">
        <v>129</v>
      </c>
      <c r="E1532" s="50">
        <f t="shared" si="26"/>
        <v>0</v>
      </c>
      <c r="F1532" s="285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430</v>
      </c>
      <c r="B1533" s="420"/>
      <c r="C1533" s="420"/>
      <c r="D1533" s="421" t="s">
        <v>136</v>
      </c>
      <c r="E1533" s="50">
        <f t="shared" si="26"/>
        <v>34</v>
      </c>
      <c r="F1533" s="285">
        <f t="shared" si="27"/>
        <v>7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450</v>
      </c>
      <c r="B1534" s="423"/>
      <c r="C1534" s="423"/>
      <c r="D1534" s="421" t="s">
        <v>130</v>
      </c>
      <c r="E1534" s="50">
        <f t="shared" si="26"/>
        <v>25</v>
      </c>
      <c r="F1534" s="285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2643</v>
      </c>
      <c r="B1535" s="28"/>
      <c r="C1535" s="276"/>
      <c r="D1535" s="421" t="s">
        <v>129</v>
      </c>
      <c r="E1535" s="50">
        <f t="shared" si="26"/>
        <v>1</v>
      </c>
      <c r="F1535" s="285">
        <f t="shared" si="27"/>
        <v>0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1235</v>
      </c>
      <c r="B1536" s="423"/>
      <c r="C1536" s="423"/>
      <c r="D1536" s="421" t="s">
        <v>132</v>
      </c>
      <c r="E1536" s="50">
        <f t="shared" si="26"/>
        <v>4</v>
      </c>
      <c r="F1536" s="285">
        <f t="shared" si="27"/>
        <v>1</v>
      </c>
      <c r="H1536" s="460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2677</v>
      </c>
      <c r="B1537" s="28"/>
      <c r="C1537" s="276"/>
      <c r="D1537" s="421" t="s">
        <v>129</v>
      </c>
      <c r="E1537" s="50">
        <f t="shared" si="26"/>
        <v>1</v>
      </c>
      <c r="F1537" s="285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2731</v>
      </c>
      <c r="B1538" s="28"/>
      <c r="C1538" s="276"/>
      <c r="D1538" s="421" t="s">
        <v>129</v>
      </c>
      <c r="E1538" s="50">
        <f t="shared" si="26"/>
        <v>0</v>
      </c>
      <c r="F1538" s="285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1208</v>
      </c>
      <c r="B1539" s="28"/>
      <c r="C1539" s="423"/>
      <c r="D1539" s="421" t="s">
        <v>129</v>
      </c>
      <c r="E1539" s="50">
        <f t="shared" si="26"/>
        <v>1</v>
      </c>
      <c r="F1539" s="285">
        <f t="shared" si="27"/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833</v>
      </c>
      <c r="B1540" s="28"/>
      <c r="C1540" s="276"/>
      <c r="D1540" s="421" t="s">
        <v>129</v>
      </c>
      <c r="E1540" s="50">
        <f t="shared" si="26"/>
        <v>3</v>
      </c>
      <c r="F1540" s="285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689</v>
      </c>
      <c r="B1541" s="420"/>
      <c r="C1541" s="420"/>
      <c r="D1541" s="1" t="s">
        <v>131</v>
      </c>
      <c r="E1541" s="50">
        <f t="shared" si="26"/>
        <v>10</v>
      </c>
      <c r="F1541" s="285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2837</v>
      </c>
      <c r="B1542" s="423"/>
      <c r="C1542" s="423"/>
      <c r="D1542" s="421" t="s">
        <v>132</v>
      </c>
      <c r="E1542" s="50">
        <f t="shared" si="26"/>
        <v>10</v>
      </c>
      <c r="F1542" s="285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580</v>
      </c>
      <c r="B1543" s="423"/>
      <c r="C1543" s="423"/>
      <c r="D1543" s="421" t="s">
        <v>135</v>
      </c>
      <c r="E1543" s="50">
        <f t="shared" si="26"/>
        <v>3</v>
      </c>
      <c r="F1543" s="285">
        <f t="shared" si="27"/>
        <v>32</v>
      </c>
      <c r="H1543" s="50">
        <v>9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2161</v>
      </c>
      <c r="B1544" s="28"/>
      <c r="C1544" s="423"/>
      <c r="D1544" s="421" t="s">
        <v>129</v>
      </c>
      <c r="E1544" s="50">
        <f t="shared" si="26"/>
        <v>0</v>
      </c>
      <c r="F1544" s="285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857</v>
      </c>
      <c r="B1545" s="423"/>
      <c r="C1545" s="423"/>
      <c r="D1545" s="421" t="s">
        <v>132</v>
      </c>
      <c r="E1545" s="50">
        <f t="shared" si="26"/>
        <v>3</v>
      </c>
      <c r="F1545" s="285">
        <f t="shared" si="27"/>
        <v>4</v>
      </c>
      <c r="H1545" s="50">
        <v>4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2890</v>
      </c>
      <c r="B1546" s="28"/>
      <c r="C1546" s="276"/>
      <c r="D1546" s="421" t="s">
        <v>129</v>
      </c>
      <c r="E1546" s="50">
        <f t="shared" si="26"/>
        <v>0</v>
      </c>
      <c r="F1546" s="285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1269</v>
      </c>
      <c r="B1547" s="423"/>
      <c r="C1547" s="423"/>
      <c r="D1547" s="421" t="s">
        <v>132</v>
      </c>
      <c r="E1547" s="50">
        <f t="shared" si="26"/>
        <v>6</v>
      </c>
      <c r="F1547" s="285">
        <f t="shared" si="27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1234</v>
      </c>
      <c r="B1548" s="280"/>
      <c r="C1548" s="420"/>
      <c r="D1548" s="421" t="s">
        <v>137</v>
      </c>
      <c r="E1548" s="50">
        <f t="shared" si="26"/>
        <v>12</v>
      </c>
      <c r="F1548" s="285">
        <f t="shared" si="27"/>
        <v>54</v>
      </c>
      <c r="H1548" s="50">
        <v>48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2074</v>
      </c>
      <c r="B1549" s="423"/>
      <c r="C1549" s="423"/>
      <c r="D1549" s="421" t="s">
        <v>135</v>
      </c>
      <c r="E1549" s="50">
        <f t="shared" si="26"/>
        <v>4</v>
      </c>
      <c r="F1549" s="285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893</v>
      </c>
      <c r="B1550" s="420"/>
      <c r="C1550" s="420"/>
      <c r="D1550" s="1" t="s">
        <v>131</v>
      </c>
      <c r="E1550" s="50">
        <f t="shared" si="26"/>
        <v>0</v>
      </c>
      <c r="F1550" s="285">
        <f t="shared" si="27"/>
        <v>11</v>
      </c>
      <c r="J1550" s="50">
        <v>11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514</v>
      </c>
      <c r="B1551" s="423"/>
      <c r="C1551" s="423"/>
      <c r="D1551" s="421" t="s">
        <v>135</v>
      </c>
      <c r="E1551" s="50">
        <f t="shared" si="26"/>
        <v>23</v>
      </c>
      <c r="F1551" s="285">
        <f t="shared" si="27"/>
        <v>35</v>
      </c>
      <c r="H1551" s="50">
        <v>30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448</v>
      </c>
      <c r="B1552" s="420"/>
      <c r="C1552" s="420"/>
      <c r="D1552" s="421" t="s">
        <v>133</v>
      </c>
      <c r="E1552" s="50">
        <f t="shared" si="26"/>
        <v>12</v>
      </c>
      <c r="F1552" s="285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3121</v>
      </c>
      <c r="B1553" s="28"/>
      <c r="C1553" s="276"/>
      <c r="D1553" s="421" t="s">
        <v>129</v>
      </c>
      <c r="E1553" s="50">
        <f t="shared" si="26"/>
        <v>0</v>
      </c>
      <c r="F1553" s="285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982</v>
      </c>
      <c r="B1554" s="28"/>
      <c r="C1554" s="276"/>
      <c r="D1554" s="421" t="s">
        <v>129</v>
      </c>
      <c r="E1554" s="50">
        <f t="shared" si="26"/>
        <v>1</v>
      </c>
      <c r="F1554" s="285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609</v>
      </c>
      <c r="B1555" s="170"/>
      <c r="C1555" s="420"/>
      <c r="D1555" s="421" t="s">
        <v>137</v>
      </c>
      <c r="E1555" s="50">
        <f t="shared" si="26"/>
        <v>5</v>
      </c>
      <c r="F1555" s="285">
        <f t="shared" si="27"/>
        <v>13</v>
      </c>
      <c r="H1555" s="50">
        <v>2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2681</v>
      </c>
      <c r="B1556" s="28"/>
      <c r="C1556" s="276"/>
      <c r="D1556" s="421" t="s">
        <v>129</v>
      </c>
      <c r="E1556" s="50">
        <f t="shared" si="26"/>
        <v>0</v>
      </c>
      <c r="F1556" s="285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1254</v>
      </c>
      <c r="B1557" s="280"/>
      <c r="C1557" s="420"/>
      <c r="D1557" s="421" t="s">
        <v>137</v>
      </c>
      <c r="E1557" s="50">
        <f t="shared" si="26"/>
        <v>8</v>
      </c>
      <c r="F1557" s="285">
        <f t="shared" si="27"/>
        <v>25</v>
      </c>
      <c r="H1557" s="50">
        <v>2</v>
      </c>
      <c r="J1557" s="50">
        <v>23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658</v>
      </c>
      <c r="B1558" s="280"/>
      <c r="C1558" s="420"/>
      <c r="D1558" s="421" t="s">
        <v>134</v>
      </c>
      <c r="E1558" s="50">
        <f t="shared" si="26"/>
        <v>14</v>
      </c>
      <c r="F1558" s="285">
        <f t="shared" si="27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422</v>
      </c>
      <c r="B1559" s="420"/>
      <c r="C1559" s="420"/>
      <c r="D1559" s="421" t="s">
        <v>133</v>
      </c>
      <c r="E1559" s="50">
        <f t="shared" si="26"/>
        <v>16</v>
      </c>
      <c r="F1559" s="285">
        <f t="shared" si="27"/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2087</v>
      </c>
      <c r="B1560" s="423"/>
      <c r="C1560" s="423"/>
      <c r="D1560" s="421" t="s">
        <v>130</v>
      </c>
      <c r="E1560" s="50">
        <f t="shared" si="26"/>
        <v>13</v>
      </c>
      <c r="F1560" s="285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724</v>
      </c>
      <c r="B1561" s="280"/>
      <c r="C1561" s="420"/>
      <c r="D1561" s="421" t="s">
        <v>137</v>
      </c>
      <c r="E1561" s="50">
        <f t="shared" si="26"/>
        <v>8</v>
      </c>
      <c r="F1561" s="285">
        <f t="shared" si="27"/>
        <v>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663</v>
      </c>
      <c r="B1562" s="423"/>
      <c r="C1562" s="423"/>
      <c r="D1562" s="421" t="s">
        <v>130</v>
      </c>
      <c r="E1562" s="50">
        <f t="shared" si="26"/>
        <v>0</v>
      </c>
      <c r="F1562" s="285">
        <f t="shared" si="27"/>
        <v>1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496</v>
      </c>
      <c r="B1563" s="28"/>
      <c r="C1563" s="276"/>
      <c r="D1563" s="421" t="s">
        <v>129</v>
      </c>
      <c r="E1563" s="50">
        <f t="shared" si="26"/>
        <v>14</v>
      </c>
      <c r="F1563" s="285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9" t="s">
        <v>2745</v>
      </c>
      <c r="B1564" s="28"/>
      <c r="C1564" s="423"/>
      <c r="D1564" s="421" t="s">
        <v>129</v>
      </c>
      <c r="E1564" s="50">
        <f t="shared" si="26"/>
        <v>1</v>
      </c>
      <c r="F1564" s="285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2528</v>
      </c>
      <c r="B1565" s="423"/>
      <c r="C1565" s="423"/>
      <c r="D1565" s="421" t="s">
        <v>130</v>
      </c>
      <c r="E1565" s="50">
        <f t="shared" si="26"/>
        <v>1</v>
      </c>
      <c r="F1565" s="285">
        <f t="shared" si="27"/>
        <v>6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2827</v>
      </c>
      <c r="B1566" s="28"/>
      <c r="C1566" s="276"/>
      <c r="D1566" s="421" t="s">
        <v>129</v>
      </c>
      <c r="E1566" s="50">
        <f t="shared" si="26"/>
        <v>0</v>
      </c>
      <c r="F1566" s="285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2162</v>
      </c>
      <c r="B1567" s="28"/>
      <c r="C1567" s="276"/>
      <c r="D1567" s="421" t="s">
        <v>129</v>
      </c>
      <c r="E1567" s="50">
        <f t="shared" si="26"/>
        <v>0</v>
      </c>
      <c r="F1567" s="285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647</v>
      </c>
      <c r="B1568" s="28"/>
      <c r="C1568" s="423"/>
      <c r="D1568" s="421" t="s">
        <v>129</v>
      </c>
      <c r="E1568" s="50">
        <f t="shared" si="26"/>
        <v>0</v>
      </c>
      <c r="F1568" s="285">
        <f t="shared" si="27"/>
        <v>1</v>
      </c>
      <c r="H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874</v>
      </c>
      <c r="B1569" s="28"/>
      <c r="C1569" s="276"/>
      <c r="D1569" s="421" t="s">
        <v>129</v>
      </c>
      <c r="E1569" s="50">
        <f t="shared" si="26"/>
        <v>0</v>
      </c>
      <c r="F1569" s="285">
        <f t="shared" si="27"/>
        <v>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1282</v>
      </c>
      <c r="B1570" s="423"/>
      <c r="C1570" s="423"/>
      <c r="D1570" s="421" t="s">
        <v>135</v>
      </c>
      <c r="E1570" s="50">
        <f t="shared" si="26"/>
        <v>2</v>
      </c>
      <c r="F1570" s="285">
        <f t="shared" si="27"/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516</v>
      </c>
      <c r="B1571" s="420"/>
      <c r="C1571" s="420"/>
      <c r="D1571" s="421" t="s">
        <v>136</v>
      </c>
      <c r="E1571" s="50">
        <f t="shared" si="26"/>
        <v>6</v>
      </c>
      <c r="F1571" s="285">
        <f t="shared" si="27"/>
        <v>2</v>
      </c>
      <c r="H1571" s="50">
        <v>2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475</v>
      </c>
      <c r="B1572" s="420"/>
      <c r="C1572" s="420"/>
      <c r="D1572" s="421" t="s">
        <v>140</v>
      </c>
      <c r="E1572" s="50">
        <f t="shared" si="26"/>
        <v>7</v>
      </c>
      <c r="F1572" s="285">
        <f t="shared" si="27"/>
        <v>11</v>
      </c>
      <c r="H1572" s="50">
        <v>5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2814</v>
      </c>
      <c r="B1573" s="28"/>
      <c r="C1573" s="423"/>
      <c r="D1573" s="421" t="s">
        <v>129</v>
      </c>
      <c r="E1573" s="50">
        <f t="shared" si="26"/>
        <v>3</v>
      </c>
      <c r="F1573" s="285">
        <f t="shared" si="27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1708</v>
      </c>
      <c r="B1574" s="280"/>
      <c r="C1574" s="420"/>
      <c r="D1574" s="421" t="s">
        <v>134</v>
      </c>
      <c r="E1574" s="50">
        <f t="shared" si="26"/>
        <v>7</v>
      </c>
      <c r="F1574" s="285">
        <f t="shared" si="27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850</v>
      </c>
      <c r="B1575" s="28"/>
      <c r="C1575" s="276"/>
      <c r="D1575" s="421" t="s">
        <v>129</v>
      </c>
      <c r="E1575" s="50">
        <f t="shared" si="26"/>
        <v>0</v>
      </c>
      <c r="F1575" s="285">
        <f t="shared" si="27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679</v>
      </c>
      <c r="B1576" s="280"/>
      <c r="C1576" s="420"/>
      <c r="D1576" s="421" t="s">
        <v>134</v>
      </c>
      <c r="E1576" s="50">
        <f t="shared" si="26"/>
        <v>4</v>
      </c>
      <c r="F1576" s="285">
        <f t="shared" si="27"/>
        <v>0</v>
      </c>
      <c r="H1576" s="460"/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9" t="s">
        <v>2349</v>
      </c>
      <c r="B1577" s="170"/>
      <c r="C1577" s="420"/>
      <c r="D1577" s="421" t="s">
        <v>137</v>
      </c>
      <c r="E1577" s="50">
        <f t="shared" ref="E1577:E1640" si="28">COUNTIF($A$599:$AQF$672,A1577)</f>
        <v>10</v>
      </c>
      <c r="F1577" s="285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1265</v>
      </c>
      <c r="B1578" s="28"/>
      <c r="C1578" s="423"/>
      <c r="D1578" s="421" t="s">
        <v>129</v>
      </c>
      <c r="E1578" s="50">
        <f t="shared" si="28"/>
        <v>2</v>
      </c>
      <c r="F1578" s="285">
        <f t="shared" si="29"/>
        <v>0</v>
      </c>
      <c r="H1578" s="460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600</v>
      </c>
      <c r="B1579" s="28"/>
      <c r="C1579" s="276"/>
      <c r="D1579" s="421" t="s">
        <v>129</v>
      </c>
      <c r="E1579" s="50">
        <f t="shared" si="28"/>
        <v>0</v>
      </c>
      <c r="F1579" s="285">
        <f t="shared" si="29"/>
        <v>0</v>
      </c>
      <c r="H1579" s="460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1732</v>
      </c>
      <c r="B1580" s="28"/>
      <c r="C1580" s="276"/>
      <c r="D1580" s="421" t="s">
        <v>129</v>
      </c>
      <c r="E1580" s="50">
        <f t="shared" si="28"/>
        <v>0</v>
      </c>
      <c r="F1580" s="285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2586</v>
      </c>
      <c r="B1581" s="423"/>
      <c r="C1581" s="423"/>
      <c r="D1581" s="421" t="s">
        <v>135</v>
      </c>
      <c r="E1581" s="50">
        <f t="shared" si="28"/>
        <v>47</v>
      </c>
      <c r="F1581" s="285">
        <f t="shared" si="29"/>
        <v>13</v>
      </c>
      <c r="H1581" s="460"/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461</v>
      </c>
      <c r="B1582" s="420"/>
      <c r="C1582" s="420"/>
      <c r="D1582" s="421" t="s">
        <v>136</v>
      </c>
      <c r="E1582" s="50">
        <f t="shared" si="28"/>
        <v>3</v>
      </c>
      <c r="F1582" s="285">
        <f t="shared" si="29"/>
        <v>76</v>
      </c>
      <c r="H1582" s="50">
        <v>21</v>
      </c>
      <c r="I1582" s="50">
        <v>50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2096</v>
      </c>
      <c r="B1583" s="28"/>
      <c r="C1583" s="276"/>
      <c r="D1583" s="421" t="s">
        <v>129</v>
      </c>
      <c r="E1583" s="50">
        <f t="shared" si="28"/>
        <v>0</v>
      </c>
      <c r="F1583" s="285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444</v>
      </c>
      <c r="B1584" s="420"/>
      <c r="C1584" s="420"/>
      <c r="D1584" s="421" t="s">
        <v>136</v>
      </c>
      <c r="E1584" s="50">
        <f t="shared" si="28"/>
        <v>10</v>
      </c>
      <c r="F1584" s="285">
        <f t="shared" si="29"/>
        <v>0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1298</v>
      </c>
      <c r="B1585" s="28"/>
      <c r="C1585" s="276"/>
      <c r="D1585" s="421" t="s">
        <v>129</v>
      </c>
      <c r="E1585" s="50">
        <f t="shared" si="28"/>
        <v>0</v>
      </c>
      <c r="F1585" s="285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2163</v>
      </c>
      <c r="B1586" s="28"/>
      <c r="C1586" s="276"/>
      <c r="D1586" s="421" t="s">
        <v>129</v>
      </c>
      <c r="E1586" s="50">
        <f t="shared" si="28"/>
        <v>0</v>
      </c>
      <c r="F1586" s="285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2784</v>
      </c>
      <c r="B1587" s="28"/>
      <c r="C1587" s="276"/>
      <c r="D1587" s="421" t="s">
        <v>129</v>
      </c>
      <c r="E1587" s="50">
        <f t="shared" si="28"/>
        <v>0</v>
      </c>
      <c r="F1587" s="285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2530</v>
      </c>
      <c r="B1588" s="423"/>
      <c r="C1588" s="423"/>
      <c r="D1588" s="421" t="s">
        <v>130</v>
      </c>
      <c r="E1588" s="50">
        <f t="shared" si="28"/>
        <v>17</v>
      </c>
      <c r="F1588" s="285">
        <f t="shared" si="29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2868</v>
      </c>
      <c r="B1589" s="28"/>
      <c r="C1589" s="423"/>
      <c r="D1589" s="421" t="s">
        <v>129</v>
      </c>
      <c r="E1589" s="50">
        <f t="shared" si="28"/>
        <v>0</v>
      </c>
      <c r="F1589" s="285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1293</v>
      </c>
      <c r="B1590" s="28"/>
      <c r="C1590" s="423"/>
      <c r="D1590" s="421" t="s">
        <v>129</v>
      </c>
      <c r="E1590" s="50">
        <f t="shared" si="28"/>
        <v>0</v>
      </c>
      <c r="F1590" s="285">
        <f t="shared" si="29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435</v>
      </c>
      <c r="B1591" s="420"/>
      <c r="C1591" s="420"/>
      <c r="D1591" s="1" t="s">
        <v>131</v>
      </c>
      <c r="E1591" s="50">
        <f t="shared" si="28"/>
        <v>13</v>
      </c>
      <c r="F1591" s="285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2804</v>
      </c>
      <c r="B1592" s="28"/>
      <c r="C1592" s="276"/>
      <c r="D1592" s="421" t="s">
        <v>129</v>
      </c>
      <c r="E1592" s="50">
        <f t="shared" si="28"/>
        <v>0</v>
      </c>
      <c r="F1592" s="285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979</v>
      </c>
      <c r="B1593" s="170"/>
      <c r="C1593" s="420"/>
      <c r="D1593" s="421" t="s">
        <v>137</v>
      </c>
      <c r="E1593" s="50">
        <f t="shared" si="28"/>
        <v>15</v>
      </c>
      <c r="F1593" s="285">
        <f t="shared" si="29"/>
        <v>80</v>
      </c>
      <c r="H1593" s="50">
        <v>70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479</v>
      </c>
      <c r="B1594" s="280"/>
      <c r="C1594" s="420"/>
      <c r="D1594" s="421" t="s">
        <v>138</v>
      </c>
      <c r="E1594" s="50">
        <f t="shared" si="28"/>
        <v>97</v>
      </c>
      <c r="F1594" s="285">
        <f t="shared" si="29"/>
        <v>3</v>
      </c>
      <c r="H1594" s="460">
        <v>3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830</v>
      </c>
      <c r="B1595" s="28"/>
      <c r="C1595" s="276"/>
      <c r="D1595" s="421" t="s">
        <v>129</v>
      </c>
      <c r="E1595" s="50">
        <f t="shared" si="28"/>
        <v>1</v>
      </c>
      <c r="F1595" s="285">
        <f t="shared" si="29"/>
        <v>6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420</v>
      </c>
      <c r="B1596" s="420"/>
      <c r="C1596" s="420"/>
      <c r="D1596" s="421" t="s">
        <v>136</v>
      </c>
      <c r="E1596" s="50">
        <f t="shared" si="28"/>
        <v>9</v>
      </c>
      <c r="F1596" s="285">
        <f t="shared" si="29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520</v>
      </c>
      <c r="B1597" s="420"/>
      <c r="C1597" s="420"/>
      <c r="D1597" s="421" t="s">
        <v>140</v>
      </c>
      <c r="E1597" s="50">
        <f t="shared" si="28"/>
        <v>23</v>
      </c>
      <c r="F1597" s="285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2858</v>
      </c>
      <c r="B1598" s="28"/>
      <c r="C1598" s="423"/>
      <c r="D1598" s="421" t="s">
        <v>129</v>
      </c>
      <c r="E1598" s="50">
        <f t="shared" si="28"/>
        <v>5</v>
      </c>
      <c r="F1598" s="285">
        <f t="shared" si="29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2097</v>
      </c>
      <c r="B1599" s="420"/>
      <c r="C1599" s="420"/>
      <c r="D1599" s="1" t="s">
        <v>131</v>
      </c>
      <c r="E1599" s="50">
        <f t="shared" si="28"/>
        <v>7</v>
      </c>
      <c r="F1599" s="285">
        <f t="shared" si="29"/>
        <v>36</v>
      </c>
      <c r="H1599" s="50">
        <v>5</v>
      </c>
      <c r="J1599" s="50">
        <v>31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1722</v>
      </c>
      <c r="B1600" s="423"/>
      <c r="C1600" s="423"/>
      <c r="D1600" s="421" t="s">
        <v>130</v>
      </c>
      <c r="E1600" s="50">
        <f t="shared" si="28"/>
        <v>6</v>
      </c>
      <c r="F1600" s="285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545</v>
      </c>
      <c r="B1601" s="423"/>
      <c r="C1601" s="423"/>
      <c r="D1601" s="421" t="s">
        <v>135</v>
      </c>
      <c r="E1601" s="50">
        <f t="shared" si="28"/>
        <v>14</v>
      </c>
      <c r="F1601" s="285">
        <f t="shared" si="29"/>
        <v>25</v>
      </c>
      <c r="I1601" s="50">
        <v>25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3161</v>
      </c>
      <c r="B1602" s="28"/>
      <c r="C1602" s="423"/>
      <c r="D1602" s="421" t="s">
        <v>129</v>
      </c>
      <c r="E1602" s="50">
        <f t="shared" si="28"/>
        <v>1</v>
      </c>
      <c r="F1602" s="285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518</v>
      </c>
      <c r="B1603" s="422"/>
      <c r="C1603" s="420"/>
      <c r="D1603" s="421" t="s">
        <v>139</v>
      </c>
      <c r="E1603" s="50">
        <f t="shared" si="28"/>
        <v>71</v>
      </c>
      <c r="F1603" s="285">
        <f t="shared" si="29"/>
        <v>18</v>
      </c>
      <c r="H1603" s="50">
        <v>18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840</v>
      </c>
      <c r="B1604" s="28"/>
      <c r="C1604" s="276"/>
      <c r="D1604" s="421" t="s">
        <v>129</v>
      </c>
      <c r="E1604" s="50">
        <f t="shared" si="28"/>
        <v>2</v>
      </c>
      <c r="F1604" s="285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2164</v>
      </c>
      <c r="B1605" s="28"/>
      <c r="C1605" s="276"/>
      <c r="D1605" s="421" t="s">
        <v>129</v>
      </c>
      <c r="E1605" s="50">
        <f t="shared" si="28"/>
        <v>0</v>
      </c>
      <c r="F1605" s="285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2084</v>
      </c>
      <c r="B1606" s="420"/>
      <c r="C1606" s="420"/>
      <c r="D1606" s="1" t="s">
        <v>131</v>
      </c>
      <c r="E1606" s="50">
        <f t="shared" si="28"/>
        <v>5</v>
      </c>
      <c r="F1606" s="285">
        <f t="shared" si="29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2110</v>
      </c>
      <c r="B1607" s="28"/>
      <c r="C1607" s="423"/>
      <c r="D1607" s="421" t="s">
        <v>129</v>
      </c>
      <c r="E1607" s="50">
        <f t="shared" si="28"/>
        <v>4</v>
      </c>
      <c r="F1607" s="285">
        <f t="shared" si="29"/>
        <v>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2880</v>
      </c>
      <c r="B1608" s="28"/>
      <c r="C1608" s="276"/>
      <c r="D1608" s="421" t="s">
        <v>129</v>
      </c>
      <c r="E1608" s="50">
        <f t="shared" si="28"/>
        <v>9</v>
      </c>
      <c r="F1608" s="285">
        <f t="shared" si="29"/>
        <v>26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554</v>
      </c>
      <c r="B1609" s="423"/>
      <c r="C1609" s="423"/>
      <c r="D1609" s="421" t="s">
        <v>132</v>
      </c>
      <c r="E1609" s="50">
        <f t="shared" si="28"/>
        <v>8</v>
      </c>
      <c r="F1609" s="285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1718</v>
      </c>
      <c r="B1610" s="28"/>
      <c r="C1610" s="276"/>
      <c r="D1610" s="421" t="s">
        <v>129</v>
      </c>
      <c r="E1610" s="50">
        <f t="shared" si="28"/>
        <v>0</v>
      </c>
      <c r="F1610" s="285">
        <f t="shared" si="29"/>
        <v>0</v>
      </c>
      <c r="H1610" s="460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676</v>
      </c>
      <c r="B1611" s="280"/>
      <c r="C1611" s="420"/>
      <c r="D1611" s="421" t="s">
        <v>134</v>
      </c>
      <c r="E1611" s="50">
        <f t="shared" si="28"/>
        <v>6</v>
      </c>
      <c r="F1611" s="285">
        <f t="shared" si="29"/>
        <v>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2082</v>
      </c>
      <c r="B1612" s="423"/>
      <c r="C1612" s="423"/>
      <c r="D1612" s="421" t="s">
        <v>135</v>
      </c>
      <c r="E1612" s="50">
        <f t="shared" si="28"/>
        <v>3</v>
      </c>
      <c r="F1612" s="285">
        <f t="shared" si="29"/>
        <v>45</v>
      </c>
      <c r="H1612" s="50">
        <v>3</v>
      </c>
      <c r="I1612" s="50">
        <v>36</v>
      </c>
      <c r="J1612" s="50">
        <v>6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588</v>
      </c>
      <c r="B1613" s="28"/>
      <c r="C1613" s="423"/>
      <c r="D1613" s="421" t="s">
        <v>129</v>
      </c>
      <c r="E1613" s="50">
        <f t="shared" si="28"/>
        <v>8</v>
      </c>
      <c r="F1613" s="285">
        <f t="shared" si="29"/>
        <v>39</v>
      </c>
      <c r="H1613" s="50">
        <v>4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2111</v>
      </c>
      <c r="B1614" s="28"/>
      <c r="C1614" s="276"/>
      <c r="D1614" s="421" t="s">
        <v>129</v>
      </c>
      <c r="E1614" s="50">
        <f t="shared" si="28"/>
        <v>1</v>
      </c>
      <c r="F1614" s="285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623</v>
      </c>
      <c r="B1615" s="423"/>
      <c r="C1615" s="423"/>
      <c r="D1615" s="421" t="s">
        <v>132</v>
      </c>
      <c r="E1615" s="50">
        <f t="shared" si="28"/>
        <v>5</v>
      </c>
      <c r="F1615" s="285">
        <f t="shared" si="29"/>
        <v>0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2704</v>
      </c>
      <c r="B1616" s="28"/>
      <c r="C1616" s="276"/>
      <c r="D1616" s="421" t="s">
        <v>129</v>
      </c>
      <c r="E1616" s="50">
        <f t="shared" si="28"/>
        <v>0</v>
      </c>
      <c r="F1616" s="285">
        <f t="shared" si="29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715</v>
      </c>
      <c r="B1617" s="28"/>
      <c r="C1617" s="276"/>
      <c r="D1617" s="421" t="s">
        <v>129</v>
      </c>
      <c r="E1617" s="50">
        <f t="shared" si="28"/>
        <v>1</v>
      </c>
      <c r="F1617" s="285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473</v>
      </c>
      <c r="B1618" s="420"/>
      <c r="C1618" s="420"/>
      <c r="D1618" s="421" t="s">
        <v>140</v>
      </c>
      <c r="E1618" s="50">
        <f t="shared" si="28"/>
        <v>8</v>
      </c>
      <c r="F1618" s="285">
        <f t="shared" si="29"/>
        <v>6</v>
      </c>
      <c r="H1618" s="50">
        <v>3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881</v>
      </c>
      <c r="B1619" s="420"/>
      <c r="C1619" s="420"/>
      <c r="D1619" s="1" t="s">
        <v>131</v>
      </c>
      <c r="E1619" s="50">
        <f t="shared" si="28"/>
        <v>0</v>
      </c>
      <c r="F1619" s="285">
        <f t="shared" si="29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684</v>
      </c>
      <c r="B1620" s="420"/>
      <c r="C1620" s="420"/>
      <c r="D1620" s="1" t="s">
        <v>131</v>
      </c>
      <c r="E1620" s="50">
        <f t="shared" si="28"/>
        <v>1</v>
      </c>
      <c r="F1620" s="285">
        <f t="shared" si="29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584</v>
      </c>
      <c r="B1621" s="28"/>
      <c r="C1621" s="423"/>
      <c r="D1621" s="421" t="s">
        <v>129</v>
      </c>
      <c r="E1621" s="50">
        <f t="shared" si="28"/>
        <v>0</v>
      </c>
      <c r="F1621" s="285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2896</v>
      </c>
      <c r="B1622" s="28"/>
      <c r="C1622" s="276"/>
      <c r="D1622" s="421" t="s">
        <v>129</v>
      </c>
      <c r="E1622" s="50">
        <f t="shared" si="28"/>
        <v>0</v>
      </c>
      <c r="F1622" s="285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9" t="s">
        <v>2742</v>
      </c>
      <c r="B1623" s="28"/>
      <c r="C1623" s="276"/>
      <c r="D1623" s="421" t="s">
        <v>129</v>
      </c>
      <c r="E1623" s="50">
        <f t="shared" si="28"/>
        <v>0</v>
      </c>
      <c r="F1623" s="285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2108</v>
      </c>
      <c r="B1624" s="423"/>
      <c r="C1624" s="423"/>
      <c r="D1624" s="421" t="s">
        <v>130</v>
      </c>
      <c r="E1624" s="50">
        <f t="shared" si="28"/>
        <v>2</v>
      </c>
      <c r="F1624" s="285">
        <f t="shared" si="29"/>
        <v>4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2631</v>
      </c>
      <c r="B1625" s="420"/>
      <c r="C1625" s="420"/>
      <c r="D1625" s="1" t="s">
        <v>131</v>
      </c>
      <c r="E1625" s="50">
        <f t="shared" si="28"/>
        <v>12</v>
      </c>
      <c r="F1625" s="285">
        <f t="shared" si="29"/>
        <v>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1279</v>
      </c>
      <c r="B1626" s="423"/>
      <c r="C1626" s="423"/>
      <c r="D1626" s="421" t="s">
        <v>135</v>
      </c>
      <c r="E1626" s="50">
        <f t="shared" si="28"/>
        <v>27</v>
      </c>
      <c r="F1626" s="285">
        <f t="shared" si="29"/>
        <v>58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2632</v>
      </c>
      <c r="B1627" s="28"/>
      <c r="C1627" s="423"/>
      <c r="D1627" s="421" t="s">
        <v>129</v>
      </c>
      <c r="E1627" s="50">
        <f t="shared" si="28"/>
        <v>0</v>
      </c>
      <c r="F1627" s="285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2355</v>
      </c>
      <c r="B1628" s="423"/>
      <c r="C1628" s="423"/>
      <c r="D1628" s="421" t="s">
        <v>130</v>
      </c>
      <c r="E1628" s="50">
        <f t="shared" si="28"/>
        <v>12</v>
      </c>
      <c r="F1628" s="285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2694</v>
      </c>
      <c r="B1629" s="28"/>
      <c r="C1629" s="276"/>
      <c r="D1629" s="421" t="s">
        <v>129</v>
      </c>
      <c r="E1629" s="50">
        <f t="shared" si="28"/>
        <v>0</v>
      </c>
      <c r="F1629" s="285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1692</v>
      </c>
      <c r="B1630" s="420"/>
      <c r="C1630" s="420"/>
      <c r="D1630" s="1" t="s">
        <v>131</v>
      </c>
      <c r="E1630" s="50">
        <f t="shared" si="28"/>
        <v>8</v>
      </c>
      <c r="F1630" s="285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470</v>
      </c>
      <c r="B1631" s="420"/>
      <c r="C1631" s="420"/>
      <c r="D1631" s="1" t="s">
        <v>131</v>
      </c>
      <c r="E1631" s="50">
        <f t="shared" si="28"/>
        <v>12</v>
      </c>
      <c r="F1631" s="285">
        <f t="shared" si="29"/>
        <v>35</v>
      </c>
      <c r="H1631" s="50">
        <v>35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1276</v>
      </c>
      <c r="B1632" s="420"/>
      <c r="C1632" s="420"/>
      <c r="D1632" s="421" t="s">
        <v>136</v>
      </c>
      <c r="E1632" s="50">
        <f t="shared" si="28"/>
        <v>10</v>
      </c>
      <c r="F1632" s="285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1185</v>
      </c>
      <c r="B1633" s="28"/>
      <c r="C1633" s="276"/>
      <c r="D1633" s="421" t="s">
        <v>129</v>
      </c>
      <c r="E1633" s="50">
        <f t="shared" si="28"/>
        <v>1</v>
      </c>
      <c r="F1633" s="285">
        <f t="shared" si="29"/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2353</v>
      </c>
      <c r="B1634" s="280"/>
      <c r="C1634" s="420"/>
      <c r="D1634" s="421" t="s">
        <v>134</v>
      </c>
      <c r="E1634" s="50">
        <f t="shared" si="28"/>
        <v>10</v>
      </c>
      <c r="F1634" s="285">
        <f t="shared" si="29"/>
        <v>79</v>
      </c>
      <c r="H1634" s="50">
        <v>34</v>
      </c>
      <c r="J1634" s="50">
        <v>45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659</v>
      </c>
      <c r="B1635" s="423"/>
      <c r="C1635" s="423"/>
      <c r="D1635" s="421" t="s">
        <v>132</v>
      </c>
      <c r="E1635" s="50">
        <f t="shared" si="28"/>
        <v>5</v>
      </c>
      <c r="F1635" s="285">
        <f t="shared" si="29"/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685</v>
      </c>
      <c r="B1636" s="280"/>
      <c r="C1636" s="420"/>
      <c r="D1636" s="421" t="s">
        <v>137</v>
      </c>
      <c r="E1636" s="50">
        <f t="shared" si="28"/>
        <v>2</v>
      </c>
      <c r="F1636" s="285">
        <f t="shared" si="29"/>
        <v>52</v>
      </c>
      <c r="I1636" s="50">
        <v>35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613</v>
      </c>
      <c r="B1637" s="420"/>
      <c r="C1637" s="420"/>
      <c r="D1637" s="1" t="s">
        <v>131</v>
      </c>
      <c r="E1637" s="50">
        <f t="shared" si="28"/>
        <v>4</v>
      </c>
      <c r="F1637" s="285">
        <f t="shared" si="29"/>
        <v>0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3152</v>
      </c>
      <c r="B1638" s="28"/>
      <c r="C1638" s="276"/>
      <c r="D1638" s="421" t="s">
        <v>129</v>
      </c>
      <c r="E1638" s="50">
        <f t="shared" si="28"/>
        <v>0</v>
      </c>
      <c r="F1638" s="285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2354</v>
      </c>
      <c r="B1639" s="423"/>
      <c r="C1639" s="423"/>
      <c r="D1639" s="421" t="s">
        <v>130</v>
      </c>
      <c r="E1639" s="50">
        <f t="shared" si="28"/>
        <v>10</v>
      </c>
      <c r="F1639" s="285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1735</v>
      </c>
      <c r="B1640" s="420"/>
      <c r="C1640" s="420"/>
      <c r="D1640" s="1" t="s">
        <v>131</v>
      </c>
      <c r="E1640" s="50">
        <f t="shared" si="28"/>
        <v>30</v>
      </c>
      <c r="F1640" s="285">
        <f t="shared" si="29"/>
        <v>13</v>
      </c>
      <c r="I1640" s="50">
        <v>5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1220</v>
      </c>
      <c r="B1641" s="423"/>
      <c r="C1641" s="423"/>
      <c r="D1641" s="421" t="s">
        <v>135</v>
      </c>
      <c r="E1641" s="50">
        <f t="shared" ref="E1641:E1700" si="30">COUNTIF($A$599:$AQF$672,A1641)</f>
        <v>7</v>
      </c>
      <c r="F1641" s="285">
        <f t="shared" ref="F1641:F1700" si="31">SUM(G1641:L1641)</f>
        <v>4</v>
      </c>
      <c r="H1641" s="50">
        <v>4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626</v>
      </c>
      <c r="B1642" s="28"/>
      <c r="C1642" s="276"/>
      <c r="D1642" s="421" t="s">
        <v>129</v>
      </c>
      <c r="E1642" s="50">
        <f t="shared" si="30"/>
        <v>3</v>
      </c>
      <c r="F1642" s="285">
        <f t="shared" si="31"/>
        <v>0</v>
      </c>
      <c r="H1642" s="460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869</v>
      </c>
      <c r="B1643" s="28"/>
      <c r="C1643" s="276"/>
      <c r="D1643" s="421" t="s">
        <v>129</v>
      </c>
      <c r="E1643" s="50">
        <f t="shared" si="30"/>
        <v>0</v>
      </c>
      <c r="F1643" s="285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2098</v>
      </c>
      <c r="B1644" s="420"/>
      <c r="C1644" s="420"/>
      <c r="D1644" s="1" t="s">
        <v>131</v>
      </c>
      <c r="E1644" s="50">
        <f t="shared" si="30"/>
        <v>16</v>
      </c>
      <c r="F1644" s="285">
        <f t="shared" si="31"/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564</v>
      </c>
      <c r="B1645" s="280"/>
      <c r="C1645" s="420"/>
      <c r="D1645" s="421" t="s">
        <v>134</v>
      </c>
      <c r="E1645" s="50">
        <f t="shared" si="30"/>
        <v>1</v>
      </c>
      <c r="F1645" s="285">
        <f t="shared" si="31"/>
        <v>8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2596</v>
      </c>
      <c r="B1646" s="28"/>
      <c r="C1646" s="423"/>
      <c r="D1646" s="421" t="s">
        <v>129</v>
      </c>
      <c r="E1646" s="50">
        <f t="shared" si="30"/>
        <v>0</v>
      </c>
      <c r="F1646" s="285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1200</v>
      </c>
      <c r="B1647" s="28"/>
      <c r="C1647" s="276"/>
      <c r="D1647" s="421" t="s">
        <v>129</v>
      </c>
      <c r="E1647" s="50">
        <f t="shared" si="30"/>
        <v>2</v>
      </c>
      <c r="F1647" s="285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2527</v>
      </c>
      <c r="B1648" s="28"/>
      <c r="C1648" s="276"/>
      <c r="D1648" s="421" t="s">
        <v>129</v>
      </c>
      <c r="E1648" s="50">
        <f t="shared" si="30"/>
        <v>0</v>
      </c>
      <c r="F1648" s="285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2733</v>
      </c>
      <c r="B1649" s="28"/>
      <c r="C1649" s="276"/>
      <c r="D1649" s="421" t="s">
        <v>129</v>
      </c>
      <c r="E1649" s="50">
        <f t="shared" si="30"/>
        <v>1</v>
      </c>
      <c r="F1649" s="285">
        <f t="shared" si="31"/>
        <v>0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617</v>
      </c>
      <c r="B1650" s="28"/>
      <c r="C1650" s="276"/>
      <c r="D1650" s="421" t="s">
        <v>129</v>
      </c>
      <c r="E1650" s="50">
        <f t="shared" si="30"/>
        <v>0</v>
      </c>
      <c r="F1650" s="285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1697</v>
      </c>
      <c r="B1651" s="280"/>
      <c r="C1651" s="420"/>
      <c r="D1651" s="421" t="s">
        <v>134</v>
      </c>
      <c r="E1651" s="50">
        <f t="shared" si="30"/>
        <v>28</v>
      </c>
      <c r="F1651" s="285">
        <f t="shared" si="31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960</v>
      </c>
      <c r="B1652" s="280"/>
      <c r="C1652" s="420"/>
      <c r="D1652" s="421" t="s">
        <v>138</v>
      </c>
      <c r="E1652" s="50">
        <f t="shared" si="30"/>
        <v>80</v>
      </c>
      <c r="F1652" s="285">
        <f t="shared" si="31"/>
        <v>149</v>
      </c>
      <c r="H1652" s="50">
        <v>112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8" t="s">
        <v>2763</v>
      </c>
      <c r="B1653" s="28"/>
      <c r="C1653" s="276"/>
      <c r="D1653" s="421" t="s">
        <v>129</v>
      </c>
      <c r="E1653" s="50">
        <f t="shared" si="30"/>
        <v>0</v>
      </c>
      <c r="F1653" s="285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2750</v>
      </c>
      <c r="B1654" s="28"/>
      <c r="C1654" s="276"/>
      <c r="D1654" s="421" t="s">
        <v>129</v>
      </c>
      <c r="E1654" s="50">
        <f t="shared" si="30"/>
        <v>0</v>
      </c>
      <c r="F1654" s="285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2673</v>
      </c>
      <c r="B1655" s="28"/>
      <c r="C1655" s="423"/>
      <c r="D1655" s="421" t="s">
        <v>129</v>
      </c>
      <c r="E1655" s="50">
        <f t="shared" si="30"/>
        <v>1</v>
      </c>
      <c r="F1655" s="285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417</v>
      </c>
      <c r="B1656" s="423"/>
      <c r="C1656" s="423"/>
      <c r="D1656" s="421" t="s">
        <v>135</v>
      </c>
      <c r="E1656" s="50">
        <f t="shared" si="30"/>
        <v>23</v>
      </c>
      <c r="F1656" s="285">
        <f t="shared" si="31"/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642</v>
      </c>
      <c r="B1657" s="280"/>
      <c r="C1657" s="420"/>
      <c r="D1657" s="421" t="s">
        <v>138</v>
      </c>
      <c r="E1657" s="50">
        <f t="shared" si="30"/>
        <v>20</v>
      </c>
      <c r="F1657" s="285">
        <f t="shared" si="31"/>
        <v>67</v>
      </c>
      <c r="H1657" s="50">
        <v>41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698</v>
      </c>
      <c r="B1658" s="423"/>
      <c r="C1658" s="423"/>
      <c r="D1658" s="421" t="s">
        <v>135</v>
      </c>
      <c r="E1658" s="50">
        <f t="shared" si="30"/>
        <v>3</v>
      </c>
      <c r="F1658" s="285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2751</v>
      </c>
      <c r="B1659" s="28"/>
      <c r="C1659" s="276"/>
      <c r="D1659" s="421" t="s">
        <v>129</v>
      </c>
      <c r="E1659" s="50">
        <f t="shared" si="30"/>
        <v>0</v>
      </c>
      <c r="F1659" s="285">
        <f t="shared" si="31"/>
        <v>8</v>
      </c>
      <c r="H1659" s="460">
        <v>8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533</v>
      </c>
      <c r="B1660" s="280"/>
      <c r="C1660" s="420"/>
      <c r="D1660" s="421" t="s">
        <v>137</v>
      </c>
      <c r="E1660" s="50">
        <f t="shared" si="30"/>
        <v>3</v>
      </c>
      <c r="F1660" s="285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1270</v>
      </c>
      <c r="B1661" s="420"/>
      <c r="C1661" s="420"/>
      <c r="D1661" s="1" t="s">
        <v>131</v>
      </c>
      <c r="E1661" s="50">
        <f t="shared" si="30"/>
        <v>10</v>
      </c>
      <c r="F1661" s="285">
        <f t="shared" si="31"/>
        <v>8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2165</v>
      </c>
      <c r="B1662" s="28"/>
      <c r="C1662" s="423"/>
      <c r="D1662" s="421" t="s">
        <v>129</v>
      </c>
      <c r="E1662" s="50">
        <f t="shared" si="30"/>
        <v>3</v>
      </c>
      <c r="F1662" s="285">
        <f t="shared" si="31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1253</v>
      </c>
      <c r="B1663" s="28"/>
      <c r="C1663" s="276"/>
      <c r="D1663" s="421" t="s">
        <v>129</v>
      </c>
      <c r="E1663" s="50">
        <f t="shared" si="30"/>
        <v>1</v>
      </c>
      <c r="F1663" s="285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540</v>
      </c>
      <c r="B1664" s="280"/>
      <c r="C1664" s="420"/>
      <c r="D1664" s="421" t="s">
        <v>134</v>
      </c>
      <c r="E1664" s="50">
        <f t="shared" si="30"/>
        <v>1</v>
      </c>
      <c r="F1664" s="285">
        <f t="shared" si="31"/>
        <v>16</v>
      </c>
      <c r="I1664" s="50">
        <v>15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2106</v>
      </c>
      <c r="B1665" s="423"/>
      <c r="C1665" s="423"/>
      <c r="D1665" s="421" t="s">
        <v>130</v>
      </c>
      <c r="E1665" s="50">
        <f t="shared" si="30"/>
        <v>4</v>
      </c>
      <c r="F1665" s="285">
        <f t="shared" si="31"/>
        <v>12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1214</v>
      </c>
      <c r="B1666" s="276"/>
      <c r="C1666" s="276"/>
      <c r="D1666" s="421" t="s">
        <v>130</v>
      </c>
      <c r="E1666" s="50">
        <f t="shared" si="30"/>
        <v>0</v>
      </c>
      <c r="F1666" s="285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2703</v>
      </c>
      <c r="B1667" s="423"/>
      <c r="C1667" s="423"/>
      <c r="D1667" s="421" t="s">
        <v>132</v>
      </c>
      <c r="E1667" s="50">
        <f t="shared" si="30"/>
        <v>10</v>
      </c>
      <c r="F1667" s="285">
        <f t="shared" si="31"/>
        <v>1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868</v>
      </c>
      <c r="B1668" s="423"/>
      <c r="C1668" s="423"/>
      <c r="D1668" s="421" t="s">
        <v>132</v>
      </c>
      <c r="E1668" s="50">
        <f t="shared" si="30"/>
        <v>4</v>
      </c>
      <c r="F1668" s="285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433</v>
      </c>
      <c r="B1669" s="280"/>
      <c r="C1669" s="420"/>
      <c r="D1669" s="421" t="s">
        <v>134</v>
      </c>
      <c r="E1669" s="50">
        <f t="shared" si="30"/>
        <v>11</v>
      </c>
      <c r="F1669" s="285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2577</v>
      </c>
      <c r="B1670" s="420"/>
      <c r="C1670" s="420"/>
      <c r="D1670" s="1" t="s">
        <v>131</v>
      </c>
      <c r="E1670" s="50">
        <f t="shared" si="30"/>
        <v>4</v>
      </c>
      <c r="F1670" s="285">
        <f t="shared" si="31"/>
        <v>64</v>
      </c>
      <c r="H1670" s="50">
        <v>17</v>
      </c>
      <c r="I1670" s="50">
        <v>10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643</v>
      </c>
      <c r="B1671" s="420"/>
      <c r="C1671" s="420"/>
      <c r="D1671" s="1" t="s">
        <v>131</v>
      </c>
      <c r="E1671" s="50">
        <f t="shared" si="30"/>
        <v>7</v>
      </c>
      <c r="F1671" s="285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2861</v>
      </c>
      <c r="B1672" s="28"/>
      <c r="C1672" s="276"/>
      <c r="D1672" s="421" t="s">
        <v>129</v>
      </c>
      <c r="E1672" s="50">
        <f t="shared" si="30"/>
        <v>0</v>
      </c>
      <c r="F1672" s="285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2770</v>
      </c>
      <c r="B1673" s="28"/>
      <c r="C1673" s="423"/>
      <c r="D1673" s="421" t="s">
        <v>129</v>
      </c>
      <c r="E1673" s="50">
        <f t="shared" si="30"/>
        <v>0</v>
      </c>
      <c r="F1673" s="285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3159</v>
      </c>
      <c r="B1674" s="28"/>
      <c r="C1674" s="276"/>
      <c r="D1674" s="421" t="s">
        <v>129</v>
      </c>
      <c r="E1674" s="50">
        <f t="shared" si="30"/>
        <v>1</v>
      </c>
      <c r="F1674" s="285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2823</v>
      </c>
      <c r="B1675" s="423"/>
      <c r="C1675" s="423"/>
      <c r="D1675" s="421" t="s">
        <v>130</v>
      </c>
      <c r="E1675" s="50">
        <f t="shared" si="30"/>
        <v>6</v>
      </c>
      <c r="F1675" s="285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970</v>
      </c>
      <c r="B1676" s="423"/>
      <c r="C1676" s="423"/>
      <c r="D1676" s="421" t="s">
        <v>132</v>
      </c>
      <c r="E1676" s="50">
        <f t="shared" si="30"/>
        <v>1</v>
      </c>
      <c r="F1676" s="285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2081</v>
      </c>
      <c r="B1677" s="423"/>
      <c r="C1677" s="423"/>
      <c r="D1677" s="421" t="s">
        <v>132</v>
      </c>
      <c r="E1677" s="50">
        <f t="shared" si="30"/>
        <v>6</v>
      </c>
      <c r="F1677" s="285">
        <f t="shared" si="31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2166</v>
      </c>
      <c r="B1678" s="28"/>
      <c r="C1678" s="423"/>
      <c r="D1678" s="421" t="s">
        <v>129</v>
      </c>
      <c r="E1678" s="50">
        <f t="shared" si="30"/>
        <v>1</v>
      </c>
      <c r="F1678" s="285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1240</v>
      </c>
      <c r="B1679" s="423"/>
      <c r="C1679" s="423"/>
      <c r="D1679" s="421" t="s">
        <v>132</v>
      </c>
      <c r="E1679" s="50">
        <f t="shared" si="30"/>
        <v>1</v>
      </c>
      <c r="F1679" s="285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458</v>
      </c>
      <c r="B1680" s="280"/>
      <c r="C1680" s="420"/>
      <c r="D1680" s="421" t="s">
        <v>134</v>
      </c>
      <c r="E1680" s="50">
        <f t="shared" si="30"/>
        <v>13</v>
      </c>
      <c r="F1680" s="285">
        <f t="shared" si="31"/>
        <v>10</v>
      </c>
      <c r="H1680" s="50">
        <v>8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1271</v>
      </c>
      <c r="B1681" s="420"/>
      <c r="C1681" s="420"/>
      <c r="D1681" s="421" t="s">
        <v>140</v>
      </c>
      <c r="E1681" s="50">
        <f t="shared" si="30"/>
        <v>19</v>
      </c>
      <c r="F1681" s="285">
        <f t="shared" si="31"/>
        <v>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624</v>
      </c>
      <c r="B1682" s="28"/>
      <c r="C1682" s="423"/>
      <c r="D1682" s="421" t="s">
        <v>129</v>
      </c>
      <c r="E1682" s="50">
        <f t="shared" si="30"/>
        <v>0</v>
      </c>
      <c r="F1682" s="285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466</v>
      </c>
      <c r="B1683" s="420"/>
      <c r="C1683" s="420"/>
      <c r="D1683" s="421" t="s">
        <v>133</v>
      </c>
      <c r="E1683" s="50">
        <f t="shared" si="30"/>
        <v>45</v>
      </c>
      <c r="F1683" s="285">
        <f t="shared" si="31"/>
        <v>126</v>
      </c>
      <c r="H1683" s="50">
        <v>126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415</v>
      </c>
      <c r="B1684" s="420"/>
      <c r="C1684" s="420"/>
      <c r="D1684" s="421" t="s">
        <v>140</v>
      </c>
      <c r="E1684" s="50">
        <f t="shared" si="30"/>
        <v>39</v>
      </c>
      <c r="F1684" s="285">
        <f t="shared" si="31"/>
        <v>234</v>
      </c>
      <c r="H1684" s="50">
        <v>234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1682</v>
      </c>
      <c r="B1685" s="276"/>
      <c r="C1685" s="276"/>
      <c r="D1685" s="421" t="s">
        <v>130</v>
      </c>
      <c r="E1685" s="50">
        <f t="shared" si="30"/>
        <v>5</v>
      </c>
      <c r="F1685" s="285">
        <f t="shared" si="31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3114</v>
      </c>
      <c r="B1686" s="28"/>
      <c r="C1686" s="276"/>
      <c r="D1686" s="421" t="s">
        <v>129</v>
      </c>
      <c r="E1686" s="50">
        <f t="shared" si="30"/>
        <v>1</v>
      </c>
      <c r="F1686" s="285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664</v>
      </c>
      <c r="B1687" s="423"/>
      <c r="C1687" s="423"/>
      <c r="D1687" s="421" t="s">
        <v>130</v>
      </c>
      <c r="E1687" s="50">
        <f t="shared" si="30"/>
        <v>12</v>
      </c>
      <c r="F1687" s="285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2779</v>
      </c>
      <c r="B1688" s="28"/>
      <c r="C1688" s="276"/>
      <c r="D1688" s="421" t="s">
        <v>129</v>
      </c>
      <c r="E1688" s="50">
        <f t="shared" si="30"/>
        <v>0</v>
      </c>
      <c r="F1688" s="285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2780</v>
      </c>
      <c r="B1689" s="28"/>
      <c r="C1689" s="276"/>
      <c r="D1689" s="421" t="s">
        <v>129</v>
      </c>
      <c r="E1689" s="50">
        <f t="shared" si="30"/>
        <v>0</v>
      </c>
      <c r="F1689" s="285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2617</v>
      </c>
      <c r="B1690" s="420"/>
      <c r="C1690" s="420"/>
      <c r="D1690" s="1" t="s">
        <v>131</v>
      </c>
      <c r="E1690" s="50">
        <f t="shared" si="30"/>
        <v>5</v>
      </c>
      <c r="F1690" s="285">
        <f t="shared" si="31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1454</v>
      </c>
      <c r="B1691" s="423"/>
      <c r="C1691" s="423"/>
      <c r="D1691" s="421" t="s">
        <v>135</v>
      </c>
      <c r="E1691" s="50">
        <f t="shared" si="30"/>
        <v>15</v>
      </c>
      <c r="F1691" s="285">
        <f t="shared" si="31"/>
        <v>5</v>
      </c>
      <c r="H1691" s="50">
        <v>5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716</v>
      </c>
      <c r="B1692" s="28"/>
      <c r="C1692" s="423"/>
      <c r="D1692" s="421" t="s">
        <v>129</v>
      </c>
      <c r="E1692" s="50">
        <f t="shared" si="30"/>
        <v>0</v>
      </c>
      <c r="F1692" s="285">
        <f t="shared" si="31"/>
        <v>0</v>
      </c>
      <c r="H1692" s="460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2660</v>
      </c>
      <c r="B1693" s="28"/>
      <c r="C1693" s="276"/>
      <c r="D1693" s="421" t="s">
        <v>129</v>
      </c>
      <c r="E1693" s="50">
        <f t="shared" si="30"/>
        <v>2</v>
      </c>
      <c r="F1693" s="285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985</v>
      </c>
      <c r="B1694" s="420"/>
      <c r="C1694" s="420"/>
      <c r="D1694" s="421" t="s">
        <v>137</v>
      </c>
      <c r="E1694" s="50">
        <f t="shared" si="30"/>
        <v>4</v>
      </c>
      <c r="F1694" s="285">
        <f t="shared" si="31"/>
        <v>23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1796</v>
      </c>
      <c r="B1695" s="280"/>
      <c r="C1695"/>
      <c r="D1695" s="421" t="s">
        <v>134</v>
      </c>
      <c r="E1695" s="50">
        <f t="shared" si="30"/>
        <v>0</v>
      </c>
      <c r="F1695" s="285">
        <f t="shared" si="31"/>
        <v>25</v>
      </c>
      <c r="I1695" s="50">
        <v>9</v>
      </c>
      <c r="J1695" s="50">
        <v>16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2092</v>
      </c>
      <c r="B1696" s="28"/>
      <c r="C1696" s="423"/>
      <c r="D1696" s="421" t="s">
        <v>129</v>
      </c>
      <c r="E1696" s="50">
        <f t="shared" si="30"/>
        <v>2</v>
      </c>
      <c r="F1696" s="285">
        <f t="shared" si="31"/>
        <v>16</v>
      </c>
      <c r="I1696" s="50">
        <v>16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668</v>
      </c>
      <c r="B1697" s="28"/>
      <c r="C1697" s="276"/>
      <c r="D1697" s="421" t="s">
        <v>129</v>
      </c>
      <c r="E1697" s="50">
        <f t="shared" si="30"/>
        <v>0</v>
      </c>
      <c r="F1697" s="285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958</v>
      </c>
      <c r="B1698" s="423"/>
      <c r="C1698" s="423"/>
      <c r="D1698" s="421" t="s">
        <v>132</v>
      </c>
      <c r="E1698" s="50">
        <f t="shared" si="30"/>
        <v>1</v>
      </c>
      <c r="F1698" s="285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2848</v>
      </c>
      <c r="B1699" s="28"/>
      <c r="C1699" s="276"/>
      <c r="D1699" s="421" t="s">
        <v>129</v>
      </c>
      <c r="E1699" s="50">
        <f t="shared" si="30"/>
        <v>0</v>
      </c>
      <c r="F1699" s="285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2302</v>
      </c>
      <c r="B1700" s="28"/>
      <c r="C1700" s="276"/>
      <c r="D1700" s="421" t="s">
        <v>129</v>
      </c>
      <c r="E1700" s="50">
        <f t="shared" si="30"/>
        <v>1</v>
      </c>
      <c r="F1700" s="285">
        <f t="shared" si="31"/>
        <v>46</v>
      </c>
      <c r="H1700" s="460">
        <v>42</v>
      </c>
      <c r="I1700" s="50">
        <v>1</v>
      </c>
      <c r="J1700" s="50">
        <v>3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400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4643</v>
      </c>
      <c r="B1706" s="28"/>
      <c r="C1706" s="28"/>
      <c r="D1706" s="28"/>
      <c r="E1706" s="28"/>
      <c r="F1706" s="285">
        <f t="shared" ref="F1706:F1737" si="32">SUM(G1706:L1706)</f>
        <v>7</v>
      </c>
      <c r="G1706" s="28"/>
      <c r="J1706" s="50">
        <v>7</v>
      </c>
      <c r="K1706" s="194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4643</v>
      </c>
      <c r="B1707" s="28"/>
      <c r="C1707" s="28"/>
      <c r="D1707" s="28"/>
      <c r="E1707" s="28"/>
      <c r="F1707" s="285">
        <f t="shared" si="32"/>
        <v>1</v>
      </c>
      <c r="G1707" s="28"/>
      <c r="I1707" s="50">
        <v>1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4666</v>
      </c>
      <c r="B1708" s="28"/>
      <c r="C1708" s="28"/>
      <c r="D1708" s="28"/>
      <c r="E1708" s="28"/>
      <c r="F1708" s="285">
        <f t="shared" si="32"/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4647</v>
      </c>
      <c r="B1709" s="28"/>
      <c r="C1709" s="28"/>
      <c r="D1709" s="28"/>
      <c r="E1709" s="28"/>
      <c r="F1709" s="285">
        <f t="shared" si="32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4797</v>
      </c>
      <c r="B1710" s="28"/>
      <c r="C1710" s="28"/>
      <c r="D1710" s="28"/>
      <c r="E1710" s="28"/>
      <c r="F1710" s="285">
        <f t="shared" si="32"/>
        <v>1</v>
      </c>
      <c r="G1710" s="28"/>
      <c r="J1710" s="50">
        <v>1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4595</v>
      </c>
      <c r="B1711" s="28"/>
      <c r="C1711" s="28"/>
      <c r="D1711" s="28"/>
      <c r="E1711" s="28"/>
      <c r="F1711" s="285">
        <f t="shared" si="32"/>
        <v>12</v>
      </c>
      <c r="G1711" s="28"/>
      <c r="H1711" s="50">
        <v>12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4858</v>
      </c>
      <c r="B1712" s="28"/>
      <c r="C1712" s="28"/>
      <c r="D1712" s="28"/>
      <c r="E1712" s="28"/>
      <c r="F1712" s="285">
        <f t="shared" si="32"/>
        <v>1</v>
      </c>
      <c r="G1712" s="28"/>
      <c r="K1712" s="50">
        <v>1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4866</v>
      </c>
      <c r="B1713" s="28"/>
      <c r="C1713" s="28"/>
      <c r="D1713" s="28"/>
      <c r="E1713" s="28"/>
      <c r="F1713" s="285">
        <f t="shared" si="32"/>
        <v>1</v>
      </c>
      <c r="G1713" s="28"/>
      <c r="I1713" s="50">
        <v>1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4646</v>
      </c>
      <c r="B1714" s="28"/>
      <c r="C1714" s="28"/>
      <c r="D1714" s="28"/>
      <c r="E1714" s="28"/>
      <c r="F1714" s="285">
        <f t="shared" si="32"/>
        <v>9</v>
      </c>
      <c r="G1714" s="28"/>
      <c r="J1714" s="50">
        <v>9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4659</v>
      </c>
      <c r="B1715" s="28"/>
      <c r="C1715" s="28"/>
      <c r="D1715" s="28"/>
      <c r="E1715" s="28"/>
      <c r="F1715" s="285">
        <f t="shared" si="32"/>
        <v>2</v>
      </c>
      <c r="G1715" s="28"/>
      <c r="I1715" s="50">
        <v>2</v>
      </c>
      <c r="K1715" s="194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4654</v>
      </c>
      <c r="B1716" s="28"/>
      <c r="C1716" s="28"/>
      <c r="D1716" s="28"/>
      <c r="E1716" s="28"/>
      <c r="F1716" s="285">
        <f t="shared" si="32"/>
        <v>3</v>
      </c>
      <c r="G1716" s="28"/>
      <c r="I1716" s="50">
        <v>3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4652</v>
      </c>
      <c r="B1717" s="28"/>
      <c r="C1717" s="28"/>
      <c r="D1717" s="28"/>
      <c r="E1717" s="28"/>
      <c r="F1717" s="285">
        <f t="shared" si="32"/>
        <v>4</v>
      </c>
      <c r="G1717" s="28"/>
      <c r="I1717" s="50">
        <v>4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4864</v>
      </c>
      <c r="B1718" s="28"/>
      <c r="C1718" s="28"/>
      <c r="D1718" s="28"/>
      <c r="E1718" s="28"/>
      <c r="F1718" s="285">
        <f t="shared" si="32"/>
        <v>9</v>
      </c>
      <c r="G1718" s="28"/>
      <c r="I1718" s="50">
        <v>9</v>
      </c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4657</v>
      </c>
      <c r="B1719" s="28"/>
      <c r="C1719" s="28"/>
      <c r="D1719" s="28"/>
      <c r="E1719" s="28"/>
      <c r="F1719" s="285">
        <f t="shared" si="32"/>
        <v>9</v>
      </c>
      <c r="G1719" s="28"/>
      <c r="I1719" s="50">
        <v>9</v>
      </c>
      <c r="K1719" s="194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4857</v>
      </c>
      <c r="B1720" s="28"/>
      <c r="C1720" s="28"/>
      <c r="D1720" s="28"/>
      <c r="E1720" s="28"/>
      <c r="F1720" s="285">
        <f t="shared" si="32"/>
        <v>6</v>
      </c>
      <c r="G1720" s="28"/>
      <c r="K1720" s="50">
        <v>6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4894</v>
      </c>
      <c r="B1721" s="28"/>
      <c r="C1721" s="28"/>
      <c r="D1721" s="28"/>
      <c r="E1721" s="28"/>
      <c r="F1721" s="285">
        <f t="shared" si="32"/>
        <v>3</v>
      </c>
      <c r="G1721" s="28"/>
      <c r="I1721" s="50">
        <v>3</v>
      </c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4587</v>
      </c>
      <c r="B1722" s="28"/>
      <c r="C1722" s="28"/>
      <c r="D1722" s="28"/>
      <c r="E1722" s="28"/>
      <c r="F1722" s="285">
        <f t="shared" si="32"/>
        <v>5</v>
      </c>
      <c r="G1722" s="28"/>
      <c r="H1722" s="50">
        <v>5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4597</v>
      </c>
      <c r="B1723" s="28"/>
      <c r="C1723" s="28"/>
      <c r="D1723" s="28"/>
      <c r="E1723" s="28"/>
      <c r="F1723" s="285">
        <f t="shared" si="32"/>
        <v>7</v>
      </c>
      <c r="G1723" s="28"/>
      <c r="H1723" s="50">
        <v>3</v>
      </c>
      <c r="I1723" s="50">
        <v>4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4878</v>
      </c>
      <c r="B1724" s="28"/>
      <c r="C1724" s="28"/>
      <c r="D1724" s="28"/>
      <c r="E1724" s="28"/>
      <c r="F1724" s="285">
        <f t="shared" si="32"/>
        <v>2</v>
      </c>
      <c r="G1724" s="28"/>
      <c r="I1724" s="50">
        <v>2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4589</v>
      </c>
      <c r="B1725" s="28"/>
      <c r="C1725" s="28"/>
      <c r="D1725" s="28"/>
      <c r="E1725" s="28"/>
      <c r="F1725" s="285">
        <f t="shared" si="32"/>
        <v>2</v>
      </c>
      <c r="G1725" s="28"/>
      <c r="H1725" s="50">
        <v>2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4802</v>
      </c>
      <c r="B1726" s="28"/>
      <c r="C1726" s="28"/>
      <c r="D1726" s="28"/>
      <c r="E1726" s="28"/>
      <c r="F1726" s="285">
        <f t="shared" si="32"/>
        <v>3</v>
      </c>
      <c r="G1726" s="28"/>
      <c r="I1726" s="50">
        <v>3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4856</v>
      </c>
      <c r="B1727" s="28"/>
      <c r="C1727" s="28"/>
      <c r="D1727" s="28"/>
      <c r="E1727" s="28"/>
      <c r="F1727" s="285">
        <f t="shared" si="32"/>
        <v>10</v>
      </c>
      <c r="G1727" s="28"/>
      <c r="K1727" s="50">
        <v>10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4592</v>
      </c>
      <c r="B1728" s="28"/>
      <c r="C1728" s="28"/>
      <c r="D1728" s="28"/>
      <c r="E1728" s="28"/>
      <c r="F1728" s="285">
        <f t="shared" si="32"/>
        <v>12</v>
      </c>
      <c r="G1728" s="28"/>
      <c r="H1728" s="50">
        <v>12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4640</v>
      </c>
      <c r="B1729" s="28"/>
      <c r="C1729" s="28"/>
      <c r="D1729" s="28"/>
      <c r="E1729" s="28"/>
      <c r="F1729" s="285">
        <f t="shared" si="32"/>
        <v>6</v>
      </c>
      <c r="G1729" s="28"/>
      <c r="J1729" s="50">
        <v>6</v>
      </c>
      <c r="K1729" s="194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4649</v>
      </c>
      <c r="B1730" s="28"/>
      <c r="C1730" s="28"/>
      <c r="D1730" s="28"/>
      <c r="E1730" s="28"/>
      <c r="F1730" s="285">
        <f t="shared" si="32"/>
        <v>11</v>
      </c>
      <c r="G1730" s="28"/>
      <c r="I1730" s="50">
        <v>11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4852</v>
      </c>
      <c r="B1731" s="28"/>
      <c r="C1731" s="28"/>
      <c r="D1731" s="28"/>
      <c r="E1731" s="28"/>
      <c r="F1731" s="285">
        <f t="shared" si="32"/>
        <v>15</v>
      </c>
      <c r="G1731" s="28"/>
      <c r="K1731" s="491">
        <v>15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4641</v>
      </c>
      <c r="B1732" s="28"/>
      <c r="C1732" s="28"/>
      <c r="D1732" s="28"/>
      <c r="E1732" s="28"/>
      <c r="F1732" s="285">
        <f t="shared" si="32"/>
        <v>3</v>
      </c>
      <c r="G1732" s="28"/>
      <c r="J1732" s="50">
        <v>3</v>
      </c>
      <c r="K1732" s="194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4664</v>
      </c>
      <c r="B1733" s="28"/>
      <c r="C1733" s="28"/>
      <c r="D1733" s="28"/>
      <c r="E1733" s="28"/>
      <c r="F1733" s="285">
        <f t="shared" si="32"/>
        <v>30</v>
      </c>
      <c r="G1733" s="28"/>
      <c r="H1733" s="50">
        <v>30</v>
      </c>
      <c r="K1733" s="194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4876</v>
      </c>
      <c r="B1734" s="28"/>
      <c r="C1734" s="28"/>
      <c r="D1734" s="28"/>
      <c r="E1734" s="28"/>
      <c r="F1734" s="285">
        <f t="shared" si="32"/>
        <v>6</v>
      </c>
      <c r="G1734" s="28"/>
      <c r="I1734" s="50">
        <v>6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4656</v>
      </c>
      <c r="B1735" s="28"/>
      <c r="C1735" s="28"/>
      <c r="D1735" s="28"/>
      <c r="E1735" s="28"/>
      <c r="F1735" s="285">
        <f t="shared" si="32"/>
        <v>1</v>
      </c>
      <c r="G1735" s="28"/>
      <c r="I1735" s="50">
        <v>1</v>
      </c>
      <c r="K1735" s="194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4588</v>
      </c>
      <c r="B1736" s="28"/>
      <c r="C1736" s="28"/>
      <c r="D1736" s="28"/>
      <c r="E1736" s="28"/>
      <c r="F1736" s="285">
        <f t="shared" si="32"/>
        <v>128</v>
      </c>
      <c r="G1736" s="28"/>
      <c r="H1736" s="50">
        <v>128</v>
      </c>
      <c r="K1736" s="194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4865</v>
      </c>
      <c r="B1737" s="28"/>
      <c r="C1737" s="28"/>
      <c r="D1737" s="28"/>
      <c r="E1737" s="28"/>
      <c r="F1737" s="285">
        <f t="shared" si="32"/>
        <v>2</v>
      </c>
      <c r="G1737" s="28"/>
      <c r="I1737" s="50">
        <v>1</v>
      </c>
      <c r="J1737" s="50">
        <v>1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4650</v>
      </c>
      <c r="B1738" s="28"/>
      <c r="C1738" s="28"/>
      <c r="D1738" s="28"/>
      <c r="E1738" s="28"/>
      <c r="F1738" s="285">
        <f t="shared" ref="F1738:F1769" si="33">SUM(G1738:L1738)</f>
        <v>1</v>
      </c>
      <c r="G1738" s="28"/>
      <c r="I1738" s="50">
        <v>1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4653</v>
      </c>
      <c r="B1739" s="28"/>
      <c r="C1739" s="28"/>
      <c r="D1739" s="28"/>
      <c r="E1739" s="28"/>
      <c r="F1739" s="285">
        <f t="shared" si="33"/>
        <v>2</v>
      </c>
      <c r="G1739" s="28"/>
      <c r="I1739" s="50">
        <v>2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4661</v>
      </c>
      <c r="B1740" s="28"/>
      <c r="C1740" s="28"/>
      <c r="D1740" s="28"/>
      <c r="E1740" s="28"/>
      <c r="F1740" s="285">
        <f t="shared" si="33"/>
        <v>5</v>
      </c>
      <c r="G1740" s="28"/>
      <c r="I1740" s="50">
        <v>5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4635</v>
      </c>
      <c r="B1741" s="28"/>
      <c r="C1741" s="28"/>
      <c r="D1741" s="28"/>
      <c r="E1741" s="28"/>
      <c r="F1741" s="285">
        <f t="shared" si="33"/>
        <v>2</v>
      </c>
      <c r="G1741" s="28"/>
      <c r="J1741" s="50">
        <v>2</v>
      </c>
      <c r="K1741" s="194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4660</v>
      </c>
      <c r="B1742" s="28"/>
      <c r="C1742" s="28"/>
      <c r="D1742" s="28"/>
      <c r="E1742" s="28"/>
      <c r="F1742" s="285">
        <f t="shared" si="33"/>
        <v>15</v>
      </c>
      <c r="G1742" s="28"/>
      <c r="I1742" s="50">
        <v>15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4634</v>
      </c>
      <c r="B1743" s="28"/>
      <c r="C1743" s="28"/>
      <c r="D1743" s="28"/>
      <c r="E1743" s="28"/>
      <c r="F1743" s="285">
        <f t="shared" si="33"/>
        <v>5</v>
      </c>
      <c r="G1743" s="28"/>
      <c r="J1743" s="50">
        <v>5</v>
      </c>
      <c r="K1743" s="194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4620</v>
      </c>
      <c r="B1744" s="28"/>
      <c r="C1744" s="28"/>
      <c r="D1744" s="28"/>
      <c r="E1744" s="28"/>
      <c r="F1744" s="285">
        <f t="shared" si="33"/>
        <v>1</v>
      </c>
      <c r="G1744" s="28"/>
      <c r="J1744" s="50">
        <v>1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4655</v>
      </c>
      <c r="B1745" s="28"/>
      <c r="C1745" s="28"/>
      <c r="D1745" s="28"/>
      <c r="E1745" s="28"/>
      <c r="F1745" s="285">
        <f t="shared" si="33"/>
        <v>4</v>
      </c>
      <c r="G1745" s="28"/>
      <c r="I1745" s="50">
        <v>4</v>
      </c>
      <c r="K1745" s="194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4853</v>
      </c>
      <c r="B1746" s="28"/>
      <c r="C1746" s="28"/>
      <c r="D1746" s="28"/>
      <c r="E1746" s="28"/>
      <c r="F1746" s="285">
        <f t="shared" si="33"/>
        <v>3</v>
      </c>
      <c r="G1746" s="28"/>
      <c r="K1746" s="491">
        <v>3</v>
      </c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4662</v>
      </c>
      <c r="B1747" s="28"/>
      <c r="C1747" s="28"/>
      <c r="D1747" s="28"/>
      <c r="E1747" s="28"/>
      <c r="F1747" s="285">
        <f t="shared" si="33"/>
        <v>5</v>
      </c>
      <c r="G1747" s="28"/>
      <c r="I1747" s="50">
        <v>5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4594</v>
      </c>
      <c r="B1748" s="28"/>
      <c r="C1748" s="28"/>
      <c r="D1748" s="28"/>
      <c r="E1748" s="28"/>
      <c r="F1748" s="285">
        <f t="shared" si="33"/>
        <v>7</v>
      </c>
      <c r="G1748" s="28"/>
      <c r="H1748" s="50">
        <v>7</v>
      </c>
      <c r="K1748" s="194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4644</v>
      </c>
      <c r="B1749" s="28"/>
      <c r="C1749" s="28"/>
      <c r="D1749" s="28"/>
      <c r="E1749" s="28"/>
      <c r="F1749" s="285">
        <f t="shared" si="33"/>
        <v>1</v>
      </c>
      <c r="G1749" s="28"/>
      <c r="J1749" s="50">
        <v>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4645</v>
      </c>
      <c r="B1750" s="28"/>
      <c r="C1750" s="28"/>
      <c r="D1750" s="28"/>
      <c r="E1750" s="28"/>
      <c r="F1750" s="285">
        <f t="shared" si="33"/>
        <v>12</v>
      </c>
      <c r="G1750" s="28"/>
      <c r="J1750" s="50">
        <v>11</v>
      </c>
      <c r="K1750" s="491">
        <v>1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4625</v>
      </c>
      <c r="B1751" s="28"/>
      <c r="C1751" s="28"/>
      <c r="D1751" s="28"/>
      <c r="E1751" s="28"/>
      <c r="F1751" s="285">
        <f t="shared" si="33"/>
        <v>18</v>
      </c>
      <c r="G1751" s="28"/>
      <c r="J1751" s="50">
        <v>18</v>
      </c>
      <c r="K1751" s="194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4793</v>
      </c>
      <c r="B1752" s="28"/>
      <c r="C1752" s="28"/>
      <c r="D1752" s="28"/>
      <c r="E1752" s="28"/>
      <c r="F1752" s="285">
        <f t="shared" si="33"/>
        <v>1</v>
      </c>
      <c r="G1752" s="28"/>
      <c r="J1752" s="50">
        <v>1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4803</v>
      </c>
      <c r="B1753" s="28"/>
      <c r="C1753" s="28"/>
      <c r="D1753" s="28"/>
      <c r="E1753" s="28"/>
      <c r="F1753" s="285">
        <f t="shared" si="33"/>
        <v>19</v>
      </c>
      <c r="G1753" s="28"/>
      <c r="H1753" s="50">
        <v>18</v>
      </c>
      <c r="I1753" s="50">
        <v>1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4619</v>
      </c>
      <c r="B1754" s="28"/>
      <c r="C1754" s="28"/>
      <c r="D1754" s="28"/>
      <c r="E1754" s="28"/>
      <c r="F1754" s="285">
        <f t="shared" si="33"/>
        <v>15</v>
      </c>
      <c r="G1754" s="28"/>
      <c r="I1754" s="50">
        <v>4</v>
      </c>
      <c r="J1754" s="50">
        <v>11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4639</v>
      </c>
      <c r="B1755" s="28"/>
      <c r="C1755" s="28"/>
      <c r="D1755" s="28"/>
      <c r="E1755" s="28"/>
      <c r="F1755" s="285">
        <f t="shared" si="33"/>
        <v>39</v>
      </c>
      <c r="G1755" s="28"/>
      <c r="J1755" s="50">
        <v>39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4593</v>
      </c>
      <c r="B1756" s="28"/>
      <c r="C1756" s="28"/>
      <c r="D1756" s="28"/>
      <c r="E1756" s="28"/>
      <c r="F1756" s="285">
        <f t="shared" si="33"/>
        <v>1</v>
      </c>
      <c r="G1756" s="28"/>
      <c r="H1756" s="50">
        <v>1</v>
      </c>
      <c r="K1756" s="194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4798</v>
      </c>
      <c r="B1757" s="28"/>
      <c r="C1757" s="28"/>
      <c r="D1757" s="28"/>
      <c r="E1757" s="28"/>
      <c r="F1757" s="285">
        <f t="shared" si="33"/>
        <v>2</v>
      </c>
      <c r="G1757" s="28"/>
      <c r="J1757" s="50">
        <v>2</v>
      </c>
      <c r="K1757" s="194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4658</v>
      </c>
      <c r="B1758" s="28"/>
      <c r="C1758" s="28"/>
      <c r="D1758" s="28"/>
      <c r="E1758" s="28"/>
      <c r="F1758" s="285">
        <f t="shared" si="33"/>
        <v>19</v>
      </c>
      <c r="G1758" s="28"/>
      <c r="I1758" s="50">
        <v>16</v>
      </c>
      <c r="J1758" s="50">
        <v>3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4642</v>
      </c>
      <c r="B1759" s="28"/>
      <c r="C1759" s="28"/>
      <c r="D1759" s="28"/>
      <c r="E1759" s="28"/>
      <c r="F1759" s="285">
        <f t="shared" si="33"/>
        <v>2</v>
      </c>
      <c r="G1759" s="28"/>
      <c r="J1759" s="50">
        <v>2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4591</v>
      </c>
      <c r="B1760" s="28"/>
      <c r="C1760" s="28"/>
      <c r="D1760" s="28"/>
      <c r="E1760" s="28"/>
      <c r="F1760" s="285">
        <f t="shared" si="33"/>
        <v>18</v>
      </c>
      <c r="G1760" s="28"/>
      <c r="H1760" s="50">
        <v>18</v>
      </c>
      <c r="K1760" s="194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4651</v>
      </c>
      <c r="B1761" s="28"/>
      <c r="C1761" s="28"/>
      <c r="D1761" s="28"/>
      <c r="E1761" s="28"/>
      <c r="F1761" s="285">
        <f t="shared" si="33"/>
        <v>5</v>
      </c>
      <c r="G1761" s="28"/>
      <c r="I1761" s="50">
        <v>5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4590</v>
      </c>
      <c r="B1762" s="28"/>
      <c r="C1762" s="28"/>
      <c r="D1762" s="28"/>
      <c r="E1762" s="28"/>
      <c r="F1762" s="285">
        <f t="shared" si="33"/>
        <v>2</v>
      </c>
      <c r="G1762" s="28"/>
      <c r="H1762" s="50">
        <v>2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4630</v>
      </c>
      <c r="B1763" s="28"/>
      <c r="C1763" s="28"/>
      <c r="D1763" s="28"/>
      <c r="E1763" s="28"/>
      <c r="F1763" s="285">
        <f t="shared" si="33"/>
        <v>11</v>
      </c>
      <c r="G1763" s="28"/>
      <c r="J1763" s="50">
        <v>11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4633</v>
      </c>
      <c r="B1764" s="28"/>
      <c r="C1764" s="28"/>
      <c r="D1764" s="28"/>
      <c r="E1764" s="28"/>
      <c r="F1764" s="285">
        <f t="shared" si="33"/>
        <v>12</v>
      </c>
      <c r="G1764" s="28"/>
      <c r="H1764" s="50">
        <v>1</v>
      </c>
      <c r="J1764" s="50">
        <v>11</v>
      </c>
      <c r="K1764" s="194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88" t="s">
        <v>4898</v>
      </c>
      <c r="B1765" s="28"/>
      <c r="C1765" s="28"/>
      <c r="D1765" s="28"/>
      <c r="E1765" s="28"/>
      <c r="F1765" s="285">
        <f t="shared" si="33"/>
        <v>11</v>
      </c>
      <c r="G1765" s="28"/>
      <c r="J1765" s="50">
        <v>11</v>
      </c>
      <c r="K1765" s="194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88" t="s">
        <v>4899</v>
      </c>
      <c r="B1766" s="28"/>
      <c r="C1766" s="28"/>
      <c r="D1766" s="28"/>
      <c r="E1766" s="28"/>
      <c r="F1766" s="285">
        <f t="shared" si="33"/>
        <v>5</v>
      </c>
      <c r="G1766" s="28"/>
      <c r="J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88" t="s">
        <v>4900</v>
      </c>
      <c r="B1767" s="28"/>
      <c r="C1767" s="28"/>
      <c r="D1767" s="28"/>
      <c r="E1767" s="28"/>
      <c r="F1767" s="285">
        <f t="shared" si="33"/>
        <v>3</v>
      </c>
      <c r="G1767" s="28"/>
      <c r="J1767" s="491">
        <v>3</v>
      </c>
      <c r="K1767" s="194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88" t="s">
        <v>4901</v>
      </c>
      <c r="B1768" s="28"/>
      <c r="C1768" s="28"/>
      <c r="D1768" s="28"/>
      <c r="E1768" s="28"/>
      <c r="F1768" s="285">
        <f t="shared" si="33"/>
        <v>8</v>
      </c>
      <c r="G1768" s="28"/>
      <c r="J1768" s="50">
        <v>8</v>
      </c>
      <c r="K1768" s="194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88" t="s">
        <v>4902</v>
      </c>
      <c r="B1769" s="28"/>
      <c r="C1769" s="28"/>
      <c r="D1769" s="28"/>
      <c r="E1769" s="28"/>
      <c r="F1769" s="285">
        <f t="shared" si="33"/>
        <v>2</v>
      </c>
      <c r="G1769" s="28"/>
      <c r="J1769" s="50">
        <v>2</v>
      </c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88" t="s">
        <v>4904</v>
      </c>
      <c r="B1770" s="28"/>
      <c r="C1770" s="28"/>
      <c r="D1770" s="28"/>
      <c r="E1770" s="28"/>
      <c r="F1770" s="285">
        <f t="shared" ref="F1770:F1776" si="34">SUM(G1770:L1770)</f>
        <v>3</v>
      </c>
      <c r="G1770" s="28"/>
      <c r="J1770" s="50">
        <v>3</v>
      </c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88" t="s">
        <v>4905</v>
      </c>
      <c r="B1771" s="28"/>
      <c r="C1771" s="28"/>
      <c r="D1771" s="28"/>
      <c r="E1771" s="28"/>
      <c r="F1771" s="285">
        <f t="shared" si="34"/>
        <v>12</v>
      </c>
      <c r="G1771" s="28"/>
      <c r="J1771" s="50">
        <v>12</v>
      </c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88" t="s">
        <v>4907</v>
      </c>
      <c r="B1772" s="28"/>
      <c r="C1772" s="28"/>
      <c r="D1772" s="28"/>
      <c r="E1772" s="28"/>
      <c r="F1772" s="285">
        <f t="shared" si="34"/>
        <v>2</v>
      </c>
      <c r="G1772" s="28"/>
      <c r="J1772" s="50">
        <v>2</v>
      </c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88" t="s">
        <v>4910</v>
      </c>
      <c r="B1773" s="28"/>
      <c r="C1773" s="28"/>
      <c r="D1773" s="28"/>
      <c r="E1773" s="28"/>
      <c r="F1773" s="285">
        <f t="shared" si="34"/>
        <v>12</v>
      </c>
      <c r="H1773" s="50">
        <v>12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88" t="s">
        <v>5022</v>
      </c>
      <c r="B1774" s="28"/>
      <c r="C1774" s="28"/>
      <c r="D1774" s="28"/>
      <c r="E1774" s="28"/>
      <c r="F1774" s="285">
        <f t="shared" si="34"/>
        <v>20</v>
      </c>
      <c r="G1774" s="28"/>
      <c r="J1774" s="50">
        <v>20</v>
      </c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88" t="s">
        <v>5023</v>
      </c>
      <c r="B1775" s="28"/>
      <c r="C1775" s="28"/>
      <c r="D1775" s="28"/>
      <c r="E1775" s="28"/>
      <c r="F1775" s="285">
        <f t="shared" si="34"/>
        <v>11</v>
      </c>
      <c r="G1775" s="28"/>
      <c r="J1775" s="50">
        <v>11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88" t="s">
        <v>5027</v>
      </c>
      <c r="B1776" s="28"/>
      <c r="C1776" s="28"/>
      <c r="D1776" s="28"/>
      <c r="E1776" s="28"/>
      <c r="F1776" s="285">
        <f t="shared" si="34"/>
        <v>32</v>
      </c>
      <c r="G1776" s="28"/>
      <c r="H1776" s="50">
        <v>32</v>
      </c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88"/>
      <c r="B1777" s="28"/>
      <c r="C1777" s="28"/>
      <c r="D1777" s="28"/>
      <c r="E1777" s="28"/>
      <c r="F1777" s="285"/>
      <c r="G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88"/>
      <c r="B1778" s="28"/>
      <c r="C1778" s="28"/>
      <c r="D1778" s="28"/>
      <c r="E1778" s="28"/>
      <c r="F1778" s="285"/>
      <c r="G1778" s="28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88"/>
      <c r="B1779" s="28"/>
      <c r="C1779" s="28"/>
      <c r="D1779" s="28"/>
      <c r="E1779" s="28"/>
      <c r="F1779" s="285"/>
      <c r="G1779" s="28"/>
      <c r="K1779" s="491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.75" customHeight="1">
      <c r="A1780" s="288"/>
      <c r="B1780" s="28"/>
      <c r="C1780" s="28"/>
      <c r="D1780" s="28"/>
      <c r="E1780" s="28"/>
      <c r="F1780" s="285"/>
      <c r="G1780" s="28"/>
      <c r="K1780" s="194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88"/>
      <c r="B1781" s="28"/>
      <c r="C1781" s="28"/>
      <c r="D1781" s="28"/>
      <c r="E1781" s="28"/>
      <c r="F1781" s="285"/>
      <c r="G1781" s="28"/>
      <c r="K1781" s="194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4.25">
      <c r="A1782" s="28"/>
      <c r="B1782" s="28"/>
      <c r="C1782" s="28"/>
      <c r="D1782" s="28"/>
      <c r="E1782" s="28"/>
      <c r="G1782" s="28"/>
      <c r="K1782" s="194"/>
      <c r="M1782" s="28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4.25">
      <c r="A1783" s="28"/>
      <c r="B1783" s="28"/>
      <c r="C1783" s="28"/>
      <c r="D1783" s="28"/>
      <c r="E1783" s="28"/>
      <c r="F1783" s="50">
        <f t="shared" ref="F1783:K1783" si="35">SUM(F681:F1782)</f>
        <v>13651</v>
      </c>
      <c r="G1783" s="50">
        <f t="shared" si="35"/>
        <v>0</v>
      </c>
      <c r="H1783" s="50">
        <f t="shared" si="35"/>
        <v>8514</v>
      </c>
      <c r="I1783" s="50">
        <f t="shared" si="35"/>
        <v>3055</v>
      </c>
      <c r="J1783" s="50">
        <f t="shared" si="35"/>
        <v>2012</v>
      </c>
      <c r="K1783" s="50">
        <f t="shared" si="35"/>
        <v>70</v>
      </c>
      <c r="M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4.25">
      <c r="A1784" s="28"/>
      <c r="B1784" s="28"/>
      <c r="C1784" s="28"/>
      <c r="D1784" s="28"/>
      <c r="E1784" s="28"/>
      <c r="G1784" s="28"/>
      <c r="K1784" s="194"/>
      <c r="M1784" s="28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4.25">
      <c r="A1785" s="28"/>
      <c r="B1785" s="28"/>
      <c r="C1785" s="28"/>
      <c r="D1785" s="28"/>
      <c r="E1785" s="28"/>
      <c r="F1785" s="28"/>
      <c r="G1785" s="28"/>
      <c r="K1785" s="194"/>
      <c r="M1785" s="28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4.25">
      <c r="A1786" s="28"/>
      <c r="B1786" s="28"/>
      <c r="C1786" s="28"/>
      <c r="D1786" s="28"/>
      <c r="E1786" s="28"/>
      <c r="G1786" s="28"/>
      <c r="K1786" s="194"/>
      <c r="M1786" s="28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4.25">
      <c r="A1787" s="28"/>
      <c r="B1787" s="28"/>
      <c r="C1787" s="28"/>
      <c r="D1787" s="28"/>
      <c r="E1787" s="28"/>
      <c r="G1787" s="28"/>
      <c r="K1787" s="194"/>
      <c r="M1787" s="28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4.25">
      <c r="A1788" s="28"/>
      <c r="B1788" s="28"/>
      <c r="C1788" s="28"/>
      <c r="D1788" s="28"/>
      <c r="E1788" s="28"/>
      <c r="F1788" s="28"/>
      <c r="G1788" s="28"/>
      <c r="K1788" s="194"/>
      <c r="M1788" s="28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4.25">
      <c r="A1789" s="28"/>
      <c r="B1789" s="28"/>
      <c r="C1789" s="28"/>
      <c r="D1789" s="28"/>
      <c r="E1789" s="28"/>
      <c r="G1789" s="28"/>
      <c r="K1789" s="194"/>
      <c r="M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4.25">
      <c r="A1790" s="28"/>
      <c r="B1790" s="28"/>
      <c r="C1790" s="28"/>
      <c r="D1790" s="28"/>
      <c r="E1790" s="28"/>
      <c r="G1790" s="28"/>
      <c r="K1790" s="194"/>
      <c r="M1790" s="28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4.25">
      <c r="A1791" s="28"/>
      <c r="B1791" s="28"/>
      <c r="C1791" s="28"/>
      <c r="D1791" s="28"/>
      <c r="E1791" s="28"/>
      <c r="G1791" s="28"/>
      <c r="K1791" s="194"/>
      <c r="M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4.25">
      <c r="A1792" s="28"/>
      <c r="B1792" s="28"/>
      <c r="C1792" s="28"/>
      <c r="D1792" s="28"/>
      <c r="E1792" s="28"/>
      <c r="F1792" s="28"/>
      <c r="G1792" s="28"/>
      <c r="K1792" s="194"/>
      <c r="M1792" s="28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4.25">
      <c r="A1793" s="28"/>
      <c r="B1793" s="28"/>
      <c r="C1793" s="28"/>
      <c r="D1793" s="28"/>
      <c r="E1793" s="28"/>
      <c r="G1793" s="28"/>
      <c r="K1793" s="194"/>
      <c r="M1793" s="28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4.25">
      <c r="A1794" s="28"/>
      <c r="B1794" s="28"/>
      <c r="C1794" s="28"/>
      <c r="D1794" s="28"/>
      <c r="E1794" s="28"/>
      <c r="G1794" s="28"/>
      <c r="K1794" s="194"/>
      <c r="M1794" s="28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4.25">
      <c r="A1795" s="28"/>
      <c r="B1795" s="28"/>
      <c r="C1795" s="28"/>
      <c r="D1795" s="28"/>
      <c r="E1795" s="28"/>
      <c r="G1795" s="28"/>
      <c r="K1795" s="194"/>
      <c r="M1795" s="28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4.25">
      <c r="A1796" s="28"/>
      <c r="B1796" s="28"/>
      <c r="C1796" s="28"/>
      <c r="D1796" s="28"/>
      <c r="E1796" s="28"/>
      <c r="G1796" s="28"/>
      <c r="K1796" s="194"/>
      <c r="M1796" s="28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4.25">
      <c r="A1797" s="28"/>
      <c r="B1797" s="28"/>
      <c r="C1797" s="28"/>
      <c r="D1797" s="28"/>
      <c r="E1797" s="28"/>
      <c r="F1797" s="28"/>
      <c r="G1797" s="28"/>
      <c r="K1797" s="194"/>
      <c r="M1797" s="28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4.25">
      <c r="A1798" s="28"/>
      <c r="B1798" s="28"/>
      <c r="C1798" s="28"/>
      <c r="D1798" s="28"/>
      <c r="E1798" s="28"/>
      <c r="F1798" s="28"/>
      <c r="G1798" s="28"/>
      <c r="K1798" s="194"/>
      <c r="M1798" s="28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4.25">
      <c r="A1799" s="28"/>
      <c r="B1799" s="28"/>
      <c r="C1799" s="28"/>
      <c r="D1799" s="28"/>
      <c r="E1799" s="28"/>
      <c r="G1799" s="28"/>
      <c r="K1799" s="194"/>
      <c r="M1799" s="28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4.25">
      <c r="A1800" s="28"/>
      <c r="B1800" s="28"/>
      <c r="C1800" s="28"/>
      <c r="D1800" s="28"/>
      <c r="E1800" s="28"/>
      <c r="F1800" s="28"/>
      <c r="G1800" s="28"/>
      <c r="K1800" s="194"/>
      <c r="M1800" s="28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4.25">
      <c r="A1801" s="28"/>
      <c r="B1801" s="28"/>
      <c r="C1801" s="28"/>
      <c r="D1801" s="28"/>
      <c r="E1801" s="28"/>
      <c r="G1801" s="28"/>
      <c r="K1801" s="194"/>
      <c r="M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4.25">
      <c r="A1802" s="28"/>
      <c r="B1802" s="28"/>
      <c r="C1802" s="28"/>
      <c r="D1802" s="28"/>
      <c r="E1802" s="28"/>
      <c r="G1802" s="28"/>
      <c r="K1802" s="194"/>
      <c r="M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4.25">
      <c r="A1803" s="28"/>
      <c r="B1803" s="28"/>
      <c r="C1803" s="28"/>
      <c r="D1803" s="28"/>
      <c r="E1803" s="28"/>
      <c r="G1803" s="28"/>
      <c r="K1803" s="194"/>
      <c r="M1803" s="28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4.25">
      <c r="A1804" s="28"/>
      <c r="B1804" s="28"/>
      <c r="C1804" s="28"/>
      <c r="D1804" s="28"/>
      <c r="E1804" s="28"/>
      <c r="F1804" s="28"/>
      <c r="G1804" s="28"/>
      <c r="K1804" s="194"/>
      <c r="M1804" s="28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4.25">
      <c r="A1805" s="28"/>
      <c r="B1805" s="28"/>
      <c r="C1805" s="28"/>
      <c r="D1805" s="28"/>
      <c r="E1805" s="28"/>
      <c r="G1805" s="28"/>
      <c r="K1805" s="194"/>
      <c r="M1805" s="28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4.25">
      <c r="A1806" s="28"/>
      <c r="B1806" s="28"/>
      <c r="C1806" s="28"/>
      <c r="D1806" s="28"/>
      <c r="E1806" s="28"/>
      <c r="G1806" s="28"/>
      <c r="K1806" s="194"/>
      <c r="M1806" s="28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4.25">
      <c r="A1807" s="28"/>
      <c r="B1807" s="28"/>
      <c r="C1807" s="28"/>
      <c r="D1807" s="28"/>
      <c r="E1807" s="28"/>
      <c r="G1807" s="28"/>
      <c r="K1807" s="194"/>
      <c r="M1807" s="28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4.25">
      <c r="A1808" s="28"/>
      <c r="B1808" s="28"/>
      <c r="C1808" s="28"/>
      <c r="D1808" s="28"/>
      <c r="E1808" s="28"/>
      <c r="G1808" s="28"/>
      <c r="K1808" s="194"/>
      <c r="M1808" s="28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4.25">
      <c r="A1809" s="28"/>
      <c r="B1809" s="28"/>
      <c r="C1809" s="28"/>
      <c r="D1809" s="28"/>
      <c r="E1809" s="28"/>
      <c r="G1809" s="28"/>
      <c r="K1809" s="194"/>
      <c r="M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4.25">
      <c r="A1810" s="28"/>
      <c r="B1810" s="28"/>
      <c r="C1810" s="28"/>
      <c r="D1810" s="28"/>
      <c r="E1810" s="28"/>
      <c r="G1810" s="28"/>
      <c r="K1810" s="194"/>
      <c r="M1810" s="28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4.25">
      <c r="A1811" s="28"/>
      <c r="B1811" s="28"/>
      <c r="C1811" s="28"/>
      <c r="D1811" s="28"/>
      <c r="E1811" s="28"/>
      <c r="F1811" s="28"/>
      <c r="G1811" s="28"/>
      <c r="K1811" s="194"/>
      <c r="M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4.25">
      <c r="A1812" s="28"/>
      <c r="B1812" s="28"/>
      <c r="C1812" s="28"/>
      <c r="D1812" s="28"/>
      <c r="E1812" s="28"/>
      <c r="G1812" s="28"/>
      <c r="K1812" s="194"/>
      <c r="M1812" s="28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4.25">
      <c r="A1813" s="28"/>
      <c r="B1813" s="28"/>
      <c r="C1813" s="28"/>
      <c r="D1813" s="28"/>
      <c r="E1813" s="28"/>
      <c r="G1813" s="28"/>
      <c r="K1813" s="194"/>
      <c r="M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4.25">
      <c r="A1814" s="28"/>
      <c r="B1814" s="28"/>
      <c r="C1814" s="28"/>
      <c r="D1814" s="28"/>
      <c r="E1814" s="28"/>
      <c r="G1814" s="28"/>
      <c r="K1814" s="194"/>
      <c r="M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4.25">
      <c r="A1815" s="28"/>
      <c r="B1815" s="28"/>
      <c r="C1815" s="28"/>
      <c r="D1815" s="28"/>
      <c r="E1815" s="28"/>
      <c r="F1815" s="28"/>
      <c r="G1815" s="28"/>
      <c r="K1815" s="194"/>
      <c r="M1815" s="28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4.25">
      <c r="A1816" s="28"/>
      <c r="B1816" s="28"/>
      <c r="C1816" s="28"/>
      <c r="D1816" s="28"/>
      <c r="E1816" s="28"/>
      <c r="G1816" s="28"/>
      <c r="K1816" s="194"/>
      <c r="M1816" s="28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4.25">
      <c r="A1817" s="28"/>
      <c r="B1817" s="28"/>
      <c r="C1817" s="28"/>
      <c r="D1817" s="28"/>
      <c r="E1817" s="28"/>
      <c r="G1817" s="28"/>
      <c r="K1817" s="194"/>
      <c r="M1817" s="28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G1818" s="28"/>
      <c r="K1818" s="194"/>
      <c r="M1818" s="28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F1819" s="28"/>
      <c r="G1819" s="28"/>
      <c r="K1819" s="194"/>
      <c r="M1819" s="28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F1820" s="28"/>
      <c r="G1820" s="28"/>
      <c r="K1820" s="194"/>
      <c r="M1820" s="28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G1821" s="28"/>
      <c r="K1821" s="194"/>
      <c r="M1821" s="28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F1822" s="28"/>
      <c r="G1822" s="28"/>
      <c r="K1822" s="28"/>
      <c r="M1822" s="28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G1823" s="28"/>
      <c r="K1823" s="194"/>
      <c r="M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F1824" s="28"/>
      <c r="G1824" s="28"/>
      <c r="K1824" s="28"/>
      <c r="M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F1825" s="28"/>
      <c r="G1825" s="28"/>
      <c r="K1825" s="194"/>
      <c r="M1825" s="2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G1826" s="28"/>
      <c r="K1826" s="194"/>
      <c r="M1826" s="2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F1827" s="28"/>
      <c r="G1827" s="28"/>
      <c r="K1827" s="194"/>
      <c r="M1827" s="2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F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F1829" s="28"/>
      <c r="G1829" s="28"/>
      <c r="K1829" s="194"/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F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F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F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F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F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F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F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F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F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F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F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F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F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F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F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F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F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28"/>
      <c r="B1992" s="28"/>
      <c r="C1992" s="28"/>
      <c r="D1992" s="28"/>
      <c r="E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"/>
      <c r="B2016" s="28"/>
      <c r="C2016" s="28"/>
      <c r="D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8"/>
      <c r="B2017" s="28"/>
      <c r="C2017" s="28"/>
      <c r="D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8"/>
      <c r="B2018" s="28"/>
      <c r="C2018" s="28"/>
      <c r="D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"/>
      <c r="B2020" s="28"/>
      <c r="C2020" s="28"/>
      <c r="D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"/>
      <c r="B2021" s="28"/>
      <c r="C2021" s="28"/>
      <c r="D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"/>
      <c r="B2022" s="28"/>
      <c r="C2022" s="28"/>
      <c r="D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28"/>
      <c r="B2023" s="28"/>
      <c r="C2023" s="28"/>
      <c r="D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28"/>
      <c r="B2024" s="28"/>
      <c r="C2024" s="28"/>
      <c r="D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8"/>
      <c r="B2025" s="28"/>
      <c r="C2025" s="28"/>
      <c r="D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28"/>
      <c r="B2026" s="28"/>
      <c r="C2026" s="28"/>
      <c r="D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28"/>
      <c r="B2027" s="28"/>
      <c r="C2027" s="28"/>
      <c r="D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"/>
      <c r="B2028" s="28"/>
      <c r="C2028" s="28"/>
      <c r="D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8"/>
      <c r="B2030" s="28"/>
      <c r="C2030" s="28"/>
      <c r="D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28"/>
      <c r="B2031" s="28"/>
      <c r="C2031" s="28"/>
      <c r="D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28"/>
      <c r="B2032" s="28"/>
      <c r="C2032" s="28"/>
      <c r="D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8"/>
      <c r="B2033" s="28"/>
      <c r="C2033" s="28"/>
      <c r="D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8"/>
      <c r="B2035" s="28"/>
      <c r="C2035" s="28"/>
      <c r="D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228"/>
      <c r="B2037" s="28"/>
      <c r="C2037" s="28"/>
      <c r="D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28"/>
      <c r="B2038" s="28"/>
      <c r="C2038" s="28"/>
      <c r="D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8" customHeight="1">
      <c r="A2039" s="228"/>
      <c r="B2039" s="28"/>
      <c r="C2039" s="28"/>
      <c r="D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228"/>
      <c r="B2041" s="28"/>
      <c r="C2041" s="28"/>
      <c r="D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228"/>
      <c r="B2042" s="28"/>
      <c r="C2042" s="28"/>
      <c r="D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5.75" customHeight="1">
      <c r="A2043" s="228"/>
      <c r="B2043" s="28"/>
      <c r="C2043" s="28"/>
      <c r="D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28"/>
      <c r="B2044" s="28"/>
      <c r="C2044" s="28"/>
      <c r="D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28"/>
      <c r="B2045" s="28"/>
      <c r="C2045" s="28"/>
      <c r="D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28"/>
      <c r="B2046" s="28"/>
      <c r="C2046" s="28"/>
      <c r="D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28"/>
      <c r="B2047" s="28"/>
      <c r="C2047" s="28"/>
      <c r="D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28"/>
      <c r="B2048" s="28"/>
      <c r="C2048" s="28"/>
      <c r="D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28"/>
      <c r="B2049" s="28"/>
      <c r="C2049" s="28"/>
      <c r="D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28"/>
      <c r="B2050" s="28"/>
      <c r="C2050" s="28"/>
      <c r="D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28"/>
      <c r="B2051" s="28"/>
      <c r="C2051" s="28"/>
      <c r="D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28"/>
      <c r="B2053" s="28"/>
      <c r="C2053" s="28"/>
      <c r="D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28"/>
      <c r="B2055" s="28"/>
      <c r="C2055" s="28"/>
      <c r="D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28"/>
      <c r="B2056" s="28"/>
      <c r="C2056" s="28"/>
      <c r="D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28"/>
      <c r="B2057" s="28"/>
      <c r="C2057" s="28"/>
      <c r="D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28"/>
      <c r="B2059" s="28"/>
      <c r="C2059" s="28"/>
      <c r="D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28"/>
      <c r="B2060" s="28"/>
      <c r="C2060" s="28"/>
      <c r="D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28"/>
      <c r="B2061" s="28"/>
      <c r="C2061" s="28"/>
      <c r="D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28"/>
      <c r="B2062" s="28"/>
      <c r="C2062" s="28"/>
      <c r="D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28"/>
      <c r="B2063" s="28"/>
      <c r="C2063" s="28"/>
      <c r="D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28"/>
      <c r="B2067" s="28"/>
      <c r="C2067" s="28"/>
      <c r="D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28"/>
      <c r="B2068" s="28"/>
      <c r="C2068" s="28"/>
      <c r="D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28"/>
      <c r="B2069" s="28"/>
      <c r="C2069" s="28"/>
      <c r="D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28"/>
      <c r="B2071" s="28"/>
      <c r="C2071" s="28"/>
      <c r="D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28"/>
      <c r="B2072" s="28"/>
      <c r="C2072" s="28"/>
      <c r="D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28"/>
      <c r="B2078" s="28"/>
      <c r="C2078" s="28"/>
      <c r="D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28"/>
      <c r="B2079" s="28"/>
      <c r="C2079" s="28"/>
      <c r="D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28"/>
      <c r="B2080" s="28"/>
      <c r="C2080" s="28"/>
      <c r="D2080" s="28"/>
      <c r="F2080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28"/>
      <c r="B2081" s="28"/>
      <c r="C2081" s="28"/>
      <c r="D2081" s="28"/>
      <c r="F2081"/>
      <c r="G2081"/>
      <c r="H2081" s="1"/>
      <c r="I2081" s="1"/>
      <c r="J2081" s="1"/>
      <c r="K2081" s="2"/>
      <c r="L2081" s="1"/>
      <c r="M2081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F2082"/>
      <c r="G2082"/>
      <c r="H2082" s="1"/>
      <c r="I2082" s="1"/>
      <c r="J2082" s="1"/>
      <c r="K2082" s="2"/>
      <c r="L2082" s="1"/>
      <c r="M2082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/>
      <c r="G2083"/>
      <c r="H2083" s="1"/>
      <c r="I2083" s="1"/>
      <c r="J2083" s="1"/>
      <c r="K2083" s="2"/>
      <c r="L2083" s="1"/>
      <c r="M2083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F2084"/>
      <c r="G2084"/>
      <c r="H2084" s="1"/>
      <c r="I2084" s="1"/>
      <c r="J2084" s="1"/>
      <c r="K2084" s="2"/>
      <c r="L2084" s="1"/>
      <c r="M2084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F2085"/>
      <c r="G2085"/>
      <c r="H2085" s="1"/>
      <c r="I2085" s="1"/>
      <c r="J2085" s="1"/>
      <c r="K2085" s="2"/>
      <c r="L2085" s="1"/>
      <c r="M2085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28"/>
      <c r="B2086" s="28"/>
      <c r="C2086" s="28"/>
      <c r="D2086" s="28"/>
      <c r="F2086"/>
      <c r="G2086"/>
      <c r="H2086" s="1"/>
      <c r="I2086" s="1"/>
      <c r="J2086" s="1"/>
      <c r="K2086" s="2"/>
      <c r="L2086" s="1"/>
      <c r="M2086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28"/>
      <c r="B2087" s="28"/>
      <c r="C2087" s="28"/>
      <c r="D2087" s="28"/>
      <c r="F2087"/>
      <c r="G2087"/>
      <c r="H2087" s="1"/>
      <c r="I2087" s="1"/>
      <c r="J2087" s="1"/>
      <c r="K2087" s="2"/>
      <c r="L2087" s="1"/>
      <c r="M2087"/>
      <c r="N2087" s="28"/>
      <c r="O2087" s="28"/>
      <c r="T2087" s="28"/>
      <c r="V2087" s="28"/>
      <c r="W2087" s="28"/>
      <c r="X2087" s="28"/>
      <c r="AC2087" s="28"/>
      <c r="AE2087" s="28"/>
      <c r="AF2087" s="28"/>
      <c r="AG2087" s="28"/>
      <c r="AL2087" s="28"/>
      <c r="AN2087" s="28"/>
      <c r="AO2087" s="28"/>
      <c r="AP2087" s="28"/>
      <c r="AU2087" s="28"/>
      <c r="AW2087" s="28"/>
      <c r="AX2087" s="28"/>
      <c r="AY2087" s="28"/>
      <c r="BD2087" s="28"/>
      <c r="BF2087" s="28"/>
      <c r="BG2087" s="28"/>
      <c r="BH2087" s="28"/>
      <c r="BM2087" s="28"/>
      <c r="BO2087" s="28"/>
      <c r="BP2087" s="28"/>
      <c r="BQ2087" s="28"/>
      <c r="BV2087" s="28"/>
      <c r="BX2087" s="28"/>
      <c r="BY2087" s="28"/>
      <c r="BZ2087" s="28"/>
      <c r="CE2087" s="28"/>
      <c r="CG2087" s="28"/>
      <c r="CH2087" s="28"/>
      <c r="CI2087" s="28"/>
      <c r="CN2087" s="28"/>
      <c r="CP2087" s="28"/>
      <c r="CQ2087" s="28"/>
      <c r="CR2087" s="28"/>
      <c r="CW2087" s="28"/>
      <c r="CY2087" s="28"/>
      <c r="CZ2087" s="28"/>
      <c r="DA2087" s="28"/>
      <c r="DF2087" s="28"/>
      <c r="DH2087" s="28"/>
      <c r="DI2087" s="28"/>
      <c r="DJ2087" s="28"/>
      <c r="DO2087" s="28"/>
      <c r="DQ2087" s="28"/>
      <c r="DR2087" s="28"/>
      <c r="DS2087" s="28"/>
      <c r="DX2087" s="28"/>
      <c r="DZ2087" s="28"/>
      <c r="EA2087" s="28"/>
      <c r="EB2087" s="28"/>
      <c r="EG2087" s="28"/>
      <c r="EI2087" s="28"/>
      <c r="EJ2087" s="28"/>
      <c r="EK2087" s="28"/>
      <c r="EP2087" s="28"/>
      <c r="ER2087" s="28"/>
      <c r="ES2087" s="28"/>
      <c r="ET2087" s="28"/>
      <c r="EY2087" s="28"/>
      <c r="FA2087" s="28"/>
      <c r="FB2087" s="28"/>
      <c r="FC2087" s="28"/>
      <c r="FH2087" s="28"/>
      <c r="FJ2087" s="28"/>
      <c r="FK2087" s="28"/>
      <c r="FL2087" s="28"/>
      <c r="FQ2087" s="28"/>
      <c r="FS2087" s="28"/>
      <c r="FT2087" s="28"/>
      <c r="FU2087" s="28"/>
      <c r="FZ2087" s="28"/>
      <c r="GB2087" s="28"/>
      <c r="GC2087" s="28"/>
      <c r="GD2087" s="28"/>
      <c r="GI2087" s="28"/>
      <c r="GK2087" s="28"/>
      <c r="GL2087" s="28"/>
      <c r="GM2087" s="28"/>
      <c r="GR2087" s="28"/>
      <c r="GT2087" s="28"/>
      <c r="GU2087" s="28"/>
      <c r="GV2087" s="28"/>
      <c r="HA2087" s="28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28"/>
      <c r="B2088" s="28"/>
      <c r="C2088" s="28"/>
      <c r="D2088" s="28"/>
      <c r="F2088"/>
      <c r="G2088"/>
      <c r="H2088" s="1"/>
      <c r="I2088" s="1"/>
      <c r="J2088" s="1"/>
      <c r="K2088" s="2"/>
      <c r="L2088" s="1"/>
      <c r="M208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28"/>
      <c r="B2089" s="28"/>
      <c r="C2089" s="28"/>
      <c r="D2089" s="28"/>
      <c r="E2089" s="28"/>
      <c r="F2089"/>
      <c r="G2089"/>
      <c r="H2089" s="1"/>
      <c r="I2089" s="1"/>
      <c r="J2089" s="1"/>
      <c r="K2089" s="2"/>
      <c r="L2089" s="1"/>
      <c r="M2089"/>
      <c r="N2089" s="28"/>
      <c r="O2089" s="28"/>
      <c r="T2089" s="28"/>
      <c r="V2089" s="28"/>
      <c r="W2089" s="28"/>
      <c r="X2089" s="28"/>
      <c r="AC2089" s="28"/>
      <c r="AE2089" s="28"/>
      <c r="AF2089" s="28"/>
      <c r="AG2089" s="28"/>
      <c r="AL2089" s="28"/>
      <c r="AN2089" s="28"/>
      <c r="AO2089" s="28"/>
      <c r="AP2089" s="28"/>
      <c r="AU2089" s="28"/>
      <c r="AW2089" s="28"/>
      <c r="AX2089" s="28"/>
      <c r="AY2089" s="28"/>
      <c r="BD2089" s="28"/>
      <c r="BF2089" s="28"/>
      <c r="BG2089" s="28"/>
      <c r="BH2089" s="28"/>
      <c r="BM2089" s="28"/>
      <c r="BO2089" s="28"/>
      <c r="BP2089" s="28"/>
      <c r="BQ2089" s="28"/>
      <c r="BV2089" s="28"/>
      <c r="BX2089" s="28"/>
      <c r="BY2089" s="28"/>
      <c r="BZ2089" s="28"/>
      <c r="CE2089" s="28"/>
      <c r="CG2089" s="28"/>
      <c r="CH2089" s="28"/>
      <c r="CI2089" s="28"/>
      <c r="CN2089" s="28"/>
      <c r="CP2089" s="28"/>
      <c r="CQ2089" s="28"/>
      <c r="CR2089" s="28"/>
      <c r="CW2089" s="28"/>
      <c r="CY2089" s="28"/>
      <c r="CZ2089" s="28"/>
      <c r="DA2089" s="28"/>
      <c r="DF2089" s="28"/>
      <c r="DH2089" s="28"/>
      <c r="DI2089" s="28"/>
      <c r="DJ2089" s="28"/>
      <c r="DO2089" s="28"/>
      <c r="DQ2089" s="28"/>
      <c r="DR2089" s="28"/>
      <c r="DS2089" s="28"/>
      <c r="DX2089" s="28"/>
      <c r="DZ2089" s="28"/>
      <c r="EA2089" s="28"/>
      <c r="EB2089" s="28"/>
      <c r="EG2089" s="28"/>
      <c r="EI2089" s="28"/>
      <c r="EJ2089" s="28"/>
      <c r="EK2089" s="28"/>
      <c r="EP2089" s="28"/>
      <c r="ER2089" s="28"/>
      <c r="ES2089" s="28"/>
      <c r="ET2089" s="28"/>
      <c r="EY2089" s="28"/>
      <c r="FA2089" s="28"/>
      <c r="FB2089" s="28"/>
      <c r="FC2089" s="28"/>
      <c r="FH2089" s="28"/>
      <c r="FJ2089" s="28"/>
      <c r="FK2089" s="28"/>
      <c r="FL2089" s="28"/>
      <c r="FQ2089" s="28"/>
      <c r="FS2089" s="28"/>
      <c r="FT2089" s="28"/>
      <c r="FU2089" s="28"/>
      <c r="FZ2089" s="28"/>
      <c r="GB2089" s="28"/>
      <c r="GC2089" s="28"/>
      <c r="GD2089" s="28"/>
      <c r="GI2089" s="28"/>
      <c r="GK2089" s="28"/>
      <c r="GL2089" s="28"/>
      <c r="GM2089" s="28"/>
      <c r="GR2089" s="28"/>
      <c r="GT2089" s="28"/>
      <c r="GU2089" s="28"/>
      <c r="GV2089" s="28"/>
      <c r="HA2089" s="28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28"/>
      <c r="B2090" s="28"/>
      <c r="C2090" s="28"/>
      <c r="D2090" s="28"/>
      <c r="F2090"/>
      <c r="G2090"/>
      <c r="H2090" s="1"/>
      <c r="I2090" s="1"/>
      <c r="J2090" s="1"/>
      <c r="K2090" s="2"/>
      <c r="L2090" s="1"/>
      <c r="M2090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8"/>
      <c r="B2091" s="28"/>
      <c r="C2091" s="28"/>
      <c r="D2091" s="28"/>
      <c r="F2091"/>
      <c r="G2091"/>
      <c r="H2091" s="1"/>
      <c r="I2091" s="1"/>
      <c r="J2091" s="1"/>
      <c r="K2091" s="2"/>
      <c r="L2091" s="1"/>
      <c r="M2091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28"/>
      <c r="B2092" s="28"/>
      <c r="C2092" s="28"/>
      <c r="D2092" s="28"/>
      <c r="F2092"/>
      <c r="G2092"/>
      <c r="H2092" s="1"/>
      <c r="I2092" s="1"/>
      <c r="J2092" s="1"/>
      <c r="K2092" s="2"/>
      <c r="L2092" s="1"/>
      <c r="M2092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8"/>
      <c r="B2093" s="28"/>
      <c r="C2093" s="28"/>
      <c r="D2093" s="28"/>
      <c r="F2093"/>
      <c r="G2093"/>
      <c r="H2093" s="1"/>
      <c r="I2093" s="1"/>
      <c r="J2093" s="1"/>
      <c r="K2093" s="2"/>
      <c r="L2093" s="1"/>
      <c r="M2093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28"/>
      <c r="B2094" s="28"/>
      <c r="C2094" s="28"/>
      <c r="D2094" s="28"/>
      <c r="F2094"/>
      <c r="G2094"/>
      <c r="H2094" s="1"/>
      <c r="I2094" s="1"/>
      <c r="J2094" s="1"/>
      <c r="K2094" s="2"/>
      <c r="L2094" s="1"/>
      <c r="M2094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28"/>
      <c r="B2095" s="28"/>
      <c r="C2095" s="28"/>
      <c r="D2095" s="28"/>
      <c r="F2095"/>
      <c r="G2095"/>
      <c r="H2095" s="1"/>
      <c r="I2095" s="1"/>
      <c r="J2095" s="1"/>
      <c r="K2095" s="2"/>
      <c r="L2095" s="1"/>
      <c r="M2095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28"/>
      <c r="B2096" s="28"/>
      <c r="C2096" s="28"/>
      <c r="D2096" s="28"/>
      <c r="F2096"/>
      <c r="G2096"/>
      <c r="H2096" s="1"/>
      <c r="I2096" s="1"/>
      <c r="J2096" s="1"/>
      <c r="K2096" s="2"/>
      <c r="L2096" s="1"/>
      <c r="M2096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F2097"/>
      <c r="G2097"/>
      <c r="H2097" s="1"/>
      <c r="I2097" s="1"/>
      <c r="J2097" s="1"/>
      <c r="K2097" s="2"/>
      <c r="L2097" s="1"/>
      <c r="M2097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28"/>
      <c r="B2098" s="28"/>
      <c r="C2098" s="28"/>
      <c r="D2098" s="28"/>
      <c r="F2098"/>
      <c r="G2098"/>
      <c r="H2098" s="1"/>
      <c r="I2098" s="1"/>
      <c r="J2098" s="1"/>
      <c r="K2098" s="2"/>
      <c r="L2098" s="1"/>
      <c r="M209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/>
      <c r="G2099"/>
      <c r="H2099" s="1"/>
      <c r="I2099" s="1"/>
      <c r="J2099" s="1"/>
      <c r="K2099" s="2"/>
      <c r="L2099" s="1"/>
      <c r="M2099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28"/>
      <c r="B2100" s="28"/>
      <c r="C2100" s="28"/>
      <c r="D2100" s="28"/>
      <c r="F2100"/>
      <c r="G2100"/>
      <c r="H2100" s="1"/>
      <c r="I2100" s="1"/>
      <c r="J2100" s="1"/>
      <c r="K2100" s="2"/>
      <c r="L2100" s="1"/>
      <c r="M2100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28"/>
      <c r="B2101" s="28"/>
      <c r="C2101" s="28"/>
      <c r="D2101" s="28"/>
      <c r="F2101"/>
      <c r="G2101"/>
      <c r="H2101" s="1"/>
      <c r="I2101" s="1"/>
      <c r="J2101" s="1"/>
      <c r="K2101" s="2"/>
      <c r="L2101" s="1"/>
      <c r="M2101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/>
      <c r="G2102"/>
      <c r="H2102" s="1"/>
      <c r="I2102" s="1"/>
      <c r="J2102" s="1"/>
      <c r="K2102" s="2"/>
      <c r="L2102" s="1"/>
      <c r="M2102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F2103"/>
      <c r="G2103"/>
      <c r="H2103" s="1"/>
      <c r="I2103" s="1"/>
      <c r="J2103" s="1"/>
      <c r="K2103" s="2"/>
      <c r="L2103" s="1"/>
      <c r="M2103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28"/>
      <c r="B2104" s="28"/>
      <c r="C2104" s="28"/>
      <c r="D2104" s="28"/>
      <c r="F2104"/>
      <c r="G2104"/>
      <c r="H2104" s="1"/>
      <c r="I2104" s="1"/>
      <c r="J2104" s="1"/>
      <c r="K2104" s="2"/>
      <c r="L2104" s="1"/>
      <c r="M2104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/>
      <c r="G2105"/>
      <c r="H2105" s="1"/>
      <c r="I2105" s="1"/>
      <c r="J2105" s="1"/>
      <c r="K2105" s="2"/>
      <c r="L2105" s="1"/>
      <c r="M2105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F2106"/>
      <c r="G2106"/>
      <c r="H2106" s="1"/>
      <c r="I2106" s="1"/>
      <c r="J2106" s="1"/>
      <c r="K2106" s="2"/>
      <c r="L2106" s="1"/>
      <c r="M2106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E2107" s="28"/>
      <c r="F2107"/>
      <c r="G2107"/>
      <c r="H2107" s="1"/>
      <c r="I2107" s="1"/>
      <c r="J2107" s="1"/>
      <c r="K2107" s="2"/>
      <c r="L2107" s="1"/>
      <c r="M2107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F2108"/>
      <c r="G2108"/>
      <c r="H2108" s="1"/>
      <c r="I2108" s="1"/>
      <c r="J2108" s="1"/>
      <c r="K2108" s="2"/>
      <c r="L2108" s="1"/>
      <c r="M210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F2109"/>
      <c r="G2109"/>
      <c r="H2109" s="1"/>
      <c r="I2109" s="1"/>
      <c r="J2109" s="1"/>
      <c r="K2109" s="2"/>
      <c r="L2109" s="1"/>
      <c r="M2109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/>
      <c r="G2110"/>
      <c r="H2110" s="1"/>
      <c r="I2110" s="1"/>
      <c r="J2110" s="1"/>
      <c r="K2110" s="2"/>
      <c r="L2110" s="1"/>
      <c r="M2110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28"/>
      <c r="B2111" s="28"/>
      <c r="C2111" s="28"/>
      <c r="D2111" s="28"/>
      <c r="E2111" s="28"/>
      <c r="F2111"/>
      <c r="G2111"/>
      <c r="H2111" s="1"/>
      <c r="I2111" s="1"/>
      <c r="J2111" s="1"/>
      <c r="K2111" s="2"/>
      <c r="L2111" s="1"/>
      <c r="M2111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/>
      <c r="G2112"/>
      <c r="H2112" s="1"/>
      <c r="I2112" s="1"/>
      <c r="J2112" s="1"/>
      <c r="K2112" s="2"/>
      <c r="L2112" s="1"/>
      <c r="M2112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28"/>
      <c r="B2113" s="28"/>
      <c r="C2113" s="28"/>
      <c r="D2113" s="28"/>
      <c r="E2113" s="28"/>
      <c r="F2113"/>
      <c r="G2113"/>
      <c r="H2113" s="1"/>
      <c r="I2113" s="1"/>
      <c r="J2113" s="1"/>
      <c r="K2113" s="2"/>
      <c r="L2113" s="1"/>
      <c r="M2113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/>
      <c r="G2114"/>
      <c r="H2114" s="1"/>
      <c r="I2114" s="1"/>
      <c r="J2114" s="1"/>
      <c r="K2114" s="2"/>
      <c r="L2114" s="1"/>
      <c r="M2114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/>
      <c r="G2115"/>
      <c r="H2115" s="1"/>
      <c r="I2115" s="1"/>
      <c r="J2115" s="1"/>
      <c r="K2115" s="2"/>
      <c r="L2115" s="1"/>
      <c r="M2115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28"/>
      <c r="B2116" s="28"/>
      <c r="C2116" s="28"/>
      <c r="D2116" s="28"/>
      <c r="E2116" s="28"/>
      <c r="F2116"/>
      <c r="G2116"/>
      <c r="H2116" s="1"/>
      <c r="I2116" s="1"/>
      <c r="J2116" s="1"/>
      <c r="K2116" s="2"/>
      <c r="L2116" s="1"/>
      <c r="M2116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E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28"/>
      <c r="B2119" s="28"/>
      <c r="C2119" s="28"/>
      <c r="D2119" s="28"/>
      <c r="E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28"/>
      <c r="B2121" s="28"/>
      <c r="C2121" s="28"/>
      <c r="D2121" s="28"/>
      <c r="E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B2235" s="28"/>
      <c r="C2235" s="28"/>
      <c r="E2235" s="28"/>
      <c r="F2235" s="10"/>
      <c r="G2235" s="228"/>
      <c r="H2235" s="228"/>
      <c r="I2235" s="28"/>
      <c r="J2235" s="28"/>
      <c r="K2235" s="28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/>
      <c r="B2236"/>
      <c r="C2236"/>
      <c r="D2236"/>
      <c r="E2236"/>
      <c r="F2236" s="10"/>
      <c r="G2236" s="1"/>
      <c r="H2236" s="1"/>
      <c r="I2236" s="1"/>
      <c r="J2236" s="2"/>
      <c r="K2236" s="1"/>
      <c r="L2236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/>
      <c r="B2237"/>
      <c r="C2237"/>
      <c r="D2237"/>
      <c r="E2237"/>
      <c r="F2237" s="10"/>
      <c r="G2237" s="1"/>
      <c r="H2237" s="1"/>
      <c r="I2237" s="1"/>
      <c r="J2237" s="2"/>
      <c r="K2237" s="1"/>
      <c r="L2237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/>
      <c r="B2238"/>
      <c r="C2238"/>
      <c r="D2238"/>
      <c r="E2238"/>
      <c r="F2238" s="10"/>
      <c r="G2238" s="1"/>
      <c r="H2238" s="1"/>
      <c r="I2238" s="1"/>
      <c r="J2238" s="2"/>
      <c r="K2238" s="1"/>
      <c r="L2238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/>
      <c r="B2239"/>
      <c r="C2239"/>
      <c r="D2239"/>
      <c r="E2239"/>
      <c r="F2239" s="10"/>
      <c r="G2239" s="1"/>
      <c r="H2239" s="1"/>
      <c r="I2239" s="1"/>
      <c r="J2239" s="2"/>
      <c r="K2239" s="1"/>
      <c r="L2239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/>
      <c r="B2240"/>
      <c r="C2240"/>
      <c r="D2240"/>
      <c r="E2240"/>
      <c r="F2240" s="10"/>
      <c r="G2240" s="1"/>
      <c r="H2240" s="1"/>
      <c r="I2240" s="1"/>
      <c r="J2240" s="2"/>
      <c r="K2240" s="1"/>
      <c r="L2240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/>
      <c r="B2241"/>
      <c r="C2241"/>
      <c r="D2241"/>
      <c r="E2241"/>
      <c r="F2241" s="10"/>
      <c r="G2241" s="1"/>
      <c r="H2241" s="1"/>
      <c r="I2241" s="1"/>
      <c r="J2241" s="2"/>
      <c r="K2241" s="1"/>
      <c r="L224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/>
      <c r="B2242"/>
      <c r="C2242"/>
      <c r="D2242"/>
      <c r="E2242"/>
      <c r="F2242" s="10"/>
      <c r="G2242" s="1"/>
      <c r="H2242" s="1"/>
      <c r="I2242" s="1"/>
      <c r="J2242" s="2"/>
      <c r="K2242" s="1"/>
      <c r="L2242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/>
      <c r="B2243"/>
      <c r="C2243"/>
      <c r="D2243"/>
      <c r="E2243"/>
      <c r="F2243" s="10"/>
      <c r="G2243" s="1"/>
      <c r="H2243" s="1"/>
      <c r="I2243" s="1"/>
      <c r="J2243" s="2"/>
      <c r="K2243" s="1"/>
      <c r="L2243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/>
      <c r="B2244"/>
      <c r="C2244"/>
      <c r="D2244"/>
      <c r="E2244"/>
      <c r="F2244" s="10"/>
      <c r="G2244" s="1"/>
      <c r="H2244" s="1"/>
      <c r="I2244" s="1"/>
      <c r="J2244" s="2"/>
      <c r="K2244" s="1"/>
      <c r="L2244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/>
      <c r="B2245"/>
      <c r="C2245"/>
      <c r="D2245"/>
      <c r="E2245"/>
      <c r="F2245" s="10"/>
      <c r="G2245" s="1"/>
      <c r="H2245" s="1"/>
      <c r="I2245" s="1"/>
      <c r="J2245" s="2"/>
      <c r="K2245" s="1"/>
      <c r="L2245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/>
      <c r="B2246"/>
      <c r="C2246"/>
      <c r="D2246"/>
      <c r="E2246"/>
      <c r="F2246" s="10"/>
      <c r="G2246" s="1"/>
      <c r="H2246" s="1"/>
      <c r="I2246" s="1"/>
      <c r="J2246" s="2"/>
      <c r="K2246" s="1"/>
      <c r="L2246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/>
      <c r="B2247"/>
      <c r="C2247"/>
      <c r="D2247"/>
      <c r="E2247"/>
      <c r="F2247" s="10"/>
      <c r="G2247" s="1"/>
      <c r="H2247" s="1"/>
      <c r="I2247" s="1"/>
      <c r="J2247" s="2"/>
      <c r="K2247" s="1"/>
      <c r="L2247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/>
      <c r="B2248"/>
      <c r="C2248"/>
      <c r="D2248"/>
      <c r="E2248"/>
      <c r="F2248" s="10"/>
      <c r="G2248" s="1"/>
      <c r="H2248" s="1"/>
      <c r="I2248" s="1"/>
      <c r="J2248" s="2"/>
      <c r="K2248" s="1"/>
      <c r="L2248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/>
      <c r="B2249"/>
      <c r="C2249"/>
      <c r="D2249"/>
      <c r="E2249"/>
      <c r="F2249" s="10"/>
      <c r="G2249" s="1"/>
      <c r="H2249" s="1"/>
      <c r="I2249" s="1"/>
      <c r="J2249" s="2"/>
      <c r="K2249" s="1"/>
      <c r="L2249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/>
      <c r="B2250"/>
      <c r="C2250"/>
      <c r="D2250"/>
      <c r="E2250"/>
      <c r="F2250" s="10"/>
      <c r="G2250" s="1"/>
      <c r="H2250" s="1"/>
      <c r="I2250" s="1"/>
      <c r="J2250" s="2"/>
      <c r="K2250" s="1"/>
      <c r="L2250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/>
      <c r="B2251"/>
      <c r="C2251"/>
      <c r="D2251"/>
      <c r="E2251"/>
      <c r="F2251" s="10"/>
      <c r="G2251" s="1"/>
      <c r="H2251" s="1"/>
      <c r="I2251" s="1"/>
      <c r="J2251" s="2"/>
      <c r="K2251" s="1"/>
      <c r="L225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/>
      <c r="B2252"/>
      <c r="C2252"/>
      <c r="D2252"/>
      <c r="E2252"/>
      <c r="F2252" s="10"/>
      <c r="G2252" s="1"/>
      <c r="H2252" s="1"/>
      <c r="I2252" s="1"/>
      <c r="J2252" s="2"/>
      <c r="K2252" s="1"/>
      <c r="L2252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/>
      <c r="B2253"/>
      <c r="C2253" s="136"/>
      <c r="D2253"/>
      <c r="E2253"/>
      <c r="F2253" s="10"/>
      <c r="G2253" s="1"/>
      <c r="H2253" s="1"/>
      <c r="I2253" s="1"/>
      <c r="J2253" s="2"/>
      <c r="K2253" s="1"/>
      <c r="L2253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/>
      <c r="B2254"/>
      <c r="C2254"/>
      <c r="D2254"/>
      <c r="E2254"/>
      <c r="F2254" s="10"/>
      <c r="G2254" s="1"/>
      <c r="H2254" s="1"/>
      <c r="I2254" s="1"/>
      <c r="J2254" s="2"/>
      <c r="K2254" s="1"/>
      <c r="L2254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/>
      <c r="B2255"/>
      <c r="C2255"/>
      <c r="D2255"/>
      <c r="E2255"/>
      <c r="F2255" s="10"/>
      <c r="G2255" s="1"/>
      <c r="H2255" s="1"/>
      <c r="I2255" s="1"/>
      <c r="J2255" s="2"/>
      <c r="K2255" s="1"/>
      <c r="L2255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/>
      <c r="B2256"/>
      <c r="C2256"/>
      <c r="D2256"/>
      <c r="E2256"/>
      <c r="F2256" s="10"/>
      <c r="G2256" s="1"/>
      <c r="H2256" s="1"/>
      <c r="I2256" s="1"/>
      <c r="J2256" s="2"/>
      <c r="K2256" s="1"/>
      <c r="L2256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/>
      <c r="B2257"/>
      <c r="C2257"/>
      <c r="D2257"/>
      <c r="E2257"/>
      <c r="F2257" s="10"/>
      <c r="G2257" s="1"/>
      <c r="H2257" s="1"/>
      <c r="I2257" s="1"/>
      <c r="J2257" s="2"/>
      <c r="K2257" s="1"/>
      <c r="L2257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/>
      <c r="B2258"/>
      <c r="C2258"/>
      <c r="D2258"/>
      <c r="E2258"/>
      <c r="F2258" s="10"/>
      <c r="G2258" s="1"/>
      <c r="H2258" s="1"/>
      <c r="I2258" s="1"/>
      <c r="J2258" s="2"/>
      <c r="K2258" s="1"/>
      <c r="L2258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/>
      <c r="B2259"/>
      <c r="C2259"/>
      <c r="D2259"/>
      <c r="E2259"/>
      <c r="F2259" s="10"/>
      <c r="G2259" s="1"/>
      <c r="H2259" s="1"/>
      <c r="I2259" s="1"/>
      <c r="J2259" s="2"/>
      <c r="K2259" s="1"/>
      <c r="L2259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/>
      <c r="B2260"/>
      <c r="C2260"/>
      <c r="D2260"/>
      <c r="E2260"/>
      <c r="F2260" s="10"/>
      <c r="G2260" s="1"/>
      <c r="H2260" s="1"/>
      <c r="I2260" s="1"/>
      <c r="J2260" s="2"/>
      <c r="K2260" s="1"/>
      <c r="L2260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/>
      <c r="B2261"/>
      <c r="C2261"/>
      <c r="D2261"/>
      <c r="E2261"/>
      <c r="F2261" s="10"/>
      <c r="G2261" s="1"/>
      <c r="H2261" s="1"/>
      <c r="I2261" s="1"/>
      <c r="J2261" s="2"/>
      <c r="K2261" s="1"/>
      <c r="L226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/>
      <c r="B2262"/>
      <c r="C2262"/>
      <c r="D2262"/>
      <c r="E2262"/>
      <c r="F2262" s="10"/>
      <c r="G2262" s="1"/>
      <c r="H2262" s="1"/>
      <c r="I2262" s="1"/>
      <c r="J2262" s="2"/>
      <c r="K2262" s="1"/>
      <c r="L2262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/>
      <c r="B2263"/>
      <c r="C2263"/>
      <c r="D2263"/>
      <c r="E2263"/>
      <c r="F2263" s="10"/>
      <c r="G2263" s="1"/>
      <c r="H2263" s="1"/>
      <c r="I2263" s="1"/>
      <c r="J2263" s="2"/>
      <c r="K2263" s="1"/>
      <c r="L2263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/>
      <c r="B2264"/>
      <c r="C2264"/>
      <c r="D2264"/>
      <c r="E2264"/>
      <c r="F2264" s="10"/>
      <c r="G2264" s="1"/>
      <c r="H2264" s="1"/>
      <c r="I2264" s="1"/>
      <c r="J2264" s="2"/>
      <c r="K2264" s="1"/>
      <c r="L2264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/>
      <c r="B2265"/>
      <c r="C2265"/>
      <c r="D2265"/>
      <c r="E2265"/>
      <c r="F2265" s="10"/>
      <c r="G2265" s="1"/>
      <c r="H2265" s="1"/>
      <c r="I2265" s="1"/>
      <c r="J2265" s="2"/>
      <c r="K2265" s="1"/>
      <c r="L2265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/>
      <c r="B2266"/>
      <c r="C2266"/>
      <c r="D2266"/>
      <c r="E2266"/>
      <c r="F2266" s="10"/>
      <c r="G2266" s="1"/>
      <c r="H2266" s="1"/>
      <c r="I2266" s="1"/>
      <c r="J2266" s="2"/>
      <c r="K2266" s="1"/>
      <c r="L2266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/>
      <c r="B2267"/>
      <c r="C2267"/>
      <c r="D2267"/>
      <c r="E2267"/>
      <c r="F2267" s="10"/>
      <c r="G2267" s="1"/>
      <c r="H2267" s="1"/>
      <c r="I2267" s="1"/>
      <c r="J2267" s="2"/>
      <c r="K2267" s="1"/>
      <c r="L2267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/>
      <c r="B2268"/>
      <c r="C2268"/>
      <c r="D2268"/>
      <c r="E2268"/>
      <c r="F2268" s="10"/>
      <c r="G2268" s="1"/>
      <c r="H2268" s="1"/>
      <c r="I2268" s="1"/>
      <c r="J2268" s="2"/>
      <c r="K2268" s="1"/>
      <c r="L2268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/>
      <c r="B2269"/>
      <c r="C2269"/>
      <c r="D2269"/>
      <c r="E2269"/>
      <c r="F2269" s="10"/>
      <c r="G2269" s="1"/>
      <c r="H2269" s="1"/>
      <c r="I2269" s="1"/>
      <c r="J2269" s="2"/>
      <c r="K2269" s="1"/>
      <c r="L2269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/>
      <c r="B2270"/>
      <c r="C2270"/>
      <c r="D2270"/>
      <c r="E2270"/>
      <c r="F2270" s="10"/>
      <c r="G2270" s="1"/>
      <c r="H2270" s="1"/>
      <c r="I2270" s="1"/>
      <c r="J2270" s="2"/>
      <c r="K2270" s="1"/>
      <c r="L2270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/>
      <c r="B2271"/>
      <c r="C2271"/>
      <c r="D2271"/>
      <c r="E2271"/>
      <c r="F2271" s="10"/>
      <c r="G2271" s="1"/>
      <c r="H2271" s="1"/>
      <c r="I2271" s="1"/>
      <c r="J2271" s="2"/>
      <c r="K2271" s="1"/>
      <c r="L227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0"/>
      <c r="G2281" s="1"/>
      <c r="H2281" s="1"/>
      <c r="I2281" s="1"/>
      <c r="J2281" s="2"/>
      <c r="K2281" s="1"/>
      <c r="L228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0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/>
      <c r="B2304"/>
      <c r="C2304"/>
      <c r="D2304"/>
      <c r="E2304"/>
      <c r="F2304" s="10"/>
      <c r="G2304" s="1"/>
      <c r="H2304" s="1"/>
      <c r="I2304" s="1"/>
      <c r="J2304" s="2"/>
      <c r="K2304" s="1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/>
      <c r="B2305"/>
      <c r="C2305"/>
      <c r="D2305"/>
      <c r="E2305"/>
      <c r="F2305" s="10"/>
      <c r="G2305" s="1"/>
      <c r="H2305" s="1"/>
      <c r="I2305" s="1"/>
      <c r="J2305" s="2"/>
      <c r="K2305" s="1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/>
      <c r="B2306"/>
      <c r="C2306"/>
      <c r="D2306"/>
      <c r="E2306"/>
      <c r="F2306" s="10"/>
      <c r="G2306" s="1"/>
      <c r="H2306" s="1"/>
      <c r="I2306" s="1"/>
      <c r="J2306" s="2"/>
      <c r="K2306" s="1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/>
      <c r="B2307"/>
      <c r="C2307"/>
      <c r="D2307"/>
      <c r="E2307"/>
      <c r="F2307" s="1"/>
      <c r="G2307" s="1"/>
      <c r="H2307" s="1"/>
      <c r="I2307" s="1"/>
      <c r="J2307" s="2"/>
      <c r="K2307" s="1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1"/>
      <c r="B2308"/>
      <c r="C2308"/>
      <c r="D2308"/>
      <c r="E2308" s="1"/>
      <c r="F2308" s="1"/>
      <c r="G2308" s="1"/>
      <c r="H2308" s="1"/>
      <c r="I2308" s="2"/>
      <c r="J2308" s="1"/>
      <c r="K2308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1"/>
      <c r="B2309"/>
      <c r="C2309"/>
      <c r="D2309"/>
      <c r="E2309" s="1"/>
      <c r="F2309" s="1"/>
      <c r="G2309" s="1"/>
      <c r="H2309" s="1"/>
      <c r="I2309" s="2"/>
      <c r="J2309" s="1"/>
      <c r="K2309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1"/>
      <c r="B2310"/>
      <c r="C2310"/>
      <c r="D2310"/>
      <c r="E2310" s="1"/>
      <c r="F2310" s="1"/>
      <c r="G2310" s="1"/>
      <c r="H2310" s="1"/>
      <c r="I2310" s="2"/>
      <c r="J2310" s="1"/>
      <c r="K2310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1"/>
      <c r="B2311"/>
      <c r="C2311"/>
      <c r="D2311"/>
      <c r="E2311" s="1"/>
      <c r="F2311" s="1"/>
      <c r="G2311" s="1"/>
      <c r="H2311" s="1"/>
      <c r="I2311" s="2"/>
      <c r="J2311" s="1"/>
      <c r="K231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1"/>
      <c r="B2312"/>
      <c r="C2312"/>
      <c r="D2312"/>
      <c r="E2312" s="1"/>
      <c r="F2312" s="1"/>
      <c r="G2312" s="1"/>
      <c r="H2312" s="1"/>
      <c r="I2312" s="2"/>
      <c r="J2312" s="1"/>
      <c r="K2312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1"/>
      <c r="B2313"/>
      <c r="C2313"/>
      <c r="D2313"/>
      <c r="E2313" s="1"/>
      <c r="F2313" s="1"/>
      <c r="G2313" s="1"/>
      <c r="H2313" s="1"/>
      <c r="I2313" s="2"/>
      <c r="J2313" s="1"/>
      <c r="K2313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1"/>
      <c r="B2314"/>
      <c r="C2314"/>
      <c r="D2314"/>
      <c r="E2314" s="1"/>
      <c r="F2314" s="1"/>
      <c r="G2314" s="1"/>
      <c r="H2314" s="1"/>
      <c r="I2314" s="2"/>
      <c r="J2314" s="1"/>
      <c r="K2314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1"/>
      <c r="B2315"/>
      <c r="C2315"/>
      <c r="D2315"/>
      <c r="E2315" s="1"/>
      <c r="F2315" s="1"/>
      <c r="G2315" s="1"/>
      <c r="H2315" s="1"/>
      <c r="I2315" s="2"/>
      <c r="J2315" s="1"/>
      <c r="K2315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1"/>
      <c r="B2316"/>
      <c r="C2316"/>
      <c r="D2316"/>
      <c r="E2316" s="1"/>
      <c r="F2316" s="1"/>
      <c r="G2316" s="1"/>
      <c r="H2316" s="1"/>
      <c r="I2316" s="2"/>
      <c r="J2316" s="1"/>
      <c r="K2316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1"/>
      <c r="B2317"/>
      <c r="C2317"/>
      <c r="D2317"/>
      <c r="E2317" s="1"/>
      <c r="F2317" s="1"/>
      <c r="G2317" s="1"/>
      <c r="H2317" s="1"/>
      <c r="I2317" s="2"/>
      <c r="J2317" s="1"/>
      <c r="K2317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1"/>
      <c r="B2318"/>
      <c r="C2318"/>
      <c r="D2318"/>
      <c r="E2318" s="1"/>
      <c r="F2318" s="1"/>
      <c r="G2318" s="1"/>
      <c r="H2318" s="1"/>
      <c r="I2318" s="2"/>
      <c r="J2318" s="1"/>
      <c r="K2318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1"/>
      <c r="B2319"/>
      <c r="C2319"/>
      <c r="D2319"/>
      <c r="E2319" s="1"/>
      <c r="F2319" s="1"/>
      <c r="G2319" s="1"/>
      <c r="H2319" s="1"/>
      <c r="I2319" s="2"/>
      <c r="J2319" s="1"/>
      <c r="K2319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1"/>
      <c r="B2320"/>
      <c r="C2320"/>
      <c r="D2320"/>
      <c r="E2320" s="1"/>
      <c r="F2320" s="1"/>
      <c r="G2320" s="1"/>
      <c r="H2320" s="1"/>
      <c r="I2320" s="2"/>
      <c r="J2320" s="1"/>
      <c r="K2320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1"/>
      <c r="B2321"/>
      <c r="C2321"/>
      <c r="D2321"/>
      <c r="E2321" s="1"/>
      <c r="F2321" s="1"/>
      <c r="G2321" s="1"/>
      <c r="H2321" s="1"/>
      <c r="I2321" s="2"/>
      <c r="J2321" s="1"/>
      <c r="K232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1"/>
      <c r="B2322"/>
      <c r="C2322"/>
      <c r="D2322"/>
      <c r="E2322" s="1"/>
      <c r="F2322" s="1"/>
      <c r="G2322" s="1"/>
      <c r="H2322" s="1"/>
      <c r="I2322" s="2"/>
      <c r="J2322" s="1"/>
      <c r="K2322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1"/>
      <c r="B2323"/>
      <c r="C2323"/>
      <c r="D2323"/>
      <c r="E2323" s="1"/>
      <c r="F2323" s="1"/>
      <c r="G2323" s="1"/>
      <c r="H2323" s="1"/>
      <c r="I2323" s="2"/>
      <c r="J2323" s="1"/>
      <c r="K2323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1"/>
      <c r="B2324"/>
      <c r="C2324"/>
      <c r="D2324"/>
      <c r="E2324" s="1"/>
      <c r="F2324" s="1"/>
      <c r="G2324" s="1"/>
      <c r="H2324" s="1"/>
      <c r="I2324" s="2"/>
      <c r="J2324" s="1"/>
      <c r="K2324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1"/>
      <c r="B2325"/>
      <c r="C2325"/>
      <c r="D2325"/>
      <c r="E2325" s="1"/>
      <c r="F2325" s="1"/>
      <c r="G2325" s="1"/>
      <c r="H2325" s="1"/>
      <c r="I2325" s="2"/>
      <c r="J2325" s="1"/>
      <c r="K2325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1"/>
      <c r="B2326"/>
      <c r="C2326"/>
      <c r="D2326"/>
      <c r="E2326" s="1"/>
      <c r="F2326" s="1"/>
      <c r="G2326" s="1"/>
      <c r="H2326" s="1"/>
      <c r="I2326" s="2"/>
      <c r="J2326" s="1"/>
      <c r="K2326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1"/>
      <c r="B2327"/>
      <c r="C2327"/>
      <c r="D2327"/>
      <c r="E2327" s="1"/>
      <c r="F2327" s="1"/>
      <c r="G2327" s="1"/>
      <c r="H2327" s="1"/>
      <c r="I2327" s="2"/>
      <c r="J2327" s="1"/>
      <c r="K2327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1"/>
      <c r="B2328"/>
      <c r="C2328"/>
      <c r="D2328"/>
      <c r="E2328" s="1"/>
      <c r="F2328" s="1"/>
      <c r="G2328" s="1"/>
      <c r="H2328" s="1"/>
      <c r="I2328" s="2"/>
      <c r="J2328" s="1"/>
      <c r="K2328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1"/>
      <c r="B2329"/>
      <c r="C2329"/>
      <c r="D2329"/>
      <c r="E2329" s="1"/>
      <c r="F2329" s="1"/>
      <c r="G2329" s="1"/>
      <c r="H2329" s="1"/>
      <c r="I2329" s="2"/>
      <c r="J2329" s="1"/>
      <c r="K2329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1"/>
      <c r="B2330"/>
      <c r="C2330"/>
      <c r="D2330"/>
      <c r="E2330" s="1"/>
      <c r="F2330" s="1"/>
      <c r="G2330" s="1"/>
      <c r="H2330" s="1"/>
      <c r="I2330" s="2"/>
      <c r="J2330" s="1"/>
      <c r="K2330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1"/>
      <c r="B2331"/>
      <c r="C2331"/>
      <c r="D2331"/>
      <c r="E2331" s="1"/>
      <c r="F2331" s="1"/>
      <c r="G2331" s="1"/>
      <c r="H2331" s="1"/>
      <c r="I2331" s="2"/>
      <c r="J2331" s="1"/>
      <c r="K233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1"/>
      <c r="B2332"/>
      <c r="C2332"/>
      <c r="D2332"/>
      <c r="E2332" s="1"/>
      <c r="F2332" s="1"/>
      <c r="G2332" s="1"/>
      <c r="H2332" s="1"/>
      <c r="I2332" s="2"/>
      <c r="J2332" s="1"/>
      <c r="K2332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1"/>
      <c r="B2333"/>
      <c r="C2333"/>
      <c r="D2333"/>
      <c r="E2333" s="1"/>
      <c r="F2333" s="1"/>
      <c r="G2333" s="1"/>
      <c r="H2333" s="1"/>
      <c r="I2333" s="2"/>
      <c r="J2333" s="1"/>
      <c r="K2333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1"/>
      <c r="B2334"/>
      <c r="C2334"/>
      <c r="D2334"/>
      <c r="E2334" s="1"/>
      <c r="F2334" s="1"/>
      <c r="G2334" s="1"/>
      <c r="H2334" s="1"/>
      <c r="I2334" s="2"/>
      <c r="J2334" s="1"/>
      <c r="K2334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1"/>
      <c r="B2335"/>
      <c r="C2335"/>
      <c r="D2335"/>
      <c r="E2335" s="1"/>
      <c r="F2335" s="1"/>
      <c r="G2335" s="1"/>
      <c r="H2335" s="1"/>
      <c r="I2335" s="2"/>
      <c r="J2335" s="1"/>
      <c r="K2335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1"/>
      <c r="B2336"/>
      <c r="C2336"/>
      <c r="D2336"/>
      <c r="E2336" s="1"/>
      <c r="F2336" s="1"/>
      <c r="G2336" s="1"/>
      <c r="H2336" s="1"/>
      <c r="I2336" s="2"/>
      <c r="J2336" s="1"/>
      <c r="K2336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1"/>
      <c r="B2337"/>
      <c r="C2337"/>
      <c r="D2337"/>
      <c r="E2337" s="1"/>
      <c r="F2337" s="1"/>
      <c r="G2337" s="1"/>
      <c r="H2337" s="1"/>
      <c r="I2337" s="2"/>
      <c r="J2337" s="1"/>
      <c r="K2337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1"/>
      <c r="B2338"/>
      <c r="C2338"/>
      <c r="D2338"/>
      <c r="E2338" s="1"/>
      <c r="F2338" s="1"/>
      <c r="G2338" s="1"/>
      <c r="H2338" s="1"/>
      <c r="I2338" s="2"/>
      <c r="J2338" s="1"/>
      <c r="K2338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1"/>
      <c r="B2339"/>
      <c r="C2339"/>
      <c r="D2339"/>
      <c r="E2339" s="1"/>
      <c r="F2339" s="1"/>
      <c r="G2339" s="1"/>
      <c r="H2339" s="1"/>
      <c r="I2339" s="2"/>
      <c r="J2339" s="1"/>
      <c r="K2339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1"/>
      <c r="B2340"/>
      <c r="C2340"/>
      <c r="D2340"/>
      <c r="E2340" s="1"/>
      <c r="F2340" s="1"/>
      <c r="G2340" s="1"/>
      <c r="H2340" s="1"/>
      <c r="I2340" s="2"/>
      <c r="J2340" s="1"/>
      <c r="K2340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1"/>
      <c r="B2341"/>
      <c r="C2341"/>
      <c r="D2341"/>
      <c r="E2341" s="1"/>
      <c r="F2341" s="1"/>
      <c r="G2341" s="1"/>
      <c r="H2341" s="1"/>
      <c r="I2341" s="2"/>
      <c r="J2341" s="1"/>
      <c r="K234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1"/>
      <c r="B2342"/>
      <c r="C2342"/>
      <c r="D2342"/>
      <c r="E2342" s="1"/>
      <c r="F2342" s="1"/>
      <c r="G2342" s="1"/>
      <c r="H2342" s="1"/>
      <c r="I2342" s="2"/>
      <c r="J2342" s="1"/>
      <c r="K2342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1"/>
      <c r="B2343"/>
      <c r="C2343"/>
      <c r="D2343"/>
      <c r="E2343" s="1"/>
      <c r="F2343" s="1"/>
      <c r="G2343" s="1"/>
      <c r="H2343" s="1"/>
      <c r="I2343" s="2"/>
      <c r="J2343" s="1"/>
      <c r="K2343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1"/>
      <c r="B2344"/>
      <c r="C2344"/>
      <c r="D2344"/>
      <c r="E2344" s="1"/>
      <c r="F2344" s="1"/>
      <c r="G2344" s="1"/>
      <c r="H2344" s="1"/>
      <c r="I2344" s="2"/>
      <c r="J2344" s="1"/>
      <c r="K2344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1"/>
      <c r="B2345"/>
      <c r="C2345"/>
      <c r="D2345"/>
      <c r="E2345" s="1"/>
      <c r="F2345" s="1"/>
      <c r="G2345" s="1"/>
      <c r="H2345" s="1"/>
      <c r="I2345" s="2"/>
      <c r="J2345" s="1"/>
      <c r="K2345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1" customFormat="1">
      <c r="B2346"/>
      <c r="C2346"/>
      <c r="D2346"/>
      <c r="I2346" s="2"/>
      <c r="K2346"/>
      <c r="L2346"/>
      <c r="M2346"/>
      <c r="N2346"/>
      <c r="O2346"/>
      <c r="T2346" s="2"/>
      <c r="V2346"/>
      <c r="W2346"/>
      <c r="X2346"/>
      <c r="AC2346" s="2"/>
      <c r="AE2346"/>
      <c r="AF2346"/>
      <c r="AG2346"/>
      <c r="AL2346" s="2"/>
      <c r="AN2346"/>
      <c r="AO2346"/>
      <c r="AP2346"/>
      <c r="AU2346" s="2"/>
      <c r="AW2346"/>
      <c r="AX2346"/>
      <c r="AY2346"/>
      <c r="BD2346" s="2"/>
      <c r="BF2346"/>
      <c r="BG2346"/>
      <c r="BH2346"/>
      <c r="BM2346" s="2"/>
      <c r="BO2346"/>
      <c r="BP2346"/>
      <c r="BQ2346"/>
      <c r="BV2346" s="2"/>
      <c r="BX2346"/>
      <c r="BY2346"/>
      <c r="BZ2346"/>
      <c r="CE2346" s="2"/>
      <c r="CG2346"/>
      <c r="CH2346"/>
      <c r="CI2346"/>
      <c r="CN2346" s="2"/>
      <c r="CP2346"/>
      <c r="CQ2346"/>
      <c r="CR2346"/>
      <c r="CW2346" s="2"/>
      <c r="CY2346"/>
      <c r="CZ2346"/>
      <c r="DA2346"/>
      <c r="DF2346" s="2"/>
      <c r="DH2346"/>
      <c r="DI2346"/>
      <c r="DJ2346"/>
      <c r="DO2346" s="2"/>
      <c r="DQ2346"/>
      <c r="DR2346"/>
      <c r="DS2346"/>
      <c r="DX2346" s="2"/>
      <c r="DZ2346"/>
      <c r="EA2346"/>
      <c r="EB2346"/>
      <c r="EG2346" s="2"/>
      <c r="EI2346"/>
      <c r="EJ2346"/>
      <c r="EK2346"/>
      <c r="EP2346" s="2"/>
      <c r="ER2346"/>
      <c r="ES2346"/>
      <c r="ET2346"/>
      <c r="EY2346" s="2"/>
      <c r="FA2346"/>
      <c r="FB2346"/>
      <c r="FC2346"/>
      <c r="FH2346" s="2"/>
      <c r="FJ2346"/>
      <c r="FK2346"/>
      <c r="FL2346"/>
      <c r="FQ2346" s="2"/>
      <c r="FS2346"/>
      <c r="FT2346"/>
      <c r="FU2346"/>
      <c r="FZ2346" s="2"/>
      <c r="GB2346"/>
      <c r="GC2346"/>
      <c r="GD2346"/>
      <c r="GI2346" s="2"/>
      <c r="GK2346"/>
      <c r="GL2346"/>
      <c r="GM2346"/>
      <c r="GR2346" s="2"/>
      <c r="GT2346"/>
      <c r="GU2346"/>
      <c r="GV2346"/>
      <c r="HA2346" s="2"/>
      <c r="HC2346"/>
      <c r="HD2346"/>
      <c r="HE2346"/>
      <c r="HJ2346"/>
      <c r="HK2346"/>
      <c r="HL2346"/>
      <c r="HM2346"/>
      <c r="HN2346"/>
      <c r="HO2346"/>
      <c r="HP2346"/>
      <c r="HQ2346"/>
      <c r="HR2346"/>
      <c r="HS2346"/>
      <c r="HT2346"/>
      <c r="HU2346"/>
      <c r="HV2346"/>
      <c r="HW2346"/>
      <c r="HX2346"/>
      <c r="HY2346"/>
      <c r="HZ2346"/>
      <c r="IA2346"/>
      <c r="IB2346"/>
      <c r="IC2346"/>
      <c r="ID2346"/>
      <c r="IE2346"/>
      <c r="IF2346"/>
      <c r="IG2346"/>
      <c r="IH2346"/>
      <c r="II2346"/>
      <c r="IJ2346"/>
      <c r="IK2346"/>
      <c r="IL2346"/>
      <c r="IM2346"/>
      <c r="IN2346"/>
      <c r="IO2346"/>
    </row>
    <row r="2347" spans="1:249" s="1" customFormat="1">
      <c r="B2347"/>
      <c r="C2347"/>
      <c r="D2347"/>
      <c r="I2347" s="2"/>
      <c r="K2347"/>
      <c r="L2347"/>
      <c r="M2347"/>
      <c r="N2347"/>
      <c r="O2347"/>
      <c r="T2347" s="2"/>
      <c r="V2347"/>
      <c r="W2347"/>
      <c r="X2347"/>
      <c r="AC2347" s="2"/>
      <c r="AE2347"/>
      <c r="AF2347"/>
      <c r="AG2347"/>
      <c r="AL2347" s="2"/>
      <c r="AN2347"/>
      <c r="AO2347"/>
      <c r="AP2347"/>
      <c r="AU2347" s="2"/>
      <c r="AW2347"/>
      <c r="AX2347"/>
      <c r="AY2347"/>
      <c r="BD2347" s="2"/>
      <c r="BF2347"/>
      <c r="BG2347"/>
      <c r="BH2347"/>
      <c r="BM2347" s="2"/>
      <c r="BO2347"/>
      <c r="BP2347"/>
      <c r="BQ2347"/>
      <c r="BV2347" s="2"/>
      <c r="BX2347"/>
      <c r="BY2347"/>
      <c r="BZ2347"/>
      <c r="CE2347" s="2"/>
      <c r="CG2347"/>
      <c r="CH2347"/>
      <c r="CI2347"/>
      <c r="CN2347" s="2"/>
      <c r="CP2347"/>
      <c r="CQ2347"/>
      <c r="CR2347"/>
      <c r="CW2347" s="2"/>
      <c r="CY2347"/>
      <c r="CZ2347"/>
      <c r="DA2347"/>
      <c r="DF2347" s="2"/>
      <c r="DH2347"/>
      <c r="DI2347"/>
      <c r="DJ2347"/>
      <c r="DO2347" s="2"/>
      <c r="DQ2347"/>
      <c r="DR2347"/>
      <c r="DS2347"/>
      <c r="DX2347" s="2"/>
      <c r="DZ2347"/>
      <c r="EA2347"/>
      <c r="EB2347"/>
      <c r="EG2347" s="2"/>
      <c r="EI2347"/>
      <c r="EJ2347"/>
      <c r="EK2347"/>
      <c r="EP2347" s="2"/>
      <c r="ER2347"/>
      <c r="ES2347"/>
      <c r="ET2347"/>
      <c r="EY2347" s="2"/>
      <c r="FA2347"/>
      <c r="FB2347"/>
      <c r="FC2347"/>
      <c r="FH2347" s="2"/>
      <c r="FJ2347"/>
      <c r="FK2347"/>
      <c r="FL2347"/>
      <c r="FQ2347" s="2"/>
      <c r="FS2347"/>
      <c r="FT2347"/>
      <c r="FU2347"/>
      <c r="FZ2347" s="2"/>
      <c r="GB2347"/>
      <c r="GC2347"/>
      <c r="GD2347"/>
      <c r="GI2347" s="2"/>
      <c r="GK2347"/>
      <c r="GL2347"/>
      <c r="GM2347"/>
      <c r="GR2347" s="2"/>
      <c r="GT2347"/>
      <c r="GU2347"/>
      <c r="GV2347"/>
      <c r="HA2347" s="2"/>
      <c r="HC2347"/>
      <c r="HD2347"/>
      <c r="HE2347"/>
      <c r="HJ2347"/>
      <c r="HK2347"/>
      <c r="HL2347"/>
      <c r="HM2347"/>
      <c r="HN2347"/>
      <c r="HO2347"/>
      <c r="HP2347"/>
      <c r="HQ2347"/>
      <c r="HR2347"/>
      <c r="HS2347"/>
      <c r="HT2347"/>
      <c r="HU2347"/>
      <c r="HV2347"/>
      <c r="HW2347"/>
      <c r="HX2347"/>
      <c r="HY2347"/>
      <c r="HZ2347"/>
      <c r="IA2347"/>
      <c r="IB2347"/>
      <c r="IC2347"/>
      <c r="ID2347"/>
      <c r="IE2347"/>
      <c r="IF2347"/>
      <c r="IG2347"/>
      <c r="IH2347"/>
      <c r="II2347"/>
      <c r="IJ2347"/>
      <c r="IK2347"/>
      <c r="IL2347"/>
      <c r="IM2347"/>
      <c r="IN2347"/>
      <c r="IO2347"/>
    </row>
    <row r="2348" spans="1:249" s="1" customFormat="1">
      <c r="B2348"/>
      <c r="C2348"/>
      <c r="D2348"/>
      <c r="I2348" s="2"/>
      <c r="K2348"/>
      <c r="L2348"/>
      <c r="M2348"/>
      <c r="N2348"/>
      <c r="O2348"/>
      <c r="T2348" s="2"/>
      <c r="V2348"/>
      <c r="W2348"/>
      <c r="X2348"/>
      <c r="AC2348" s="2"/>
      <c r="AE2348"/>
      <c r="AF2348"/>
      <c r="AG2348"/>
      <c r="AL2348" s="2"/>
      <c r="AN2348"/>
      <c r="AO2348"/>
      <c r="AP2348"/>
      <c r="AU2348" s="2"/>
      <c r="AW2348"/>
      <c r="AX2348"/>
      <c r="AY2348"/>
      <c r="BD2348" s="2"/>
      <c r="BF2348"/>
      <c r="BG2348"/>
      <c r="BH2348"/>
      <c r="BM2348" s="2"/>
      <c r="BO2348"/>
      <c r="BP2348"/>
      <c r="BQ2348"/>
      <c r="BV2348" s="2"/>
      <c r="BX2348"/>
      <c r="BY2348"/>
      <c r="BZ2348"/>
      <c r="CE2348" s="2"/>
      <c r="CG2348"/>
      <c r="CH2348"/>
      <c r="CI2348"/>
      <c r="CN2348" s="2"/>
      <c r="CP2348"/>
      <c r="CQ2348"/>
      <c r="CR2348"/>
      <c r="CW2348" s="2"/>
      <c r="CY2348"/>
      <c r="CZ2348"/>
      <c r="DA2348"/>
      <c r="DF2348" s="2"/>
      <c r="DH2348"/>
      <c r="DI2348"/>
      <c r="DJ2348"/>
      <c r="DO2348" s="2"/>
      <c r="DQ2348"/>
      <c r="DR2348"/>
      <c r="DS2348"/>
      <c r="DX2348" s="2"/>
      <c r="DZ2348"/>
      <c r="EA2348"/>
      <c r="EB2348"/>
      <c r="EG2348" s="2"/>
      <c r="EI2348"/>
      <c r="EJ2348"/>
      <c r="EK2348"/>
      <c r="EP2348" s="2"/>
      <c r="ER2348"/>
      <c r="ES2348"/>
      <c r="ET2348"/>
      <c r="EY2348" s="2"/>
      <c r="FA2348"/>
      <c r="FB2348"/>
      <c r="FC2348"/>
      <c r="FH2348" s="2"/>
      <c r="FJ2348"/>
      <c r="FK2348"/>
      <c r="FL2348"/>
      <c r="FQ2348" s="2"/>
      <c r="FS2348"/>
      <c r="FT2348"/>
      <c r="FU2348"/>
      <c r="FZ2348" s="2"/>
      <c r="GB2348"/>
      <c r="GC2348"/>
      <c r="GD2348"/>
      <c r="GI2348" s="2"/>
      <c r="GK2348"/>
      <c r="GL2348"/>
      <c r="GM2348"/>
      <c r="GR2348" s="2"/>
      <c r="GT2348"/>
      <c r="GU2348"/>
      <c r="GV2348"/>
      <c r="HA2348" s="2"/>
      <c r="HC2348"/>
      <c r="HD2348"/>
      <c r="HE2348"/>
      <c r="HJ2348"/>
      <c r="HK2348"/>
      <c r="HL2348"/>
      <c r="HM2348"/>
      <c r="HN2348"/>
      <c r="HO2348"/>
      <c r="HP2348"/>
      <c r="HQ2348"/>
      <c r="HR2348"/>
      <c r="HS2348"/>
      <c r="HT2348"/>
      <c r="HU2348"/>
      <c r="HV2348"/>
      <c r="HW2348"/>
      <c r="HX2348"/>
      <c r="HY2348"/>
      <c r="HZ2348"/>
      <c r="IA2348"/>
      <c r="IB2348"/>
      <c r="IC2348"/>
      <c r="ID2348"/>
      <c r="IE2348"/>
      <c r="IF2348"/>
      <c r="IG2348"/>
      <c r="IH2348"/>
      <c r="II2348"/>
      <c r="IJ2348"/>
      <c r="IK2348"/>
      <c r="IL2348"/>
      <c r="IM2348"/>
      <c r="IN2348"/>
      <c r="IO2348"/>
    </row>
    <row r="2349" spans="1:249" s="1" customFormat="1">
      <c r="B2349"/>
      <c r="C2349"/>
      <c r="D2349"/>
      <c r="I2349" s="2"/>
      <c r="K2349"/>
      <c r="L2349"/>
      <c r="M2349"/>
      <c r="N2349"/>
      <c r="O2349"/>
      <c r="T2349" s="2"/>
      <c r="V2349"/>
      <c r="W2349"/>
      <c r="X2349"/>
      <c r="AC2349" s="2"/>
      <c r="AE2349"/>
      <c r="AF2349"/>
      <c r="AG2349"/>
      <c r="AL2349" s="2"/>
      <c r="AN2349"/>
      <c r="AO2349"/>
      <c r="AP2349"/>
      <c r="AU2349" s="2"/>
      <c r="AW2349"/>
      <c r="AX2349"/>
      <c r="AY2349"/>
      <c r="BD2349" s="2"/>
      <c r="BF2349"/>
      <c r="BG2349"/>
      <c r="BH2349"/>
      <c r="BM2349" s="2"/>
      <c r="BO2349"/>
      <c r="BP2349"/>
      <c r="BQ2349"/>
      <c r="BV2349" s="2"/>
      <c r="BX2349"/>
      <c r="BY2349"/>
      <c r="BZ2349"/>
      <c r="CE2349" s="2"/>
      <c r="CG2349"/>
      <c r="CH2349"/>
      <c r="CI2349"/>
      <c r="CN2349" s="2"/>
      <c r="CP2349"/>
      <c r="CQ2349"/>
      <c r="CR2349"/>
      <c r="CW2349" s="2"/>
      <c r="CY2349"/>
      <c r="CZ2349"/>
      <c r="DA2349"/>
      <c r="DF2349" s="2"/>
      <c r="DH2349"/>
      <c r="DI2349"/>
      <c r="DJ2349"/>
      <c r="DO2349" s="2"/>
      <c r="DQ2349"/>
      <c r="DR2349"/>
      <c r="DS2349"/>
      <c r="DX2349" s="2"/>
      <c r="DZ2349"/>
      <c r="EA2349"/>
      <c r="EB2349"/>
      <c r="EG2349" s="2"/>
      <c r="EI2349"/>
      <c r="EJ2349"/>
      <c r="EK2349"/>
      <c r="EP2349" s="2"/>
      <c r="ER2349"/>
      <c r="ES2349"/>
      <c r="ET2349"/>
      <c r="EY2349" s="2"/>
      <c r="FA2349"/>
      <c r="FB2349"/>
      <c r="FC2349"/>
      <c r="FH2349" s="2"/>
      <c r="FJ2349"/>
      <c r="FK2349"/>
      <c r="FL2349"/>
      <c r="FQ2349" s="2"/>
      <c r="FS2349"/>
      <c r="FT2349"/>
      <c r="FU2349"/>
      <c r="FZ2349" s="2"/>
      <c r="GB2349"/>
      <c r="GC2349"/>
      <c r="GD2349"/>
      <c r="GI2349" s="2"/>
      <c r="GK2349"/>
      <c r="GL2349"/>
      <c r="GM2349"/>
      <c r="GR2349" s="2"/>
      <c r="GT2349"/>
      <c r="GU2349"/>
      <c r="GV2349"/>
      <c r="HA2349" s="2"/>
      <c r="HC2349"/>
      <c r="HD2349"/>
      <c r="HE2349"/>
      <c r="HJ2349"/>
      <c r="HK2349"/>
      <c r="HL2349"/>
      <c r="HM2349"/>
      <c r="HN2349"/>
      <c r="HO2349"/>
      <c r="HP2349"/>
      <c r="HQ2349"/>
      <c r="HR2349"/>
      <c r="HS2349"/>
      <c r="HT2349"/>
      <c r="HU2349"/>
      <c r="HV2349"/>
      <c r="HW2349"/>
      <c r="HX2349"/>
      <c r="HY2349"/>
      <c r="HZ2349"/>
      <c r="IA2349"/>
      <c r="IB2349"/>
      <c r="IC2349"/>
      <c r="ID2349"/>
      <c r="IE2349"/>
      <c r="IF2349"/>
      <c r="IG2349"/>
      <c r="IH2349"/>
      <c r="II2349"/>
      <c r="IJ2349"/>
      <c r="IK2349"/>
      <c r="IL2349"/>
      <c r="IM2349"/>
      <c r="IN2349"/>
      <c r="IO2349"/>
    </row>
    <row r="2350" spans="1:249" s="1" customFormat="1">
      <c r="B2350"/>
      <c r="C2350"/>
      <c r="D2350"/>
      <c r="I2350" s="2"/>
      <c r="K2350"/>
      <c r="L2350"/>
      <c r="M2350"/>
      <c r="N2350"/>
      <c r="O2350"/>
      <c r="T2350" s="2"/>
      <c r="V2350"/>
      <c r="W2350"/>
      <c r="X2350"/>
      <c r="AC2350" s="2"/>
      <c r="AE2350"/>
      <c r="AF2350"/>
      <c r="AG2350"/>
      <c r="AL2350" s="2"/>
      <c r="AN2350"/>
      <c r="AO2350"/>
      <c r="AP2350"/>
      <c r="AU2350" s="2"/>
      <c r="AW2350"/>
      <c r="AX2350"/>
      <c r="AY2350"/>
      <c r="BD2350" s="2"/>
      <c r="BF2350"/>
      <c r="BG2350"/>
      <c r="BH2350"/>
      <c r="BM2350" s="2"/>
      <c r="BO2350"/>
      <c r="BP2350"/>
      <c r="BQ2350"/>
      <c r="BV2350" s="2"/>
      <c r="BX2350"/>
      <c r="BY2350"/>
      <c r="BZ2350"/>
      <c r="CE2350" s="2"/>
      <c r="CG2350"/>
      <c r="CH2350"/>
      <c r="CI2350"/>
      <c r="CN2350" s="2"/>
      <c r="CP2350"/>
      <c r="CQ2350"/>
      <c r="CR2350"/>
      <c r="CW2350" s="2"/>
      <c r="CY2350"/>
      <c r="CZ2350"/>
      <c r="DA2350"/>
      <c r="DF2350" s="2"/>
      <c r="DH2350"/>
      <c r="DI2350"/>
      <c r="DJ2350"/>
      <c r="DO2350" s="2"/>
      <c r="DQ2350"/>
      <c r="DR2350"/>
      <c r="DS2350"/>
      <c r="DX2350" s="2"/>
      <c r="DZ2350"/>
      <c r="EA2350"/>
      <c r="EB2350"/>
      <c r="EG2350" s="2"/>
      <c r="EI2350"/>
      <c r="EJ2350"/>
      <c r="EK2350"/>
      <c r="EP2350" s="2"/>
      <c r="ER2350"/>
      <c r="ES2350"/>
      <c r="ET2350"/>
      <c r="EY2350" s="2"/>
      <c r="FA2350"/>
      <c r="FB2350"/>
      <c r="FC2350"/>
      <c r="FH2350" s="2"/>
      <c r="FJ2350"/>
      <c r="FK2350"/>
      <c r="FL2350"/>
      <c r="FQ2350" s="2"/>
      <c r="FS2350"/>
      <c r="FT2350"/>
      <c r="FU2350"/>
      <c r="FZ2350" s="2"/>
      <c r="GB2350"/>
      <c r="GC2350"/>
      <c r="GD2350"/>
      <c r="GI2350" s="2"/>
      <c r="GK2350"/>
      <c r="GL2350"/>
      <c r="GM2350"/>
      <c r="GR2350" s="2"/>
      <c r="GT2350"/>
      <c r="GU2350"/>
      <c r="GV2350"/>
      <c r="HA2350" s="2"/>
      <c r="HC2350"/>
      <c r="HD2350"/>
      <c r="HE2350"/>
      <c r="HJ2350"/>
      <c r="HK2350"/>
      <c r="HL2350"/>
      <c r="HM2350"/>
      <c r="HN2350"/>
      <c r="HO2350"/>
      <c r="HP2350"/>
      <c r="HQ2350"/>
      <c r="HR2350"/>
      <c r="HS2350"/>
      <c r="HT2350"/>
      <c r="HU2350"/>
      <c r="HV2350"/>
      <c r="HW2350"/>
      <c r="HX2350"/>
      <c r="HY2350"/>
      <c r="HZ2350"/>
      <c r="IA2350"/>
      <c r="IB2350"/>
      <c r="IC2350"/>
      <c r="ID2350"/>
      <c r="IE2350"/>
      <c r="IF2350"/>
      <c r="IG2350"/>
      <c r="IH2350"/>
      <c r="II2350"/>
      <c r="IJ2350"/>
      <c r="IK2350"/>
      <c r="IL2350"/>
      <c r="IM2350"/>
      <c r="IN2350"/>
      <c r="IO2350"/>
    </row>
    <row r="2351" spans="1:249" s="1" customFormat="1">
      <c r="B2351"/>
      <c r="C2351"/>
      <c r="D2351"/>
      <c r="I2351" s="2"/>
      <c r="K2351"/>
      <c r="L2351"/>
      <c r="M2351"/>
      <c r="N2351"/>
      <c r="O2351"/>
      <c r="T2351" s="2"/>
      <c r="V2351"/>
      <c r="W2351"/>
      <c r="X2351"/>
      <c r="AC2351" s="2"/>
      <c r="AE2351"/>
      <c r="AF2351"/>
      <c r="AG2351"/>
      <c r="AL2351" s="2"/>
      <c r="AN2351"/>
      <c r="AO2351"/>
      <c r="AP2351"/>
      <c r="AU2351" s="2"/>
      <c r="AW2351"/>
      <c r="AX2351"/>
      <c r="AY2351"/>
      <c r="BD2351" s="2"/>
      <c r="BF2351"/>
      <c r="BG2351"/>
      <c r="BH2351"/>
      <c r="BM2351" s="2"/>
      <c r="BO2351"/>
      <c r="BP2351"/>
      <c r="BQ2351"/>
      <c r="BV2351" s="2"/>
      <c r="BX2351"/>
      <c r="BY2351"/>
      <c r="BZ2351"/>
      <c r="CE2351" s="2"/>
      <c r="CG2351"/>
      <c r="CH2351"/>
      <c r="CI2351"/>
      <c r="CN2351" s="2"/>
      <c r="CP2351"/>
      <c r="CQ2351"/>
      <c r="CR2351"/>
      <c r="CW2351" s="2"/>
      <c r="CY2351"/>
      <c r="CZ2351"/>
      <c r="DA2351"/>
      <c r="DF2351" s="2"/>
      <c r="DH2351"/>
      <c r="DI2351"/>
      <c r="DJ2351"/>
      <c r="DO2351" s="2"/>
      <c r="DQ2351"/>
      <c r="DR2351"/>
      <c r="DS2351"/>
      <c r="DX2351" s="2"/>
      <c r="DZ2351"/>
      <c r="EA2351"/>
      <c r="EB2351"/>
      <c r="EG2351" s="2"/>
      <c r="EI2351"/>
      <c r="EJ2351"/>
      <c r="EK2351"/>
      <c r="EP2351" s="2"/>
      <c r="ER2351"/>
      <c r="ES2351"/>
      <c r="ET2351"/>
      <c r="EY2351" s="2"/>
      <c r="FA2351"/>
      <c r="FB2351"/>
      <c r="FC2351"/>
      <c r="FH2351" s="2"/>
      <c r="FJ2351"/>
      <c r="FK2351"/>
      <c r="FL2351"/>
      <c r="FQ2351" s="2"/>
      <c r="FS2351"/>
      <c r="FT2351"/>
      <c r="FU2351"/>
      <c r="FZ2351" s="2"/>
      <c r="GB2351"/>
      <c r="GC2351"/>
      <c r="GD2351"/>
      <c r="GI2351" s="2"/>
      <c r="GK2351"/>
      <c r="GL2351"/>
      <c r="GM2351"/>
      <c r="GR2351" s="2"/>
      <c r="GT2351"/>
      <c r="GU2351"/>
      <c r="GV2351"/>
      <c r="HA2351" s="2"/>
      <c r="HC2351"/>
      <c r="HD2351"/>
      <c r="HE2351"/>
      <c r="HJ2351"/>
      <c r="HK2351"/>
      <c r="HL2351"/>
      <c r="HM2351"/>
      <c r="HN2351"/>
      <c r="HO2351"/>
      <c r="HP2351"/>
      <c r="HQ2351"/>
      <c r="HR2351"/>
      <c r="HS2351"/>
      <c r="HT2351"/>
      <c r="HU2351"/>
      <c r="HV2351"/>
      <c r="HW2351"/>
      <c r="HX2351"/>
      <c r="HY2351"/>
      <c r="HZ2351"/>
      <c r="IA2351"/>
      <c r="IB2351"/>
      <c r="IC2351"/>
      <c r="ID2351"/>
      <c r="IE2351"/>
      <c r="IF2351"/>
      <c r="IG2351"/>
      <c r="IH2351"/>
      <c r="II2351"/>
      <c r="IJ2351"/>
      <c r="IK2351"/>
      <c r="IL2351"/>
      <c r="IM2351"/>
      <c r="IN2351"/>
      <c r="IO2351"/>
    </row>
    <row r="2352" spans="1:249" s="1" customFormat="1">
      <c r="B2352"/>
      <c r="C2352"/>
      <c r="D2352"/>
      <c r="I2352" s="2"/>
      <c r="K2352"/>
      <c r="L2352"/>
      <c r="M2352"/>
      <c r="N2352"/>
      <c r="O2352"/>
      <c r="T2352" s="2"/>
      <c r="V2352"/>
      <c r="W2352"/>
      <c r="X2352"/>
      <c r="AC2352" s="2"/>
      <c r="AE2352"/>
      <c r="AF2352"/>
      <c r="AG2352"/>
      <c r="AL2352" s="2"/>
      <c r="AN2352"/>
      <c r="AO2352"/>
      <c r="AP2352"/>
      <c r="AU2352" s="2"/>
      <c r="AW2352"/>
      <c r="AX2352"/>
      <c r="AY2352"/>
      <c r="BD2352" s="2"/>
      <c r="BF2352"/>
      <c r="BG2352"/>
      <c r="BH2352"/>
      <c r="BM2352" s="2"/>
      <c r="BO2352"/>
      <c r="BP2352"/>
      <c r="BQ2352"/>
      <c r="BV2352" s="2"/>
      <c r="BX2352"/>
      <c r="BY2352"/>
      <c r="BZ2352"/>
      <c r="CE2352" s="2"/>
      <c r="CG2352"/>
      <c r="CH2352"/>
      <c r="CI2352"/>
      <c r="CN2352" s="2"/>
      <c r="CP2352"/>
      <c r="CQ2352"/>
      <c r="CR2352"/>
      <c r="CW2352" s="2"/>
      <c r="CY2352"/>
      <c r="CZ2352"/>
      <c r="DA2352"/>
      <c r="DF2352" s="2"/>
      <c r="DH2352"/>
      <c r="DI2352"/>
      <c r="DJ2352"/>
      <c r="DO2352" s="2"/>
      <c r="DQ2352"/>
      <c r="DR2352"/>
      <c r="DS2352"/>
      <c r="DX2352" s="2"/>
      <c r="DZ2352"/>
      <c r="EA2352"/>
      <c r="EB2352"/>
      <c r="EG2352" s="2"/>
      <c r="EI2352"/>
      <c r="EJ2352"/>
      <c r="EK2352"/>
      <c r="EP2352" s="2"/>
      <c r="ER2352"/>
      <c r="ES2352"/>
      <c r="ET2352"/>
      <c r="EY2352" s="2"/>
      <c r="FA2352"/>
      <c r="FB2352"/>
      <c r="FC2352"/>
      <c r="FH2352" s="2"/>
      <c r="FJ2352"/>
      <c r="FK2352"/>
      <c r="FL2352"/>
      <c r="FQ2352" s="2"/>
      <c r="FS2352"/>
      <c r="FT2352"/>
      <c r="FU2352"/>
      <c r="FZ2352" s="2"/>
      <c r="GB2352"/>
      <c r="GC2352"/>
      <c r="GD2352"/>
      <c r="GI2352" s="2"/>
      <c r="GK2352"/>
      <c r="GL2352"/>
      <c r="GM2352"/>
      <c r="GR2352" s="2"/>
      <c r="GT2352"/>
      <c r="GU2352"/>
      <c r="GV2352"/>
      <c r="HA2352" s="2"/>
      <c r="HC2352"/>
      <c r="HD2352"/>
      <c r="HE2352"/>
      <c r="HJ2352"/>
      <c r="HK2352"/>
      <c r="HL2352"/>
      <c r="HM2352"/>
      <c r="HN2352"/>
      <c r="HO2352"/>
      <c r="HP2352"/>
      <c r="HQ2352"/>
      <c r="HR2352"/>
      <c r="HS2352"/>
      <c r="HT2352"/>
      <c r="HU2352"/>
      <c r="HV2352"/>
      <c r="HW2352"/>
      <c r="HX2352"/>
      <c r="HY2352"/>
      <c r="HZ2352"/>
      <c r="IA2352"/>
      <c r="IB2352"/>
      <c r="IC2352"/>
      <c r="ID2352"/>
      <c r="IE2352"/>
      <c r="IF2352"/>
      <c r="IG2352"/>
      <c r="IH2352"/>
      <c r="II2352"/>
      <c r="IJ2352"/>
      <c r="IK2352"/>
      <c r="IL2352"/>
      <c r="IM2352"/>
      <c r="IN2352"/>
      <c r="IO2352"/>
    </row>
    <row r="2353" spans="2:249" s="1" customFormat="1">
      <c r="B2353"/>
      <c r="C2353"/>
      <c r="D2353"/>
      <c r="I2353" s="2"/>
      <c r="K2353"/>
      <c r="L2353"/>
      <c r="M2353"/>
      <c r="N2353"/>
      <c r="O2353"/>
      <c r="T2353" s="2"/>
      <c r="V2353"/>
      <c r="W2353"/>
      <c r="X2353"/>
      <c r="AC2353" s="2"/>
      <c r="AE2353"/>
      <c r="AF2353"/>
      <c r="AG2353"/>
      <c r="AL2353" s="2"/>
      <c r="AN2353"/>
      <c r="AO2353"/>
      <c r="AP2353"/>
      <c r="AU2353" s="2"/>
      <c r="AW2353"/>
      <c r="AX2353"/>
      <c r="AY2353"/>
      <c r="BD2353" s="2"/>
      <c r="BF2353"/>
      <c r="BG2353"/>
      <c r="BH2353"/>
      <c r="BM2353" s="2"/>
      <c r="BO2353"/>
      <c r="BP2353"/>
      <c r="BQ2353"/>
      <c r="BV2353" s="2"/>
      <c r="BX2353"/>
      <c r="BY2353"/>
      <c r="BZ2353"/>
      <c r="CE2353" s="2"/>
      <c r="CG2353"/>
      <c r="CH2353"/>
      <c r="CI2353"/>
      <c r="CN2353" s="2"/>
      <c r="CP2353"/>
      <c r="CQ2353"/>
      <c r="CR2353"/>
      <c r="CW2353" s="2"/>
      <c r="CY2353"/>
      <c r="CZ2353"/>
      <c r="DA2353"/>
      <c r="DF2353" s="2"/>
      <c r="DH2353"/>
      <c r="DI2353"/>
      <c r="DJ2353"/>
      <c r="DO2353" s="2"/>
      <c r="DQ2353"/>
      <c r="DR2353"/>
      <c r="DS2353"/>
      <c r="DX2353" s="2"/>
      <c r="DZ2353"/>
      <c r="EA2353"/>
      <c r="EB2353"/>
      <c r="EG2353" s="2"/>
      <c r="EI2353"/>
      <c r="EJ2353"/>
      <c r="EK2353"/>
      <c r="EP2353" s="2"/>
      <c r="ER2353"/>
      <c r="ES2353"/>
      <c r="ET2353"/>
      <c r="EY2353" s="2"/>
      <c r="FA2353"/>
      <c r="FB2353"/>
      <c r="FC2353"/>
      <c r="FH2353" s="2"/>
      <c r="FJ2353"/>
      <c r="FK2353"/>
      <c r="FL2353"/>
      <c r="FQ2353" s="2"/>
      <c r="FS2353"/>
      <c r="FT2353"/>
      <c r="FU2353"/>
      <c r="FZ2353" s="2"/>
      <c r="GB2353"/>
      <c r="GC2353"/>
      <c r="GD2353"/>
      <c r="GI2353" s="2"/>
      <c r="GK2353"/>
      <c r="GL2353"/>
      <c r="GM2353"/>
      <c r="GR2353" s="2"/>
      <c r="GT2353"/>
      <c r="GU2353"/>
      <c r="GV2353"/>
      <c r="HA2353" s="2"/>
      <c r="HC2353"/>
      <c r="HD2353"/>
      <c r="HE2353"/>
      <c r="HJ2353"/>
      <c r="HK2353"/>
      <c r="HL2353"/>
      <c r="HM2353"/>
      <c r="HN2353"/>
      <c r="HO2353"/>
      <c r="HP2353"/>
      <c r="HQ2353"/>
      <c r="HR2353"/>
      <c r="HS2353"/>
      <c r="HT2353"/>
      <c r="HU2353"/>
      <c r="HV2353"/>
      <c r="HW2353"/>
      <c r="HX2353"/>
      <c r="HY2353"/>
      <c r="HZ2353"/>
      <c r="IA2353"/>
      <c r="IB2353"/>
      <c r="IC2353"/>
      <c r="ID2353"/>
      <c r="IE2353"/>
      <c r="IF2353"/>
      <c r="IG2353"/>
      <c r="IH2353"/>
      <c r="II2353"/>
      <c r="IJ2353"/>
      <c r="IK2353"/>
      <c r="IL2353"/>
      <c r="IM2353"/>
      <c r="IN2353"/>
      <c r="IO2353"/>
    </row>
    <row r="2354" spans="2:249" s="1" customFormat="1">
      <c r="B2354"/>
      <c r="C2354"/>
      <c r="D2354"/>
      <c r="I2354" s="2"/>
      <c r="K2354"/>
      <c r="L2354"/>
      <c r="M2354"/>
      <c r="N2354"/>
      <c r="O2354"/>
      <c r="T2354" s="2"/>
      <c r="V2354"/>
      <c r="W2354"/>
      <c r="X2354"/>
      <c r="AC2354" s="2"/>
      <c r="AE2354"/>
      <c r="AF2354"/>
      <c r="AG2354"/>
      <c r="AL2354" s="2"/>
      <c r="AN2354"/>
      <c r="AO2354"/>
      <c r="AP2354"/>
      <c r="AU2354" s="2"/>
      <c r="AW2354"/>
      <c r="AX2354"/>
      <c r="AY2354"/>
      <c r="BD2354" s="2"/>
      <c r="BF2354"/>
      <c r="BG2354"/>
      <c r="BH2354"/>
      <c r="BM2354" s="2"/>
      <c r="BO2354"/>
      <c r="BP2354"/>
      <c r="BQ2354"/>
      <c r="BV2354" s="2"/>
      <c r="BX2354"/>
      <c r="BY2354"/>
      <c r="BZ2354"/>
      <c r="CE2354" s="2"/>
      <c r="CG2354"/>
      <c r="CH2354"/>
      <c r="CI2354"/>
      <c r="CN2354" s="2"/>
      <c r="CP2354"/>
      <c r="CQ2354"/>
      <c r="CR2354"/>
      <c r="CW2354" s="2"/>
      <c r="CY2354"/>
      <c r="CZ2354"/>
      <c r="DA2354"/>
      <c r="DF2354" s="2"/>
      <c r="DH2354"/>
      <c r="DI2354"/>
      <c r="DJ2354"/>
      <c r="DO2354" s="2"/>
      <c r="DQ2354"/>
      <c r="DR2354"/>
      <c r="DS2354"/>
      <c r="DX2354" s="2"/>
      <c r="DZ2354"/>
      <c r="EA2354"/>
      <c r="EB2354"/>
      <c r="EG2354" s="2"/>
      <c r="EI2354"/>
      <c r="EJ2354"/>
      <c r="EK2354"/>
      <c r="EP2354" s="2"/>
      <c r="ER2354"/>
      <c r="ES2354"/>
      <c r="ET2354"/>
      <c r="EY2354" s="2"/>
      <c r="FA2354"/>
      <c r="FB2354"/>
      <c r="FC2354"/>
      <c r="FH2354" s="2"/>
      <c r="FJ2354"/>
      <c r="FK2354"/>
      <c r="FL2354"/>
      <c r="FQ2354" s="2"/>
      <c r="FS2354"/>
      <c r="FT2354"/>
      <c r="FU2354"/>
      <c r="FZ2354" s="2"/>
      <c r="GB2354"/>
      <c r="GC2354"/>
      <c r="GD2354"/>
      <c r="GI2354" s="2"/>
      <c r="GK2354"/>
      <c r="GL2354"/>
      <c r="GM2354"/>
      <c r="GR2354" s="2"/>
      <c r="GT2354"/>
      <c r="GU2354"/>
      <c r="GV2354"/>
      <c r="HA2354" s="2"/>
      <c r="HC2354"/>
      <c r="HD2354"/>
      <c r="HE2354"/>
      <c r="HJ2354"/>
      <c r="HK2354"/>
      <c r="HL2354"/>
      <c r="HM2354"/>
      <c r="HN2354"/>
      <c r="HO2354"/>
      <c r="HP2354"/>
      <c r="HQ2354"/>
      <c r="HR2354"/>
      <c r="HS2354"/>
      <c r="HT2354"/>
      <c r="HU2354"/>
      <c r="HV2354"/>
      <c r="HW2354"/>
      <c r="HX2354"/>
      <c r="HY2354"/>
      <c r="HZ2354"/>
      <c r="IA2354"/>
      <c r="IB2354"/>
      <c r="IC2354"/>
      <c r="ID2354"/>
      <c r="IE2354"/>
      <c r="IF2354"/>
      <c r="IG2354"/>
      <c r="IH2354"/>
      <c r="II2354"/>
      <c r="IJ2354"/>
      <c r="IK2354"/>
      <c r="IL2354"/>
      <c r="IM2354"/>
      <c r="IN2354"/>
      <c r="IO2354"/>
    </row>
    <row r="2355" spans="2:249" s="1" customFormat="1">
      <c r="B2355"/>
      <c r="C2355"/>
      <c r="D2355"/>
      <c r="I2355" s="2"/>
      <c r="K2355"/>
      <c r="L2355"/>
      <c r="M2355"/>
      <c r="N2355"/>
      <c r="O2355"/>
      <c r="T2355" s="2"/>
      <c r="V2355"/>
      <c r="W2355"/>
      <c r="X2355"/>
      <c r="AC2355" s="2"/>
      <c r="AE2355"/>
      <c r="AF2355"/>
      <c r="AG2355"/>
      <c r="AL2355" s="2"/>
      <c r="AN2355"/>
      <c r="AO2355"/>
      <c r="AP2355"/>
      <c r="AU2355" s="2"/>
      <c r="AW2355"/>
      <c r="AX2355"/>
      <c r="AY2355"/>
      <c r="BD2355" s="2"/>
      <c r="BF2355"/>
      <c r="BG2355"/>
      <c r="BH2355"/>
      <c r="BM2355" s="2"/>
      <c r="BO2355"/>
      <c r="BP2355"/>
      <c r="BQ2355"/>
      <c r="BV2355" s="2"/>
      <c r="BX2355"/>
      <c r="BY2355"/>
      <c r="BZ2355"/>
      <c r="CE2355" s="2"/>
      <c r="CG2355"/>
      <c r="CH2355"/>
      <c r="CI2355"/>
      <c r="CN2355" s="2"/>
      <c r="CP2355"/>
      <c r="CQ2355"/>
      <c r="CR2355"/>
      <c r="CW2355" s="2"/>
      <c r="CY2355"/>
      <c r="CZ2355"/>
      <c r="DA2355"/>
      <c r="DF2355" s="2"/>
      <c r="DH2355"/>
      <c r="DI2355"/>
      <c r="DJ2355"/>
      <c r="DO2355" s="2"/>
      <c r="DQ2355"/>
      <c r="DR2355"/>
      <c r="DS2355"/>
      <c r="DX2355" s="2"/>
      <c r="DZ2355"/>
      <c r="EA2355"/>
      <c r="EB2355"/>
      <c r="EG2355" s="2"/>
      <c r="EI2355"/>
      <c r="EJ2355"/>
      <c r="EK2355"/>
      <c r="EP2355" s="2"/>
      <c r="ER2355"/>
      <c r="ES2355"/>
      <c r="ET2355"/>
      <c r="EY2355" s="2"/>
      <c r="FA2355"/>
      <c r="FB2355"/>
      <c r="FC2355"/>
      <c r="FH2355" s="2"/>
      <c r="FJ2355"/>
      <c r="FK2355"/>
      <c r="FL2355"/>
      <c r="FQ2355" s="2"/>
      <c r="FS2355"/>
      <c r="FT2355"/>
      <c r="FU2355"/>
      <c r="FZ2355" s="2"/>
      <c r="GB2355"/>
      <c r="GC2355"/>
      <c r="GD2355"/>
      <c r="GI2355" s="2"/>
      <c r="GK2355"/>
      <c r="GL2355"/>
      <c r="GM2355"/>
      <c r="GR2355" s="2"/>
      <c r="GT2355"/>
      <c r="GU2355"/>
      <c r="GV2355"/>
      <c r="HA2355" s="2"/>
      <c r="HC2355"/>
      <c r="HD2355"/>
      <c r="HE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  <c r="IO2355"/>
    </row>
    <row r="2356" spans="2:249" s="1" customFormat="1">
      <c r="B2356"/>
      <c r="C2356"/>
      <c r="D2356"/>
      <c r="I2356" s="2"/>
      <c r="K2356"/>
      <c r="L2356"/>
      <c r="M2356"/>
      <c r="N2356"/>
      <c r="O2356"/>
      <c r="T2356" s="2"/>
      <c r="V2356"/>
      <c r="W2356"/>
      <c r="X2356"/>
      <c r="AC2356" s="2"/>
      <c r="AE2356"/>
      <c r="AF2356"/>
      <c r="AG2356"/>
      <c r="AL2356" s="2"/>
      <c r="AN2356"/>
      <c r="AO2356"/>
      <c r="AP2356"/>
      <c r="AU2356" s="2"/>
      <c r="AW2356"/>
      <c r="AX2356"/>
      <c r="AY2356"/>
      <c r="BD2356" s="2"/>
      <c r="BF2356"/>
      <c r="BG2356"/>
      <c r="BH2356"/>
      <c r="BM2356" s="2"/>
      <c r="BO2356"/>
      <c r="BP2356"/>
      <c r="BQ2356"/>
      <c r="BV2356" s="2"/>
      <c r="BX2356"/>
      <c r="BY2356"/>
      <c r="BZ2356"/>
      <c r="CE2356" s="2"/>
      <c r="CG2356"/>
      <c r="CH2356"/>
      <c r="CI2356"/>
      <c r="CN2356" s="2"/>
      <c r="CP2356"/>
      <c r="CQ2356"/>
      <c r="CR2356"/>
      <c r="CW2356" s="2"/>
      <c r="CY2356"/>
      <c r="CZ2356"/>
      <c r="DA2356"/>
      <c r="DF2356" s="2"/>
      <c r="DH2356"/>
      <c r="DI2356"/>
      <c r="DJ2356"/>
      <c r="DO2356" s="2"/>
      <c r="DQ2356"/>
      <c r="DR2356"/>
      <c r="DS2356"/>
      <c r="DX2356" s="2"/>
      <c r="DZ2356"/>
      <c r="EA2356"/>
      <c r="EB2356"/>
      <c r="EG2356" s="2"/>
      <c r="EI2356"/>
      <c r="EJ2356"/>
      <c r="EK2356"/>
      <c r="EP2356" s="2"/>
      <c r="ER2356"/>
      <c r="ES2356"/>
      <c r="ET2356"/>
      <c r="EY2356" s="2"/>
      <c r="FA2356"/>
      <c r="FB2356"/>
      <c r="FC2356"/>
      <c r="FH2356" s="2"/>
      <c r="FJ2356"/>
      <c r="FK2356"/>
      <c r="FL2356"/>
      <c r="FQ2356" s="2"/>
      <c r="FS2356"/>
      <c r="FT2356"/>
      <c r="FU2356"/>
      <c r="FZ2356" s="2"/>
      <c r="GB2356"/>
      <c r="GC2356"/>
      <c r="GD2356"/>
      <c r="GI2356" s="2"/>
      <c r="GK2356"/>
      <c r="GL2356"/>
      <c r="GM2356"/>
      <c r="GR2356" s="2"/>
      <c r="GT2356"/>
      <c r="GU2356"/>
      <c r="GV2356"/>
      <c r="HA2356" s="2"/>
      <c r="HC2356"/>
      <c r="HD2356"/>
      <c r="HE2356"/>
      <c r="HJ2356"/>
      <c r="HK2356"/>
      <c r="HL2356"/>
      <c r="HM2356"/>
      <c r="HN2356"/>
      <c r="HO2356"/>
      <c r="HP2356"/>
      <c r="HQ2356"/>
      <c r="HR2356"/>
      <c r="HS2356"/>
      <c r="HT2356"/>
      <c r="HU2356"/>
      <c r="HV2356"/>
      <c r="HW2356"/>
      <c r="HX2356"/>
      <c r="HY2356"/>
      <c r="HZ2356"/>
      <c r="IA2356"/>
      <c r="IB2356"/>
      <c r="IC2356"/>
      <c r="ID2356"/>
      <c r="IE2356"/>
      <c r="IF2356"/>
      <c r="IG2356"/>
      <c r="IH2356"/>
      <c r="II2356"/>
      <c r="IJ2356"/>
      <c r="IK2356"/>
      <c r="IL2356"/>
      <c r="IM2356"/>
      <c r="IN2356"/>
      <c r="IO2356"/>
    </row>
    <row r="2357" spans="2:249" s="1" customFormat="1">
      <c r="B2357"/>
      <c r="C2357"/>
      <c r="D2357"/>
      <c r="I2357" s="2"/>
      <c r="K2357"/>
      <c r="L2357"/>
      <c r="M2357"/>
      <c r="N2357"/>
      <c r="O2357"/>
      <c r="T2357" s="2"/>
      <c r="V2357"/>
      <c r="W2357"/>
      <c r="X2357"/>
      <c r="AC2357" s="2"/>
      <c r="AE2357"/>
      <c r="AF2357"/>
      <c r="AG2357"/>
      <c r="AL2357" s="2"/>
      <c r="AN2357"/>
      <c r="AO2357"/>
      <c r="AP2357"/>
      <c r="AU2357" s="2"/>
      <c r="AW2357"/>
      <c r="AX2357"/>
      <c r="AY2357"/>
      <c r="BD2357" s="2"/>
      <c r="BF2357"/>
      <c r="BG2357"/>
      <c r="BH2357"/>
      <c r="BM2357" s="2"/>
      <c r="BO2357"/>
      <c r="BP2357"/>
      <c r="BQ2357"/>
      <c r="BV2357" s="2"/>
      <c r="BX2357"/>
      <c r="BY2357"/>
      <c r="BZ2357"/>
      <c r="CE2357" s="2"/>
      <c r="CG2357"/>
      <c r="CH2357"/>
      <c r="CI2357"/>
      <c r="CN2357" s="2"/>
      <c r="CP2357"/>
      <c r="CQ2357"/>
      <c r="CR2357"/>
      <c r="CW2357" s="2"/>
      <c r="CY2357"/>
      <c r="CZ2357"/>
      <c r="DA2357"/>
      <c r="DF2357" s="2"/>
      <c r="DH2357"/>
      <c r="DI2357"/>
      <c r="DJ2357"/>
      <c r="DO2357" s="2"/>
      <c r="DQ2357"/>
      <c r="DR2357"/>
      <c r="DS2357"/>
      <c r="DX2357" s="2"/>
      <c r="DZ2357"/>
      <c r="EA2357"/>
      <c r="EB2357"/>
      <c r="EG2357" s="2"/>
      <c r="EI2357"/>
      <c r="EJ2357"/>
      <c r="EK2357"/>
      <c r="EP2357" s="2"/>
      <c r="ER2357"/>
      <c r="ES2357"/>
      <c r="ET2357"/>
      <c r="EY2357" s="2"/>
      <c r="FA2357"/>
      <c r="FB2357"/>
      <c r="FC2357"/>
      <c r="FH2357" s="2"/>
      <c r="FJ2357"/>
      <c r="FK2357"/>
      <c r="FL2357"/>
      <c r="FQ2357" s="2"/>
      <c r="FS2357"/>
      <c r="FT2357"/>
      <c r="FU2357"/>
      <c r="FZ2357" s="2"/>
      <c r="GB2357"/>
      <c r="GC2357"/>
      <c r="GD2357"/>
      <c r="GI2357" s="2"/>
      <c r="GK2357"/>
      <c r="GL2357"/>
      <c r="GM2357"/>
      <c r="GR2357" s="2"/>
      <c r="GT2357"/>
      <c r="GU2357"/>
      <c r="GV2357"/>
      <c r="HA2357" s="2"/>
      <c r="HC2357"/>
      <c r="HD2357"/>
      <c r="HE2357"/>
      <c r="HJ2357"/>
      <c r="HK2357"/>
      <c r="HL2357"/>
      <c r="HM2357"/>
      <c r="HN2357"/>
      <c r="HO2357"/>
      <c r="HP2357"/>
      <c r="HQ2357"/>
      <c r="HR2357"/>
      <c r="HS2357"/>
      <c r="HT2357"/>
      <c r="HU2357"/>
      <c r="HV2357"/>
      <c r="HW2357"/>
      <c r="HX2357"/>
      <c r="HY2357"/>
      <c r="HZ2357"/>
      <c r="IA2357"/>
      <c r="IB2357"/>
      <c r="IC2357"/>
      <c r="ID2357"/>
      <c r="IE2357"/>
      <c r="IF2357"/>
      <c r="IG2357"/>
      <c r="IH2357"/>
      <c r="II2357"/>
      <c r="IJ2357"/>
      <c r="IK2357"/>
      <c r="IL2357"/>
      <c r="IM2357"/>
      <c r="IN2357"/>
      <c r="IO2357"/>
    </row>
    <row r="2358" spans="2:249" s="1" customFormat="1">
      <c r="B2358"/>
      <c r="C2358"/>
      <c r="D2358"/>
      <c r="I2358" s="2"/>
      <c r="K2358"/>
      <c r="L2358"/>
      <c r="M2358"/>
      <c r="N2358"/>
      <c r="O2358"/>
      <c r="T2358" s="2"/>
      <c r="V2358"/>
      <c r="W2358"/>
      <c r="X2358"/>
      <c r="AC2358" s="2"/>
      <c r="AE2358"/>
      <c r="AF2358"/>
      <c r="AG2358"/>
      <c r="AL2358" s="2"/>
      <c r="AN2358"/>
      <c r="AO2358"/>
      <c r="AP2358"/>
      <c r="AU2358" s="2"/>
      <c r="AW2358"/>
      <c r="AX2358"/>
      <c r="AY2358"/>
      <c r="BD2358" s="2"/>
      <c r="BF2358"/>
      <c r="BG2358"/>
      <c r="BH2358"/>
      <c r="BM2358" s="2"/>
      <c r="BO2358"/>
      <c r="BP2358"/>
      <c r="BQ2358"/>
      <c r="BV2358" s="2"/>
      <c r="BX2358"/>
      <c r="BY2358"/>
      <c r="BZ2358"/>
      <c r="CE2358" s="2"/>
      <c r="CG2358"/>
      <c r="CH2358"/>
      <c r="CI2358"/>
      <c r="CN2358" s="2"/>
      <c r="CP2358"/>
      <c r="CQ2358"/>
      <c r="CR2358"/>
      <c r="CW2358" s="2"/>
      <c r="CY2358"/>
      <c r="CZ2358"/>
      <c r="DA2358"/>
      <c r="DF2358" s="2"/>
      <c r="DH2358"/>
      <c r="DI2358"/>
      <c r="DJ2358"/>
      <c r="DO2358" s="2"/>
      <c r="DQ2358"/>
      <c r="DR2358"/>
      <c r="DS2358"/>
      <c r="DX2358" s="2"/>
      <c r="DZ2358"/>
      <c r="EA2358"/>
      <c r="EB2358"/>
      <c r="EG2358" s="2"/>
      <c r="EI2358"/>
      <c r="EJ2358"/>
      <c r="EK2358"/>
      <c r="EP2358" s="2"/>
      <c r="ER2358"/>
      <c r="ES2358"/>
      <c r="ET2358"/>
      <c r="EY2358" s="2"/>
      <c r="FA2358"/>
      <c r="FB2358"/>
      <c r="FC2358"/>
      <c r="FH2358" s="2"/>
      <c r="FJ2358"/>
      <c r="FK2358"/>
      <c r="FL2358"/>
      <c r="FQ2358" s="2"/>
      <c r="FS2358"/>
      <c r="FT2358"/>
      <c r="FU2358"/>
      <c r="FZ2358" s="2"/>
      <c r="GB2358"/>
      <c r="GC2358"/>
      <c r="GD2358"/>
      <c r="GI2358" s="2"/>
      <c r="GK2358"/>
      <c r="GL2358"/>
      <c r="GM2358"/>
      <c r="GR2358" s="2"/>
      <c r="GT2358"/>
      <c r="GU2358"/>
      <c r="GV2358"/>
      <c r="HA2358" s="2"/>
      <c r="HC2358"/>
      <c r="HD2358"/>
      <c r="HE2358"/>
      <c r="HJ2358"/>
      <c r="HK2358"/>
      <c r="HL2358"/>
      <c r="HM2358"/>
      <c r="HN2358"/>
      <c r="HO2358"/>
      <c r="HP2358"/>
      <c r="HQ2358"/>
      <c r="HR2358"/>
      <c r="HS2358"/>
      <c r="HT2358"/>
      <c r="HU2358"/>
      <c r="HV2358"/>
      <c r="HW2358"/>
      <c r="HX2358"/>
      <c r="HY2358"/>
      <c r="HZ2358"/>
      <c r="IA2358"/>
      <c r="IB2358"/>
      <c r="IC2358"/>
      <c r="ID2358"/>
      <c r="IE2358"/>
      <c r="IF2358"/>
      <c r="IG2358"/>
      <c r="IH2358"/>
      <c r="II2358"/>
      <c r="IJ2358"/>
      <c r="IK2358"/>
      <c r="IL2358"/>
      <c r="IM2358"/>
      <c r="IN2358"/>
      <c r="IO2358"/>
    </row>
    <row r="2359" spans="2:249" s="1" customFormat="1">
      <c r="B2359"/>
      <c r="C2359"/>
      <c r="D2359"/>
      <c r="I2359" s="2"/>
      <c r="K2359"/>
      <c r="L2359"/>
      <c r="M2359"/>
      <c r="N2359"/>
      <c r="O2359"/>
      <c r="T2359" s="2"/>
      <c r="V2359"/>
      <c r="W2359"/>
      <c r="X2359"/>
      <c r="AC2359" s="2"/>
      <c r="AE2359"/>
      <c r="AF2359"/>
      <c r="AG2359"/>
      <c r="AL2359" s="2"/>
      <c r="AN2359"/>
      <c r="AO2359"/>
      <c r="AP2359"/>
      <c r="AU2359" s="2"/>
      <c r="AW2359"/>
      <c r="AX2359"/>
      <c r="AY2359"/>
      <c r="BD2359" s="2"/>
      <c r="BF2359"/>
      <c r="BG2359"/>
      <c r="BH2359"/>
      <c r="BM2359" s="2"/>
      <c r="BO2359"/>
      <c r="BP2359"/>
      <c r="BQ2359"/>
      <c r="BV2359" s="2"/>
      <c r="BX2359"/>
      <c r="BY2359"/>
      <c r="BZ2359"/>
      <c r="CE2359" s="2"/>
      <c r="CG2359"/>
      <c r="CH2359"/>
      <c r="CI2359"/>
      <c r="CN2359" s="2"/>
      <c r="CP2359"/>
      <c r="CQ2359"/>
      <c r="CR2359"/>
      <c r="CW2359" s="2"/>
      <c r="CY2359"/>
      <c r="CZ2359"/>
      <c r="DA2359"/>
      <c r="DF2359" s="2"/>
      <c r="DH2359"/>
      <c r="DI2359"/>
      <c r="DJ2359"/>
      <c r="DO2359" s="2"/>
      <c r="DQ2359"/>
      <c r="DR2359"/>
      <c r="DS2359"/>
      <c r="DX2359" s="2"/>
      <c r="DZ2359"/>
      <c r="EA2359"/>
      <c r="EB2359"/>
      <c r="EG2359" s="2"/>
      <c r="EI2359"/>
      <c r="EJ2359"/>
      <c r="EK2359"/>
      <c r="EP2359" s="2"/>
      <c r="ER2359"/>
      <c r="ES2359"/>
      <c r="ET2359"/>
      <c r="EY2359" s="2"/>
      <c r="FA2359"/>
      <c r="FB2359"/>
      <c r="FC2359"/>
      <c r="FH2359" s="2"/>
      <c r="FJ2359"/>
      <c r="FK2359"/>
      <c r="FL2359"/>
      <c r="FQ2359" s="2"/>
      <c r="FS2359"/>
      <c r="FT2359"/>
      <c r="FU2359"/>
      <c r="FZ2359" s="2"/>
      <c r="GB2359"/>
      <c r="GC2359"/>
      <c r="GD2359"/>
      <c r="GI2359" s="2"/>
      <c r="GK2359"/>
      <c r="GL2359"/>
      <c r="GM2359"/>
      <c r="GR2359" s="2"/>
      <c r="GT2359"/>
      <c r="GU2359"/>
      <c r="GV2359"/>
      <c r="HA2359" s="2"/>
      <c r="HC2359"/>
      <c r="HD2359"/>
      <c r="HE2359"/>
      <c r="HJ2359"/>
      <c r="HK2359"/>
      <c r="HL2359"/>
      <c r="HM2359"/>
      <c r="HN2359"/>
      <c r="HO2359"/>
      <c r="HP2359"/>
      <c r="HQ2359"/>
      <c r="HR2359"/>
      <c r="HS2359"/>
      <c r="HT2359"/>
      <c r="HU2359"/>
      <c r="HV2359"/>
      <c r="HW2359"/>
      <c r="HX2359"/>
      <c r="HY2359"/>
      <c r="HZ2359"/>
      <c r="IA2359"/>
      <c r="IB2359"/>
      <c r="IC2359"/>
      <c r="ID2359"/>
      <c r="IE2359"/>
      <c r="IF2359"/>
      <c r="IG2359"/>
      <c r="IH2359"/>
      <c r="II2359"/>
      <c r="IJ2359"/>
      <c r="IK2359"/>
      <c r="IL2359"/>
      <c r="IM2359"/>
      <c r="IN2359"/>
      <c r="IO2359"/>
    </row>
    <row r="2360" spans="2:249" s="1" customFormat="1">
      <c r="B2360"/>
      <c r="C2360"/>
      <c r="D2360"/>
      <c r="I2360" s="2"/>
      <c r="K2360"/>
      <c r="L2360"/>
      <c r="M2360"/>
      <c r="N2360"/>
      <c r="O2360"/>
      <c r="T2360" s="2"/>
      <c r="V2360"/>
      <c r="W2360"/>
      <c r="X2360"/>
      <c r="AC2360" s="2"/>
      <c r="AE2360"/>
      <c r="AF2360"/>
      <c r="AG2360"/>
      <c r="AL2360" s="2"/>
      <c r="AN2360"/>
      <c r="AO2360"/>
      <c r="AP2360"/>
      <c r="AU2360" s="2"/>
      <c r="AW2360"/>
      <c r="AX2360"/>
      <c r="AY2360"/>
      <c r="BD2360" s="2"/>
      <c r="BF2360"/>
      <c r="BG2360"/>
      <c r="BH2360"/>
      <c r="BM2360" s="2"/>
      <c r="BO2360"/>
      <c r="BP2360"/>
      <c r="BQ2360"/>
      <c r="BV2360" s="2"/>
      <c r="BX2360"/>
      <c r="BY2360"/>
      <c r="BZ2360"/>
      <c r="CE2360" s="2"/>
      <c r="CG2360"/>
      <c r="CH2360"/>
      <c r="CI2360"/>
      <c r="CN2360" s="2"/>
      <c r="CP2360"/>
      <c r="CQ2360"/>
      <c r="CR2360"/>
      <c r="CW2360" s="2"/>
      <c r="CY2360"/>
      <c r="CZ2360"/>
      <c r="DA2360"/>
      <c r="DF2360" s="2"/>
      <c r="DH2360"/>
      <c r="DI2360"/>
      <c r="DJ2360"/>
      <c r="DO2360" s="2"/>
      <c r="DQ2360"/>
      <c r="DR2360"/>
      <c r="DS2360"/>
      <c r="DX2360" s="2"/>
      <c r="DZ2360"/>
      <c r="EA2360"/>
      <c r="EB2360"/>
      <c r="EG2360" s="2"/>
      <c r="EI2360"/>
      <c r="EJ2360"/>
      <c r="EK2360"/>
      <c r="EP2360" s="2"/>
      <c r="ER2360"/>
      <c r="ES2360"/>
      <c r="ET2360"/>
      <c r="EY2360" s="2"/>
      <c r="FA2360"/>
      <c r="FB2360"/>
      <c r="FC2360"/>
      <c r="FH2360" s="2"/>
      <c r="FJ2360"/>
      <c r="FK2360"/>
      <c r="FL2360"/>
      <c r="FQ2360" s="2"/>
      <c r="FS2360"/>
      <c r="FT2360"/>
      <c r="FU2360"/>
      <c r="FZ2360" s="2"/>
      <c r="GB2360"/>
      <c r="GC2360"/>
      <c r="GD2360"/>
      <c r="GI2360" s="2"/>
      <c r="GK2360"/>
      <c r="GL2360"/>
      <c r="GM2360"/>
      <c r="GR2360" s="2"/>
      <c r="GT2360"/>
      <c r="GU2360"/>
      <c r="GV2360"/>
      <c r="HA2360" s="2"/>
      <c r="HC2360"/>
      <c r="HD2360"/>
      <c r="HE2360"/>
      <c r="HJ2360"/>
      <c r="HK2360"/>
      <c r="HL2360"/>
      <c r="HM2360"/>
      <c r="HN2360"/>
      <c r="HO2360"/>
      <c r="HP2360"/>
      <c r="HQ2360"/>
      <c r="HR2360"/>
      <c r="HS2360"/>
      <c r="HT2360"/>
      <c r="HU2360"/>
      <c r="HV2360"/>
      <c r="HW2360"/>
      <c r="HX2360"/>
      <c r="HY2360"/>
      <c r="HZ2360"/>
      <c r="IA2360"/>
      <c r="IB2360"/>
      <c r="IC2360"/>
      <c r="ID2360"/>
      <c r="IE2360"/>
      <c r="IF2360"/>
      <c r="IG2360"/>
      <c r="IH2360"/>
      <c r="II2360"/>
      <c r="IJ2360"/>
      <c r="IK2360"/>
      <c r="IL2360"/>
      <c r="IM2360"/>
      <c r="IN2360"/>
      <c r="IO2360"/>
    </row>
    <row r="2361" spans="2:249" s="1" customFormat="1">
      <c r="B2361"/>
      <c r="C2361"/>
      <c r="D2361"/>
      <c r="I2361" s="2"/>
      <c r="K2361"/>
      <c r="L2361"/>
      <c r="M2361"/>
      <c r="N2361"/>
      <c r="O2361"/>
      <c r="T2361" s="2"/>
      <c r="V2361"/>
      <c r="W2361"/>
      <c r="X2361"/>
      <c r="AC2361" s="2"/>
      <c r="AE2361"/>
      <c r="AF2361"/>
      <c r="AG2361"/>
      <c r="AL2361" s="2"/>
      <c r="AN2361"/>
      <c r="AO2361"/>
      <c r="AP2361"/>
      <c r="AU2361" s="2"/>
      <c r="AW2361"/>
      <c r="AX2361"/>
      <c r="AY2361"/>
      <c r="BD2361" s="2"/>
      <c r="BF2361"/>
      <c r="BG2361"/>
      <c r="BH2361"/>
      <c r="BM2361" s="2"/>
      <c r="BO2361"/>
      <c r="BP2361"/>
      <c r="BQ2361"/>
      <c r="BV2361" s="2"/>
      <c r="BX2361"/>
      <c r="BY2361"/>
      <c r="BZ2361"/>
      <c r="CE2361" s="2"/>
      <c r="CG2361"/>
      <c r="CH2361"/>
      <c r="CI2361"/>
      <c r="CN2361" s="2"/>
      <c r="CP2361"/>
      <c r="CQ2361"/>
      <c r="CR2361"/>
      <c r="CW2361" s="2"/>
      <c r="CY2361"/>
      <c r="CZ2361"/>
      <c r="DA2361"/>
      <c r="DF2361" s="2"/>
      <c r="DH2361"/>
      <c r="DI2361"/>
      <c r="DJ2361"/>
      <c r="DO2361" s="2"/>
      <c r="DQ2361"/>
      <c r="DR2361"/>
      <c r="DS2361"/>
      <c r="DX2361" s="2"/>
      <c r="DZ2361"/>
      <c r="EA2361"/>
      <c r="EB2361"/>
      <c r="EG2361" s="2"/>
      <c r="EI2361"/>
      <c r="EJ2361"/>
      <c r="EK2361"/>
      <c r="EP2361" s="2"/>
      <c r="ER2361"/>
      <c r="ES2361"/>
      <c r="ET2361"/>
      <c r="EY2361" s="2"/>
      <c r="FA2361"/>
      <c r="FB2361"/>
      <c r="FC2361"/>
      <c r="FH2361" s="2"/>
      <c r="FJ2361"/>
      <c r="FK2361"/>
      <c r="FL2361"/>
      <c r="FQ2361" s="2"/>
      <c r="FS2361"/>
      <c r="FT2361"/>
      <c r="FU2361"/>
      <c r="FZ2361" s="2"/>
      <c r="GB2361"/>
      <c r="GC2361"/>
      <c r="GD2361"/>
      <c r="GI2361" s="2"/>
      <c r="GK2361"/>
      <c r="GL2361"/>
      <c r="GM2361"/>
      <c r="GR2361" s="2"/>
      <c r="GT2361"/>
      <c r="GU2361"/>
      <c r="GV2361"/>
      <c r="HA2361" s="2"/>
      <c r="HC2361"/>
      <c r="HD2361"/>
      <c r="HE2361"/>
      <c r="HJ2361"/>
      <c r="HK2361"/>
      <c r="HL2361"/>
      <c r="HM2361"/>
      <c r="HN2361"/>
      <c r="HO2361"/>
      <c r="HP2361"/>
      <c r="HQ2361"/>
      <c r="HR2361"/>
      <c r="HS2361"/>
      <c r="HT2361"/>
      <c r="HU2361"/>
      <c r="HV2361"/>
      <c r="HW2361"/>
      <c r="HX2361"/>
      <c r="HY2361"/>
      <c r="HZ2361"/>
      <c r="IA2361"/>
      <c r="IB2361"/>
      <c r="IC2361"/>
      <c r="ID2361"/>
      <c r="IE2361"/>
      <c r="IF2361"/>
      <c r="IG2361"/>
      <c r="IH2361"/>
      <c r="II2361"/>
      <c r="IJ2361"/>
      <c r="IK2361"/>
      <c r="IL2361"/>
      <c r="IM2361"/>
      <c r="IN2361"/>
      <c r="IO2361"/>
    </row>
    <row r="2362" spans="2:249" s="1" customFormat="1">
      <c r="B2362"/>
      <c r="C2362"/>
      <c r="D2362"/>
      <c r="I2362" s="2"/>
      <c r="K2362"/>
      <c r="L2362"/>
      <c r="M2362"/>
      <c r="N2362"/>
      <c r="O2362"/>
      <c r="T2362" s="2"/>
      <c r="V2362"/>
      <c r="W2362"/>
      <c r="X2362"/>
      <c r="AC2362" s="2"/>
      <c r="AE2362"/>
      <c r="AF2362"/>
      <c r="AG2362"/>
      <c r="AL2362" s="2"/>
      <c r="AN2362"/>
      <c r="AO2362"/>
      <c r="AP2362"/>
      <c r="AU2362" s="2"/>
      <c r="AW2362"/>
      <c r="AX2362"/>
      <c r="AY2362"/>
      <c r="BD2362" s="2"/>
      <c r="BF2362"/>
      <c r="BG2362"/>
      <c r="BH2362"/>
      <c r="BM2362" s="2"/>
      <c r="BO2362"/>
      <c r="BP2362"/>
      <c r="BQ2362"/>
      <c r="BV2362" s="2"/>
      <c r="BX2362"/>
      <c r="BY2362"/>
      <c r="BZ2362"/>
      <c r="CE2362" s="2"/>
      <c r="CG2362"/>
      <c r="CH2362"/>
      <c r="CI2362"/>
      <c r="CN2362" s="2"/>
      <c r="CP2362"/>
      <c r="CQ2362"/>
      <c r="CR2362"/>
      <c r="CW2362" s="2"/>
      <c r="CY2362"/>
      <c r="CZ2362"/>
      <c r="DA2362"/>
      <c r="DF2362" s="2"/>
      <c r="DH2362"/>
      <c r="DI2362"/>
      <c r="DJ2362"/>
      <c r="DO2362" s="2"/>
      <c r="DQ2362"/>
      <c r="DR2362"/>
      <c r="DS2362"/>
      <c r="DX2362" s="2"/>
      <c r="DZ2362"/>
      <c r="EA2362"/>
      <c r="EB2362"/>
      <c r="EG2362" s="2"/>
      <c r="EI2362"/>
      <c r="EJ2362"/>
      <c r="EK2362"/>
      <c r="EP2362" s="2"/>
      <c r="ER2362"/>
      <c r="ES2362"/>
      <c r="ET2362"/>
      <c r="EY2362" s="2"/>
      <c r="FA2362"/>
      <c r="FB2362"/>
      <c r="FC2362"/>
      <c r="FH2362" s="2"/>
      <c r="FJ2362"/>
      <c r="FK2362"/>
      <c r="FL2362"/>
      <c r="FQ2362" s="2"/>
      <c r="FS2362"/>
      <c r="FT2362"/>
      <c r="FU2362"/>
      <c r="FZ2362" s="2"/>
      <c r="GB2362"/>
      <c r="GC2362"/>
      <c r="GD2362"/>
      <c r="GI2362" s="2"/>
      <c r="GK2362"/>
      <c r="GL2362"/>
      <c r="GM2362"/>
      <c r="GR2362" s="2"/>
      <c r="GT2362"/>
      <c r="GU2362"/>
      <c r="GV2362"/>
      <c r="HA2362" s="2"/>
      <c r="HC2362"/>
      <c r="HD2362"/>
      <c r="HE2362"/>
      <c r="HJ2362"/>
      <c r="HK2362"/>
      <c r="HL2362"/>
      <c r="HM2362"/>
      <c r="HN2362"/>
      <c r="HO2362"/>
      <c r="HP2362"/>
      <c r="HQ2362"/>
      <c r="HR2362"/>
      <c r="HS2362"/>
      <c r="HT2362"/>
      <c r="HU2362"/>
      <c r="HV2362"/>
      <c r="HW2362"/>
      <c r="HX2362"/>
      <c r="HY2362"/>
      <c r="HZ2362"/>
      <c r="IA2362"/>
      <c r="IB2362"/>
      <c r="IC2362"/>
      <c r="ID2362"/>
      <c r="IE2362"/>
      <c r="IF2362"/>
      <c r="IG2362"/>
      <c r="IH2362"/>
      <c r="II2362"/>
      <c r="IJ2362"/>
      <c r="IK2362"/>
      <c r="IL2362"/>
      <c r="IM2362"/>
      <c r="IN2362"/>
      <c r="IO2362"/>
    </row>
    <row r="2363" spans="2:249" s="1" customFormat="1">
      <c r="B2363"/>
      <c r="C2363"/>
      <c r="D2363"/>
      <c r="I2363" s="2"/>
      <c r="K2363"/>
      <c r="L2363"/>
      <c r="M2363"/>
      <c r="N2363"/>
      <c r="O2363"/>
      <c r="T2363" s="2"/>
      <c r="V2363"/>
      <c r="W2363"/>
      <c r="X2363"/>
      <c r="AC2363" s="2"/>
      <c r="AE2363"/>
      <c r="AF2363"/>
      <c r="AG2363"/>
      <c r="AL2363" s="2"/>
      <c r="AN2363"/>
      <c r="AO2363"/>
      <c r="AP2363"/>
      <c r="AU2363" s="2"/>
      <c r="AW2363"/>
      <c r="AX2363"/>
      <c r="AY2363"/>
      <c r="BD2363" s="2"/>
      <c r="BF2363"/>
      <c r="BG2363"/>
      <c r="BH2363"/>
      <c r="BM2363" s="2"/>
      <c r="BO2363"/>
      <c r="BP2363"/>
      <c r="BQ2363"/>
      <c r="BV2363" s="2"/>
      <c r="BX2363"/>
      <c r="BY2363"/>
      <c r="BZ2363"/>
      <c r="CE2363" s="2"/>
      <c r="CG2363"/>
      <c r="CH2363"/>
      <c r="CI2363"/>
      <c r="CN2363" s="2"/>
      <c r="CP2363"/>
      <c r="CQ2363"/>
      <c r="CR2363"/>
      <c r="CW2363" s="2"/>
      <c r="CY2363"/>
      <c r="CZ2363"/>
      <c r="DA2363"/>
      <c r="DF2363" s="2"/>
      <c r="DH2363"/>
      <c r="DI2363"/>
      <c r="DJ2363"/>
      <c r="DO2363" s="2"/>
      <c r="DQ2363"/>
      <c r="DR2363"/>
      <c r="DS2363"/>
      <c r="DX2363" s="2"/>
      <c r="DZ2363"/>
      <c r="EA2363"/>
      <c r="EB2363"/>
      <c r="EG2363" s="2"/>
      <c r="EI2363"/>
      <c r="EJ2363"/>
      <c r="EK2363"/>
      <c r="EP2363" s="2"/>
      <c r="ER2363"/>
      <c r="ES2363"/>
      <c r="ET2363"/>
      <c r="EY2363" s="2"/>
      <c r="FA2363"/>
      <c r="FB2363"/>
      <c r="FC2363"/>
      <c r="FH2363" s="2"/>
      <c r="FJ2363"/>
      <c r="FK2363"/>
      <c r="FL2363"/>
      <c r="FQ2363" s="2"/>
      <c r="FS2363"/>
      <c r="FT2363"/>
      <c r="FU2363"/>
      <c r="FZ2363" s="2"/>
      <c r="GB2363"/>
      <c r="GC2363"/>
      <c r="GD2363"/>
      <c r="GI2363" s="2"/>
      <c r="GK2363"/>
      <c r="GL2363"/>
      <c r="GM2363"/>
      <c r="GR2363" s="2"/>
      <c r="GT2363"/>
      <c r="GU2363"/>
      <c r="GV2363"/>
      <c r="HA2363" s="2"/>
      <c r="HC2363"/>
      <c r="HD2363"/>
      <c r="HE2363"/>
      <c r="HJ2363"/>
      <c r="HK2363"/>
      <c r="HL2363"/>
      <c r="HM2363"/>
      <c r="HN2363"/>
      <c r="HO2363"/>
      <c r="HP2363"/>
      <c r="HQ2363"/>
      <c r="HR2363"/>
      <c r="HS2363"/>
      <c r="HT2363"/>
      <c r="HU2363"/>
      <c r="HV2363"/>
      <c r="HW2363"/>
      <c r="HX2363"/>
      <c r="HY2363"/>
      <c r="HZ2363"/>
      <c r="IA2363"/>
      <c r="IB2363"/>
      <c r="IC2363"/>
      <c r="ID2363"/>
      <c r="IE2363"/>
      <c r="IF2363"/>
      <c r="IG2363"/>
      <c r="IH2363"/>
      <c r="II2363"/>
      <c r="IJ2363"/>
      <c r="IK2363"/>
      <c r="IL2363"/>
      <c r="IM2363"/>
      <c r="IN2363"/>
      <c r="IO2363"/>
    </row>
    <row r="2364" spans="2:249" s="1" customFormat="1">
      <c r="B2364"/>
      <c r="C2364"/>
      <c r="D2364"/>
      <c r="I2364" s="2"/>
      <c r="K2364"/>
      <c r="L2364"/>
      <c r="M2364"/>
      <c r="N2364"/>
      <c r="O2364"/>
      <c r="T2364" s="2"/>
      <c r="V2364"/>
      <c r="W2364"/>
      <c r="X2364"/>
      <c r="AC2364" s="2"/>
      <c r="AE2364"/>
      <c r="AF2364"/>
      <c r="AG2364"/>
      <c r="AL2364" s="2"/>
      <c r="AN2364"/>
      <c r="AO2364"/>
      <c r="AP2364"/>
      <c r="AU2364" s="2"/>
      <c r="AW2364"/>
      <c r="AX2364"/>
      <c r="AY2364"/>
      <c r="BD2364" s="2"/>
      <c r="BF2364"/>
      <c r="BG2364"/>
      <c r="BH2364"/>
      <c r="BM2364" s="2"/>
      <c r="BO2364"/>
      <c r="BP2364"/>
      <c r="BQ2364"/>
      <c r="BV2364" s="2"/>
      <c r="BX2364"/>
      <c r="BY2364"/>
      <c r="BZ2364"/>
      <c r="CE2364" s="2"/>
      <c r="CG2364"/>
      <c r="CH2364"/>
      <c r="CI2364"/>
      <c r="CN2364" s="2"/>
      <c r="CP2364"/>
      <c r="CQ2364"/>
      <c r="CR2364"/>
      <c r="CW2364" s="2"/>
      <c r="CY2364"/>
      <c r="CZ2364"/>
      <c r="DA2364"/>
      <c r="DF2364" s="2"/>
      <c r="DH2364"/>
      <c r="DI2364"/>
      <c r="DJ2364"/>
      <c r="DO2364" s="2"/>
      <c r="DQ2364"/>
      <c r="DR2364"/>
      <c r="DS2364"/>
      <c r="DX2364" s="2"/>
      <c r="DZ2364"/>
      <c r="EA2364"/>
      <c r="EB2364"/>
      <c r="EG2364" s="2"/>
      <c r="EI2364"/>
      <c r="EJ2364"/>
      <c r="EK2364"/>
      <c r="EP2364" s="2"/>
      <c r="ER2364"/>
      <c r="ES2364"/>
      <c r="ET2364"/>
      <c r="EY2364" s="2"/>
      <c r="FA2364"/>
      <c r="FB2364"/>
      <c r="FC2364"/>
      <c r="FH2364" s="2"/>
      <c r="FJ2364"/>
      <c r="FK2364"/>
      <c r="FL2364"/>
      <c r="FQ2364" s="2"/>
      <c r="FS2364"/>
      <c r="FT2364"/>
      <c r="FU2364"/>
      <c r="FZ2364" s="2"/>
      <c r="GB2364"/>
      <c r="GC2364"/>
      <c r="GD2364"/>
      <c r="GI2364" s="2"/>
      <c r="GK2364"/>
      <c r="GL2364"/>
      <c r="GM2364"/>
      <c r="GR2364" s="2"/>
      <c r="GT2364"/>
      <c r="GU2364"/>
      <c r="GV2364"/>
      <c r="HA2364" s="2"/>
      <c r="HC2364"/>
      <c r="HD2364"/>
      <c r="HE2364"/>
      <c r="HJ2364"/>
      <c r="HK2364"/>
      <c r="HL2364"/>
      <c r="HM2364"/>
      <c r="HN2364"/>
      <c r="HO2364"/>
      <c r="HP2364"/>
      <c r="HQ2364"/>
      <c r="HR2364"/>
      <c r="HS2364"/>
      <c r="HT2364"/>
      <c r="HU2364"/>
      <c r="HV2364"/>
      <c r="HW2364"/>
      <c r="HX2364"/>
      <c r="HY2364"/>
      <c r="HZ2364"/>
      <c r="IA2364"/>
      <c r="IB2364"/>
      <c r="IC2364"/>
      <c r="ID2364"/>
      <c r="IE2364"/>
      <c r="IF2364"/>
      <c r="IG2364"/>
      <c r="IH2364"/>
      <c r="II2364"/>
      <c r="IJ2364"/>
      <c r="IK2364"/>
      <c r="IL2364"/>
      <c r="IM2364"/>
      <c r="IN2364"/>
      <c r="IO2364"/>
    </row>
    <row r="2365" spans="2:249" s="1" customFormat="1">
      <c r="B2365"/>
      <c r="C2365"/>
      <c r="D2365"/>
      <c r="I2365" s="2"/>
      <c r="K2365"/>
      <c r="L2365"/>
      <c r="M2365"/>
      <c r="N2365"/>
      <c r="O2365"/>
      <c r="T2365" s="2"/>
      <c r="V2365"/>
      <c r="W2365"/>
      <c r="X2365"/>
      <c r="AC2365" s="2"/>
      <c r="AE2365"/>
      <c r="AF2365"/>
      <c r="AG2365"/>
      <c r="AL2365" s="2"/>
      <c r="AN2365"/>
      <c r="AO2365"/>
      <c r="AP2365"/>
      <c r="AU2365" s="2"/>
      <c r="AW2365"/>
      <c r="AX2365"/>
      <c r="AY2365"/>
      <c r="BD2365" s="2"/>
      <c r="BF2365"/>
      <c r="BG2365"/>
      <c r="BH2365"/>
      <c r="BM2365" s="2"/>
      <c r="BO2365"/>
      <c r="BP2365"/>
      <c r="BQ2365"/>
      <c r="BV2365" s="2"/>
      <c r="BX2365"/>
      <c r="BY2365"/>
      <c r="BZ2365"/>
      <c r="CE2365" s="2"/>
      <c r="CG2365"/>
      <c r="CH2365"/>
      <c r="CI2365"/>
      <c r="CN2365" s="2"/>
      <c r="CP2365"/>
      <c r="CQ2365"/>
      <c r="CR2365"/>
      <c r="CW2365" s="2"/>
      <c r="CY2365"/>
      <c r="CZ2365"/>
      <c r="DA2365"/>
      <c r="DF2365" s="2"/>
      <c r="DH2365"/>
      <c r="DI2365"/>
      <c r="DJ2365"/>
      <c r="DO2365" s="2"/>
      <c r="DQ2365"/>
      <c r="DR2365"/>
      <c r="DS2365"/>
      <c r="DX2365" s="2"/>
      <c r="DZ2365"/>
      <c r="EA2365"/>
      <c r="EB2365"/>
      <c r="EG2365" s="2"/>
      <c r="EI2365"/>
      <c r="EJ2365"/>
      <c r="EK2365"/>
      <c r="EP2365" s="2"/>
      <c r="ER2365"/>
      <c r="ES2365"/>
      <c r="ET2365"/>
      <c r="EY2365" s="2"/>
      <c r="FA2365"/>
      <c r="FB2365"/>
      <c r="FC2365"/>
      <c r="FH2365" s="2"/>
      <c r="FJ2365"/>
      <c r="FK2365"/>
      <c r="FL2365"/>
      <c r="FQ2365" s="2"/>
      <c r="FS2365"/>
      <c r="FT2365"/>
      <c r="FU2365"/>
      <c r="FZ2365" s="2"/>
      <c r="GB2365"/>
      <c r="GC2365"/>
      <c r="GD2365"/>
      <c r="GI2365" s="2"/>
      <c r="GK2365"/>
      <c r="GL2365"/>
      <c r="GM2365"/>
      <c r="GR2365" s="2"/>
      <c r="GT2365"/>
      <c r="GU2365"/>
      <c r="GV2365"/>
      <c r="HA2365" s="2"/>
      <c r="HC2365"/>
      <c r="HD2365"/>
      <c r="HE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  <c r="IO2365"/>
    </row>
    <row r="2366" spans="2:249" s="1" customFormat="1">
      <c r="B2366"/>
      <c r="C2366"/>
      <c r="D2366"/>
      <c r="I2366" s="2"/>
      <c r="K2366"/>
      <c r="L2366"/>
      <c r="M2366"/>
      <c r="N2366"/>
      <c r="O2366"/>
      <c r="T2366" s="2"/>
      <c r="V2366"/>
      <c r="W2366"/>
      <c r="X2366"/>
      <c r="AC2366" s="2"/>
      <c r="AE2366"/>
      <c r="AF2366"/>
      <c r="AG2366"/>
      <c r="AL2366" s="2"/>
      <c r="AN2366"/>
      <c r="AO2366"/>
      <c r="AP2366"/>
      <c r="AU2366" s="2"/>
      <c r="AW2366"/>
      <c r="AX2366"/>
      <c r="AY2366"/>
      <c r="BD2366" s="2"/>
      <c r="BF2366"/>
      <c r="BG2366"/>
      <c r="BH2366"/>
      <c r="BM2366" s="2"/>
      <c r="BO2366"/>
      <c r="BP2366"/>
      <c r="BQ2366"/>
      <c r="BV2366" s="2"/>
      <c r="BX2366"/>
      <c r="BY2366"/>
      <c r="BZ2366"/>
      <c r="CE2366" s="2"/>
      <c r="CG2366"/>
      <c r="CH2366"/>
      <c r="CI2366"/>
      <c r="CN2366" s="2"/>
      <c r="CP2366"/>
      <c r="CQ2366"/>
      <c r="CR2366"/>
      <c r="CW2366" s="2"/>
      <c r="CY2366"/>
      <c r="CZ2366"/>
      <c r="DA2366"/>
      <c r="DF2366" s="2"/>
      <c r="DH2366"/>
      <c r="DI2366"/>
      <c r="DJ2366"/>
      <c r="DO2366" s="2"/>
      <c r="DQ2366"/>
      <c r="DR2366"/>
      <c r="DS2366"/>
      <c r="DX2366" s="2"/>
      <c r="DZ2366"/>
      <c r="EA2366"/>
      <c r="EB2366"/>
      <c r="EG2366" s="2"/>
      <c r="EI2366"/>
      <c r="EJ2366"/>
      <c r="EK2366"/>
      <c r="EP2366" s="2"/>
      <c r="ER2366"/>
      <c r="ES2366"/>
      <c r="ET2366"/>
      <c r="EY2366" s="2"/>
      <c r="FA2366"/>
      <c r="FB2366"/>
      <c r="FC2366"/>
      <c r="FH2366" s="2"/>
      <c r="FJ2366"/>
      <c r="FK2366"/>
      <c r="FL2366"/>
      <c r="FQ2366" s="2"/>
      <c r="FS2366"/>
      <c r="FT2366"/>
      <c r="FU2366"/>
      <c r="FZ2366" s="2"/>
      <c r="GB2366"/>
      <c r="GC2366"/>
      <c r="GD2366"/>
      <c r="GI2366" s="2"/>
      <c r="GK2366"/>
      <c r="GL2366"/>
      <c r="GM2366"/>
      <c r="GR2366" s="2"/>
      <c r="GT2366"/>
      <c r="GU2366"/>
      <c r="GV2366"/>
      <c r="HA2366" s="2"/>
      <c r="HC2366"/>
      <c r="HD2366"/>
      <c r="HE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  <c r="IO2366"/>
    </row>
    <row r="2367" spans="2:249" s="1" customFormat="1">
      <c r="B2367"/>
      <c r="C2367"/>
      <c r="D2367"/>
      <c r="I2367" s="2"/>
      <c r="K2367"/>
      <c r="L2367"/>
      <c r="M2367"/>
      <c r="N2367"/>
      <c r="O2367"/>
      <c r="T2367" s="2"/>
      <c r="V2367"/>
      <c r="W2367"/>
      <c r="X2367"/>
      <c r="AC2367" s="2"/>
      <c r="AE2367"/>
      <c r="AF2367"/>
      <c r="AG2367"/>
      <c r="AL2367" s="2"/>
      <c r="AN2367"/>
      <c r="AO2367"/>
      <c r="AP2367"/>
      <c r="AU2367" s="2"/>
      <c r="AW2367"/>
      <c r="AX2367"/>
      <c r="AY2367"/>
      <c r="BD2367" s="2"/>
      <c r="BF2367"/>
      <c r="BG2367"/>
      <c r="BH2367"/>
      <c r="BM2367" s="2"/>
      <c r="BO2367"/>
      <c r="BP2367"/>
      <c r="BQ2367"/>
      <c r="BV2367" s="2"/>
      <c r="BX2367"/>
      <c r="BY2367"/>
      <c r="BZ2367"/>
      <c r="CE2367" s="2"/>
      <c r="CG2367"/>
      <c r="CH2367"/>
      <c r="CI2367"/>
      <c r="CN2367" s="2"/>
      <c r="CP2367"/>
      <c r="CQ2367"/>
      <c r="CR2367"/>
      <c r="CW2367" s="2"/>
      <c r="CY2367"/>
      <c r="CZ2367"/>
      <c r="DA2367"/>
      <c r="DF2367" s="2"/>
      <c r="DH2367"/>
      <c r="DI2367"/>
      <c r="DJ2367"/>
      <c r="DO2367" s="2"/>
      <c r="DQ2367"/>
      <c r="DR2367"/>
      <c r="DS2367"/>
      <c r="DX2367" s="2"/>
      <c r="DZ2367"/>
      <c r="EA2367"/>
      <c r="EB2367"/>
      <c r="EG2367" s="2"/>
      <c r="EI2367"/>
      <c r="EJ2367"/>
      <c r="EK2367"/>
      <c r="EP2367" s="2"/>
      <c r="ER2367"/>
      <c r="ES2367"/>
      <c r="ET2367"/>
      <c r="EY2367" s="2"/>
      <c r="FA2367"/>
      <c r="FB2367"/>
      <c r="FC2367"/>
      <c r="FH2367" s="2"/>
      <c r="FJ2367"/>
      <c r="FK2367"/>
      <c r="FL2367"/>
      <c r="FQ2367" s="2"/>
      <c r="FS2367"/>
      <c r="FT2367"/>
      <c r="FU2367"/>
      <c r="FZ2367" s="2"/>
      <c r="GB2367"/>
      <c r="GC2367"/>
      <c r="GD2367"/>
      <c r="GI2367" s="2"/>
      <c r="GK2367"/>
      <c r="GL2367"/>
      <c r="GM2367"/>
      <c r="GR2367" s="2"/>
      <c r="GT2367"/>
      <c r="GU2367"/>
      <c r="GV2367"/>
      <c r="HA2367" s="2"/>
      <c r="HC2367"/>
      <c r="HD2367"/>
      <c r="HE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</row>
    <row r="2368" spans="2:249" s="1" customFormat="1">
      <c r="B2368"/>
      <c r="C2368"/>
      <c r="D2368"/>
      <c r="I2368" s="2"/>
      <c r="K2368"/>
      <c r="L2368"/>
      <c r="M2368"/>
      <c r="N2368"/>
      <c r="O2368"/>
      <c r="T2368" s="2"/>
      <c r="V2368"/>
      <c r="W2368"/>
      <c r="X2368"/>
      <c r="AC2368" s="2"/>
      <c r="AE2368"/>
      <c r="AF2368"/>
      <c r="AG2368"/>
      <c r="AL2368" s="2"/>
      <c r="AN2368"/>
      <c r="AO2368"/>
      <c r="AP2368"/>
      <c r="AU2368" s="2"/>
      <c r="AW2368"/>
      <c r="AX2368"/>
      <c r="AY2368"/>
      <c r="BD2368" s="2"/>
      <c r="BF2368"/>
      <c r="BG2368"/>
      <c r="BH2368"/>
      <c r="BM2368" s="2"/>
      <c r="BO2368"/>
      <c r="BP2368"/>
      <c r="BQ2368"/>
      <c r="BV2368" s="2"/>
      <c r="BX2368"/>
      <c r="BY2368"/>
      <c r="BZ2368"/>
      <c r="CE2368" s="2"/>
      <c r="CG2368"/>
      <c r="CH2368"/>
      <c r="CI2368"/>
      <c r="CN2368" s="2"/>
      <c r="CP2368"/>
      <c r="CQ2368"/>
      <c r="CR2368"/>
      <c r="CW2368" s="2"/>
      <c r="CY2368"/>
      <c r="CZ2368"/>
      <c r="DA2368"/>
      <c r="DF2368" s="2"/>
      <c r="DH2368"/>
      <c r="DI2368"/>
      <c r="DJ2368"/>
      <c r="DO2368" s="2"/>
      <c r="DQ2368"/>
      <c r="DR2368"/>
      <c r="DS2368"/>
      <c r="DX2368" s="2"/>
      <c r="DZ2368"/>
      <c r="EA2368"/>
      <c r="EB2368"/>
      <c r="EG2368" s="2"/>
      <c r="EI2368"/>
      <c r="EJ2368"/>
      <c r="EK2368"/>
      <c r="EP2368" s="2"/>
      <c r="ER2368"/>
      <c r="ES2368"/>
      <c r="ET2368"/>
      <c r="EY2368" s="2"/>
      <c r="FA2368"/>
      <c r="FB2368"/>
      <c r="FC2368"/>
      <c r="FH2368" s="2"/>
      <c r="FJ2368"/>
      <c r="FK2368"/>
      <c r="FL2368"/>
      <c r="FQ2368" s="2"/>
      <c r="FS2368"/>
      <c r="FT2368"/>
      <c r="FU2368"/>
      <c r="FZ2368" s="2"/>
      <c r="GB2368"/>
      <c r="GC2368"/>
      <c r="GD2368"/>
      <c r="GI2368" s="2"/>
      <c r="GK2368"/>
      <c r="GL2368"/>
      <c r="GM2368"/>
      <c r="GR2368" s="2"/>
      <c r="GT2368"/>
      <c r="GU2368"/>
      <c r="GV2368"/>
      <c r="HA2368" s="2"/>
      <c r="HC2368"/>
      <c r="HD2368"/>
      <c r="HE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  <c r="IO2368"/>
    </row>
    <row r="2369" spans="2:249" s="1" customFormat="1">
      <c r="B2369"/>
      <c r="C2369"/>
      <c r="D2369"/>
      <c r="I2369" s="2"/>
      <c r="K2369"/>
      <c r="L2369"/>
      <c r="M2369"/>
      <c r="N2369"/>
      <c r="O2369"/>
      <c r="T2369" s="2"/>
      <c r="V2369"/>
      <c r="W2369"/>
      <c r="X2369"/>
      <c r="AC2369" s="2"/>
      <c r="AE2369"/>
      <c r="AF2369"/>
      <c r="AG2369"/>
      <c r="AL2369" s="2"/>
      <c r="AN2369"/>
      <c r="AO2369"/>
      <c r="AP2369"/>
      <c r="AU2369" s="2"/>
      <c r="AW2369"/>
      <c r="AX2369"/>
      <c r="AY2369"/>
      <c r="BD2369" s="2"/>
      <c r="BF2369"/>
      <c r="BG2369"/>
      <c r="BH2369"/>
      <c r="BM2369" s="2"/>
      <c r="BO2369"/>
      <c r="BP2369"/>
      <c r="BQ2369"/>
      <c r="BV2369" s="2"/>
      <c r="BX2369"/>
      <c r="BY2369"/>
      <c r="BZ2369"/>
      <c r="CE2369" s="2"/>
      <c r="CG2369"/>
      <c r="CH2369"/>
      <c r="CI2369"/>
      <c r="CN2369" s="2"/>
      <c r="CP2369"/>
      <c r="CQ2369"/>
      <c r="CR2369"/>
      <c r="CW2369" s="2"/>
      <c r="CY2369"/>
      <c r="CZ2369"/>
      <c r="DA2369"/>
      <c r="DF2369" s="2"/>
      <c r="DH2369"/>
      <c r="DI2369"/>
      <c r="DJ2369"/>
      <c r="DO2369" s="2"/>
      <c r="DQ2369"/>
      <c r="DR2369"/>
      <c r="DS2369"/>
      <c r="DX2369" s="2"/>
      <c r="DZ2369"/>
      <c r="EA2369"/>
      <c r="EB2369"/>
      <c r="EG2369" s="2"/>
      <c r="EI2369"/>
      <c r="EJ2369"/>
      <c r="EK2369"/>
      <c r="EP2369" s="2"/>
      <c r="ER2369"/>
      <c r="ES2369"/>
      <c r="ET2369"/>
      <c r="EY2369" s="2"/>
      <c r="FA2369"/>
      <c r="FB2369"/>
      <c r="FC2369"/>
      <c r="FH2369" s="2"/>
      <c r="FJ2369"/>
      <c r="FK2369"/>
      <c r="FL2369"/>
      <c r="FQ2369" s="2"/>
      <c r="FS2369"/>
      <c r="FT2369"/>
      <c r="FU2369"/>
      <c r="FZ2369" s="2"/>
      <c r="GB2369"/>
      <c r="GC2369"/>
      <c r="GD2369"/>
      <c r="GI2369" s="2"/>
      <c r="GK2369"/>
      <c r="GL2369"/>
      <c r="GM2369"/>
      <c r="GR2369" s="2"/>
      <c r="GT2369"/>
      <c r="GU2369"/>
      <c r="GV2369"/>
      <c r="HA2369" s="2"/>
      <c r="HC2369"/>
      <c r="HD2369"/>
      <c r="HE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  <c r="IO2369"/>
    </row>
    <row r="2370" spans="2:249" s="1" customFormat="1">
      <c r="B2370"/>
      <c r="C2370"/>
      <c r="D2370"/>
      <c r="I2370" s="2"/>
      <c r="K2370"/>
      <c r="L2370"/>
      <c r="M2370"/>
      <c r="N2370"/>
      <c r="O2370"/>
      <c r="T2370" s="2"/>
      <c r="V2370"/>
      <c r="W2370"/>
      <c r="X2370"/>
      <c r="AC2370" s="2"/>
      <c r="AE2370"/>
      <c r="AF2370"/>
      <c r="AG2370"/>
      <c r="AL2370" s="2"/>
      <c r="AN2370"/>
      <c r="AO2370"/>
      <c r="AP2370"/>
      <c r="AU2370" s="2"/>
      <c r="AW2370"/>
      <c r="AX2370"/>
      <c r="AY2370"/>
      <c r="BD2370" s="2"/>
      <c r="BF2370"/>
      <c r="BG2370"/>
      <c r="BH2370"/>
      <c r="BM2370" s="2"/>
      <c r="BO2370"/>
      <c r="BP2370"/>
      <c r="BQ2370"/>
      <c r="BV2370" s="2"/>
      <c r="BX2370"/>
      <c r="BY2370"/>
      <c r="BZ2370"/>
      <c r="CE2370" s="2"/>
      <c r="CG2370"/>
      <c r="CH2370"/>
      <c r="CI2370"/>
      <c r="CN2370" s="2"/>
      <c r="CP2370"/>
      <c r="CQ2370"/>
      <c r="CR2370"/>
      <c r="CW2370" s="2"/>
      <c r="CY2370"/>
      <c r="CZ2370"/>
      <c r="DA2370"/>
      <c r="DF2370" s="2"/>
      <c r="DH2370"/>
      <c r="DI2370"/>
      <c r="DJ2370"/>
      <c r="DO2370" s="2"/>
      <c r="DQ2370"/>
      <c r="DR2370"/>
      <c r="DS2370"/>
      <c r="DX2370" s="2"/>
      <c r="DZ2370"/>
      <c r="EA2370"/>
      <c r="EB2370"/>
      <c r="EG2370" s="2"/>
      <c r="EI2370"/>
      <c r="EJ2370"/>
      <c r="EK2370"/>
      <c r="EP2370" s="2"/>
      <c r="ER2370"/>
      <c r="ES2370"/>
      <c r="ET2370"/>
      <c r="EY2370" s="2"/>
      <c r="FA2370"/>
      <c r="FB2370"/>
      <c r="FC2370"/>
      <c r="FH2370" s="2"/>
      <c r="FJ2370"/>
      <c r="FK2370"/>
      <c r="FL2370"/>
      <c r="FQ2370" s="2"/>
      <c r="FS2370"/>
      <c r="FT2370"/>
      <c r="FU2370"/>
      <c r="FZ2370" s="2"/>
      <c r="GB2370"/>
      <c r="GC2370"/>
      <c r="GD2370"/>
      <c r="GI2370" s="2"/>
      <c r="GK2370"/>
      <c r="GL2370"/>
      <c r="GM2370"/>
      <c r="GR2370" s="2"/>
      <c r="GT2370"/>
      <c r="GU2370"/>
      <c r="GV2370"/>
      <c r="HA2370" s="2"/>
      <c r="HC2370"/>
      <c r="HD2370"/>
      <c r="HE2370"/>
      <c r="HJ2370"/>
      <c r="HK2370"/>
      <c r="HL2370"/>
      <c r="HM2370"/>
      <c r="HN2370"/>
      <c r="HO2370"/>
      <c r="HP2370"/>
      <c r="HQ2370"/>
      <c r="HR2370"/>
      <c r="HS2370"/>
      <c r="HT2370"/>
      <c r="HU2370"/>
      <c r="HV2370"/>
      <c r="HW2370"/>
      <c r="HX2370"/>
      <c r="HY2370"/>
      <c r="HZ2370"/>
      <c r="IA2370"/>
      <c r="IB2370"/>
      <c r="IC2370"/>
      <c r="ID2370"/>
      <c r="IE2370"/>
      <c r="IF2370"/>
      <c r="IG2370"/>
      <c r="IH2370"/>
      <c r="II2370"/>
      <c r="IJ2370"/>
      <c r="IK2370"/>
      <c r="IL2370"/>
      <c r="IM2370"/>
      <c r="IN2370"/>
      <c r="IO2370"/>
    </row>
    <row r="2371" spans="2:249" s="1" customFormat="1">
      <c r="B2371"/>
      <c r="C2371"/>
      <c r="D2371"/>
      <c r="I2371" s="2"/>
      <c r="K2371"/>
      <c r="L2371"/>
      <c r="M2371"/>
      <c r="N2371"/>
      <c r="O2371"/>
      <c r="T2371" s="2"/>
      <c r="V2371"/>
      <c r="W2371"/>
      <c r="X2371"/>
      <c r="AC2371" s="2"/>
      <c r="AE2371"/>
      <c r="AF2371"/>
      <c r="AG2371"/>
      <c r="AL2371" s="2"/>
      <c r="AN2371"/>
      <c r="AO2371"/>
      <c r="AP2371"/>
      <c r="AU2371" s="2"/>
      <c r="AW2371"/>
      <c r="AX2371"/>
      <c r="AY2371"/>
      <c r="BD2371" s="2"/>
      <c r="BF2371"/>
      <c r="BG2371"/>
      <c r="BH2371"/>
      <c r="BM2371" s="2"/>
      <c r="BO2371"/>
      <c r="BP2371"/>
      <c r="BQ2371"/>
      <c r="BV2371" s="2"/>
      <c r="BX2371"/>
      <c r="BY2371"/>
      <c r="BZ2371"/>
      <c r="CE2371" s="2"/>
      <c r="CG2371"/>
      <c r="CH2371"/>
      <c r="CI2371"/>
      <c r="CN2371" s="2"/>
      <c r="CP2371"/>
      <c r="CQ2371"/>
      <c r="CR2371"/>
      <c r="CW2371" s="2"/>
      <c r="CY2371"/>
      <c r="CZ2371"/>
      <c r="DA2371"/>
      <c r="DF2371" s="2"/>
      <c r="DH2371"/>
      <c r="DI2371"/>
      <c r="DJ2371"/>
      <c r="DO2371" s="2"/>
      <c r="DQ2371"/>
      <c r="DR2371"/>
      <c r="DS2371"/>
      <c r="DX2371" s="2"/>
      <c r="DZ2371"/>
      <c r="EA2371"/>
      <c r="EB2371"/>
      <c r="EG2371" s="2"/>
      <c r="EI2371"/>
      <c r="EJ2371"/>
      <c r="EK2371"/>
      <c r="EP2371" s="2"/>
      <c r="ER2371"/>
      <c r="ES2371"/>
      <c r="ET2371"/>
      <c r="EY2371" s="2"/>
      <c r="FA2371"/>
      <c r="FB2371"/>
      <c r="FC2371"/>
      <c r="FH2371" s="2"/>
      <c r="FJ2371"/>
      <c r="FK2371"/>
      <c r="FL2371"/>
      <c r="FQ2371" s="2"/>
      <c r="FS2371"/>
      <c r="FT2371"/>
      <c r="FU2371"/>
      <c r="FZ2371" s="2"/>
      <c r="GB2371"/>
      <c r="GC2371"/>
      <c r="GD2371"/>
      <c r="GI2371" s="2"/>
      <c r="GK2371"/>
      <c r="GL2371"/>
      <c r="GM2371"/>
      <c r="GR2371" s="2"/>
      <c r="GT2371"/>
      <c r="GU2371"/>
      <c r="GV2371"/>
      <c r="HA2371" s="2"/>
      <c r="HC2371"/>
      <c r="HD2371"/>
      <c r="HE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  <c r="IO2371"/>
    </row>
    <row r="2372" spans="2:249" s="1" customFormat="1">
      <c r="B2372"/>
      <c r="C2372"/>
      <c r="D2372"/>
      <c r="I2372" s="2"/>
      <c r="K2372"/>
      <c r="L2372"/>
      <c r="M2372"/>
      <c r="N2372"/>
      <c r="O2372"/>
      <c r="T2372" s="2"/>
      <c r="V2372"/>
      <c r="W2372"/>
      <c r="X2372"/>
      <c r="AC2372" s="2"/>
      <c r="AE2372"/>
      <c r="AF2372"/>
      <c r="AG2372"/>
      <c r="AL2372" s="2"/>
      <c r="AN2372"/>
      <c r="AO2372"/>
      <c r="AP2372"/>
      <c r="AU2372" s="2"/>
      <c r="AW2372"/>
      <c r="AX2372"/>
      <c r="AY2372"/>
      <c r="BD2372" s="2"/>
      <c r="BF2372"/>
      <c r="BG2372"/>
      <c r="BH2372"/>
      <c r="BM2372" s="2"/>
      <c r="BO2372"/>
      <c r="BP2372"/>
      <c r="BQ2372"/>
      <c r="BV2372" s="2"/>
      <c r="BX2372"/>
      <c r="BY2372"/>
      <c r="BZ2372"/>
      <c r="CE2372" s="2"/>
      <c r="CG2372"/>
      <c r="CH2372"/>
      <c r="CI2372"/>
      <c r="CN2372" s="2"/>
      <c r="CP2372"/>
      <c r="CQ2372"/>
      <c r="CR2372"/>
      <c r="CW2372" s="2"/>
      <c r="CY2372"/>
      <c r="CZ2372"/>
      <c r="DA2372"/>
      <c r="DF2372" s="2"/>
      <c r="DH2372"/>
      <c r="DI2372"/>
      <c r="DJ2372"/>
      <c r="DO2372" s="2"/>
      <c r="DQ2372"/>
      <c r="DR2372"/>
      <c r="DS2372"/>
      <c r="DX2372" s="2"/>
      <c r="DZ2372"/>
      <c r="EA2372"/>
      <c r="EB2372"/>
      <c r="EG2372" s="2"/>
      <c r="EI2372"/>
      <c r="EJ2372"/>
      <c r="EK2372"/>
      <c r="EP2372" s="2"/>
      <c r="ER2372"/>
      <c r="ES2372"/>
      <c r="ET2372"/>
      <c r="EY2372" s="2"/>
      <c r="FA2372"/>
      <c r="FB2372"/>
      <c r="FC2372"/>
      <c r="FH2372" s="2"/>
      <c r="FJ2372"/>
      <c r="FK2372"/>
      <c r="FL2372"/>
      <c r="FQ2372" s="2"/>
      <c r="FS2372"/>
      <c r="FT2372"/>
      <c r="FU2372"/>
      <c r="FZ2372" s="2"/>
      <c r="GB2372"/>
      <c r="GC2372"/>
      <c r="GD2372"/>
      <c r="GI2372" s="2"/>
      <c r="GK2372"/>
      <c r="GL2372"/>
      <c r="GM2372"/>
      <c r="GR2372" s="2"/>
      <c r="GT2372"/>
      <c r="GU2372"/>
      <c r="GV2372"/>
      <c r="HA2372" s="2"/>
      <c r="HC2372"/>
      <c r="HD2372"/>
      <c r="HE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  <c r="IO2372"/>
    </row>
    <row r="2373" spans="2:249" s="1" customFormat="1">
      <c r="B2373"/>
      <c r="C2373"/>
      <c r="D2373"/>
      <c r="I2373" s="2"/>
      <c r="K2373"/>
      <c r="L2373"/>
      <c r="M2373"/>
      <c r="N2373"/>
      <c r="O2373"/>
      <c r="T2373" s="2"/>
      <c r="V2373"/>
      <c r="W2373"/>
      <c r="X2373"/>
      <c r="AC2373" s="2"/>
      <c r="AE2373"/>
      <c r="AF2373"/>
      <c r="AG2373"/>
      <c r="AL2373" s="2"/>
      <c r="AN2373"/>
      <c r="AO2373"/>
      <c r="AP2373"/>
      <c r="AU2373" s="2"/>
      <c r="AW2373"/>
      <c r="AX2373"/>
      <c r="AY2373"/>
      <c r="BD2373" s="2"/>
      <c r="BF2373"/>
      <c r="BG2373"/>
      <c r="BH2373"/>
      <c r="BM2373" s="2"/>
      <c r="BO2373"/>
      <c r="BP2373"/>
      <c r="BQ2373"/>
      <c r="BV2373" s="2"/>
      <c r="BX2373"/>
      <c r="BY2373"/>
      <c r="BZ2373"/>
      <c r="CE2373" s="2"/>
      <c r="CG2373"/>
      <c r="CH2373"/>
      <c r="CI2373"/>
      <c r="CN2373" s="2"/>
      <c r="CP2373"/>
      <c r="CQ2373"/>
      <c r="CR2373"/>
      <c r="CW2373" s="2"/>
      <c r="CY2373"/>
      <c r="CZ2373"/>
      <c r="DA2373"/>
      <c r="DF2373" s="2"/>
      <c r="DH2373"/>
      <c r="DI2373"/>
      <c r="DJ2373"/>
      <c r="DO2373" s="2"/>
      <c r="DQ2373"/>
      <c r="DR2373"/>
      <c r="DS2373"/>
      <c r="DX2373" s="2"/>
      <c r="DZ2373"/>
      <c r="EA2373"/>
      <c r="EB2373"/>
      <c r="EG2373" s="2"/>
      <c r="EI2373"/>
      <c r="EJ2373"/>
      <c r="EK2373"/>
      <c r="EP2373" s="2"/>
      <c r="ER2373"/>
      <c r="ES2373"/>
      <c r="ET2373"/>
      <c r="EY2373" s="2"/>
      <c r="FA2373"/>
      <c r="FB2373"/>
      <c r="FC2373"/>
      <c r="FH2373" s="2"/>
      <c r="FJ2373"/>
      <c r="FK2373"/>
      <c r="FL2373"/>
      <c r="FQ2373" s="2"/>
      <c r="FS2373"/>
      <c r="FT2373"/>
      <c r="FU2373"/>
      <c r="FZ2373" s="2"/>
      <c r="GB2373"/>
      <c r="GC2373"/>
      <c r="GD2373"/>
      <c r="GI2373" s="2"/>
      <c r="GK2373"/>
      <c r="GL2373"/>
      <c r="GM2373"/>
      <c r="GR2373" s="2"/>
      <c r="GT2373"/>
      <c r="GU2373"/>
      <c r="GV2373"/>
      <c r="HA2373" s="2"/>
      <c r="HC2373"/>
      <c r="HD2373"/>
      <c r="HE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</row>
    <row r="2374" spans="2:249" s="1" customFormat="1">
      <c r="B2374"/>
      <c r="C2374"/>
      <c r="D2374"/>
      <c r="I2374" s="2"/>
      <c r="K2374"/>
      <c r="L2374"/>
      <c r="M2374"/>
      <c r="N2374"/>
      <c r="O2374"/>
      <c r="T2374" s="2"/>
      <c r="V2374"/>
      <c r="W2374"/>
      <c r="X2374"/>
      <c r="AC2374" s="2"/>
      <c r="AE2374"/>
      <c r="AF2374"/>
      <c r="AG2374"/>
      <c r="AL2374" s="2"/>
      <c r="AN2374"/>
      <c r="AO2374"/>
      <c r="AP2374"/>
      <c r="AU2374" s="2"/>
      <c r="AW2374"/>
      <c r="AX2374"/>
      <c r="AY2374"/>
      <c r="BD2374" s="2"/>
      <c r="BF2374"/>
      <c r="BG2374"/>
      <c r="BH2374"/>
      <c r="BM2374" s="2"/>
      <c r="BO2374"/>
      <c r="BP2374"/>
      <c r="BQ2374"/>
      <c r="BV2374" s="2"/>
      <c r="BX2374"/>
      <c r="BY2374"/>
      <c r="BZ2374"/>
      <c r="CE2374" s="2"/>
      <c r="CG2374"/>
      <c r="CH2374"/>
      <c r="CI2374"/>
      <c r="CN2374" s="2"/>
      <c r="CP2374"/>
      <c r="CQ2374"/>
      <c r="CR2374"/>
      <c r="CW2374" s="2"/>
      <c r="CY2374"/>
      <c r="CZ2374"/>
      <c r="DA2374"/>
      <c r="DF2374" s="2"/>
      <c r="DH2374"/>
      <c r="DI2374"/>
      <c r="DJ2374"/>
      <c r="DO2374" s="2"/>
      <c r="DQ2374"/>
      <c r="DR2374"/>
      <c r="DS2374"/>
      <c r="DX2374" s="2"/>
      <c r="DZ2374"/>
      <c r="EA2374"/>
      <c r="EB2374"/>
      <c r="EG2374" s="2"/>
      <c r="EI2374"/>
      <c r="EJ2374"/>
      <c r="EK2374"/>
      <c r="EP2374" s="2"/>
      <c r="ER2374"/>
      <c r="ES2374"/>
      <c r="ET2374"/>
      <c r="EY2374" s="2"/>
      <c r="FA2374"/>
      <c r="FB2374"/>
      <c r="FC2374"/>
      <c r="FH2374" s="2"/>
      <c r="FJ2374"/>
      <c r="FK2374"/>
      <c r="FL2374"/>
      <c r="FQ2374" s="2"/>
      <c r="FS2374"/>
      <c r="FT2374"/>
      <c r="FU2374"/>
      <c r="FZ2374" s="2"/>
      <c r="GB2374"/>
      <c r="GC2374"/>
      <c r="GD2374"/>
      <c r="GI2374" s="2"/>
      <c r="GK2374"/>
      <c r="GL2374"/>
      <c r="GM2374"/>
      <c r="GR2374" s="2"/>
      <c r="GT2374"/>
      <c r="GU2374"/>
      <c r="GV2374"/>
      <c r="HA2374" s="2"/>
      <c r="HC2374"/>
      <c r="HD2374"/>
      <c r="HE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</row>
    <row r="2375" spans="2:249" s="1" customFormat="1">
      <c r="B2375"/>
      <c r="C2375"/>
      <c r="D2375"/>
      <c r="I2375" s="2"/>
      <c r="K2375"/>
      <c r="L2375"/>
      <c r="M2375"/>
      <c r="N2375"/>
      <c r="O2375"/>
      <c r="T2375" s="2"/>
      <c r="V2375"/>
      <c r="W2375"/>
      <c r="X2375"/>
      <c r="AC2375" s="2"/>
      <c r="AE2375"/>
      <c r="AF2375"/>
      <c r="AG2375"/>
      <c r="AL2375" s="2"/>
      <c r="AN2375"/>
      <c r="AO2375"/>
      <c r="AP2375"/>
      <c r="AU2375" s="2"/>
      <c r="AW2375"/>
      <c r="AX2375"/>
      <c r="AY2375"/>
      <c r="BD2375" s="2"/>
      <c r="BF2375"/>
      <c r="BG2375"/>
      <c r="BH2375"/>
      <c r="BM2375" s="2"/>
      <c r="BO2375"/>
      <c r="BP2375"/>
      <c r="BQ2375"/>
      <c r="BV2375" s="2"/>
      <c r="BX2375"/>
      <c r="BY2375"/>
      <c r="BZ2375"/>
      <c r="CE2375" s="2"/>
      <c r="CG2375"/>
      <c r="CH2375"/>
      <c r="CI2375"/>
      <c r="CN2375" s="2"/>
      <c r="CP2375"/>
      <c r="CQ2375"/>
      <c r="CR2375"/>
      <c r="CW2375" s="2"/>
      <c r="CY2375"/>
      <c r="CZ2375"/>
      <c r="DA2375"/>
      <c r="DF2375" s="2"/>
      <c r="DH2375"/>
      <c r="DI2375"/>
      <c r="DJ2375"/>
      <c r="DO2375" s="2"/>
      <c r="DQ2375"/>
      <c r="DR2375"/>
      <c r="DS2375"/>
      <c r="DX2375" s="2"/>
      <c r="DZ2375"/>
      <c r="EA2375"/>
      <c r="EB2375"/>
      <c r="EG2375" s="2"/>
      <c r="EI2375"/>
      <c r="EJ2375"/>
      <c r="EK2375"/>
      <c r="EP2375" s="2"/>
      <c r="ER2375"/>
      <c r="ES2375"/>
      <c r="ET2375"/>
      <c r="EY2375" s="2"/>
      <c r="FA2375"/>
      <c r="FB2375"/>
      <c r="FC2375"/>
      <c r="FH2375" s="2"/>
      <c r="FJ2375"/>
      <c r="FK2375"/>
      <c r="FL2375"/>
      <c r="FQ2375" s="2"/>
      <c r="FS2375"/>
      <c r="FT2375"/>
      <c r="FU2375"/>
      <c r="FZ2375" s="2"/>
      <c r="GB2375"/>
      <c r="GC2375"/>
      <c r="GD2375"/>
      <c r="GI2375" s="2"/>
      <c r="GK2375"/>
      <c r="GL2375"/>
      <c r="GM2375"/>
      <c r="GR2375" s="2"/>
      <c r="GT2375"/>
      <c r="GU2375"/>
      <c r="GV2375"/>
      <c r="HA2375" s="2"/>
      <c r="HC2375"/>
      <c r="HD2375"/>
      <c r="HE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</row>
    <row r="2376" spans="2:249" s="1" customFormat="1">
      <c r="B2376"/>
      <c r="C2376"/>
      <c r="D2376"/>
      <c r="I2376" s="2"/>
      <c r="K2376"/>
      <c r="L2376"/>
      <c r="M2376"/>
      <c r="N2376"/>
      <c r="O2376"/>
      <c r="T2376" s="2"/>
      <c r="V2376"/>
      <c r="W2376"/>
      <c r="X2376"/>
      <c r="AC2376" s="2"/>
      <c r="AE2376"/>
      <c r="AF2376"/>
      <c r="AG2376"/>
      <c r="AL2376" s="2"/>
      <c r="AN2376"/>
      <c r="AO2376"/>
      <c r="AP2376"/>
      <c r="AU2376" s="2"/>
      <c r="AW2376"/>
      <c r="AX2376"/>
      <c r="AY2376"/>
      <c r="BD2376" s="2"/>
      <c r="BF2376"/>
      <c r="BG2376"/>
      <c r="BH2376"/>
      <c r="BM2376" s="2"/>
      <c r="BO2376"/>
      <c r="BP2376"/>
      <c r="BQ2376"/>
      <c r="BV2376" s="2"/>
      <c r="BX2376"/>
      <c r="BY2376"/>
      <c r="BZ2376"/>
      <c r="CE2376" s="2"/>
      <c r="CG2376"/>
      <c r="CH2376"/>
      <c r="CI2376"/>
      <c r="CN2376" s="2"/>
      <c r="CP2376"/>
      <c r="CQ2376"/>
      <c r="CR2376"/>
      <c r="CW2376" s="2"/>
      <c r="CY2376"/>
      <c r="CZ2376"/>
      <c r="DA2376"/>
      <c r="DF2376" s="2"/>
      <c r="DH2376"/>
      <c r="DI2376"/>
      <c r="DJ2376"/>
      <c r="DO2376" s="2"/>
      <c r="DQ2376"/>
      <c r="DR2376"/>
      <c r="DS2376"/>
      <c r="DX2376" s="2"/>
      <c r="DZ2376"/>
      <c r="EA2376"/>
      <c r="EB2376"/>
      <c r="EG2376" s="2"/>
      <c r="EI2376"/>
      <c r="EJ2376"/>
      <c r="EK2376"/>
      <c r="EP2376" s="2"/>
      <c r="ER2376"/>
      <c r="ES2376"/>
      <c r="ET2376"/>
      <c r="EY2376" s="2"/>
      <c r="FA2376"/>
      <c r="FB2376"/>
      <c r="FC2376"/>
      <c r="FH2376" s="2"/>
      <c r="FJ2376"/>
      <c r="FK2376"/>
      <c r="FL2376"/>
      <c r="FQ2376" s="2"/>
      <c r="FS2376"/>
      <c r="FT2376"/>
      <c r="FU2376"/>
      <c r="FZ2376" s="2"/>
      <c r="GB2376"/>
      <c r="GC2376"/>
      <c r="GD2376"/>
      <c r="GI2376" s="2"/>
      <c r="GK2376"/>
      <c r="GL2376"/>
      <c r="GM2376"/>
      <c r="GR2376" s="2"/>
      <c r="GT2376"/>
      <c r="GU2376"/>
      <c r="GV2376"/>
      <c r="HA2376" s="2"/>
      <c r="HC2376"/>
      <c r="HD2376"/>
      <c r="HE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</row>
    <row r="2377" spans="2:249" s="1" customFormat="1">
      <c r="B2377"/>
      <c r="C2377"/>
      <c r="D2377"/>
      <c r="I2377" s="2"/>
      <c r="K2377"/>
      <c r="L2377"/>
      <c r="M2377"/>
      <c r="N2377"/>
      <c r="O2377"/>
      <c r="T2377" s="2"/>
      <c r="V2377"/>
      <c r="W2377"/>
      <c r="X2377"/>
      <c r="AC2377" s="2"/>
      <c r="AE2377"/>
      <c r="AF2377"/>
      <c r="AG2377"/>
      <c r="AL2377" s="2"/>
      <c r="AN2377"/>
      <c r="AO2377"/>
      <c r="AP2377"/>
      <c r="AU2377" s="2"/>
      <c r="AW2377"/>
      <c r="AX2377"/>
      <c r="AY2377"/>
      <c r="BD2377" s="2"/>
      <c r="BF2377"/>
      <c r="BG2377"/>
      <c r="BH2377"/>
      <c r="BM2377" s="2"/>
      <c r="BO2377"/>
      <c r="BP2377"/>
      <c r="BQ2377"/>
      <c r="BV2377" s="2"/>
      <c r="BX2377"/>
      <c r="BY2377"/>
      <c r="BZ2377"/>
      <c r="CE2377" s="2"/>
      <c r="CG2377"/>
      <c r="CH2377"/>
      <c r="CI2377"/>
      <c r="CN2377" s="2"/>
      <c r="CP2377"/>
      <c r="CQ2377"/>
      <c r="CR2377"/>
      <c r="CW2377" s="2"/>
      <c r="CY2377"/>
      <c r="CZ2377"/>
      <c r="DA2377"/>
      <c r="DF2377" s="2"/>
      <c r="DH2377"/>
      <c r="DI2377"/>
      <c r="DJ2377"/>
      <c r="DO2377" s="2"/>
      <c r="DQ2377"/>
      <c r="DR2377"/>
      <c r="DS2377"/>
      <c r="DX2377" s="2"/>
      <c r="DZ2377"/>
      <c r="EA2377"/>
      <c r="EB2377"/>
      <c r="EG2377" s="2"/>
      <c r="EI2377"/>
      <c r="EJ2377"/>
      <c r="EK2377"/>
      <c r="EP2377" s="2"/>
      <c r="ER2377"/>
      <c r="ES2377"/>
      <c r="ET2377"/>
      <c r="EY2377" s="2"/>
      <c r="FA2377"/>
      <c r="FB2377"/>
      <c r="FC2377"/>
      <c r="FH2377" s="2"/>
      <c r="FJ2377"/>
      <c r="FK2377"/>
      <c r="FL2377"/>
      <c r="FQ2377" s="2"/>
      <c r="FS2377"/>
      <c r="FT2377"/>
      <c r="FU2377"/>
      <c r="FZ2377" s="2"/>
      <c r="GB2377"/>
      <c r="GC2377"/>
      <c r="GD2377"/>
      <c r="GI2377" s="2"/>
      <c r="GK2377"/>
      <c r="GL2377"/>
      <c r="GM2377"/>
      <c r="GR2377" s="2"/>
      <c r="GT2377"/>
      <c r="GU2377"/>
      <c r="GV2377"/>
      <c r="HA2377" s="2"/>
      <c r="HC2377"/>
      <c r="HD2377"/>
      <c r="HE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</row>
    <row r="2378" spans="2:249" s="1" customFormat="1">
      <c r="B2378"/>
      <c r="C2378"/>
      <c r="D2378"/>
      <c r="I2378" s="2"/>
      <c r="K2378"/>
      <c r="L2378"/>
      <c r="M2378"/>
      <c r="N2378"/>
      <c r="O2378"/>
      <c r="T2378" s="2"/>
      <c r="V2378"/>
      <c r="W2378"/>
      <c r="X2378"/>
      <c r="AC2378" s="2"/>
      <c r="AE2378"/>
      <c r="AF2378"/>
      <c r="AG2378"/>
      <c r="AL2378" s="2"/>
      <c r="AN2378"/>
      <c r="AO2378"/>
      <c r="AP2378"/>
      <c r="AU2378" s="2"/>
      <c r="AW2378"/>
      <c r="AX2378"/>
      <c r="AY2378"/>
      <c r="BD2378" s="2"/>
      <c r="BF2378"/>
      <c r="BG2378"/>
      <c r="BH2378"/>
      <c r="BM2378" s="2"/>
      <c r="BO2378"/>
      <c r="BP2378"/>
      <c r="BQ2378"/>
      <c r="BV2378" s="2"/>
      <c r="BX2378"/>
      <c r="BY2378"/>
      <c r="BZ2378"/>
      <c r="CE2378" s="2"/>
      <c r="CG2378"/>
      <c r="CH2378"/>
      <c r="CI2378"/>
      <c r="CN2378" s="2"/>
      <c r="CP2378"/>
      <c r="CQ2378"/>
      <c r="CR2378"/>
      <c r="CW2378" s="2"/>
      <c r="CY2378"/>
      <c r="CZ2378"/>
      <c r="DA2378"/>
      <c r="DF2378" s="2"/>
      <c r="DH2378"/>
      <c r="DI2378"/>
      <c r="DJ2378"/>
      <c r="DO2378" s="2"/>
      <c r="DQ2378"/>
      <c r="DR2378"/>
      <c r="DS2378"/>
      <c r="DX2378" s="2"/>
      <c r="DZ2378"/>
      <c r="EA2378"/>
      <c r="EB2378"/>
      <c r="EG2378" s="2"/>
      <c r="EI2378"/>
      <c r="EJ2378"/>
      <c r="EK2378"/>
      <c r="EP2378" s="2"/>
      <c r="ER2378"/>
      <c r="ES2378"/>
      <c r="ET2378"/>
      <c r="EY2378" s="2"/>
      <c r="FA2378"/>
      <c r="FB2378"/>
      <c r="FC2378"/>
      <c r="FH2378" s="2"/>
      <c r="FJ2378"/>
      <c r="FK2378"/>
      <c r="FL2378"/>
      <c r="FQ2378" s="2"/>
      <c r="FS2378"/>
      <c r="FT2378"/>
      <c r="FU2378"/>
      <c r="FZ2378" s="2"/>
      <c r="GB2378"/>
      <c r="GC2378"/>
      <c r="GD2378"/>
      <c r="GI2378" s="2"/>
      <c r="GK2378"/>
      <c r="GL2378"/>
      <c r="GM2378"/>
      <c r="GR2378" s="2"/>
      <c r="GT2378"/>
      <c r="GU2378"/>
      <c r="GV2378"/>
      <c r="HA2378" s="2"/>
      <c r="HC2378"/>
      <c r="HD2378"/>
      <c r="HE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</row>
    <row r="2379" spans="2:249" s="1" customFormat="1">
      <c r="B2379"/>
      <c r="C2379"/>
      <c r="D2379"/>
      <c r="I2379" s="2"/>
      <c r="K2379"/>
      <c r="L2379"/>
      <c r="M2379"/>
      <c r="N2379"/>
      <c r="O2379"/>
      <c r="T2379" s="2"/>
      <c r="V2379"/>
      <c r="W2379"/>
      <c r="X2379"/>
      <c r="AC2379" s="2"/>
      <c r="AE2379"/>
      <c r="AF2379"/>
      <c r="AG2379"/>
      <c r="AL2379" s="2"/>
      <c r="AN2379"/>
      <c r="AO2379"/>
      <c r="AP2379"/>
      <c r="AU2379" s="2"/>
      <c r="AW2379"/>
      <c r="AX2379"/>
      <c r="AY2379"/>
      <c r="BD2379" s="2"/>
      <c r="BF2379"/>
      <c r="BG2379"/>
      <c r="BH2379"/>
      <c r="BM2379" s="2"/>
      <c r="BO2379"/>
      <c r="BP2379"/>
      <c r="BQ2379"/>
      <c r="BV2379" s="2"/>
      <c r="BX2379"/>
      <c r="BY2379"/>
      <c r="BZ2379"/>
      <c r="CE2379" s="2"/>
      <c r="CG2379"/>
      <c r="CH2379"/>
      <c r="CI2379"/>
      <c r="CN2379" s="2"/>
      <c r="CP2379"/>
      <c r="CQ2379"/>
      <c r="CR2379"/>
      <c r="CW2379" s="2"/>
      <c r="CY2379"/>
      <c r="CZ2379"/>
      <c r="DA2379"/>
      <c r="DF2379" s="2"/>
      <c r="DH2379"/>
      <c r="DI2379"/>
      <c r="DJ2379"/>
      <c r="DO2379" s="2"/>
      <c r="DQ2379"/>
      <c r="DR2379"/>
      <c r="DS2379"/>
      <c r="DX2379" s="2"/>
      <c r="DZ2379"/>
      <c r="EA2379"/>
      <c r="EB2379"/>
      <c r="EG2379" s="2"/>
      <c r="EI2379"/>
      <c r="EJ2379"/>
      <c r="EK2379"/>
      <c r="EP2379" s="2"/>
      <c r="ER2379"/>
      <c r="ES2379"/>
      <c r="ET2379"/>
      <c r="EY2379" s="2"/>
      <c r="FA2379"/>
      <c r="FB2379"/>
      <c r="FC2379"/>
      <c r="FH2379" s="2"/>
      <c r="FJ2379"/>
      <c r="FK2379"/>
      <c r="FL2379"/>
      <c r="FQ2379" s="2"/>
      <c r="FS2379"/>
      <c r="FT2379"/>
      <c r="FU2379"/>
      <c r="FZ2379" s="2"/>
      <c r="GB2379"/>
      <c r="GC2379"/>
      <c r="GD2379"/>
      <c r="GI2379" s="2"/>
      <c r="GK2379"/>
      <c r="GL2379"/>
      <c r="GM2379"/>
      <c r="GR2379" s="2"/>
      <c r="GT2379"/>
      <c r="GU2379"/>
      <c r="GV2379"/>
      <c r="HA2379" s="2"/>
      <c r="HC2379"/>
      <c r="HD2379"/>
      <c r="HE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</row>
    <row r="2380" spans="2:249" s="1" customFormat="1">
      <c r="B2380"/>
      <c r="C2380"/>
      <c r="D2380"/>
      <c r="I2380" s="2"/>
      <c r="K2380"/>
      <c r="L2380"/>
      <c r="M2380"/>
      <c r="N2380"/>
      <c r="O2380"/>
      <c r="T2380" s="2"/>
      <c r="V2380"/>
      <c r="W2380"/>
      <c r="X2380"/>
      <c r="AC2380" s="2"/>
      <c r="AE2380"/>
      <c r="AF2380"/>
      <c r="AG2380"/>
      <c r="AL2380" s="2"/>
      <c r="AN2380"/>
      <c r="AO2380"/>
      <c r="AP2380"/>
      <c r="AU2380" s="2"/>
      <c r="AW2380"/>
      <c r="AX2380"/>
      <c r="AY2380"/>
      <c r="BD2380" s="2"/>
      <c r="BF2380"/>
      <c r="BG2380"/>
      <c r="BH2380"/>
      <c r="BM2380" s="2"/>
      <c r="BO2380"/>
      <c r="BP2380"/>
      <c r="BQ2380"/>
      <c r="BV2380" s="2"/>
      <c r="BX2380"/>
      <c r="BY2380"/>
      <c r="BZ2380"/>
      <c r="CE2380" s="2"/>
      <c r="CG2380"/>
      <c r="CH2380"/>
      <c r="CI2380"/>
      <c r="CN2380" s="2"/>
      <c r="CP2380"/>
      <c r="CQ2380"/>
      <c r="CR2380"/>
      <c r="CW2380" s="2"/>
      <c r="CY2380"/>
      <c r="CZ2380"/>
      <c r="DA2380"/>
      <c r="DF2380" s="2"/>
      <c r="DH2380"/>
      <c r="DI2380"/>
      <c r="DJ2380"/>
      <c r="DO2380" s="2"/>
      <c r="DQ2380"/>
      <c r="DR2380"/>
      <c r="DS2380"/>
      <c r="DX2380" s="2"/>
      <c r="DZ2380"/>
      <c r="EA2380"/>
      <c r="EB2380"/>
      <c r="EG2380" s="2"/>
      <c r="EI2380"/>
      <c r="EJ2380"/>
      <c r="EK2380"/>
      <c r="EP2380" s="2"/>
      <c r="ER2380"/>
      <c r="ES2380"/>
      <c r="ET2380"/>
      <c r="EY2380" s="2"/>
      <c r="FA2380"/>
      <c r="FB2380"/>
      <c r="FC2380"/>
      <c r="FH2380" s="2"/>
      <c r="FJ2380"/>
      <c r="FK2380"/>
      <c r="FL2380"/>
      <c r="FQ2380" s="2"/>
      <c r="FS2380"/>
      <c r="FT2380"/>
      <c r="FU2380"/>
      <c r="FZ2380" s="2"/>
      <c r="GB2380"/>
      <c r="GC2380"/>
      <c r="GD2380"/>
      <c r="GI2380" s="2"/>
      <c r="GK2380"/>
      <c r="GL2380"/>
      <c r="GM2380"/>
      <c r="GR2380" s="2"/>
      <c r="GT2380"/>
      <c r="GU2380"/>
      <c r="GV2380"/>
      <c r="HA2380" s="2"/>
      <c r="HC2380"/>
      <c r="HD2380"/>
      <c r="HE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</row>
    <row r="2381" spans="2:249" s="1" customFormat="1">
      <c r="B2381"/>
      <c r="C2381"/>
      <c r="D2381"/>
      <c r="I2381" s="2"/>
      <c r="K2381"/>
      <c r="L2381"/>
      <c r="M2381"/>
      <c r="N2381"/>
      <c r="O2381"/>
      <c r="T2381" s="2"/>
      <c r="V2381"/>
      <c r="W2381"/>
      <c r="X2381"/>
      <c r="AC2381" s="2"/>
      <c r="AE2381"/>
      <c r="AF2381"/>
      <c r="AG2381"/>
      <c r="AL2381" s="2"/>
      <c r="AN2381"/>
      <c r="AO2381"/>
      <c r="AP2381"/>
      <c r="AU2381" s="2"/>
      <c r="AW2381"/>
      <c r="AX2381"/>
      <c r="AY2381"/>
      <c r="BD2381" s="2"/>
      <c r="BF2381"/>
      <c r="BG2381"/>
      <c r="BH2381"/>
      <c r="BM2381" s="2"/>
      <c r="BO2381"/>
      <c r="BP2381"/>
      <c r="BQ2381"/>
      <c r="BV2381" s="2"/>
      <c r="BX2381"/>
      <c r="BY2381"/>
      <c r="BZ2381"/>
      <c r="CE2381" s="2"/>
      <c r="CG2381"/>
      <c r="CH2381"/>
      <c r="CI2381"/>
      <c r="CN2381" s="2"/>
      <c r="CP2381"/>
      <c r="CQ2381"/>
      <c r="CR2381"/>
      <c r="CW2381" s="2"/>
      <c r="CY2381"/>
      <c r="CZ2381"/>
      <c r="DA2381"/>
      <c r="DF2381" s="2"/>
      <c r="DH2381"/>
      <c r="DI2381"/>
      <c r="DJ2381"/>
      <c r="DO2381" s="2"/>
      <c r="DQ2381"/>
      <c r="DR2381"/>
      <c r="DS2381"/>
      <c r="DX2381" s="2"/>
      <c r="DZ2381"/>
      <c r="EA2381"/>
      <c r="EB2381"/>
      <c r="EG2381" s="2"/>
      <c r="EI2381"/>
      <c r="EJ2381"/>
      <c r="EK2381"/>
      <c r="EP2381" s="2"/>
      <c r="ER2381"/>
      <c r="ES2381"/>
      <c r="ET2381"/>
      <c r="EY2381" s="2"/>
      <c r="FA2381"/>
      <c r="FB2381"/>
      <c r="FC2381"/>
      <c r="FH2381" s="2"/>
      <c r="FJ2381"/>
      <c r="FK2381"/>
      <c r="FL2381"/>
      <c r="FQ2381" s="2"/>
      <c r="FS2381"/>
      <c r="FT2381"/>
      <c r="FU2381"/>
      <c r="FZ2381" s="2"/>
      <c r="GB2381"/>
      <c r="GC2381"/>
      <c r="GD2381"/>
      <c r="GI2381" s="2"/>
      <c r="GK2381"/>
      <c r="GL2381"/>
      <c r="GM2381"/>
      <c r="GR2381" s="2"/>
      <c r="GT2381"/>
      <c r="GU2381"/>
      <c r="GV2381"/>
      <c r="HA2381" s="2"/>
      <c r="HC2381"/>
      <c r="HD2381"/>
      <c r="HE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</row>
    <row r="2382" spans="2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2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2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56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56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56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56" s="1" customFormat="1">
      <c r="B2500"/>
      <c r="C2500"/>
      <c r="D2500"/>
      <c r="I2500" s="2"/>
      <c r="K2500"/>
      <c r="L2500"/>
      <c r="M2500"/>
      <c r="N2500"/>
      <c r="R2500" s="2"/>
      <c r="T2500"/>
      <c r="U2500"/>
      <c r="V2500"/>
      <c r="AA2500" s="2"/>
      <c r="AC2500"/>
      <c r="AD2500"/>
      <c r="AE2500"/>
      <c r="AJ2500" s="2"/>
      <c r="AL2500"/>
      <c r="AM2500"/>
      <c r="AN2500"/>
      <c r="AS2500" s="2"/>
      <c r="AU2500"/>
      <c r="AV2500"/>
      <c r="AW2500"/>
      <c r="BB2500" s="2"/>
      <c r="BD2500"/>
      <c r="BE2500"/>
      <c r="BF2500"/>
      <c r="BK2500" s="2"/>
      <c r="BM2500"/>
      <c r="BN2500"/>
      <c r="BO2500"/>
      <c r="BT2500" s="2"/>
      <c r="BV2500"/>
      <c r="BW2500"/>
      <c r="BX2500"/>
      <c r="CC2500" s="2"/>
      <c r="CE2500"/>
      <c r="CF2500"/>
      <c r="CG2500"/>
      <c r="CL2500" s="2"/>
      <c r="CN2500"/>
      <c r="CO2500"/>
      <c r="CP2500"/>
      <c r="CU2500" s="2"/>
      <c r="CW2500"/>
      <c r="CX2500"/>
      <c r="CY2500"/>
      <c r="DD2500" s="2"/>
      <c r="DF2500"/>
      <c r="DG2500"/>
      <c r="DH2500"/>
      <c r="DM2500" s="2"/>
      <c r="DO2500"/>
      <c r="DP2500"/>
      <c r="DQ2500"/>
      <c r="DV2500" s="2"/>
      <c r="DX2500"/>
      <c r="DY2500"/>
      <c r="DZ2500"/>
      <c r="EE2500" s="2"/>
      <c r="EG2500"/>
      <c r="EH2500"/>
      <c r="EI2500"/>
      <c r="EN2500" s="2"/>
      <c r="EP2500"/>
      <c r="EQ2500"/>
      <c r="ER2500"/>
      <c r="EW2500" s="2"/>
      <c r="EY2500"/>
      <c r="EZ2500"/>
      <c r="FA2500"/>
      <c r="FF2500" s="2"/>
      <c r="FH2500"/>
      <c r="FI2500"/>
      <c r="FJ2500"/>
      <c r="FO2500" s="2"/>
      <c r="FQ2500"/>
      <c r="FR2500"/>
      <c r="FS2500"/>
      <c r="FX2500" s="2"/>
      <c r="FZ2500"/>
      <c r="GA2500"/>
      <c r="GB2500"/>
      <c r="GG2500" s="2"/>
      <c r="GI2500"/>
      <c r="GJ2500"/>
      <c r="GK2500"/>
      <c r="GP2500" s="2"/>
      <c r="GR2500"/>
      <c r="GS2500"/>
      <c r="GT2500"/>
      <c r="GY2500" s="2"/>
      <c r="HA2500"/>
      <c r="HB2500"/>
      <c r="HC2500"/>
      <c r="HH2500" s="2"/>
      <c r="HJ2500"/>
      <c r="HK2500"/>
      <c r="HL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  <c r="IP2500"/>
      <c r="IQ2500"/>
      <c r="IR2500"/>
      <c r="IS2500"/>
      <c r="IT2500"/>
      <c r="IU2500"/>
      <c r="IV2500"/>
    </row>
    <row r="2501" spans="2:256" s="1" customFormat="1">
      <c r="B2501"/>
      <c r="C2501"/>
      <c r="D2501"/>
      <c r="I2501" s="2"/>
      <c r="K2501"/>
      <c r="L2501"/>
      <c r="M2501"/>
      <c r="N2501"/>
      <c r="R2501" s="2"/>
      <c r="T2501"/>
      <c r="U2501"/>
      <c r="V2501"/>
      <c r="AA2501" s="2"/>
      <c r="AC2501"/>
      <c r="AD2501"/>
      <c r="AE2501"/>
      <c r="AJ2501" s="2"/>
      <c r="AL2501"/>
      <c r="AM2501"/>
      <c r="AN2501"/>
      <c r="AS2501" s="2"/>
      <c r="AU2501"/>
      <c r="AV2501"/>
      <c r="AW2501"/>
      <c r="BB2501" s="2"/>
      <c r="BD2501"/>
      <c r="BE2501"/>
      <c r="BF2501"/>
      <c r="BK2501" s="2"/>
      <c r="BM2501"/>
      <c r="BN2501"/>
      <c r="BO2501"/>
      <c r="BT2501" s="2"/>
      <c r="BV2501"/>
      <c r="BW2501"/>
      <c r="BX2501"/>
      <c r="CC2501" s="2"/>
      <c r="CE2501"/>
      <c r="CF2501"/>
      <c r="CG2501"/>
      <c r="CL2501" s="2"/>
      <c r="CN2501"/>
      <c r="CO2501"/>
      <c r="CP2501"/>
      <c r="CU2501" s="2"/>
      <c r="CW2501"/>
      <c r="CX2501"/>
      <c r="CY2501"/>
      <c r="DD2501" s="2"/>
      <c r="DF2501"/>
      <c r="DG2501"/>
      <c r="DH2501"/>
      <c r="DM2501" s="2"/>
      <c r="DO2501"/>
      <c r="DP2501"/>
      <c r="DQ2501"/>
      <c r="DV2501" s="2"/>
      <c r="DX2501"/>
      <c r="DY2501"/>
      <c r="DZ2501"/>
      <c r="EE2501" s="2"/>
      <c r="EG2501"/>
      <c r="EH2501"/>
      <c r="EI2501"/>
      <c r="EN2501" s="2"/>
      <c r="EP2501"/>
      <c r="EQ2501"/>
      <c r="ER2501"/>
      <c r="EW2501" s="2"/>
      <c r="EY2501"/>
      <c r="EZ2501"/>
      <c r="FA2501"/>
      <c r="FF2501" s="2"/>
      <c r="FH2501"/>
      <c r="FI2501"/>
      <c r="FJ2501"/>
      <c r="FO2501" s="2"/>
      <c r="FQ2501"/>
      <c r="FR2501"/>
      <c r="FS2501"/>
      <c r="FX2501" s="2"/>
      <c r="FZ2501"/>
      <c r="GA2501"/>
      <c r="GB2501"/>
      <c r="GG2501" s="2"/>
      <c r="GI2501"/>
      <c r="GJ2501"/>
      <c r="GK2501"/>
      <c r="GP2501" s="2"/>
      <c r="GR2501"/>
      <c r="GS2501"/>
      <c r="GT2501"/>
      <c r="GY2501" s="2"/>
      <c r="HA2501"/>
      <c r="HB2501"/>
      <c r="HC2501"/>
      <c r="HH2501" s="2"/>
      <c r="HJ2501"/>
      <c r="HK2501"/>
      <c r="HL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  <c r="IP2501"/>
      <c r="IQ2501"/>
      <c r="IR2501"/>
      <c r="IS2501"/>
      <c r="IT2501"/>
      <c r="IU2501"/>
      <c r="IV2501"/>
    </row>
    <row r="2502" spans="2:256" s="1" customFormat="1">
      <c r="B2502"/>
      <c r="C2502"/>
      <c r="D2502"/>
      <c r="I2502" s="2"/>
      <c r="K2502"/>
      <c r="L2502"/>
      <c r="M2502"/>
      <c r="N2502"/>
      <c r="R2502" s="2"/>
      <c r="T2502"/>
      <c r="U2502"/>
      <c r="V2502"/>
      <c r="AA2502" s="2"/>
      <c r="AC2502"/>
      <c r="AD2502"/>
      <c r="AE2502"/>
      <c r="AJ2502" s="2"/>
      <c r="AL2502"/>
      <c r="AM2502"/>
      <c r="AN2502"/>
      <c r="AS2502" s="2"/>
      <c r="AU2502"/>
      <c r="AV2502"/>
      <c r="AW2502"/>
      <c r="BB2502" s="2"/>
      <c r="BD2502"/>
      <c r="BE2502"/>
      <c r="BF2502"/>
      <c r="BK2502" s="2"/>
      <c r="BM2502"/>
      <c r="BN2502"/>
      <c r="BO2502"/>
      <c r="BT2502" s="2"/>
      <c r="BV2502"/>
      <c r="BW2502"/>
      <c r="BX2502"/>
      <c r="CC2502" s="2"/>
      <c r="CE2502"/>
      <c r="CF2502"/>
      <c r="CG2502"/>
      <c r="CL2502" s="2"/>
      <c r="CN2502"/>
      <c r="CO2502"/>
      <c r="CP2502"/>
      <c r="CU2502" s="2"/>
      <c r="CW2502"/>
      <c r="CX2502"/>
      <c r="CY2502"/>
      <c r="DD2502" s="2"/>
      <c r="DF2502"/>
      <c r="DG2502"/>
      <c r="DH2502"/>
      <c r="DM2502" s="2"/>
      <c r="DO2502"/>
      <c r="DP2502"/>
      <c r="DQ2502"/>
      <c r="DV2502" s="2"/>
      <c r="DX2502"/>
      <c r="DY2502"/>
      <c r="DZ2502"/>
      <c r="EE2502" s="2"/>
      <c r="EG2502"/>
      <c r="EH2502"/>
      <c r="EI2502"/>
      <c r="EN2502" s="2"/>
      <c r="EP2502"/>
      <c r="EQ2502"/>
      <c r="ER2502"/>
      <c r="EW2502" s="2"/>
      <c r="EY2502"/>
      <c r="EZ2502"/>
      <c r="FA2502"/>
      <c r="FF2502" s="2"/>
      <c r="FH2502"/>
      <c r="FI2502"/>
      <c r="FJ2502"/>
      <c r="FO2502" s="2"/>
      <c r="FQ2502"/>
      <c r="FR2502"/>
      <c r="FS2502"/>
      <c r="FX2502" s="2"/>
      <c r="FZ2502"/>
      <c r="GA2502"/>
      <c r="GB2502"/>
      <c r="GG2502" s="2"/>
      <c r="GI2502"/>
      <c r="GJ2502"/>
      <c r="GK2502"/>
      <c r="GP2502" s="2"/>
      <c r="GR2502"/>
      <c r="GS2502"/>
      <c r="GT2502"/>
      <c r="GY2502" s="2"/>
      <c r="HA2502"/>
      <c r="HB2502"/>
      <c r="HC2502"/>
      <c r="HH2502" s="2"/>
      <c r="HJ2502"/>
      <c r="HK2502"/>
      <c r="HL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  <c r="IP2502"/>
      <c r="IQ2502"/>
      <c r="IR2502"/>
      <c r="IS2502"/>
      <c r="IT2502"/>
      <c r="IU2502"/>
      <c r="IV2502"/>
    </row>
    <row r="2503" spans="2:256" s="1" customFormat="1">
      <c r="B2503"/>
      <c r="C2503"/>
      <c r="D2503"/>
      <c r="I2503" s="2"/>
      <c r="K2503"/>
      <c r="L2503"/>
      <c r="M2503"/>
      <c r="N2503"/>
      <c r="R2503" s="2"/>
      <c r="T2503"/>
      <c r="U2503"/>
      <c r="V2503"/>
      <c r="AA2503" s="2"/>
      <c r="AC2503"/>
      <c r="AD2503"/>
      <c r="AE2503"/>
      <c r="AJ2503" s="2"/>
      <c r="AL2503"/>
      <c r="AM2503"/>
      <c r="AN2503"/>
      <c r="AS2503" s="2"/>
      <c r="AU2503"/>
      <c r="AV2503"/>
      <c r="AW2503"/>
      <c r="BB2503" s="2"/>
      <c r="BD2503"/>
      <c r="BE2503"/>
      <c r="BF2503"/>
      <c r="BK2503" s="2"/>
      <c r="BM2503"/>
      <c r="BN2503"/>
      <c r="BO2503"/>
      <c r="BT2503" s="2"/>
      <c r="BV2503"/>
      <c r="BW2503"/>
      <c r="BX2503"/>
      <c r="CC2503" s="2"/>
      <c r="CE2503"/>
      <c r="CF2503"/>
      <c r="CG2503"/>
      <c r="CL2503" s="2"/>
      <c r="CN2503"/>
      <c r="CO2503"/>
      <c r="CP2503"/>
      <c r="CU2503" s="2"/>
      <c r="CW2503"/>
      <c r="CX2503"/>
      <c r="CY2503"/>
      <c r="DD2503" s="2"/>
      <c r="DF2503"/>
      <c r="DG2503"/>
      <c r="DH2503"/>
      <c r="DM2503" s="2"/>
      <c r="DO2503"/>
      <c r="DP2503"/>
      <c r="DQ2503"/>
      <c r="DV2503" s="2"/>
      <c r="DX2503"/>
      <c r="DY2503"/>
      <c r="DZ2503"/>
      <c r="EE2503" s="2"/>
      <c r="EG2503"/>
      <c r="EH2503"/>
      <c r="EI2503"/>
      <c r="EN2503" s="2"/>
      <c r="EP2503"/>
      <c r="EQ2503"/>
      <c r="ER2503"/>
      <c r="EW2503" s="2"/>
      <c r="EY2503"/>
      <c r="EZ2503"/>
      <c r="FA2503"/>
      <c r="FF2503" s="2"/>
      <c r="FH2503"/>
      <c r="FI2503"/>
      <c r="FJ2503"/>
      <c r="FO2503" s="2"/>
      <c r="FQ2503"/>
      <c r="FR2503"/>
      <c r="FS2503"/>
      <c r="FX2503" s="2"/>
      <c r="FZ2503"/>
      <c r="GA2503"/>
      <c r="GB2503"/>
      <c r="GG2503" s="2"/>
      <c r="GI2503"/>
      <c r="GJ2503"/>
      <c r="GK2503"/>
      <c r="GP2503" s="2"/>
      <c r="GR2503"/>
      <c r="GS2503"/>
      <c r="GT2503"/>
      <c r="GY2503" s="2"/>
      <c r="HA2503"/>
      <c r="HB2503"/>
      <c r="HC2503"/>
      <c r="HH2503" s="2"/>
      <c r="HJ2503"/>
      <c r="HK2503"/>
      <c r="HL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  <c r="IP2503"/>
      <c r="IQ2503"/>
      <c r="IR2503"/>
      <c r="IS2503"/>
      <c r="IT2503"/>
      <c r="IU2503"/>
      <c r="IV2503"/>
    </row>
    <row r="2504" spans="2:256" s="1" customFormat="1">
      <c r="B2504"/>
      <c r="C2504"/>
      <c r="D2504"/>
      <c r="I2504" s="2"/>
      <c r="K2504"/>
      <c r="L2504"/>
      <c r="M2504"/>
      <c r="N2504"/>
      <c r="R2504" s="2"/>
      <c r="T2504"/>
      <c r="U2504"/>
      <c r="V2504"/>
      <c r="AA2504" s="2"/>
      <c r="AC2504"/>
      <c r="AD2504"/>
      <c r="AE2504"/>
      <c r="AJ2504" s="2"/>
      <c r="AL2504"/>
      <c r="AM2504"/>
      <c r="AN2504"/>
      <c r="AS2504" s="2"/>
      <c r="AU2504"/>
      <c r="AV2504"/>
      <c r="AW2504"/>
      <c r="BB2504" s="2"/>
      <c r="BD2504"/>
      <c r="BE2504"/>
      <c r="BF2504"/>
      <c r="BK2504" s="2"/>
      <c r="BM2504"/>
      <c r="BN2504"/>
      <c r="BO2504"/>
      <c r="BT2504" s="2"/>
      <c r="BV2504"/>
      <c r="BW2504"/>
      <c r="BX2504"/>
      <c r="CC2504" s="2"/>
      <c r="CE2504"/>
      <c r="CF2504"/>
      <c r="CG2504"/>
      <c r="CL2504" s="2"/>
      <c r="CN2504"/>
      <c r="CO2504"/>
      <c r="CP2504"/>
      <c r="CU2504" s="2"/>
      <c r="CW2504"/>
      <c r="CX2504"/>
      <c r="CY2504"/>
      <c r="DD2504" s="2"/>
      <c r="DF2504"/>
      <c r="DG2504"/>
      <c r="DH2504"/>
      <c r="DM2504" s="2"/>
      <c r="DO2504"/>
      <c r="DP2504"/>
      <c r="DQ2504"/>
      <c r="DV2504" s="2"/>
      <c r="DX2504"/>
      <c r="DY2504"/>
      <c r="DZ2504"/>
      <c r="EE2504" s="2"/>
      <c r="EG2504"/>
      <c r="EH2504"/>
      <c r="EI2504"/>
      <c r="EN2504" s="2"/>
      <c r="EP2504"/>
      <c r="EQ2504"/>
      <c r="ER2504"/>
      <c r="EW2504" s="2"/>
      <c r="EY2504"/>
      <c r="EZ2504"/>
      <c r="FA2504"/>
      <c r="FF2504" s="2"/>
      <c r="FH2504"/>
      <c r="FI2504"/>
      <c r="FJ2504"/>
      <c r="FO2504" s="2"/>
      <c r="FQ2504"/>
      <c r="FR2504"/>
      <c r="FS2504"/>
      <c r="FX2504" s="2"/>
      <c r="FZ2504"/>
      <c r="GA2504"/>
      <c r="GB2504"/>
      <c r="GG2504" s="2"/>
      <c r="GI2504"/>
      <c r="GJ2504"/>
      <c r="GK2504"/>
      <c r="GP2504" s="2"/>
      <c r="GR2504"/>
      <c r="GS2504"/>
      <c r="GT2504"/>
      <c r="GY2504" s="2"/>
      <c r="HA2504"/>
      <c r="HB2504"/>
      <c r="HC2504"/>
      <c r="HH2504" s="2"/>
      <c r="HJ2504"/>
      <c r="HK2504"/>
      <c r="HL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  <c r="IP2504"/>
      <c r="IQ2504"/>
      <c r="IR2504"/>
      <c r="IS2504"/>
      <c r="IT2504"/>
      <c r="IU2504"/>
      <c r="IV2504"/>
    </row>
    <row r="2505" spans="2:256" s="1" customFormat="1">
      <c r="B2505"/>
      <c r="C2505"/>
      <c r="D2505"/>
      <c r="I2505" s="2"/>
      <c r="K2505"/>
      <c r="L2505"/>
      <c r="M2505"/>
      <c r="N2505"/>
      <c r="R2505" s="2"/>
      <c r="T2505"/>
      <c r="U2505"/>
      <c r="V2505"/>
      <c r="AA2505" s="2"/>
      <c r="AC2505"/>
      <c r="AD2505"/>
      <c r="AE2505"/>
      <c r="AJ2505" s="2"/>
      <c r="AL2505"/>
      <c r="AM2505"/>
      <c r="AN2505"/>
      <c r="AS2505" s="2"/>
      <c r="AU2505"/>
      <c r="AV2505"/>
      <c r="AW2505"/>
      <c r="BB2505" s="2"/>
      <c r="BD2505"/>
      <c r="BE2505"/>
      <c r="BF2505"/>
      <c r="BK2505" s="2"/>
      <c r="BM2505"/>
      <c r="BN2505"/>
      <c r="BO2505"/>
      <c r="BT2505" s="2"/>
      <c r="BV2505"/>
      <c r="BW2505"/>
      <c r="BX2505"/>
      <c r="CC2505" s="2"/>
      <c r="CE2505"/>
      <c r="CF2505"/>
      <c r="CG2505"/>
      <c r="CL2505" s="2"/>
      <c r="CN2505"/>
      <c r="CO2505"/>
      <c r="CP2505"/>
      <c r="CU2505" s="2"/>
      <c r="CW2505"/>
      <c r="CX2505"/>
      <c r="CY2505"/>
      <c r="DD2505" s="2"/>
      <c r="DF2505"/>
      <c r="DG2505"/>
      <c r="DH2505"/>
      <c r="DM2505" s="2"/>
      <c r="DO2505"/>
      <c r="DP2505"/>
      <c r="DQ2505"/>
      <c r="DV2505" s="2"/>
      <c r="DX2505"/>
      <c r="DY2505"/>
      <c r="DZ2505"/>
      <c r="EE2505" s="2"/>
      <c r="EG2505"/>
      <c r="EH2505"/>
      <c r="EI2505"/>
      <c r="EN2505" s="2"/>
      <c r="EP2505"/>
      <c r="EQ2505"/>
      <c r="ER2505"/>
      <c r="EW2505" s="2"/>
      <c r="EY2505"/>
      <c r="EZ2505"/>
      <c r="FA2505"/>
      <c r="FF2505" s="2"/>
      <c r="FH2505"/>
      <c r="FI2505"/>
      <c r="FJ2505"/>
      <c r="FO2505" s="2"/>
      <c r="FQ2505"/>
      <c r="FR2505"/>
      <c r="FS2505"/>
      <c r="FX2505" s="2"/>
      <c r="FZ2505"/>
      <c r="GA2505"/>
      <c r="GB2505"/>
      <c r="GG2505" s="2"/>
      <c r="GI2505"/>
      <c r="GJ2505"/>
      <c r="GK2505"/>
      <c r="GP2505" s="2"/>
      <c r="GR2505"/>
      <c r="GS2505"/>
      <c r="GT2505"/>
      <c r="GY2505" s="2"/>
      <c r="HA2505"/>
      <c r="HB2505"/>
      <c r="HC2505"/>
      <c r="HH2505" s="2"/>
      <c r="HJ2505"/>
      <c r="HK2505"/>
      <c r="HL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  <c r="IP2505"/>
      <c r="IQ2505"/>
      <c r="IR2505"/>
      <c r="IS2505"/>
      <c r="IT2505"/>
      <c r="IU2505"/>
      <c r="IV2505"/>
    </row>
    <row r="2506" spans="2:256" s="1" customFormat="1">
      <c r="B2506"/>
      <c r="C2506"/>
      <c r="D2506"/>
      <c r="I2506" s="2"/>
      <c r="K2506"/>
      <c r="L2506"/>
      <c r="M2506"/>
      <c r="N2506"/>
      <c r="R2506" s="2"/>
      <c r="T2506"/>
      <c r="U2506"/>
      <c r="V2506"/>
      <c r="AA2506" s="2"/>
      <c r="AC2506"/>
      <c r="AD2506"/>
      <c r="AE2506"/>
      <c r="AJ2506" s="2"/>
      <c r="AL2506"/>
      <c r="AM2506"/>
      <c r="AN2506"/>
      <c r="AS2506" s="2"/>
      <c r="AU2506"/>
      <c r="AV2506"/>
      <c r="AW2506"/>
      <c r="BB2506" s="2"/>
      <c r="BD2506"/>
      <c r="BE2506"/>
      <c r="BF2506"/>
      <c r="BK2506" s="2"/>
      <c r="BM2506"/>
      <c r="BN2506"/>
      <c r="BO2506"/>
      <c r="BT2506" s="2"/>
      <c r="BV2506"/>
      <c r="BW2506"/>
      <c r="BX2506"/>
      <c r="CC2506" s="2"/>
      <c r="CE2506"/>
      <c r="CF2506"/>
      <c r="CG2506"/>
      <c r="CL2506" s="2"/>
      <c r="CN2506"/>
      <c r="CO2506"/>
      <c r="CP2506"/>
      <c r="CU2506" s="2"/>
      <c r="CW2506"/>
      <c r="CX2506"/>
      <c r="CY2506"/>
      <c r="DD2506" s="2"/>
      <c r="DF2506"/>
      <c r="DG2506"/>
      <c r="DH2506"/>
      <c r="DM2506" s="2"/>
      <c r="DO2506"/>
      <c r="DP2506"/>
      <c r="DQ2506"/>
      <c r="DV2506" s="2"/>
      <c r="DX2506"/>
      <c r="DY2506"/>
      <c r="DZ2506"/>
      <c r="EE2506" s="2"/>
      <c r="EG2506"/>
      <c r="EH2506"/>
      <c r="EI2506"/>
      <c r="EN2506" s="2"/>
      <c r="EP2506"/>
      <c r="EQ2506"/>
      <c r="ER2506"/>
      <c r="EW2506" s="2"/>
      <c r="EY2506"/>
      <c r="EZ2506"/>
      <c r="FA2506"/>
      <c r="FF2506" s="2"/>
      <c r="FH2506"/>
      <c r="FI2506"/>
      <c r="FJ2506"/>
      <c r="FO2506" s="2"/>
      <c r="FQ2506"/>
      <c r="FR2506"/>
      <c r="FS2506"/>
      <c r="FX2506" s="2"/>
      <c r="FZ2506"/>
      <c r="GA2506"/>
      <c r="GB2506"/>
      <c r="GG2506" s="2"/>
      <c r="GI2506"/>
      <c r="GJ2506"/>
      <c r="GK2506"/>
      <c r="GP2506" s="2"/>
      <c r="GR2506"/>
      <c r="GS2506"/>
      <c r="GT2506"/>
      <c r="GY2506" s="2"/>
      <c r="HA2506"/>
      <c r="HB2506"/>
      <c r="HC2506"/>
      <c r="HH2506" s="2"/>
      <c r="HJ2506"/>
      <c r="HK2506"/>
      <c r="HL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  <c r="IP2506"/>
      <c r="IQ2506"/>
      <c r="IR2506"/>
      <c r="IS2506"/>
      <c r="IT2506"/>
      <c r="IU2506"/>
      <c r="IV2506"/>
    </row>
    <row r="2507" spans="2:256" s="1" customFormat="1">
      <c r="B2507"/>
      <c r="C2507"/>
      <c r="D2507"/>
      <c r="I2507" s="2"/>
      <c r="K2507"/>
      <c r="L2507"/>
      <c r="M2507"/>
      <c r="N2507"/>
      <c r="R2507" s="2"/>
      <c r="T2507"/>
      <c r="U2507"/>
      <c r="V2507"/>
      <c r="AA2507" s="2"/>
      <c r="AC2507"/>
      <c r="AD2507"/>
      <c r="AE2507"/>
      <c r="AJ2507" s="2"/>
      <c r="AL2507"/>
      <c r="AM2507"/>
      <c r="AN2507"/>
      <c r="AS2507" s="2"/>
      <c r="AU2507"/>
      <c r="AV2507"/>
      <c r="AW2507"/>
      <c r="BB2507" s="2"/>
      <c r="BD2507"/>
      <c r="BE2507"/>
      <c r="BF2507"/>
      <c r="BK2507" s="2"/>
      <c r="BM2507"/>
      <c r="BN2507"/>
      <c r="BO2507"/>
      <c r="BT2507" s="2"/>
      <c r="BV2507"/>
      <c r="BW2507"/>
      <c r="BX2507"/>
      <c r="CC2507" s="2"/>
      <c r="CE2507"/>
      <c r="CF2507"/>
      <c r="CG2507"/>
      <c r="CL2507" s="2"/>
      <c r="CN2507"/>
      <c r="CO2507"/>
      <c r="CP2507"/>
      <c r="CU2507" s="2"/>
      <c r="CW2507"/>
      <c r="CX2507"/>
      <c r="CY2507"/>
      <c r="DD2507" s="2"/>
      <c r="DF2507"/>
      <c r="DG2507"/>
      <c r="DH2507"/>
      <c r="DM2507" s="2"/>
      <c r="DO2507"/>
      <c r="DP2507"/>
      <c r="DQ2507"/>
      <c r="DV2507" s="2"/>
      <c r="DX2507"/>
      <c r="DY2507"/>
      <c r="DZ2507"/>
      <c r="EE2507" s="2"/>
      <c r="EG2507"/>
      <c r="EH2507"/>
      <c r="EI2507"/>
      <c r="EN2507" s="2"/>
      <c r="EP2507"/>
      <c r="EQ2507"/>
      <c r="ER2507"/>
      <c r="EW2507" s="2"/>
      <c r="EY2507"/>
      <c r="EZ2507"/>
      <c r="FA2507"/>
      <c r="FF2507" s="2"/>
      <c r="FH2507"/>
      <c r="FI2507"/>
      <c r="FJ2507"/>
      <c r="FO2507" s="2"/>
      <c r="FQ2507"/>
      <c r="FR2507"/>
      <c r="FS2507"/>
      <c r="FX2507" s="2"/>
      <c r="FZ2507"/>
      <c r="GA2507"/>
      <c r="GB2507"/>
      <c r="GG2507" s="2"/>
      <c r="GI2507"/>
      <c r="GJ2507"/>
      <c r="GK2507"/>
      <c r="GP2507" s="2"/>
      <c r="GR2507"/>
      <c r="GS2507"/>
      <c r="GT2507"/>
      <c r="GY2507" s="2"/>
      <c r="HA2507"/>
      <c r="HB2507"/>
      <c r="HC2507"/>
      <c r="HH2507" s="2"/>
      <c r="HJ2507"/>
      <c r="HK2507"/>
      <c r="HL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  <c r="IP2507"/>
      <c r="IQ2507"/>
      <c r="IR2507"/>
      <c r="IS2507"/>
      <c r="IT2507"/>
      <c r="IU2507"/>
      <c r="IV2507"/>
    </row>
    <row r="2508" spans="2:256" s="1" customFormat="1">
      <c r="B2508"/>
      <c r="C2508"/>
      <c r="D2508"/>
      <c r="I2508" s="2"/>
      <c r="K2508"/>
      <c r="L2508"/>
      <c r="M2508"/>
      <c r="N2508"/>
      <c r="R2508" s="2"/>
      <c r="T2508"/>
      <c r="U2508"/>
      <c r="V2508"/>
      <c r="AA2508" s="2"/>
      <c r="AC2508"/>
      <c r="AD2508"/>
      <c r="AE2508"/>
      <c r="AJ2508" s="2"/>
      <c r="AL2508"/>
      <c r="AM2508"/>
      <c r="AN2508"/>
      <c r="AS2508" s="2"/>
      <c r="AU2508"/>
      <c r="AV2508"/>
      <c r="AW2508"/>
      <c r="BB2508" s="2"/>
      <c r="BD2508"/>
      <c r="BE2508"/>
      <c r="BF2508"/>
      <c r="BK2508" s="2"/>
      <c r="BM2508"/>
      <c r="BN2508"/>
      <c r="BO2508"/>
      <c r="BT2508" s="2"/>
      <c r="BV2508"/>
      <c r="BW2508"/>
      <c r="BX2508"/>
      <c r="CC2508" s="2"/>
      <c r="CE2508"/>
      <c r="CF2508"/>
      <c r="CG2508"/>
      <c r="CL2508" s="2"/>
      <c r="CN2508"/>
      <c r="CO2508"/>
      <c r="CP2508"/>
      <c r="CU2508" s="2"/>
      <c r="CW2508"/>
      <c r="CX2508"/>
      <c r="CY2508"/>
      <c r="DD2508" s="2"/>
      <c r="DF2508"/>
      <c r="DG2508"/>
      <c r="DH2508"/>
      <c r="DM2508" s="2"/>
      <c r="DO2508"/>
      <c r="DP2508"/>
      <c r="DQ2508"/>
      <c r="DV2508" s="2"/>
      <c r="DX2508"/>
      <c r="DY2508"/>
      <c r="DZ2508"/>
      <c r="EE2508" s="2"/>
      <c r="EG2508"/>
      <c r="EH2508"/>
      <c r="EI2508"/>
      <c r="EN2508" s="2"/>
      <c r="EP2508"/>
      <c r="EQ2508"/>
      <c r="ER2508"/>
      <c r="EW2508" s="2"/>
      <c r="EY2508"/>
      <c r="EZ2508"/>
      <c r="FA2508"/>
      <c r="FF2508" s="2"/>
      <c r="FH2508"/>
      <c r="FI2508"/>
      <c r="FJ2508"/>
      <c r="FO2508" s="2"/>
      <c r="FQ2508"/>
      <c r="FR2508"/>
      <c r="FS2508"/>
      <c r="FX2508" s="2"/>
      <c r="FZ2508"/>
      <c r="GA2508"/>
      <c r="GB2508"/>
      <c r="GG2508" s="2"/>
      <c r="GI2508"/>
      <c r="GJ2508"/>
      <c r="GK2508"/>
      <c r="GP2508" s="2"/>
      <c r="GR2508"/>
      <c r="GS2508"/>
      <c r="GT2508"/>
      <c r="GY2508" s="2"/>
      <c r="HA2508"/>
      <c r="HB2508"/>
      <c r="HC2508"/>
      <c r="HH2508" s="2"/>
      <c r="HJ2508"/>
      <c r="HK2508"/>
      <c r="HL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  <c r="IP2508"/>
      <c r="IQ2508"/>
      <c r="IR2508"/>
      <c r="IS2508"/>
      <c r="IT2508"/>
      <c r="IU2508"/>
      <c r="IV2508"/>
    </row>
    <row r="2509" spans="2:256" s="1" customFormat="1">
      <c r="B2509"/>
      <c r="C2509"/>
      <c r="D2509"/>
      <c r="I2509" s="2"/>
      <c r="K2509"/>
      <c r="L2509"/>
      <c r="M2509"/>
      <c r="N2509"/>
      <c r="R2509" s="2"/>
      <c r="T2509"/>
      <c r="U2509"/>
      <c r="V2509"/>
      <c r="AA2509" s="2"/>
      <c r="AC2509"/>
      <c r="AD2509"/>
      <c r="AE2509"/>
      <c r="AJ2509" s="2"/>
      <c r="AL2509"/>
      <c r="AM2509"/>
      <c r="AN2509"/>
      <c r="AS2509" s="2"/>
      <c r="AU2509"/>
      <c r="AV2509"/>
      <c r="AW2509"/>
      <c r="BB2509" s="2"/>
      <c r="BD2509"/>
      <c r="BE2509"/>
      <c r="BF2509"/>
      <c r="BK2509" s="2"/>
      <c r="BM2509"/>
      <c r="BN2509"/>
      <c r="BO2509"/>
      <c r="BT2509" s="2"/>
      <c r="BV2509"/>
      <c r="BW2509"/>
      <c r="BX2509"/>
      <c r="CC2509" s="2"/>
      <c r="CE2509"/>
      <c r="CF2509"/>
      <c r="CG2509"/>
      <c r="CL2509" s="2"/>
      <c r="CN2509"/>
      <c r="CO2509"/>
      <c r="CP2509"/>
      <c r="CU2509" s="2"/>
      <c r="CW2509"/>
      <c r="CX2509"/>
      <c r="CY2509"/>
      <c r="DD2509" s="2"/>
      <c r="DF2509"/>
      <c r="DG2509"/>
      <c r="DH2509"/>
      <c r="DM2509" s="2"/>
      <c r="DO2509"/>
      <c r="DP2509"/>
      <c r="DQ2509"/>
      <c r="DV2509" s="2"/>
      <c r="DX2509"/>
      <c r="DY2509"/>
      <c r="DZ2509"/>
      <c r="EE2509" s="2"/>
      <c r="EG2509"/>
      <c r="EH2509"/>
      <c r="EI2509"/>
      <c r="EN2509" s="2"/>
      <c r="EP2509"/>
      <c r="EQ2509"/>
      <c r="ER2509"/>
      <c r="EW2509" s="2"/>
      <c r="EY2509"/>
      <c r="EZ2509"/>
      <c r="FA2509"/>
      <c r="FF2509" s="2"/>
      <c r="FH2509"/>
      <c r="FI2509"/>
      <c r="FJ2509"/>
      <c r="FO2509" s="2"/>
      <c r="FQ2509"/>
      <c r="FR2509"/>
      <c r="FS2509"/>
      <c r="FX2509" s="2"/>
      <c r="FZ2509"/>
      <c r="GA2509"/>
      <c r="GB2509"/>
      <c r="GG2509" s="2"/>
      <c r="GI2509"/>
      <c r="GJ2509"/>
      <c r="GK2509"/>
      <c r="GP2509" s="2"/>
      <c r="GR2509"/>
      <c r="GS2509"/>
      <c r="GT2509"/>
      <c r="GY2509" s="2"/>
      <c r="HA2509"/>
      <c r="HB2509"/>
      <c r="HC2509"/>
      <c r="HH2509" s="2"/>
      <c r="HJ2509"/>
      <c r="HK2509"/>
      <c r="HL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  <c r="IP2509"/>
      <c r="IQ2509"/>
      <c r="IR2509"/>
      <c r="IS2509"/>
      <c r="IT2509"/>
      <c r="IU2509"/>
      <c r="IV2509"/>
    </row>
    <row r="2510" spans="2:256" s="1" customFormat="1">
      <c r="B2510"/>
      <c r="C2510"/>
      <c r="D2510"/>
      <c r="I2510" s="2"/>
      <c r="K2510"/>
      <c r="L2510"/>
      <c r="M2510"/>
      <c r="N2510"/>
      <c r="R2510" s="2"/>
      <c r="T2510"/>
      <c r="U2510"/>
      <c r="V2510"/>
      <c r="AA2510" s="2"/>
      <c r="AC2510"/>
      <c r="AD2510"/>
      <c r="AE2510"/>
      <c r="AJ2510" s="2"/>
      <c r="AL2510"/>
      <c r="AM2510"/>
      <c r="AN2510"/>
      <c r="AS2510" s="2"/>
      <c r="AU2510"/>
      <c r="AV2510"/>
      <c r="AW2510"/>
      <c r="BB2510" s="2"/>
      <c r="BD2510"/>
      <c r="BE2510"/>
      <c r="BF2510"/>
      <c r="BK2510" s="2"/>
      <c r="BM2510"/>
      <c r="BN2510"/>
      <c r="BO2510"/>
      <c r="BT2510" s="2"/>
      <c r="BV2510"/>
      <c r="BW2510"/>
      <c r="BX2510"/>
      <c r="CC2510" s="2"/>
      <c r="CE2510"/>
      <c r="CF2510"/>
      <c r="CG2510"/>
      <c r="CL2510" s="2"/>
      <c r="CN2510"/>
      <c r="CO2510"/>
      <c r="CP2510"/>
      <c r="CU2510" s="2"/>
      <c r="CW2510"/>
      <c r="CX2510"/>
      <c r="CY2510"/>
      <c r="DD2510" s="2"/>
      <c r="DF2510"/>
      <c r="DG2510"/>
      <c r="DH2510"/>
      <c r="DM2510" s="2"/>
      <c r="DO2510"/>
      <c r="DP2510"/>
      <c r="DQ2510"/>
      <c r="DV2510" s="2"/>
      <c r="DX2510"/>
      <c r="DY2510"/>
      <c r="DZ2510"/>
      <c r="EE2510" s="2"/>
      <c r="EG2510"/>
      <c r="EH2510"/>
      <c r="EI2510"/>
      <c r="EN2510" s="2"/>
      <c r="EP2510"/>
      <c r="EQ2510"/>
      <c r="ER2510"/>
      <c r="EW2510" s="2"/>
      <c r="EY2510"/>
      <c r="EZ2510"/>
      <c r="FA2510"/>
      <c r="FF2510" s="2"/>
      <c r="FH2510"/>
      <c r="FI2510"/>
      <c r="FJ2510"/>
      <c r="FO2510" s="2"/>
      <c r="FQ2510"/>
      <c r="FR2510"/>
      <c r="FS2510"/>
      <c r="FX2510" s="2"/>
      <c r="FZ2510"/>
      <c r="GA2510"/>
      <c r="GB2510"/>
      <c r="GG2510" s="2"/>
      <c r="GI2510"/>
      <c r="GJ2510"/>
      <c r="GK2510"/>
      <c r="GP2510" s="2"/>
      <c r="GR2510"/>
      <c r="GS2510"/>
      <c r="GT2510"/>
      <c r="GY2510" s="2"/>
      <c r="HA2510"/>
      <c r="HB2510"/>
      <c r="HC2510"/>
      <c r="HH2510" s="2"/>
      <c r="HJ2510"/>
      <c r="HK2510"/>
      <c r="HL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  <c r="IP2510"/>
      <c r="IQ2510"/>
      <c r="IR2510"/>
      <c r="IS2510"/>
      <c r="IT2510"/>
      <c r="IU2510"/>
      <c r="IV2510"/>
    </row>
    <row r="2511" spans="2:256" s="1" customFormat="1">
      <c r="B2511"/>
      <c r="C2511"/>
      <c r="D2511"/>
      <c r="I2511" s="2"/>
      <c r="K2511"/>
      <c r="L2511"/>
      <c r="M2511"/>
      <c r="N2511"/>
      <c r="R2511" s="2"/>
      <c r="T2511"/>
      <c r="U2511"/>
      <c r="V2511"/>
      <c r="AA2511" s="2"/>
      <c r="AC2511"/>
      <c r="AD2511"/>
      <c r="AE2511"/>
      <c r="AJ2511" s="2"/>
      <c r="AL2511"/>
      <c r="AM2511"/>
      <c r="AN2511"/>
      <c r="AS2511" s="2"/>
      <c r="AU2511"/>
      <c r="AV2511"/>
      <c r="AW2511"/>
      <c r="BB2511" s="2"/>
      <c r="BD2511"/>
      <c r="BE2511"/>
      <c r="BF2511"/>
      <c r="BK2511" s="2"/>
      <c r="BM2511"/>
      <c r="BN2511"/>
      <c r="BO2511"/>
      <c r="BT2511" s="2"/>
      <c r="BV2511"/>
      <c r="BW2511"/>
      <c r="BX2511"/>
      <c r="CC2511" s="2"/>
      <c r="CE2511"/>
      <c r="CF2511"/>
      <c r="CG2511"/>
      <c r="CL2511" s="2"/>
      <c r="CN2511"/>
      <c r="CO2511"/>
      <c r="CP2511"/>
      <c r="CU2511" s="2"/>
      <c r="CW2511"/>
      <c r="CX2511"/>
      <c r="CY2511"/>
      <c r="DD2511" s="2"/>
      <c r="DF2511"/>
      <c r="DG2511"/>
      <c r="DH2511"/>
      <c r="DM2511" s="2"/>
      <c r="DO2511"/>
      <c r="DP2511"/>
      <c r="DQ2511"/>
      <c r="DV2511" s="2"/>
      <c r="DX2511"/>
      <c r="DY2511"/>
      <c r="DZ2511"/>
      <c r="EE2511" s="2"/>
      <c r="EG2511"/>
      <c r="EH2511"/>
      <c r="EI2511"/>
      <c r="EN2511" s="2"/>
      <c r="EP2511"/>
      <c r="EQ2511"/>
      <c r="ER2511"/>
      <c r="EW2511" s="2"/>
      <c r="EY2511"/>
      <c r="EZ2511"/>
      <c r="FA2511"/>
      <c r="FF2511" s="2"/>
      <c r="FH2511"/>
      <c r="FI2511"/>
      <c r="FJ2511"/>
      <c r="FO2511" s="2"/>
      <c r="FQ2511"/>
      <c r="FR2511"/>
      <c r="FS2511"/>
      <c r="FX2511" s="2"/>
      <c r="FZ2511"/>
      <c r="GA2511"/>
      <c r="GB2511"/>
      <c r="GG2511" s="2"/>
      <c r="GI2511"/>
      <c r="GJ2511"/>
      <c r="GK2511"/>
      <c r="GP2511" s="2"/>
      <c r="GR2511"/>
      <c r="GS2511"/>
      <c r="GT2511"/>
      <c r="GY2511" s="2"/>
      <c r="HA2511"/>
      <c r="HB2511"/>
      <c r="HC2511"/>
      <c r="HH2511" s="2"/>
      <c r="HJ2511"/>
      <c r="HK2511"/>
      <c r="HL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  <c r="IP2511"/>
      <c r="IQ2511"/>
      <c r="IR2511"/>
      <c r="IS2511"/>
      <c r="IT2511"/>
      <c r="IU2511"/>
      <c r="IV2511"/>
    </row>
    <row r="2512" spans="2:256" s="1" customFormat="1">
      <c r="B2512"/>
      <c r="C2512"/>
      <c r="D2512"/>
      <c r="I2512" s="2"/>
      <c r="K2512"/>
      <c r="L2512"/>
      <c r="M2512"/>
      <c r="N2512"/>
      <c r="R2512" s="2"/>
      <c r="T2512"/>
      <c r="U2512"/>
      <c r="V2512"/>
      <c r="AA2512" s="2"/>
      <c r="AC2512"/>
      <c r="AD2512"/>
      <c r="AE2512"/>
      <c r="AJ2512" s="2"/>
      <c r="AL2512"/>
      <c r="AM2512"/>
      <c r="AN2512"/>
      <c r="AS2512" s="2"/>
      <c r="AU2512"/>
      <c r="AV2512"/>
      <c r="AW2512"/>
      <c r="BB2512" s="2"/>
      <c r="BD2512"/>
      <c r="BE2512"/>
      <c r="BF2512"/>
      <c r="BK2512" s="2"/>
      <c r="BM2512"/>
      <c r="BN2512"/>
      <c r="BO2512"/>
      <c r="BT2512" s="2"/>
      <c r="BV2512"/>
      <c r="BW2512"/>
      <c r="BX2512"/>
      <c r="CC2512" s="2"/>
      <c r="CE2512"/>
      <c r="CF2512"/>
      <c r="CG2512"/>
      <c r="CL2512" s="2"/>
      <c r="CN2512"/>
      <c r="CO2512"/>
      <c r="CP2512"/>
      <c r="CU2512" s="2"/>
      <c r="CW2512"/>
      <c r="CX2512"/>
      <c r="CY2512"/>
      <c r="DD2512" s="2"/>
      <c r="DF2512"/>
      <c r="DG2512"/>
      <c r="DH2512"/>
      <c r="DM2512" s="2"/>
      <c r="DO2512"/>
      <c r="DP2512"/>
      <c r="DQ2512"/>
      <c r="DV2512" s="2"/>
      <c r="DX2512"/>
      <c r="DY2512"/>
      <c r="DZ2512"/>
      <c r="EE2512" s="2"/>
      <c r="EG2512"/>
      <c r="EH2512"/>
      <c r="EI2512"/>
      <c r="EN2512" s="2"/>
      <c r="EP2512"/>
      <c r="EQ2512"/>
      <c r="ER2512"/>
      <c r="EW2512" s="2"/>
      <c r="EY2512"/>
      <c r="EZ2512"/>
      <c r="FA2512"/>
      <c r="FF2512" s="2"/>
      <c r="FH2512"/>
      <c r="FI2512"/>
      <c r="FJ2512"/>
      <c r="FO2512" s="2"/>
      <c r="FQ2512"/>
      <c r="FR2512"/>
      <c r="FS2512"/>
      <c r="FX2512" s="2"/>
      <c r="FZ2512"/>
      <c r="GA2512"/>
      <c r="GB2512"/>
      <c r="GG2512" s="2"/>
      <c r="GI2512"/>
      <c r="GJ2512"/>
      <c r="GK2512"/>
      <c r="GP2512" s="2"/>
      <c r="GR2512"/>
      <c r="GS2512"/>
      <c r="GT2512"/>
      <c r="GY2512" s="2"/>
      <c r="HA2512"/>
      <c r="HB2512"/>
      <c r="HC2512"/>
      <c r="HH2512" s="2"/>
      <c r="HJ2512"/>
      <c r="HK2512"/>
      <c r="HL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  <c r="IP2512"/>
      <c r="IQ2512"/>
      <c r="IR2512"/>
      <c r="IS2512"/>
      <c r="IT2512"/>
      <c r="IU2512"/>
      <c r="IV2512"/>
    </row>
    <row r="2513" spans="2:256" s="1" customFormat="1">
      <c r="B2513"/>
      <c r="C2513"/>
      <c r="D2513"/>
      <c r="I2513" s="2"/>
      <c r="K2513"/>
      <c r="L2513"/>
      <c r="M2513"/>
      <c r="N2513"/>
      <c r="R2513" s="2"/>
      <c r="T2513"/>
      <c r="U2513"/>
      <c r="V2513"/>
      <c r="AA2513" s="2"/>
      <c r="AC2513"/>
      <c r="AD2513"/>
      <c r="AE2513"/>
      <c r="AJ2513" s="2"/>
      <c r="AL2513"/>
      <c r="AM2513"/>
      <c r="AN2513"/>
      <c r="AS2513" s="2"/>
      <c r="AU2513"/>
      <c r="AV2513"/>
      <c r="AW2513"/>
      <c r="BB2513" s="2"/>
      <c r="BD2513"/>
      <c r="BE2513"/>
      <c r="BF2513"/>
      <c r="BK2513" s="2"/>
      <c r="BM2513"/>
      <c r="BN2513"/>
      <c r="BO2513"/>
      <c r="BT2513" s="2"/>
      <c r="BV2513"/>
      <c r="BW2513"/>
      <c r="BX2513"/>
      <c r="CC2513" s="2"/>
      <c r="CE2513"/>
      <c r="CF2513"/>
      <c r="CG2513"/>
      <c r="CL2513" s="2"/>
      <c r="CN2513"/>
      <c r="CO2513"/>
      <c r="CP2513"/>
      <c r="CU2513" s="2"/>
      <c r="CW2513"/>
      <c r="CX2513"/>
      <c r="CY2513"/>
      <c r="DD2513" s="2"/>
      <c r="DF2513"/>
      <c r="DG2513"/>
      <c r="DH2513"/>
      <c r="DM2513" s="2"/>
      <c r="DO2513"/>
      <c r="DP2513"/>
      <c r="DQ2513"/>
      <c r="DV2513" s="2"/>
      <c r="DX2513"/>
      <c r="DY2513"/>
      <c r="DZ2513"/>
      <c r="EE2513" s="2"/>
      <c r="EG2513"/>
      <c r="EH2513"/>
      <c r="EI2513"/>
      <c r="EN2513" s="2"/>
      <c r="EP2513"/>
      <c r="EQ2513"/>
      <c r="ER2513"/>
      <c r="EW2513" s="2"/>
      <c r="EY2513"/>
      <c r="EZ2513"/>
      <c r="FA2513"/>
      <c r="FF2513" s="2"/>
      <c r="FH2513"/>
      <c r="FI2513"/>
      <c r="FJ2513"/>
      <c r="FO2513" s="2"/>
      <c r="FQ2513"/>
      <c r="FR2513"/>
      <c r="FS2513"/>
      <c r="FX2513" s="2"/>
      <c r="FZ2513"/>
      <c r="GA2513"/>
      <c r="GB2513"/>
      <c r="GG2513" s="2"/>
      <c r="GI2513"/>
      <c r="GJ2513"/>
      <c r="GK2513"/>
      <c r="GP2513" s="2"/>
      <c r="GR2513"/>
      <c r="GS2513"/>
      <c r="GT2513"/>
      <c r="GY2513" s="2"/>
      <c r="HA2513"/>
      <c r="HB2513"/>
      <c r="HC2513"/>
      <c r="HH2513" s="2"/>
      <c r="HJ2513"/>
      <c r="HK2513"/>
      <c r="HL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  <c r="IP2513"/>
      <c r="IQ2513"/>
      <c r="IR2513"/>
      <c r="IS2513"/>
      <c r="IT2513"/>
      <c r="IU2513"/>
      <c r="IV2513"/>
    </row>
    <row r="2514" spans="2:256" s="1" customFormat="1">
      <c r="B2514"/>
      <c r="C2514"/>
      <c r="D2514"/>
      <c r="I2514" s="2"/>
      <c r="K2514"/>
      <c r="L2514"/>
      <c r="M2514"/>
      <c r="N2514"/>
      <c r="R2514" s="2"/>
      <c r="T2514"/>
      <c r="U2514"/>
      <c r="V2514"/>
      <c r="AA2514" s="2"/>
      <c r="AC2514"/>
      <c r="AD2514"/>
      <c r="AE2514"/>
      <c r="AJ2514" s="2"/>
      <c r="AL2514"/>
      <c r="AM2514"/>
      <c r="AN2514"/>
      <c r="AS2514" s="2"/>
      <c r="AU2514"/>
      <c r="AV2514"/>
      <c r="AW2514"/>
      <c r="BB2514" s="2"/>
      <c r="BD2514"/>
      <c r="BE2514"/>
      <c r="BF2514"/>
      <c r="BK2514" s="2"/>
      <c r="BM2514"/>
      <c r="BN2514"/>
      <c r="BO2514"/>
      <c r="BT2514" s="2"/>
      <c r="BV2514"/>
      <c r="BW2514"/>
      <c r="BX2514"/>
      <c r="CC2514" s="2"/>
      <c r="CE2514"/>
      <c r="CF2514"/>
      <c r="CG2514"/>
      <c r="CL2514" s="2"/>
      <c r="CN2514"/>
      <c r="CO2514"/>
      <c r="CP2514"/>
      <c r="CU2514" s="2"/>
      <c r="CW2514"/>
      <c r="CX2514"/>
      <c r="CY2514"/>
      <c r="DD2514" s="2"/>
      <c r="DF2514"/>
      <c r="DG2514"/>
      <c r="DH2514"/>
      <c r="DM2514" s="2"/>
      <c r="DO2514"/>
      <c r="DP2514"/>
      <c r="DQ2514"/>
      <c r="DV2514" s="2"/>
      <c r="DX2514"/>
      <c r="DY2514"/>
      <c r="DZ2514"/>
      <c r="EE2514" s="2"/>
      <c r="EG2514"/>
      <c r="EH2514"/>
      <c r="EI2514"/>
      <c r="EN2514" s="2"/>
      <c r="EP2514"/>
      <c r="EQ2514"/>
      <c r="ER2514"/>
      <c r="EW2514" s="2"/>
      <c r="EY2514"/>
      <c r="EZ2514"/>
      <c r="FA2514"/>
      <c r="FF2514" s="2"/>
      <c r="FH2514"/>
      <c r="FI2514"/>
      <c r="FJ2514"/>
      <c r="FO2514" s="2"/>
      <c r="FQ2514"/>
      <c r="FR2514"/>
      <c r="FS2514"/>
      <c r="FX2514" s="2"/>
      <c r="FZ2514"/>
      <c r="GA2514"/>
      <c r="GB2514"/>
      <c r="GG2514" s="2"/>
      <c r="GI2514"/>
      <c r="GJ2514"/>
      <c r="GK2514"/>
      <c r="GP2514" s="2"/>
      <c r="GR2514"/>
      <c r="GS2514"/>
      <c r="GT2514"/>
      <c r="GY2514" s="2"/>
      <c r="HA2514"/>
      <c r="HB2514"/>
      <c r="HC2514"/>
      <c r="HH2514" s="2"/>
      <c r="HJ2514"/>
      <c r="HK2514"/>
      <c r="HL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  <c r="IP2514"/>
      <c r="IQ2514"/>
      <c r="IR2514"/>
      <c r="IS2514"/>
      <c r="IT2514"/>
      <c r="IU2514"/>
      <c r="IV2514"/>
    </row>
    <row r="2515" spans="2:256" s="1" customFormat="1">
      <c r="B2515"/>
      <c r="C2515"/>
      <c r="D2515"/>
      <c r="I2515" s="2"/>
      <c r="K2515"/>
      <c r="L2515"/>
      <c r="M2515"/>
      <c r="N2515"/>
      <c r="R2515" s="2"/>
      <c r="T2515"/>
      <c r="U2515"/>
      <c r="V2515"/>
      <c r="AA2515" s="2"/>
      <c r="AC2515"/>
      <c r="AD2515"/>
      <c r="AE2515"/>
      <c r="AJ2515" s="2"/>
      <c r="AL2515"/>
      <c r="AM2515"/>
      <c r="AN2515"/>
      <c r="AS2515" s="2"/>
      <c r="AU2515"/>
      <c r="AV2515"/>
      <c r="AW2515"/>
      <c r="BB2515" s="2"/>
      <c r="BD2515"/>
      <c r="BE2515"/>
      <c r="BF2515"/>
      <c r="BK2515" s="2"/>
      <c r="BM2515"/>
      <c r="BN2515"/>
      <c r="BO2515"/>
      <c r="BT2515" s="2"/>
      <c r="BV2515"/>
      <c r="BW2515"/>
      <c r="BX2515"/>
      <c r="CC2515" s="2"/>
      <c r="CE2515"/>
      <c r="CF2515"/>
      <c r="CG2515"/>
      <c r="CL2515" s="2"/>
      <c r="CN2515"/>
      <c r="CO2515"/>
      <c r="CP2515"/>
      <c r="CU2515" s="2"/>
      <c r="CW2515"/>
      <c r="CX2515"/>
      <c r="CY2515"/>
      <c r="DD2515" s="2"/>
      <c r="DF2515"/>
      <c r="DG2515"/>
      <c r="DH2515"/>
      <c r="DM2515" s="2"/>
      <c r="DO2515"/>
      <c r="DP2515"/>
      <c r="DQ2515"/>
      <c r="DV2515" s="2"/>
      <c r="DX2515"/>
      <c r="DY2515"/>
      <c r="DZ2515"/>
      <c r="EE2515" s="2"/>
      <c r="EG2515"/>
      <c r="EH2515"/>
      <c r="EI2515"/>
      <c r="EN2515" s="2"/>
      <c r="EP2515"/>
      <c r="EQ2515"/>
      <c r="ER2515"/>
      <c r="EW2515" s="2"/>
      <c r="EY2515"/>
      <c r="EZ2515"/>
      <c r="FA2515"/>
      <c r="FF2515" s="2"/>
      <c r="FH2515"/>
      <c r="FI2515"/>
      <c r="FJ2515"/>
      <c r="FO2515" s="2"/>
      <c r="FQ2515"/>
      <c r="FR2515"/>
      <c r="FS2515"/>
      <c r="FX2515" s="2"/>
      <c r="FZ2515"/>
      <c r="GA2515"/>
      <c r="GB2515"/>
      <c r="GG2515" s="2"/>
      <c r="GI2515"/>
      <c r="GJ2515"/>
      <c r="GK2515"/>
      <c r="GP2515" s="2"/>
      <c r="GR2515"/>
      <c r="GS2515"/>
      <c r="GT2515"/>
      <c r="GY2515" s="2"/>
      <c r="HA2515"/>
      <c r="HB2515"/>
      <c r="HC2515"/>
      <c r="HH2515" s="2"/>
      <c r="HJ2515"/>
      <c r="HK2515"/>
      <c r="HL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  <c r="IP2515"/>
      <c r="IQ2515"/>
      <c r="IR2515"/>
      <c r="IS2515"/>
      <c r="IT2515"/>
      <c r="IU2515"/>
      <c r="IV2515"/>
    </row>
    <row r="2516" spans="2:256" s="1" customFormat="1">
      <c r="B2516"/>
      <c r="C2516"/>
      <c r="D2516"/>
      <c r="I2516" s="2"/>
      <c r="K2516"/>
      <c r="L2516"/>
      <c r="M2516"/>
      <c r="N2516"/>
      <c r="R2516" s="2"/>
      <c r="T2516"/>
      <c r="U2516"/>
      <c r="V2516"/>
      <c r="AA2516" s="2"/>
      <c r="AC2516"/>
      <c r="AD2516"/>
      <c r="AE2516"/>
      <c r="AJ2516" s="2"/>
      <c r="AL2516"/>
      <c r="AM2516"/>
      <c r="AN2516"/>
      <c r="AS2516" s="2"/>
      <c r="AU2516"/>
      <c r="AV2516"/>
      <c r="AW2516"/>
      <c r="BB2516" s="2"/>
      <c r="BD2516"/>
      <c r="BE2516"/>
      <c r="BF2516"/>
      <c r="BK2516" s="2"/>
      <c r="BM2516"/>
      <c r="BN2516"/>
      <c r="BO2516"/>
      <c r="BT2516" s="2"/>
      <c r="BV2516"/>
      <c r="BW2516"/>
      <c r="BX2516"/>
      <c r="CC2516" s="2"/>
      <c r="CE2516"/>
      <c r="CF2516"/>
      <c r="CG2516"/>
      <c r="CL2516" s="2"/>
      <c r="CN2516"/>
      <c r="CO2516"/>
      <c r="CP2516"/>
      <c r="CU2516" s="2"/>
      <c r="CW2516"/>
      <c r="CX2516"/>
      <c r="CY2516"/>
      <c r="DD2516" s="2"/>
      <c r="DF2516"/>
      <c r="DG2516"/>
      <c r="DH2516"/>
      <c r="DM2516" s="2"/>
      <c r="DO2516"/>
      <c r="DP2516"/>
      <c r="DQ2516"/>
      <c r="DV2516" s="2"/>
      <c r="DX2516"/>
      <c r="DY2516"/>
      <c r="DZ2516"/>
      <c r="EE2516" s="2"/>
      <c r="EG2516"/>
      <c r="EH2516"/>
      <c r="EI2516"/>
      <c r="EN2516" s="2"/>
      <c r="EP2516"/>
      <c r="EQ2516"/>
      <c r="ER2516"/>
      <c r="EW2516" s="2"/>
      <c r="EY2516"/>
      <c r="EZ2516"/>
      <c r="FA2516"/>
      <c r="FF2516" s="2"/>
      <c r="FH2516"/>
      <c r="FI2516"/>
      <c r="FJ2516"/>
      <c r="FO2516" s="2"/>
      <c r="FQ2516"/>
      <c r="FR2516"/>
      <c r="FS2516"/>
      <c r="FX2516" s="2"/>
      <c r="FZ2516"/>
      <c r="GA2516"/>
      <c r="GB2516"/>
      <c r="GG2516" s="2"/>
      <c r="GI2516"/>
      <c r="GJ2516"/>
      <c r="GK2516"/>
      <c r="GP2516" s="2"/>
      <c r="GR2516"/>
      <c r="GS2516"/>
      <c r="GT2516"/>
      <c r="GY2516" s="2"/>
      <c r="HA2516"/>
      <c r="HB2516"/>
      <c r="HC2516"/>
      <c r="HH2516" s="2"/>
      <c r="HJ2516"/>
      <c r="HK2516"/>
      <c r="HL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  <c r="IP2516"/>
      <c r="IQ2516"/>
      <c r="IR2516"/>
      <c r="IS2516"/>
      <c r="IT2516"/>
      <c r="IU2516"/>
      <c r="IV2516"/>
    </row>
    <row r="2517" spans="2:256" s="1" customFormat="1">
      <c r="B2517"/>
      <c r="C2517"/>
      <c r="D2517"/>
      <c r="I2517" s="2"/>
      <c r="K2517"/>
      <c r="L2517"/>
      <c r="M2517"/>
      <c r="N2517"/>
      <c r="R2517" s="2"/>
      <c r="T2517"/>
      <c r="U2517"/>
      <c r="V2517"/>
      <c r="AA2517" s="2"/>
      <c r="AC2517"/>
      <c r="AD2517"/>
      <c r="AE2517"/>
      <c r="AJ2517" s="2"/>
      <c r="AL2517"/>
      <c r="AM2517"/>
      <c r="AN2517"/>
      <c r="AS2517" s="2"/>
      <c r="AU2517"/>
      <c r="AV2517"/>
      <c r="AW2517"/>
      <c r="BB2517" s="2"/>
      <c r="BD2517"/>
      <c r="BE2517"/>
      <c r="BF2517"/>
      <c r="BK2517" s="2"/>
      <c r="BM2517"/>
      <c r="BN2517"/>
      <c r="BO2517"/>
      <c r="BT2517" s="2"/>
      <c r="BV2517"/>
      <c r="BW2517"/>
      <c r="BX2517"/>
      <c r="CC2517" s="2"/>
      <c r="CE2517"/>
      <c r="CF2517"/>
      <c r="CG2517"/>
      <c r="CL2517" s="2"/>
      <c r="CN2517"/>
      <c r="CO2517"/>
      <c r="CP2517"/>
      <c r="CU2517" s="2"/>
      <c r="CW2517"/>
      <c r="CX2517"/>
      <c r="CY2517"/>
      <c r="DD2517" s="2"/>
      <c r="DF2517"/>
      <c r="DG2517"/>
      <c r="DH2517"/>
      <c r="DM2517" s="2"/>
      <c r="DO2517"/>
      <c r="DP2517"/>
      <c r="DQ2517"/>
      <c r="DV2517" s="2"/>
      <c r="DX2517"/>
      <c r="DY2517"/>
      <c r="DZ2517"/>
      <c r="EE2517" s="2"/>
      <c r="EG2517"/>
      <c r="EH2517"/>
      <c r="EI2517"/>
      <c r="EN2517" s="2"/>
      <c r="EP2517"/>
      <c r="EQ2517"/>
      <c r="ER2517"/>
      <c r="EW2517" s="2"/>
      <c r="EY2517"/>
      <c r="EZ2517"/>
      <c r="FA2517"/>
      <c r="FF2517" s="2"/>
      <c r="FH2517"/>
      <c r="FI2517"/>
      <c r="FJ2517"/>
      <c r="FO2517" s="2"/>
      <c r="FQ2517"/>
      <c r="FR2517"/>
      <c r="FS2517"/>
      <c r="FX2517" s="2"/>
      <c r="FZ2517"/>
      <c r="GA2517"/>
      <c r="GB2517"/>
      <c r="GG2517" s="2"/>
      <c r="GI2517"/>
      <c r="GJ2517"/>
      <c r="GK2517"/>
      <c r="GP2517" s="2"/>
      <c r="GR2517"/>
      <c r="GS2517"/>
      <c r="GT2517"/>
      <c r="GY2517" s="2"/>
      <c r="HA2517"/>
      <c r="HB2517"/>
      <c r="HC2517"/>
      <c r="HH2517" s="2"/>
      <c r="HJ2517"/>
      <c r="HK2517"/>
      <c r="HL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  <c r="IP2517"/>
      <c r="IQ2517"/>
      <c r="IR2517"/>
      <c r="IS2517"/>
      <c r="IT2517"/>
      <c r="IU2517"/>
      <c r="IV2517"/>
    </row>
    <row r="2518" spans="2:256" s="1" customFormat="1">
      <c r="B2518"/>
      <c r="C2518"/>
      <c r="D2518"/>
      <c r="I2518" s="2"/>
      <c r="K2518"/>
      <c r="L2518"/>
      <c r="M2518"/>
      <c r="N2518"/>
      <c r="R2518" s="2"/>
      <c r="T2518"/>
      <c r="U2518"/>
      <c r="V2518"/>
      <c r="AA2518" s="2"/>
      <c r="AC2518"/>
      <c r="AD2518"/>
      <c r="AE2518"/>
      <c r="AJ2518" s="2"/>
      <c r="AL2518"/>
      <c r="AM2518"/>
      <c r="AN2518"/>
      <c r="AS2518" s="2"/>
      <c r="AU2518"/>
      <c r="AV2518"/>
      <c r="AW2518"/>
      <c r="BB2518" s="2"/>
      <c r="BD2518"/>
      <c r="BE2518"/>
      <c r="BF2518"/>
      <c r="BK2518" s="2"/>
      <c r="BM2518"/>
      <c r="BN2518"/>
      <c r="BO2518"/>
      <c r="BT2518" s="2"/>
      <c r="BV2518"/>
      <c r="BW2518"/>
      <c r="BX2518"/>
      <c r="CC2518" s="2"/>
      <c r="CE2518"/>
      <c r="CF2518"/>
      <c r="CG2518"/>
      <c r="CL2518" s="2"/>
      <c r="CN2518"/>
      <c r="CO2518"/>
      <c r="CP2518"/>
      <c r="CU2518" s="2"/>
      <c r="CW2518"/>
      <c r="CX2518"/>
      <c r="CY2518"/>
      <c r="DD2518" s="2"/>
      <c r="DF2518"/>
      <c r="DG2518"/>
      <c r="DH2518"/>
      <c r="DM2518" s="2"/>
      <c r="DO2518"/>
      <c r="DP2518"/>
      <c r="DQ2518"/>
      <c r="DV2518" s="2"/>
      <c r="DX2518"/>
      <c r="DY2518"/>
      <c r="DZ2518"/>
      <c r="EE2518" s="2"/>
      <c r="EG2518"/>
      <c r="EH2518"/>
      <c r="EI2518"/>
      <c r="EN2518" s="2"/>
      <c r="EP2518"/>
      <c r="EQ2518"/>
      <c r="ER2518"/>
      <c r="EW2518" s="2"/>
      <c r="EY2518"/>
      <c r="EZ2518"/>
      <c r="FA2518"/>
      <c r="FF2518" s="2"/>
      <c r="FH2518"/>
      <c r="FI2518"/>
      <c r="FJ2518"/>
      <c r="FO2518" s="2"/>
      <c r="FQ2518"/>
      <c r="FR2518"/>
      <c r="FS2518"/>
      <c r="FX2518" s="2"/>
      <c r="FZ2518"/>
      <c r="GA2518"/>
      <c r="GB2518"/>
      <c r="GG2518" s="2"/>
      <c r="GI2518"/>
      <c r="GJ2518"/>
      <c r="GK2518"/>
      <c r="GP2518" s="2"/>
      <c r="GR2518"/>
      <c r="GS2518"/>
      <c r="GT2518"/>
      <c r="GY2518" s="2"/>
      <c r="HA2518"/>
      <c r="HB2518"/>
      <c r="HC2518"/>
      <c r="HH2518" s="2"/>
      <c r="HJ2518"/>
      <c r="HK2518"/>
      <c r="HL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  <c r="IP2518"/>
      <c r="IQ2518"/>
      <c r="IR2518"/>
      <c r="IS2518"/>
      <c r="IT2518"/>
      <c r="IU2518"/>
      <c r="IV2518"/>
    </row>
    <row r="2519" spans="2:256" s="1" customFormat="1">
      <c r="B2519"/>
      <c r="C2519"/>
      <c r="D2519"/>
      <c r="I2519" s="2"/>
      <c r="K2519"/>
      <c r="L2519"/>
      <c r="M2519"/>
      <c r="N2519"/>
      <c r="R2519" s="2"/>
      <c r="T2519"/>
      <c r="U2519"/>
      <c r="V2519"/>
      <c r="AA2519" s="2"/>
      <c r="AC2519"/>
      <c r="AD2519"/>
      <c r="AE2519"/>
      <c r="AJ2519" s="2"/>
      <c r="AL2519"/>
      <c r="AM2519"/>
      <c r="AN2519"/>
      <c r="AS2519" s="2"/>
      <c r="AU2519"/>
      <c r="AV2519"/>
      <c r="AW2519"/>
      <c r="BB2519" s="2"/>
      <c r="BD2519"/>
      <c r="BE2519"/>
      <c r="BF2519"/>
      <c r="BK2519" s="2"/>
      <c r="BM2519"/>
      <c r="BN2519"/>
      <c r="BO2519"/>
      <c r="BT2519" s="2"/>
      <c r="BV2519"/>
      <c r="BW2519"/>
      <c r="BX2519"/>
      <c r="CC2519" s="2"/>
      <c r="CE2519"/>
      <c r="CF2519"/>
      <c r="CG2519"/>
      <c r="CL2519" s="2"/>
      <c r="CN2519"/>
      <c r="CO2519"/>
      <c r="CP2519"/>
      <c r="CU2519" s="2"/>
      <c r="CW2519"/>
      <c r="CX2519"/>
      <c r="CY2519"/>
      <c r="DD2519" s="2"/>
      <c r="DF2519"/>
      <c r="DG2519"/>
      <c r="DH2519"/>
      <c r="DM2519" s="2"/>
      <c r="DO2519"/>
      <c r="DP2519"/>
      <c r="DQ2519"/>
      <c r="DV2519" s="2"/>
      <c r="DX2519"/>
      <c r="DY2519"/>
      <c r="DZ2519"/>
      <c r="EE2519" s="2"/>
      <c r="EG2519"/>
      <c r="EH2519"/>
      <c r="EI2519"/>
      <c r="EN2519" s="2"/>
      <c r="EP2519"/>
      <c r="EQ2519"/>
      <c r="ER2519"/>
      <c r="EW2519" s="2"/>
      <c r="EY2519"/>
      <c r="EZ2519"/>
      <c r="FA2519"/>
      <c r="FF2519" s="2"/>
      <c r="FH2519"/>
      <c r="FI2519"/>
      <c r="FJ2519"/>
      <c r="FO2519" s="2"/>
      <c r="FQ2519"/>
      <c r="FR2519"/>
      <c r="FS2519"/>
      <c r="FX2519" s="2"/>
      <c r="FZ2519"/>
      <c r="GA2519"/>
      <c r="GB2519"/>
      <c r="GG2519" s="2"/>
      <c r="GI2519"/>
      <c r="GJ2519"/>
      <c r="GK2519"/>
      <c r="GP2519" s="2"/>
      <c r="GR2519"/>
      <c r="GS2519"/>
      <c r="GT2519"/>
      <c r="GY2519" s="2"/>
      <c r="HA2519"/>
      <c r="HB2519"/>
      <c r="HC2519"/>
      <c r="HH2519" s="2"/>
      <c r="HJ2519"/>
      <c r="HK2519"/>
      <c r="HL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  <c r="IP2519"/>
      <c r="IQ2519"/>
      <c r="IR2519"/>
      <c r="IS2519"/>
      <c r="IT2519"/>
      <c r="IU2519"/>
      <c r="IV2519"/>
    </row>
    <row r="2520" spans="2:256" s="1" customFormat="1">
      <c r="B2520"/>
      <c r="C2520"/>
      <c r="D2520"/>
      <c r="I2520" s="2"/>
      <c r="K2520"/>
      <c r="L2520"/>
      <c r="M2520"/>
      <c r="N2520"/>
      <c r="R2520" s="2"/>
      <c r="T2520"/>
      <c r="U2520"/>
      <c r="V2520"/>
      <c r="AA2520" s="2"/>
      <c r="AC2520"/>
      <c r="AD2520"/>
      <c r="AE2520"/>
      <c r="AJ2520" s="2"/>
      <c r="AL2520"/>
      <c r="AM2520"/>
      <c r="AN2520"/>
      <c r="AS2520" s="2"/>
      <c r="AU2520"/>
      <c r="AV2520"/>
      <c r="AW2520"/>
      <c r="BB2520" s="2"/>
      <c r="BD2520"/>
      <c r="BE2520"/>
      <c r="BF2520"/>
      <c r="BK2520" s="2"/>
      <c r="BM2520"/>
      <c r="BN2520"/>
      <c r="BO2520"/>
      <c r="BT2520" s="2"/>
      <c r="BV2520"/>
      <c r="BW2520"/>
      <c r="BX2520"/>
      <c r="CC2520" s="2"/>
      <c r="CE2520"/>
      <c r="CF2520"/>
      <c r="CG2520"/>
      <c r="CL2520" s="2"/>
      <c r="CN2520"/>
      <c r="CO2520"/>
      <c r="CP2520"/>
      <c r="CU2520" s="2"/>
      <c r="CW2520"/>
      <c r="CX2520"/>
      <c r="CY2520"/>
      <c r="DD2520" s="2"/>
      <c r="DF2520"/>
      <c r="DG2520"/>
      <c r="DH2520"/>
      <c r="DM2520" s="2"/>
      <c r="DO2520"/>
      <c r="DP2520"/>
      <c r="DQ2520"/>
      <c r="DV2520" s="2"/>
      <c r="DX2520"/>
      <c r="DY2520"/>
      <c r="DZ2520"/>
      <c r="EE2520" s="2"/>
      <c r="EG2520"/>
      <c r="EH2520"/>
      <c r="EI2520"/>
      <c r="EN2520" s="2"/>
      <c r="EP2520"/>
      <c r="EQ2520"/>
      <c r="ER2520"/>
      <c r="EW2520" s="2"/>
      <c r="EY2520"/>
      <c r="EZ2520"/>
      <c r="FA2520"/>
      <c r="FF2520" s="2"/>
      <c r="FH2520"/>
      <c r="FI2520"/>
      <c r="FJ2520"/>
      <c r="FO2520" s="2"/>
      <c r="FQ2520"/>
      <c r="FR2520"/>
      <c r="FS2520"/>
      <c r="FX2520" s="2"/>
      <c r="FZ2520"/>
      <c r="GA2520"/>
      <c r="GB2520"/>
      <c r="GG2520" s="2"/>
      <c r="GI2520"/>
      <c r="GJ2520"/>
      <c r="GK2520"/>
      <c r="GP2520" s="2"/>
      <c r="GR2520"/>
      <c r="GS2520"/>
      <c r="GT2520"/>
      <c r="GY2520" s="2"/>
      <c r="HA2520"/>
      <c r="HB2520"/>
      <c r="HC2520"/>
      <c r="HH2520" s="2"/>
      <c r="HJ2520"/>
      <c r="HK2520"/>
      <c r="HL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  <c r="IP2520"/>
      <c r="IQ2520"/>
      <c r="IR2520"/>
      <c r="IS2520"/>
      <c r="IT2520"/>
      <c r="IU2520"/>
      <c r="IV2520"/>
    </row>
    <row r="2521" spans="2:256" s="1" customFormat="1">
      <c r="B2521"/>
      <c r="C2521"/>
      <c r="D2521"/>
      <c r="I2521" s="2"/>
      <c r="K2521"/>
      <c r="L2521"/>
      <c r="M2521"/>
      <c r="N2521"/>
      <c r="R2521" s="2"/>
      <c r="T2521"/>
      <c r="U2521"/>
      <c r="V2521"/>
      <c r="AA2521" s="2"/>
      <c r="AC2521"/>
      <c r="AD2521"/>
      <c r="AE2521"/>
      <c r="AJ2521" s="2"/>
      <c r="AL2521"/>
      <c r="AM2521"/>
      <c r="AN2521"/>
      <c r="AS2521" s="2"/>
      <c r="AU2521"/>
      <c r="AV2521"/>
      <c r="AW2521"/>
      <c r="BB2521" s="2"/>
      <c r="BD2521"/>
      <c r="BE2521"/>
      <c r="BF2521"/>
      <c r="BK2521" s="2"/>
      <c r="BM2521"/>
      <c r="BN2521"/>
      <c r="BO2521"/>
      <c r="BT2521" s="2"/>
      <c r="BV2521"/>
      <c r="BW2521"/>
      <c r="BX2521"/>
      <c r="CC2521" s="2"/>
      <c r="CE2521"/>
      <c r="CF2521"/>
      <c r="CG2521"/>
      <c r="CL2521" s="2"/>
      <c r="CN2521"/>
      <c r="CO2521"/>
      <c r="CP2521"/>
      <c r="CU2521" s="2"/>
      <c r="CW2521"/>
      <c r="CX2521"/>
      <c r="CY2521"/>
      <c r="DD2521" s="2"/>
      <c r="DF2521"/>
      <c r="DG2521"/>
      <c r="DH2521"/>
      <c r="DM2521" s="2"/>
      <c r="DO2521"/>
      <c r="DP2521"/>
      <c r="DQ2521"/>
      <c r="DV2521" s="2"/>
      <c r="DX2521"/>
      <c r="DY2521"/>
      <c r="DZ2521"/>
      <c r="EE2521" s="2"/>
      <c r="EG2521"/>
      <c r="EH2521"/>
      <c r="EI2521"/>
      <c r="EN2521" s="2"/>
      <c r="EP2521"/>
      <c r="EQ2521"/>
      <c r="ER2521"/>
      <c r="EW2521" s="2"/>
      <c r="EY2521"/>
      <c r="EZ2521"/>
      <c r="FA2521"/>
      <c r="FF2521" s="2"/>
      <c r="FH2521"/>
      <c r="FI2521"/>
      <c r="FJ2521"/>
      <c r="FO2521" s="2"/>
      <c r="FQ2521"/>
      <c r="FR2521"/>
      <c r="FS2521"/>
      <c r="FX2521" s="2"/>
      <c r="FZ2521"/>
      <c r="GA2521"/>
      <c r="GB2521"/>
      <c r="GG2521" s="2"/>
      <c r="GI2521"/>
      <c r="GJ2521"/>
      <c r="GK2521"/>
      <c r="GP2521" s="2"/>
      <c r="GR2521"/>
      <c r="GS2521"/>
      <c r="GT2521"/>
      <c r="GY2521" s="2"/>
      <c r="HA2521"/>
      <c r="HB2521"/>
      <c r="HC2521"/>
      <c r="HH2521" s="2"/>
      <c r="HJ2521"/>
      <c r="HK2521"/>
      <c r="HL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  <c r="IP2521"/>
      <c r="IQ2521"/>
      <c r="IR2521"/>
      <c r="IS2521"/>
      <c r="IT2521"/>
      <c r="IU2521"/>
      <c r="IV2521"/>
    </row>
    <row r="2522" spans="2:256" s="1" customFormat="1">
      <c r="B2522"/>
      <c r="C2522"/>
      <c r="D2522"/>
      <c r="I2522" s="2"/>
      <c r="K2522"/>
      <c r="L2522"/>
      <c r="M2522"/>
      <c r="N2522"/>
      <c r="R2522" s="2"/>
      <c r="T2522"/>
      <c r="U2522"/>
      <c r="V2522"/>
      <c r="AA2522" s="2"/>
      <c r="AC2522"/>
      <c r="AD2522"/>
      <c r="AE2522"/>
      <c r="AJ2522" s="2"/>
      <c r="AL2522"/>
      <c r="AM2522"/>
      <c r="AN2522"/>
      <c r="AS2522" s="2"/>
      <c r="AU2522"/>
      <c r="AV2522"/>
      <c r="AW2522"/>
      <c r="BB2522" s="2"/>
      <c r="BD2522"/>
      <c r="BE2522"/>
      <c r="BF2522"/>
      <c r="BK2522" s="2"/>
      <c r="BM2522"/>
      <c r="BN2522"/>
      <c r="BO2522"/>
      <c r="BT2522" s="2"/>
      <c r="BV2522"/>
      <c r="BW2522"/>
      <c r="BX2522"/>
      <c r="CC2522" s="2"/>
      <c r="CE2522"/>
      <c r="CF2522"/>
      <c r="CG2522"/>
      <c r="CL2522" s="2"/>
      <c r="CN2522"/>
      <c r="CO2522"/>
      <c r="CP2522"/>
      <c r="CU2522" s="2"/>
      <c r="CW2522"/>
      <c r="CX2522"/>
      <c r="CY2522"/>
      <c r="DD2522" s="2"/>
      <c r="DF2522"/>
      <c r="DG2522"/>
      <c r="DH2522"/>
      <c r="DM2522" s="2"/>
      <c r="DO2522"/>
      <c r="DP2522"/>
      <c r="DQ2522"/>
      <c r="DV2522" s="2"/>
      <c r="DX2522"/>
      <c r="DY2522"/>
      <c r="DZ2522"/>
      <c r="EE2522" s="2"/>
      <c r="EG2522"/>
      <c r="EH2522"/>
      <c r="EI2522"/>
      <c r="EN2522" s="2"/>
      <c r="EP2522"/>
      <c r="EQ2522"/>
      <c r="ER2522"/>
      <c r="EW2522" s="2"/>
      <c r="EY2522"/>
      <c r="EZ2522"/>
      <c r="FA2522"/>
      <c r="FF2522" s="2"/>
      <c r="FH2522"/>
      <c r="FI2522"/>
      <c r="FJ2522"/>
      <c r="FO2522" s="2"/>
      <c r="FQ2522"/>
      <c r="FR2522"/>
      <c r="FS2522"/>
      <c r="FX2522" s="2"/>
      <c r="FZ2522"/>
      <c r="GA2522"/>
      <c r="GB2522"/>
      <c r="GG2522" s="2"/>
      <c r="GI2522"/>
      <c r="GJ2522"/>
      <c r="GK2522"/>
      <c r="GP2522" s="2"/>
      <c r="GR2522"/>
      <c r="GS2522"/>
      <c r="GT2522"/>
      <c r="GY2522" s="2"/>
      <c r="HA2522"/>
      <c r="HB2522"/>
      <c r="HC2522"/>
      <c r="HH2522" s="2"/>
      <c r="HJ2522"/>
      <c r="HK2522"/>
      <c r="HL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  <c r="IP2522"/>
      <c r="IQ2522"/>
      <c r="IR2522"/>
      <c r="IS2522"/>
      <c r="IT2522"/>
      <c r="IU2522"/>
      <c r="IV2522"/>
    </row>
    <row r="2523" spans="2:256" s="1" customFormat="1">
      <c r="B2523"/>
      <c r="C2523"/>
      <c r="D2523"/>
      <c r="I2523" s="2"/>
      <c r="K2523"/>
      <c r="L2523"/>
      <c r="M2523"/>
      <c r="N2523"/>
      <c r="R2523" s="2"/>
      <c r="T2523"/>
      <c r="U2523"/>
      <c r="V2523"/>
      <c r="AA2523" s="2"/>
      <c r="AC2523"/>
      <c r="AD2523"/>
      <c r="AE2523"/>
      <c r="AJ2523" s="2"/>
      <c r="AL2523"/>
      <c r="AM2523"/>
      <c r="AN2523"/>
      <c r="AS2523" s="2"/>
      <c r="AU2523"/>
      <c r="AV2523"/>
      <c r="AW2523"/>
      <c r="BB2523" s="2"/>
      <c r="BD2523"/>
      <c r="BE2523"/>
      <c r="BF2523"/>
      <c r="BK2523" s="2"/>
      <c r="BM2523"/>
      <c r="BN2523"/>
      <c r="BO2523"/>
      <c r="BT2523" s="2"/>
      <c r="BV2523"/>
      <c r="BW2523"/>
      <c r="BX2523"/>
      <c r="CC2523" s="2"/>
      <c r="CE2523"/>
      <c r="CF2523"/>
      <c r="CG2523"/>
      <c r="CL2523" s="2"/>
      <c r="CN2523"/>
      <c r="CO2523"/>
      <c r="CP2523"/>
      <c r="CU2523" s="2"/>
      <c r="CW2523"/>
      <c r="CX2523"/>
      <c r="CY2523"/>
      <c r="DD2523" s="2"/>
      <c r="DF2523"/>
      <c r="DG2523"/>
      <c r="DH2523"/>
      <c r="DM2523" s="2"/>
      <c r="DO2523"/>
      <c r="DP2523"/>
      <c r="DQ2523"/>
      <c r="DV2523" s="2"/>
      <c r="DX2523"/>
      <c r="DY2523"/>
      <c r="DZ2523"/>
      <c r="EE2523" s="2"/>
      <c r="EG2523"/>
      <c r="EH2523"/>
      <c r="EI2523"/>
      <c r="EN2523" s="2"/>
      <c r="EP2523"/>
      <c r="EQ2523"/>
      <c r="ER2523"/>
      <c r="EW2523" s="2"/>
      <c r="EY2523"/>
      <c r="EZ2523"/>
      <c r="FA2523"/>
      <c r="FF2523" s="2"/>
      <c r="FH2523"/>
      <c r="FI2523"/>
      <c r="FJ2523"/>
      <c r="FO2523" s="2"/>
      <c r="FQ2523"/>
      <c r="FR2523"/>
      <c r="FS2523"/>
      <c r="FX2523" s="2"/>
      <c r="FZ2523"/>
      <c r="GA2523"/>
      <c r="GB2523"/>
      <c r="GG2523" s="2"/>
      <c r="GI2523"/>
      <c r="GJ2523"/>
      <c r="GK2523"/>
      <c r="GP2523" s="2"/>
      <c r="GR2523"/>
      <c r="GS2523"/>
      <c r="GT2523"/>
      <c r="GY2523" s="2"/>
      <c r="HA2523"/>
      <c r="HB2523"/>
      <c r="HC2523"/>
      <c r="HH2523" s="2"/>
      <c r="HJ2523"/>
      <c r="HK2523"/>
      <c r="HL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  <c r="IP2523"/>
      <c r="IQ2523"/>
      <c r="IR2523"/>
      <c r="IS2523"/>
      <c r="IT2523"/>
      <c r="IU2523"/>
      <c r="IV2523"/>
    </row>
    <row r="2524" spans="2:256" s="1" customFormat="1">
      <c r="B2524"/>
      <c r="C2524"/>
      <c r="D2524"/>
      <c r="I2524" s="2"/>
      <c r="K2524"/>
      <c r="L2524"/>
      <c r="M2524"/>
      <c r="N2524"/>
      <c r="R2524" s="2"/>
      <c r="T2524"/>
      <c r="U2524"/>
      <c r="V2524"/>
      <c r="AA2524" s="2"/>
      <c r="AC2524"/>
      <c r="AD2524"/>
      <c r="AE2524"/>
      <c r="AJ2524" s="2"/>
      <c r="AL2524"/>
      <c r="AM2524"/>
      <c r="AN2524"/>
      <c r="AS2524" s="2"/>
      <c r="AU2524"/>
      <c r="AV2524"/>
      <c r="AW2524"/>
      <c r="BB2524" s="2"/>
      <c r="BD2524"/>
      <c r="BE2524"/>
      <c r="BF2524"/>
      <c r="BK2524" s="2"/>
      <c r="BM2524"/>
      <c r="BN2524"/>
      <c r="BO2524"/>
      <c r="BT2524" s="2"/>
      <c r="BV2524"/>
      <c r="BW2524"/>
      <c r="BX2524"/>
      <c r="CC2524" s="2"/>
      <c r="CE2524"/>
      <c r="CF2524"/>
      <c r="CG2524"/>
      <c r="CL2524" s="2"/>
      <c r="CN2524"/>
      <c r="CO2524"/>
      <c r="CP2524"/>
      <c r="CU2524" s="2"/>
      <c r="CW2524"/>
      <c r="CX2524"/>
      <c r="CY2524"/>
      <c r="DD2524" s="2"/>
      <c r="DF2524"/>
      <c r="DG2524"/>
      <c r="DH2524"/>
      <c r="DM2524" s="2"/>
      <c r="DO2524"/>
      <c r="DP2524"/>
      <c r="DQ2524"/>
      <c r="DV2524" s="2"/>
      <c r="DX2524"/>
      <c r="DY2524"/>
      <c r="DZ2524"/>
      <c r="EE2524" s="2"/>
      <c r="EG2524"/>
      <c r="EH2524"/>
      <c r="EI2524"/>
      <c r="EN2524" s="2"/>
      <c r="EP2524"/>
      <c r="EQ2524"/>
      <c r="ER2524"/>
      <c r="EW2524" s="2"/>
      <c r="EY2524"/>
      <c r="EZ2524"/>
      <c r="FA2524"/>
      <c r="FF2524" s="2"/>
      <c r="FH2524"/>
      <c r="FI2524"/>
      <c r="FJ2524"/>
      <c r="FO2524" s="2"/>
      <c r="FQ2524"/>
      <c r="FR2524"/>
      <c r="FS2524"/>
      <c r="FX2524" s="2"/>
      <c r="FZ2524"/>
      <c r="GA2524"/>
      <c r="GB2524"/>
      <c r="GG2524" s="2"/>
      <c r="GI2524"/>
      <c r="GJ2524"/>
      <c r="GK2524"/>
      <c r="GP2524" s="2"/>
      <c r="GR2524"/>
      <c r="GS2524"/>
      <c r="GT2524"/>
      <c r="GY2524" s="2"/>
      <c r="HA2524"/>
      <c r="HB2524"/>
      <c r="HC2524"/>
      <c r="HH2524" s="2"/>
      <c r="HJ2524"/>
      <c r="HK2524"/>
      <c r="HL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  <c r="IP2524"/>
      <c r="IQ2524"/>
      <c r="IR2524"/>
      <c r="IS2524"/>
      <c r="IT2524"/>
      <c r="IU2524"/>
      <c r="IV2524"/>
    </row>
    <row r="2525" spans="2:256" s="1" customFormat="1">
      <c r="B2525"/>
      <c r="C2525"/>
      <c r="D2525"/>
      <c r="I2525" s="2"/>
      <c r="K2525"/>
      <c r="L2525"/>
      <c r="M2525"/>
      <c r="N2525"/>
      <c r="R2525" s="2"/>
      <c r="T2525"/>
      <c r="U2525"/>
      <c r="V2525"/>
      <c r="AA2525" s="2"/>
      <c r="AC2525"/>
      <c r="AD2525"/>
      <c r="AE2525"/>
      <c r="AJ2525" s="2"/>
      <c r="AL2525"/>
      <c r="AM2525"/>
      <c r="AN2525"/>
      <c r="AS2525" s="2"/>
      <c r="AU2525"/>
      <c r="AV2525"/>
      <c r="AW2525"/>
      <c r="BB2525" s="2"/>
      <c r="BD2525"/>
      <c r="BE2525"/>
      <c r="BF2525"/>
      <c r="BK2525" s="2"/>
      <c r="BM2525"/>
      <c r="BN2525"/>
      <c r="BO2525"/>
      <c r="BT2525" s="2"/>
      <c r="BV2525"/>
      <c r="BW2525"/>
      <c r="BX2525"/>
      <c r="CC2525" s="2"/>
      <c r="CE2525"/>
      <c r="CF2525"/>
      <c r="CG2525"/>
      <c r="CL2525" s="2"/>
      <c r="CN2525"/>
      <c r="CO2525"/>
      <c r="CP2525"/>
      <c r="CU2525" s="2"/>
      <c r="CW2525"/>
      <c r="CX2525"/>
      <c r="CY2525"/>
      <c r="DD2525" s="2"/>
      <c r="DF2525"/>
      <c r="DG2525"/>
      <c r="DH2525"/>
      <c r="DM2525" s="2"/>
      <c r="DO2525"/>
      <c r="DP2525"/>
      <c r="DQ2525"/>
      <c r="DV2525" s="2"/>
      <c r="DX2525"/>
      <c r="DY2525"/>
      <c r="DZ2525"/>
      <c r="EE2525" s="2"/>
      <c r="EG2525"/>
      <c r="EH2525"/>
      <c r="EI2525"/>
      <c r="EN2525" s="2"/>
      <c r="EP2525"/>
      <c r="EQ2525"/>
      <c r="ER2525"/>
      <c r="EW2525" s="2"/>
      <c r="EY2525"/>
      <c r="EZ2525"/>
      <c r="FA2525"/>
      <c r="FF2525" s="2"/>
      <c r="FH2525"/>
      <c r="FI2525"/>
      <c r="FJ2525"/>
      <c r="FO2525" s="2"/>
      <c r="FQ2525"/>
      <c r="FR2525"/>
      <c r="FS2525"/>
      <c r="FX2525" s="2"/>
      <c r="FZ2525"/>
      <c r="GA2525"/>
      <c r="GB2525"/>
      <c r="GG2525" s="2"/>
      <c r="GI2525"/>
      <c r="GJ2525"/>
      <c r="GK2525"/>
      <c r="GP2525" s="2"/>
      <c r="GR2525"/>
      <c r="GS2525"/>
      <c r="GT2525"/>
      <c r="GY2525" s="2"/>
      <c r="HA2525"/>
      <c r="HB2525"/>
      <c r="HC2525"/>
      <c r="HH2525" s="2"/>
      <c r="HJ2525"/>
      <c r="HK2525"/>
      <c r="HL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  <c r="IP2525"/>
      <c r="IQ2525"/>
      <c r="IR2525"/>
      <c r="IS2525"/>
      <c r="IT2525"/>
      <c r="IU2525"/>
      <c r="IV2525"/>
    </row>
    <row r="2526" spans="2:256" s="1" customFormat="1">
      <c r="B2526"/>
      <c r="C2526"/>
      <c r="D2526"/>
      <c r="I2526" s="2"/>
      <c r="K2526"/>
      <c r="L2526"/>
      <c r="M2526"/>
      <c r="N2526"/>
      <c r="R2526" s="2"/>
      <c r="T2526"/>
      <c r="U2526"/>
      <c r="V2526"/>
      <c r="AA2526" s="2"/>
      <c r="AC2526"/>
      <c r="AD2526"/>
      <c r="AE2526"/>
      <c r="AJ2526" s="2"/>
      <c r="AL2526"/>
      <c r="AM2526"/>
      <c r="AN2526"/>
      <c r="AS2526" s="2"/>
      <c r="AU2526"/>
      <c r="AV2526"/>
      <c r="AW2526"/>
      <c r="BB2526" s="2"/>
      <c r="BD2526"/>
      <c r="BE2526"/>
      <c r="BF2526"/>
      <c r="BK2526" s="2"/>
      <c r="BM2526"/>
      <c r="BN2526"/>
      <c r="BO2526"/>
      <c r="BT2526" s="2"/>
      <c r="BV2526"/>
      <c r="BW2526"/>
      <c r="BX2526"/>
      <c r="CC2526" s="2"/>
      <c r="CE2526"/>
      <c r="CF2526"/>
      <c r="CG2526"/>
      <c r="CL2526" s="2"/>
      <c r="CN2526"/>
      <c r="CO2526"/>
      <c r="CP2526"/>
      <c r="CU2526" s="2"/>
      <c r="CW2526"/>
      <c r="CX2526"/>
      <c r="CY2526"/>
      <c r="DD2526" s="2"/>
      <c r="DF2526"/>
      <c r="DG2526"/>
      <c r="DH2526"/>
      <c r="DM2526" s="2"/>
      <c r="DO2526"/>
      <c r="DP2526"/>
      <c r="DQ2526"/>
      <c r="DV2526" s="2"/>
      <c r="DX2526"/>
      <c r="DY2526"/>
      <c r="DZ2526"/>
      <c r="EE2526" s="2"/>
      <c r="EG2526"/>
      <c r="EH2526"/>
      <c r="EI2526"/>
      <c r="EN2526" s="2"/>
      <c r="EP2526"/>
      <c r="EQ2526"/>
      <c r="ER2526"/>
      <c r="EW2526" s="2"/>
      <c r="EY2526"/>
      <c r="EZ2526"/>
      <c r="FA2526"/>
      <c r="FF2526" s="2"/>
      <c r="FH2526"/>
      <c r="FI2526"/>
      <c r="FJ2526"/>
      <c r="FO2526" s="2"/>
      <c r="FQ2526"/>
      <c r="FR2526"/>
      <c r="FS2526"/>
      <c r="FX2526" s="2"/>
      <c r="FZ2526"/>
      <c r="GA2526"/>
      <c r="GB2526"/>
      <c r="GG2526" s="2"/>
      <c r="GI2526"/>
      <c r="GJ2526"/>
      <c r="GK2526"/>
      <c r="GP2526" s="2"/>
      <c r="GR2526"/>
      <c r="GS2526"/>
      <c r="GT2526"/>
      <c r="GY2526" s="2"/>
      <c r="HA2526"/>
      <c r="HB2526"/>
      <c r="HC2526"/>
      <c r="HH2526" s="2"/>
      <c r="HJ2526"/>
      <c r="HK2526"/>
      <c r="HL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  <c r="IP2526"/>
      <c r="IQ2526"/>
      <c r="IR2526"/>
      <c r="IS2526"/>
      <c r="IT2526"/>
      <c r="IU2526"/>
      <c r="IV2526"/>
    </row>
    <row r="2527" spans="2:256" s="1" customFormat="1">
      <c r="B2527"/>
      <c r="C2527"/>
      <c r="D2527"/>
      <c r="I2527" s="2"/>
      <c r="K2527"/>
      <c r="L2527"/>
      <c r="M2527"/>
      <c r="N2527"/>
      <c r="R2527" s="2"/>
      <c r="T2527"/>
      <c r="U2527"/>
      <c r="V2527"/>
      <c r="AA2527" s="2"/>
      <c r="AC2527"/>
      <c r="AD2527"/>
      <c r="AE2527"/>
      <c r="AJ2527" s="2"/>
      <c r="AL2527"/>
      <c r="AM2527"/>
      <c r="AN2527"/>
      <c r="AS2527" s="2"/>
      <c r="AU2527"/>
      <c r="AV2527"/>
      <c r="AW2527"/>
      <c r="BB2527" s="2"/>
      <c r="BD2527"/>
      <c r="BE2527"/>
      <c r="BF2527"/>
      <c r="BK2527" s="2"/>
      <c r="BM2527"/>
      <c r="BN2527"/>
      <c r="BO2527"/>
      <c r="BT2527" s="2"/>
      <c r="BV2527"/>
      <c r="BW2527"/>
      <c r="BX2527"/>
      <c r="CC2527" s="2"/>
      <c r="CE2527"/>
      <c r="CF2527"/>
      <c r="CG2527"/>
      <c r="CL2527" s="2"/>
      <c r="CN2527"/>
      <c r="CO2527"/>
      <c r="CP2527"/>
      <c r="CU2527" s="2"/>
      <c r="CW2527"/>
      <c r="CX2527"/>
      <c r="CY2527"/>
      <c r="DD2527" s="2"/>
      <c r="DF2527"/>
      <c r="DG2527"/>
      <c r="DH2527"/>
      <c r="DM2527" s="2"/>
      <c r="DO2527"/>
      <c r="DP2527"/>
      <c r="DQ2527"/>
      <c r="DV2527" s="2"/>
      <c r="DX2527"/>
      <c r="DY2527"/>
      <c r="DZ2527"/>
      <c r="EE2527" s="2"/>
      <c r="EG2527"/>
      <c r="EH2527"/>
      <c r="EI2527"/>
      <c r="EN2527" s="2"/>
      <c r="EP2527"/>
      <c r="EQ2527"/>
      <c r="ER2527"/>
      <c r="EW2527" s="2"/>
      <c r="EY2527"/>
      <c r="EZ2527"/>
      <c r="FA2527"/>
      <c r="FF2527" s="2"/>
      <c r="FH2527"/>
      <c r="FI2527"/>
      <c r="FJ2527"/>
      <c r="FO2527" s="2"/>
      <c r="FQ2527"/>
      <c r="FR2527"/>
      <c r="FS2527"/>
      <c r="FX2527" s="2"/>
      <c r="FZ2527"/>
      <c r="GA2527"/>
      <c r="GB2527"/>
      <c r="GG2527" s="2"/>
      <c r="GI2527"/>
      <c r="GJ2527"/>
      <c r="GK2527"/>
      <c r="GP2527" s="2"/>
      <c r="GR2527"/>
      <c r="GS2527"/>
      <c r="GT2527"/>
      <c r="GY2527" s="2"/>
      <c r="HA2527"/>
      <c r="HB2527"/>
      <c r="HC2527"/>
      <c r="HH2527" s="2"/>
      <c r="HJ2527"/>
      <c r="HK2527"/>
      <c r="HL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  <c r="IP2527"/>
      <c r="IQ2527"/>
      <c r="IR2527"/>
      <c r="IS2527"/>
      <c r="IT2527"/>
      <c r="IU2527"/>
      <c r="IV2527"/>
    </row>
    <row r="2528" spans="2:256" s="1" customFormat="1">
      <c r="B2528"/>
      <c r="C2528"/>
      <c r="D2528"/>
      <c r="I2528" s="2"/>
      <c r="K2528"/>
      <c r="L2528"/>
      <c r="M2528"/>
      <c r="N2528"/>
      <c r="R2528" s="2"/>
      <c r="T2528"/>
      <c r="U2528"/>
      <c r="V2528"/>
      <c r="AA2528" s="2"/>
      <c r="AC2528"/>
      <c r="AD2528"/>
      <c r="AE2528"/>
      <c r="AJ2528" s="2"/>
      <c r="AL2528"/>
      <c r="AM2528"/>
      <c r="AN2528"/>
      <c r="AS2528" s="2"/>
      <c r="AU2528"/>
      <c r="AV2528"/>
      <c r="AW2528"/>
      <c r="BB2528" s="2"/>
      <c r="BD2528"/>
      <c r="BE2528"/>
      <c r="BF2528"/>
      <c r="BK2528" s="2"/>
      <c r="BM2528"/>
      <c r="BN2528"/>
      <c r="BO2528"/>
      <c r="BT2528" s="2"/>
      <c r="BV2528"/>
      <c r="BW2528"/>
      <c r="BX2528"/>
      <c r="CC2528" s="2"/>
      <c r="CE2528"/>
      <c r="CF2528"/>
      <c r="CG2528"/>
      <c r="CL2528" s="2"/>
      <c r="CN2528"/>
      <c r="CO2528"/>
      <c r="CP2528"/>
      <c r="CU2528" s="2"/>
      <c r="CW2528"/>
      <c r="CX2528"/>
      <c r="CY2528"/>
      <c r="DD2528" s="2"/>
      <c r="DF2528"/>
      <c r="DG2528"/>
      <c r="DH2528"/>
      <c r="DM2528" s="2"/>
      <c r="DO2528"/>
      <c r="DP2528"/>
      <c r="DQ2528"/>
      <c r="DV2528" s="2"/>
      <c r="DX2528"/>
      <c r="DY2528"/>
      <c r="DZ2528"/>
      <c r="EE2528" s="2"/>
      <c r="EG2528"/>
      <c r="EH2528"/>
      <c r="EI2528"/>
      <c r="EN2528" s="2"/>
      <c r="EP2528"/>
      <c r="EQ2528"/>
      <c r="ER2528"/>
      <c r="EW2528" s="2"/>
      <c r="EY2528"/>
      <c r="EZ2528"/>
      <c r="FA2528"/>
      <c r="FF2528" s="2"/>
      <c r="FH2528"/>
      <c r="FI2528"/>
      <c r="FJ2528"/>
      <c r="FO2528" s="2"/>
      <c r="FQ2528"/>
      <c r="FR2528"/>
      <c r="FS2528"/>
      <c r="FX2528" s="2"/>
      <c r="FZ2528"/>
      <c r="GA2528"/>
      <c r="GB2528"/>
      <c r="GG2528" s="2"/>
      <c r="GI2528"/>
      <c r="GJ2528"/>
      <c r="GK2528"/>
      <c r="GP2528" s="2"/>
      <c r="GR2528"/>
      <c r="GS2528"/>
      <c r="GT2528"/>
      <c r="GY2528" s="2"/>
      <c r="HA2528"/>
      <c r="HB2528"/>
      <c r="HC2528"/>
      <c r="HH2528" s="2"/>
      <c r="HJ2528"/>
      <c r="HK2528"/>
      <c r="HL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  <c r="IP2528"/>
      <c r="IQ2528"/>
      <c r="IR2528"/>
      <c r="IS2528"/>
      <c r="IT2528"/>
      <c r="IU2528"/>
      <c r="IV2528"/>
    </row>
    <row r="2529" spans="2:256" s="1" customFormat="1">
      <c r="B2529"/>
      <c r="C2529"/>
      <c r="D2529"/>
      <c r="I2529" s="2"/>
      <c r="K2529"/>
      <c r="L2529"/>
      <c r="M2529"/>
      <c r="N2529"/>
      <c r="R2529" s="2"/>
      <c r="T2529"/>
      <c r="U2529"/>
      <c r="V2529"/>
      <c r="AA2529" s="2"/>
      <c r="AC2529"/>
      <c r="AD2529"/>
      <c r="AE2529"/>
      <c r="AJ2529" s="2"/>
      <c r="AL2529"/>
      <c r="AM2529"/>
      <c r="AN2529"/>
      <c r="AS2529" s="2"/>
      <c r="AU2529"/>
      <c r="AV2529"/>
      <c r="AW2529"/>
      <c r="BB2529" s="2"/>
      <c r="BD2529"/>
      <c r="BE2529"/>
      <c r="BF2529"/>
      <c r="BK2529" s="2"/>
      <c r="BM2529"/>
      <c r="BN2529"/>
      <c r="BO2529"/>
      <c r="BT2529" s="2"/>
      <c r="BV2529"/>
      <c r="BW2529"/>
      <c r="BX2529"/>
      <c r="CC2529" s="2"/>
      <c r="CE2529"/>
      <c r="CF2529"/>
      <c r="CG2529"/>
      <c r="CL2529" s="2"/>
      <c r="CN2529"/>
      <c r="CO2529"/>
      <c r="CP2529"/>
      <c r="CU2529" s="2"/>
      <c r="CW2529"/>
      <c r="CX2529"/>
      <c r="CY2529"/>
      <c r="DD2529" s="2"/>
      <c r="DF2529"/>
      <c r="DG2529"/>
      <c r="DH2529"/>
      <c r="DM2529" s="2"/>
      <c r="DO2529"/>
      <c r="DP2529"/>
      <c r="DQ2529"/>
      <c r="DV2529" s="2"/>
      <c r="DX2529"/>
      <c r="DY2529"/>
      <c r="DZ2529"/>
      <c r="EE2529" s="2"/>
      <c r="EG2529"/>
      <c r="EH2529"/>
      <c r="EI2529"/>
      <c r="EN2529" s="2"/>
      <c r="EP2529"/>
      <c r="EQ2529"/>
      <c r="ER2529"/>
      <c r="EW2529" s="2"/>
      <c r="EY2529"/>
      <c r="EZ2529"/>
      <c r="FA2529"/>
      <c r="FF2529" s="2"/>
      <c r="FH2529"/>
      <c r="FI2529"/>
      <c r="FJ2529"/>
      <c r="FO2529" s="2"/>
      <c r="FQ2529"/>
      <c r="FR2529"/>
      <c r="FS2529"/>
      <c r="FX2529" s="2"/>
      <c r="FZ2529"/>
      <c r="GA2529"/>
      <c r="GB2529"/>
      <c r="GG2529" s="2"/>
      <c r="GI2529"/>
      <c r="GJ2529"/>
      <c r="GK2529"/>
      <c r="GP2529" s="2"/>
      <c r="GR2529"/>
      <c r="GS2529"/>
      <c r="GT2529"/>
      <c r="GY2529" s="2"/>
      <c r="HA2529"/>
      <c r="HB2529"/>
      <c r="HC2529"/>
      <c r="HH2529" s="2"/>
      <c r="HJ2529"/>
      <c r="HK2529"/>
      <c r="HL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  <c r="IP2529"/>
      <c r="IQ2529"/>
      <c r="IR2529"/>
      <c r="IS2529"/>
      <c r="IT2529"/>
      <c r="IU2529"/>
      <c r="IV2529"/>
    </row>
    <row r="2530" spans="2:256" s="1" customFormat="1">
      <c r="B2530"/>
      <c r="C2530"/>
      <c r="D2530"/>
      <c r="I2530" s="2"/>
      <c r="K2530"/>
      <c r="L2530"/>
      <c r="M2530"/>
      <c r="N2530"/>
      <c r="R2530" s="2"/>
      <c r="T2530"/>
      <c r="U2530"/>
      <c r="V2530"/>
      <c r="AA2530" s="2"/>
      <c r="AC2530"/>
      <c r="AD2530"/>
      <c r="AE2530"/>
      <c r="AJ2530" s="2"/>
      <c r="AL2530"/>
      <c r="AM2530"/>
      <c r="AN2530"/>
      <c r="AS2530" s="2"/>
      <c r="AU2530"/>
      <c r="AV2530"/>
      <c r="AW2530"/>
      <c r="BB2530" s="2"/>
      <c r="BD2530"/>
      <c r="BE2530"/>
      <c r="BF2530"/>
      <c r="BK2530" s="2"/>
      <c r="BM2530"/>
      <c r="BN2530"/>
      <c r="BO2530"/>
      <c r="BT2530" s="2"/>
      <c r="BV2530"/>
      <c r="BW2530"/>
      <c r="BX2530"/>
      <c r="CC2530" s="2"/>
      <c r="CE2530"/>
      <c r="CF2530"/>
      <c r="CG2530"/>
      <c r="CL2530" s="2"/>
      <c r="CN2530"/>
      <c r="CO2530"/>
      <c r="CP2530"/>
      <c r="CU2530" s="2"/>
      <c r="CW2530"/>
      <c r="CX2530"/>
      <c r="CY2530"/>
      <c r="DD2530" s="2"/>
      <c r="DF2530"/>
      <c r="DG2530"/>
      <c r="DH2530"/>
      <c r="DM2530" s="2"/>
      <c r="DO2530"/>
      <c r="DP2530"/>
      <c r="DQ2530"/>
      <c r="DV2530" s="2"/>
      <c r="DX2530"/>
      <c r="DY2530"/>
      <c r="DZ2530"/>
      <c r="EE2530" s="2"/>
      <c r="EG2530"/>
      <c r="EH2530"/>
      <c r="EI2530"/>
      <c r="EN2530" s="2"/>
      <c r="EP2530"/>
      <c r="EQ2530"/>
      <c r="ER2530"/>
      <c r="EW2530" s="2"/>
      <c r="EY2530"/>
      <c r="EZ2530"/>
      <c r="FA2530"/>
      <c r="FF2530" s="2"/>
      <c r="FH2530"/>
      <c r="FI2530"/>
      <c r="FJ2530"/>
      <c r="FO2530" s="2"/>
      <c r="FQ2530"/>
      <c r="FR2530"/>
      <c r="FS2530"/>
      <c r="FX2530" s="2"/>
      <c r="FZ2530"/>
      <c r="GA2530"/>
      <c r="GB2530"/>
      <c r="GG2530" s="2"/>
      <c r="GI2530"/>
      <c r="GJ2530"/>
      <c r="GK2530"/>
      <c r="GP2530" s="2"/>
      <c r="GR2530"/>
      <c r="GS2530"/>
      <c r="GT2530"/>
      <c r="GY2530" s="2"/>
      <c r="HA2530"/>
      <c r="HB2530"/>
      <c r="HC2530"/>
      <c r="HH2530" s="2"/>
      <c r="HJ2530"/>
      <c r="HK2530"/>
      <c r="HL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  <c r="IP2530"/>
      <c r="IQ2530"/>
      <c r="IR2530"/>
      <c r="IS2530"/>
      <c r="IT2530"/>
      <c r="IU2530"/>
      <c r="IV2530"/>
    </row>
    <row r="2531" spans="2:256" s="1" customFormat="1">
      <c r="B2531"/>
      <c r="C2531"/>
      <c r="D2531"/>
      <c r="I2531" s="2"/>
      <c r="K2531"/>
      <c r="L2531"/>
      <c r="M2531"/>
      <c r="N2531"/>
      <c r="R2531" s="2"/>
      <c r="T2531"/>
      <c r="U2531"/>
      <c r="V2531"/>
      <c r="AA2531" s="2"/>
      <c r="AC2531"/>
      <c r="AD2531"/>
      <c r="AE2531"/>
      <c r="AJ2531" s="2"/>
      <c r="AL2531"/>
      <c r="AM2531"/>
      <c r="AN2531"/>
      <c r="AS2531" s="2"/>
      <c r="AU2531"/>
      <c r="AV2531"/>
      <c r="AW2531"/>
      <c r="BB2531" s="2"/>
      <c r="BD2531"/>
      <c r="BE2531"/>
      <c r="BF2531"/>
      <c r="BK2531" s="2"/>
      <c r="BM2531"/>
      <c r="BN2531"/>
      <c r="BO2531"/>
      <c r="BT2531" s="2"/>
      <c r="BV2531"/>
      <c r="BW2531"/>
      <c r="BX2531"/>
      <c r="CC2531" s="2"/>
      <c r="CE2531"/>
      <c r="CF2531"/>
      <c r="CG2531"/>
      <c r="CL2531" s="2"/>
      <c r="CN2531"/>
      <c r="CO2531"/>
      <c r="CP2531"/>
      <c r="CU2531" s="2"/>
      <c r="CW2531"/>
      <c r="CX2531"/>
      <c r="CY2531"/>
      <c r="DD2531" s="2"/>
      <c r="DF2531"/>
      <c r="DG2531"/>
      <c r="DH2531"/>
      <c r="DM2531" s="2"/>
      <c r="DO2531"/>
      <c r="DP2531"/>
      <c r="DQ2531"/>
      <c r="DV2531" s="2"/>
      <c r="DX2531"/>
      <c r="DY2531"/>
      <c r="DZ2531"/>
      <c r="EE2531" s="2"/>
      <c r="EG2531"/>
      <c r="EH2531"/>
      <c r="EI2531"/>
      <c r="EN2531" s="2"/>
      <c r="EP2531"/>
      <c r="EQ2531"/>
      <c r="ER2531"/>
      <c r="EW2531" s="2"/>
      <c r="EY2531"/>
      <c r="EZ2531"/>
      <c r="FA2531"/>
      <c r="FF2531" s="2"/>
      <c r="FH2531"/>
      <c r="FI2531"/>
      <c r="FJ2531"/>
      <c r="FO2531" s="2"/>
      <c r="FQ2531"/>
      <c r="FR2531"/>
      <c r="FS2531"/>
      <c r="FX2531" s="2"/>
      <c r="FZ2531"/>
      <c r="GA2531"/>
      <c r="GB2531"/>
      <c r="GG2531" s="2"/>
      <c r="GI2531"/>
      <c r="GJ2531"/>
      <c r="GK2531"/>
      <c r="GP2531" s="2"/>
      <c r="GR2531"/>
      <c r="GS2531"/>
      <c r="GT2531"/>
      <c r="GY2531" s="2"/>
      <c r="HA2531"/>
      <c r="HB2531"/>
      <c r="HC2531"/>
      <c r="HH2531" s="2"/>
      <c r="HJ2531"/>
      <c r="HK2531"/>
      <c r="HL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  <c r="IP2531"/>
      <c r="IQ2531"/>
      <c r="IR2531"/>
      <c r="IS2531"/>
      <c r="IT2531"/>
      <c r="IU2531"/>
      <c r="IV2531"/>
    </row>
    <row r="2532" spans="2:256" s="1" customFormat="1">
      <c r="B2532"/>
      <c r="C2532"/>
      <c r="D2532"/>
      <c r="I2532" s="2"/>
      <c r="K2532"/>
      <c r="L2532"/>
      <c r="M2532"/>
      <c r="N2532"/>
      <c r="R2532" s="2"/>
      <c r="T2532"/>
      <c r="U2532"/>
      <c r="V2532"/>
      <c r="AA2532" s="2"/>
      <c r="AC2532"/>
      <c r="AD2532"/>
      <c r="AE2532"/>
      <c r="AJ2532" s="2"/>
      <c r="AL2532"/>
      <c r="AM2532"/>
      <c r="AN2532"/>
      <c r="AS2532" s="2"/>
      <c r="AU2532"/>
      <c r="AV2532"/>
      <c r="AW2532"/>
      <c r="BB2532" s="2"/>
      <c r="BD2532"/>
      <c r="BE2532"/>
      <c r="BF2532"/>
      <c r="BK2532" s="2"/>
      <c r="BM2532"/>
      <c r="BN2532"/>
      <c r="BO2532"/>
      <c r="BT2532" s="2"/>
      <c r="BV2532"/>
      <c r="BW2532"/>
      <c r="BX2532"/>
      <c r="CC2532" s="2"/>
      <c r="CE2532"/>
      <c r="CF2532"/>
      <c r="CG2532"/>
      <c r="CL2532" s="2"/>
      <c r="CN2532"/>
      <c r="CO2532"/>
      <c r="CP2532"/>
      <c r="CU2532" s="2"/>
      <c r="CW2532"/>
      <c r="CX2532"/>
      <c r="CY2532"/>
      <c r="DD2532" s="2"/>
      <c r="DF2532"/>
      <c r="DG2532"/>
      <c r="DH2532"/>
      <c r="DM2532" s="2"/>
      <c r="DO2532"/>
      <c r="DP2532"/>
      <c r="DQ2532"/>
      <c r="DV2532" s="2"/>
      <c r="DX2532"/>
      <c r="DY2532"/>
      <c r="DZ2532"/>
      <c r="EE2532" s="2"/>
      <c r="EG2532"/>
      <c r="EH2532"/>
      <c r="EI2532"/>
      <c r="EN2532" s="2"/>
      <c r="EP2532"/>
      <c r="EQ2532"/>
      <c r="ER2532"/>
      <c r="EW2532" s="2"/>
      <c r="EY2532"/>
      <c r="EZ2532"/>
      <c r="FA2532"/>
      <c r="FF2532" s="2"/>
      <c r="FH2532"/>
      <c r="FI2532"/>
      <c r="FJ2532"/>
      <c r="FO2532" s="2"/>
      <c r="FQ2532"/>
      <c r="FR2532"/>
      <c r="FS2532"/>
      <c r="FX2532" s="2"/>
      <c r="FZ2532"/>
      <c r="GA2532"/>
      <c r="GB2532"/>
      <c r="GG2532" s="2"/>
      <c r="GI2532"/>
      <c r="GJ2532"/>
      <c r="GK2532"/>
      <c r="GP2532" s="2"/>
      <c r="GR2532"/>
      <c r="GS2532"/>
      <c r="GT2532"/>
      <c r="GY2532" s="2"/>
      <c r="HA2532"/>
      <c r="HB2532"/>
      <c r="HC2532"/>
      <c r="HH2532" s="2"/>
      <c r="HJ2532"/>
      <c r="HK2532"/>
      <c r="HL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  <c r="IP2532"/>
      <c r="IQ2532"/>
      <c r="IR2532"/>
      <c r="IS2532"/>
      <c r="IT2532"/>
      <c r="IU2532"/>
      <c r="IV2532"/>
    </row>
    <row r="2533" spans="2:256" s="1" customFormat="1">
      <c r="B2533"/>
      <c r="C2533"/>
      <c r="D2533"/>
      <c r="I2533" s="2"/>
      <c r="K2533"/>
      <c r="L2533"/>
      <c r="M2533"/>
      <c r="N2533"/>
      <c r="R2533" s="2"/>
      <c r="T2533"/>
      <c r="U2533"/>
      <c r="V2533"/>
      <c r="AA2533" s="2"/>
      <c r="AC2533"/>
      <c r="AD2533"/>
      <c r="AE2533"/>
      <c r="AJ2533" s="2"/>
      <c r="AL2533"/>
      <c r="AM2533"/>
      <c r="AN2533"/>
      <c r="AS2533" s="2"/>
      <c r="AU2533"/>
      <c r="AV2533"/>
      <c r="AW2533"/>
      <c r="BB2533" s="2"/>
      <c r="BD2533"/>
      <c r="BE2533"/>
      <c r="BF2533"/>
      <c r="BK2533" s="2"/>
      <c r="BM2533"/>
      <c r="BN2533"/>
      <c r="BO2533"/>
      <c r="BT2533" s="2"/>
      <c r="BV2533"/>
      <c r="BW2533"/>
      <c r="BX2533"/>
      <c r="CC2533" s="2"/>
      <c r="CE2533"/>
      <c r="CF2533"/>
      <c r="CG2533"/>
      <c r="CL2533" s="2"/>
      <c r="CN2533"/>
      <c r="CO2533"/>
      <c r="CP2533"/>
      <c r="CU2533" s="2"/>
      <c r="CW2533"/>
      <c r="CX2533"/>
      <c r="CY2533"/>
      <c r="DD2533" s="2"/>
      <c r="DF2533"/>
      <c r="DG2533"/>
      <c r="DH2533"/>
      <c r="DM2533" s="2"/>
      <c r="DO2533"/>
      <c r="DP2533"/>
      <c r="DQ2533"/>
      <c r="DV2533" s="2"/>
      <c r="DX2533"/>
      <c r="DY2533"/>
      <c r="DZ2533"/>
      <c r="EE2533" s="2"/>
      <c r="EG2533"/>
      <c r="EH2533"/>
      <c r="EI2533"/>
      <c r="EN2533" s="2"/>
      <c r="EP2533"/>
      <c r="EQ2533"/>
      <c r="ER2533"/>
      <c r="EW2533" s="2"/>
      <c r="EY2533"/>
      <c r="EZ2533"/>
      <c r="FA2533"/>
      <c r="FF2533" s="2"/>
      <c r="FH2533"/>
      <c r="FI2533"/>
      <c r="FJ2533"/>
      <c r="FO2533" s="2"/>
      <c r="FQ2533"/>
      <c r="FR2533"/>
      <c r="FS2533"/>
      <c r="FX2533" s="2"/>
      <c r="FZ2533"/>
      <c r="GA2533"/>
      <c r="GB2533"/>
      <c r="GG2533" s="2"/>
      <c r="GI2533"/>
      <c r="GJ2533"/>
      <c r="GK2533"/>
      <c r="GP2533" s="2"/>
      <c r="GR2533"/>
      <c r="GS2533"/>
      <c r="GT2533"/>
      <c r="GY2533" s="2"/>
      <c r="HA2533"/>
      <c r="HB2533"/>
      <c r="HC2533"/>
      <c r="HH2533" s="2"/>
      <c r="HJ2533"/>
      <c r="HK2533"/>
      <c r="HL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  <c r="IP2533"/>
      <c r="IQ2533"/>
      <c r="IR2533"/>
      <c r="IS2533"/>
      <c r="IT2533"/>
      <c r="IU2533"/>
      <c r="IV2533"/>
    </row>
    <row r="2534" spans="2:256" s="1" customFormat="1">
      <c r="B2534"/>
      <c r="C2534"/>
      <c r="D2534"/>
      <c r="I2534" s="2"/>
      <c r="K2534"/>
      <c r="L2534"/>
      <c r="M2534"/>
      <c r="N2534"/>
      <c r="R2534" s="2"/>
      <c r="T2534"/>
      <c r="U2534"/>
      <c r="V2534"/>
      <c r="AA2534" s="2"/>
      <c r="AC2534"/>
      <c r="AD2534"/>
      <c r="AE2534"/>
      <c r="AJ2534" s="2"/>
      <c r="AL2534"/>
      <c r="AM2534"/>
      <c r="AN2534"/>
      <c r="AS2534" s="2"/>
      <c r="AU2534"/>
      <c r="AV2534"/>
      <c r="AW2534"/>
      <c r="BB2534" s="2"/>
      <c r="BD2534"/>
      <c r="BE2534"/>
      <c r="BF2534"/>
      <c r="BK2534" s="2"/>
      <c r="BM2534"/>
      <c r="BN2534"/>
      <c r="BO2534"/>
      <c r="BT2534" s="2"/>
      <c r="BV2534"/>
      <c r="BW2534"/>
      <c r="BX2534"/>
      <c r="CC2534" s="2"/>
      <c r="CE2534"/>
      <c r="CF2534"/>
      <c r="CG2534"/>
      <c r="CL2534" s="2"/>
      <c r="CN2534"/>
      <c r="CO2534"/>
      <c r="CP2534"/>
      <c r="CU2534" s="2"/>
      <c r="CW2534"/>
      <c r="CX2534"/>
      <c r="CY2534"/>
      <c r="DD2534" s="2"/>
      <c r="DF2534"/>
      <c r="DG2534"/>
      <c r="DH2534"/>
      <c r="DM2534" s="2"/>
      <c r="DO2534"/>
      <c r="DP2534"/>
      <c r="DQ2534"/>
      <c r="DV2534" s="2"/>
      <c r="DX2534"/>
      <c r="DY2534"/>
      <c r="DZ2534"/>
      <c r="EE2534" s="2"/>
      <c r="EG2534"/>
      <c r="EH2534"/>
      <c r="EI2534"/>
      <c r="EN2534" s="2"/>
      <c r="EP2534"/>
      <c r="EQ2534"/>
      <c r="ER2534"/>
      <c r="EW2534" s="2"/>
      <c r="EY2534"/>
      <c r="EZ2534"/>
      <c r="FA2534"/>
      <c r="FF2534" s="2"/>
      <c r="FH2534"/>
      <c r="FI2534"/>
      <c r="FJ2534"/>
      <c r="FO2534" s="2"/>
      <c r="FQ2534"/>
      <c r="FR2534"/>
      <c r="FS2534"/>
      <c r="FX2534" s="2"/>
      <c r="FZ2534"/>
      <c r="GA2534"/>
      <c r="GB2534"/>
      <c r="GG2534" s="2"/>
      <c r="GI2534"/>
      <c r="GJ2534"/>
      <c r="GK2534"/>
      <c r="GP2534" s="2"/>
      <c r="GR2534"/>
      <c r="GS2534"/>
      <c r="GT2534"/>
      <c r="GY2534" s="2"/>
      <c r="HA2534"/>
      <c r="HB2534"/>
      <c r="HC2534"/>
      <c r="HH2534" s="2"/>
      <c r="HJ2534"/>
      <c r="HK2534"/>
      <c r="HL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  <c r="IP2534"/>
      <c r="IQ2534"/>
      <c r="IR2534"/>
      <c r="IS2534"/>
      <c r="IT2534"/>
      <c r="IU2534"/>
      <c r="IV2534"/>
    </row>
    <row r="2535" spans="2:256" s="1" customFormat="1">
      <c r="B2535"/>
      <c r="C2535"/>
      <c r="D2535"/>
      <c r="I2535" s="2"/>
      <c r="K2535"/>
      <c r="L2535"/>
      <c r="M2535"/>
      <c r="N2535"/>
      <c r="R2535" s="2"/>
      <c r="T2535"/>
      <c r="U2535"/>
      <c r="V2535"/>
      <c r="AA2535" s="2"/>
      <c r="AC2535"/>
      <c r="AD2535"/>
      <c r="AE2535"/>
      <c r="AJ2535" s="2"/>
      <c r="AL2535"/>
      <c r="AM2535"/>
      <c r="AN2535"/>
      <c r="AS2535" s="2"/>
      <c r="AU2535"/>
      <c r="AV2535"/>
      <c r="AW2535"/>
      <c r="BB2535" s="2"/>
      <c r="BD2535"/>
      <c r="BE2535"/>
      <c r="BF2535"/>
      <c r="BK2535" s="2"/>
      <c r="BM2535"/>
      <c r="BN2535"/>
      <c r="BO2535"/>
      <c r="BT2535" s="2"/>
      <c r="BV2535"/>
      <c r="BW2535"/>
      <c r="BX2535"/>
      <c r="CC2535" s="2"/>
      <c r="CE2535"/>
      <c r="CF2535"/>
      <c r="CG2535"/>
      <c r="CL2535" s="2"/>
      <c r="CN2535"/>
      <c r="CO2535"/>
      <c r="CP2535"/>
      <c r="CU2535" s="2"/>
      <c r="CW2535"/>
      <c r="CX2535"/>
      <c r="CY2535"/>
      <c r="DD2535" s="2"/>
      <c r="DF2535"/>
      <c r="DG2535"/>
      <c r="DH2535"/>
      <c r="DM2535" s="2"/>
      <c r="DO2535"/>
      <c r="DP2535"/>
      <c r="DQ2535"/>
      <c r="DV2535" s="2"/>
      <c r="DX2535"/>
      <c r="DY2535"/>
      <c r="DZ2535"/>
      <c r="EE2535" s="2"/>
      <c r="EG2535"/>
      <c r="EH2535"/>
      <c r="EI2535"/>
      <c r="EN2535" s="2"/>
      <c r="EP2535"/>
      <c r="EQ2535"/>
      <c r="ER2535"/>
      <c r="EW2535" s="2"/>
      <c r="EY2535"/>
      <c r="EZ2535"/>
      <c r="FA2535"/>
      <c r="FF2535" s="2"/>
      <c r="FH2535"/>
      <c r="FI2535"/>
      <c r="FJ2535"/>
      <c r="FO2535" s="2"/>
      <c r="FQ2535"/>
      <c r="FR2535"/>
      <c r="FS2535"/>
      <c r="FX2535" s="2"/>
      <c r="FZ2535"/>
      <c r="GA2535"/>
      <c r="GB2535"/>
      <c r="GG2535" s="2"/>
      <c r="GI2535"/>
      <c r="GJ2535"/>
      <c r="GK2535"/>
      <c r="GP2535" s="2"/>
      <c r="GR2535"/>
      <c r="GS2535"/>
      <c r="GT2535"/>
      <c r="GY2535" s="2"/>
      <c r="HA2535"/>
      <c r="HB2535"/>
      <c r="HC2535"/>
      <c r="HH2535" s="2"/>
      <c r="HJ2535"/>
      <c r="HK2535"/>
      <c r="HL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  <c r="IP2535"/>
      <c r="IQ2535"/>
      <c r="IR2535"/>
      <c r="IS2535"/>
      <c r="IT2535"/>
      <c r="IU2535"/>
      <c r="IV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  <row r="2569" spans="2:256" s="1" customFormat="1">
      <c r="B2569"/>
      <c r="C2569"/>
      <c r="D2569"/>
      <c r="I2569" s="2"/>
      <c r="K2569"/>
      <c r="L2569"/>
      <c r="M2569"/>
      <c r="N2569"/>
      <c r="R2569" s="2"/>
      <c r="T2569"/>
      <c r="U2569"/>
      <c r="V2569"/>
      <c r="AA2569" s="2"/>
      <c r="AC2569"/>
      <c r="AD2569"/>
      <c r="AE2569"/>
      <c r="AJ2569" s="2"/>
      <c r="AL2569"/>
      <c r="AM2569"/>
      <c r="AN2569"/>
      <c r="AS2569" s="2"/>
      <c r="AU2569"/>
      <c r="AV2569"/>
      <c r="AW2569"/>
      <c r="BB2569" s="2"/>
      <c r="BD2569"/>
      <c r="BE2569"/>
      <c r="BF2569"/>
      <c r="BK2569" s="2"/>
      <c r="BM2569"/>
      <c r="BN2569"/>
      <c r="BO2569"/>
      <c r="BT2569" s="2"/>
      <c r="BV2569"/>
      <c r="BW2569"/>
      <c r="BX2569"/>
      <c r="CC2569" s="2"/>
      <c r="CE2569"/>
      <c r="CF2569"/>
      <c r="CG2569"/>
      <c r="CL2569" s="2"/>
      <c r="CN2569"/>
      <c r="CO2569"/>
      <c r="CP2569"/>
      <c r="CU2569" s="2"/>
      <c r="CW2569"/>
      <c r="CX2569"/>
      <c r="CY2569"/>
      <c r="DD2569" s="2"/>
      <c r="DF2569"/>
      <c r="DG2569"/>
      <c r="DH2569"/>
      <c r="DM2569" s="2"/>
      <c r="DO2569"/>
      <c r="DP2569"/>
      <c r="DQ2569"/>
      <c r="DV2569" s="2"/>
      <c r="DX2569"/>
      <c r="DY2569"/>
      <c r="DZ2569"/>
      <c r="EE2569" s="2"/>
      <c r="EG2569"/>
      <c r="EH2569"/>
      <c r="EI2569"/>
      <c r="EN2569" s="2"/>
      <c r="EP2569"/>
      <c r="EQ2569"/>
      <c r="ER2569"/>
      <c r="EW2569" s="2"/>
      <c r="EY2569"/>
      <c r="EZ2569"/>
      <c r="FA2569"/>
      <c r="FF2569" s="2"/>
      <c r="FH2569"/>
      <c r="FI2569"/>
      <c r="FJ2569"/>
      <c r="FO2569" s="2"/>
      <c r="FQ2569"/>
      <c r="FR2569"/>
      <c r="FS2569"/>
      <c r="FX2569" s="2"/>
      <c r="FZ2569"/>
      <c r="GA2569"/>
      <c r="GB2569"/>
      <c r="GG2569" s="2"/>
      <c r="GI2569"/>
      <c r="GJ2569"/>
      <c r="GK2569"/>
      <c r="GP2569" s="2"/>
      <c r="GR2569"/>
      <c r="GS2569"/>
      <c r="GT2569"/>
      <c r="GY2569" s="2"/>
      <c r="HA2569"/>
      <c r="HB2569"/>
      <c r="HC2569"/>
      <c r="HH2569" s="2"/>
      <c r="HJ2569"/>
      <c r="HK2569"/>
      <c r="HL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  <c r="IP2569"/>
      <c r="IQ2569"/>
      <c r="IR2569"/>
      <c r="IS2569"/>
      <c r="IT2569"/>
      <c r="IU2569"/>
      <c r="IV2569"/>
    </row>
    <row r="2570" spans="2:256" s="1" customFormat="1">
      <c r="B2570"/>
      <c r="C2570"/>
      <c r="D2570"/>
      <c r="I2570" s="2"/>
      <c r="K2570"/>
      <c r="L2570"/>
      <c r="M2570"/>
      <c r="N2570"/>
      <c r="R2570" s="2"/>
      <c r="T2570"/>
      <c r="U2570"/>
      <c r="V2570"/>
      <c r="AA2570" s="2"/>
      <c r="AC2570"/>
      <c r="AD2570"/>
      <c r="AE2570"/>
      <c r="AJ2570" s="2"/>
      <c r="AL2570"/>
      <c r="AM2570"/>
      <c r="AN2570"/>
      <c r="AS2570" s="2"/>
      <c r="AU2570"/>
      <c r="AV2570"/>
      <c r="AW2570"/>
      <c r="BB2570" s="2"/>
      <c r="BD2570"/>
      <c r="BE2570"/>
      <c r="BF2570"/>
      <c r="BK2570" s="2"/>
      <c r="BM2570"/>
      <c r="BN2570"/>
      <c r="BO2570"/>
      <c r="BT2570" s="2"/>
      <c r="BV2570"/>
      <c r="BW2570"/>
      <c r="BX2570"/>
      <c r="CC2570" s="2"/>
      <c r="CE2570"/>
      <c r="CF2570"/>
      <c r="CG2570"/>
      <c r="CL2570" s="2"/>
      <c r="CN2570"/>
      <c r="CO2570"/>
      <c r="CP2570"/>
      <c r="CU2570" s="2"/>
      <c r="CW2570"/>
      <c r="CX2570"/>
      <c r="CY2570"/>
      <c r="DD2570" s="2"/>
      <c r="DF2570"/>
      <c r="DG2570"/>
      <c r="DH2570"/>
      <c r="DM2570" s="2"/>
      <c r="DO2570"/>
      <c r="DP2570"/>
      <c r="DQ2570"/>
      <c r="DV2570" s="2"/>
      <c r="DX2570"/>
      <c r="DY2570"/>
      <c r="DZ2570"/>
      <c r="EE2570" s="2"/>
      <c r="EG2570"/>
      <c r="EH2570"/>
      <c r="EI2570"/>
      <c r="EN2570" s="2"/>
      <c r="EP2570"/>
      <c r="EQ2570"/>
      <c r="ER2570"/>
      <c r="EW2570" s="2"/>
      <c r="EY2570"/>
      <c r="EZ2570"/>
      <c r="FA2570"/>
      <c r="FF2570" s="2"/>
      <c r="FH2570"/>
      <c r="FI2570"/>
      <c r="FJ2570"/>
      <c r="FO2570" s="2"/>
      <c r="FQ2570"/>
      <c r="FR2570"/>
      <c r="FS2570"/>
      <c r="FX2570" s="2"/>
      <c r="FZ2570"/>
      <c r="GA2570"/>
      <c r="GB2570"/>
      <c r="GG2570" s="2"/>
      <c r="GI2570"/>
      <c r="GJ2570"/>
      <c r="GK2570"/>
      <c r="GP2570" s="2"/>
      <c r="GR2570"/>
      <c r="GS2570"/>
      <c r="GT2570"/>
      <c r="GY2570" s="2"/>
      <c r="HA2570"/>
      <c r="HB2570"/>
      <c r="HC2570"/>
      <c r="HH2570" s="2"/>
      <c r="HJ2570"/>
      <c r="HK2570"/>
      <c r="HL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  <c r="IP2570"/>
      <c r="IQ2570"/>
      <c r="IR2570"/>
      <c r="IS2570"/>
      <c r="IT2570"/>
      <c r="IU2570"/>
      <c r="IV2570"/>
    </row>
    <row r="2571" spans="2:256" s="1" customFormat="1">
      <c r="B2571"/>
      <c r="C2571"/>
      <c r="D2571"/>
      <c r="I2571" s="2"/>
      <c r="K2571"/>
      <c r="L2571"/>
      <c r="M2571"/>
      <c r="N2571"/>
      <c r="R2571" s="2"/>
      <c r="T2571"/>
      <c r="U2571"/>
      <c r="V2571"/>
      <c r="AA2571" s="2"/>
      <c r="AC2571"/>
      <c r="AD2571"/>
      <c r="AE2571"/>
      <c r="AJ2571" s="2"/>
      <c r="AL2571"/>
      <c r="AM2571"/>
      <c r="AN2571"/>
      <c r="AS2571" s="2"/>
      <c r="AU2571"/>
      <c r="AV2571"/>
      <c r="AW2571"/>
      <c r="BB2571" s="2"/>
      <c r="BD2571"/>
      <c r="BE2571"/>
      <c r="BF2571"/>
      <c r="BK2571" s="2"/>
      <c r="BM2571"/>
      <c r="BN2571"/>
      <c r="BO2571"/>
      <c r="BT2571" s="2"/>
      <c r="BV2571"/>
      <c r="BW2571"/>
      <c r="BX2571"/>
      <c r="CC2571" s="2"/>
      <c r="CE2571"/>
      <c r="CF2571"/>
      <c r="CG2571"/>
      <c r="CL2571" s="2"/>
      <c r="CN2571"/>
      <c r="CO2571"/>
      <c r="CP2571"/>
      <c r="CU2571" s="2"/>
      <c r="CW2571"/>
      <c r="CX2571"/>
      <c r="CY2571"/>
      <c r="DD2571" s="2"/>
      <c r="DF2571"/>
      <c r="DG2571"/>
      <c r="DH2571"/>
      <c r="DM2571" s="2"/>
      <c r="DO2571"/>
      <c r="DP2571"/>
      <c r="DQ2571"/>
      <c r="DV2571" s="2"/>
      <c r="DX2571"/>
      <c r="DY2571"/>
      <c r="DZ2571"/>
      <c r="EE2571" s="2"/>
      <c r="EG2571"/>
      <c r="EH2571"/>
      <c r="EI2571"/>
      <c r="EN2571" s="2"/>
      <c r="EP2571"/>
      <c r="EQ2571"/>
      <c r="ER2571"/>
      <c r="EW2571" s="2"/>
      <c r="EY2571"/>
      <c r="EZ2571"/>
      <c r="FA2571"/>
      <c r="FF2571" s="2"/>
      <c r="FH2571"/>
      <c r="FI2571"/>
      <c r="FJ2571"/>
      <c r="FO2571" s="2"/>
      <c r="FQ2571"/>
      <c r="FR2571"/>
      <c r="FS2571"/>
      <c r="FX2571" s="2"/>
      <c r="FZ2571"/>
      <c r="GA2571"/>
      <c r="GB2571"/>
      <c r="GG2571" s="2"/>
      <c r="GI2571"/>
      <c r="GJ2571"/>
      <c r="GK2571"/>
      <c r="GP2571" s="2"/>
      <c r="GR2571"/>
      <c r="GS2571"/>
      <c r="GT2571"/>
      <c r="GY2571" s="2"/>
      <c r="HA2571"/>
      <c r="HB2571"/>
      <c r="HC2571"/>
      <c r="HH2571" s="2"/>
      <c r="HJ2571"/>
      <c r="HK2571"/>
      <c r="HL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  <c r="IP2571"/>
      <c r="IQ2571"/>
      <c r="IR2571"/>
      <c r="IS2571"/>
      <c r="IT2571"/>
      <c r="IU2571"/>
      <c r="IV2571"/>
    </row>
    <row r="2572" spans="2:256" s="1" customFormat="1">
      <c r="B2572"/>
      <c r="C2572"/>
      <c r="D2572"/>
      <c r="I2572" s="2"/>
      <c r="K2572"/>
      <c r="L2572"/>
      <c r="M2572"/>
      <c r="N2572"/>
      <c r="R2572" s="2"/>
      <c r="T2572"/>
      <c r="U2572"/>
      <c r="V2572"/>
      <c r="AA2572" s="2"/>
      <c r="AC2572"/>
      <c r="AD2572"/>
      <c r="AE2572"/>
      <c r="AJ2572" s="2"/>
      <c r="AL2572"/>
      <c r="AM2572"/>
      <c r="AN2572"/>
      <c r="AS2572" s="2"/>
      <c r="AU2572"/>
      <c r="AV2572"/>
      <c r="AW2572"/>
      <c r="BB2572" s="2"/>
      <c r="BD2572"/>
      <c r="BE2572"/>
      <c r="BF2572"/>
      <c r="BK2572" s="2"/>
      <c r="BM2572"/>
      <c r="BN2572"/>
      <c r="BO2572"/>
      <c r="BT2572" s="2"/>
      <c r="BV2572"/>
      <c r="BW2572"/>
      <c r="BX2572"/>
      <c r="CC2572" s="2"/>
      <c r="CE2572"/>
      <c r="CF2572"/>
      <c r="CG2572"/>
      <c r="CL2572" s="2"/>
      <c r="CN2572"/>
      <c r="CO2572"/>
      <c r="CP2572"/>
      <c r="CU2572" s="2"/>
      <c r="CW2572"/>
      <c r="CX2572"/>
      <c r="CY2572"/>
      <c r="DD2572" s="2"/>
      <c r="DF2572"/>
      <c r="DG2572"/>
      <c r="DH2572"/>
      <c r="DM2572" s="2"/>
      <c r="DO2572"/>
      <c r="DP2572"/>
      <c r="DQ2572"/>
      <c r="DV2572" s="2"/>
      <c r="DX2572"/>
      <c r="DY2572"/>
      <c r="DZ2572"/>
      <c r="EE2572" s="2"/>
      <c r="EG2572"/>
      <c r="EH2572"/>
      <c r="EI2572"/>
      <c r="EN2572" s="2"/>
      <c r="EP2572"/>
      <c r="EQ2572"/>
      <c r="ER2572"/>
      <c r="EW2572" s="2"/>
      <c r="EY2572"/>
      <c r="EZ2572"/>
      <c r="FA2572"/>
      <c r="FF2572" s="2"/>
      <c r="FH2572"/>
      <c r="FI2572"/>
      <c r="FJ2572"/>
      <c r="FO2572" s="2"/>
      <c r="FQ2572"/>
      <c r="FR2572"/>
      <c r="FS2572"/>
      <c r="FX2572" s="2"/>
      <c r="FZ2572"/>
      <c r="GA2572"/>
      <c r="GB2572"/>
      <c r="GG2572" s="2"/>
      <c r="GI2572"/>
      <c r="GJ2572"/>
      <c r="GK2572"/>
      <c r="GP2572" s="2"/>
      <c r="GR2572"/>
      <c r="GS2572"/>
      <c r="GT2572"/>
      <c r="GY2572" s="2"/>
      <c r="HA2572"/>
      <c r="HB2572"/>
      <c r="HC2572"/>
      <c r="HH2572" s="2"/>
      <c r="HJ2572"/>
      <c r="HK2572"/>
      <c r="HL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  <c r="IP2572"/>
      <c r="IQ2572"/>
      <c r="IR2572"/>
      <c r="IS2572"/>
      <c r="IT2572"/>
      <c r="IU2572"/>
      <c r="IV2572"/>
    </row>
  </sheetData>
  <sortState xmlns:xlrd2="http://schemas.microsoft.com/office/spreadsheetml/2017/richdata2" ref="J281:O290">
    <sortCondition descending="1" ref="N281:N290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3" location="Punten!DC582" display="UCI-12" xr:uid="{00000000-0004-0000-0000-000004000000}"/>
    <hyperlink ref="D66" location="Punten!GO582" display="UCI-22" xr:uid="{00000000-0004-0000-0000-000005000000}"/>
    <hyperlink ref="D7" location="Punten!EV582" display="UCI-17" xr:uid="{00000000-0004-0000-0000-000006000000}"/>
    <hyperlink ref="D6" location="Punten!BS582" display="UCI-08" xr:uid="{00000000-0004-0000-0000-000007000000}"/>
    <hyperlink ref="D56" location="Punten!LB582" display="UCI-35" xr:uid="{00000000-0004-0000-0000-000008000000}"/>
    <hyperlink ref="D75" location="Punten!IZ582" display="UCI-29" xr:uid="{00000000-0004-0000-0000-000009000000}"/>
    <hyperlink ref="D51" location="Punten!DL582" display="UCI-13" xr:uid="{00000000-0004-0000-0000-00000A000000}"/>
    <hyperlink ref="D34" location="Punten!PF582" display="UCI-47" xr:uid="{00000000-0004-0000-0000-00000C000000}"/>
    <hyperlink ref="D33" location="Punten!JI582" display="UCI-30" xr:uid="{00000000-0004-0000-0000-00000D000000}"/>
    <hyperlink ref="D35" location="Punten!CB582" display="UCI-09" xr:uid="{00000000-0004-0000-0000-00000E000000}"/>
    <hyperlink ref="D19" location="Punten!DU582" display="UCI-14" xr:uid="{00000000-0004-0000-0000-00000F000000}"/>
    <hyperlink ref="D41" location="Punten!GX582" display="UCI-23" xr:uid="{00000000-0004-0000-0000-000010000000}"/>
    <hyperlink ref="D13" location="Punten!RZ582" display="UCI-55" xr:uid="{00000000-0004-0000-0000-000011000000}"/>
    <hyperlink ref="D17" location="Punten!HP582" display="UCI-25" xr:uid="{00000000-0004-0000-0000-000012000000}"/>
    <hyperlink ref="D23" location="Punten!RH582" display="UCI-53" xr:uid="{00000000-0004-0000-0000-000013000000}"/>
    <hyperlink ref="D10" location="Punten!Q582" display="UCI-02" xr:uid="{00000000-0004-0000-0000-000014000000}"/>
    <hyperlink ref="D59" location="Punten!NM582" display="UCI-42" xr:uid="{00000000-0004-0000-0000-000015000000}"/>
    <hyperlink ref="D94" location="Punten!VC582" display="UCI-64" xr:uid="{00000000-0004-0000-0000-000016000000}"/>
    <hyperlink ref="D11" location="Punten!AI582" display="UCI-04" xr:uid="{00000000-0004-0000-0000-000017000000}"/>
    <hyperlink ref="D4" location="Punten!AR582" display="UCI-05" xr:uid="{00000000-0004-0000-0000-000018000000}"/>
    <hyperlink ref="D73" location="Punten!KA582" display="UCI-32" xr:uid="{00000000-0004-0000-0000-000019000000}"/>
    <hyperlink ref="D86" location="Punten!EM582" display="UCI-16" xr:uid="{00000000-0004-0000-0000-00001A000000}"/>
    <hyperlink ref="D38" location="Punten!ND582" display="UCI-41" xr:uid="{00000000-0004-0000-0000-00001B000000}"/>
    <hyperlink ref="D44" location="Punten!CT582" display="UCI-11" xr:uid="{00000000-0004-0000-0000-00001C000000}"/>
    <hyperlink ref="D98" location="Punten!OW582" display="UCI-46" xr:uid="{00000000-0004-0000-0000-00001D000000}"/>
    <hyperlink ref="D76" location="Punten!LK582" display="UCI-36" xr:uid="{00000000-0004-0000-0000-00001E000000}"/>
    <hyperlink ref="D30" location="Punten!BA582" display="UCI-06" xr:uid="{00000000-0004-0000-0000-00001F000000}"/>
    <hyperlink ref="D12" location="Punten!FW582" display="UCI-20" xr:uid="{00000000-0004-0000-0000-000021000000}"/>
    <hyperlink ref="D61" location="Punten!NV582" display="UCI-43" xr:uid="{00000000-0004-0000-0000-000022000000}"/>
    <hyperlink ref="D14" location="Punten!GF582" display="UCI-21" xr:uid="{00000000-0004-0000-0000-000023000000}"/>
    <hyperlink ref="D18" location="Punten!Z582" display="UCI-03" xr:uid="{00000000-0004-0000-0000-000024000000}"/>
    <hyperlink ref="D32" location="Punten!IQ582" display="UCI-28" xr:uid="{00000000-0004-0000-0000-000025000000}"/>
    <hyperlink ref="D52" location="Punten!ON582" display="UCI-45" xr:uid="{00000000-0004-0000-0000-000026000000}"/>
    <hyperlink ref="D49" location="Punten!TJ582" display="UCI-59" xr:uid="{00000000-0004-0000-0000-000027000000}"/>
    <hyperlink ref="D42" location="Punten!JR582" display="UCI-31" xr:uid="{00000000-0004-0000-0000-000028000000}"/>
    <hyperlink ref="D55" location="Punten!BJ582" display="UCI-07" xr:uid="{00000000-0004-0000-0000-000029000000}"/>
    <hyperlink ref="D82" location="Punten!TS582" display="UCI-60" xr:uid="{00000000-0004-0000-0000-00002A000000}"/>
    <hyperlink ref="D67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25" location="Punten!SI582" display="UCI-56" xr:uid="{00000000-0004-0000-0000-000029050000}"/>
    <hyperlink ref="D95" location="Punten!QG582" display="UCI-50" xr:uid="{00000000-0004-0000-0000-00002A050000}"/>
    <hyperlink ref="D24" location="Punten!HG582" display="UCI-24" xr:uid="{00000000-0004-0000-0000-00002B050000}"/>
    <hyperlink ref="D50" location="Punten!VU582" display="UCI-66" xr:uid="{00000000-0004-0000-0000-00002C050000}"/>
    <hyperlink ref="D40" location="Punten!SR582" display="UCI-57" xr:uid="{00000000-0004-0000-0000-00002D050000}"/>
    <hyperlink ref="D100" location="Punten!OE582" display="UCI-44" xr:uid="{00000000-0004-0000-0000-00002E050000}"/>
    <hyperlink ref="D27" location="Punten!HY582" display="UCI-26" xr:uid="{00000000-0004-0000-0000-00002F050000}"/>
    <hyperlink ref="D102" location="Punten!TA582" display="UCI-58" xr:uid="{00000000-0004-0000-0000-000030050000}"/>
    <hyperlink ref="D54" location="Punten!PO582" display="UCI-48" xr:uid="{00000000-0004-0000-0000-000031050000}"/>
    <hyperlink ref="D90" location="Punten!MU582" display="UCI-40" xr:uid="{00000000-0004-0000-0000-000032050000}"/>
    <hyperlink ref="D8" location="Punten!LT582" display="UCI-37" xr:uid="{00000000-0004-0000-0000-000033050000}"/>
    <hyperlink ref="D85" location="Punten!MC582" display="UCI-38" xr:uid="{00000000-0004-0000-0000-000034050000}"/>
    <hyperlink ref="D62" location="Punten!KJ582" display="UCI-33" xr:uid="{00000000-0004-0000-0000-000035050000}"/>
    <hyperlink ref="D46" location="Punten!ML582" display="UCI-39" xr:uid="{00000000-0004-0000-0000-000036050000}"/>
    <hyperlink ref="D21" location="Punten!FN582" display="UCI-19" xr:uid="{00000000-0004-0000-0000-000037050000}"/>
    <hyperlink ref="D22" location="Punten!CK582" display="UCI-10" xr:uid="{00000000-0004-0000-0000-000046050000}"/>
    <hyperlink ref="D9" location="Punten!H582" display="UCI-01" xr:uid="{00000000-0004-0000-0000-0000C2050000}"/>
    <hyperlink ref="D16" location="Punten!XW582" display="UCI-72" xr:uid="{00000000-0004-0000-0000-0000D9050000}"/>
    <hyperlink ref="D26" location="Punten!YF582" display="UCI-73" xr:uid="{00000000-0004-0000-0000-0000DA050000}"/>
    <hyperlink ref="D28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63" location="Punten!QP582" display="UCI-51" xr:uid="{00000000-0004-0000-0000-0000F7050000}"/>
    <hyperlink ref="D48" location="Punten!QY582" display="UCI-52" xr:uid="{00000000-0004-0000-0000-0000F8050000}"/>
    <hyperlink ref="D71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29" location="Punten!FE582" display="UCI-18" xr:uid="{BAB98747-53C1-4E6A-AF45-A7D5E5F3BBF2}"/>
    <hyperlink ref="D77" location="Punten!UB582" display="UCI-61" xr:uid="{C945E37D-0FA5-45D5-B166-64BCBBEE4B4E}"/>
    <hyperlink ref="D80" location="Punten!UT582" display="UCI-63" xr:uid="{509110C5-146E-43E7-AEA6-1BB86EC59E8C}"/>
    <hyperlink ref="D45" location="Punten!VL582" display="UCI-65" xr:uid="{1C569240-A9D1-4D34-8FB3-31AE64ADC804}"/>
    <hyperlink ref="D81" location="Punten!XN582" display="UCI-71" xr:uid="{6B63524C-438C-4A8F-A210-CBFA78FD37DC}"/>
    <hyperlink ref="D15" location="Punten!ZG582" display="UCI-76" xr:uid="{523DAD05-3D31-4485-95CE-7C40B6717562}"/>
    <hyperlink ref="D78" location="Punten!ZY582" display="UCI-78" xr:uid="{8A13D55E-B505-48AC-9CDD-1DA0A1F9F7E4}"/>
    <hyperlink ref="D93" location="Punten!AAH582" display="UCI-79" xr:uid="{CA42BAE4-605A-4F2F-BCB5-0A87F322CE0F}"/>
    <hyperlink ref="D72" location="Punten!AAQ582" display="UCI-80" xr:uid="{9E6AF960-FB27-4B0B-9FEE-9EC6A20ACE8F}"/>
    <hyperlink ref="D83" location="Punten!AAZ582" display="UCI-81" xr:uid="{906BBA93-1845-4F9A-A4FB-BCCD0AC310EC}"/>
    <hyperlink ref="D101" location="Punten!ABR582" display="UCI-83" xr:uid="{9F747C85-1792-4E69-B04B-05A333AC3E2B}"/>
    <hyperlink ref="D88" location="Punten!ACA582" display="UCI-84" xr:uid="{6379C6B1-8B77-4F88-9A87-2301CCE544B8}"/>
    <hyperlink ref="D92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7" location="Punten!AHX582" display="UCI-101" xr:uid="{D844606C-4979-41D2-BDC7-FA3983B91713}"/>
    <hyperlink ref="D96" location="Punten!AIG582" display="UCI-102" xr:uid="{0887E061-08B5-4BFD-9FA1-DE6CEFFB2D6C}"/>
    <hyperlink ref="D87" location="Punten!AIP582" display="UCI-103" xr:uid="{F37B88FA-B6C3-48EB-8FB6-95A797834718}"/>
    <hyperlink ref="D68" location="Punten!AIY582" display="UCI-104" xr:uid="{AFD4B3CC-74F8-41FC-B30C-5C706F233B7F}"/>
    <hyperlink ref="D64" location="Punten!AJH582" display="UCI-105" xr:uid="{92AEBFB8-4A95-45A8-B1DD-F63A47757BE1}"/>
    <hyperlink ref="D69" location="Punten!AJQ582" display="UCI-106" xr:uid="{F09E483B-6E79-4FDE-800C-FA01B3576127}"/>
    <hyperlink ref="D53" location="Punten!AJZ582" display="UCI-107" xr:uid="{E21ACE0A-1AF7-4D9F-ACF0-133751517E26}"/>
    <hyperlink ref="D65" location="Punten!AKI582" display="UCI-108" xr:uid="{8807D996-ECF9-4703-ABDD-E62FA077D40F}"/>
    <hyperlink ref="D57" location="Punten!AKR582" display="UCI-109" xr:uid="{EB153423-013E-4298-91B8-787C1251F699}"/>
    <hyperlink ref="D97" location="Punten!ALA582" display="UCI-110" xr:uid="{3F89FF7E-2218-4798-91A7-5EF4DE342023}"/>
    <hyperlink ref="D58" location="Punten!ALJ582" display="UCI-111" xr:uid="{9BF4EE4D-B886-4E96-85F1-C8A8F98792E1}"/>
    <hyperlink ref="D84" location="Punten!ALS582" display="UCI-112" xr:uid="{A7FAE02D-2A3E-4601-B4FB-FC6AE782EBC6}"/>
    <hyperlink ref="D60" location="Punten!AMB582" display="UCI-113" xr:uid="{19DF0B02-7B37-4E40-9255-307B7486FE41}"/>
    <hyperlink ref="D74" location="Punten!AMK582" display="UCI-114" xr:uid="{A5272299-819D-4B39-B9EB-08F6AEF70F0D}"/>
    <hyperlink ref="D91" location="Punten!AMT582" display="UCI-115" xr:uid="{8F19AF1D-086E-409C-BBB4-A6BDB7A5263A}"/>
    <hyperlink ref="D36" location="Punten!ANC582" display="UCI-116" xr:uid="{7EB04B9A-7AD8-44E4-98CB-2D7E9F96FE2B}"/>
    <hyperlink ref="D70" location="Punten!ANL582" display="UCI-117" xr:uid="{CDE59F7B-5CB5-461A-9ED0-F0427C447715}"/>
    <hyperlink ref="D89" location="Punten!ANU582" display="UCI-118" xr:uid="{B48C8225-1F05-414B-86A3-B39DF85C74E2}"/>
    <hyperlink ref="D39" location="Punten!AOD582" display="UCI-119" xr:uid="{A5F2E425-AA54-4608-9138-41775AC73617}"/>
    <hyperlink ref="D20" location="Punten!AOM582" display="UCI-120" xr:uid="{44DDAFD4-4015-46A7-BFC3-8AD9E700CD1B}"/>
    <hyperlink ref="D5" location="Punten!AOV582" display="UCI-121" xr:uid="{5C111DA0-2E10-4C9F-BB6C-3D52F783EC9B}"/>
    <hyperlink ref="D43" location="Punten!APE582" display="UCI-122" xr:uid="{7A91D3FD-3334-4714-8E8D-F2A8CE7D9C42}"/>
    <hyperlink ref="D47" location="Punten!APN582" display="UCI-123" xr:uid="{BF43CC5F-5FBF-4204-ADA4-44D3AE6BECCC}"/>
    <hyperlink ref="D79" location="Punten!APW582" display="UCI-124" xr:uid="{AC0BC2D1-548A-4D6B-99C4-A5278BA6DAA9}"/>
    <hyperlink ref="D31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24" location="Punten!DC582" display="UCI-12" xr:uid="{51D4A50C-1252-4BF2-987C-BDBD8523D726}"/>
    <hyperlink ref="M197" location="Punten!GO582" display="UCI-22" xr:uid="{A7AB185E-F853-4633-930D-23300DC1478F}"/>
    <hyperlink ref="M118" location="Punten!EV582" display="UCI-17" xr:uid="{3E99FEF5-0B43-477B-AD36-D64B8EE47F14}"/>
    <hyperlink ref="M120" location="Punten!BS582" display="UCI-08" xr:uid="{E62EBC28-8B40-4CAE-BFC3-7286E8249D84}"/>
    <hyperlink ref="M193" location="Punten!LB582" display="UCI-35" xr:uid="{FCC3FBDE-2F37-4473-A147-E5A4751526D1}"/>
    <hyperlink ref="M137" location="Punten!IZ582" display="UCI-29" xr:uid="{471D9061-A208-4FE0-880F-1C89674581E5}"/>
    <hyperlink ref="M178" location="Punten!DL582" display="UCI-13" xr:uid="{77C5DB06-3847-45FF-8103-AF200A61BBE3}"/>
    <hyperlink ref="M151" location="Punten!PF582" display="UCI-47" xr:uid="{A91096FE-28F3-40BA-9979-92BCBF27902C}"/>
    <hyperlink ref="M156" location="Punten!JI582" display="UCI-30" xr:uid="{5744BA91-4CC5-47EE-AE50-80BC69E69743}"/>
    <hyperlink ref="M157" location="Punten!CB582" display="UCI-09" xr:uid="{DF9236DC-BB46-436C-9213-6F07446E7FFB}"/>
    <hyperlink ref="M134" location="Punten!DU582" display="UCI-14" xr:uid="{A8B339B9-4BD3-4FCA-84CB-02BCF36F7433}"/>
    <hyperlink ref="M155" location="Punten!GX582" display="UCI-23" xr:uid="{6C4C731C-F6C7-4C56-951F-C5AA2E9C0C4E}"/>
    <hyperlink ref="M133" location="Punten!RZ582" display="UCI-55" xr:uid="{AF1593EE-AEE6-4932-B675-6E71DCB852E0}"/>
    <hyperlink ref="M127" location="Punten!HP582" display="UCI-25" xr:uid="{DABF0C30-B6C4-43F1-8637-B7FCA74370E4}"/>
    <hyperlink ref="M131" location="Punten!RH582" display="UCI-53" xr:uid="{56CD3F30-8AD2-4867-9B03-E32699ED0F4A}"/>
    <hyperlink ref="M126" location="Punten!Q582" display="UCI-02" xr:uid="{E29C88AA-6BC9-4CE1-9665-3900CFD309FE}"/>
    <hyperlink ref="M174" location="Punten!NM582" display="UCI-42" xr:uid="{57E9386D-C04F-4DE9-A1F0-8A62B36F1796}"/>
    <hyperlink ref="M203" location="Punten!VC582" display="UCI-64" xr:uid="{341D97A3-3564-46F8-822B-D617F81FD0BA}"/>
    <hyperlink ref="M166" location="Punten!AI582" display="UCI-04" xr:uid="{97E8C1E2-0022-4028-AAEE-117C77C54756}"/>
    <hyperlink ref="M154" location="Punten!AR582" display="UCI-05" xr:uid="{A61533E3-1BF3-4B45-BFEE-8396D796D020}"/>
    <hyperlink ref="M175" location="Punten!KA582" display="UCI-32" xr:uid="{9F78F17E-8552-428E-AC8D-61A68872C377}"/>
    <hyperlink ref="M202" location="Punten!EM582" display="UCI-16" xr:uid="{51457CAB-C2E6-4C87-87DD-30AD4FD7D2D0}"/>
    <hyperlink ref="M183" location="Punten!ND582" display="UCI-41" xr:uid="{3AC60846-CBFA-4A37-9A11-40B23782E9CE}"/>
    <hyperlink ref="M143" location="Punten!CT582" display="UCI-11" xr:uid="{71E4E4DB-86B8-42F6-A690-71E1175E1913}"/>
    <hyperlink ref="M195" location="Punten!OW582" display="UCI-46" xr:uid="{20B456F2-7E24-495C-BB05-5FDFDB88672D}"/>
    <hyperlink ref="M184" location="Punten!LK582" display="UCI-36" xr:uid="{B1150F61-BD63-4BF5-B23F-92AE8CF1399C}"/>
    <hyperlink ref="M129" location="Punten!BA582" display="UCI-06" xr:uid="{9AD69652-D304-4642-9D17-7581D56A04FB}"/>
    <hyperlink ref="M176" location="Punten!FW582" display="UCI-20" xr:uid="{7DAFBF85-EE80-47BB-95D5-113D1538F5A0}"/>
    <hyperlink ref="M204" location="Punten!NV582" display="UCI-43" xr:uid="{0FFD98E3-8E38-4730-B0C1-EA78814979E3}"/>
    <hyperlink ref="M139" location="Punten!GF582" display="UCI-21" xr:uid="{4D85D003-47B4-4683-A114-64CD7DED34CB}"/>
    <hyperlink ref="M122" location="Punten!Z582" display="UCI-03" xr:uid="{70729D5C-349F-4C7E-8546-9FA3508D6691}"/>
    <hyperlink ref="M145" location="Punten!IQ582" display="UCI-28" xr:uid="{C0B018B3-4A3A-4AA9-BDAA-8A259D1D89F8}"/>
    <hyperlink ref="M185" location="Punten!ON582" display="UCI-45" xr:uid="{0B5A7497-7E73-40D3-B67D-1B44137A298F}"/>
    <hyperlink ref="M194" location="Punten!TJ582" display="UCI-59" xr:uid="{F9B3A793-5192-4BA8-9F1E-72D4AFB15A7D}"/>
    <hyperlink ref="M181" location="Punten!JR582" display="UCI-31" xr:uid="{C81D9BBE-9A5C-48F3-B26D-BA78642C4309}"/>
    <hyperlink ref="M138" location="Punten!BJ582" display="UCI-07" xr:uid="{DFCEF8F8-BA06-455F-B4A9-BFFF7B62D33F}"/>
    <hyperlink ref="M150" location="Punten!TS582" display="UCI-60" xr:uid="{EBD2D063-48B6-487B-8195-5CE2EDABD353}"/>
    <hyperlink ref="M186" location="Punten!KS582" display="UCI-34" xr:uid="{E9263BE8-9D00-444C-8476-0AF861EFFC30}"/>
    <hyperlink ref="M209" location="Punten!WM582" display="UCI-68" xr:uid="{CD7B6BBE-C282-463F-AF8B-D576091DDCF9}"/>
    <hyperlink ref="M146" location="Punten!SI582" display="UCI-56" xr:uid="{E7776EDD-6432-4FBE-A16D-B1E4FEE9E29C}"/>
    <hyperlink ref="M213" location="Punten!QG582" display="UCI-50" xr:uid="{CFC68850-F177-4CDB-BCFD-72626A894B83}"/>
    <hyperlink ref="M182" location="Punten!HG582" display="UCI-24" xr:uid="{0ABA64CA-9CD9-44E1-A7A1-23EDFB33AB6B}"/>
    <hyperlink ref="M177" location="Punten!VU582" display="UCI-66" xr:uid="{F951EFA3-9481-4D8E-863A-FD6AF916396E}"/>
    <hyperlink ref="M128" location="Punten!SR582" display="UCI-57" xr:uid="{84973DD8-A82A-403B-8F4C-02A5BD0D0C40}"/>
    <hyperlink ref="M205" location="Punten!OE582" display="UCI-44" xr:uid="{82DC3F11-0A31-4FAD-8A6E-19C2A6141D8D}"/>
    <hyperlink ref="M165" location="Punten!HY582" display="UCI-26" xr:uid="{861F39E4-B6E3-4755-82EE-590762BF82B4}"/>
    <hyperlink ref="M214" location="Punten!TA582" display="UCI-58" xr:uid="{9514FDC2-5B9D-4DB9-B442-89E558E3197E}"/>
    <hyperlink ref="M153" location="Punten!PO582" display="UCI-48" xr:uid="{CD087CC9-046E-4BC6-BEA5-CA795DAEDD3C}"/>
    <hyperlink ref="M169" location="Punten!MU582" display="UCI-40" xr:uid="{646ABF34-D5E4-4665-9DEA-AF40F52AAB0D}"/>
    <hyperlink ref="M149" location="Punten!LT582" display="UCI-37" xr:uid="{30B23796-AF98-40DC-83B7-FEF34D421086}"/>
    <hyperlink ref="M212" location="Punten!MC582" display="UCI-38" xr:uid="{D2E0225E-8FD4-45C4-B73E-B32D3D28871F}"/>
    <hyperlink ref="M199" location="Punten!KJ582" display="UCI-33" xr:uid="{7874FBD8-415B-4B58-881D-C6F9109CFB6F}"/>
    <hyperlink ref="M158" location="Punten!ML582" display="UCI-39" xr:uid="{894B8875-395B-4D90-95F1-AD39B71D3C53}"/>
    <hyperlink ref="M135" location="Punten!FN582" display="UCI-19" xr:uid="{2F874D9C-099E-4310-92F7-2B5A752132C8}"/>
    <hyperlink ref="M142" location="Punten!CK582" display="UCI-10" xr:uid="{4FBC588A-B2C4-4412-9F98-AE854D055994}"/>
    <hyperlink ref="M121" location="Punten!H582" display="UCI-01" xr:uid="{AE68A2EF-F552-4499-8917-ACD1EBD7DC4C}"/>
    <hyperlink ref="M130" location="Punten!XW582" display="UCI-72" xr:uid="{A1C0409F-57B7-4DCF-9D11-75981B50DD82}"/>
    <hyperlink ref="M160" location="Punten!YF582" display="UCI-73" xr:uid="{2304DBBE-A025-4DF3-BAB1-FFB9BE342E4E}"/>
    <hyperlink ref="M196" location="Punten!ZP582" display="UCI-77" xr:uid="{E866A63D-DD7D-48D9-8C8E-2EAD8F5E5B4A}"/>
    <hyperlink ref="M148" location="Punten!QP582" display="UCI-51" xr:uid="{35E956EB-7200-44F0-A0AC-A57D5A501666}"/>
    <hyperlink ref="M123" location="Punten!QY582" display="UCI-52" xr:uid="{806B6DFD-33FD-454F-A514-25DEB87DB200}"/>
    <hyperlink ref="M152" location="Punten!AHF582" display="UCI-99" xr:uid="{7F47F6A8-8F7B-4EF8-85B7-BD81274147E1}"/>
    <hyperlink ref="M132" location="Punten!FE582" display="UCI-18" xr:uid="{8DC71836-9D28-4C2A-B22E-4D306B98533C}"/>
    <hyperlink ref="M136" location="Punten!UB582" display="UCI-61" xr:uid="{289D837A-0C83-4A86-8244-F416D3F60232}"/>
    <hyperlink ref="M210" location="Punten!UT582" display="UCI-63" xr:uid="{2AF98353-9409-480B-B1AD-02E0CFBF3320}"/>
    <hyperlink ref="M141" location="Punten!VL582" display="UCI-65" xr:uid="{C3F44689-CDBC-4928-A75A-E5BCC5755117}"/>
    <hyperlink ref="M171" location="Punten!XN582" display="UCI-71" xr:uid="{80B59BD6-3B78-4FA6-A866-0331A8986CD5}"/>
    <hyperlink ref="M125" location="Punten!ZG582" display="UCI-76" xr:uid="{B769F908-0606-4C9B-A33A-2168E43642F5}"/>
    <hyperlink ref="M207" location="Punten!ZY582" display="UCI-78" xr:uid="{B6FBCF78-0C85-4857-B450-3C6D7A71265B}"/>
    <hyperlink ref="M192" location="Punten!AAH582" display="UCI-79" xr:uid="{C375B23D-13B9-4AE6-A87E-9DD46FE97180}"/>
    <hyperlink ref="M161" location="Punten!AAQ582" display="UCI-80" xr:uid="{953DDBE3-96B1-4207-9047-CE3757E431F7}"/>
    <hyperlink ref="M164" location="Punten!AAZ582" display="UCI-81" xr:uid="{E4BB45D4-E3DE-423F-A1B5-0974B52B6C00}"/>
    <hyperlink ref="M215" location="Punten!ABR582" display="UCI-83" xr:uid="{497D9C32-DCB8-47D3-A787-999992E3EB0B}"/>
    <hyperlink ref="M191" location="Punten!ACA582" display="UCI-84" xr:uid="{47683777-417C-45B5-A785-E9874152D22F}"/>
    <hyperlink ref="M173" location="Punten!AHO582" display="UCI-100" xr:uid="{1386CD3B-A54D-4C22-9254-E18E5A7DFDEB}"/>
    <hyperlink ref="M193:M217" location="Punten!AHO508" display="UCI-100" xr:uid="{83358BC8-1D30-4686-A436-ED1DB4C4E050}"/>
    <hyperlink ref="M147" location="Punten!AHX582" display="UCI-101" xr:uid="{B9C1738A-94D2-44F7-8B6C-55A89C37FF50}"/>
    <hyperlink ref="M217" location="Punten!AIG582" display="UCI-102" xr:uid="{1E0A93CE-2B3B-41E3-BD28-E3B7B8FDAEEE}"/>
    <hyperlink ref="M206" location="Punten!AIP582" display="UCI-103" xr:uid="{AD80EF0E-A975-4A45-A0BD-0E6F27F4E807}"/>
    <hyperlink ref="M189" location="Punten!AIY582" display="UCI-104" xr:uid="{3889C6D2-45EF-484D-B8F7-D3A98D6C564F}"/>
    <hyperlink ref="M200" location="Punten!AJH582" display="UCI-105" xr:uid="{C0A97D20-A38E-46ED-A9C7-B50AA36FF060}"/>
    <hyperlink ref="M187" location="Punten!AJQ582" display="UCI-106" xr:uid="{A77268EF-C7F0-41F4-BBE5-C7DF48BA6B9F}"/>
    <hyperlink ref="M162" location="Punten!AJZ582" display="UCI-107" xr:uid="{E784EDD3-2CD8-41EF-90B5-2DDBC1CD7217}"/>
    <hyperlink ref="M180" location="Punten!AKI582" display="UCI-108" xr:uid="{9ACE50C9-0CB9-49DB-9D11-E24A29FCB688}"/>
    <hyperlink ref="M170" location="Punten!AKR582" display="UCI-109" xr:uid="{06CBD107-EB91-44F7-9DC6-FEEE2E11E8D5}"/>
    <hyperlink ref="M198" location="Punten!ALA582" display="UCI-110" xr:uid="{1AA74ACE-788A-4911-815B-A37FB9144746}"/>
    <hyperlink ref="M201" location="Punten!ALJ582" display="UCI-111" xr:uid="{B1FDB678-E483-43AB-8553-3E0E6E3ABEE5}"/>
    <hyperlink ref="M188" location="Punten!ALS582" display="UCI-112" xr:uid="{08CC34EE-F959-45DC-A94C-8930BED22D90}"/>
    <hyperlink ref="M159" location="Punten!AMB582" display="UCI-113" xr:uid="{E0DF75ED-0D5B-44E4-9CE7-06BC1C203735}"/>
    <hyperlink ref="M190" location="Punten!AMK582" display="UCI-114" xr:uid="{A2A0EBAC-AF27-441F-89D3-7DFA4A2970E6}"/>
    <hyperlink ref="M216" location="Punten!AMT582" display="UCI-115" xr:uid="{70FB8EE8-1DC9-4A63-AAE9-3FE1536EA889}"/>
    <hyperlink ref="M119" location="Punten!ANC582" display="UCI-116" xr:uid="{0602BFCB-CC06-4126-8D5D-33B2C5F2E0F8}"/>
    <hyperlink ref="M167" location="Punten!ANL582" display="UCI-117" xr:uid="{67CD5AE8-79E5-44D2-96BA-A88AC99343BC}"/>
    <hyperlink ref="M168" location="Punten!ANU582" display="UCI-118" xr:uid="{73863EB2-8B9A-4AD8-BB28-3CCD87D6B24E}"/>
    <hyperlink ref="M163" location="Punten!AOD582" display="UCI-119" xr:uid="{2FA1A509-2E42-4127-AF12-5544654A3358}"/>
    <hyperlink ref="M172" location="Punten!AOM582" display="UCI-120" xr:uid="{4CACCF42-F774-42B2-B56B-3157107B8A79}"/>
    <hyperlink ref="M140" location="Punten!AOV582" display="UCI-121" xr:uid="{5B32F3D6-158A-4F6A-BBBF-1450E148B244}"/>
    <hyperlink ref="M144" location="Punten!APE582" display="UCI-122" xr:uid="{BEAF439B-955E-4CC0-8D7E-7612245AC782}"/>
    <hyperlink ref="M208" location="Punten!APN582" display="UCI-123" xr:uid="{58487112-BA78-4DE7-8129-3C5D355343E9}"/>
    <hyperlink ref="M211" location="Punten!APW582" display="UCI-124" xr:uid="{5B125F29-541E-4F62-81EA-C7FD9C5FC9E3}"/>
    <hyperlink ref="M179" location="Punten!AQF582" display="UCI-125" xr:uid="{BC38F8BF-9D0C-4256-B643-02E2BCE92B75}"/>
    <hyperlink ref="L239" location="Punten!AHF582" display="UCI-99" xr:uid="{A5C48951-C4CF-4E38-B42C-D566404406CD}"/>
    <hyperlink ref="L246" location="Punten!AHO582" display="UCI-100" xr:uid="{5038C039-24FC-44E4-BC64-48211ABE80C8}"/>
    <hyperlink ref="L224:L248" location="Punten!AHO508" display="UCI-100" xr:uid="{5BA4180A-FED6-4F4C-AAFB-AE6418693CF8}"/>
    <hyperlink ref="L226" location="Punten!AHX582" display="UCI-101" xr:uid="{E49039BB-35DA-4562-A620-E4B77DB608C0}"/>
    <hyperlink ref="L247" location="Punten!AIG582" display="UCI-102" xr:uid="{ECEBB770-7FB4-4CE4-A1C3-66BEE318BD32}"/>
    <hyperlink ref="L243" location="Punten!AIP582" display="UCI-103" xr:uid="{084BE99D-E89C-421B-8901-71E248A1B9B8}"/>
    <hyperlink ref="L236" location="Punten!AIY582" display="UCI-104" xr:uid="{B767BF66-FEC2-4F36-BD90-BD525CCF166B}"/>
    <hyperlink ref="L234" location="Punten!AJH582" display="UCI-105" xr:uid="{B336963D-97E2-4B79-916C-FCC6316D54CB}"/>
    <hyperlink ref="L237" location="Punten!AJQ582" display="UCI-106" xr:uid="{CBAAAEF1-D51D-46FC-9CDF-CD334AE175F4}"/>
    <hyperlink ref="L230" location="Punten!AJZ582" display="UCI-107" xr:uid="{15A67204-34C1-49CB-9CDE-6756E0330816}"/>
    <hyperlink ref="L235" location="Punten!AKI582" display="UCI-108" xr:uid="{810E9988-505B-4D31-AE12-73A3BF8936A8}"/>
    <hyperlink ref="L231" location="Punten!AKR582" display="UCI-109" xr:uid="{C8DE7BCE-330C-4059-A959-1DA3475B8B8E}"/>
    <hyperlink ref="L248" location="Punten!ALA582" display="UCI-110" xr:uid="{89170EE6-FC9F-438E-A47F-DDD398361EF6}"/>
    <hyperlink ref="L232" location="Punten!ALJ582" display="UCI-111" xr:uid="{511D7D3F-CA34-4224-80A9-0430D601EBB5}"/>
    <hyperlink ref="L242" location="Punten!ALS582" display="UCI-112" xr:uid="{4E3100C2-DB12-478E-9975-186273221E2D}"/>
    <hyperlink ref="L233" location="Punten!AMB582" display="UCI-113" xr:uid="{77CB811B-B563-423F-ADBD-C89B007CD601}"/>
    <hyperlink ref="L240" location="Punten!AMK582" display="UCI-114" xr:uid="{33107404-FCBF-4FE3-B5CE-86B793206D00}"/>
    <hyperlink ref="L245" location="Punten!AMT582" display="UCI-115" xr:uid="{C95F469F-46A8-4FE7-B63E-2983DEAD354D}"/>
    <hyperlink ref="L225" location="Punten!ANC582" display="UCI-116" xr:uid="{D4F19A8C-249B-4682-A371-A4F933C4F887}"/>
    <hyperlink ref="L238" location="Punten!ANL582" display="UCI-117" xr:uid="{35BA1464-529B-4C16-B767-B09B0F03FA30}"/>
    <hyperlink ref="L244" location="Punten!ANU582" display="UCI-118" xr:uid="{8DD8EB10-8B6C-439C-AED9-9E6FEE49B883}"/>
    <hyperlink ref="L227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8" location="Punten!APE582" display="UCI-122" xr:uid="{000CB80F-364D-4A17-BB2D-5CF584B6E169}"/>
    <hyperlink ref="L229" location="Punten!APN582" display="UCI-123" xr:uid="{9817A184-673C-4164-B97D-00C27CDACF79}"/>
    <hyperlink ref="L241" location="Punten!APW582" display="UCI-124" xr:uid="{92DB5256-1395-49F2-A49D-A61C1734AAB7}"/>
    <hyperlink ref="L224" location="Punten!AQF582" display="UCI-125" xr:uid="{EBEEC433-961E-403A-857A-0C4AF12692B9}"/>
    <hyperlink ref="A1722" r:id="rId1021" display="https://www.procyclingstats.com/rider/samuel-gaze" xr:uid="{A42DFFFB-F316-4CD5-ADCB-ABB90D7C6E52}"/>
    <hyperlink ref="A1736" r:id="rId1022" display="https://www.procyclingstats.com/rider/marius-mayrhofer" xr:uid="{63E428C3-5819-4449-8A32-189FF9FE6E0F}"/>
    <hyperlink ref="A1725" r:id="rId1023" display="https://www.procyclingstats.com/rider/dmitriy-gruzdev" xr:uid="{4A40914D-0A5A-4459-83A6-0EF1E84C1BB8}"/>
    <hyperlink ref="A1762" r:id="rId1024" display="https://www.procyclingstats.com/rider/milan-vader" xr:uid="{1B02EB6D-340B-4C28-8CD4-536BF572501A}"/>
    <hyperlink ref="A1760" r:id="rId1025" display="https://www.procyclingstats.com/rider/reuben-thompson" xr:uid="{A83A34E1-9D05-42A8-A60C-A541D89DCC95}"/>
    <hyperlink ref="A1728" r:id="rId1026" display="https://www.procyclingstats.com/rider/kim-heiduk" xr:uid="{28A26B34-F27C-4784-8EA8-8C09F984A40E}"/>
    <hyperlink ref="A1756" r:id="rId1027" display="https://www.procyclingstats.com/rider/martin-svrcek" xr:uid="{58B1E447-E613-48EC-842E-E054ACC5104D}"/>
    <hyperlink ref="A1748" r:id="rId1028" display="https://www.procyclingstats.com/rider/ivan-romeo" xr:uid="{E98FD0B9-BD39-4F6B-A8EA-E4BEE9B07CF5}"/>
    <hyperlink ref="A1711" r:id="rId1029" display="https://www.procyclingstats.com/rider/alex-baudin" xr:uid="{0D15CEE6-4C8F-4856-A206-26C3299D79A8}"/>
    <hyperlink ref="A1723" r:id="rId1030" display="https://www.procyclingstats.com/rider/lorenzo-germani" xr:uid="{E77860B6-19C9-497A-9DED-E18A690F5B0F}"/>
    <hyperlink ref="A1754" r:id="rId1031" display="https://www.procyclingstats.com/rider/antonio-soto" xr:uid="{791C7DE4-EB02-4CEA-9D96-9E9F406F82E1}"/>
    <hyperlink ref="A1744" r:id="rId1032" display="https://www.procyclingstats.com/rider/lukas-postlberger" xr:uid="{FBB5EE3A-F56C-4A88-9744-4538A2441C48}"/>
    <hyperlink ref="A1751" r:id="rId1033" display="https://www.procyclingstats.com/rider/pelayo-sanchez-mayo" xr:uid="{19BC332A-0C31-4B16-B914-4EF9ADEAE368}"/>
    <hyperlink ref="A1763" r:id="rId1034" display="https://www.procyclingstats.com/rider/jarne-van-de-paar" xr:uid="{CD4C981E-4D8E-4EA5-A7F1-808AFA63653A}"/>
    <hyperlink ref="A1764" r:id="rId1035" display="https://www.procyclingstats.com/rider/brent-van-moer" xr:uid="{5B184580-CE5D-48A7-B448-B91A2908FE08}"/>
    <hyperlink ref="A1743" r:id="rId1036" display="https://www.procyclingstats.com/rider/pierre-luc-perichon" xr:uid="{554EB27B-D35F-43FD-BB75-72164BD1975E}"/>
    <hyperlink ref="A1741" r:id="rId1037" display="https://www.procyclingstats.com/rider/enzo-paleni" xr:uid="{16564B19-5DB1-442B-8FD3-BC2640AC5765}"/>
    <hyperlink ref="A1755" r:id="rId1038" display="https://www.procyclingstats.com/rider/geoffrey-soupe" xr:uid="{28A1F275-B371-4374-9B40-551A06749933}"/>
    <hyperlink ref="A1729" r:id="rId1039" display="https://www.procyclingstats.com/rider/emilien-jeanniere" xr:uid="{9A7C9A1A-6DE7-46F3-AF65-F227FD69A176}"/>
    <hyperlink ref="A1732" r:id="rId1040" display="https://www.procyclingstats.com/rider/azzedine-lagab" xr:uid="{523607F8-0875-4A02-8C5B-C505BE8C2EB9}"/>
    <hyperlink ref="A1759" r:id="rId1041" display="https://www.procyclingstats.com/rider/meron-teshome" xr:uid="{A5C879AC-58B4-4A3A-BC1B-7670C1BC29B8}"/>
    <hyperlink ref="A1706" r:id="rId1042" display="https://www.procyclingstats.com/rider/clement-alleno" xr:uid="{DA288CB0-16E3-4D8E-A9FB-9870B0E07CDF}"/>
    <hyperlink ref="A1749" r:id="rId1043" display="https://www.procyclingstats.com/rider/sergey-rostovtsev" xr:uid="{F9CF9C55-5823-4216-8F85-9DFD9464D019}"/>
    <hyperlink ref="A1750" r:id="rId1044" display="https://www.procyclingstats.com/rider/christopher-rougierlagane" xr:uid="{7A370A47-29CE-4218-BD07-4838E21DCB97}"/>
    <hyperlink ref="A1714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30" r:id="rId1047" display="https://www.procyclingstats.com/rider/christofer-robin-jurado" xr:uid="{A6CF5838-BD61-4DB3-AA32-AE51D01265EB}"/>
    <hyperlink ref="A1738" r:id="rId1048" display="https://www.procyclingstats.com/rider/marcelo-nahuel-mendez" xr:uid="{E12524CB-8BEE-4CC0-8F8D-2155D55EFA40}"/>
    <hyperlink ref="A1761" r:id="rId1049" display="https://www.procyclingstats.com/rider/gerardo-tivani" xr:uid="{B6582967-2093-4F53-B78B-E57E0BF3496F}"/>
    <hyperlink ref="A1717" r:id="rId1050" display="https://www.procyclingstats.com/rider/tomas-contte" xr:uid="{DE3A3094-18A4-4DF3-8A0D-8F0DD4FD7B87}"/>
    <hyperlink ref="A1739" r:id="rId1051" display="https://www.procyclingstats.com/rider/marcos-omar-mendez" xr:uid="{E79639D0-8EFF-47AE-B14A-A647399EA301}"/>
    <hyperlink ref="A1716" r:id="rId1052" display="https://www.procyclingstats.com/rider/iker-bonillo-martin" xr:uid="{A143287E-D9BA-4A34-A17B-53007D46FA2D}"/>
    <hyperlink ref="A1708" r:id="rId1053" display="https://www.procyclingstats.com/rider/tobias-lund-andresen" xr:uid="{B84F5BDD-BDEE-4A6A-A785-E57930A48F68}"/>
    <hyperlink ref="A1745" r:id="rId1054" display="https://www.procyclingstats.com/rider/ariel-maximiliano-richeze" xr:uid="{1BACE33B-3E84-46BB-B913-F2B75BEED3B0}"/>
    <hyperlink ref="A1735" r:id="rId1055" display="https://www.procyclingstats.com/rider/niklas-markl" xr:uid="{30897725-CD9A-477D-B530-9DF27AE76DA8}"/>
    <hyperlink ref="A1719" r:id="rId1056" display="https://www.procyclingstats.com/rider/juan-pablo-dotti" xr:uid="{DF061689-B2BE-46DC-B61B-C2548615C297}"/>
    <hyperlink ref="A1758" r:id="rId1057" display="https://www.procyclingstats.com/rider/manuele-tarozzi" xr:uid="{EFF60DFB-0566-4B32-95EB-FE7189DC9206}"/>
    <hyperlink ref="A1715" r:id="rId1058" display="https://www.procyclingstats.com/rider/egan-bernal" xr:uid="{27839448-B884-4CE6-AE54-5F897ACBE4AD}"/>
    <hyperlink ref="A1742" r:id="rId1059" display="https://www.procyclingstats.com/rider/cesar-nicolas-paredes" xr:uid="{EED7A8AD-7EDC-4F5C-AB9E-C57321C2207A}"/>
    <hyperlink ref="A1740" r:id="rId1060" display="https://www.procyclingstats.com/rider/leandro-carlos-messineo" xr:uid="{FAF40E53-F1E7-424D-8019-D3D559A4D1DA}"/>
    <hyperlink ref="A1747" r:id="rId1061" display="https://www.procyclingstats.com/rider/vicente-rojas" xr:uid="{90DD7296-CAAD-4D0D-B1A7-12534BBDD9DE}"/>
    <hyperlink ref="A1733" r:id="rId1062" display="https://www.procyclingstats.com/rider/kevin-ledanois" xr:uid="{014BB2DA-0DF6-450E-B2B5-A5CD0CEAC9B2}"/>
    <hyperlink ref="A1752" r:id="rId1063" display="https://www.procyclingstats.com/rider/marcus-sander-hansen" xr:uid="{FB9A97FD-1E66-4024-827B-4A3AE700DF49}"/>
    <hyperlink ref="A1710" r:id="rId1064" display="https://www.procyclingstats.com/rider/ayco-bastiaens" xr:uid="{2462CE6B-8634-4500-B4ED-753E9191A3D8}"/>
    <hyperlink ref="A1757" r:id="rId1065" display="https://www.procyclingstats.com/rider/joshua-tarling" xr:uid="{62FC2A6E-3562-4429-9AE5-83E38DFBC413}"/>
    <hyperlink ref="A1726" r:id="rId1066" display="https://www.procyclingstats.com/rider/mulu-kinfe-hailemichael" xr:uid="{DFEF438F-A19E-4AEB-8D11-4766EEC7F00D}"/>
    <hyperlink ref="A1753" r:id="rId1067" display="https://www.procyclingstats.com/rider/callum-scotson" xr:uid="{163FFCDA-365D-4648-BAEF-F1484D70E9C4}"/>
    <hyperlink ref="J296" r:id="rId1068" display="https://www.procyclingstats.com/rider/pello-bilbao" xr:uid="{0F4A08BE-06C7-4EEB-B442-3DEEDC28D629}"/>
    <hyperlink ref="J302" r:id="rId1069" display="https://www.procyclingstats.com/rider/arnaud-de-lie" xr:uid="{BF7B38F4-0774-4AF8-B721-EC481764AC39}"/>
    <hyperlink ref="J315" r:id="rId1070" display="https://www.procyclingstats.com/rider/michael-matthews" xr:uid="{7B9464C7-82F6-4A75-8830-0BD27F6A36A1}"/>
    <hyperlink ref="J317" r:id="rId1071" display="https://www.procyclingstats.com/rider/neilson-powless" xr:uid="{74C00C76-2F32-4989-AADB-57EF26E1BC87}"/>
    <hyperlink ref="J297" r:id="rId1072" display="https://www.procyclingstats.com/rider/simon-yates" xr:uid="{924DB6B0-A2F5-470A-A537-E0914FCDA4E0}"/>
    <hyperlink ref="J328" r:id="rId1073" display="https://www.procyclingstats.com/rider/filippo-ganna" xr:uid="{68AB6585-CF19-43B1-9841-B57743A3236B}"/>
    <hyperlink ref="J336" r:id="rId1074" display="https://www.procyclingstats.com/rider/marc-hirschi" xr:uid="{F0DF2439-82F4-4616-82C4-622E527F3BFC}"/>
    <hyperlink ref="J310" r:id="rId1075" display="https://www.procyclingstats.com/rider/giulio-ciccone" xr:uid="{4DE87291-41A3-4FC3-9894-79DAFB0E554E}"/>
    <hyperlink ref="J334" r:id="rId1076" display="https://www.procyclingstats.com/rider/mauro-schmid" xr:uid="{6340601D-673D-44AC-817C-42BBB28619F3}"/>
    <hyperlink ref="J309" r:id="rId1077" display="https://www.procyclingstats.com/rider/magnus-sheffield" xr:uid="{E32FCB02-9F5C-48E4-AF10-E0F57AF29895}"/>
    <hyperlink ref="J323" r:id="rId1078" display="https://www.procyclingstats.com/rider/caleb-ewan" xr:uid="{12DBF56D-0C69-43EA-B61E-44B1188FE9F1}"/>
    <hyperlink ref="J305" r:id="rId1079" display="https://www.procyclingstats.com/rider/jay-vine" xr:uid="{E3B35610-E147-4433-95F9-AA00B88CF05B}"/>
    <hyperlink ref="J335" r:id="rId1080" display="https://www.procyclingstats.com/rider/corbin-strong" xr:uid="{D07A516F-327E-4728-A156-24CAFC01C606}"/>
    <hyperlink ref="J325" r:id="rId1081" display="https://www.procyclingstats.com/rider/simon-clarke" xr:uid="{4AFF8E13-AD16-4BDA-8C2E-3E7DB1206E91}"/>
    <hyperlink ref="J311" r:id="rId1082" display="https://www.procyclingstats.com/rider/hugo-page" xr:uid="{FBF06390-897D-4D89-B31E-02B03D984C61}"/>
    <hyperlink ref="J301" r:id="rId1083" display="https://www.procyclingstats.com/rider/rui-costa" xr:uid="{F0DB2B6B-FA43-4BFD-A0B3-605690ACDFC3}"/>
    <hyperlink ref="J312" r:id="rId1084" display="https://www.procyclingstats.com/rider/antonio-tiberi" xr:uid="{AD8BEA6E-D4A3-4AA3-ADF2-9AD25256DB08}"/>
    <hyperlink ref="J318" r:id="rId1085" display="https://www.procyclingstats.com/rider/marius-mayrhofer" xr:uid="{57842FD2-E0AF-493F-9A07-34E63D7ACB27}"/>
    <hyperlink ref="A1731" r:id="rId1086" display="https://www.procyclingstats.com/rider/charles-kagimu" xr:uid="{1136AB7D-1721-4EAF-8B2F-32B1AD7198E0}"/>
    <hyperlink ref="A1746" r:id="rId1087" display="https://www.procyclingstats.com/rider/kiya-rogora" xr:uid="{226561F7-DF81-45EC-9A91-3AF5E6EC98A6}"/>
    <hyperlink ref="A1727" r:id="rId1088" display="https://www.procyclingstats.com/rider/yacine-hamza" xr:uid="{853EB705-A3BE-4050-BB07-159F86395A00}"/>
    <hyperlink ref="A1720" r:id="rId1089" display="https://www.procyclingstats.com/rider/ed-doghmy-achraf" xr:uid="{4EF50FFA-7F7E-4516-8018-02B6288B9292}"/>
    <hyperlink ref="A1712" r:id="rId1090" display="https://www.procyclingstats.com/rider/youssef-bdadou" xr:uid="{8E9C09A9-E4F3-4C90-BEDD-2D00F414E854}"/>
    <hyperlink ref="A1718" r:id="rId1091" display="https://www.procyclingstats.com/rider/david-dekker" xr:uid="{632F09CD-F68E-4FCA-A20A-9FEFAE645692}"/>
    <hyperlink ref="A1737" r:id="rId1092" display="https://www.procyclingstats.com/rider/jeroen-meijers" xr:uid="{47B209E0-8529-4469-8DCD-1224E90FC7C9}"/>
    <hyperlink ref="J308" r:id="rId1093" display="https://www.procyclingstats.com/rider/matteo-jorgenson" xr:uid="{149C84C7-E581-4B3C-9031-D6472531FD75}"/>
    <hyperlink ref="A1713" r:id="rId1094" display="https://www.procyclingstats.com/rider/louis-bendixen" xr:uid="{60CA3113-8F4A-40F4-B761-32EACB842DD9}"/>
    <hyperlink ref="J322" r:id="rId1095" display="https://www.procyclingstats.com/rider/alexander-kristoff" xr:uid="{2A710192-676C-4154-A72D-382B83C2EC95}"/>
    <hyperlink ref="A1734" r:id="rId1096" display="https://www.procyclingstats.com/rider/rafael-lourenco" xr:uid="{33CAE527-7E4A-4061-842A-CC66261777FB}"/>
    <hyperlink ref="J295" r:id="rId1097" display="https://www.procyclingstats.com/rider/tadej-pogacar" xr:uid="{7A864683-0EE2-4DFA-8234-F25CBAC7A22B}"/>
    <hyperlink ref="J321" r:id="rId1098" display="https://www.procyclingstats.com/rider/mikel-landa" xr:uid="{7C4C4611-F297-4274-B112-1856380B76A5}"/>
    <hyperlink ref="A1724" r:id="rId1099" display="https://www.procyclingstats.com/rider/tsgabu-gebremaryam-grmay" xr:uid="{18E99684-C35A-4565-AAE0-F095FF6482CB}"/>
    <hyperlink ref="A1707" r:id="rId1100" display="https://www.procyclingstats.com/rider/clement-alleno" xr:uid="{01592E4E-98F4-424B-9712-86B867D70B4A}"/>
    <hyperlink ref="J331" r:id="rId1101" display="https://www.procyclingstats.com/rider/mattias-skjelmose-jensen" xr:uid="{8DCF790F-459F-4538-B6AB-7F932C33C692}"/>
    <hyperlink ref="M8" location="Punten!DC582" display="UCI-12" xr:uid="{E25C8C87-5F1B-426B-960B-80635B1EAED7}"/>
    <hyperlink ref="M34" location="Punten!GO582" display="UCI-22" xr:uid="{A89978E0-6940-4054-9EEC-8CF8AD7D30DE}"/>
    <hyperlink ref="M10" location="Punten!EV582" display="UCI-17" xr:uid="{289CC7A8-1D81-4D31-BF60-EDAC5A1D069D}"/>
    <hyperlink ref="M19" location="Punten!BS582" display="UCI-08" xr:uid="{3BB0BBCC-F003-4071-B60D-A815AB9622A7}"/>
    <hyperlink ref="M56" location="Punten!LB582" display="UCI-35" xr:uid="{281DB9A8-20D5-4FFA-A324-A84852B8F36B}"/>
    <hyperlink ref="M95" location="Punten!IZ582" display="UCI-29" xr:uid="{600726C4-7E7E-459F-9595-2782122B234D}"/>
    <hyperlink ref="M37" location="Punten!DL582" display="UCI-13" xr:uid="{C49E2014-DFFD-4048-BCF1-3E72F031B191}"/>
    <hyperlink ref="M38" location="Punten!PF582" display="UCI-47" xr:uid="{66CB2618-C34E-4B2B-B5CE-CC697A42A257}"/>
    <hyperlink ref="M72" location="Punten!JI582" display="UCI-30" xr:uid="{B32ECC25-148F-4DCF-8C50-64B8B619AD5D}"/>
    <hyperlink ref="M24" location="Punten!CB582" display="UCI-09" xr:uid="{C3CDE198-8713-4A26-A98C-49FF1C739181}"/>
    <hyperlink ref="M18" location="Punten!DU582" display="UCI-14" xr:uid="{6368475A-5E08-4755-AA15-B544ECF36EC8}"/>
    <hyperlink ref="M6" location="Punten!GX582" display="UCI-23" xr:uid="{27F801E1-B167-4495-B4BA-551A866A73B8}"/>
    <hyperlink ref="M47" location="Punten!RZ582" display="UCI-55" xr:uid="{F4DA2CD4-9960-4E0D-BCBD-AD56DA9DADC9}"/>
    <hyperlink ref="M27" location="Punten!HP582" display="UCI-25" xr:uid="{486CDE2F-9DB1-45BE-BE92-B8EDF6D6797B}"/>
    <hyperlink ref="M39" location="Punten!RH582" display="UCI-53" xr:uid="{52A86381-7BE4-4691-A18F-53B579E267C4}"/>
    <hyperlink ref="M20" location="Punten!Q582" display="UCI-02" xr:uid="{0BD54FF5-1E10-4FB7-A3AF-B2CF98666546}"/>
    <hyperlink ref="M89" location="Punten!NM582" display="UCI-42" xr:uid="{5DC5B326-8307-4ED6-9225-CC8DA2676A86}"/>
    <hyperlink ref="M59" location="Punten!VC582" display="UCI-64" xr:uid="{134DCA76-7517-4771-947B-F3E876346C0D}"/>
    <hyperlink ref="M12" location="Punten!AI582" display="UCI-04" xr:uid="{7FE7C9C3-EBCD-40B5-A11C-BE3F9789CE86}"/>
    <hyperlink ref="M63" location="Punten!AR582" display="UCI-05" xr:uid="{3487769D-6898-4707-80CD-935F7BEE2A79}"/>
    <hyperlink ref="M77" location="Punten!KA582" display="UCI-32" xr:uid="{7466E3F1-18F9-4034-AC1B-72FDED6365F7}"/>
    <hyperlink ref="M73" location="Punten!EM582" display="UCI-16" xr:uid="{07761466-6281-4CB9-A632-0F50A0CB3096}"/>
    <hyperlink ref="M21" location="Punten!ND582" display="UCI-41" xr:uid="{085735C1-3E6A-48C2-A24B-EA829808AB41}"/>
    <hyperlink ref="M68" location="Punten!CT582" display="UCI-11" xr:uid="{C42E9FFE-6A04-4175-A6E0-9A3617C519CF}"/>
    <hyperlink ref="M102" location="Punten!OW582" display="UCI-46" xr:uid="{638583BC-3E8E-4A8C-A18F-B0437081C2F3}"/>
    <hyperlink ref="M13" location="Punten!LK582" display="UCI-36" xr:uid="{EAC0E3E2-D1BD-4290-B90D-A260047C4B12}"/>
    <hyperlink ref="M64" location="Punten!BA582" display="UCI-06" xr:uid="{6928EC90-087B-4181-B457-E51789C36A2F}"/>
    <hyperlink ref="M26" location="Punten!FW582" display="UCI-20" xr:uid="{22FD0DD8-8F3E-443E-B8F3-A9D5C1000974}"/>
    <hyperlink ref="M40" location="Punten!NV582" display="UCI-43" xr:uid="{1F68E153-310E-4E71-88F4-945FCC6C80D1}"/>
    <hyperlink ref="M4" location="Punten!GF582" display="UCI-21" xr:uid="{F4EF0B11-08FF-4139-B083-6034A27BFC96}"/>
    <hyperlink ref="M33" location="Punten!Z582" display="UCI-03" xr:uid="{81D9ABEE-6A64-4167-A39E-94F7EDFC5856}"/>
    <hyperlink ref="M15" location="Punten!IQ582" display="UCI-28" xr:uid="{0E2AB036-48BA-4536-BBB5-154B2F5D614F}"/>
    <hyperlink ref="M31" location="Punten!ON582" display="UCI-45" xr:uid="{7F814194-2249-48A0-8213-E25B8D8A5510}"/>
    <hyperlink ref="M29" location="Punten!TJ582" display="UCI-59" xr:uid="{4C72F46D-2D22-433D-92D6-43FD9D7F39CC}"/>
    <hyperlink ref="M88" location="Punten!JR582" display="UCI-31" xr:uid="{509B3E79-864E-4D47-8C25-06A831CDB56B}"/>
    <hyperlink ref="M46" location="Punten!BJ582" display="UCI-07" xr:uid="{9F285C54-0BAC-4887-A0D2-A601F76159C0}"/>
    <hyperlink ref="M76" location="Punten!TS582" display="UCI-60" xr:uid="{D0D015A0-2D48-4673-9551-7452103B7CF9}"/>
    <hyperlink ref="M43" location="Punten!KS582" display="UCI-34" xr:uid="{77B7BBE3-F97C-4F67-AEF4-0358B4047E41}"/>
    <hyperlink ref="M79" location="Punten!WM582" display="UCI-68" xr:uid="{7323344B-20E4-480A-829B-31DCB37692C5}"/>
    <hyperlink ref="M48" location="Punten!SI582" display="UCI-56" xr:uid="{590CCCBE-7AA0-4F64-A498-7E1251EDFE77}"/>
    <hyperlink ref="M61" location="Punten!QG582" display="UCI-50" xr:uid="{67968FA8-7DE0-4D72-BF1C-A9A7A330526A}"/>
    <hyperlink ref="M3" location="Punten!HG582" display="UCI-24" xr:uid="{01A1A910-CB1B-42EB-8B61-DE9AFA02FBBE}"/>
    <hyperlink ref="M55" location="Punten!VU582" display="UCI-66" xr:uid="{3F59F4CB-7AA5-4445-8065-71DC3821B453}"/>
    <hyperlink ref="M86" location="Punten!SR582" display="UCI-57" xr:uid="{1BB79130-3CAD-4AF0-A3F9-CED94B5CC18F}"/>
    <hyperlink ref="M87" location="Punten!OE582" display="UCI-44" xr:uid="{5BAE4F4B-5BF4-4212-B0C7-6D6DD3CD58F8}"/>
    <hyperlink ref="M16" location="Punten!HY582" display="UCI-26" xr:uid="{EA7AE7ED-2EA2-4892-BA94-80C1F31A442C}"/>
    <hyperlink ref="M94" location="Punten!TA582" display="UCI-58" xr:uid="{EBC8FA1E-7A58-40F1-9D10-8DB6011B2007}"/>
    <hyperlink ref="M69" location="Punten!PO582" display="UCI-48" xr:uid="{BABC11E5-B944-4056-87D1-0B357ED6CFD6}"/>
    <hyperlink ref="M42" location="Punten!MU582" display="UCI-40" xr:uid="{CD389572-B6BD-4E90-8FC7-B34EC2DD4C4B}"/>
    <hyperlink ref="M9" location="Punten!LT582" display="UCI-37" xr:uid="{774B373E-3788-4C79-A010-B7805CD63D2F}"/>
    <hyperlink ref="M67" location="Punten!MC582" display="UCI-38" xr:uid="{E927A8D5-D729-4B6D-B970-F7770079E1A7}"/>
    <hyperlink ref="M100" location="Punten!KJ582" display="UCI-33" xr:uid="{AE654E9C-5BBD-41A1-93E7-30F75D3357B4}"/>
    <hyperlink ref="M49" location="Punten!ML582" display="UCI-39" xr:uid="{EEC4CAF7-DFF8-4016-AEEB-3A383BA21A93}"/>
    <hyperlink ref="M36" location="Punten!FN582" display="UCI-19" xr:uid="{5A43BA50-EC63-484F-85CF-632B48114780}"/>
    <hyperlink ref="M28" location="Punten!CK582" display="UCI-10" xr:uid="{7E2FE0F2-0168-4F33-9024-AA038564BBFD}"/>
    <hyperlink ref="M60" location="Punten!H582" display="UCI-01" xr:uid="{63855A3B-BF92-4361-B764-5D55C28D1412}"/>
    <hyperlink ref="M80" location="Punten!XW582" display="UCI-72" xr:uid="{683EAD62-139F-4668-9542-55B53A87026C}"/>
    <hyperlink ref="M7" location="Punten!YF582" display="UCI-73" xr:uid="{FF4267F0-2DD8-4C30-AFC5-057D5BD32504}"/>
    <hyperlink ref="M53" location="Punten!ZP582" display="UCI-77" xr:uid="{60D41EFA-EF3A-494C-BF2F-E8B2FEF5F65C}"/>
    <hyperlink ref="M98" location="Punten!QP582" display="UCI-51" xr:uid="{1A48A65B-CD8F-40FD-9797-CFDE7B56B61F}"/>
    <hyperlink ref="M35" location="Punten!QY582" display="UCI-52" xr:uid="{B6D3A4DC-1CB1-484D-9C38-440B7064333C}"/>
    <hyperlink ref="M54" location="Punten!AHF582" display="UCI-99" xr:uid="{DB6E792C-4D6C-4812-91AB-E64B01047F85}"/>
    <hyperlink ref="M81" location="Punten!FE582" display="UCI-18" xr:uid="{05A4743D-E9D9-4B47-BE13-2376D3DDF4D2}"/>
    <hyperlink ref="M84" location="Punten!UB582" display="UCI-61" xr:uid="{A460CB50-DB36-47BA-85BB-6116A7434A70}"/>
    <hyperlink ref="M5" location="Punten!UT582" display="UCI-63" xr:uid="{392E0508-A674-45A6-8318-1DD2F760A219}"/>
    <hyperlink ref="M65" location="Punten!VL582" display="UCI-65" xr:uid="{A022D304-3A7E-4D1F-82AF-97654F78E0F2}"/>
    <hyperlink ref="M74" location="Punten!XN582" display="UCI-71" xr:uid="{6F74F26A-FB0F-4A19-ABEC-FA9A52EC7533}"/>
    <hyperlink ref="M45" location="Punten!ZG582" display="UCI-76" xr:uid="{AF079D64-44AF-460B-948C-FD3C14322D54}"/>
    <hyperlink ref="M41" location="Punten!ZY582" display="UCI-78" xr:uid="{C2FF457A-A02C-424C-936C-2DE47C7A2B7D}"/>
    <hyperlink ref="M101" location="Punten!AAH582" display="UCI-79" xr:uid="{4EF33738-C5DF-44CB-8F46-A1B46B71BE90}"/>
    <hyperlink ref="M99" location="Punten!AAQ582" display="UCI-80" xr:uid="{4F858D7E-B846-46C1-BF5B-9DD1D6A10B24}"/>
    <hyperlink ref="M57" location="Punten!AAZ582" display="UCI-81" xr:uid="{3F0780EE-B7DE-4F66-B43C-2EDCC2EBE23A}"/>
    <hyperlink ref="M70" location="Punten!ABR582" display="UCI-83" xr:uid="{E4CBDCB2-8725-4CC2-A5A0-D7ECA4ECB2C4}"/>
    <hyperlink ref="M44" location="Punten!ACA582" display="UCI-84" xr:uid="{17B83DD6-DC5A-4976-8ED2-9A83C5459C97}"/>
    <hyperlink ref="M97" location="Punten!AHO582" display="UCI-100" xr:uid="{24F1F609-BDD7-46D5-93D9-4D661BC461F2}"/>
    <hyperlink ref="M78:M102" location="Punten!AHO508" display="UCI-100" xr:uid="{4CF3A056-16B8-447E-BA7C-3E7AF8D87561}"/>
    <hyperlink ref="M25" location="Punten!AHX582" display="UCI-101" xr:uid="{D29395A5-9DA7-40AF-B82C-863E72AD246F}"/>
    <hyperlink ref="M92" location="Punten!AIG582" display="UCI-102" xr:uid="{A203980B-A17D-4D86-A77F-11EE62438240}"/>
    <hyperlink ref="M85" location="Punten!AIP582" display="UCI-103" xr:uid="{9E285DEB-E1F1-43F0-B5EA-BA363E175014}"/>
    <hyperlink ref="M52" location="Punten!AIY582" display="UCI-104" xr:uid="{7A399CEA-1163-4843-A795-E6F63D317161}"/>
    <hyperlink ref="M75" location="Punten!AJH582" display="UCI-105" xr:uid="{B94AFE27-C300-4F58-AACD-337048BCF465}"/>
    <hyperlink ref="M58" location="Punten!AJQ582" display="UCI-106" xr:uid="{5F9A92ED-9A41-4403-9A99-724AAB35DC6F}"/>
    <hyperlink ref="M91" location="Punten!AJZ582" display="UCI-107" xr:uid="{DC9CE08D-5A1D-42D9-8716-504D9836C322}"/>
    <hyperlink ref="M83" location="Punten!AKI582" display="UCI-108" xr:uid="{D0CCE2C7-74DC-4371-9C54-57BB7B6E5AC4}"/>
    <hyperlink ref="M50" location="Punten!AKR582" display="UCI-109" xr:uid="{B0D8CA32-E2A2-41F4-8317-747364826324}"/>
    <hyperlink ref="M90" location="Punten!ALA582" display="UCI-110" xr:uid="{F7CA5E74-7A74-4CF2-9C1C-821A00DF74C8}"/>
    <hyperlink ref="M14" location="Punten!ALJ582" display="UCI-111" xr:uid="{D0268650-F7F8-490B-B719-E5C8939D16AC}"/>
    <hyperlink ref="M82" location="Punten!ALS582" display="UCI-112" xr:uid="{63B42CDD-83BE-4646-A07D-B57D6F155F17}"/>
    <hyperlink ref="M62" location="Punten!AMB582" display="UCI-113" xr:uid="{336F1AC1-EDEB-479F-9079-BA6EAA2FDB88}"/>
    <hyperlink ref="M30" location="Punten!AMK582" display="UCI-114" xr:uid="{2D6D8482-B6D7-43F7-A909-8D27C6F44C77}"/>
    <hyperlink ref="M96" location="Punten!AMT582" display="UCI-115" xr:uid="{16598033-A333-46F6-BCD3-136010D5B632}"/>
    <hyperlink ref="M78" location="Punten!ANC582" display="UCI-116" xr:uid="{D0A807D4-C623-42D9-8202-2EEC34E94C6F}"/>
    <hyperlink ref="M71" location="Punten!ANL582" display="UCI-117" xr:uid="{19A963EE-D4E1-4776-9B68-3E1491F8A2E9}"/>
    <hyperlink ref="M93" location="Punten!ANU582" display="UCI-118" xr:uid="{6CBF97CE-0F03-41AC-82C8-BCE6998D173E}"/>
    <hyperlink ref="M22" location="Punten!AOD582" display="UCI-119" xr:uid="{F5B8A0A9-B4F0-46F6-A4CF-CDE1CB0EF2F5}"/>
    <hyperlink ref="M11" location="Punten!AOM582" display="UCI-120" xr:uid="{0EF92019-9A74-4148-985B-E66B53CF4CCA}"/>
    <hyperlink ref="M17" location="Punten!AOV582" display="UCI-121" xr:uid="{66A7FE1A-1C50-4100-A4D0-F5550D0D145C}"/>
    <hyperlink ref="M32" location="Punten!APE582" display="UCI-122" xr:uid="{418ED14B-BA57-4E01-8178-DC3050ED41D6}"/>
    <hyperlink ref="M66" location="Punten!APN582" display="UCI-123" xr:uid="{43C48951-CCC1-4C4C-B85F-20314839238B}"/>
    <hyperlink ref="M51" location="Punten!APW582" display="UCI-124" xr:uid="{0E1770E2-67CC-4800-A045-A640D4CE2841}"/>
    <hyperlink ref="M23" location="Punten!AQF582" display="UCI-125" xr:uid="{CDD783C2-3C7A-452A-AC6F-F8DA939290E8}"/>
    <hyperlink ref="J314" r:id="rId1102" display="https://www.procyclingstats.com/rider/tiesj-benoot" xr:uid="{C290A607-8066-4B64-99A1-F81B9CCABA8A}"/>
    <hyperlink ref="A1721" r:id="rId1103" display="https://www.procyclingstats.com/rider/lucas-eriksson" xr:uid="{D72C4F16-0C99-4310-ACF2-F6B3C453759E}"/>
    <hyperlink ref="A1765" r:id="rId1104" display="https://www.procyclingstats.com/rider/marc-oliver-pritzen" xr:uid="{7C195B0D-6F19-4176-99F3-D828732FCE8D}"/>
    <hyperlink ref="A1766" r:id="rId1105" display="https://www.procyclingstats.com/rider/thomas-bonnet" xr:uid="{B34316E8-EE4A-4652-BE5B-1EFF82912328}"/>
    <hyperlink ref="A1767" r:id="rId1106" display="https://www.procyclingstats.com/rider/callum-ormiston" xr:uid="{EC376891-B18E-4413-B717-6B810C9509F5}"/>
    <hyperlink ref="A1768" r:id="rId1107" display="https://www.procyclingstats.com/rider/joseph-blackmore" xr:uid="{EF8735B3-9A66-4F94-AC47-8D90C9B506A1}"/>
    <hyperlink ref="A1769" r:id="rId1108" display="https://www.procyclingstats.com/rider/peter-kusztor" xr:uid="{77575048-9B5A-42E4-9D59-4751F25AD09E}"/>
    <hyperlink ref="A1770" r:id="rId1109" display="https://www.procyclingstats.com/rider/francesco-gavazzi" xr:uid="{B50450D9-3D44-499F-92AD-01A5C0CCC852}"/>
    <hyperlink ref="A1771" r:id="rId1110" display="https://www.procyclingstats.com/rider/lukas-nerurkar" xr:uid="{748929C4-1709-4839-8896-E819C5F69B88}"/>
    <hyperlink ref="J320" r:id="rId1111" display="https://www.procyclingstats.com/rider/dylan-van-baarle" xr:uid="{54534184-55AB-4218-B6FE-7EF640656828}"/>
    <hyperlink ref="J330" r:id="rId1112" display="https://www.procyclingstats.com/rider/christophe-laporte" xr:uid="{43E60C1D-6B33-4221-923F-C172B03DA0FD}"/>
    <hyperlink ref="J300" r:id="rId1113" display="https://www.procyclingstats.com/rider/thomas-pidcock" xr:uid="{3DEE0336-B72C-4F72-8696-727FADE81506}"/>
    <hyperlink ref="A1772" r:id="rId1114" display="https://www.procyclingstats.com/rider/jonas-rutsch" xr:uid="{6EEF6940-E1E3-4E6C-8FAD-A9E061835310}"/>
    <hyperlink ref="J327" r:id="rId1115" display="https://www.procyclingstats.com/rider/tim-merlier" xr:uid="{77045499-0307-4348-928B-FA6D5FF831EA}"/>
    <hyperlink ref="J304" r:id="rId1116" display="https://www.procyclingstats.com/rider/luke-plapp" xr:uid="{B7B99742-E64A-4F7E-B219-6940D9720A6D}"/>
    <hyperlink ref="J299" r:id="rId1117" display="https://www.procyclingstats.com/rider/remco-evenepoel" xr:uid="{91DAB23B-ED22-4BEE-AECB-D37E9557C0B9}"/>
    <hyperlink ref="J319" r:id="rId1118" display="https://www.procyclingstats.com/rider/adam-yates" xr:uid="{1A4A1CED-5E72-492A-8581-E19CEC510A7A}"/>
    <hyperlink ref="A1773" r:id="rId1119" display="https://www.procyclingstats.com/rider/edward-planckaert" xr:uid="{EB18CEE0-1C68-4639-AE94-2DEF4CD616CE}"/>
    <hyperlink ref="J324" r:id="rId1120" display="https://www.procyclingstats.com/rider/valentin-madouas" xr:uid="{0432F7A4-5652-4B29-8EEA-C8D6F732A482}"/>
    <hyperlink ref="J332" r:id="rId1121" display="https://www.procyclingstats.com/rider/matej-mohoric" xr:uid="{6A8C35F7-65F8-4769-B82B-F9E38B159AE3}"/>
    <hyperlink ref="J337" r:id="rId1122" display="https://www.procyclingstats.com/rider/romain-gregoire1" xr:uid="{51D68478-DC7D-4AE6-9660-6F91305706BC}"/>
    <hyperlink ref="J341" r:id="rId1123" display="https://www.procyclingstats.com/rider/quinn-simmons" xr:uid="{93F86B61-C017-4221-8585-2B9CC83F587D}"/>
    <hyperlink ref="J344" r:id="rId1124" display="https://www.procyclingstats.com/rider/diego-ulissi" xr:uid="{95E860CE-7B9B-4DA8-9882-55569864734E}"/>
    <hyperlink ref="A1774" r:id="rId1125" display="https://www.procyclingstats.com/rider/per-strand-hagenes" xr:uid="{B94B14D9-780E-44D7-A44A-92BFFD414359}"/>
    <hyperlink ref="A1775" r:id="rId1126" display="https://www.procyclingstats.com/rider/adam-de-vos" xr:uid="{CBCC7E96-DBD7-4B5F-AC36-A9803683EBCB}"/>
    <hyperlink ref="J329" r:id="rId1127" display="https://www.procyclingstats.com/rider/olav-kooij" xr:uid="{F7D36C5A-3E32-4D09-A5F4-9EB8E5F2AEF2}"/>
    <hyperlink ref="J313" r:id="rId1128" display="https://www.procyclingstats.com/rider/jonas-vingegaard-rasmussen" xr:uid="{F81DBCEC-B31E-4054-AEF5-448C290B325C}"/>
    <hyperlink ref="J298" r:id="rId1129" display="https://www.procyclingstats.com/rider/david-gaudu" xr:uid="{F575071E-9660-4F0A-8EC6-F59DB09BC35D}"/>
    <hyperlink ref="J342" r:id="rId1130" display="https://www.procyclingstats.com/rider/gino-mader" xr:uid="{6B4523D4-21F1-4162-92BC-D4B402DBF327}"/>
    <hyperlink ref="J340" r:id="rId1131" display="https://www.procyclingstats.com/rider/kevin-vauquelin" xr:uid="{AD068A40-38D3-43B9-A366-AE73EFCE53DD}"/>
    <hyperlink ref="J326" r:id="rId1132" display="https://www.procyclingstats.com/rider/lennard-kamna" xr:uid="{B6361099-D9AF-4714-B9DC-0EC77BDC851B}"/>
    <hyperlink ref="J316" r:id="rId1133" display="https://www.procyclingstats.com/rider/brandon-mcnulty" xr:uid="{837CEA02-5D8F-4FD3-934A-B96C334C057E}"/>
    <hyperlink ref="J307" r:id="rId1134" display="https://www.procyclingstats.com/rider/joao-almeida" xr:uid="{D71DDDB1-EDAC-4AE3-B8BC-0FEA24A39F77}"/>
    <hyperlink ref="J343" r:id="rId1135" display="https://www.procyclingstats.com/rider/dylan-groenewegen" xr:uid="{BD6C5628-1160-4BCB-92D6-6E8CC3162B04}"/>
    <hyperlink ref="A1776" r:id="rId1136" display="https://www.procyclingstats.com/rider/davide-bais" xr:uid="{58E8A873-2ADB-4DC6-9862-8EE89E4E8641}"/>
    <hyperlink ref="J303" r:id="rId1137" display="https://www.procyclingstats.com/rider/primoz-roglic" xr:uid="{17FFAC93-C88E-408A-8E3A-32EC337EB5D4}"/>
    <hyperlink ref="J333" r:id="rId1138" display="https://www.procyclingstats.com/rider/enric-mas" xr:uid="{6DE14664-7001-48B5-8EF1-85B9F166F496}"/>
    <hyperlink ref="J306" r:id="rId1139" display="https://www.procyclingstats.com/rider/tao-geoghegan-hart" xr:uid="{F6B35C66-988C-45DE-9192-07AF456E7ECF}"/>
    <hyperlink ref="J339" r:id="rId1140" display="https://www.procyclingstats.com/rider/ben-o-connor" xr:uid="{493AE3F0-2BB5-490D-8AA3-F13C94C9036D}"/>
    <hyperlink ref="J338" r:id="rId1141" display="https://www.procyclingstats.com/rider/attila-valter" xr:uid="{3B72D759-C282-41A9-9C98-F7A03D8B732E}"/>
    <hyperlink ref="D158" location="Punten!DC582" display="UCI-12" xr:uid="{2A44086F-72DD-4A59-B611-E2D654B197B4}"/>
    <hyperlink ref="D153" location="Punten!GO582" display="UCI-22" xr:uid="{9FF28B26-2EB0-47BC-BC37-C3D21421EFB0}"/>
    <hyperlink ref="D128" location="Punten!EV582" display="UCI-17" xr:uid="{438E323D-23BD-46E5-855A-E483E03EA885}"/>
    <hyperlink ref="D123" location="Punten!BS582" display="UCI-08" xr:uid="{1798FDD4-8F0B-4BCF-91A7-5EE447C01EE7}"/>
    <hyperlink ref="D178" location="Punten!LB582" display="UCI-35" xr:uid="{7A5C7760-16FD-41A6-88BE-E9CC1FCFA862}"/>
    <hyperlink ref="D126" location="Punten!IZ582" display="UCI-29" xr:uid="{DB8C38B3-3C82-4394-814C-5FD73BEE03C1}"/>
    <hyperlink ref="D216" location="Punten!DL582" display="UCI-13" xr:uid="{DADFF59E-13D8-4E4E-B645-915CFDF14DB7}"/>
    <hyperlink ref="D188" location="Punten!PF582" display="UCI-47" xr:uid="{2EFC09BD-F719-46D2-96A5-C2195C087E1B}"/>
    <hyperlink ref="D192" location="Punten!JI582" display="UCI-30" xr:uid="{F1DBAD2C-B14C-4723-A780-2F9B38788BD4}"/>
    <hyperlink ref="D191" location="Punten!CB582" display="UCI-09" xr:uid="{C6F06821-4E41-4F2A-AEF5-96AC7E85ACF2}"/>
    <hyperlink ref="D156" location="Punten!DU582" display="UCI-14" xr:uid="{84ABC109-E65D-46B8-918B-F4432F41321E}"/>
    <hyperlink ref="D146" location="Punten!GX582" display="UCI-23" xr:uid="{21BA1EEF-84F6-4AD8-85F8-D826B813945D}"/>
    <hyperlink ref="D149" location="Punten!RZ582" display="UCI-55" xr:uid="{A423A494-583D-454F-9B69-DDAB25F8843F}"/>
    <hyperlink ref="D200" location="Punten!HP582" display="UCI-25" xr:uid="{323BA9A1-6998-4E6F-BF91-A1470AD49883}"/>
    <hyperlink ref="D122" location="Punten!RH582" display="UCI-53" xr:uid="{A6B8F3E4-90FF-4142-A4B2-EB515D9605C2}"/>
    <hyperlink ref="D185" location="Punten!Q582" display="UCI-02" xr:uid="{ABEA9254-4240-46AE-A630-840BB4D73D94}"/>
    <hyperlink ref="D132" location="Punten!NM582" display="UCI-42" xr:uid="{DB885C64-8A0F-4D14-A58E-36AF5C63E3CD}"/>
    <hyperlink ref="D166" location="Punten!VC582" display="UCI-64" xr:uid="{2F0680E2-CEF9-4A04-A859-B3CD9BBA145D}"/>
    <hyperlink ref="D152" location="Punten!AI582" display="UCI-04" xr:uid="{670F358F-EA6F-495B-8542-65F279CD58AF}"/>
    <hyperlink ref="D160" location="Punten!AR582" display="UCI-05" xr:uid="{0E2F8CC3-77D8-4F6C-8BA0-B839AF513D95}"/>
    <hyperlink ref="D124" location="Punten!KA582" display="UCI-32" xr:uid="{7D96E4DD-6FFD-4475-B0B4-4B4BB37B9AFD}"/>
    <hyperlink ref="D201" location="Punten!EM582" display="UCI-16" xr:uid="{6FB84635-AD29-4E4F-84A0-446993643D32}"/>
    <hyperlink ref="D144" location="Punten!ND582" display="UCI-41" xr:uid="{43837A9E-28B4-4D12-97B2-477D04942DFE}"/>
    <hyperlink ref="D147" location="Punten!CT582" display="UCI-11" xr:uid="{945E3943-3036-48FE-BC35-1162526CD671}"/>
    <hyperlink ref="D217" location="Punten!OW582" display="UCI-46" xr:uid="{8DB48CE3-28A4-45EF-8A6F-BA98208A73C0}"/>
    <hyperlink ref="D170" location="Punten!LK582" display="UCI-36" xr:uid="{EDF0A701-1D79-426B-B3CE-78A90EE7D2EE}"/>
    <hyperlink ref="D129" location="Punten!BA582" display="UCI-06" xr:uid="{8AA814CA-AFAB-438D-8994-150A4DDBC3D1}"/>
    <hyperlink ref="D148" location="Punten!FW582" display="UCI-20" xr:uid="{3ECC262F-3DF0-4317-8992-052BE0A71C68}"/>
    <hyperlink ref="D177" location="Punten!NV582" display="UCI-43" xr:uid="{40A2673F-1607-4A4F-B02A-BD3FCC662A7C}"/>
    <hyperlink ref="D141" location="Punten!GF582" display="UCI-21" xr:uid="{3381F2A9-FDB9-4BB3-B5BE-04DFC3231859}"/>
    <hyperlink ref="D182" location="Punten!Z582" display="UCI-03" xr:uid="{86E17E6D-6CE5-4A61-B51B-264C463115D7}"/>
    <hyperlink ref="D163" location="Punten!IQ582" display="UCI-28" xr:uid="{B7ADF68C-4A51-4206-8EF6-C761B4789126}"/>
    <hyperlink ref="D155" location="Punten!ON582" display="UCI-45" xr:uid="{F5ADB755-7870-4BC7-AAFA-8D42FDD2353F}"/>
    <hyperlink ref="D205" location="Punten!TJ582" display="UCI-59" xr:uid="{3ECF75F6-7970-4EF9-BE59-6E169C7DC1BB}"/>
    <hyperlink ref="D181" location="Punten!JR582" display="UCI-31" xr:uid="{BB6ED401-F6BA-42C1-A67D-A69416547D5F}"/>
    <hyperlink ref="D197" location="Punten!BJ582" display="UCI-07" xr:uid="{A7F5E4C9-7B90-4E20-9266-72817BD07862}"/>
    <hyperlink ref="D184" location="Punten!TS582" display="UCI-60" xr:uid="{A21BDA56-D040-4F69-9416-748B4D87B313}"/>
    <hyperlink ref="D180" location="Punten!KS582" display="UCI-34" xr:uid="{CEDC1938-ABEC-4D4B-90D9-630661F0CD52}"/>
    <hyperlink ref="D211" location="Punten!WM582" display="UCI-68" xr:uid="{E74779CD-F546-4A80-9FD2-E30112EA58D8}"/>
    <hyperlink ref="D150" location="Punten!SI582" display="UCI-56" xr:uid="{31E495DA-C108-4CAE-99D3-06C846F82337}"/>
    <hyperlink ref="D157" location="Punten!QG582" display="UCI-50" xr:uid="{C333FE8A-F768-47E0-832D-FF5927614496}"/>
    <hyperlink ref="D154" location="Punten!HG582" display="UCI-24" xr:uid="{0CFCE8DF-0C94-40C7-A790-FA17A90DCAD4}"/>
    <hyperlink ref="D121" location="Punten!VU582" display="UCI-66" xr:uid="{E494B0C8-E61A-48F7-8A76-EE1791E6716F}"/>
    <hyperlink ref="D125" location="Punten!SR582" display="UCI-57" xr:uid="{53107746-81D8-4699-BABC-A8974C8D2ADE}"/>
    <hyperlink ref="D212" location="Punten!OE582" display="UCI-44" xr:uid="{F9DC1B13-1DCF-4CCF-A638-34B2FD181FF9}"/>
    <hyperlink ref="D174" location="Punten!HY582" display="UCI-26" xr:uid="{89459F1E-3ADB-4BE8-8B13-C8C5B5375F0E}"/>
    <hyperlink ref="D127" location="Punten!TA582" display="UCI-58" xr:uid="{E244E4FA-79FC-4606-A822-01347EF1BF2A}"/>
    <hyperlink ref="D214" location="Punten!PO582" display="UCI-48" xr:uid="{130C00E8-D75B-4D93-A8C7-BCCD35EF205F}"/>
    <hyperlink ref="D203" location="Punten!MU582" display="UCI-40" xr:uid="{61F0AEB5-3BFA-4B0B-AFFB-BBFF2B49BC24}"/>
    <hyperlink ref="D145" location="Punten!LT582" display="UCI-37" xr:uid="{3FF2535A-9DC0-4005-A2A2-CF5C0E407569}"/>
    <hyperlink ref="D171" location="Punten!MC582" display="UCI-38" xr:uid="{3116C05B-73BA-4DE0-8877-78A6885DEC0D}"/>
    <hyperlink ref="D159" location="Punten!KJ582" display="UCI-33" xr:uid="{42CC40C9-7DBF-400C-AED6-34919964514E}"/>
    <hyperlink ref="D189" location="Punten!ML582" display="UCI-39" xr:uid="{78BC21AC-F121-449C-AF7D-3B1F262E02B7}"/>
    <hyperlink ref="D136" location="Punten!FN582" display="UCI-19" xr:uid="{C306B037-5FAD-4452-840D-5F82A88A5954}"/>
    <hyperlink ref="D139" location="Punten!CK582" display="UCI-10" xr:uid="{FEB47309-E558-483D-BEB8-EE8AD472A5BD}"/>
    <hyperlink ref="D208" location="Punten!H582" display="UCI-01" xr:uid="{95D245B9-5C75-41B1-8072-DF73E81375C8}"/>
    <hyperlink ref="D175" location="Punten!XW582" display="UCI-72" xr:uid="{E98FA689-884C-406E-85A4-4348242B35C0}"/>
    <hyperlink ref="D206" location="Punten!YF582" display="UCI-73" xr:uid="{D119D450-1BF0-48BC-8E66-5A7D282E09FC}"/>
    <hyperlink ref="D162" location="Punten!ZP582" display="UCI-77" xr:uid="{80107687-AD55-4AB6-8300-2BC0C8030654}"/>
    <hyperlink ref="D135" location="Punten!QP582" display="UCI-51" xr:uid="{FA7B8889-C318-448F-87AE-8F9CC77629D4}"/>
    <hyperlink ref="D118" location="Punten!QY582" display="UCI-52" xr:uid="{E27451C3-2EF6-4DF0-BCA9-69E0B0EDFF25}"/>
    <hyperlink ref="D120" location="Punten!AHF582" display="UCI-99" xr:uid="{74890522-56BB-4E54-B3D2-D75A5E8CAEC7}"/>
    <hyperlink ref="D167" location="Punten!FE582" display="UCI-18" xr:uid="{0FA7E713-7CD3-46EC-B5A1-38335D4AA3E9}"/>
    <hyperlink ref="D143" location="Punten!UB582" display="UCI-61" xr:uid="{DEAC27FC-FB68-4154-BEB1-3E98F203CD2B}"/>
    <hyperlink ref="D176" location="Punten!UT582" display="UCI-63" xr:uid="{F348596F-9C86-4753-9CD1-43F2827C5FDA}"/>
    <hyperlink ref="D187" location="Punten!VL582" display="UCI-65" xr:uid="{0C23ED9D-4633-42F2-BC01-DABDF4139EB5}"/>
    <hyperlink ref="D190" location="Punten!XN582" display="UCI-71" xr:uid="{A2B6D24D-804F-4EFD-A653-B7115595F77D}"/>
    <hyperlink ref="D131" location="Punten!ZG582" display="UCI-76" xr:uid="{A4408048-88D8-42D0-823F-8566C8CA5241}"/>
    <hyperlink ref="D193" location="Punten!ZY582" display="UCI-78" xr:uid="{9F27CF6C-DBF2-4A06-8996-F9BC498FA104}"/>
    <hyperlink ref="D165" location="Punten!AAH582" display="UCI-79" xr:uid="{704097DA-7B06-416B-B800-504286A40EEB}"/>
    <hyperlink ref="D133" location="Punten!AAQ582" display="UCI-80" xr:uid="{C1B5930A-AFB3-4708-BD6E-AA849756CC91}"/>
    <hyperlink ref="D179" location="Punten!AAZ582" display="UCI-81" xr:uid="{C6657025-BB12-4B38-8CDA-75FEF4A11ED8}"/>
    <hyperlink ref="D130" location="Punten!ABR582" display="UCI-83" xr:uid="{94E85E0D-0335-44E2-B56A-595F75E99A55}"/>
    <hyperlink ref="D140" location="Punten!ACA582" display="UCI-84" xr:uid="{D80FADC6-4FAC-4C67-BAE2-A76292212AEF}"/>
    <hyperlink ref="D142" location="Punten!AHO582" display="UCI-100" xr:uid="{9C06F115-7807-46C0-A523-9F99CBC91557}"/>
    <hyperlink ref="D193:D217" location="Punten!AHO508" display="UCI-100" xr:uid="{9A3A7FF9-E220-49FB-A034-ECB65A654E30}"/>
    <hyperlink ref="D172" location="Punten!AHX582" display="UCI-101" xr:uid="{818AD93D-574D-4C2E-A657-32FE03D95B83}"/>
    <hyperlink ref="D207" location="Punten!AIG582" display="UCI-102" xr:uid="{F44863A8-F245-449F-92AF-7803DA1A83BD}"/>
    <hyperlink ref="D213" location="Punten!AIP582" display="UCI-103" xr:uid="{4FA6822E-14D5-4796-BE60-1F66451626A1}"/>
    <hyperlink ref="D198" location="Punten!AIY582" display="UCI-104" xr:uid="{C25979FB-19A0-4CDF-A535-D998E5500E32}"/>
    <hyperlink ref="D137" location="Punten!AJH582" display="UCI-105" xr:uid="{B34B1CF8-798F-4FEF-B8A1-1DB3144F53E1}"/>
    <hyperlink ref="D186" location="Punten!AJQ582" display="UCI-106" xr:uid="{D97CE762-FE49-4F25-87BB-FBB6C13CD388}"/>
    <hyperlink ref="D164" location="Punten!AJZ582" display="UCI-107" xr:uid="{59F65A5C-5B76-49FB-8953-C4B2760E236D}"/>
    <hyperlink ref="D151" location="Punten!AKI582" display="UCI-108" xr:uid="{D9389D68-ABF7-4BCF-A41C-4B0D06892F24}"/>
    <hyperlink ref="D119" location="Punten!AKR582" display="UCI-109" xr:uid="{E8D4E649-01C8-4DBA-ACF5-81BBB06BFBBE}"/>
    <hyperlink ref="D134" location="Punten!ALA582" display="UCI-110" xr:uid="{C3B89AD3-FBB4-4A11-9D0B-07BE15B00E18}"/>
    <hyperlink ref="D161" location="Punten!ALJ582" display="UCI-111" xr:uid="{61ECFB6A-643F-4114-9948-E51E415CAABB}"/>
    <hyperlink ref="D195" location="Punten!ALS582" display="UCI-112" xr:uid="{A0F94EB0-41B3-4BDC-9806-B6FBD8ABE83A}"/>
    <hyperlink ref="D202" location="Punten!AMB582" display="UCI-113" xr:uid="{856CEADF-6401-4887-8DC7-877F99CBF473}"/>
    <hyperlink ref="D199" location="Punten!AMK582" display="UCI-114" xr:uid="{606B9C39-8D3B-4297-8B67-5BB24DA11077}"/>
    <hyperlink ref="D204" location="Punten!AMT582" display="UCI-115" xr:uid="{5C8B0F92-1985-4DF9-A325-889B74514308}"/>
    <hyperlink ref="D168" location="Punten!ANC582" display="UCI-116" xr:uid="{C424F432-3EDE-4E48-8415-9E408A965E29}"/>
    <hyperlink ref="D169" location="Punten!ANL582" display="UCI-117" xr:uid="{574B6F97-4B27-43B5-99F7-29821F763F22}"/>
    <hyperlink ref="D138" location="Punten!ANU582" display="UCI-118" xr:uid="{3E0C718B-01D5-475A-931C-B2EDA35CD95E}"/>
    <hyperlink ref="D210" location="Punten!AOD582" display="UCI-119" xr:uid="{A76EFC10-4C7C-43AA-8C02-F7875FC53B74}"/>
    <hyperlink ref="D183" location="Punten!AOM582" display="UCI-120" xr:uid="{BCFCA994-7CDC-4BCF-8168-620D19484BD3}"/>
    <hyperlink ref="D173" location="Punten!AOV582" display="UCI-121" xr:uid="{9063E068-448B-41A0-8D63-7B90F804CD37}"/>
    <hyperlink ref="D215" location="Punten!APE582" display="UCI-122" xr:uid="{76A287D2-33B2-4AAB-94C8-BC7AB50619F1}"/>
    <hyperlink ref="D194" location="Punten!APN582" display="UCI-123" xr:uid="{E4245FFD-6362-44CA-AD00-764382FD1C69}"/>
    <hyperlink ref="D209" location="Punten!APW582" display="UCI-124" xr:uid="{03FC04B3-B4D9-48E1-8553-436681C6E8B3}"/>
    <hyperlink ref="D196" location="Punten!AQF582" display="UCI-125" xr:uid="{523DF4BE-3B0C-4A1E-AABF-E188D6238AE4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42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1255</v>
      </c>
    </row>
    <row r="2" spans="1:18" s="123" customFormat="1" ht="20.25">
      <c r="A2" s="136" t="s">
        <v>2570</v>
      </c>
      <c r="D2" s="135" t="s">
        <v>1203</v>
      </c>
      <c r="E2" s="135" t="s">
        <v>1236</v>
      </c>
      <c r="F2" s="135" t="s">
        <v>1237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1256</v>
      </c>
    </row>
    <row r="4" spans="1:18">
      <c r="A4" t="s">
        <v>2025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1799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2018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1652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2024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2038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770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1658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772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789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2019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729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784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735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2022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745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758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801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797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1650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2042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1649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763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764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1659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1666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1661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747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779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765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739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1665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780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2065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750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749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734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2044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791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756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783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1667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1664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1663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754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2023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1145</v>
      </c>
      <c r="E86" s="124" t="s">
        <v>1150</v>
      </c>
      <c r="J86" s="124" t="s">
        <v>1151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801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1652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1658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791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750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763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1666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791</v>
      </c>
      <c r="C101" s="1">
        <v>4</v>
      </c>
      <c r="E101" t="s">
        <v>155</v>
      </c>
      <c r="H101" s="1">
        <v>5</v>
      </c>
      <c r="J101" t="s">
        <v>1667</v>
      </c>
      <c r="M101" s="1">
        <v>5</v>
      </c>
    </row>
    <row r="102" spans="1:18">
      <c r="A102" t="s">
        <v>156</v>
      </c>
      <c r="C102" s="1">
        <v>3</v>
      </c>
      <c r="E102" t="s">
        <v>754</v>
      </c>
      <c r="H102" s="1">
        <v>5</v>
      </c>
      <c r="J102" t="s">
        <v>39</v>
      </c>
      <c r="M102" s="1">
        <v>5</v>
      </c>
    </row>
    <row r="103" spans="1:18">
      <c r="A103" t="s">
        <v>772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784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745</v>
      </c>
      <c r="C106" s="1">
        <v>3</v>
      </c>
      <c r="E106" t="s">
        <v>33</v>
      </c>
      <c r="H106" s="1">
        <v>4</v>
      </c>
      <c r="J106" t="s">
        <v>765</v>
      </c>
      <c r="M106" s="1">
        <v>3</v>
      </c>
    </row>
    <row r="107" spans="1:18">
      <c r="A107" t="s">
        <v>2025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1661</v>
      </c>
      <c r="H109" s="1">
        <v>3</v>
      </c>
      <c r="J109" t="s">
        <v>735</v>
      </c>
      <c r="M109" s="1">
        <v>2</v>
      </c>
    </row>
    <row r="110" spans="1:18">
      <c r="A110" t="s">
        <v>763</v>
      </c>
      <c r="C110" s="1">
        <v>2</v>
      </c>
      <c r="E110" t="s">
        <v>734</v>
      </c>
      <c r="H110" s="1">
        <v>3</v>
      </c>
      <c r="J110" t="s">
        <v>739</v>
      </c>
      <c r="M110" s="1">
        <v>2</v>
      </c>
    </row>
    <row r="111" spans="1:18">
      <c r="A111" t="s">
        <v>779</v>
      </c>
      <c r="C111" s="1">
        <v>2</v>
      </c>
      <c r="E111" t="s">
        <v>35</v>
      </c>
      <c r="H111" s="1">
        <v>3</v>
      </c>
      <c r="J111" t="s">
        <v>1665</v>
      </c>
      <c r="M111" s="1">
        <v>2</v>
      </c>
    </row>
    <row r="112" spans="1:18">
      <c r="A112" t="s">
        <v>142</v>
      </c>
      <c r="C112" s="1">
        <v>2</v>
      </c>
      <c r="E112" t="s">
        <v>1662</v>
      </c>
      <c r="H112" s="1">
        <v>2</v>
      </c>
      <c r="J112" t="s">
        <v>780</v>
      </c>
      <c r="M112" s="1">
        <v>2</v>
      </c>
    </row>
    <row r="113" spans="1:13">
      <c r="A113" t="s">
        <v>2044</v>
      </c>
      <c r="C113" s="1">
        <v>2</v>
      </c>
      <c r="E113" t="s">
        <v>2022</v>
      </c>
      <c r="H113" s="1">
        <v>2</v>
      </c>
      <c r="J113" t="s">
        <v>750</v>
      </c>
      <c r="M113" s="1">
        <v>2</v>
      </c>
    </row>
    <row r="114" spans="1:13">
      <c r="A114" t="s">
        <v>35</v>
      </c>
      <c r="C114" s="1">
        <v>2</v>
      </c>
      <c r="E114" t="s">
        <v>797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734</v>
      </c>
      <c r="M115" s="1">
        <v>2</v>
      </c>
    </row>
    <row r="116" spans="1:13">
      <c r="A116" t="s">
        <v>39</v>
      </c>
      <c r="C116" s="1">
        <v>2</v>
      </c>
      <c r="E116" t="s">
        <v>1659</v>
      </c>
      <c r="H116" s="1">
        <v>2</v>
      </c>
      <c r="J116" t="s">
        <v>35</v>
      </c>
      <c r="M116" s="1">
        <v>2</v>
      </c>
    </row>
    <row r="117" spans="1:13">
      <c r="A117" t="s">
        <v>1664</v>
      </c>
      <c r="C117" s="1">
        <v>2</v>
      </c>
      <c r="E117" t="s">
        <v>156</v>
      </c>
      <c r="H117" s="1">
        <v>1</v>
      </c>
      <c r="J117" t="s">
        <v>2025</v>
      </c>
      <c r="M117" s="1">
        <v>1</v>
      </c>
    </row>
    <row r="118" spans="1:13">
      <c r="A118" t="s">
        <v>754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2023</v>
      </c>
      <c r="C119" s="1">
        <v>2</v>
      </c>
      <c r="E119" t="s">
        <v>2024</v>
      </c>
      <c r="H119" s="1">
        <v>1</v>
      </c>
      <c r="J119" t="s">
        <v>1658</v>
      </c>
      <c r="M119" s="1">
        <v>1</v>
      </c>
    </row>
    <row r="120" spans="1:13">
      <c r="A120" t="s">
        <v>2018</v>
      </c>
      <c r="C120" s="1">
        <v>1</v>
      </c>
      <c r="E120" t="s">
        <v>2038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770</v>
      </c>
      <c r="H121" s="1">
        <v>1</v>
      </c>
      <c r="J121" t="s">
        <v>153</v>
      </c>
      <c r="M121" s="1">
        <v>1</v>
      </c>
    </row>
    <row r="122" spans="1:13">
      <c r="A122" t="s">
        <v>1658</v>
      </c>
      <c r="C122" s="1">
        <v>1</v>
      </c>
      <c r="E122" t="s">
        <v>4</v>
      </c>
      <c r="H122" s="1">
        <v>1</v>
      </c>
      <c r="J122" t="s">
        <v>729</v>
      </c>
      <c r="M122" s="1">
        <v>1</v>
      </c>
    </row>
    <row r="123" spans="1:13">
      <c r="A123" t="s">
        <v>6</v>
      </c>
      <c r="C123" s="1">
        <v>1</v>
      </c>
      <c r="E123" t="s">
        <v>789</v>
      </c>
      <c r="H123" s="1">
        <v>1</v>
      </c>
      <c r="J123" t="s">
        <v>784</v>
      </c>
      <c r="M123" s="1">
        <v>1</v>
      </c>
    </row>
    <row r="124" spans="1:13">
      <c r="A124" t="s">
        <v>2019</v>
      </c>
      <c r="C124" s="1">
        <v>1</v>
      </c>
      <c r="E124" t="s">
        <v>729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784</v>
      </c>
      <c r="H125" s="1">
        <v>1</v>
      </c>
      <c r="J125" t="s">
        <v>758</v>
      </c>
      <c r="M125" s="1">
        <v>1</v>
      </c>
    </row>
    <row r="126" spans="1:13">
      <c r="A126" t="s">
        <v>735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745</v>
      </c>
      <c r="H127" s="1">
        <v>1</v>
      </c>
      <c r="J127" t="s">
        <v>141</v>
      </c>
      <c r="M127" s="1">
        <v>1</v>
      </c>
    </row>
    <row r="128" spans="1:13">
      <c r="A128" t="s">
        <v>758</v>
      </c>
      <c r="C128" s="1">
        <v>1</v>
      </c>
      <c r="E128" t="s">
        <v>758</v>
      </c>
      <c r="H128" s="1">
        <v>1</v>
      </c>
      <c r="J128" t="s">
        <v>1649</v>
      </c>
      <c r="M128" s="1">
        <v>1</v>
      </c>
    </row>
    <row r="129" spans="1:13">
      <c r="A129" t="s">
        <v>797</v>
      </c>
      <c r="C129" s="1">
        <v>1</v>
      </c>
      <c r="E129" t="s">
        <v>801</v>
      </c>
      <c r="H129" s="1">
        <v>1</v>
      </c>
      <c r="J129" t="s">
        <v>763</v>
      </c>
      <c r="M129" s="1">
        <v>1</v>
      </c>
    </row>
    <row r="130" spans="1:13">
      <c r="A130" t="s">
        <v>764</v>
      </c>
      <c r="C130" s="1">
        <v>1</v>
      </c>
      <c r="E130" t="s">
        <v>1650</v>
      </c>
      <c r="H130" s="1">
        <v>1</v>
      </c>
      <c r="J130" t="s">
        <v>1666</v>
      </c>
      <c r="M130" s="1">
        <v>1</v>
      </c>
    </row>
    <row r="131" spans="1:13">
      <c r="A131" t="s">
        <v>23</v>
      </c>
      <c r="C131" s="1">
        <v>1</v>
      </c>
      <c r="E131" t="s">
        <v>2042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764</v>
      </c>
      <c r="H132" s="1">
        <v>1</v>
      </c>
      <c r="J132" t="s">
        <v>749</v>
      </c>
      <c r="M132" s="1">
        <v>1</v>
      </c>
    </row>
    <row r="133" spans="1:13">
      <c r="A133" t="s">
        <v>1665</v>
      </c>
      <c r="C133" s="1">
        <v>1</v>
      </c>
      <c r="E133" t="s">
        <v>23</v>
      </c>
      <c r="H133" s="1">
        <v>1</v>
      </c>
      <c r="J133" t="s">
        <v>791</v>
      </c>
      <c r="M133" s="1">
        <v>1</v>
      </c>
    </row>
    <row r="134" spans="1:13">
      <c r="A134" t="s">
        <v>780</v>
      </c>
      <c r="C134" s="1">
        <v>1</v>
      </c>
      <c r="E134" t="s">
        <v>747</v>
      </c>
      <c r="H134" s="1">
        <v>1</v>
      </c>
      <c r="J134" t="s">
        <v>143</v>
      </c>
      <c r="M134" s="1">
        <v>1</v>
      </c>
    </row>
    <row r="135" spans="1:13">
      <c r="A135" t="s">
        <v>2065</v>
      </c>
      <c r="C135" s="1">
        <v>1</v>
      </c>
      <c r="E135" t="s">
        <v>779</v>
      </c>
      <c r="H135" s="1">
        <v>1</v>
      </c>
      <c r="J135" t="s">
        <v>754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2023</v>
      </c>
      <c r="M136" s="1">
        <v>1</v>
      </c>
    </row>
    <row r="137" spans="1:13">
      <c r="A137" t="s">
        <v>734</v>
      </c>
      <c r="C137" s="1">
        <v>1</v>
      </c>
      <c r="E137" t="s">
        <v>749</v>
      </c>
      <c r="H137" s="1">
        <v>1</v>
      </c>
    </row>
    <row r="138" spans="1:13">
      <c r="A138" t="s">
        <v>756</v>
      </c>
      <c r="C138" s="1">
        <v>1</v>
      </c>
      <c r="E138" t="s">
        <v>756</v>
      </c>
      <c r="H138" s="1">
        <v>1</v>
      </c>
      <c r="M138" s="10">
        <f>SUM(M88:M136)</f>
        <v>158</v>
      </c>
    </row>
    <row r="139" spans="1:13">
      <c r="A139" t="s">
        <v>1667</v>
      </c>
      <c r="C139" s="1">
        <v>1</v>
      </c>
      <c r="E139" t="s">
        <v>783</v>
      </c>
      <c r="H139" s="1">
        <v>1</v>
      </c>
    </row>
    <row r="140" spans="1:13">
      <c r="A140" t="s">
        <v>155</v>
      </c>
      <c r="C140" s="1">
        <v>1</v>
      </c>
      <c r="E140" t="s">
        <v>1667</v>
      </c>
      <c r="H140" s="1">
        <v>1</v>
      </c>
    </row>
    <row r="141" spans="1:13">
      <c r="A141" t="s">
        <v>1663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1304</v>
      </c>
    </row>
    <row r="2" spans="1:5" ht="20.25">
      <c r="B2" s="142" t="s">
        <v>1305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1306</v>
      </c>
    </row>
    <row r="13" spans="1:5" ht="20.25">
      <c r="B13" s="142" t="s">
        <v>1305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1307</v>
      </c>
    </row>
    <row r="32" spans="1:5" ht="20.25">
      <c r="B32" s="142" t="s">
        <v>1305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1312</v>
      </c>
      <c r="C56" s="150"/>
      <c r="D56" s="150"/>
      <c r="E56" s="149"/>
    </row>
    <row r="59" spans="1:10" ht="25.5">
      <c r="B59" s="140" t="s">
        <v>1309</v>
      </c>
    </row>
    <row r="60" spans="1:10" ht="20.25">
      <c r="B60" s="142" t="s">
        <v>1305</v>
      </c>
      <c r="G60" s="142" t="s">
        <v>1308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1310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1311</v>
      </c>
    </row>
    <row r="87" spans="1:10" ht="20.25">
      <c r="B87" s="142" t="s">
        <v>1305</v>
      </c>
      <c r="G87" s="142" t="s">
        <v>1308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1310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1313</v>
      </c>
      <c r="B112" s="100"/>
      <c r="C112" s="51"/>
      <c r="D112" s="51"/>
      <c r="E112" s="147"/>
    </row>
    <row r="115" spans="1:18" ht="25.5">
      <c r="B115" s="140" t="s">
        <v>1314</v>
      </c>
    </row>
    <row r="116" spans="1:18" ht="20.25">
      <c r="B116" s="142" t="s">
        <v>1305</v>
      </c>
      <c r="G116" s="142" t="s">
        <v>1308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779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745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801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791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780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739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763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797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747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784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749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758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729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750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770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1310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754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791</v>
      </c>
      <c r="C139" s="39"/>
      <c r="D139" s="39"/>
      <c r="E139" s="139">
        <v>1790.9999999999998</v>
      </c>
      <c r="G139" s="150" t="s">
        <v>772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783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1347</v>
      </c>
      <c r="B141" s="39"/>
      <c r="C141" s="39"/>
      <c r="D141" s="39"/>
      <c r="E141" s="147"/>
      <c r="G141" s="150" t="s">
        <v>764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765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734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775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756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735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789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785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1962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1493</v>
      </c>
      <c r="C158" s="241"/>
      <c r="D158" s="242"/>
      <c r="F158" s="243"/>
      <c r="G158" s="240" t="s">
        <v>1495</v>
      </c>
      <c r="H158" s="242"/>
      <c r="I158" s="242"/>
      <c r="K158" s="242"/>
      <c r="L158" s="240" t="s">
        <v>1494</v>
      </c>
      <c r="M158" s="242"/>
      <c r="O158" s="242"/>
      <c r="P158" s="240" t="s">
        <v>1496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734</v>
      </c>
      <c r="M160" s="39"/>
      <c r="N160" s="75">
        <v>18755.500000000011</v>
      </c>
      <c r="O160" s="244" t="s">
        <v>0</v>
      </c>
      <c r="P160" s="262" t="s">
        <v>2521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779</v>
      </c>
      <c r="C161" s="40"/>
      <c r="D161" s="39"/>
      <c r="E161" s="75">
        <v>20056.299999999992</v>
      </c>
      <c r="F161" s="244" t="s">
        <v>2</v>
      </c>
      <c r="G161" s="144" t="s">
        <v>750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1652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780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1646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7" t="s">
        <v>791</v>
      </c>
      <c r="H163" s="155"/>
      <c r="I163" s="155"/>
      <c r="J163" s="252">
        <v>18822.599999999995</v>
      </c>
      <c r="K163" s="250" t="s">
        <v>5</v>
      </c>
      <c r="L163" s="161" t="s">
        <v>772</v>
      </c>
      <c r="M163" s="155"/>
      <c r="N163" s="252">
        <v>16724.100000000002</v>
      </c>
      <c r="O163" s="250" t="s">
        <v>5</v>
      </c>
      <c r="P163" s="264" t="s">
        <v>1658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784</v>
      </c>
      <c r="H164" s="39"/>
      <c r="I164" s="39"/>
      <c r="J164" s="75">
        <v>17692.100000000002</v>
      </c>
      <c r="K164" s="244" t="s">
        <v>7</v>
      </c>
      <c r="L164" s="245" t="s">
        <v>783</v>
      </c>
      <c r="M164" s="39"/>
      <c r="N164" s="75">
        <v>16654.200000000012</v>
      </c>
      <c r="O164" s="244" t="s">
        <v>7</v>
      </c>
      <c r="P164" s="84" t="s">
        <v>1665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801</v>
      </c>
      <c r="C165" s="40"/>
      <c r="D165" s="39"/>
      <c r="E165" s="75">
        <v>18530.000000000004</v>
      </c>
      <c r="F165" s="244" t="s">
        <v>8</v>
      </c>
      <c r="G165" s="195" t="s">
        <v>758</v>
      </c>
      <c r="H165" s="39"/>
      <c r="I165" s="39"/>
      <c r="J165" s="75">
        <v>17548.30000000001</v>
      </c>
      <c r="K165" s="244" t="s">
        <v>8</v>
      </c>
      <c r="L165" s="245" t="s">
        <v>735</v>
      </c>
      <c r="M165" s="39"/>
      <c r="N165" s="75">
        <v>16463.699999999993</v>
      </c>
      <c r="O165" s="244" t="s">
        <v>8</v>
      </c>
      <c r="P165" s="84" t="s">
        <v>1663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770</v>
      </c>
      <c r="M166" s="39"/>
      <c r="N166" s="75">
        <v>15996.699999999999</v>
      </c>
      <c r="O166" s="244" t="s">
        <v>10</v>
      </c>
      <c r="P166" s="84" t="s">
        <v>1664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1666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739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1661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745</v>
      </c>
      <c r="C169" s="40"/>
      <c r="D169" s="39"/>
      <c r="E169" s="75">
        <v>18007.600000000002</v>
      </c>
      <c r="F169" s="244" t="s">
        <v>16</v>
      </c>
      <c r="G169" s="195" t="s">
        <v>763</v>
      </c>
      <c r="H169" s="39"/>
      <c r="I169" s="39"/>
      <c r="J169" s="75">
        <v>16354.800000000001</v>
      </c>
      <c r="K169" s="244" t="s">
        <v>16</v>
      </c>
      <c r="L169" s="245" t="s">
        <v>764</v>
      </c>
      <c r="M169" s="39"/>
      <c r="N169" s="75">
        <v>15289.799999999996</v>
      </c>
      <c r="O169" s="244" t="s">
        <v>16</v>
      </c>
      <c r="P169" s="84" t="s">
        <v>1657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797</v>
      </c>
      <c r="H170" s="39"/>
      <c r="I170" s="39"/>
      <c r="J170" s="75">
        <v>16172.8</v>
      </c>
      <c r="K170" s="244" t="s">
        <v>18</v>
      </c>
      <c r="L170" s="245" t="s">
        <v>754</v>
      </c>
      <c r="M170" s="39"/>
      <c r="N170" s="75">
        <v>14736.700000000004</v>
      </c>
      <c r="O170" s="244" t="s">
        <v>18</v>
      </c>
      <c r="P170" s="84" t="s">
        <v>1660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756</v>
      </c>
      <c r="M171" s="39"/>
      <c r="N171" s="75">
        <v>14584.75</v>
      </c>
      <c r="O171" s="244" t="s">
        <v>20</v>
      </c>
      <c r="P171" s="84" t="s">
        <v>1681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749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1650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8" t="s">
        <v>747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1662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1656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765</v>
      </c>
      <c r="M175" s="39"/>
      <c r="N175" s="75">
        <v>12806.450000000004</v>
      </c>
      <c r="O175" s="244" t="s">
        <v>28</v>
      </c>
      <c r="P175" s="259" t="s">
        <v>1649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729</v>
      </c>
      <c r="H176" s="39"/>
      <c r="I176" s="39"/>
      <c r="J176" s="75">
        <v>14515.1</v>
      </c>
      <c r="K176" s="244" t="s">
        <v>30</v>
      </c>
      <c r="L176" s="150" t="s">
        <v>789</v>
      </c>
      <c r="M176" s="39"/>
      <c r="N176" s="75">
        <v>12710.100000000002</v>
      </c>
      <c r="O176" s="244" t="s">
        <v>30</v>
      </c>
      <c r="P176" s="84" t="s">
        <v>1655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775</v>
      </c>
      <c r="M177" s="39"/>
      <c r="N177" s="75">
        <v>0</v>
      </c>
      <c r="O177" s="244" t="s">
        <v>32</v>
      </c>
      <c r="P177" s="260" t="s">
        <v>1659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1653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1310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1310</v>
      </c>
      <c r="M179" s="39"/>
      <c r="N179" s="57"/>
      <c r="O179" s="244" t="s">
        <v>36</v>
      </c>
      <c r="P179" s="261" t="s">
        <v>1648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791</v>
      </c>
      <c r="C181" s="178"/>
      <c r="D181" s="39"/>
      <c r="E181" s="177">
        <v>2294.5999999999549</v>
      </c>
      <c r="F181" s="257"/>
      <c r="G181" s="256" t="s">
        <v>772</v>
      </c>
      <c r="I181" s="255"/>
      <c r="J181" s="75">
        <v>2219.9000000000215</v>
      </c>
      <c r="K181" s="244"/>
      <c r="L181" s="256" t="s">
        <v>1658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2519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2518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1493</v>
      </c>
      <c r="C187" s="241"/>
      <c r="D187" s="242"/>
      <c r="F187" s="243"/>
      <c r="G187" s="240" t="s">
        <v>1495</v>
      </c>
      <c r="H187" s="242"/>
      <c r="I187" s="242"/>
      <c r="K187" s="242"/>
      <c r="L187" s="240" t="s">
        <v>1494</v>
      </c>
      <c r="M187" s="242"/>
      <c r="O187" s="242"/>
      <c r="P187" s="240" t="s">
        <v>1496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797</v>
      </c>
      <c r="H189" s="91"/>
      <c r="J189" s="75">
        <v>29188.699999999997</v>
      </c>
      <c r="K189" s="244" t="s">
        <v>0</v>
      </c>
      <c r="L189" s="262" t="s">
        <v>1658</v>
      </c>
      <c r="N189" s="75">
        <v>29493.800000000007</v>
      </c>
      <c r="O189" s="244" t="s">
        <v>0</v>
      </c>
      <c r="P189" s="262" t="s">
        <v>1666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1652</v>
      </c>
      <c r="N190" s="75">
        <v>29381.5</v>
      </c>
      <c r="O190" s="244" t="s">
        <v>2</v>
      </c>
      <c r="P190" s="392" t="s">
        <v>2023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749</v>
      </c>
      <c r="H191" s="373"/>
      <c r="J191" s="75">
        <v>28220.950000000012</v>
      </c>
      <c r="K191" s="244" t="s">
        <v>3</v>
      </c>
      <c r="L191" s="390" t="s">
        <v>2521</v>
      </c>
      <c r="N191" s="75">
        <v>28749.500000000004</v>
      </c>
      <c r="O191" s="244" t="s">
        <v>3</v>
      </c>
      <c r="P191" s="392" t="s">
        <v>2021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9" t="s">
        <v>37</v>
      </c>
      <c r="H192" s="374"/>
      <c r="I192" s="372"/>
      <c r="J192" s="252">
        <v>28159.149999999998</v>
      </c>
      <c r="K192" s="250" t="s">
        <v>5</v>
      </c>
      <c r="L192" s="161" t="s">
        <v>764</v>
      </c>
      <c r="M192" s="372"/>
      <c r="N192" s="252">
        <v>26256.550000000003</v>
      </c>
      <c r="O192" s="375" t="s">
        <v>5</v>
      </c>
      <c r="P192" s="390" t="s">
        <v>765</v>
      </c>
      <c r="Q192" s="371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784</v>
      </c>
      <c r="H193" s="91"/>
      <c r="J193" s="75">
        <v>27668.2</v>
      </c>
      <c r="K193" s="244" t="s">
        <v>7</v>
      </c>
      <c r="L193" s="245" t="s">
        <v>754</v>
      </c>
      <c r="N193" s="75">
        <v>26252.200000000004</v>
      </c>
      <c r="O193" s="244" t="s">
        <v>7</v>
      </c>
      <c r="P193" s="259" t="s">
        <v>1664</v>
      </c>
      <c r="Q193" s="3"/>
      <c r="S193" s="377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747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1661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801</v>
      </c>
      <c r="C195" s="40"/>
      <c r="D195" s="39"/>
      <c r="E195" s="75">
        <v>27815.699999999997</v>
      </c>
      <c r="F195" s="244" t="s">
        <v>10</v>
      </c>
      <c r="G195" s="245" t="s">
        <v>758</v>
      </c>
      <c r="H195" s="91"/>
      <c r="J195" s="75">
        <v>27358.500000000007</v>
      </c>
      <c r="K195" s="244" t="s">
        <v>10</v>
      </c>
      <c r="L195" s="245" t="s">
        <v>756</v>
      </c>
      <c r="N195" s="75">
        <v>24566.600000000002</v>
      </c>
      <c r="O195" s="244" t="s">
        <v>10</v>
      </c>
      <c r="P195" s="40" t="s">
        <v>2033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780</v>
      </c>
      <c r="C196" s="40"/>
      <c r="D196" s="39"/>
      <c r="E196" s="75">
        <v>27809.7</v>
      </c>
      <c r="F196" s="244" t="s">
        <v>12</v>
      </c>
      <c r="G196" s="245" t="s">
        <v>763</v>
      </c>
      <c r="H196" s="91"/>
      <c r="J196" s="75">
        <v>27071.799999999988</v>
      </c>
      <c r="K196" s="244" t="s">
        <v>12</v>
      </c>
      <c r="L196" s="245" t="s">
        <v>783</v>
      </c>
      <c r="N196" s="75">
        <v>24270.700000000012</v>
      </c>
      <c r="O196" s="244" t="s">
        <v>12</v>
      </c>
      <c r="P196" s="41" t="s">
        <v>2024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739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2026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789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735</v>
      </c>
      <c r="N199" s="75">
        <v>23171.100000000006</v>
      </c>
      <c r="O199" s="244" t="s">
        <v>18</v>
      </c>
      <c r="P199" s="259" t="s">
        <v>1660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2017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1662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791</v>
      </c>
      <c r="H202" s="373"/>
      <c r="J202" s="75">
        <v>25398.099999999991</v>
      </c>
      <c r="K202" s="244" t="s">
        <v>24</v>
      </c>
      <c r="L202" s="247" t="s">
        <v>729</v>
      </c>
      <c r="N202" s="249">
        <v>17776.499999999996</v>
      </c>
      <c r="O202" s="244" t="s">
        <v>24</v>
      </c>
      <c r="P202" s="259" t="s">
        <v>1665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750</v>
      </c>
      <c r="C203" s="248"/>
      <c r="D203" s="155"/>
      <c r="E203" s="252">
        <v>26169</v>
      </c>
      <c r="F203" s="246" t="s">
        <v>26</v>
      </c>
      <c r="G203" s="159" t="s">
        <v>772</v>
      </c>
      <c r="H203" s="373"/>
      <c r="I203" s="372"/>
      <c r="J203" s="252">
        <v>25166.500000000004</v>
      </c>
      <c r="K203" s="375" t="s">
        <v>26</v>
      </c>
      <c r="L203" s="150" t="s">
        <v>770</v>
      </c>
      <c r="M203" s="376"/>
      <c r="N203" s="75">
        <v>0</v>
      </c>
      <c r="O203" s="244" t="s">
        <v>26</v>
      </c>
      <c r="P203" s="259" t="s">
        <v>1650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779</v>
      </c>
      <c r="C204" s="40"/>
      <c r="D204" s="39"/>
      <c r="E204" s="75">
        <v>25264.899999999994</v>
      </c>
      <c r="F204" s="244" t="s">
        <v>28</v>
      </c>
      <c r="G204" s="150" t="s">
        <v>734</v>
      </c>
      <c r="H204" s="91"/>
      <c r="J204" s="75">
        <v>25001.249999999996</v>
      </c>
      <c r="K204" s="244" t="s">
        <v>28</v>
      </c>
      <c r="L204" s="150" t="s">
        <v>2520</v>
      </c>
      <c r="N204" s="75">
        <v>0</v>
      </c>
      <c r="O204" s="244" t="s">
        <v>28</v>
      </c>
      <c r="P204" s="259" t="s">
        <v>1657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91" t="s">
        <v>1646</v>
      </c>
      <c r="N205" s="75">
        <v>0</v>
      </c>
      <c r="O205" s="244" t="s">
        <v>30</v>
      </c>
      <c r="P205" s="41" t="s">
        <v>2025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745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2022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2019</v>
      </c>
      <c r="Q207" s="3"/>
      <c r="S207" s="75">
        <v>24181.499999999993</v>
      </c>
    </row>
    <row r="208" spans="1:20" ht="15.75">
      <c r="B208" s="15" t="s">
        <v>1310</v>
      </c>
      <c r="C208" s="4"/>
      <c r="D208" s="63"/>
      <c r="E208" s="147"/>
      <c r="G208" s="15" t="s">
        <v>1310</v>
      </c>
      <c r="H208" s="251"/>
      <c r="I208" s="57"/>
      <c r="N208" s="69"/>
      <c r="O208" s="244" t="s">
        <v>36</v>
      </c>
      <c r="P208" s="259" t="s">
        <v>1659</v>
      </c>
      <c r="Q208" s="3"/>
      <c r="S208" s="75">
        <v>23980.999999999996</v>
      </c>
    </row>
    <row r="209" spans="1:25" ht="15.75">
      <c r="B209" s="256" t="s">
        <v>750</v>
      </c>
      <c r="C209" s="178"/>
      <c r="D209" s="75">
        <v>3261.7999999999047</v>
      </c>
      <c r="E209" s="147"/>
      <c r="G209" s="253" t="s">
        <v>772</v>
      </c>
      <c r="H209" s="251"/>
      <c r="I209" s="177">
        <v>2721.8000000000866</v>
      </c>
      <c r="N209" s="69"/>
      <c r="O209" s="244" t="s">
        <v>38</v>
      </c>
      <c r="P209" s="259" t="s">
        <v>1648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764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2018</v>
      </c>
      <c r="Q211" s="3"/>
      <c r="S211" s="75">
        <v>21249.95</v>
      </c>
    </row>
    <row r="212" spans="1:25" ht="15.75">
      <c r="A212" s="39" t="s">
        <v>2526</v>
      </c>
      <c r="B212" s="39"/>
      <c r="C212" s="39"/>
      <c r="D212" s="147"/>
      <c r="N212" s="69"/>
      <c r="O212" s="244" t="s">
        <v>147</v>
      </c>
      <c r="P212" s="259" t="s">
        <v>1649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3179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1493</v>
      </c>
      <c r="C216" s="241"/>
      <c r="D216" s="242"/>
      <c r="F216" s="243"/>
      <c r="G216" s="240" t="s">
        <v>1495</v>
      </c>
      <c r="H216" s="242"/>
      <c r="I216" s="242"/>
      <c r="K216" s="242"/>
      <c r="L216" s="240" t="s">
        <v>1494</v>
      </c>
      <c r="M216" s="242"/>
      <c r="P216" s="242"/>
      <c r="Q216" s="240" t="s">
        <v>1496</v>
      </c>
      <c r="R216" s="242"/>
      <c r="S216" s="242"/>
      <c r="T216" s="241"/>
      <c r="V216" s="240" t="s">
        <v>1845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1652</v>
      </c>
      <c r="H218" s="251"/>
      <c r="I218" s="39"/>
      <c r="J218" s="75">
        <v>32599.200000000001</v>
      </c>
      <c r="K218" s="244" t="s">
        <v>0</v>
      </c>
      <c r="L218" s="144" t="s">
        <v>1666</v>
      </c>
      <c r="M218" s="39"/>
      <c r="O218" s="75">
        <v>32505.349999999984</v>
      </c>
      <c r="P218" s="244" t="s">
        <v>0</v>
      </c>
      <c r="Q218" s="262" t="s">
        <v>1665</v>
      </c>
      <c r="R218" s="40"/>
      <c r="S218" s="39"/>
      <c r="T218" s="75">
        <v>28827.249999999989</v>
      </c>
      <c r="U218" s="244" t="s">
        <v>0</v>
      </c>
      <c r="V218" s="392" t="s">
        <v>2172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1667</v>
      </c>
      <c r="H219" s="251"/>
      <c r="I219" s="39"/>
      <c r="J219" s="75">
        <v>30394.45</v>
      </c>
      <c r="K219" s="244" t="s">
        <v>2</v>
      </c>
      <c r="L219" s="144" t="s">
        <v>754</v>
      </c>
      <c r="M219" s="39"/>
      <c r="O219" s="75">
        <v>30805.799999999992</v>
      </c>
      <c r="P219" s="244" t="s">
        <v>2</v>
      </c>
      <c r="Q219" s="262" t="s">
        <v>1657</v>
      </c>
      <c r="R219" s="40"/>
      <c r="S219" s="39"/>
      <c r="T219" s="75">
        <v>27602.5</v>
      </c>
      <c r="U219" s="244" t="s">
        <v>2</v>
      </c>
      <c r="V219" s="392" t="s">
        <v>2042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763</v>
      </c>
      <c r="H220" s="404"/>
      <c r="I220" s="39"/>
      <c r="J220" s="75">
        <v>29789.449999999993</v>
      </c>
      <c r="K220" s="244" t="s">
        <v>3</v>
      </c>
      <c r="L220" s="390" t="s">
        <v>162</v>
      </c>
      <c r="M220" s="39"/>
      <c r="O220" s="75">
        <v>27870.299999999996</v>
      </c>
      <c r="P220" s="244" t="s">
        <v>3</v>
      </c>
      <c r="Q220" s="407" t="s">
        <v>2033</v>
      </c>
      <c r="R220" s="248"/>
      <c r="S220" s="152"/>
      <c r="T220" s="75">
        <v>27538.399999999991</v>
      </c>
      <c r="U220" s="244" t="s">
        <v>3</v>
      </c>
      <c r="V220" s="392" t="s">
        <v>2038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780</v>
      </c>
      <c r="C221" s="63"/>
      <c r="D221" s="67"/>
      <c r="E221" s="75">
        <v>29985.300000000017</v>
      </c>
      <c r="F221" s="244" t="s">
        <v>5</v>
      </c>
      <c r="G221" s="161" t="s">
        <v>784</v>
      </c>
      <c r="H221" s="405"/>
      <c r="I221" s="155"/>
      <c r="J221" s="252">
        <v>29623.350000000006</v>
      </c>
      <c r="K221" s="250" t="s">
        <v>5</v>
      </c>
      <c r="L221" s="161" t="s">
        <v>2021</v>
      </c>
      <c r="M221" s="155"/>
      <c r="N221" s="372"/>
      <c r="O221" s="252">
        <v>27856.899999999998</v>
      </c>
      <c r="P221" s="250" t="s">
        <v>5</v>
      </c>
      <c r="Q221" s="264" t="s">
        <v>1660</v>
      </c>
      <c r="R221" s="248"/>
      <c r="S221" s="152"/>
      <c r="T221" s="252">
        <v>26257.450000000004</v>
      </c>
      <c r="U221" s="250" t="s">
        <v>5</v>
      </c>
      <c r="V221" s="408" t="s">
        <v>4565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747</v>
      </c>
      <c r="H222" s="251"/>
      <c r="I222" s="39"/>
      <c r="J222" s="75">
        <v>29356.150000000005</v>
      </c>
      <c r="K222" s="244" t="s">
        <v>7</v>
      </c>
      <c r="L222" s="259" t="s">
        <v>2023</v>
      </c>
      <c r="M222" s="39"/>
      <c r="O222" s="75">
        <v>27849.750000000011</v>
      </c>
      <c r="P222" s="244" t="s">
        <v>7</v>
      </c>
      <c r="Q222" s="41" t="s">
        <v>2017</v>
      </c>
      <c r="R222" s="40"/>
      <c r="S222" s="39"/>
      <c r="T222" s="377">
        <v>25952.099999999988</v>
      </c>
      <c r="U222" s="244" t="s">
        <v>7</v>
      </c>
      <c r="V222" s="41" t="s">
        <v>2044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734</v>
      </c>
      <c r="M223" s="39"/>
      <c r="O223" s="75">
        <v>26999.500000000004</v>
      </c>
      <c r="P223" s="244" t="s">
        <v>8</v>
      </c>
      <c r="Q223" s="259" t="s">
        <v>1659</v>
      </c>
      <c r="R223" s="40"/>
      <c r="S223" s="39"/>
      <c r="T223" s="75">
        <v>25642.80000000001</v>
      </c>
      <c r="U223" s="244" t="s">
        <v>8</v>
      </c>
      <c r="V223" s="41" t="s">
        <v>2040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1658</v>
      </c>
      <c r="H224" s="251"/>
      <c r="I224" s="39"/>
      <c r="J224" s="75">
        <v>27264.55</v>
      </c>
      <c r="K224" s="244" t="s">
        <v>10</v>
      </c>
      <c r="L224" s="245" t="s">
        <v>735</v>
      </c>
      <c r="M224" s="39"/>
      <c r="O224" s="75">
        <v>26846.1</v>
      </c>
      <c r="P224" s="244" t="s">
        <v>10</v>
      </c>
      <c r="Q224" s="259" t="s">
        <v>1664</v>
      </c>
      <c r="R224" s="40"/>
      <c r="S224" s="39"/>
      <c r="T224" s="75">
        <v>25335.149999999998</v>
      </c>
      <c r="U224" s="244" t="s">
        <v>10</v>
      </c>
      <c r="V224" s="41" t="s">
        <v>2043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801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765</v>
      </c>
      <c r="M225" s="39"/>
      <c r="O225" s="75">
        <v>25469.85</v>
      </c>
      <c r="P225" s="244" t="s">
        <v>12</v>
      </c>
      <c r="Q225" s="259" t="s">
        <v>1661</v>
      </c>
      <c r="R225" s="40"/>
      <c r="S225" s="39"/>
      <c r="T225" s="75">
        <v>24547.149999999994</v>
      </c>
      <c r="U225" s="244" t="s">
        <v>12</v>
      </c>
      <c r="V225" s="41" t="s">
        <v>2045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791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2024</v>
      </c>
      <c r="R226" s="40"/>
      <c r="S226" s="39"/>
      <c r="T226" s="75">
        <v>24022.300000000003</v>
      </c>
      <c r="U226" s="244" t="s">
        <v>14</v>
      </c>
      <c r="V226" s="41" t="s">
        <v>2065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750</v>
      </c>
      <c r="C227" s="63"/>
      <c r="D227" s="67"/>
      <c r="E227" s="75">
        <v>27877.299999999992</v>
      </c>
      <c r="F227" s="244" t="s">
        <v>16</v>
      </c>
      <c r="G227" s="245" t="s">
        <v>779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1662</v>
      </c>
      <c r="R227" s="40"/>
      <c r="S227" s="39"/>
      <c r="T227" s="75">
        <v>23986.799999999999</v>
      </c>
      <c r="U227" s="244" t="s">
        <v>16</v>
      </c>
      <c r="V227" s="41" t="s">
        <v>2039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749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772</v>
      </c>
      <c r="M228" s="39"/>
      <c r="O228" s="75">
        <v>22873.200000000012</v>
      </c>
      <c r="P228" s="244" t="s">
        <v>18</v>
      </c>
      <c r="Q228" s="41" t="s">
        <v>2025</v>
      </c>
      <c r="R228" s="40"/>
      <c r="S228" s="39"/>
      <c r="T228" s="75">
        <v>23432.200000000008</v>
      </c>
      <c r="U228" s="244" t="s">
        <v>18</v>
      </c>
      <c r="V228" s="41" t="s">
        <v>2068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739</v>
      </c>
      <c r="H229" s="251"/>
      <c r="I229" s="39"/>
      <c r="J229" s="75">
        <v>23438.69999999999</v>
      </c>
      <c r="K229" s="244" t="s">
        <v>20</v>
      </c>
      <c r="L229" s="245" t="s">
        <v>756</v>
      </c>
      <c r="M229" s="39"/>
      <c r="O229" s="75">
        <v>21862.350000000006</v>
      </c>
      <c r="P229" s="244" t="s">
        <v>20</v>
      </c>
      <c r="Q229" s="259" t="s">
        <v>789</v>
      </c>
      <c r="R229" s="40"/>
      <c r="S229" s="39"/>
      <c r="T229" s="75">
        <v>22923.799999999996</v>
      </c>
      <c r="U229" s="244" t="s">
        <v>20</v>
      </c>
      <c r="V229" s="41" t="s">
        <v>2067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2026</v>
      </c>
      <c r="R230" s="40"/>
      <c r="S230" s="39"/>
      <c r="T230" s="75">
        <v>22486.400000000001</v>
      </c>
      <c r="U230" s="244" t="s">
        <v>22</v>
      </c>
      <c r="V230" s="41" t="s">
        <v>2041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758</v>
      </c>
      <c r="H231" s="404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1649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4"/>
      <c r="E232" s="252">
        <v>27154.199999999997</v>
      </c>
      <c r="F232" s="246" t="s">
        <v>26</v>
      </c>
      <c r="G232" s="159" t="s">
        <v>764</v>
      </c>
      <c r="H232" s="404"/>
      <c r="I232" s="155"/>
      <c r="J232" s="252">
        <v>22110.3</v>
      </c>
      <c r="K232" s="250" t="s">
        <v>26</v>
      </c>
      <c r="L232" s="164" t="s">
        <v>783</v>
      </c>
      <c r="M232" s="155"/>
      <c r="N232" s="372"/>
      <c r="O232" s="249">
        <v>20145.149999999987</v>
      </c>
      <c r="P232" s="244" t="s">
        <v>26</v>
      </c>
      <c r="Q232" s="41" t="s">
        <v>2022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2118</v>
      </c>
      <c r="H233" s="251"/>
      <c r="I233" s="39"/>
      <c r="J233" s="75">
        <v>0</v>
      </c>
      <c r="K233" s="244" t="s">
        <v>28</v>
      </c>
      <c r="L233" s="150" t="s">
        <v>729</v>
      </c>
      <c r="M233" s="39"/>
      <c r="O233" s="75">
        <v>18570.149999999994</v>
      </c>
      <c r="P233" s="244" t="s">
        <v>28</v>
      </c>
      <c r="Q233" s="259" t="s">
        <v>1648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2115</v>
      </c>
      <c r="H234" s="251"/>
      <c r="I234" s="39"/>
      <c r="J234" s="75">
        <v>0</v>
      </c>
      <c r="K234" s="244" t="s">
        <v>30</v>
      </c>
      <c r="L234" s="150" t="s">
        <v>2117</v>
      </c>
      <c r="M234" s="39"/>
      <c r="O234" s="75">
        <v>0</v>
      </c>
      <c r="P234" s="246" t="s">
        <v>30</v>
      </c>
      <c r="Q234" s="456" t="s">
        <v>2018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797</v>
      </c>
      <c r="C235" s="63"/>
      <c r="D235" s="67"/>
      <c r="E235" s="75">
        <v>21924.55000000001</v>
      </c>
      <c r="F235" s="244" t="s">
        <v>32</v>
      </c>
      <c r="G235" s="150" t="s">
        <v>2114</v>
      </c>
      <c r="H235" s="251"/>
      <c r="I235" s="39"/>
      <c r="J235" s="75">
        <v>0</v>
      </c>
      <c r="K235" s="244" t="s">
        <v>32</v>
      </c>
      <c r="L235" s="150" t="s">
        <v>2116</v>
      </c>
      <c r="M235" s="39"/>
      <c r="O235" s="75">
        <v>0</v>
      </c>
      <c r="P235" s="244" t="s">
        <v>32</v>
      </c>
      <c r="Q235" s="391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1310</v>
      </c>
      <c r="C237" s="4"/>
      <c r="D237" s="63"/>
      <c r="E237" s="63"/>
      <c r="G237" s="15" t="s">
        <v>1310</v>
      </c>
      <c r="H237" s="251"/>
      <c r="I237" s="57"/>
      <c r="J237" s="9"/>
      <c r="L237" s="15" t="s">
        <v>1310</v>
      </c>
      <c r="M237" s="39"/>
      <c r="N237" s="57"/>
      <c r="O237" s="244"/>
      <c r="P237" s="259"/>
      <c r="Q237" s="15" t="s">
        <v>1310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6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3178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4179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1563</v>
      </c>
      <c r="P248" s="30" t="s">
        <v>2790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9" t="s">
        <v>3409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2025</v>
      </c>
      <c r="E252" s="42"/>
      <c r="F252" s="42"/>
      <c r="G252" s="42"/>
      <c r="H252" s="42"/>
      <c r="I252" s="42"/>
      <c r="J252" s="42"/>
      <c r="K252" s="42"/>
      <c r="L252" s="3" t="s">
        <v>1997</v>
      </c>
      <c r="M252" s="3" t="s">
        <v>1991</v>
      </c>
      <c r="P252" t="s">
        <v>2791</v>
      </c>
    </row>
    <row r="253" spans="1:19" ht="16.5">
      <c r="A253" s="42"/>
      <c r="B253" s="457" t="s">
        <v>1662</v>
      </c>
      <c r="E253" s="42"/>
      <c r="F253" s="42"/>
      <c r="G253" s="42"/>
      <c r="H253" s="42"/>
      <c r="I253" s="42"/>
      <c r="J253" s="42"/>
      <c r="K253" s="3" t="s">
        <v>1994</v>
      </c>
      <c r="L253" s="3" t="s">
        <v>1993</v>
      </c>
      <c r="M253" s="3" t="s">
        <v>1990</v>
      </c>
      <c r="P253" t="s">
        <v>2792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1564</v>
      </c>
      <c r="J254" s="216" t="s">
        <v>1565</v>
      </c>
      <c r="K254" s="3" t="s">
        <v>1963</v>
      </c>
      <c r="L254" s="3" t="s">
        <v>1978</v>
      </c>
      <c r="M254" s="3" t="s">
        <v>1968</v>
      </c>
      <c r="P254" t="s">
        <v>2793</v>
      </c>
    </row>
    <row r="255" spans="1:19" ht="16.5">
      <c r="A255" s="42"/>
      <c r="B255" s="190" t="s">
        <v>2018</v>
      </c>
      <c r="E255" s="42"/>
      <c r="F255" s="42"/>
      <c r="G255" s="42"/>
      <c r="H255" s="42"/>
      <c r="I255" s="42"/>
      <c r="J255" s="42"/>
      <c r="K255" s="42"/>
      <c r="L255" s="3" t="s">
        <v>2524</v>
      </c>
      <c r="M255" s="3" t="s">
        <v>1997</v>
      </c>
      <c r="P255" t="s">
        <v>2794</v>
      </c>
    </row>
    <row r="256" spans="1:19" ht="16.5">
      <c r="A256" s="42"/>
      <c r="B256" s="457" t="s">
        <v>1657</v>
      </c>
      <c r="E256" s="42"/>
      <c r="F256" s="42"/>
      <c r="G256" s="42"/>
      <c r="H256" s="42"/>
      <c r="I256" s="42"/>
      <c r="J256" s="42"/>
      <c r="K256" s="3" t="s">
        <v>1990</v>
      </c>
      <c r="L256" s="3" t="s">
        <v>1996</v>
      </c>
      <c r="M256" s="181" t="s">
        <v>1983</v>
      </c>
      <c r="P256" t="s">
        <v>2795</v>
      </c>
    </row>
    <row r="257" spans="1:16" ht="16.5">
      <c r="A257" s="42"/>
      <c r="B257" s="457" t="s">
        <v>1652</v>
      </c>
      <c r="E257" s="42"/>
      <c r="F257" s="42"/>
      <c r="G257" s="42"/>
      <c r="H257" s="42"/>
      <c r="I257" s="42"/>
      <c r="J257" s="42"/>
      <c r="K257" s="181" t="s">
        <v>1983</v>
      </c>
      <c r="L257" s="181" t="s">
        <v>1975</v>
      </c>
      <c r="M257" s="181" t="s">
        <v>1604</v>
      </c>
      <c r="P257" t="s">
        <v>2796</v>
      </c>
    </row>
    <row r="258" spans="1:16" ht="16.5">
      <c r="A258" s="42"/>
      <c r="B258" s="499" t="s">
        <v>3398</v>
      </c>
      <c r="E258" s="42"/>
      <c r="F258" s="42"/>
      <c r="G258" s="42"/>
      <c r="H258" s="42"/>
      <c r="I258" s="42"/>
      <c r="J258" s="42"/>
      <c r="K258" s="500"/>
      <c r="L258" s="500"/>
      <c r="M258" s="500"/>
      <c r="P258" t="s">
        <v>2797</v>
      </c>
    </row>
    <row r="259" spans="1:16" ht="16.5">
      <c r="A259" s="42"/>
      <c r="B259" s="190" t="s">
        <v>1</v>
      </c>
      <c r="E259" s="122"/>
      <c r="F259" s="122"/>
      <c r="G259" s="3" t="s">
        <v>1566</v>
      </c>
      <c r="H259" s="3" t="s">
        <v>1567</v>
      </c>
      <c r="I259" s="216" t="s">
        <v>1568</v>
      </c>
      <c r="J259" s="216" t="s">
        <v>1569</v>
      </c>
      <c r="K259" s="216" t="s">
        <v>1964</v>
      </c>
      <c r="L259" s="3" t="s">
        <v>2523</v>
      </c>
      <c r="M259" s="216" t="s">
        <v>1998</v>
      </c>
      <c r="P259" t="s">
        <v>2798</v>
      </c>
    </row>
    <row r="260" spans="1:16" ht="16.5">
      <c r="A260" s="42"/>
      <c r="B260" s="190" t="s">
        <v>2024</v>
      </c>
      <c r="E260" s="42"/>
      <c r="F260" s="42"/>
      <c r="G260" s="42"/>
      <c r="H260" s="42"/>
      <c r="I260" s="42"/>
      <c r="J260" s="42"/>
      <c r="K260" s="42"/>
      <c r="L260" s="3" t="s">
        <v>1988</v>
      </c>
      <c r="M260" s="3" t="s">
        <v>1989</v>
      </c>
      <c r="N260" s="42"/>
      <c r="P260" t="s">
        <v>3177</v>
      </c>
    </row>
    <row r="261" spans="1:16" ht="16.5">
      <c r="A261" s="42"/>
      <c r="B261" s="459" t="s">
        <v>2038</v>
      </c>
      <c r="E261" s="42"/>
      <c r="F261" s="42"/>
      <c r="G261" s="42"/>
      <c r="H261" s="42"/>
      <c r="I261" s="42"/>
      <c r="J261" s="42"/>
      <c r="K261" s="42"/>
      <c r="L261" s="42"/>
      <c r="M261" s="181" t="s">
        <v>4168</v>
      </c>
    </row>
    <row r="262" spans="1:16" ht="16.5">
      <c r="A262" s="42"/>
      <c r="B262" s="499" t="s">
        <v>3417</v>
      </c>
      <c r="E262" s="42"/>
      <c r="F262" s="42"/>
      <c r="G262" s="42"/>
      <c r="H262" s="42"/>
      <c r="I262" s="42"/>
      <c r="J262" s="42"/>
      <c r="K262" s="42"/>
      <c r="L262" s="42"/>
      <c r="M262" s="500"/>
    </row>
    <row r="263" spans="1:16" ht="16.5">
      <c r="A263" s="42"/>
      <c r="B263" s="190" t="s">
        <v>178</v>
      </c>
      <c r="E263" s="122"/>
      <c r="F263" s="3" t="s">
        <v>1570</v>
      </c>
      <c r="G263" s="3" t="s">
        <v>1571</v>
      </c>
      <c r="H263" s="3" t="s">
        <v>1571</v>
      </c>
      <c r="I263" s="216" t="s">
        <v>1566</v>
      </c>
      <c r="J263" s="122"/>
      <c r="K263" s="122"/>
      <c r="L263" s="42"/>
      <c r="M263" s="42"/>
      <c r="N263" s="42"/>
    </row>
    <row r="264" spans="1:16" ht="16.5">
      <c r="A264" s="42"/>
      <c r="B264" s="190" t="s">
        <v>770</v>
      </c>
      <c r="E264" s="122"/>
      <c r="F264" s="122"/>
      <c r="G264" s="122"/>
      <c r="H264" s="122"/>
      <c r="I264" s="122"/>
      <c r="J264" s="216" t="s">
        <v>1572</v>
      </c>
      <c r="K264" s="3" t="s">
        <v>1965</v>
      </c>
      <c r="L264" s="216" t="s">
        <v>1964</v>
      </c>
      <c r="M264" s="42"/>
      <c r="N264" s="42"/>
    </row>
    <row r="265" spans="1:16" ht="16.5">
      <c r="A265" s="42"/>
      <c r="B265" s="458" t="s">
        <v>1658</v>
      </c>
      <c r="E265" s="42"/>
      <c r="F265" s="42"/>
      <c r="G265" s="42"/>
      <c r="H265" s="42"/>
      <c r="I265" s="42"/>
      <c r="J265" s="42"/>
      <c r="K265" s="181" t="s">
        <v>1984</v>
      </c>
      <c r="L265" s="181" t="s">
        <v>1977</v>
      </c>
      <c r="M265" s="3" t="s">
        <v>1575</v>
      </c>
    </row>
    <row r="266" spans="1:16" ht="16.5">
      <c r="A266" s="42"/>
      <c r="B266" s="190" t="s">
        <v>772</v>
      </c>
      <c r="E266" s="122"/>
      <c r="F266" s="122"/>
      <c r="G266" s="122"/>
      <c r="H266" s="122"/>
      <c r="I266" s="122"/>
      <c r="J266" s="216" t="s">
        <v>1573</v>
      </c>
      <c r="K266" s="181" t="s">
        <v>1966</v>
      </c>
      <c r="L266" s="216" t="s">
        <v>1591</v>
      </c>
      <c r="M266" s="3" t="s">
        <v>1981</v>
      </c>
    </row>
    <row r="267" spans="1:16" ht="16.5">
      <c r="A267" s="42"/>
      <c r="B267" s="190" t="s">
        <v>4</v>
      </c>
      <c r="E267" s="122"/>
      <c r="F267" s="122"/>
      <c r="G267" s="216" t="s">
        <v>1574</v>
      </c>
      <c r="H267" s="3" t="s">
        <v>1575</v>
      </c>
      <c r="I267" s="3" t="s">
        <v>1576</v>
      </c>
      <c r="J267" s="216" t="s">
        <v>1577</v>
      </c>
      <c r="K267" s="3" t="s">
        <v>1968</v>
      </c>
      <c r="L267" s="216" t="s">
        <v>1976</v>
      </c>
      <c r="M267" s="42"/>
      <c r="N267" s="42"/>
    </row>
    <row r="268" spans="1:16" ht="16.5">
      <c r="A268" s="42"/>
      <c r="B268" s="459" t="s">
        <v>2068</v>
      </c>
      <c r="E268" s="42"/>
      <c r="F268" s="42"/>
      <c r="G268" s="42"/>
      <c r="H268" s="42"/>
      <c r="I268" s="42"/>
      <c r="J268" s="42"/>
      <c r="K268" s="42"/>
      <c r="L268" s="42"/>
      <c r="M268" s="3" t="s">
        <v>4176</v>
      </c>
    </row>
    <row r="269" spans="1:16" ht="16.5">
      <c r="A269" s="42"/>
      <c r="B269" s="190" t="s">
        <v>789</v>
      </c>
      <c r="E269" s="122"/>
      <c r="F269" s="122"/>
      <c r="G269" s="122"/>
      <c r="H269" s="122"/>
      <c r="I269" s="122"/>
      <c r="J269" s="216" t="s">
        <v>1578</v>
      </c>
      <c r="K269" s="216" t="s">
        <v>1967</v>
      </c>
      <c r="L269" s="3" t="s">
        <v>1990</v>
      </c>
      <c r="M269" s="3" t="s">
        <v>1992</v>
      </c>
    </row>
    <row r="270" spans="1:16" ht="16.5">
      <c r="A270" s="42"/>
      <c r="B270" s="190" t="s">
        <v>6</v>
      </c>
      <c r="E270" s="122"/>
      <c r="F270" s="122"/>
      <c r="G270" s="3" t="s">
        <v>1568</v>
      </c>
      <c r="H270" s="3" t="s">
        <v>1579</v>
      </c>
      <c r="I270" s="3" t="s">
        <v>1580</v>
      </c>
      <c r="J270" s="216" t="s">
        <v>1581</v>
      </c>
      <c r="K270" s="3" t="s">
        <v>1594</v>
      </c>
      <c r="L270" s="3" t="s">
        <v>1600</v>
      </c>
      <c r="M270" s="216" t="s">
        <v>1612</v>
      </c>
    </row>
    <row r="271" spans="1:16" ht="16.5">
      <c r="A271" s="42"/>
      <c r="B271" s="190" t="s">
        <v>2021</v>
      </c>
      <c r="E271" s="42"/>
      <c r="F271" s="42"/>
      <c r="G271" s="42"/>
      <c r="H271" s="42"/>
      <c r="I271" s="42"/>
      <c r="J271" s="42"/>
      <c r="K271" s="42"/>
      <c r="L271" s="181" t="s">
        <v>1973</v>
      </c>
      <c r="M271" s="181" t="s">
        <v>1966</v>
      </c>
    </row>
    <row r="272" spans="1:16" ht="16.5">
      <c r="A272" s="42"/>
      <c r="B272" s="499" t="s">
        <v>3399</v>
      </c>
      <c r="E272" s="42"/>
      <c r="F272" s="42"/>
      <c r="G272" s="42"/>
      <c r="H272" s="42"/>
      <c r="I272" s="42"/>
      <c r="J272" s="42"/>
      <c r="K272" s="42"/>
      <c r="L272" s="500"/>
      <c r="M272" s="500"/>
      <c r="P272" s="499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1582</v>
      </c>
      <c r="J273" s="3" t="s">
        <v>1583</v>
      </c>
      <c r="K273" s="3" t="s">
        <v>1576</v>
      </c>
      <c r="L273" s="181" t="s">
        <v>1597</v>
      </c>
      <c r="M273" s="216" t="s">
        <v>1581</v>
      </c>
    </row>
    <row r="274" spans="1:16" ht="16.5">
      <c r="A274" s="42"/>
      <c r="B274" s="459" t="s">
        <v>2039</v>
      </c>
      <c r="E274" s="42"/>
      <c r="F274" s="42"/>
      <c r="G274" s="42"/>
      <c r="H274" s="42"/>
      <c r="I274" s="42"/>
      <c r="J274" s="42"/>
      <c r="K274" s="42"/>
      <c r="L274" s="42"/>
      <c r="M274" s="3" t="s">
        <v>4175</v>
      </c>
    </row>
    <row r="275" spans="1:16" ht="16.5">
      <c r="A275" s="42"/>
      <c r="B275" s="499" t="s">
        <v>3402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9"/>
    </row>
    <row r="276" spans="1:16" ht="16.5">
      <c r="A276" s="42"/>
      <c r="B276" s="499" t="s">
        <v>3416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9"/>
    </row>
    <row r="277" spans="1:16" ht="16.5">
      <c r="A277" s="42"/>
      <c r="B277" s="190" t="s">
        <v>2019</v>
      </c>
      <c r="E277" s="42"/>
      <c r="F277" s="42"/>
      <c r="G277" s="42"/>
      <c r="H277" s="42"/>
      <c r="I277" s="42"/>
      <c r="J277" s="42"/>
      <c r="K277" s="42"/>
      <c r="L277" s="3" t="s">
        <v>1999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1584</v>
      </c>
      <c r="H278" s="216" t="s">
        <v>1566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1585</v>
      </c>
      <c r="F279" s="3" t="s">
        <v>1586</v>
      </c>
      <c r="G279" s="3" t="s">
        <v>1587</v>
      </c>
      <c r="H279" s="3" t="s">
        <v>1588</v>
      </c>
      <c r="I279" s="3" t="s">
        <v>1585</v>
      </c>
      <c r="J279" s="3" t="s">
        <v>1587</v>
      </c>
      <c r="K279" s="216" t="s">
        <v>1584</v>
      </c>
      <c r="L279" s="3" t="s">
        <v>1564</v>
      </c>
      <c r="M279" s="3" t="s">
        <v>1607</v>
      </c>
    </row>
    <row r="280" spans="1:16" ht="16.5">
      <c r="A280" s="42"/>
      <c r="B280" s="190" t="s">
        <v>2033</v>
      </c>
      <c r="E280" s="42"/>
      <c r="F280" s="42"/>
      <c r="G280" s="42"/>
      <c r="H280" s="42"/>
      <c r="I280" s="42"/>
      <c r="J280" s="42"/>
      <c r="K280" s="42"/>
      <c r="L280" s="3" t="s">
        <v>1987</v>
      </c>
      <c r="M280" s="181" t="s">
        <v>1973</v>
      </c>
    </row>
    <row r="281" spans="1:16" ht="16.5">
      <c r="A281" s="42"/>
      <c r="B281" s="190" t="s">
        <v>11</v>
      </c>
      <c r="E281" s="122"/>
      <c r="F281" s="122"/>
      <c r="G281" s="188" t="s">
        <v>1589</v>
      </c>
      <c r="H281" s="3" t="s">
        <v>1590</v>
      </c>
      <c r="I281" s="3" t="s">
        <v>1588</v>
      </c>
      <c r="J281" s="3" t="s">
        <v>1590</v>
      </c>
      <c r="K281" s="3" t="s">
        <v>1580</v>
      </c>
      <c r="L281" s="3" t="s">
        <v>1590</v>
      </c>
      <c r="M281" s="3" t="s">
        <v>1580</v>
      </c>
    </row>
    <row r="282" spans="1:16" ht="16.5">
      <c r="A282" s="42"/>
      <c r="B282" s="499" t="s">
        <v>3400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9" t="s">
        <v>2040</v>
      </c>
      <c r="E283" s="42"/>
      <c r="F283" s="42"/>
      <c r="G283" s="42"/>
      <c r="H283" s="42"/>
      <c r="I283" s="42"/>
      <c r="J283" s="42"/>
      <c r="K283" s="42"/>
      <c r="L283" s="42"/>
      <c r="M283" s="3" t="s">
        <v>4171</v>
      </c>
    </row>
    <row r="284" spans="1:16" ht="16.5">
      <c r="A284" s="42"/>
      <c r="B284" s="457" t="s">
        <v>1660</v>
      </c>
      <c r="E284" s="42"/>
      <c r="F284" s="42"/>
      <c r="G284" s="42"/>
      <c r="H284" s="42"/>
      <c r="I284" s="42"/>
      <c r="J284" s="42"/>
      <c r="K284" s="3" t="s">
        <v>1991</v>
      </c>
      <c r="L284" s="3" t="s">
        <v>1991</v>
      </c>
      <c r="M284" s="181" t="s">
        <v>1984</v>
      </c>
    </row>
    <row r="285" spans="1:16" ht="16.5">
      <c r="A285" s="42"/>
      <c r="B285" s="190" t="s">
        <v>729</v>
      </c>
      <c r="E285" s="122"/>
      <c r="F285" s="122"/>
      <c r="G285" s="122"/>
      <c r="H285" s="122"/>
      <c r="I285" s="122"/>
      <c r="J285" s="3" t="s">
        <v>1591</v>
      </c>
      <c r="K285" s="216" t="s">
        <v>1583</v>
      </c>
      <c r="L285" s="3" t="s">
        <v>1968</v>
      </c>
      <c r="M285" s="216" t="s">
        <v>1976</v>
      </c>
    </row>
    <row r="286" spans="1:16" ht="16.5">
      <c r="A286" s="42"/>
      <c r="B286" s="190" t="s">
        <v>2026</v>
      </c>
      <c r="E286" s="42"/>
      <c r="F286" s="42"/>
      <c r="G286" s="42"/>
      <c r="H286" s="42"/>
      <c r="I286" s="42"/>
      <c r="J286" s="42"/>
      <c r="K286" s="42"/>
      <c r="L286" s="3" t="s">
        <v>1989</v>
      </c>
      <c r="M286" s="3" t="s">
        <v>1993</v>
      </c>
    </row>
    <row r="287" spans="1:16" ht="16.5">
      <c r="A287" s="42"/>
      <c r="B287" s="499" t="s">
        <v>3410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784</v>
      </c>
      <c r="E288" s="122"/>
      <c r="F288" s="122"/>
      <c r="G288" s="122"/>
      <c r="H288" s="122"/>
      <c r="I288" s="122"/>
      <c r="J288" s="3" t="s">
        <v>1564</v>
      </c>
      <c r="K288" s="3" t="s">
        <v>1599</v>
      </c>
      <c r="L288" s="3" t="s">
        <v>1599</v>
      </c>
      <c r="M288" s="181" t="s">
        <v>1613</v>
      </c>
    </row>
    <row r="289" spans="1:16" ht="16.5">
      <c r="A289" s="42"/>
      <c r="B289" s="190" t="s">
        <v>13</v>
      </c>
      <c r="E289" s="122"/>
      <c r="F289" s="122"/>
      <c r="G289" s="3" t="s">
        <v>1581</v>
      </c>
      <c r="H289" s="3" t="s">
        <v>1580</v>
      </c>
      <c r="I289" s="216" t="s">
        <v>1584</v>
      </c>
      <c r="J289" s="216" t="s">
        <v>1592</v>
      </c>
      <c r="K289" s="3" t="s">
        <v>1969</v>
      </c>
      <c r="L289" s="3" t="s">
        <v>1969</v>
      </c>
      <c r="M289" s="3" t="s">
        <v>1974</v>
      </c>
    </row>
    <row r="290" spans="1:16" ht="16.5">
      <c r="A290" s="42"/>
      <c r="B290" s="190" t="s">
        <v>735</v>
      </c>
      <c r="E290" s="122"/>
      <c r="F290" s="122"/>
      <c r="G290" s="122"/>
      <c r="H290" s="122"/>
      <c r="I290" s="122"/>
      <c r="J290" s="216" t="s">
        <v>1593</v>
      </c>
      <c r="K290" s="3" t="s">
        <v>1970</v>
      </c>
      <c r="L290" s="3" t="s">
        <v>1981</v>
      </c>
      <c r="M290" s="3" t="s">
        <v>1965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1594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1589</v>
      </c>
      <c r="F292" s="3" t="s">
        <v>1579</v>
      </c>
      <c r="G292" s="3" t="s">
        <v>1586</v>
      </c>
      <c r="H292" s="3" t="s">
        <v>1587</v>
      </c>
      <c r="I292" s="216" t="s">
        <v>1581</v>
      </c>
      <c r="J292" s="216" t="s">
        <v>1595</v>
      </c>
      <c r="K292" s="181" t="s">
        <v>1971</v>
      </c>
      <c r="L292" s="3" t="s">
        <v>1607</v>
      </c>
      <c r="M292" s="3" t="s">
        <v>1594</v>
      </c>
    </row>
    <row r="293" spans="1:16" ht="16.5">
      <c r="A293" s="42"/>
      <c r="B293" s="499" t="s">
        <v>3425</v>
      </c>
      <c r="E293" s="122"/>
      <c r="F293" s="122"/>
      <c r="G293" s="122"/>
      <c r="H293" s="122"/>
      <c r="I293" s="501"/>
      <c r="J293" s="501"/>
      <c r="K293" s="500"/>
      <c r="L293" s="122"/>
      <c r="M293" s="122"/>
    </row>
    <row r="294" spans="1:16" ht="16.5">
      <c r="A294" s="42"/>
      <c r="B294" s="190" t="s">
        <v>2022</v>
      </c>
      <c r="E294" s="42"/>
      <c r="F294" s="42"/>
      <c r="G294" s="42"/>
      <c r="H294" s="42"/>
      <c r="I294" s="42"/>
      <c r="J294" s="42"/>
      <c r="K294" s="42"/>
      <c r="L294" s="3" t="s">
        <v>1998</v>
      </c>
      <c r="M294" s="3" t="s">
        <v>1995</v>
      </c>
    </row>
    <row r="295" spans="1:16" ht="16.5">
      <c r="A295" s="42"/>
      <c r="B295" s="190" t="s">
        <v>17</v>
      </c>
      <c r="E295" s="122"/>
      <c r="F295" s="3" t="s">
        <v>1596</v>
      </c>
      <c r="G295" s="3" t="s">
        <v>1590</v>
      </c>
      <c r="H295" s="3" t="s">
        <v>1570</v>
      </c>
      <c r="I295" s="3" t="s">
        <v>1579</v>
      </c>
      <c r="J295" s="3" t="s">
        <v>1588</v>
      </c>
      <c r="K295" s="3" t="s">
        <v>1586</v>
      </c>
      <c r="L295" s="3" t="s">
        <v>1605</v>
      </c>
      <c r="M295" s="216" t="s">
        <v>1568</v>
      </c>
    </row>
    <row r="296" spans="1:16" ht="16.5">
      <c r="A296" s="42"/>
      <c r="B296" s="190" t="s">
        <v>745</v>
      </c>
      <c r="E296" s="122"/>
      <c r="F296" s="122"/>
      <c r="G296" s="122"/>
      <c r="H296" s="122"/>
      <c r="I296" s="122"/>
      <c r="J296" s="181" t="s">
        <v>1597</v>
      </c>
      <c r="K296" s="3" t="s">
        <v>1571</v>
      </c>
      <c r="L296" s="216" t="s">
        <v>1566</v>
      </c>
      <c r="M296" s="216" t="s">
        <v>1583</v>
      </c>
    </row>
    <row r="297" spans="1:16" ht="16.5">
      <c r="A297" s="42"/>
      <c r="B297" s="190" t="s">
        <v>758</v>
      </c>
      <c r="E297" s="122"/>
      <c r="F297" s="122"/>
      <c r="G297" s="122"/>
      <c r="H297" s="122"/>
      <c r="I297" s="122"/>
      <c r="J297" s="3" t="s">
        <v>1598</v>
      </c>
      <c r="K297" s="3" t="s">
        <v>1582</v>
      </c>
      <c r="L297" s="3" t="s">
        <v>1575</v>
      </c>
      <c r="M297" s="3" t="s">
        <v>1598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1599</v>
      </c>
      <c r="J298" s="3" t="s">
        <v>1600</v>
      </c>
      <c r="K298" s="3" t="s">
        <v>1575</v>
      </c>
      <c r="L298" s="216" t="s">
        <v>1583</v>
      </c>
      <c r="M298" s="181" t="s">
        <v>1971</v>
      </c>
    </row>
    <row r="299" spans="1:16" ht="16.5">
      <c r="A299" s="42"/>
      <c r="B299" s="499" t="s">
        <v>3404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9"/>
    </row>
    <row r="300" spans="1:16" ht="16.5">
      <c r="A300" s="42"/>
      <c r="B300" s="190" t="s">
        <v>775</v>
      </c>
      <c r="E300" s="122"/>
      <c r="F300" s="122"/>
      <c r="G300" s="122"/>
      <c r="H300" s="122"/>
      <c r="I300" s="122"/>
      <c r="J300" s="216" t="s">
        <v>1601</v>
      </c>
      <c r="K300" s="216" t="s">
        <v>1972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1571</v>
      </c>
      <c r="G301" s="3" t="s">
        <v>1567</v>
      </c>
      <c r="H301" s="3" t="s">
        <v>1586</v>
      </c>
      <c r="I301" s="3" t="s">
        <v>1602</v>
      </c>
      <c r="J301" s="3" t="s">
        <v>1571</v>
      </c>
      <c r="K301" s="3" t="s">
        <v>1567</v>
      </c>
      <c r="L301" s="216" t="s">
        <v>1584</v>
      </c>
      <c r="M301" s="216" t="s">
        <v>1620</v>
      </c>
    </row>
    <row r="302" spans="1:16" ht="16.5">
      <c r="A302" s="42"/>
      <c r="B302" s="499" t="s">
        <v>3429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9"/>
    </row>
    <row r="303" spans="1:16" ht="16.5">
      <c r="A303" s="42"/>
      <c r="B303" s="499" t="s">
        <v>3407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9"/>
    </row>
    <row r="304" spans="1:16" ht="16.5">
      <c r="A304" s="42"/>
      <c r="B304" s="190" t="s">
        <v>1646</v>
      </c>
      <c r="E304" s="122"/>
      <c r="F304" s="122"/>
      <c r="G304" s="122"/>
      <c r="H304" s="122"/>
      <c r="I304" s="122"/>
      <c r="J304" s="122"/>
      <c r="K304" s="181" t="s">
        <v>1973</v>
      </c>
      <c r="L304" s="216" t="s">
        <v>1967</v>
      </c>
      <c r="M304" s="42"/>
      <c r="N304" s="42"/>
    </row>
    <row r="305" spans="1:16" ht="16.5">
      <c r="A305" s="42"/>
      <c r="B305" s="457" t="s">
        <v>1648</v>
      </c>
      <c r="E305" s="42"/>
      <c r="F305" s="42"/>
      <c r="G305" s="42"/>
      <c r="H305" s="42"/>
      <c r="I305" s="42"/>
      <c r="J305" s="42"/>
      <c r="K305" s="3" t="s">
        <v>2000</v>
      </c>
      <c r="L305" s="3" t="s">
        <v>2522</v>
      </c>
      <c r="M305" s="3" t="s">
        <v>1996</v>
      </c>
    </row>
    <row r="306" spans="1:16" ht="16.5">
      <c r="A306" s="42"/>
      <c r="B306" s="499" t="s">
        <v>3403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9"/>
    </row>
    <row r="307" spans="1:16" ht="16.5">
      <c r="A307" s="42"/>
      <c r="B307" s="190" t="s">
        <v>801</v>
      </c>
      <c r="E307" s="122"/>
      <c r="F307" s="122"/>
      <c r="G307" s="122"/>
      <c r="H307" s="122"/>
      <c r="I307" s="122"/>
      <c r="J307" s="181" t="s">
        <v>1603</v>
      </c>
      <c r="K307" s="3" t="s">
        <v>1605</v>
      </c>
      <c r="L307" s="3" t="s">
        <v>1588</v>
      </c>
      <c r="M307" s="3" t="s">
        <v>1588</v>
      </c>
      <c r="P307" s="459"/>
    </row>
    <row r="308" spans="1:16" ht="16.5">
      <c r="A308" s="42"/>
      <c r="B308" s="459" t="s">
        <v>4565</v>
      </c>
      <c r="E308" s="42"/>
      <c r="F308" s="42"/>
      <c r="G308" s="42"/>
      <c r="H308" s="42"/>
      <c r="I308" s="42"/>
      <c r="J308" s="42"/>
      <c r="K308" s="42"/>
      <c r="L308" s="42"/>
      <c r="M308" s="181" t="s">
        <v>4169</v>
      </c>
    </row>
    <row r="309" spans="1:16" ht="16.5">
      <c r="A309" s="42"/>
      <c r="B309" s="190" t="s">
        <v>797</v>
      </c>
      <c r="E309" s="122"/>
      <c r="F309" s="122"/>
      <c r="G309" s="122"/>
      <c r="H309" s="122"/>
      <c r="I309" s="122"/>
      <c r="J309" s="3" t="s">
        <v>1594</v>
      </c>
      <c r="K309" s="3" t="s">
        <v>1564</v>
      </c>
      <c r="L309" s="181" t="s">
        <v>1604</v>
      </c>
      <c r="M309" s="216" t="s">
        <v>1566</v>
      </c>
    </row>
    <row r="310" spans="1:16" ht="16.5">
      <c r="A310" s="42"/>
      <c r="B310" s="190" t="s">
        <v>21</v>
      </c>
      <c r="E310" s="3" t="s">
        <v>1579</v>
      </c>
      <c r="F310" s="188" t="s">
        <v>1589</v>
      </c>
      <c r="G310" s="3" t="s">
        <v>1570</v>
      </c>
      <c r="H310" s="188" t="s">
        <v>1589</v>
      </c>
      <c r="I310" s="3" t="s">
        <v>1590</v>
      </c>
      <c r="J310" s="3" t="s">
        <v>1596</v>
      </c>
      <c r="K310" s="3" t="s">
        <v>1585</v>
      </c>
      <c r="L310" s="3" t="s">
        <v>1579</v>
      </c>
      <c r="M310" s="188" t="s">
        <v>1589</v>
      </c>
      <c r="P310" s="499"/>
    </row>
    <row r="311" spans="1:16" ht="16.5">
      <c r="A311" s="42"/>
      <c r="B311" s="190" t="s">
        <v>141</v>
      </c>
      <c r="E311" s="122"/>
      <c r="F311" s="122"/>
      <c r="G311" s="122"/>
      <c r="H311" s="3" t="s">
        <v>1582</v>
      </c>
      <c r="I311" s="181" t="s">
        <v>1604</v>
      </c>
      <c r="J311" s="3" t="s">
        <v>1605</v>
      </c>
      <c r="K311" s="3" t="s">
        <v>1570</v>
      </c>
      <c r="L311" s="3" t="s">
        <v>1571</v>
      </c>
      <c r="M311" s="3" t="s">
        <v>1567</v>
      </c>
    </row>
    <row r="312" spans="1:16" ht="16.5">
      <c r="A312" s="42"/>
      <c r="B312" s="459" t="s">
        <v>3396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9"/>
    </row>
    <row r="313" spans="1:16" ht="16.5">
      <c r="A313" s="42"/>
      <c r="B313" s="459" t="s">
        <v>2041</v>
      </c>
      <c r="E313" s="42"/>
      <c r="F313" s="42"/>
      <c r="G313" s="42"/>
      <c r="H313" s="42"/>
      <c r="I313" s="42"/>
      <c r="J313" s="42"/>
      <c r="K313" s="42"/>
      <c r="L313" s="42"/>
      <c r="M313" s="3" t="s">
        <v>4178</v>
      </c>
      <c r="P313" s="499"/>
    </row>
    <row r="314" spans="1:16" ht="16.5">
      <c r="A314" s="42"/>
      <c r="B314" s="457" t="s">
        <v>1650</v>
      </c>
      <c r="E314" s="42"/>
      <c r="F314" s="42"/>
      <c r="G314" s="42"/>
      <c r="H314" s="42"/>
      <c r="I314" s="42"/>
      <c r="J314" s="42"/>
      <c r="K314" s="3" t="s">
        <v>1993</v>
      </c>
      <c r="L314" s="3" t="s">
        <v>1995</v>
      </c>
      <c r="M314" s="42"/>
      <c r="N314" s="42"/>
    </row>
    <row r="315" spans="1:16" ht="16.5">
      <c r="A315" s="42"/>
      <c r="B315" s="499" t="s">
        <v>3406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9" t="s">
        <v>2042</v>
      </c>
      <c r="E316" s="42"/>
      <c r="F316" s="42"/>
      <c r="G316" s="42"/>
      <c r="H316" s="42"/>
      <c r="I316" s="42"/>
      <c r="J316" s="42"/>
      <c r="K316" s="42"/>
      <c r="L316" s="42"/>
      <c r="M316" s="181" t="s">
        <v>4167</v>
      </c>
    </row>
    <row r="317" spans="1:16" ht="16.5">
      <c r="A317" s="42"/>
      <c r="B317" s="458" t="s">
        <v>1649</v>
      </c>
      <c r="E317" s="42"/>
      <c r="F317" s="42"/>
      <c r="G317" s="42"/>
      <c r="H317" s="42"/>
      <c r="I317" s="42"/>
      <c r="J317" s="42"/>
      <c r="K317" s="3" t="s">
        <v>1996</v>
      </c>
      <c r="L317" s="3" t="s">
        <v>2525</v>
      </c>
      <c r="M317" s="3" t="s">
        <v>1994</v>
      </c>
    </row>
    <row r="318" spans="1:16" ht="16.5">
      <c r="A318" s="42"/>
      <c r="B318" s="190" t="s">
        <v>763</v>
      </c>
      <c r="E318" s="122"/>
      <c r="F318" s="122"/>
      <c r="G318" s="122"/>
      <c r="H318" s="122"/>
      <c r="I318" s="122"/>
      <c r="J318" s="3" t="s">
        <v>1575</v>
      </c>
      <c r="K318" s="3" t="s">
        <v>1600</v>
      </c>
      <c r="L318" s="3" t="s">
        <v>1594</v>
      </c>
      <c r="M318" s="181" t="s">
        <v>1603</v>
      </c>
    </row>
    <row r="319" spans="1:16" ht="16.5">
      <c r="A319" s="42"/>
      <c r="B319" s="499" t="s">
        <v>3405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9" t="s">
        <v>3412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764</v>
      </c>
      <c r="E321" s="122"/>
      <c r="F321" s="122"/>
      <c r="G321" s="122"/>
      <c r="H321" s="122"/>
      <c r="I321" s="122"/>
      <c r="J321" s="216" t="s">
        <v>1606</v>
      </c>
      <c r="K321" s="3" t="s">
        <v>1974</v>
      </c>
      <c r="L321" s="181" t="s">
        <v>1966</v>
      </c>
      <c r="M321" s="216" t="s">
        <v>1591</v>
      </c>
    </row>
    <row r="322" spans="1:14" ht="16.5">
      <c r="A322" s="42"/>
      <c r="B322" s="190" t="s">
        <v>23</v>
      </c>
      <c r="E322" s="122"/>
      <c r="F322" s="122"/>
      <c r="G322" s="3" t="s">
        <v>1585</v>
      </c>
      <c r="H322" s="216" t="s">
        <v>1581</v>
      </c>
      <c r="I322" s="3" t="s">
        <v>1607</v>
      </c>
      <c r="J322" s="216" t="s">
        <v>1608</v>
      </c>
      <c r="K322" s="181" t="s">
        <v>1975</v>
      </c>
      <c r="L322" s="3" t="s">
        <v>1576</v>
      </c>
      <c r="M322" s="3" t="s">
        <v>1564</v>
      </c>
    </row>
    <row r="323" spans="1:14" ht="16.5">
      <c r="A323" s="42"/>
      <c r="B323" s="190" t="s">
        <v>25</v>
      </c>
      <c r="E323" s="122"/>
      <c r="F323" s="3" t="s">
        <v>1588</v>
      </c>
      <c r="G323" s="3" t="s">
        <v>1588</v>
      </c>
      <c r="H323" s="3" t="s">
        <v>1602</v>
      </c>
      <c r="I323" s="3" t="s">
        <v>1570</v>
      </c>
      <c r="J323" s="3" t="s">
        <v>1567</v>
      </c>
      <c r="K323" s="3" t="s">
        <v>1590</v>
      </c>
      <c r="L323" s="3" t="s">
        <v>1580</v>
      </c>
      <c r="M323" s="3" t="s">
        <v>1579</v>
      </c>
    </row>
    <row r="324" spans="1:14" ht="16.5">
      <c r="A324" s="42"/>
      <c r="B324" s="190" t="s">
        <v>785</v>
      </c>
      <c r="E324" s="122"/>
      <c r="F324" s="122"/>
      <c r="G324" s="122"/>
      <c r="H324" s="122"/>
      <c r="I324" s="122"/>
      <c r="J324" s="216" t="s">
        <v>1609</v>
      </c>
      <c r="K324" s="122"/>
      <c r="L324" s="42"/>
      <c r="M324" s="42"/>
      <c r="N324" s="42"/>
    </row>
    <row r="325" spans="1:14" ht="16.5">
      <c r="A325" s="42"/>
      <c r="B325" s="458" t="s">
        <v>1659</v>
      </c>
      <c r="E325" s="42"/>
      <c r="F325" s="42"/>
      <c r="G325" s="42"/>
      <c r="H325" s="42"/>
      <c r="I325" s="42"/>
      <c r="J325" s="42"/>
      <c r="K325" s="3" t="s">
        <v>1998</v>
      </c>
      <c r="L325" s="3" t="s">
        <v>2000</v>
      </c>
      <c r="M325" s="3" t="s">
        <v>1986</v>
      </c>
    </row>
    <row r="326" spans="1:14" ht="16.5">
      <c r="A326" s="42"/>
      <c r="B326" s="457" t="s">
        <v>1666</v>
      </c>
      <c r="E326" s="42"/>
      <c r="F326" s="42"/>
      <c r="G326" s="42"/>
      <c r="H326" s="42"/>
      <c r="I326" s="42"/>
      <c r="J326" s="42"/>
      <c r="K326" s="3" t="s">
        <v>1988</v>
      </c>
      <c r="L326" s="181" t="s">
        <v>1982</v>
      </c>
      <c r="M326" s="181" t="s">
        <v>1977</v>
      </c>
    </row>
    <row r="327" spans="1:14" ht="16.5">
      <c r="A327" s="42"/>
      <c r="B327" s="457" t="s">
        <v>1656</v>
      </c>
      <c r="E327" s="42"/>
      <c r="F327" s="42"/>
      <c r="G327" s="42"/>
      <c r="H327" s="42"/>
      <c r="I327" s="42"/>
      <c r="J327" s="42"/>
      <c r="K327" s="3" t="s">
        <v>1995</v>
      </c>
      <c r="L327" s="42"/>
      <c r="M327" s="42"/>
      <c r="N327" s="42"/>
    </row>
    <row r="328" spans="1:14" ht="16.5">
      <c r="A328" s="42"/>
      <c r="B328" s="457" t="s">
        <v>1661</v>
      </c>
      <c r="E328" s="42"/>
      <c r="F328" s="42"/>
      <c r="G328" s="42"/>
      <c r="H328" s="42"/>
      <c r="I328" s="42"/>
      <c r="J328" s="42"/>
      <c r="K328" s="3" t="s">
        <v>1989</v>
      </c>
      <c r="L328" s="3" t="s">
        <v>1986</v>
      </c>
      <c r="M328" s="3" t="s">
        <v>1988</v>
      </c>
    </row>
    <row r="329" spans="1:14" ht="16.5">
      <c r="A329" s="42"/>
      <c r="B329" s="459" t="s">
        <v>2043</v>
      </c>
      <c r="E329" s="42"/>
      <c r="F329" s="42"/>
      <c r="G329" s="42"/>
      <c r="H329" s="42"/>
      <c r="I329" s="42"/>
      <c r="J329" s="42"/>
      <c r="K329" s="42"/>
      <c r="L329" s="42"/>
      <c r="M329" s="3" t="s">
        <v>4172</v>
      </c>
      <c r="N329" s="42"/>
    </row>
    <row r="330" spans="1:14" ht="16.5">
      <c r="A330" s="42"/>
      <c r="B330" s="457" t="s">
        <v>1655</v>
      </c>
      <c r="E330" s="42"/>
      <c r="F330" s="42"/>
      <c r="G330" s="42"/>
      <c r="H330" s="42"/>
      <c r="I330" s="42"/>
      <c r="J330" s="42"/>
      <c r="K330" s="3" t="s">
        <v>1997</v>
      </c>
      <c r="L330" s="42"/>
      <c r="M330" s="42"/>
      <c r="N330" s="42"/>
    </row>
    <row r="331" spans="1:14" ht="16.5">
      <c r="A331" s="42"/>
      <c r="B331" s="499" t="s">
        <v>3401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747</v>
      </c>
      <c r="E332" s="122"/>
      <c r="F332" s="122"/>
      <c r="G332" s="122"/>
      <c r="H332" s="122"/>
      <c r="I332" s="122"/>
      <c r="J332" s="3" t="s">
        <v>1610</v>
      </c>
      <c r="K332" s="3" t="s">
        <v>1598</v>
      </c>
      <c r="L332" s="3" t="s">
        <v>1582</v>
      </c>
      <c r="M332" s="3" t="s">
        <v>1599</v>
      </c>
    </row>
    <row r="333" spans="1:14" ht="16.5">
      <c r="A333" s="42"/>
      <c r="B333" s="190" t="s">
        <v>27</v>
      </c>
      <c r="E333" s="122"/>
      <c r="F333" s="122"/>
      <c r="G333" s="3" t="s">
        <v>1579</v>
      </c>
      <c r="H333" s="216" t="s">
        <v>1584</v>
      </c>
      <c r="I333" s="3" t="s">
        <v>1575</v>
      </c>
      <c r="J333" s="3" t="s">
        <v>1607</v>
      </c>
      <c r="K333" s="216" t="s">
        <v>1591</v>
      </c>
      <c r="L333" s="3" t="s">
        <v>1970</v>
      </c>
      <c r="M333" s="3" t="s">
        <v>1969</v>
      </c>
    </row>
    <row r="334" spans="1:14" ht="16.5">
      <c r="A334" s="42"/>
      <c r="B334" s="190" t="s">
        <v>779</v>
      </c>
      <c r="E334" s="122"/>
      <c r="F334" s="122"/>
      <c r="G334" s="122"/>
      <c r="H334" s="122"/>
      <c r="I334" s="122"/>
      <c r="J334" s="181" t="s">
        <v>1604</v>
      </c>
      <c r="K334" s="3" t="s">
        <v>1579</v>
      </c>
      <c r="L334" s="216" t="s">
        <v>1581</v>
      </c>
      <c r="M334" s="3" t="s">
        <v>1600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1603</v>
      </c>
      <c r="J335" s="3" t="s">
        <v>1579</v>
      </c>
      <c r="K335" s="188" t="s">
        <v>1589</v>
      </c>
      <c r="L335" s="3" t="s">
        <v>1570</v>
      </c>
      <c r="M335" s="3" t="s">
        <v>1602</v>
      </c>
    </row>
    <row r="336" spans="1:14" ht="16.5">
      <c r="A336" s="42"/>
      <c r="B336" s="499" t="s">
        <v>3413</v>
      </c>
      <c r="E336" s="122"/>
      <c r="F336" s="122"/>
      <c r="G336" s="122"/>
      <c r="H336" s="122"/>
      <c r="I336" s="500"/>
      <c r="J336" s="122"/>
      <c r="K336" s="122"/>
      <c r="L336" s="122"/>
      <c r="M336" s="122"/>
    </row>
    <row r="337" spans="1:16" ht="16.5">
      <c r="A337" s="42"/>
      <c r="B337" s="190" t="s">
        <v>765</v>
      </c>
      <c r="E337" s="122"/>
      <c r="F337" s="122"/>
      <c r="G337" s="122"/>
      <c r="H337" s="122"/>
      <c r="I337" s="122"/>
      <c r="J337" s="216" t="s">
        <v>1611</v>
      </c>
      <c r="K337" s="216" t="s">
        <v>1976</v>
      </c>
      <c r="L337" s="181" t="s">
        <v>1984</v>
      </c>
      <c r="M337" s="3" t="s">
        <v>1980</v>
      </c>
    </row>
    <row r="338" spans="1:16" ht="16.5">
      <c r="A338" s="42"/>
      <c r="B338" s="190" t="s">
        <v>29</v>
      </c>
      <c r="E338" s="122"/>
      <c r="F338" s="122"/>
      <c r="G338" s="3" t="s">
        <v>1580</v>
      </c>
      <c r="H338" s="3" t="s">
        <v>1568</v>
      </c>
      <c r="I338" s="3" t="s">
        <v>1571</v>
      </c>
      <c r="J338" s="216" t="s">
        <v>1566</v>
      </c>
      <c r="K338" s="216" t="s">
        <v>1620</v>
      </c>
      <c r="L338" s="3" t="s">
        <v>1963</v>
      </c>
      <c r="M338" s="216" t="s">
        <v>1967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1599</v>
      </c>
      <c r="I339" s="181" t="s">
        <v>1597</v>
      </c>
      <c r="J339" s="3" t="s">
        <v>1585</v>
      </c>
      <c r="K339" s="3" t="s">
        <v>1602</v>
      </c>
      <c r="L339" s="3" t="s">
        <v>1602</v>
      </c>
      <c r="M339" s="3" t="s">
        <v>1587</v>
      </c>
    </row>
    <row r="340" spans="1:16" ht="16.5">
      <c r="A340" s="42"/>
      <c r="B340" s="190" t="s">
        <v>739</v>
      </c>
      <c r="E340" s="122"/>
      <c r="F340" s="122"/>
      <c r="G340" s="122"/>
      <c r="H340" s="122"/>
      <c r="I340" s="122"/>
      <c r="J340" s="3" t="s">
        <v>1582</v>
      </c>
      <c r="K340" s="3" t="s">
        <v>1610</v>
      </c>
      <c r="L340" s="3" t="s">
        <v>1610</v>
      </c>
      <c r="M340" s="3" t="s">
        <v>1576</v>
      </c>
    </row>
    <row r="341" spans="1:16" ht="16.5">
      <c r="A341" s="42"/>
      <c r="B341" s="457" t="s">
        <v>1665</v>
      </c>
      <c r="E341" s="42"/>
      <c r="F341" s="42"/>
      <c r="G341" s="42"/>
      <c r="H341" s="42"/>
      <c r="I341" s="42"/>
      <c r="J341" s="42"/>
      <c r="K341" s="3" t="s">
        <v>1985</v>
      </c>
      <c r="L341" s="3" t="s">
        <v>1994</v>
      </c>
      <c r="M341" s="181" t="s">
        <v>1982</v>
      </c>
    </row>
    <row r="342" spans="1:16" ht="16.5">
      <c r="A342" s="42"/>
      <c r="B342" s="499" t="s">
        <v>3428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780</v>
      </c>
      <c r="E343" s="122"/>
      <c r="F343" s="122"/>
      <c r="G343" s="122"/>
      <c r="H343" s="122"/>
      <c r="I343" s="122"/>
      <c r="J343" s="3" t="s">
        <v>1599</v>
      </c>
      <c r="K343" s="181" t="s">
        <v>1603</v>
      </c>
      <c r="L343" s="3" t="s">
        <v>1596</v>
      </c>
      <c r="M343" s="3" t="s">
        <v>1570</v>
      </c>
    </row>
    <row r="344" spans="1:16" ht="16.5">
      <c r="A344" s="42"/>
      <c r="B344" s="459" t="s">
        <v>2065</v>
      </c>
      <c r="E344" s="42"/>
      <c r="F344" s="42"/>
      <c r="G344" s="42"/>
      <c r="H344" s="42"/>
      <c r="I344" s="42"/>
      <c r="J344" s="42"/>
      <c r="K344" s="42"/>
      <c r="L344" s="42"/>
      <c r="M344" s="3" t="s">
        <v>4174</v>
      </c>
    </row>
    <row r="345" spans="1:16" ht="16.5">
      <c r="A345" s="42"/>
      <c r="B345" s="190" t="s">
        <v>750</v>
      </c>
      <c r="E345" s="122"/>
      <c r="F345" s="122"/>
      <c r="G345" s="122"/>
      <c r="H345" s="122"/>
      <c r="I345" s="122"/>
      <c r="J345" s="3" t="s">
        <v>1612</v>
      </c>
      <c r="K345" s="181" t="s">
        <v>1597</v>
      </c>
      <c r="L345" s="3" t="s">
        <v>1568</v>
      </c>
      <c r="M345" s="3" t="s">
        <v>1571</v>
      </c>
    </row>
    <row r="346" spans="1:16" ht="16.5">
      <c r="A346" s="42"/>
      <c r="B346" s="190" t="s">
        <v>749</v>
      </c>
      <c r="E346" s="122"/>
      <c r="F346" s="122"/>
      <c r="G346" s="122"/>
      <c r="H346" s="122"/>
      <c r="I346" s="122"/>
      <c r="J346" s="3" t="s">
        <v>1576</v>
      </c>
      <c r="K346" s="3" t="s">
        <v>1607</v>
      </c>
      <c r="L346" s="181" t="s">
        <v>1603</v>
      </c>
      <c r="M346" s="3" t="s">
        <v>1586</v>
      </c>
    </row>
    <row r="347" spans="1:16" ht="16.5">
      <c r="A347" s="42"/>
      <c r="B347" s="459" t="s">
        <v>2067</v>
      </c>
      <c r="E347" s="42"/>
      <c r="F347" s="42"/>
      <c r="G347" s="42"/>
      <c r="H347" s="42"/>
      <c r="I347" s="42"/>
      <c r="J347" s="42"/>
      <c r="K347" s="42"/>
      <c r="L347" s="42"/>
      <c r="M347" s="3" t="s">
        <v>4177</v>
      </c>
    </row>
    <row r="348" spans="1:16" ht="16.5">
      <c r="A348" s="42"/>
      <c r="B348" s="457" t="s">
        <v>1653</v>
      </c>
      <c r="E348" s="42"/>
      <c r="F348" s="42"/>
      <c r="G348" s="42"/>
      <c r="H348" s="42"/>
      <c r="I348" s="42"/>
      <c r="J348" s="42"/>
      <c r="K348" s="3" t="s">
        <v>1999</v>
      </c>
      <c r="L348" s="42"/>
      <c r="M348" s="42"/>
      <c r="N348" s="42"/>
      <c r="P348" s="499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1613</v>
      </c>
      <c r="J349" s="3" t="s">
        <v>1568</v>
      </c>
      <c r="K349" s="216" t="s">
        <v>1566</v>
      </c>
      <c r="L349" s="216" t="s">
        <v>1620</v>
      </c>
      <c r="M349" s="216" t="s">
        <v>1972</v>
      </c>
      <c r="N349" s="42"/>
    </row>
    <row r="350" spans="1:16" ht="16.5">
      <c r="A350" s="42"/>
      <c r="B350" s="459" t="s">
        <v>2172</v>
      </c>
      <c r="E350" s="42"/>
      <c r="F350" s="42"/>
      <c r="G350" s="42"/>
      <c r="H350" s="42"/>
      <c r="I350" s="42"/>
      <c r="J350" s="42"/>
      <c r="K350" s="42"/>
      <c r="L350" s="42"/>
      <c r="M350" s="181" t="s">
        <v>4166</v>
      </c>
    </row>
    <row r="351" spans="1:16" ht="16.5">
      <c r="A351" s="42"/>
      <c r="B351" s="499" t="s">
        <v>3408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9"/>
    </row>
    <row r="352" spans="1:16" ht="16.5">
      <c r="A352" s="42"/>
      <c r="B352" s="190" t="s">
        <v>734</v>
      </c>
      <c r="E352" s="122"/>
      <c r="F352" s="122"/>
      <c r="G352" s="122"/>
      <c r="H352" s="122"/>
      <c r="I352" s="122"/>
      <c r="J352" s="216" t="s">
        <v>1614</v>
      </c>
      <c r="K352" s="181" t="s">
        <v>1977</v>
      </c>
      <c r="L352" s="216" t="s">
        <v>1612</v>
      </c>
      <c r="M352" s="3" t="s">
        <v>1970</v>
      </c>
    </row>
    <row r="353" spans="1:16" ht="16.5">
      <c r="A353" s="42"/>
      <c r="B353" s="459" t="s">
        <v>2044</v>
      </c>
      <c r="E353" s="42"/>
      <c r="F353" s="42"/>
      <c r="G353" s="42"/>
      <c r="H353" s="42"/>
      <c r="I353" s="42"/>
      <c r="J353" s="42"/>
      <c r="K353" s="42"/>
      <c r="L353" s="42"/>
      <c r="M353" s="3" t="s">
        <v>4170</v>
      </c>
      <c r="N353" s="42"/>
      <c r="P353" s="499"/>
    </row>
    <row r="354" spans="1:16" ht="16.5">
      <c r="A354" s="42"/>
      <c r="B354" s="499" t="s">
        <v>3411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9"/>
    </row>
    <row r="355" spans="1:16" ht="16.5">
      <c r="A355" s="42"/>
      <c r="B355" s="190" t="s">
        <v>2017</v>
      </c>
      <c r="E355" s="42"/>
      <c r="F355" s="42"/>
      <c r="G355" s="42"/>
      <c r="H355" s="42"/>
      <c r="I355" s="42"/>
      <c r="J355" s="42"/>
      <c r="K355" s="42"/>
      <c r="L355" s="3" t="s">
        <v>1992</v>
      </c>
      <c r="M355" s="3" t="s">
        <v>1985</v>
      </c>
      <c r="P355" s="499"/>
    </row>
    <row r="356" spans="1:16" ht="16.5">
      <c r="A356" s="42"/>
      <c r="B356" s="499" t="s">
        <v>3430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9"/>
    </row>
    <row r="357" spans="1:16" ht="16.5">
      <c r="A357" s="42"/>
      <c r="B357" s="190" t="s">
        <v>31</v>
      </c>
      <c r="E357" s="3" t="s">
        <v>1605</v>
      </c>
      <c r="F357" s="3" t="s">
        <v>1590</v>
      </c>
      <c r="G357" s="3" t="s">
        <v>1605</v>
      </c>
      <c r="H357" s="3" t="s">
        <v>1585</v>
      </c>
      <c r="I357" s="188" t="s">
        <v>1589</v>
      </c>
      <c r="J357" s="188" t="s">
        <v>1589</v>
      </c>
      <c r="K357" s="3" t="s">
        <v>1588</v>
      </c>
      <c r="L357" s="188" t="s">
        <v>1589</v>
      </c>
      <c r="M357" s="3" t="s">
        <v>1588</v>
      </c>
    </row>
    <row r="358" spans="1:16" ht="16.5">
      <c r="A358" s="42"/>
      <c r="B358" s="190" t="s">
        <v>791</v>
      </c>
      <c r="E358" s="122"/>
      <c r="F358" s="122"/>
      <c r="G358" s="122"/>
      <c r="H358" s="122"/>
      <c r="I358" s="122"/>
      <c r="J358" s="3" t="s">
        <v>1613</v>
      </c>
      <c r="K358" s="3" t="s">
        <v>1613</v>
      </c>
      <c r="L358" s="3" t="s">
        <v>1607</v>
      </c>
      <c r="M358" s="3" t="s">
        <v>1610</v>
      </c>
      <c r="P358" s="499"/>
    </row>
    <row r="359" spans="1:16" ht="16.5">
      <c r="A359" s="42"/>
      <c r="B359" s="499" t="s">
        <v>3414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9"/>
    </row>
    <row r="360" spans="1:16" ht="16.5">
      <c r="A360" s="42"/>
      <c r="B360" s="190" t="s">
        <v>756</v>
      </c>
      <c r="E360" s="122"/>
      <c r="F360" s="122"/>
      <c r="G360" s="122"/>
      <c r="H360" s="122"/>
      <c r="I360" s="122"/>
      <c r="J360" s="216" t="s">
        <v>1615</v>
      </c>
      <c r="K360" s="3" t="s">
        <v>1978</v>
      </c>
      <c r="L360" s="3" t="s">
        <v>1965</v>
      </c>
      <c r="M360" s="3" t="s">
        <v>1978</v>
      </c>
    </row>
    <row r="361" spans="1:16" ht="16.5">
      <c r="A361" s="42"/>
      <c r="B361" s="190" t="s">
        <v>783</v>
      </c>
      <c r="E361" s="122"/>
      <c r="F361" s="122"/>
      <c r="G361" s="122"/>
      <c r="H361" s="122"/>
      <c r="I361" s="122"/>
      <c r="J361" s="216" t="s">
        <v>1616</v>
      </c>
      <c r="K361" s="3" t="s">
        <v>1979</v>
      </c>
      <c r="L361" s="3" t="s">
        <v>1980</v>
      </c>
      <c r="M361" s="216" t="s">
        <v>1964</v>
      </c>
      <c r="P361" s="499"/>
    </row>
    <row r="362" spans="1:16" ht="16.5">
      <c r="A362" s="42"/>
      <c r="B362" s="190" t="s">
        <v>33</v>
      </c>
      <c r="E362" s="122"/>
      <c r="F362" s="3" t="s">
        <v>1587</v>
      </c>
      <c r="G362" s="3" t="s">
        <v>1602</v>
      </c>
      <c r="H362" s="3" t="s">
        <v>1605</v>
      </c>
      <c r="I362" s="3" t="s">
        <v>1596</v>
      </c>
      <c r="J362" s="3" t="s">
        <v>1580</v>
      </c>
      <c r="K362" s="3" t="s">
        <v>1596</v>
      </c>
      <c r="L362" s="3" t="s">
        <v>1585</v>
      </c>
      <c r="M362" s="3" t="s">
        <v>1590</v>
      </c>
    </row>
    <row r="363" spans="1:16" ht="16.5">
      <c r="A363" s="42"/>
      <c r="B363" s="457" t="s">
        <v>1681</v>
      </c>
      <c r="E363" s="42"/>
      <c r="F363" s="42"/>
      <c r="G363" s="42"/>
      <c r="H363" s="42"/>
      <c r="I363" s="42"/>
      <c r="J363" s="42"/>
      <c r="K363" s="3" t="s">
        <v>1992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1585</v>
      </c>
      <c r="G364" s="216" t="s">
        <v>1617</v>
      </c>
      <c r="H364" s="3" t="s">
        <v>1613</v>
      </c>
      <c r="I364" s="3" t="s">
        <v>1610</v>
      </c>
      <c r="J364" s="216" t="s">
        <v>1618</v>
      </c>
      <c r="K364" s="3" t="s">
        <v>1980</v>
      </c>
      <c r="L364" s="216" t="s">
        <v>1972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1567</v>
      </c>
      <c r="G365" s="216" t="s">
        <v>1619</v>
      </c>
      <c r="H365" s="181" t="s">
        <v>1603</v>
      </c>
      <c r="I365" s="3" t="s">
        <v>1567</v>
      </c>
      <c r="J365" s="3" t="s">
        <v>1586</v>
      </c>
      <c r="K365" s="216" t="s">
        <v>1581</v>
      </c>
      <c r="L365" s="3" t="s">
        <v>1613</v>
      </c>
      <c r="M365" s="3" t="s">
        <v>1582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1604</v>
      </c>
      <c r="I366" s="3" t="s">
        <v>1605</v>
      </c>
      <c r="J366" s="3" t="s">
        <v>1602</v>
      </c>
      <c r="K366" s="3" t="s">
        <v>1587</v>
      </c>
      <c r="L366" s="3" t="s">
        <v>1567</v>
      </c>
      <c r="M366" s="3" t="s">
        <v>1585</v>
      </c>
    </row>
    <row r="367" spans="1:16" ht="16.5">
      <c r="A367" s="42"/>
      <c r="B367" s="190" t="s">
        <v>181</v>
      </c>
      <c r="E367" s="122"/>
      <c r="F367" s="3" t="s">
        <v>1580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8" t="s">
        <v>1667</v>
      </c>
      <c r="E368" s="42"/>
      <c r="F368" s="42"/>
      <c r="G368" s="42"/>
      <c r="H368" s="42"/>
      <c r="I368" s="42"/>
      <c r="J368" s="42"/>
      <c r="K368" s="181" t="s">
        <v>1982</v>
      </c>
      <c r="L368" s="181" t="s">
        <v>1971</v>
      </c>
      <c r="M368" s="181" t="s">
        <v>1597</v>
      </c>
    </row>
    <row r="369" spans="1:14" ht="16.5">
      <c r="A369" s="42"/>
      <c r="B369" s="190" t="s">
        <v>39</v>
      </c>
      <c r="E369" s="3" t="s">
        <v>1590</v>
      </c>
      <c r="F369" s="3" t="s">
        <v>1605</v>
      </c>
      <c r="G369" s="3" t="s">
        <v>1596</v>
      </c>
      <c r="H369" s="3" t="s">
        <v>1596</v>
      </c>
      <c r="I369" s="3" t="s">
        <v>1586</v>
      </c>
      <c r="J369" s="3" t="s">
        <v>1570</v>
      </c>
      <c r="K369" s="3" t="s">
        <v>1568</v>
      </c>
      <c r="L369" s="3" t="s">
        <v>1586</v>
      </c>
      <c r="M369" s="216" t="s">
        <v>1584</v>
      </c>
    </row>
    <row r="370" spans="1:14" ht="16.5">
      <c r="A370" s="42"/>
      <c r="B370" s="459" t="s">
        <v>2045</v>
      </c>
      <c r="E370" s="42"/>
      <c r="F370" s="42"/>
      <c r="G370" s="42"/>
      <c r="H370" s="42"/>
      <c r="I370" s="42"/>
      <c r="J370" s="42"/>
      <c r="K370" s="42"/>
      <c r="L370" s="42"/>
      <c r="M370" s="3" t="s">
        <v>4173</v>
      </c>
    </row>
    <row r="371" spans="1:14" ht="16.5">
      <c r="A371" s="42"/>
      <c r="B371" s="190" t="s">
        <v>180</v>
      </c>
      <c r="E371" s="3" t="s">
        <v>1570</v>
      </c>
      <c r="F371" s="3" t="s">
        <v>1602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9" t="s">
        <v>3426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1597</v>
      </c>
      <c r="I373" s="3" t="s">
        <v>1587</v>
      </c>
      <c r="J373" s="216" t="s">
        <v>1584</v>
      </c>
      <c r="K373" s="216" t="s">
        <v>1612</v>
      </c>
      <c r="L373" s="3" t="s">
        <v>1974</v>
      </c>
      <c r="M373" s="3" t="s">
        <v>1963</v>
      </c>
    </row>
    <row r="374" spans="1:14" ht="16.5">
      <c r="A374" s="42"/>
      <c r="B374" s="457" t="s">
        <v>1664</v>
      </c>
      <c r="E374" s="42"/>
      <c r="F374" s="42"/>
      <c r="G374" s="42"/>
      <c r="H374" s="42"/>
      <c r="I374" s="42"/>
      <c r="J374" s="42"/>
      <c r="K374" s="3" t="s">
        <v>1987</v>
      </c>
      <c r="L374" s="3" t="s">
        <v>1985</v>
      </c>
      <c r="M374" s="3" t="s">
        <v>1987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1600</v>
      </c>
      <c r="J375" s="3" t="s">
        <v>1620</v>
      </c>
      <c r="K375" s="181" t="s">
        <v>1604</v>
      </c>
      <c r="L375" s="3" t="s">
        <v>1587</v>
      </c>
      <c r="M375" s="3" t="s">
        <v>1605</v>
      </c>
    </row>
    <row r="376" spans="1:14" ht="16.5">
      <c r="A376" s="42"/>
      <c r="B376" s="457" t="s">
        <v>1663</v>
      </c>
      <c r="E376" s="42"/>
      <c r="F376" s="42"/>
      <c r="G376" s="42"/>
      <c r="H376" s="42"/>
      <c r="I376" s="42"/>
      <c r="J376" s="42"/>
      <c r="K376" s="3" t="s">
        <v>1986</v>
      </c>
      <c r="L376" s="42"/>
      <c r="M376" s="42"/>
      <c r="N376" s="42"/>
    </row>
    <row r="377" spans="1:14" ht="16.5">
      <c r="A377" s="42"/>
      <c r="B377" s="190" t="s">
        <v>754</v>
      </c>
      <c r="E377" s="122"/>
      <c r="F377" s="122"/>
      <c r="G377" s="122"/>
      <c r="H377" s="122"/>
      <c r="I377" s="122"/>
      <c r="J377" s="216" t="s">
        <v>1621</v>
      </c>
      <c r="K377" s="3" t="s">
        <v>1981</v>
      </c>
      <c r="L377" s="3" t="s">
        <v>1979</v>
      </c>
      <c r="M377" s="181" t="s">
        <v>1975</v>
      </c>
    </row>
    <row r="378" spans="1:14" ht="16.5">
      <c r="A378" s="42"/>
      <c r="B378" s="459" t="s">
        <v>3397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2023</v>
      </c>
      <c r="E379" s="42"/>
      <c r="F379" s="42"/>
      <c r="G379" s="42"/>
      <c r="H379" s="42"/>
      <c r="I379" s="42"/>
      <c r="J379" s="42"/>
      <c r="K379" s="42"/>
      <c r="L379" s="181" t="s">
        <v>1983</v>
      </c>
      <c r="M379" s="3" t="s">
        <v>1979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65"/>
  <sheetViews>
    <sheetView topLeftCell="A241" zoomScaleNormal="100" workbookViewId="0">
      <selection activeCell="J668" sqref="J668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2196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2173</v>
      </c>
      <c r="B3" s="290"/>
      <c r="C3" s="290"/>
      <c r="D3" s="290" t="s">
        <v>2174</v>
      </c>
      <c r="E3" s="290"/>
      <c r="F3" s="290"/>
      <c r="G3" s="290" t="s">
        <v>2175</v>
      </c>
      <c r="H3" s="290"/>
      <c r="I3" s="290"/>
      <c r="J3" s="290" t="s">
        <v>2176</v>
      </c>
      <c r="K3" s="290"/>
      <c r="L3" s="291"/>
      <c r="M3" s="290" t="s">
        <v>2177</v>
      </c>
      <c r="N3" s="290"/>
      <c r="O3" s="291"/>
      <c r="P3" s="290" t="s">
        <v>2178</v>
      </c>
      <c r="Q3" s="290"/>
      <c r="R3" s="290"/>
      <c r="S3" s="290" t="s">
        <v>2179</v>
      </c>
      <c r="T3" s="290"/>
      <c r="U3" s="290"/>
      <c r="V3" s="290" t="s">
        <v>2180</v>
      </c>
      <c r="W3" s="290"/>
      <c r="X3" s="290"/>
      <c r="Y3" s="290" t="s">
        <v>3497</v>
      </c>
      <c r="Z3" s="290"/>
      <c r="AA3" s="291"/>
      <c r="AB3" s="290" t="s">
        <v>3498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6" t="s">
        <v>3599</v>
      </c>
      <c r="B5" s="40"/>
      <c r="C5" s="40"/>
      <c r="D5" s="438" t="s">
        <v>3605</v>
      </c>
      <c r="E5" s="40"/>
      <c r="F5" s="40"/>
      <c r="G5" s="438" t="s">
        <v>3612</v>
      </c>
      <c r="H5" s="40"/>
      <c r="I5" s="40"/>
      <c r="J5" s="439" t="s">
        <v>2267</v>
      </c>
      <c r="K5" s="40"/>
      <c r="L5" s="63"/>
      <c r="M5" s="436" t="s">
        <v>2314</v>
      </c>
      <c r="N5" s="40"/>
      <c r="O5" s="63"/>
      <c r="P5" s="439" t="s">
        <v>2276</v>
      </c>
      <c r="Q5" s="63"/>
      <c r="R5" s="28"/>
      <c r="S5" s="438" t="s">
        <v>3630</v>
      </c>
      <c r="T5" s="63"/>
      <c r="U5" s="63"/>
      <c r="V5" s="436" t="s">
        <v>3633</v>
      </c>
      <c r="W5" s="63"/>
      <c r="X5" s="63"/>
      <c r="Y5" s="436" t="s">
        <v>2293</v>
      </c>
      <c r="Z5" s="63"/>
      <c r="AA5" s="40"/>
      <c r="AB5" s="438" t="s">
        <v>3644</v>
      </c>
    </row>
    <row r="6" spans="1:29" ht="15.75">
      <c r="A6" s="280" t="s">
        <v>3601</v>
      </c>
      <c r="B6" s="40"/>
      <c r="C6" s="40"/>
      <c r="D6" s="280" t="s">
        <v>3611</v>
      </c>
      <c r="E6" s="40"/>
      <c r="F6" s="40"/>
      <c r="G6" s="439" t="s">
        <v>2307</v>
      </c>
      <c r="H6" s="40"/>
      <c r="I6" s="40"/>
      <c r="J6" s="439" t="s">
        <v>2268</v>
      </c>
      <c r="K6" s="40"/>
      <c r="L6" s="63"/>
      <c r="M6" s="439" t="s">
        <v>2256</v>
      </c>
      <c r="N6" s="40"/>
      <c r="O6" s="63"/>
      <c r="P6" s="280" t="s">
        <v>3523</v>
      </c>
      <c r="Q6" s="63"/>
      <c r="R6" s="63"/>
      <c r="S6" s="280" t="s">
        <v>2320</v>
      </c>
      <c r="T6" s="63"/>
      <c r="U6" s="63"/>
      <c r="V6" s="280" t="s">
        <v>2292</v>
      </c>
      <c r="W6" s="63"/>
      <c r="X6" s="63"/>
      <c r="Y6" s="438" t="s">
        <v>3638</v>
      </c>
      <c r="Z6" s="63"/>
      <c r="AA6" s="40"/>
      <c r="AB6" s="438" t="s">
        <v>3645</v>
      </c>
    </row>
    <row r="7" spans="1:29" ht="15.75">
      <c r="A7" t="s">
        <v>3602</v>
      </c>
      <c r="B7" s="40"/>
      <c r="C7" s="40"/>
      <c r="D7" s="438" t="s">
        <v>3606</v>
      </c>
      <c r="E7" s="40"/>
      <c r="F7" s="40"/>
      <c r="G7" s="438" t="s">
        <v>3613</v>
      </c>
      <c r="H7" s="40"/>
      <c r="I7" s="40"/>
      <c r="J7" s="438" t="s">
        <v>3614</v>
      </c>
      <c r="K7" s="40"/>
      <c r="L7" s="63"/>
      <c r="M7" s="280" t="s">
        <v>3619</v>
      </c>
      <c r="N7" s="40"/>
      <c r="O7" s="63"/>
      <c r="P7" s="439" t="s">
        <v>3622</v>
      </c>
      <c r="Q7" s="63"/>
      <c r="R7" s="63"/>
      <c r="S7" s="439" t="s">
        <v>2277</v>
      </c>
      <c r="T7" s="63"/>
      <c r="U7" s="63"/>
      <c r="V7" s="436" t="s">
        <v>2259</v>
      </c>
      <c r="W7" s="63"/>
      <c r="X7" s="63"/>
      <c r="Y7" s="436" t="s">
        <v>3639</v>
      </c>
      <c r="Z7" s="63"/>
      <c r="AA7" s="40"/>
      <c r="AB7" s="438" t="s">
        <v>3646</v>
      </c>
    </row>
    <row r="8" spans="1:29" ht="15.75">
      <c r="A8" t="s">
        <v>3603</v>
      </c>
      <c r="B8" s="40"/>
      <c r="C8" s="40"/>
      <c r="D8" s="280" t="s">
        <v>2297</v>
      </c>
      <c r="E8" s="40"/>
      <c r="F8" s="40"/>
      <c r="G8" s="280" t="s">
        <v>2257</v>
      </c>
      <c r="H8" s="40"/>
      <c r="I8" s="40"/>
      <c r="J8" s="436" t="s">
        <v>3615</v>
      </c>
      <c r="K8" s="40"/>
      <c r="L8" s="63"/>
      <c r="M8" s="280" t="s">
        <v>2282</v>
      </c>
      <c r="N8" s="40"/>
      <c r="O8" s="63"/>
      <c r="P8" s="280" t="s">
        <v>3623</v>
      </c>
      <c r="Q8" s="63"/>
      <c r="R8" s="63"/>
      <c r="S8" s="280" t="s">
        <v>2269</v>
      </c>
      <c r="T8" s="63"/>
      <c r="U8" s="63"/>
      <c r="V8" s="439" t="s">
        <v>2281</v>
      </c>
      <c r="W8" s="63"/>
      <c r="X8" s="63"/>
      <c r="Y8" s="280" t="s">
        <v>3640</v>
      </c>
      <c r="Z8" s="63"/>
      <c r="AA8" s="40"/>
      <c r="AB8" s="280" t="s">
        <v>3524</v>
      </c>
    </row>
    <row r="9" spans="1:29" ht="15.75">
      <c r="A9" s="280" t="s">
        <v>2308</v>
      </c>
      <c r="B9" s="40"/>
      <c r="C9" s="40"/>
      <c r="D9" s="280" t="s">
        <v>2283</v>
      </c>
      <c r="E9" s="40"/>
      <c r="F9" s="40"/>
      <c r="G9" s="438" t="s">
        <v>3625</v>
      </c>
      <c r="H9" s="40"/>
      <c r="I9" s="40"/>
      <c r="J9" s="280" t="s">
        <v>2270</v>
      </c>
      <c r="K9" s="40"/>
      <c r="L9" s="63"/>
      <c r="M9" s="438" t="s">
        <v>3620</v>
      </c>
      <c r="N9" s="40"/>
      <c r="O9" s="63"/>
      <c r="P9" s="280" t="s">
        <v>2319</v>
      </c>
      <c r="Q9" s="63"/>
      <c r="R9" s="63"/>
      <c r="S9" s="438" t="s">
        <v>3631</v>
      </c>
      <c r="T9" s="63"/>
      <c r="U9" s="63"/>
      <c r="V9" s="436" t="s">
        <v>2262</v>
      </c>
      <c r="W9" s="63"/>
      <c r="X9" s="63"/>
      <c r="Y9" s="438" t="s">
        <v>3641</v>
      </c>
      <c r="Z9" s="63"/>
      <c r="AA9" s="40"/>
      <c r="AB9" s="280" t="s">
        <v>2261</v>
      </c>
    </row>
    <row r="10" spans="1:29" ht="15.75">
      <c r="A10" t="s">
        <v>3604</v>
      </c>
      <c r="B10" s="40"/>
      <c r="C10" s="40"/>
      <c r="D10" s="439" t="s">
        <v>2284</v>
      </c>
      <c r="E10" s="40"/>
      <c r="F10" s="40"/>
      <c r="G10" s="436" t="s">
        <v>2321</v>
      </c>
      <c r="H10" s="40"/>
      <c r="I10" s="40"/>
      <c r="J10" s="438" t="s">
        <v>3616</v>
      </c>
      <c r="K10" s="40"/>
      <c r="L10" s="63"/>
      <c r="M10" s="280" t="s">
        <v>2264</v>
      </c>
      <c r="N10" s="40"/>
      <c r="O10" s="63"/>
      <c r="P10" s="439" t="s">
        <v>4567</v>
      </c>
      <c r="Q10" s="63"/>
      <c r="R10" s="63"/>
      <c r="S10" s="439" t="s">
        <v>2263</v>
      </c>
      <c r="T10" s="63"/>
      <c r="U10" s="63"/>
      <c r="V10" s="439" t="s">
        <v>3634</v>
      </c>
      <c r="W10" s="63"/>
      <c r="X10" s="63"/>
      <c r="Y10" s="280" t="s">
        <v>3642</v>
      </c>
      <c r="Z10" s="63"/>
      <c r="AA10" s="40"/>
      <c r="AB10" s="280" t="s">
        <v>2294</v>
      </c>
    </row>
    <row r="11" spans="1:29" ht="15.75">
      <c r="A11" s="436" t="s">
        <v>2273</v>
      </c>
      <c r="B11" s="40"/>
      <c r="C11" s="40"/>
      <c r="D11" s="438" t="s">
        <v>3607</v>
      </c>
      <c r="E11" s="40"/>
      <c r="F11" s="40"/>
      <c r="G11" s="280" t="s">
        <v>3522</v>
      </c>
      <c r="H11" s="40"/>
      <c r="I11" s="40"/>
      <c r="J11" s="436" t="s">
        <v>2309</v>
      </c>
      <c r="K11" s="40"/>
      <c r="L11" s="63"/>
      <c r="M11" s="438" t="s">
        <v>3621</v>
      </c>
      <c r="N11" s="40"/>
      <c r="O11" s="63"/>
      <c r="P11" s="280" t="s">
        <v>2279</v>
      </c>
      <c r="Q11" s="63"/>
      <c r="R11" s="63"/>
      <c r="S11" s="438" t="s">
        <v>3632</v>
      </c>
      <c r="T11" s="63"/>
      <c r="U11" s="63"/>
      <c r="V11" s="438" t="s">
        <v>3635</v>
      </c>
      <c r="W11" s="63"/>
      <c r="X11" s="63"/>
      <c r="Y11" s="280" t="s">
        <v>2322</v>
      </c>
      <c r="Z11" s="63"/>
      <c r="AA11" s="40"/>
      <c r="AB11" s="280" t="s">
        <v>2278</v>
      </c>
    </row>
    <row r="12" spans="1:29" ht="15.75">
      <c r="A12" s="280" t="s">
        <v>2258</v>
      </c>
      <c r="B12" s="40"/>
      <c r="C12" s="40"/>
      <c r="D12" s="438" t="s">
        <v>3608</v>
      </c>
      <c r="E12" s="40"/>
      <c r="F12" s="40"/>
      <c r="G12" s="280" t="s">
        <v>2265</v>
      </c>
      <c r="H12" s="40"/>
      <c r="I12" s="40"/>
      <c r="J12" s="438" t="s">
        <v>3617</v>
      </c>
      <c r="K12" s="40"/>
      <c r="L12" s="63"/>
      <c r="M12" s="280" t="s">
        <v>2296</v>
      </c>
      <c r="N12" s="40"/>
      <c r="O12" s="63"/>
      <c r="P12" s="280" t="s">
        <v>2274</v>
      </c>
      <c r="Q12" s="63"/>
      <c r="R12" s="63"/>
      <c r="S12" s="439" t="s">
        <v>2298</v>
      </c>
      <c r="T12" s="63"/>
      <c r="U12" s="63"/>
      <c r="V12" s="280" t="s">
        <v>2295</v>
      </c>
      <c r="W12" s="63"/>
      <c r="X12" s="63"/>
      <c r="Y12" s="439" t="s">
        <v>3643</v>
      </c>
      <c r="Z12" s="63"/>
      <c r="AA12" s="40"/>
      <c r="AB12" s="280" t="s">
        <v>2272</v>
      </c>
    </row>
    <row r="13" spans="1:29" ht="15.75">
      <c r="A13" s="280" t="s">
        <v>3525</v>
      </c>
      <c r="B13" s="40"/>
      <c r="C13" s="40"/>
      <c r="D13" s="438" t="s">
        <v>3609</v>
      </c>
      <c r="E13" s="40"/>
      <c r="F13" s="40"/>
      <c r="G13" s="280" t="s">
        <v>2271</v>
      </c>
      <c r="H13" s="40"/>
      <c r="I13" s="40"/>
      <c r="J13" s="280" t="s">
        <v>3618</v>
      </c>
      <c r="K13" s="40"/>
      <c r="L13" s="63"/>
      <c r="M13" s="280" t="s">
        <v>2323</v>
      </c>
      <c r="N13" s="40"/>
      <c r="O13" s="63"/>
      <c r="P13" s="280" t="s">
        <v>2275</v>
      </c>
      <c r="Q13" s="63"/>
      <c r="R13" s="63"/>
      <c r="S13" s="280" t="s">
        <v>2266</v>
      </c>
      <c r="T13" s="63"/>
      <c r="U13" s="63"/>
      <c r="V13" s="436" t="s">
        <v>3636</v>
      </c>
      <c r="W13" s="63"/>
      <c r="X13" s="63"/>
      <c r="Y13" s="280" t="s">
        <v>2285</v>
      </c>
      <c r="Z13" s="63"/>
      <c r="AA13" s="40"/>
      <c r="AB13" s="280" t="s">
        <v>2311</v>
      </c>
    </row>
    <row r="14" spans="1:29" ht="15.75">
      <c r="A14" s="280" t="s">
        <v>3600</v>
      </c>
      <c r="B14" s="40"/>
      <c r="C14" s="40"/>
      <c r="D14" s="438" t="s">
        <v>3610</v>
      </c>
      <c r="E14" s="40"/>
      <c r="F14" s="40"/>
      <c r="G14" s="280" t="s">
        <v>2300</v>
      </c>
      <c r="H14" s="40"/>
      <c r="I14" s="40"/>
      <c r="J14" s="436" t="s">
        <v>2280</v>
      </c>
      <c r="K14" s="40"/>
      <c r="L14" s="63"/>
      <c r="M14" s="280" t="s">
        <v>2310</v>
      </c>
      <c r="N14" s="40"/>
      <c r="O14" s="63"/>
      <c r="P14" s="438" t="s">
        <v>3624</v>
      </c>
      <c r="Q14" s="63"/>
      <c r="R14" s="63"/>
      <c r="S14" s="436" t="s">
        <v>2299</v>
      </c>
      <c r="T14" s="63"/>
      <c r="U14" s="63"/>
      <c r="V14" s="438" t="s">
        <v>3637</v>
      </c>
      <c r="W14" s="63"/>
      <c r="X14" s="63"/>
      <c r="Y14" s="439" t="s">
        <v>2260</v>
      </c>
      <c r="Z14" s="63"/>
      <c r="AA14" s="40"/>
      <c r="AB14" s="439" t="s">
        <v>2286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3499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2200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2181</v>
      </c>
      <c r="B21" s="28" t="s">
        <v>4014</v>
      </c>
      <c r="C21" s="28"/>
      <c r="D21" s="28"/>
      <c r="E21" s="28"/>
      <c r="F21" s="28" t="s">
        <v>3488</v>
      </c>
      <c r="G21" s="28" t="s">
        <v>4031</v>
      </c>
      <c r="H21" s="28"/>
      <c r="I21" s="28"/>
      <c r="J21" s="28"/>
      <c r="K21" t="s">
        <v>2182</v>
      </c>
      <c r="L21" s="28" t="s">
        <v>4037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4015</v>
      </c>
      <c r="C22" s="28"/>
      <c r="D22" s="28"/>
      <c r="E22" s="28"/>
      <c r="G22" s="28" t="s">
        <v>4032</v>
      </c>
      <c r="H22" s="28"/>
      <c r="I22" s="28"/>
      <c r="J22" s="28"/>
      <c r="K22" s="28"/>
      <c r="L22" s="28" t="s">
        <v>4038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2199</v>
      </c>
      <c r="C23" s="28"/>
      <c r="D23" s="28"/>
      <c r="E23" s="28"/>
      <c r="G23" s="28" t="s">
        <v>2201</v>
      </c>
      <c r="H23" s="28"/>
      <c r="I23" s="28"/>
      <c r="J23" s="28"/>
      <c r="K23" s="28"/>
      <c r="L23" s="28" t="s">
        <v>4039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4016</v>
      </c>
      <c r="C24" s="28"/>
      <c r="D24" s="28"/>
      <c r="E24" s="28"/>
      <c r="G24" s="28" t="s">
        <v>4033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4017</v>
      </c>
      <c r="C25" s="28"/>
      <c r="D25" s="28"/>
      <c r="E25" s="28"/>
      <c r="G25" s="28" t="s">
        <v>4036</v>
      </c>
      <c r="H25" s="28"/>
      <c r="I25" s="28"/>
      <c r="K25" t="s">
        <v>2183</v>
      </c>
      <c r="L25" s="28" t="s">
        <v>4040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4018</v>
      </c>
      <c r="C26" s="28"/>
      <c r="D26" s="28"/>
      <c r="E26" s="28"/>
      <c r="G26" s="28" t="s">
        <v>4034</v>
      </c>
      <c r="H26" s="28"/>
      <c r="I26" s="28"/>
      <c r="K26" s="28"/>
      <c r="L26" s="28" t="s">
        <v>4042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4019</v>
      </c>
      <c r="C27" s="28"/>
      <c r="D27" s="28"/>
      <c r="E27" s="28"/>
      <c r="G27" s="28" t="s">
        <v>4035</v>
      </c>
      <c r="H27" s="28"/>
      <c r="I27" s="28"/>
      <c r="J27" s="28"/>
      <c r="L27" s="28" t="s">
        <v>4041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4021</v>
      </c>
      <c r="C28" s="28"/>
      <c r="D28" s="28"/>
      <c r="E28" s="28"/>
      <c r="G28" s="28" t="s">
        <v>2202</v>
      </c>
      <c r="H28" s="28"/>
      <c r="I28" s="28"/>
      <c r="J28" s="28"/>
      <c r="X28" s="28"/>
      <c r="Y28" s="28"/>
      <c r="Z28" s="28"/>
    </row>
    <row r="29" spans="1:26" ht="14.25">
      <c r="B29" s="28" t="s">
        <v>4020</v>
      </c>
      <c r="G29" s="28"/>
      <c r="H29" s="28"/>
      <c r="K29" t="s">
        <v>2183</v>
      </c>
      <c r="L29" s="28" t="s">
        <v>4043</v>
      </c>
      <c r="X29" s="28"/>
      <c r="Y29" s="28"/>
      <c r="Z29" s="28"/>
    </row>
    <row r="30" spans="1:26" ht="14.25">
      <c r="B30" s="28" t="s">
        <v>4024</v>
      </c>
      <c r="H30" s="28"/>
      <c r="L30" s="28" t="s">
        <v>4044</v>
      </c>
      <c r="X30" s="28"/>
      <c r="Y30" s="28"/>
      <c r="Z30" s="28"/>
    </row>
    <row r="31" spans="1:26" ht="14.25">
      <c r="B31" s="28" t="s">
        <v>4022</v>
      </c>
      <c r="G31" s="28"/>
      <c r="L31" s="28" t="s">
        <v>4045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4023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4025</v>
      </c>
      <c r="K33" t="s">
        <v>2185</v>
      </c>
      <c r="L33" s="28" t="s">
        <v>4046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4026</v>
      </c>
      <c r="L34" s="28" t="s">
        <v>4047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4027</v>
      </c>
      <c r="L35" s="28" t="s">
        <v>4048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4028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4029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4030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3500</v>
      </c>
      <c r="K41" s="28" t="s">
        <v>2198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2188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3501</v>
      </c>
      <c r="B43" s="28"/>
      <c r="C43" s="294" t="s">
        <v>3505</v>
      </c>
      <c r="E43" s="124" t="s">
        <v>2182</v>
      </c>
      <c r="F43" s="28"/>
      <c r="G43" s="124" t="s">
        <v>2184</v>
      </c>
      <c r="H43" s="28"/>
      <c r="I43" s="28"/>
      <c r="K43" s="28" t="s">
        <v>3489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3509</v>
      </c>
      <c r="F44" t="s">
        <v>2187</v>
      </c>
      <c r="G44" s="221" t="s">
        <v>3520</v>
      </c>
      <c r="H44" t="s">
        <v>2187</v>
      </c>
      <c r="K44" s="28" t="s">
        <v>4638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3510</v>
      </c>
      <c r="F45" t="s">
        <v>2190</v>
      </c>
      <c r="G45" s="221" t="s">
        <v>3521</v>
      </c>
      <c r="H45" t="s">
        <v>2190</v>
      </c>
      <c r="K45" s="28" t="s">
        <v>2197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3511</v>
      </c>
      <c r="F46" t="s">
        <v>2192</v>
      </c>
      <c r="G46" s="221"/>
      <c r="K46" s="28" t="s">
        <v>3496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3512</v>
      </c>
      <c r="F47" t="s">
        <v>2194</v>
      </c>
      <c r="G47" s="221"/>
      <c r="K47" s="28" t="s">
        <v>3494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3513</v>
      </c>
      <c r="F48" t="s">
        <v>2206</v>
      </c>
      <c r="G48" s="294" t="s">
        <v>2185</v>
      </c>
      <c r="K48" s="28" t="s">
        <v>3495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3514</v>
      </c>
      <c r="F49" t="s">
        <v>2203</v>
      </c>
      <c r="G49" t="s">
        <v>2207</v>
      </c>
      <c r="K49" s="28" t="s">
        <v>3490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3502</v>
      </c>
      <c r="B50" s="221"/>
      <c r="C50" s="294" t="s">
        <v>3507</v>
      </c>
      <c r="E50" s="221" t="s">
        <v>3515</v>
      </c>
      <c r="F50" t="s">
        <v>2204</v>
      </c>
      <c r="G50" s="221"/>
      <c r="K50" s="28" t="s">
        <v>3491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3516</v>
      </c>
      <c r="F51" t="s">
        <v>2205</v>
      </c>
      <c r="G51" s="221"/>
      <c r="K51" s="28" t="s">
        <v>3492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3493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2183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2207</v>
      </c>
      <c r="F55" s="221" t="s">
        <v>2186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3517</v>
      </c>
      <c r="F56" s="221" t="s">
        <v>2189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3503</v>
      </c>
      <c r="B57" s="221"/>
      <c r="C57" s="294" t="s">
        <v>3508</v>
      </c>
      <c r="E57" t="s">
        <v>3518</v>
      </c>
      <c r="F57" s="221" t="s">
        <v>2191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3519</v>
      </c>
      <c r="F58" s="221" t="s">
        <v>2193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3504</v>
      </c>
      <c r="B64" s="221"/>
      <c r="C64" s="294" t="s">
        <v>3506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2173</v>
      </c>
      <c r="B73" s="326"/>
      <c r="D73" s="437"/>
      <c r="E73" s="437"/>
      <c r="F73" s="437"/>
      <c r="G73" s="437"/>
      <c r="H73" s="437"/>
      <c r="I73" s="437"/>
      <c r="J73" s="437"/>
      <c r="K73" s="437"/>
      <c r="L73" s="437"/>
      <c r="M73" s="437"/>
      <c r="N73" s="437"/>
      <c r="O73" s="437"/>
      <c r="P73" s="437"/>
      <c r="Q73" s="437"/>
      <c r="R73" s="437"/>
      <c r="S73" s="437"/>
      <c r="T73" s="437"/>
      <c r="U73" s="437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6"/>
      <c r="C75" s="446"/>
      <c r="D75" s="447"/>
      <c r="E75" s="447"/>
      <c r="F75" s="447"/>
      <c r="G75" s="318" t="s">
        <v>150</v>
      </c>
      <c r="H75" s="446"/>
      <c r="I75" s="319" t="s">
        <v>184</v>
      </c>
      <c r="J75" s="447"/>
      <c r="K75" s="446"/>
      <c r="L75" s="318"/>
      <c r="M75" s="446"/>
      <c r="N75" s="446"/>
      <c r="O75" s="318" t="s">
        <v>150</v>
      </c>
      <c r="P75" s="446"/>
      <c r="Q75" s="319" t="s">
        <v>844</v>
      </c>
      <c r="R75" s="446"/>
      <c r="S75" s="446"/>
      <c r="T75" s="446"/>
      <c r="U75" s="446"/>
      <c r="V75" s="446"/>
      <c r="W75" s="318" t="s">
        <v>150</v>
      </c>
    </row>
    <row r="76" spans="1:26" ht="15.75">
      <c r="A76" s="324" t="s">
        <v>3471</v>
      </c>
      <c r="B76" s="320"/>
      <c r="C76" s="320"/>
      <c r="D76" s="316"/>
      <c r="E76" s="470">
        <f>'Punten per wedstrijd'!E113*1.2</f>
        <v>601.55999999999995</v>
      </c>
      <c r="F76" s="470">
        <f>'Punten per wedstrijd'!E181</f>
        <v>696</v>
      </c>
      <c r="G76" s="313" t="s">
        <v>4599</v>
      </c>
      <c r="H76" s="320"/>
      <c r="I76" s="324" t="s">
        <v>3475</v>
      </c>
      <c r="J76" s="316"/>
      <c r="K76" s="317"/>
      <c r="L76" s="318"/>
      <c r="M76" s="470">
        <f>'Punten per wedstrijd'!E28*1.2</f>
        <v>285.83999999999986</v>
      </c>
      <c r="N76" s="470">
        <f>'Punten per wedstrijd'!E9</f>
        <v>257.99999999999977</v>
      </c>
      <c r="O76" s="313" t="s">
        <v>4602</v>
      </c>
      <c r="P76" s="320"/>
      <c r="Q76" s="324" t="s">
        <v>3480</v>
      </c>
      <c r="R76" s="317"/>
      <c r="S76" s="317"/>
      <c r="T76" s="317"/>
      <c r="U76" s="470">
        <f>'Punten per wedstrijd'!F113*1.2</f>
        <v>740.15999999999906</v>
      </c>
      <c r="V76" s="470">
        <f>'Punten per wedstrijd'!F200</f>
        <v>374.99999999999955</v>
      </c>
      <c r="W76" s="313" t="s">
        <v>4600</v>
      </c>
    </row>
    <row r="77" spans="1:26" ht="15.75">
      <c r="A77" s="324" t="s">
        <v>3472</v>
      </c>
      <c r="B77" s="320"/>
      <c r="C77" s="320"/>
      <c r="D77" s="316"/>
      <c r="E77" s="470">
        <f>'Punten per wedstrijd'!E123*1.2</f>
        <v>439.20000000000005</v>
      </c>
      <c r="F77" s="470">
        <f>'Punten per wedstrijd'!E132</f>
        <v>198</v>
      </c>
      <c r="G77" s="313" t="s">
        <v>4600</v>
      </c>
      <c r="H77" s="320"/>
      <c r="I77" s="324" t="s">
        <v>3476</v>
      </c>
      <c r="J77" s="316"/>
      <c r="K77" s="317"/>
      <c r="L77" s="318"/>
      <c r="M77" s="470">
        <f>'Punten per wedstrijd'!E45*1.2</f>
        <v>92.400000000000063</v>
      </c>
      <c r="N77" s="470">
        <f>'Punten per wedstrijd'!E102</f>
        <v>0</v>
      </c>
      <c r="O77" s="313" t="s">
        <v>4600</v>
      </c>
      <c r="P77" s="320"/>
      <c r="Q77" s="324" t="s">
        <v>3481</v>
      </c>
      <c r="R77" s="317"/>
      <c r="S77" s="317"/>
      <c r="T77" s="317"/>
      <c r="U77" s="470">
        <f>'Punten per wedstrijd'!F123*1.2</f>
        <v>636.36000000000024</v>
      </c>
      <c r="V77" s="470">
        <f>'Punten per wedstrijd'!F149</f>
        <v>227.29999999999973</v>
      </c>
      <c r="W77" s="313" t="s">
        <v>4600</v>
      </c>
    </row>
    <row r="78" spans="1:26" ht="15.75">
      <c r="A78" s="324" t="s">
        <v>3473</v>
      </c>
      <c r="B78" s="320"/>
      <c r="C78" s="320"/>
      <c r="D78" s="316"/>
      <c r="E78" s="470">
        <f>'Punten per wedstrijd'!E137*1.2</f>
        <v>246.6</v>
      </c>
      <c r="F78" s="470">
        <f>'Punten per wedstrijd'!E169</f>
        <v>313.04999999999995</v>
      </c>
      <c r="G78" s="313" t="s">
        <v>4601</v>
      </c>
      <c r="H78" s="320"/>
      <c r="I78" s="324" t="s">
        <v>3477</v>
      </c>
      <c r="J78" s="316"/>
      <c r="K78" s="317"/>
      <c r="L78" s="318"/>
      <c r="M78" s="470">
        <f>'Punten per wedstrijd'!E65*1.2</f>
        <v>85.799999999999926</v>
      </c>
      <c r="N78" s="470">
        <f>'Punten per wedstrijd'!E37</f>
        <v>83.700000000000045</v>
      </c>
      <c r="O78" s="313" t="s">
        <v>4602</v>
      </c>
      <c r="P78" s="320"/>
      <c r="Q78" s="324" t="s">
        <v>3482</v>
      </c>
      <c r="R78" s="317"/>
      <c r="S78" s="317"/>
      <c r="T78" s="317"/>
      <c r="U78" s="470">
        <f>'Punten per wedstrijd'!F137*1.2</f>
        <v>839.87999999999977</v>
      </c>
      <c r="V78" s="470">
        <f>'Punten per wedstrijd'!F132</f>
        <v>584.79999999999973</v>
      </c>
      <c r="W78" s="313" t="s">
        <v>4600</v>
      </c>
    </row>
    <row r="79" spans="1:26" ht="15.75">
      <c r="A79" s="324" t="s">
        <v>3474</v>
      </c>
      <c r="B79" s="320"/>
      <c r="C79" s="320"/>
      <c r="D79" s="316"/>
      <c r="E79" s="470">
        <f>'Punten per wedstrijd'!E141*1.2</f>
        <v>436.7999999999999</v>
      </c>
      <c r="F79" s="470">
        <f>'Punten per wedstrijd'!E149</f>
        <v>144.19999999999999</v>
      </c>
      <c r="G79" s="313" t="s">
        <v>4600</v>
      </c>
      <c r="H79" s="320"/>
      <c r="I79" s="324" t="s">
        <v>3478</v>
      </c>
      <c r="J79" s="316"/>
      <c r="K79" s="317"/>
      <c r="L79" s="318"/>
      <c r="M79" s="470">
        <f>'Punten per wedstrijd'!E77*1.2</f>
        <v>198.4800000000001</v>
      </c>
      <c r="N79" s="470">
        <f>'Punten per wedstrijd'!E33</f>
        <v>208.90000000000003</v>
      </c>
      <c r="O79" s="313" t="s">
        <v>4599</v>
      </c>
      <c r="P79" s="320"/>
      <c r="Q79" s="324" t="s">
        <v>3483</v>
      </c>
      <c r="R79" s="317"/>
      <c r="S79" s="317"/>
      <c r="T79" s="317"/>
      <c r="U79" s="470">
        <f>'Punten per wedstrijd'!F181*1.2</f>
        <v>870.12000000000046</v>
      </c>
      <c r="V79" s="470">
        <f>'Punten per wedstrijd'!F169</f>
        <v>548.80000000000018</v>
      </c>
      <c r="W79" s="313" t="s">
        <v>4600</v>
      </c>
    </row>
    <row r="80" spans="1:26" ht="15.75">
      <c r="A80" s="324" t="s">
        <v>4598</v>
      </c>
      <c r="B80" s="320"/>
      <c r="C80" s="320"/>
      <c r="D80" s="316"/>
      <c r="E80" s="470">
        <f>'Punten per wedstrijd'!E206*1.2</f>
        <v>262.8</v>
      </c>
      <c r="F80" s="470">
        <f>'Punten per wedstrijd'!E200</f>
        <v>361</v>
      </c>
      <c r="G80" s="313" t="s">
        <v>4601</v>
      </c>
      <c r="H80" s="320"/>
      <c r="I80" s="324" t="s">
        <v>3479</v>
      </c>
      <c r="J80" s="316"/>
      <c r="K80" s="317"/>
      <c r="L80" s="318"/>
      <c r="M80" s="470">
        <f>'Punten per wedstrijd'!E96*1.2</f>
        <v>295.2</v>
      </c>
      <c r="N80" s="470">
        <f>'Punten per wedstrijd'!E19</f>
        <v>162.00000000000011</v>
      </c>
      <c r="O80" s="313" t="s">
        <v>4600</v>
      </c>
      <c r="P80" s="320"/>
      <c r="Q80" s="324" t="s">
        <v>3484</v>
      </c>
      <c r="R80" s="317"/>
      <c r="S80" s="317"/>
      <c r="T80" s="317"/>
      <c r="U80" s="470">
        <f>'Punten per wedstrijd'!F206*1.2</f>
        <v>704.15999999999963</v>
      </c>
      <c r="V80" s="470">
        <f>'Punten per wedstrijd'!F141</f>
        <v>453.10000000000036</v>
      </c>
      <c r="W80" s="313" t="s">
        <v>4600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2"/>
      <c r="N81" s="502"/>
      <c r="O81" s="314"/>
      <c r="P81" s="320"/>
      <c r="Q81" s="316"/>
      <c r="R81" s="317"/>
      <c r="S81" s="317"/>
      <c r="T81" s="317"/>
      <c r="U81" s="502"/>
      <c r="V81" s="502"/>
      <c r="W81" s="314"/>
    </row>
    <row r="82" spans="1:24" s="39" customFormat="1" ht="15.75">
      <c r="A82" s="319" t="s">
        <v>2221</v>
      </c>
      <c r="B82" s="446"/>
      <c r="C82" s="446"/>
      <c r="D82" s="447"/>
      <c r="E82" s="448"/>
      <c r="F82" s="448"/>
      <c r="G82" s="449" t="s">
        <v>150</v>
      </c>
      <c r="H82" s="446"/>
      <c r="I82" s="319" t="s">
        <v>186</v>
      </c>
      <c r="J82" s="447"/>
      <c r="K82" s="446"/>
      <c r="L82" s="318"/>
      <c r="M82" s="502"/>
      <c r="N82" s="502"/>
      <c r="O82" s="449" t="s">
        <v>150</v>
      </c>
      <c r="P82" s="446"/>
      <c r="Q82" s="319" t="s">
        <v>175</v>
      </c>
      <c r="R82" s="446"/>
      <c r="S82" s="446"/>
      <c r="T82" s="446"/>
      <c r="U82" s="502"/>
      <c r="V82" s="502"/>
      <c r="W82" s="449" t="s">
        <v>150</v>
      </c>
    </row>
    <row r="83" spans="1:24" ht="15.75">
      <c r="A83" s="324" t="s">
        <v>3526</v>
      </c>
      <c r="B83" s="320"/>
      <c r="C83" s="320"/>
      <c r="D83" s="316"/>
      <c r="E83" s="470">
        <f>'Punten per wedstrijd'!F28*1.2</f>
        <v>304.43999999999977</v>
      </c>
      <c r="F83" s="470">
        <f>'Punten per wedstrijd'!F77</f>
        <v>163</v>
      </c>
      <c r="G83" s="313" t="s">
        <v>4600</v>
      </c>
      <c r="H83" s="320"/>
      <c r="I83" s="324" t="s">
        <v>2312</v>
      </c>
      <c r="J83" s="316"/>
      <c r="K83" s="317"/>
      <c r="L83" s="318"/>
      <c r="M83" s="470">
        <f>'Punten per wedstrijd'!G9*1.2</f>
        <v>107.2800000000001</v>
      </c>
      <c r="N83" s="470">
        <f>'Punten per wedstrijd'!G37</f>
        <v>542.09999999999945</v>
      </c>
      <c r="O83" s="313" t="s">
        <v>4601</v>
      </c>
      <c r="P83" s="320"/>
      <c r="Q83" s="324" t="s">
        <v>3534</v>
      </c>
      <c r="R83" s="317"/>
      <c r="S83" s="317"/>
      <c r="T83" s="317"/>
      <c r="U83" s="470">
        <f>'Punten per wedstrijd'!G141*1.2</f>
        <v>1154.1599999999996</v>
      </c>
      <c r="V83" s="470">
        <f>'Punten per wedstrijd'!G137</f>
        <v>556.80000000000018</v>
      </c>
      <c r="W83" s="313" t="s">
        <v>4600</v>
      </c>
    </row>
    <row r="84" spans="1:24" ht="15.75">
      <c r="A84" s="324" t="s">
        <v>3527</v>
      </c>
      <c r="B84" s="320"/>
      <c r="C84" s="320"/>
      <c r="D84" s="316"/>
      <c r="E84" s="470">
        <f>'Punten per wedstrijd'!F37*1.2</f>
        <v>288.84000000000003</v>
      </c>
      <c r="F84" s="470">
        <f>'Punten per wedstrijd'!F19</f>
        <v>259.5</v>
      </c>
      <c r="G84" s="313" t="s">
        <v>4602</v>
      </c>
      <c r="H84" s="320"/>
      <c r="I84" s="324" t="s">
        <v>3531</v>
      </c>
      <c r="J84" s="316"/>
      <c r="K84" s="317"/>
      <c r="L84" s="318"/>
      <c r="M84" s="470">
        <f>'Punten per wedstrijd'!G19*1.2</f>
        <v>328.32000000000045</v>
      </c>
      <c r="N84" s="470">
        <f>'Punten per wedstrijd'!G102</f>
        <v>204.89999999999964</v>
      </c>
      <c r="O84" s="313" t="s">
        <v>4600</v>
      </c>
      <c r="P84" s="320"/>
      <c r="Q84" s="324" t="s">
        <v>3535</v>
      </c>
      <c r="R84" s="317"/>
      <c r="S84" s="317"/>
      <c r="T84" s="317"/>
      <c r="U84" s="470">
        <f>'Punten per wedstrijd'!G149*1.2</f>
        <v>835.91999999999985</v>
      </c>
      <c r="V84" s="470">
        <f>'Punten per wedstrijd'!G181</f>
        <v>887.70000000000027</v>
      </c>
      <c r="W84" s="313" t="s">
        <v>4599</v>
      </c>
    </row>
    <row r="85" spans="1:24" ht="15.75">
      <c r="A85" s="324" t="s">
        <v>3528</v>
      </c>
      <c r="B85" s="320"/>
      <c r="C85" s="320"/>
      <c r="D85" s="316"/>
      <c r="E85" s="470">
        <f>'Punten per wedstrijd'!F45*1.2</f>
        <v>407.99999999999972</v>
      </c>
      <c r="F85" s="470">
        <f>'Punten per wedstrijd'!F9</f>
        <v>174.5</v>
      </c>
      <c r="G85" s="313" t="s">
        <v>4600</v>
      </c>
      <c r="H85" s="320"/>
      <c r="I85" s="324" t="s">
        <v>3532</v>
      </c>
      <c r="J85" s="316"/>
      <c r="K85" s="317"/>
      <c r="L85" s="318"/>
      <c r="M85" s="470">
        <f>'Punten per wedstrijd'!G28*1.2</f>
        <v>504.59999999999945</v>
      </c>
      <c r="N85" s="470">
        <f>'Punten per wedstrijd'!G65</f>
        <v>183</v>
      </c>
      <c r="O85" s="313" t="s">
        <v>4600</v>
      </c>
      <c r="P85" s="320"/>
      <c r="Q85" s="324" t="s">
        <v>3536</v>
      </c>
      <c r="R85" s="317"/>
      <c r="S85" s="317"/>
      <c r="T85" s="317"/>
      <c r="U85" s="470">
        <f>'Punten per wedstrijd'!G169*1.2</f>
        <v>988.6799999999995</v>
      </c>
      <c r="V85" s="470">
        <f>'Punten per wedstrijd'!G123</f>
        <v>1211.0999999999985</v>
      </c>
      <c r="W85" s="313" t="s">
        <v>4599</v>
      </c>
    </row>
    <row r="86" spans="1:24" ht="15.75">
      <c r="A86" s="324" t="s">
        <v>3529</v>
      </c>
      <c r="B86" s="320"/>
      <c r="C86" s="320"/>
      <c r="D86" s="316"/>
      <c r="E86" s="470">
        <f>'Punten per wedstrijd'!F65*1.2</f>
        <v>696.3599999999999</v>
      </c>
      <c r="F86" s="470">
        <f>'Punten per wedstrijd'!F102</f>
        <v>181.09999999999991</v>
      </c>
      <c r="G86" s="313" t="s">
        <v>4600</v>
      </c>
      <c r="H86" s="320"/>
      <c r="I86" s="324" t="s">
        <v>3533</v>
      </c>
      <c r="J86" s="316"/>
      <c r="K86" s="317"/>
      <c r="L86" s="318"/>
      <c r="M86" s="470">
        <f>'Punten per wedstrijd'!G33*1.2</f>
        <v>350.99999999999943</v>
      </c>
      <c r="N86" s="470">
        <f>'Punten per wedstrijd'!G45</f>
        <v>85.399999999999636</v>
      </c>
      <c r="O86" s="313" t="s">
        <v>4600</v>
      </c>
      <c r="P86" s="320"/>
      <c r="Q86" s="324" t="s">
        <v>3537</v>
      </c>
      <c r="R86" s="317"/>
      <c r="S86" s="317"/>
      <c r="T86" s="317"/>
      <c r="U86" s="470">
        <f>'Punten per wedstrijd'!G200*1.2</f>
        <v>1232.4000000000005</v>
      </c>
      <c r="V86" s="470">
        <f>'Punten per wedstrijd'!G132</f>
        <v>613.40000000000009</v>
      </c>
      <c r="W86" s="313" t="s">
        <v>4600</v>
      </c>
    </row>
    <row r="87" spans="1:24" ht="15.75">
      <c r="A87" s="324" t="s">
        <v>3530</v>
      </c>
      <c r="B87" s="320"/>
      <c r="C87" s="320"/>
      <c r="D87" s="316"/>
      <c r="E87" s="470">
        <f>'Punten per wedstrijd'!F96*1.2</f>
        <v>339.95999999999992</v>
      </c>
      <c r="F87" s="470">
        <f>'Punten per wedstrijd'!F33</f>
        <v>317.99999999999977</v>
      </c>
      <c r="G87" s="313" t="s">
        <v>4602</v>
      </c>
      <c r="H87" s="320"/>
      <c r="I87" s="324" t="s">
        <v>2541</v>
      </c>
      <c r="J87" s="316"/>
      <c r="K87" s="317"/>
      <c r="L87" s="318"/>
      <c r="M87" s="470">
        <f>'Punten per wedstrijd'!G77*1.2</f>
        <v>291.36000000000075</v>
      </c>
      <c r="N87" s="470">
        <f>'Punten per wedstrijd'!G96</f>
        <v>307.30000000000018</v>
      </c>
      <c r="O87" s="313" t="s">
        <v>4599</v>
      </c>
      <c r="P87" s="320"/>
      <c r="Q87" s="324" t="s">
        <v>3538</v>
      </c>
      <c r="R87" s="317"/>
      <c r="S87" s="317"/>
      <c r="T87" s="317"/>
      <c r="U87" s="470">
        <f>'Punten per wedstrijd'!G206*1.2</f>
        <v>1104.7199999999993</v>
      </c>
      <c r="V87" s="470">
        <f>'Punten per wedstrijd'!G113</f>
        <v>903.5</v>
      </c>
      <c r="W87" s="313" t="s">
        <v>4602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2"/>
      <c r="N88" s="502"/>
      <c r="O88" s="314"/>
      <c r="P88" s="320"/>
      <c r="Q88" s="317"/>
      <c r="R88" s="317"/>
      <c r="S88" s="317"/>
      <c r="T88" s="317"/>
      <c r="U88" s="502"/>
      <c r="V88" s="502"/>
      <c r="W88" s="314"/>
    </row>
    <row r="89" spans="1:24" s="39" customFormat="1" ht="15.75">
      <c r="A89" s="319" t="s">
        <v>187</v>
      </c>
      <c r="B89" s="446"/>
      <c r="C89" s="446"/>
      <c r="D89" s="447"/>
      <c r="E89" s="448"/>
      <c r="F89" s="448"/>
      <c r="G89" s="449" t="s">
        <v>150</v>
      </c>
      <c r="H89" s="446"/>
      <c r="I89" s="319" t="s">
        <v>188</v>
      </c>
      <c r="J89" s="447"/>
      <c r="K89" s="446"/>
      <c r="L89" s="318"/>
      <c r="M89" s="502"/>
      <c r="N89" s="502"/>
      <c r="O89" s="449" t="s">
        <v>150</v>
      </c>
      <c r="P89" s="446"/>
      <c r="Q89" s="319" t="s">
        <v>2222</v>
      </c>
      <c r="R89" s="446"/>
      <c r="S89" s="446"/>
      <c r="T89" s="446"/>
      <c r="U89" s="502"/>
      <c r="V89" s="502"/>
      <c r="W89" s="449" t="s">
        <v>150</v>
      </c>
    </row>
    <row r="90" spans="1:24" ht="15.75">
      <c r="A90" s="324" t="s">
        <v>3539</v>
      </c>
      <c r="B90" s="320"/>
      <c r="C90" s="320"/>
      <c r="D90" s="316"/>
      <c r="E90" s="533">
        <f>'Punten per wedstrijd'!H113*1.2</f>
        <v>892.91999999999985</v>
      </c>
      <c r="F90" s="533">
        <f>'Punten per wedstrijd'!H123</f>
        <v>620.39999999999918</v>
      </c>
      <c r="G90" s="313" t="s">
        <v>4600</v>
      </c>
      <c r="H90" s="320"/>
      <c r="I90" s="324" t="s">
        <v>3544</v>
      </c>
      <c r="J90" s="316"/>
      <c r="K90" s="317"/>
      <c r="L90" s="318"/>
      <c r="M90" s="470"/>
      <c r="N90" s="470"/>
      <c r="O90" s="313"/>
      <c r="P90" s="320"/>
      <c r="Q90" s="324" t="s">
        <v>3549</v>
      </c>
      <c r="R90" s="317"/>
      <c r="S90" s="317"/>
      <c r="T90" s="317"/>
      <c r="U90" s="470"/>
      <c r="V90" s="470"/>
      <c r="W90" s="314"/>
    </row>
    <row r="91" spans="1:24" ht="15.75">
      <c r="A91" s="324" t="s">
        <v>3540</v>
      </c>
      <c r="B91" s="320"/>
      <c r="C91" s="320"/>
      <c r="D91" s="316"/>
      <c r="E91" s="533">
        <f>'Punten per wedstrijd'!H132*1.2</f>
        <v>527.88000000000011</v>
      </c>
      <c r="F91" s="533">
        <f>'Punten per wedstrijd'!H149</f>
        <v>385.49999999999955</v>
      </c>
      <c r="G91" s="313" t="s">
        <v>4600</v>
      </c>
      <c r="H91" s="320"/>
      <c r="I91" s="324" t="s">
        <v>3545</v>
      </c>
      <c r="J91" s="316"/>
      <c r="K91" s="317"/>
      <c r="L91" s="318"/>
      <c r="M91" s="470"/>
      <c r="N91" s="470"/>
      <c r="O91" s="314"/>
      <c r="P91" s="320"/>
      <c r="Q91" s="324" t="s">
        <v>3550</v>
      </c>
      <c r="R91" s="317"/>
      <c r="S91" s="317"/>
      <c r="T91" s="317"/>
      <c r="U91" s="470"/>
      <c r="V91" s="470"/>
      <c r="W91" s="313"/>
    </row>
    <row r="92" spans="1:24" ht="15.75">
      <c r="A92" s="324" t="s">
        <v>3541</v>
      </c>
      <c r="B92" s="320"/>
      <c r="C92" s="320"/>
      <c r="D92" s="316"/>
      <c r="E92" s="533">
        <f>'Punten per wedstrijd'!H137*1.2</f>
        <v>686.69999999999993</v>
      </c>
      <c r="F92" s="533">
        <f>'Punten per wedstrijd'!H206</f>
        <v>513.80000000000018</v>
      </c>
      <c r="G92" s="313" t="s">
        <v>4600</v>
      </c>
      <c r="H92" s="320"/>
      <c r="I92" s="324" t="s">
        <v>3546</v>
      </c>
      <c r="J92" s="316"/>
      <c r="K92" s="317"/>
      <c r="L92" s="318"/>
      <c r="M92" s="470"/>
      <c r="N92" s="470"/>
      <c r="O92" s="314"/>
      <c r="P92" s="320"/>
      <c r="Q92" s="324" t="s">
        <v>3551</v>
      </c>
      <c r="R92" s="317"/>
      <c r="S92" s="317"/>
      <c r="T92" s="317"/>
      <c r="U92" s="470"/>
      <c r="V92" s="470"/>
      <c r="W92" s="314"/>
    </row>
    <row r="93" spans="1:24" ht="15.75">
      <c r="A93" s="324" t="s">
        <v>3542</v>
      </c>
      <c r="B93" s="320"/>
      <c r="C93" s="320"/>
      <c r="D93" s="316"/>
      <c r="E93" s="533">
        <f>'Punten per wedstrijd'!H181*1.2</f>
        <v>1018.4400000000003</v>
      </c>
      <c r="F93" s="533">
        <f>'Punten per wedstrijd'!H141</f>
        <v>837.89999999999964</v>
      </c>
      <c r="G93" s="313" t="s">
        <v>4602</v>
      </c>
      <c r="I93" s="324" t="s">
        <v>3547</v>
      </c>
      <c r="J93" s="316"/>
      <c r="K93" s="317"/>
      <c r="L93" s="318"/>
      <c r="M93" s="470"/>
      <c r="N93" s="470"/>
      <c r="O93" s="313"/>
      <c r="P93" s="320"/>
      <c r="Q93" s="324" t="s">
        <v>3552</v>
      </c>
      <c r="R93" s="317"/>
      <c r="S93" s="317"/>
      <c r="T93" s="317"/>
      <c r="U93" s="470"/>
      <c r="V93" s="470"/>
      <c r="W93" s="314"/>
    </row>
    <row r="94" spans="1:24" ht="15.75">
      <c r="A94" s="324" t="s">
        <v>3543</v>
      </c>
      <c r="B94" s="320"/>
      <c r="C94" s="320"/>
      <c r="D94" s="316"/>
      <c r="E94" s="533">
        <f>'Punten per wedstrijd'!H200*1.2</f>
        <v>932.16000000000292</v>
      </c>
      <c r="F94" s="533">
        <f>'Punten per wedstrijd'!H169</f>
        <v>245.099999999999</v>
      </c>
      <c r="G94" s="313" t="s">
        <v>4600</v>
      </c>
      <c r="H94" s="316"/>
      <c r="I94" s="324" t="s">
        <v>3548</v>
      </c>
      <c r="J94" s="316"/>
      <c r="K94" s="317"/>
      <c r="L94" s="318"/>
      <c r="M94" s="470"/>
      <c r="N94" s="470"/>
      <c r="O94" s="314"/>
      <c r="P94" s="317"/>
      <c r="Q94" s="324" t="s">
        <v>3553</v>
      </c>
      <c r="R94" s="317"/>
      <c r="S94" s="317"/>
      <c r="T94" s="317"/>
      <c r="U94" s="470"/>
      <c r="V94" s="470"/>
      <c r="W94" s="314"/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2"/>
      <c r="N95" s="502"/>
      <c r="O95" s="314"/>
      <c r="P95" s="317"/>
      <c r="Q95" s="315"/>
      <c r="R95" s="317"/>
      <c r="S95" s="317"/>
      <c r="T95" s="317"/>
      <c r="U95" s="502"/>
      <c r="V95" s="502"/>
      <c r="W95" s="314"/>
      <c r="X95" s="28"/>
    </row>
    <row r="96" spans="1:24" s="39" customFormat="1" ht="15.75">
      <c r="A96" s="319" t="s">
        <v>2223</v>
      </c>
      <c r="B96" s="446"/>
      <c r="C96" s="446"/>
      <c r="D96" s="447"/>
      <c r="E96" s="448"/>
      <c r="F96" s="448"/>
      <c r="G96" s="449" t="s">
        <v>150</v>
      </c>
      <c r="H96" s="446"/>
      <c r="I96" s="319" t="s">
        <v>3559</v>
      </c>
      <c r="J96" s="447"/>
      <c r="K96" s="446"/>
      <c r="L96" s="318"/>
      <c r="M96" s="502"/>
      <c r="N96" s="502"/>
      <c r="O96" s="449" t="s">
        <v>150</v>
      </c>
      <c r="P96" s="446"/>
      <c r="Q96" s="319" t="s">
        <v>3560</v>
      </c>
      <c r="R96" s="446"/>
      <c r="S96" s="446"/>
      <c r="T96" s="446"/>
      <c r="U96" s="502"/>
      <c r="V96" s="502"/>
      <c r="W96" s="449" t="s">
        <v>150</v>
      </c>
    </row>
    <row r="97" spans="1:24" ht="15.75">
      <c r="A97" s="324" t="s">
        <v>3554</v>
      </c>
      <c r="B97" s="320"/>
      <c r="C97" s="320"/>
      <c r="D97" s="316"/>
      <c r="E97" s="311"/>
      <c r="F97" s="311"/>
      <c r="G97" s="313"/>
      <c r="H97" s="320"/>
      <c r="I97" s="324" t="s">
        <v>3561</v>
      </c>
      <c r="J97" s="316"/>
      <c r="K97" s="317"/>
      <c r="L97" s="318"/>
      <c r="M97" s="470"/>
      <c r="N97" s="470"/>
      <c r="O97" s="314"/>
      <c r="P97" s="320"/>
      <c r="Q97" s="324" t="s">
        <v>3566</v>
      </c>
      <c r="R97" s="317"/>
      <c r="S97" s="317"/>
      <c r="T97" s="317"/>
      <c r="U97" s="470"/>
      <c r="V97" s="470"/>
      <c r="W97" s="314"/>
      <c r="X97" s="28"/>
    </row>
    <row r="98" spans="1:24" ht="15.75">
      <c r="A98" s="324" t="s">
        <v>3555</v>
      </c>
      <c r="B98" s="320"/>
      <c r="C98" s="320"/>
      <c r="D98" s="316"/>
      <c r="E98" s="311"/>
      <c r="F98" s="311"/>
      <c r="G98" s="314"/>
      <c r="H98" s="320"/>
      <c r="I98" s="324" t="s">
        <v>3562</v>
      </c>
      <c r="J98" s="316"/>
      <c r="K98" s="317"/>
      <c r="L98" s="318"/>
      <c r="M98" s="470"/>
      <c r="N98" s="470"/>
      <c r="O98" s="314"/>
      <c r="P98" s="320"/>
      <c r="Q98" s="324" t="s">
        <v>3567</v>
      </c>
      <c r="R98" s="317"/>
      <c r="S98" s="317"/>
      <c r="T98" s="317"/>
      <c r="U98" s="470"/>
      <c r="V98" s="470"/>
      <c r="W98" s="314"/>
      <c r="X98" s="28"/>
    </row>
    <row r="99" spans="1:24" ht="15.75">
      <c r="A99" s="324" t="s">
        <v>3556</v>
      </c>
      <c r="B99" s="320"/>
      <c r="C99" s="320"/>
      <c r="D99" s="316"/>
      <c r="E99" s="311"/>
      <c r="F99" s="311"/>
      <c r="G99" s="314"/>
      <c r="H99" s="320"/>
      <c r="I99" s="324" t="s">
        <v>3563</v>
      </c>
      <c r="J99" s="316"/>
      <c r="K99" s="317"/>
      <c r="L99" s="318"/>
      <c r="M99" s="470"/>
      <c r="N99" s="470"/>
      <c r="O99" s="314"/>
      <c r="P99" s="320"/>
      <c r="Q99" s="324" t="s">
        <v>3568</v>
      </c>
      <c r="R99" s="317"/>
      <c r="S99" s="317"/>
      <c r="T99" s="317"/>
      <c r="U99" s="470"/>
      <c r="V99" s="470"/>
      <c r="W99" s="314"/>
      <c r="X99" s="28"/>
    </row>
    <row r="100" spans="1:24" ht="15.75">
      <c r="A100" s="324" t="s">
        <v>3557</v>
      </c>
      <c r="B100" s="320"/>
      <c r="C100" s="320"/>
      <c r="D100" s="316"/>
      <c r="E100" s="311"/>
      <c r="F100" s="311"/>
      <c r="G100" s="313"/>
      <c r="H100" s="320"/>
      <c r="I100" s="324" t="s">
        <v>3564</v>
      </c>
      <c r="J100" s="316"/>
      <c r="K100" s="317"/>
      <c r="L100" s="318"/>
      <c r="M100" s="470"/>
      <c r="N100" s="470"/>
      <c r="O100" s="314"/>
      <c r="P100" s="320"/>
      <c r="Q100" s="324" t="s">
        <v>3569</v>
      </c>
      <c r="R100" s="317"/>
      <c r="S100" s="317"/>
      <c r="T100" s="317"/>
      <c r="U100" s="470"/>
      <c r="V100" s="470"/>
      <c r="W100" s="314"/>
      <c r="X100" s="28"/>
    </row>
    <row r="101" spans="1:24" ht="15.75">
      <c r="A101" s="324" t="s">
        <v>3558</v>
      </c>
      <c r="B101" s="320"/>
      <c r="C101" s="320"/>
      <c r="D101" s="316"/>
      <c r="E101" s="470"/>
      <c r="F101" s="311"/>
      <c r="G101" s="313"/>
      <c r="H101" s="320"/>
      <c r="I101" s="324" t="s">
        <v>3565</v>
      </c>
      <c r="J101" s="316"/>
      <c r="K101" s="317"/>
      <c r="L101" s="318"/>
      <c r="M101" s="470"/>
      <c r="N101" s="470"/>
      <c r="O101" s="314"/>
      <c r="P101" s="320"/>
      <c r="Q101" s="324" t="s">
        <v>3570</v>
      </c>
      <c r="R101" s="317"/>
      <c r="S101" s="317"/>
      <c r="T101" s="317"/>
      <c r="U101" s="470"/>
      <c r="V101" s="470"/>
      <c r="W101" s="314"/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2"/>
      <c r="N102" s="502"/>
      <c r="O102" s="314"/>
      <c r="P102" s="320"/>
      <c r="Q102" s="316"/>
      <c r="R102" s="317"/>
      <c r="S102" s="317"/>
      <c r="T102" s="317"/>
      <c r="U102" s="502"/>
      <c r="V102" s="502"/>
      <c r="W102" s="314"/>
      <c r="X102" s="28"/>
    </row>
    <row r="103" spans="1:24" s="39" customFormat="1" ht="15.75">
      <c r="A103" s="319" t="s">
        <v>192</v>
      </c>
      <c r="B103" s="446"/>
      <c r="C103" s="446"/>
      <c r="D103" s="447"/>
      <c r="E103" s="448"/>
      <c r="F103" s="448"/>
      <c r="G103" s="449" t="s">
        <v>150</v>
      </c>
      <c r="H103" s="446"/>
      <c r="I103" s="319" t="s">
        <v>193</v>
      </c>
      <c r="J103" s="447"/>
      <c r="K103" s="446"/>
      <c r="L103" s="318"/>
      <c r="M103" s="502"/>
      <c r="N103" s="502"/>
      <c r="O103" s="449" t="s">
        <v>150</v>
      </c>
      <c r="P103" s="446"/>
      <c r="Q103" s="319" t="s">
        <v>196</v>
      </c>
      <c r="R103" s="446"/>
      <c r="S103" s="446"/>
      <c r="T103" s="446"/>
      <c r="U103" s="502"/>
      <c r="V103" s="502"/>
      <c r="W103" s="449" t="s">
        <v>150</v>
      </c>
    </row>
    <row r="104" spans="1:24" ht="15.75">
      <c r="A104" s="324" t="s">
        <v>3571</v>
      </c>
      <c r="B104" s="320"/>
      <c r="C104" s="320"/>
      <c r="D104" s="316"/>
      <c r="E104" s="311"/>
      <c r="F104" s="311"/>
      <c r="G104" s="314"/>
      <c r="H104" s="320"/>
      <c r="I104" s="324" t="s">
        <v>2317</v>
      </c>
      <c r="J104" s="316"/>
      <c r="K104" s="317"/>
      <c r="L104" s="318"/>
      <c r="M104" s="470"/>
      <c r="N104" s="470"/>
      <c r="O104" s="314"/>
      <c r="P104" s="320"/>
      <c r="Q104" s="324" t="s">
        <v>3580</v>
      </c>
      <c r="R104" s="317"/>
      <c r="S104" s="317"/>
      <c r="T104" s="317"/>
      <c r="U104" s="470"/>
      <c r="V104" s="470"/>
      <c r="W104" s="314"/>
      <c r="X104" s="28"/>
    </row>
    <row r="105" spans="1:24" ht="15.75">
      <c r="A105" s="324" t="s">
        <v>3572</v>
      </c>
      <c r="B105" s="320"/>
      <c r="C105" s="320"/>
      <c r="D105" s="316"/>
      <c r="E105" s="311"/>
      <c r="F105" s="311"/>
      <c r="G105" s="313"/>
      <c r="H105" s="320"/>
      <c r="I105" s="324" t="s">
        <v>3576</v>
      </c>
      <c r="J105" s="316"/>
      <c r="K105" s="317"/>
      <c r="L105" s="318"/>
      <c r="M105" s="470"/>
      <c r="N105" s="470"/>
      <c r="O105" s="314"/>
      <c r="P105" s="320"/>
      <c r="Q105" s="324" t="s">
        <v>3581</v>
      </c>
      <c r="R105" s="317"/>
      <c r="S105" s="317"/>
      <c r="T105" s="317"/>
      <c r="U105" s="470"/>
      <c r="V105" s="470"/>
      <c r="W105" s="314"/>
      <c r="X105" s="28"/>
    </row>
    <row r="106" spans="1:24" ht="15.75">
      <c r="A106" s="324" t="s">
        <v>3573</v>
      </c>
      <c r="B106" s="320"/>
      <c r="C106" s="320"/>
      <c r="D106" s="316"/>
      <c r="E106" s="311"/>
      <c r="F106" s="311"/>
      <c r="G106" s="314"/>
      <c r="H106" s="320"/>
      <c r="I106" s="324" t="s">
        <v>3577</v>
      </c>
      <c r="J106" s="316"/>
      <c r="K106" s="317"/>
      <c r="L106" s="318"/>
      <c r="M106" s="470"/>
      <c r="N106" s="470"/>
      <c r="O106" s="314"/>
      <c r="P106" s="320"/>
      <c r="Q106" s="324" t="s">
        <v>3582</v>
      </c>
      <c r="R106" s="317"/>
      <c r="S106" s="317"/>
      <c r="T106" s="317"/>
      <c r="U106" s="470"/>
      <c r="V106" s="470"/>
      <c r="W106" s="314"/>
      <c r="X106" s="28"/>
    </row>
    <row r="107" spans="1:24" ht="15.75">
      <c r="A107" s="324" t="s">
        <v>3574</v>
      </c>
      <c r="B107" s="320"/>
      <c r="C107" s="320"/>
      <c r="D107" s="316"/>
      <c r="E107" s="311"/>
      <c r="F107" s="311"/>
      <c r="G107" s="314"/>
      <c r="H107" s="320"/>
      <c r="I107" s="324" t="s">
        <v>3578</v>
      </c>
      <c r="J107" s="316"/>
      <c r="K107" s="317"/>
      <c r="L107" s="318"/>
      <c r="M107" s="470"/>
      <c r="N107" s="470"/>
      <c r="O107" s="314"/>
      <c r="P107" s="320"/>
      <c r="Q107" s="324" t="s">
        <v>3583</v>
      </c>
      <c r="R107" s="317"/>
      <c r="S107" s="317"/>
      <c r="T107" s="317"/>
      <c r="U107" s="470"/>
      <c r="V107" s="470"/>
      <c r="W107" s="314"/>
      <c r="X107" s="28"/>
    </row>
    <row r="108" spans="1:24" ht="15.75">
      <c r="A108" s="324" t="s">
        <v>3575</v>
      </c>
      <c r="B108" s="320"/>
      <c r="C108" s="320"/>
      <c r="D108" s="316"/>
      <c r="E108" s="311"/>
      <c r="F108" s="470"/>
      <c r="G108" s="314"/>
      <c r="H108" s="320"/>
      <c r="I108" s="324" t="s">
        <v>3579</v>
      </c>
      <c r="J108" s="316"/>
      <c r="K108" s="317"/>
      <c r="L108" s="318"/>
      <c r="M108" s="470"/>
      <c r="N108" s="470"/>
      <c r="O108" s="314"/>
      <c r="P108" s="320"/>
      <c r="Q108" s="324" t="s">
        <v>3584</v>
      </c>
      <c r="R108" s="317"/>
      <c r="S108" s="317"/>
      <c r="T108" s="317"/>
      <c r="U108" s="470"/>
      <c r="V108" s="470"/>
      <c r="W108" s="314"/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2"/>
      <c r="N109" s="502"/>
      <c r="O109" s="314"/>
      <c r="P109" s="320"/>
      <c r="Q109" s="317"/>
      <c r="R109" s="317"/>
      <c r="S109" s="317"/>
      <c r="T109" s="317"/>
      <c r="U109" s="502"/>
      <c r="V109" s="502"/>
      <c r="W109" s="314"/>
      <c r="X109" s="28"/>
    </row>
    <row r="110" spans="1:24" s="39" customFormat="1" ht="15.75">
      <c r="A110" s="319" t="s">
        <v>194</v>
      </c>
      <c r="B110" s="446"/>
      <c r="C110" s="446"/>
      <c r="D110" s="447"/>
      <c r="E110" s="448"/>
      <c r="F110" s="448"/>
      <c r="G110" s="449" t="s">
        <v>150</v>
      </c>
      <c r="H110" s="446"/>
      <c r="I110" s="319" t="s">
        <v>195</v>
      </c>
      <c r="J110" s="447"/>
      <c r="K110" s="446"/>
      <c r="L110" s="318"/>
      <c r="M110" s="502"/>
      <c r="N110" s="502"/>
      <c r="O110" s="449" t="s">
        <v>150</v>
      </c>
      <c r="P110" s="446"/>
      <c r="Q110" s="319" t="s">
        <v>176</v>
      </c>
      <c r="R110" s="446"/>
      <c r="S110" s="446"/>
      <c r="T110" s="446"/>
      <c r="U110" s="502"/>
      <c r="V110" s="502"/>
      <c r="W110" s="449" t="s">
        <v>150</v>
      </c>
    </row>
    <row r="111" spans="1:24" ht="15.75">
      <c r="A111" s="324" t="s">
        <v>3585</v>
      </c>
      <c r="B111" s="320"/>
      <c r="C111" s="320"/>
      <c r="D111" s="316"/>
      <c r="E111" s="311"/>
      <c r="F111" s="311"/>
      <c r="G111" s="314"/>
      <c r="H111" s="320"/>
      <c r="I111" s="324" t="s">
        <v>3590</v>
      </c>
      <c r="J111" s="316"/>
      <c r="K111" s="317"/>
      <c r="L111" s="318"/>
      <c r="M111" s="470"/>
      <c r="N111" s="470"/>
      <c r="O111" s="314"/>
      <c r="P111" s="320"/>
      <c r="Q111" s="324" t="s">
        <v>3595</v>
      </c>
      <c r="R111" s="317"/>
      <c r="S111" s="317"/>
      <c r="T111" s="317"/>
      <c r="U111" s="470"/>
      <c r="V111" s="470"/>
      <c r="W111" s="313"/>
      <c r="X111" s="28"/>
    </row>
    <row r="112" spans="1:24" ht="15.75">
      <c r="A112" s="324" t="s">
        <v>3586</v>
      </c>
      <c r="B112" s="320"/>
      <c r="C112" s="320"/>
      <c r="D112" s="316"/>
      <c r="E112" s="311"/>
      <c r="F112" s="311"/>
      <c r="G112" s="314"/>
      <c r="H112" s="320"/>
      <c r="I112" s="324" t="s">
        <v>3591</v>
      </c>
      <c r="J112" s="316"/>
      <c r="K112" s="317"/>
      <c r="L112" s="318"/>
      <c r="M112" s="470"/>
      <c r="N112" s="470"/>
      <c r="O112" s="314"/>
      <c r="P112" s="320"/>
      <c r="Q112" s="324" t="s">
        <v>3596</v>
      </c>
      <c r="R112" s="317"/>
      <c r="S112" s="317"/>
      <c r="T112" s="317"/>
      <c r="U112" s="470"/>
      <c r="V112" s="470"/>
      <c r="W112" s="314"/>
      <c r="X112" s="28"/>
    </row>
    <row r="113" spans="1:26" ht="15.75">
      <c r="A113" s="324" t="s">
        <v>3587</v>
      </c>
      <c r="B113" s="320"/>
      <c r="C113" s="320"/>
      <c r="D113" s="316"/>
      <c r="E113" s="311"/>
      <c r="F113" s="311"/>
      <c r="G113" s="314"/>
      <c r="H113" s="320"/>
      <c r="I113" s="324" t="s">
        <v>3592</v>
      </c>
      <c r="J113" s="316"/>
      <c r="K113" s="317"/>
      <c r="L113" s="318"/>
      <c r="M113" s="470"/>
      <c r="N113" s="470"/>
      <c r="O113" s="314"/>
      <c r="P113" s="320"/>
      <c r="Q113" s="324" t="s">
        <v>4874</v>
      </c>
      <c r="R113" s="317"/>
      <c r="S113" s="317"/>
      <c r="T113" s="317"/>
      <c r="U113" s="470"/>
      <c r="V113" s="470"/>
      <c r="W113" s="314"/>
      <c r="X113" s="28"/>
    </row>
    <row r="114" spans="1:26" ht="15.75">
      <c r="A114" s="324" t="s">
        <v>3588</v>
      </c>
      <c r="B114" s="320"/>
      <c r="C114" s="320"/>
      <c r="D114" s="316"/>
      <c r="E114" s="311"/>
      <c r="F114" s="311"/>
      <c r="G114" s="314"/>
      <c r="H114" s="320"/>
      <c r="I114" s="324" t="s">
        <v>3593</v>
      </c>
      <c r="J114" s="316"/>
      <c r="K114" s="317"/>
      <c r="L114" s="318"/>
      <c r="M114" s="470"/>
      <c r="N114" s="470"/>
      <c r="O114" s="314"/>
      <c r="P114" s="320"/>
      <c r="Q114" s="324" t="s">
        <v>3597</v>
      </c>
      <c r="R114" s="317"/>
      <c r="S114" s="317"/>
      <c r="T114" s="317"/>
      <c r="U114" s="470"/>
      <c r="V114" s="470"/>
      <c r="W114" s="314"/>
      <c r="X114" s="28"/>
    </row>
    <row r="115" spans="1:26" ht="15.75">
      <c r="A115" s="324" t="s">
        <v>3589</v>
      </c>
      <c r="D115" s="296"/>
      <c r="E115" s="311"/>
      <c r="F115" s="470"/>
      <c r="G115" s="313"/>
      <c r="H115" s="296"/>
      <c r="I115" s="324" t="s">
        <v>3594</v>
      </c>
      <c r="J115" s="296"/>
      <c r="K115" s="28"/>
      <c r="L115" s="297"/>
      <c r="M115" s="470"/>
      <c r="N115" s="470"/>
      <c r="O115" s="313"/>
      <c r="P115" s="28"/>
      <c r="Q115" s="324" t="s">
        <v>3598</v>
      </c>
      <c r="R115" s="28"/>
      <c r="S115" s="28"/>
      <c r="T115" s="28"/>
      <c r="U115" s="470"/>
      <c r="V115" s="470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7" t="s">
        <v>3486</v>
      </c>
      <c r="E118" s="437" t="s">
        <v>3487</v>
      </c>
      <c r="F118" s="437" t="s">
        <v>844</v>
      </c>
      <c r="G118" s="437" t="s">
        <v>2540</v>
      </c>
      <c r="H118" s="437" t="s">
        <v>2208</v>
      </c>
      <c r="I118" s="437" t="s">
        <v>2210</v>
      </c>
      <c r="J118" s="437" t="s">
        <v>2209</v>
      </c>
      <c r="K118" s="437" t="s">
        <v>2211</v>
      </c>
      <c r="L118" s="437" t="s">
        <v>2212</v>
      </c>
      <c r="M118" s="437" t="s">
        <v>2213</v>
      </c>
      <c r="N118" s="437" t="s">
        <v>2214</v>
      </c>
      <c r="O118" s="437" t="s">
        <v>2215</v>
      </c>
      <c r="P118" s="437" t="s">
        <v>2216</v>
      </c>
      <c r="Q118" s="437" t="s">
        <v>2217</v>
      </c>
      <c r="R118" s="437" t="s">
        <v>2218</v>
      </c>
      <c r="S118" s="437" t="s">
        <v>2195</v>
      </c>
      <c r="T118" s="437" t="s">
        <v>2219</v>
      </c>
      <c r="U118" s="437" t="s">
        <v>2220</v>
      </c>
      <c r="V118" s="202" t="s">
        <v>40</v>
      </c>
      <c r="W118" s="28"/>
      <c r="X118" s="28"/>
      <c r="Y118" s="28"/>
      <c r="Z118" s="28"/>
    </row>
    <row r="119" spans="1:26" ht="15.75">
      <c r="A119" s="28" t="s">
        <v>3525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303">
        <f>SUM(D119:U119)</f>
        <v>16</v>
      </c>
      <c r="W119" s="301">
        <f>SUM($F$80,$M$80,$V$76,$E$87,$N$87,$U$86,$E$94,$N$93,$U$94,$E$101,$N$101,$U$97,$F$108,$M$108,$V$107,$F$115,$M$114,$V$115)</f>
        <v>3843.0200000000032</v>
      </c>
      <c r="X119" s="50" t="s">
        <v>60</v>
      </c>
      <c r="Z119" s="28"/>
    </row>
    <row r="120" spans="1:26" ht="15.75">
      <c r="A120" s="28" t="s">
        <v>2308</v>
      </c>
      <c r="D120" s="50">
        <v>3</v>
      </c>
      <c r="E120" s="50">
        <v>1</v>
      </c>
      <c r="F120" s="50">
        <v>0</v>
      </c>
      <c r="G120" s="50">
        <v>2</v>
      </c>
      <c r="H120" s="50">
        <v>3</v>
      </c>
      <c r="I120" s="50">
        <v>3</v>
      </c>
      <c r="J120" s="50">
        <v>1</v>
      </c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303">
        <f>SUM(D120:U120)</f>
        <v>13</v>
      </c>
      <c r="W120" s="505">
        <f>SUM($E$79,$N$78,$V$80,$E$84,$N$83,$U$83,$F$93,$M$92,$V$94,$F$100,$M$99,$U$101,$F$105,$M$104,$V$104,$E$114,$N$113,$U$115)</f>
        <v>3796.5999999999995</v>
      </c>
      <c r="X120" s="50" t="s">
        <v>62</v>
      </c>
      <c r="Y120" s="28"/>
      <c r="Z120" s="28"/>
    </row>
    <row r="121" spans="1:26" ht="15.75">
      <c r="A121" s="28" t="s">
        <v>3601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303">
        <f>SUM(D121:U121)</f>
        <v>12</v>
      </c>
      <c r="W121" s="505">
        <f>SUM($E$77,$N$80,$U$77,$F$84,$M$84,$V$85,$F$90,$M$91,$V$93,$F$98,$M$101,$V$98,$E$105,$N$105,$U$106,$E$111,$N$112,$U$114)</f>
        <v>3656.8799999999987</v>
      </c>
      <c r="X121" s="50" t="s">
        <v>64</v>
      </c>
      <c r="Y121" s="28"/>
      <c r="Z121" s="28"/>
    </row>
    <row r="122" spans="1:26" ht="15.75">
      <c r="A122" s="414" t="s">
        <v>3603</v>
      </c>
      <c r="B122" s="327"/>
      <c r="C122" s="327"/>
      <c r="D122" s="330">
        <v>0</v>
      </c>
      <c r="E122" s="330">
        <v>2</v>
      </c>
      <c r="F122" s="330">
        <v>3</v>
      </c>
      <c r="G122" s="330">
        <v>1</v>
      </c>
      <c r="H122" s="330">
        <v>3</v>
      </c>
      <c r="I122" s="330">
        <v>0</v>
      </c>
      <c r="J122" s="330">
        <v>3</v>
      </c>
      <c r="K122" s="330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29">
        <f>SUM(D122:U122)</f>
        <v>12</v>
      </c>
      <c r="W122" s="506">
        <f>SUM($E$78,$N$79,$U$78,$F$87,$M$86,$V$83,$E$92,$N$91,$U$91,$F$99,$M$100,$V$99,$E$108,$N$107,$U$104,$F$113,$M$112,$V$112)</f>
        <v>3207.8799999999987</v>
      </c>
      <c r="X122" s="330" t="s">
        <v>66</v>
      </c>
      <c r="Y122" s="28"/>
      <c r="Z122" s="28"/>
    </row>
    <row r="123" spans="1:26" ht="15.75">
      <c r="A123" s="517" t="s">
        <v>2258</v>
      </c>
      <c r="B123" s="534"/>
      <c r="C123" s="534"/>
      <c r="D123" s="535">
        <v>2</v>
      </c>
      <c r="E123" s="535">
        <v>1</v>
      </c>
      <c r="F123" s="535">
        <v>3</v>
      </c>
      <c r="G123" s="535">
        <v>0</v>
      </c>
      <c r="H123" s="535">
        <v>1</v>
      </c>
      <c r="I123" s="535">
        <v>2</v>
      </c>
      <c r="J123" s="535">
        <v>2</v>
      </c>
      <c r="K123" s="535"/>
      <c r="L123" s="535"/>
      <c r="M123" s="535"/>
      <c r="N123" s="535"/>
      <c r="O123" s="535"/>
      <c r="P123" s="535"/>
      <c r="Q123" s="535"/>
      <c r="R123" s="535"/>
      <c r="S123" s="535"/>
      <c r="T123" s="535"/>
      <c r="U123" s="535"/>
      <c r="V123" s="536">
        <f>SUM(D123:U123)</f>
        <v>11</v>
      </c>
      <c r="W123" s="537">
        <f>SUM($F$76,$M$79,$U$79,$F$83,$M$87,$V$84,$E$93,$N$94,$U$93,$E$97,$N$100,$V$100,$E$104,$N$108,$U$105,$F$114,$M$115,$V$114)</f>
        <v>4125.1000000000022</v>
      </c>
      <c r="X123" s="28"/>
      <c r="Y123" s="28"/>
      <c r="Z123" s="28"/>
    </row>
    <row r="124" spans="1:26" ht="15.75">
      <c r="A124" s="28" t="s">
        <v>3602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/>
      <c r="L124" s="50"/>
      <c r="M124" s="50"/>
      <c r="N124" s="1"/>
      <c r="O124" s="1"/>
      <c r="P124" s="50"/>
      <c r="Q124" s="50"/>
      <c r="R124" s="50"/>
      <c r="S124" s="50"/>
      <c r="T124" s="50"/>
      <c r="U124" s="50"/>
      <c r="V124" s="303">
        <f>SUM(D124:U124)</f>
        <v>11</v>
      </c>
      <c r="W124" s="505">
        <f>SUM($F$77,$M$76,$V$78,$E$83,$M$85,$V$86,$E$91,$N$92,$U$90,$E$98,$N$97,$U$99,$F$104,$N$106,$U$107,$F$112,$M$113,$V$111)</f>
        <v>3018.9599999999991</v>
      </c>
      <c r="X124" s="28"/>
      <c r="Y124" s="28"/>
      <c r="Z124" s="28"/>
    </row>
    <row r="125" spans="1:26" ht="15.75">
      <c r="A125" s="281" t="s">
        <v>3599</v>
      </c>
      <c r="D125" s="50">
        <v>1</v>
      </c>
      <c r="E125" s="50">
        <v>1</v>
      </c>
      <c r="F125" s="50">
        <v>3</v>
      </c>
      <c r="G125" s="50">
        <v>0</v>
      </c>
      <c r="H125" s="50">
        <v>0</v>
      </c>
      <c r="I125" s="50">
        <v>1</v>
      </c>
      <c r="J125" s="50">
        <v>3</v>
      </c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303">
        <f>SUM(D125:U125)</f>
        <v>9</v>
      </c>
      <c r="W125" s="505">
        <f>SUM($E$76,$N$76,$U$76,$F$85,$M$83,$V$87,$E$90,$M$90,$V$91,$F$97,$M$97,$V$97,$E$106,$N$104,$U$108,$F$111,$N$111,$U$112)</f>
        <v>3677.9199999999992</v>
      </c>
      <c r="X125" s="28"/>
      <c r="Y125" s="28"/>
      <c r="Z125" s="28"/>
    </row>
    <row r="126" spans="1:26" ht="15.75">
      <c r="A126" s="281" t="s">
        <v>2273</v>
      </c>
      <c r="D126" s="50">
        <v>3</v>
      </c>
      <c r="E126" s="50">
        <v>2</v>
      </c>
      <c r="F126" s="50">
        <v>0</v>
      </c>
      <c r="G126" s="50">
        <v>3</v>
      </c>
      <c r="H126" s="50">
        <v>0</v>
      </c>
      <c r="I126" s="50">
        <v>1</v>
      </c>
      <c r="J126" s="50">
        <v>0</v>
      </c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303">
        <f>SUM(D126:U126)</f>
        <v>9</v>
      </c>
      <c r="W126" s="505">
        <f>SUM($F$78,$M$78,$V$79,$E$86,$N$85,$U$85,$F$94,$N$90,$U$92,$E$99,$N$99,$U$100,$F$107,$M$106,$V$106,$E$115,$M$111,$V$113)</f>
        <v>3060.7899999999986</v>
      </c>
      <c r="X126" s="28"/>
      <c r="Y126" s="28"/>
      <c r="Z126" s="28"/>
    </row>
    <row r="127" spans="1:26" ht="15.75">
      <c r="A127" s="28" t="s">
        <v>3604</v>
      </c>
      <c r="D127" s="50">
        <v>0</v>
      </c>
      <c r="E127" s="50">
        <v>3</v>
      </c>
      <c r="F127" s="50">
        <v>0</v>
      </c>
      <c r="G127" s="50">
        <v>3</v>
      </c>
      <c r="H127" s="50">
        <v>0</v>
      </c>
      <c r="I127" s="50">
        <v>1</v>
      </c>
      <c r="J127" s="50">
        <v>0</v>
      </c>
      <c r="K127" s="50"/>
      <c r="L127" s="50"/>
      <c r="M127" s="1"/>
      <c r="N127" s="50"/>
      <c r="O127" s="50"/>
      <c r="P127" s="50"/>
      <c r="Q127" s="50"/>
      <c r="R127" s="50"/>
      <c r="S127" s="50"/>
      <c r="T127" s="50"/>
      <c r="U127" s="50"/>
      <c r="V127" s="303">
        <f>SUM(D127:U127)</f>
        <v>7</v>
      </c>
      <c r="W127" s="505">
        <f>SUM($F$79,$M$77,$V$77,$E$85,$N$86,$U$84,$F$91,$M$93,$V$92,$E$100,$N$98,$U$98,$F$106,$M$107,$V$105,$E$112,$N$114,$U$113)</f>
        <v>2178.7199999999984</v>
      </c>
      <c r="X127" s="28"/>
      <c r="Y127" s="28"/>
      <c r="Z127" s="28"/>
    </row>
    <row r="128" spans="1:26" ht="15.75">
      <c r="A128" s="28" t="s">
        <v>3600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303">
        <f>SUM(D128:U128)</f>
        <v>5</v>
      </c>
      <c r="W128" s="505">
        <f>SUM($E$80,$N$77,$U$80,$F$86,$N$84,$U$87,$F$92,$M$94,$V$90,$F$101,$M$98,$V$101,$E$107,$M$105,$V$108,$E$113,$N$115,$U$111)</f>
        <v>2971.4799999999987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71">
        <f>SUM(W119:W128)</f>
        <v>33537.349999999991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71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2174</v>
      </c>
      <c r="B133" s="326"/>
      <c r="D133" s="437"/>
      <c r="E133" s="437"/>
      <c r="F133" s="437"/>
      <c r="G133" s="437"/>
      <c r="H133" s="437"/>
      <c r="I133" s="437"/>
      <c r="J133" s="437"/>
      <c r="K133" s="437"/>
      <c r="L133" s="437"/>
      <c r="M133" s="437"/>
      <c r="N133" s="437"/>
      <c r="O133" s="437"/>
      <c r="P133" s="437"/>
      <c r="Q133" s="437"/>
      <c r="R133" s="437"/>
      <c r="S133" s="437"/>
      <c r="T133" s="437"/>
      <c r="U133" s="437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6"/>
      <c r="C135" s="446"/>
      <c r="D135" s="447"/>
      <c r="E135" s="447"/>
      <c r="F135" s="447"/>
      <c r="G135" s="318" t="s">
        <v>150</v>
      </c>
      <c r="H135" s="446"/>
      <c r="I135" s="319" t="s">
        <v>184</v>
      </c>
      <c r="J135" s="447"/>
      <c r="K135" s="446"/>
      <c r="L135" s="318"/>
      <c r="M135" s="446"/>
      <c r="N135" s="446"/>
      <c r="O135" s="318" t="s">
        <v>150</v>
      </c>
      <c r="P135" s="446"/>
      <c r="Q135" s="319" t="s">
        <v>844</v>
      </c>
      <c r="R135" s="446"/>
      <c r="S135" s="446"/>
      <c r="T135" s="446"/>
      <c r="U135" s="446"/>
      <c r="V135" s="446"/>
      <c r="W135" s="318" t="s">
        <v>150</v>
      </c>
    </row>
    <row r="136" spans="1:26" ht="15.75">
      <c r="A136" s="324" t="s">
        <v>3626</v>
      </c>
      <c r="B136" s="320"/>
      <c r="C136" s="320"/>
      <c r="D136" s="316"/>
      <c r="E136" s="470">
        <f>'Punten per wedstrijd'!E142*1.2</f>
        <v>392.51999999999992</v>
      </c>
      <c r="F136" s="470">
        <f>'Punten per wedstrijd'!E191</f>
        <v>256.89999999999998</v>
      </c>
      <c r="G136" s="313" t="s">
        <v>4600</v>
      </c>
      <c r="H136" s="320"/>
      <c r="I136" s="324" t="s">
        <v>3684</v>
      </c>
      <c r="J136" s="316"/>
      <c r="K136" s="317"/>
      <c r="L136" s="318"/>
      <c r="M136" s="470">
        <f>'Punten per wedstrijd'!E66*1.2</f>
        <v>309</v>
      </c>
      <c r="N136" s="470">
        <f>'Punten per wedstrijd'!E38</f>
        <v>211.69999999999982</v>
      </c>
      <c r="O136" s="313" t="s">
        <v>4600</v>
      </c>
      <c r="P136" s="320"/>
      <c r="Q136" s="324" t="s">
        <v>3689</v>
      </c>
      <c r="R136" s="317"/>
      <c r="S136" s="317"/>
      <c r="T136" s="317"/>
      <c r="U136" s="470">
        <f>'Punten per wedstrijd'!F142*1.2</f>
        <v>537.12000000000069</v>
      </c>
      <c r="V136" s="470">
        <f>'Punten per wedstrijd'!F194</f>
        <v>288.40000000000055</v>
      </c>
      <c r="W136" s="313" t="s">
        <v>4600</v>
      </c>
      <c r="Y136" s="301"/>
      <c r="Z136" s="300"/>
    </row>
    <row r="137" spans="1:26" ht="15.75">
      <c r="A137" s="324" t="s">
        <v>3627</v>
      </c>
      <c r="B137" s="320"/>
      <c r="C137" s="320"/>
      <c r="D137" s="316"/>
      <c r="E137" s="470">
        <f>'Punten per wedstrijd'!E154*1.2</f>
        <v>660.24</v>
      </c>
      <c r="F137" s="470">
        <f>'Punten per wedstrijd'!E170</f>
        <v>584.70000000000005</v>
      </c>
      <c r="G137" s="313" t="s">
        <v>4602</v>
      </c>
      <c r="H137" s="320"/>
      <c r="I137" s="324" t="s">
        <v>3685</v>
      </c>
      <c r="J137" s="316"/>
      <c r="K137" s="317"/>
      <c r="L137" s="318"/>
      <c r="M137" s="470">
        <f>'Punten per wedstrijd'!E81*1.2</f>
        <v>72.599999999999994</v>
      </c>
      <c r="N137" s="470">
        <f>'Punten per wedstrijd'!E103</f>
        <v>191.5</v>
      </c>
      <c r="O137" s="313" t="s">
        <v>4601</v>
      </c>
      <c r="P137" s="320"/>
      <c r="Q137" s="324" t="s">
        <v>3690</v>
      </c>
      <c r="R137" s="317"/>
      <c r="S137" s="317"/>
      <c r="T137" s="317"/>
      <c r="U137" s="470">
        <f>'Punten per wedstrijd'!F154*1.2</f>
        <v>593.99999999999943</v>
      </c>
      <c r="V137" s="470">
        <f>'Punten per wedstrijd'!F185</f>
        <v>196.39999999999964</v>
      </c>
      <c r="W137" s="313" t="s">
        <v>4600</v>
      </c>
      <c r="Y137" s="301"/>
      <c r="Z137" s="300"/>
    </row>
    <row r="138" spans="1:26" ht="15.75">
      <c r="A138" s="324" t="s">
        <v>3628</v>
      </c>
      <c r="B138" s="320"/>
      <c r="C138" s="320"/>
      <c r="D138" s="316"/>
      <c r="E138" s="470">
        <f>'Punten per wedstrijd'!E177*1.2</f>
        <v>402.84</v>
      </c>
      <c r="F138" s="470">
        <f>'Punten per wedstrijd'!E189</f>
        <v>280.89999999999998</v>
      </c>
      <c r="G138" s="313" t="s">
        <v>4600</v>
      </c>
      <c r="H138" s="320"/>
      <c r="I138" s="324" t="s">
        <v>3686</v>
      </c>
      <c r="J138" s="316"/>
      <c r="K138" s="317"/>
      <c r="L138" s="318"/>
      <c r="M138" s="470">
        <f>'Punten per wedstrijd'!E85*1.2</f>
        <v>86.999999999999929</v>
      </c>
      <c r="N138" s="470">
        <f>'Punten per wedstrijd'!E80</f>
        <v>240.90000000000009</v>
      </c>
      <c r="O138" s="314" t="s">
        <v>4601</v>
      </c>
      <c r="P138" s="320"/>
      <c r="Q138" s="324" t="s">
        <v>3691</v>
      </c>
      <c r="R138" s="317"/>
      <c r="S138" s="317"/>
      <c r="T138" s="317"/>
      <c r="U138" s="470">
        <f>'Punten per wedstrijd'!F177*1.2</f>
        <v>407.51999999999936</v>
      </c>
      <c r="V138" s="470">
        <f>'Punten per wedstrijd'!F170</f>
        <v>664.69999999999959</v>
      </c>
      <c r="W138" s="314" t="s">
        <v>4601</v>
      </c>
      <c r="Y138" s="301"/>
      <c r="Z138" s="300"/>
    </row>
    <row r="139" spans="1:26" ht="15.75">
      <c r="A139" s="324" t="s">
        <v>2290</v>
      </c>
      <c r="B139" s="320"/>
      <c r="C139" s="320"/>
      <c r="D139" s="316"/>
      <c r="E139" s="470">
        <f>'Punten per wedstrijd'!E184*1.2</f>
        <v>251.63999999999993</v>
      </c>
      <c r="F139" s="470">
        <f>'Punten per wedstrijd'!E185</f>
        <v>73.900000000000006</v>
      </c>
      <c r="G139" s="313" t="s">
        <v>4600</v>
      </c>
      <c r="H139" s="320"/>
      <c r="I139" s="324" t="s">
        <v>3687</v>
      </c>
      <c r="J139" s="316"/>
      <c r="K139" s="317"/>
      <c r="L139" s="318"/>
      <c r="M139" s="470">
        <f>'Punten per wedstrijd'!E87*1.2</f>
        <v>140.4</v>
      </c>
      <c r="N139" s="470">
        <f>'Punten per wedstrijd'!E73</f>
        <v>251.70000000000016</v>
      </c>
      <c r="O139" s="314" t="s">
        <v>4601</v>
      </c>
      <c r="P139" s="320"/>
      <c r="Q139" s="324" t="s">
        <v>4224</v>
      </c>
      <c r="R139" s="317"/>
      <c r="S139" s="317"/>
      <c r="T139" s="317"/>
      <c r="U139" s="470">
        <f>'Punten per wedstrijd'!F191*1.2</f>
        <v>435.11999999999932</v>
      </c>
      <c r="V139" s="470">
        <f>'Punten per wedstrijd'!F189</f>
        <v>655.90000000000009</v>
      </c>
      <c r="W139" s="314" t="s">
        <v>4601</v>
      </c>
      <c r="Y139" s="28"/>
      <c r="Z139" s="28"/>
    </row>
    <row r="140" spans="1:26" ht="15.75">
      <c r="A140" s="324" t="s">
        <v>3629</v>
      </c>
      <c r="B140" s="320"/>
      <c r="C140" s="320"/>
      <c r="D140" s="316"/>
      <c r="E140" s="470">
        <f>'Punten per wedstrijd'!E207*1.2</f>
        <v>486.23999999999995</v>
      </c>
      <c r="F140" s="470">
        <f>'Punten per wedstrijd'!E194</f>
        <v>188.20000000000002</v>
      </c>
      <c r="G140" s="313" t="s">
        <v>4600</v>
      </c>
      <c r="H140" s="320"/>
      <c r="I140" s="324" t="s">
        <v>3688</v>
      </c>
      <c r="J140" s="316"/>
      <c r="K140" s="317"/>
      <c r="L140" s="318"/>
      <c r="M140" s="470">
        <f>'Punten per wedstrijd'!E90*1.2</f>
        <v>460.2</v>
      </c>
      <c r="N140" s="470">
        <f>'Punten per wedstrijd'!E50</f>
        <v>160.99999999999989</v>
      </c>
      <c r="O140" s="314" t="s">
        <v>4600</v>
      </c>
      <c r="P140" s="320"/>
      <c r="Q140" s="324" t="s">
        <v>3692</v>
      </c>
      <c r="R140" s="317"/>
      <c r="S140" s="317"/>
      <c r="T140" s="317"/>
      <c r="U140" s="470">
        <f>'Punten per wedstrijd'!F207*1.2</f>
        <v>144.95999999999967</v>
      </c>
      <c r="V140" s="470">
        <f>'Punten per wedstrijd'!F184</f>
        <v>582.80000000000041</v>
      </c>
      <c r="W140" s="314" t="s">
        <v>4601</v>
      </c>
      <c r="Y140" s="28"/>
      <c r="Z140" s="28"/>
    </row>
    <row r="141" spans="1:26" ht="15.75">
      <c r="A141" s="323"/>
      <c r="B141" s="320"/>
      <c r="C141" s="320"/>
      <c r="D141" s="316"/>
      <c r="E141" s="470"/>
      <c r="F141" s="470"/>
      <c r="G141" s="313"/>
      <c r="H141" s="320"/>
      <c r="I141" s="320"/>
      <c r="J141" s="316"/>
      <c r="K141" s="317"/>
      <c r="L141" s="318"/>
      <c r="M141" s="502"/>
      <c r="N141" s="502"/>
      <c r="O141" s="314"/>
      <c r="P141" s="320"/>
      <c r="Q141" s="316"/>
      <c r="R141" s="317"/>
      <c r="S141" s="317"/>
      <c r="T141" s="317"/>
      <c r="U141" s="502"/>
      <c r="V141" s="502"/>
      <c r="W141" s="314"/>
      <c r="Y141" s="28"/>
      <c r="Z141" s="299"/>
    </row>
    <row r="142" spans="1:26" s="39" customFormat="1" ht="15.75">
      <c r="A142" s="319" t="s">
        <v>2221</v>
      </c>
      <c r="B142" s="446"/>
      <c r="C142" s="446"/>
      <c r="D142" s="447"/>
      <c r="E142" s="470"/>
      <c r="F142" s="470"/>
      <c r="G142" s="449" t="s">
        <v>150</v>
      </c>
      <c r="H142" s="446"/>
      <c r="I142" s="319" t="s">
        <v>186</v>
      </c>
      <c r="J142" s="447"/>
      <c r="K142" s="446"/>
      <c r="L142" s="318"/>
      <c r="M142" s="502"/>
      <c r="N142" s="502"/>
      <c r="O142" s="449" t="s">
        <v>150</v>
      </c>
      <c r="P142" s="446"/>
      <c r="Q142" s="319" t="s">
        <v>175</v>
      </c>
      <c r="R142" s="446"/>
      <c r="S142" s="446"/>
      <c r="T142" s="446"/>
      <c r="U142" s="502"/>
      <c r="V142" s="502"/>
      <c r="W142" s="449" t="s">
        <v>150</v>
      </c>
    </row>
    <row r="143" spans="1:26" ht="15.75">
      <c r="A143" s="324" t="s">
        <v>3693</v>
      </c>
      <c r="B143" s="320"/>
      <c r="C143" s="320"/>
      <c r="D143" s="316"/>
      <c r="E143" s="470">
        <f>'Punten per wedstrijd'!F66*1.2</f>
        <v>292.8</v>
      </c>
      <c r="F143" s="470">
        <f>'Punten per wedstrijd'!F87</f>
        <v>430.69999999999982</v>
      </c>
      <c r="G143" s="313" t="s">
        <v>4601</v>
      </c>
      <c r="H143" s="320"/>
      <c r="I143" s="324" t="s">
        <v>3698</v>
      </c>
      <c r="J143" s="316"/>
      <c r="K143" s="317"/>
      <c r="L143" s="318"/>
      <c r="M143" s="470">
        <f>'Punten per wedstrijd'!G38*1.2</f>
        <v>246.24000000000032</v>
      </c>
      <c r="N143" s="470">
        <f>'Punten per wedstrijd'!G80</f>
        <v>25.200000000000273</v>
      </c>
      <c r="O143" s="314" t="s">
        <v>4600</v>
      </c>
      <c r="P143" s="320"/>
      <c r="Q143" s="324" t="s">
        <v>3703</v>
      </c>
      <c r="R143" s="317"/>
      <c r="S143" s="317"/>
      <c r="T143" s="317"/>
      <c r="U143" s="470">
        <f>'Punten per wedstrijd'!G184*1.2</f>
        <v>1240.68</v>
      </c>
      <c r="V143" s="470">
        <f>'Punten per wedstrijd'!G177</f>
        <v>1083.8000000000006</v>
      </c>
      <c r="W143" s="313" t="s">
        <v>4602</v>
      </c>
      <c r="Y143" s="301"/>
      <c r="Z143" s="300"/>
    </row>
    <row r="144" spans="1:26" ht="15.75">
      <c r="A144" s="324" t="s">
        <v>3694</v>
      </c>
      <c r="B144" s="320"/>
      <c r="C144" s="320"/>
      <c r="D144" s="316"/>
      <c r="E144" s="470">
        <f>'Punten per wedstrijd'!F80*1.2</f>
        <v>78</v>
      </c>
      <c r="F144" s="470">
        <f>'Punten per wedstrijd'!F50</f>
        <v>541.00000000000068</v>
      </c>
      <c r="G144" s="313" t="s">
        <v>4601</v>
      </c>
      <c r="H144" s="320"/>
      <c r="I144" s="324" t="s">
        <v>3699</v>
      </c>
      <c r="J144" s="316"/>
      <c r="K144" s="317"/>
      <c r="L144" s="318"/>
      <c r="M144" s="470">
        <f>'Punten per wedstrijd'!G50*1.2</f>
        <v>337.67999999999898</v>
      </c>
      <c r="N144" s="470">
        <f>'Punten per wedstrijd'!G103</f>
        <v>170</v>
      </c>
      <c r="O144" s="314" t="s">
        <v>4600</v>
      </c>
      <c r="P144" s="320"/>
      <c r="Q144" s="324" t="s">
        <v>3704</v>
      </c>
      <c r="R144" s="317"/>
      <c r="S144" s="317"/>
      <c r="T144" s="317"/>
      <c r="U144" s="470">
        <f>'Punten per wedstrijd'!G185*1.2</f>
        <v>514.6799999999995</v>
      </c>
      <c r="V144" s="470">
        <f>'Punten per wedstrijd'!G191</f>
        <v>756.20000000000073</v>
      </c>
      <c r="W144" s="314" t="s">
        <v>4601</v>
      </c>
      <c r="Y144" s="301"/>
      <c r="Z144" s="300"/>
    </row>
    <row r="145" spans="1:26" ht="15.75">
      <c r="A145" s="324" t="s">
        <v>3695</v>
      </c>
      <c r="B145" s="320"/>
      <c r="C145" s="320"/>
      <c r="D145" s="316"/>
      <c r="E145" s="470">
        <f>'Punten per wedstrijd'!F81*1.2</f>
        <v>176.15999999999966</v>
      </c>
      <c r="F145" s="470">
        <f>'Punten per wedstrijd'!F38</f>
        <v>286.70000000000073</v>
      </c>
      <c r="G145" s="313" t="s">
        <v>4601</v>
      </c>
      <c r="H145" s="320"/>
      <c r="I145" s="324" t="s">
        <v>3700</v>
      </c>
      <c r="J145" s="316"/>
      <c r="K145" s="317"/>
      <c r="L145" s="318"/>
      <c r="M145" s="470">
        <f>'Punten per wedstrijd'!G66*1.2</f>
        <v>59.279999999999561</v>
      </c>
      <c r="N145" s="470">
        <f>'Punten per wedstrijd'!G85</f>
        <v>21</v>
      </c>
      <c r="O145" s="314" t="s">
        <v>4600</v>
      </c>
      <c r="P145" s="320"/>
      <c r="Q145" s="324" t="s">
        <v>3705</v>
      </c>
      <c r="R145" s="317"/>
      <c r="S145" s="317"/>
      <c r="T145" s="317"/>
      <c r="U145" s="470">
        <f>'Punten per wedstrijd'!G189*1.2</f>
        <v>1071.9599999999984</v>
      </c>
      <c r="V145" s="470">
        <f>'Punten per wedstrijd'!G154</f>
        <v>812.49999999999909</v>
      </c>
      <c r="W145" s="313" t="s">
        <v>4600</v>
      </c>
      <c r="Y145" s="301"/>
      <c r="Z145" s="300"/>
    </row>
    <row r="146" spans="1:26" ht="15.75">
      <c r="A146" s="324" t="s">
        <v>3696</v>
      </c>
      <c r="B146" s="320"/>
      <c r="C146" s="320"/>
      <c r="D146" s="316"/>
      <c r="E146" s="470">
        <f>'Punten per wedstrijd'!F85*1.2</f>
        <v>239.39999999999998</v>
      </c>
      <c r="F146" s="470">
        <f>'Punten per wedstrijd'!F103</f>
        <v>502.7999999999995</v>
      </c>
      <c r="G146" s="313" t="s">
        <v>4601</v>
      </c>
      <c r="H146" s="320"/>
      <c r="I146" s="324" t="s">
        <v>3701</v>
      </c>
      <c r="J146" s="316"/>
      <c r="K146" s="317"/>
      <c r="L146" s="318"/>
      <c r="M146" s="470">
        <f>'Punten per wedstrijd'!G73*1.2</f>
        <v>343.07999999999953</v>
      </c>
      <c r="N146" s="470">
        <f>'Punten per wedstrijd'!G81</f>
        <v>98.399999999999864</v>
      </c>
      <c r="O146" s="314" t="s">
        <v>4600</v>
      </c>
      <c r="P146" s="320"/>
      <c r="Q146" s="324" t="s">
        <v>3706</v>
      </c>
      <c r="R146" s="317"/>
      <c r="S146" s="317"/>
      <c r="T146" s="317"/>
      <c r="U146" s="470">
        <f>'Punten per wedstrijd'!G194*1.2</f>
        <v>628.56000000000017</v>
      </c>
      <c r="V146" s="470">
        <f>'Punten per wedstrijd'!G170</f>
        <v>585.09999999999991</v>
      </c>
      <c r="W146" s="313" t="s">
        <v>4602</v>
      </c>
      <c r="Y146" s="28"/>
      <c r="Z146" s="28"/>
    </row>
    <row r="147" spans="1:26" ht="15.75">
      <c r="A147" s="324" t="s">
        <v>3697</v>
      </c>
      <c r="B147" s="320"/>
      <c r="C147" s="320"/>
      <c r="D147" s="316"/>
      <c r="E147" s="470">
        <f>'Punten per wedstrijd'!F90*1.2</f>
        <v>680.81999999999982</v>
      </c>
      <c r="F147" s="470">
        <f>'Punten per wedstrijd'!F73</f>
        <v>249.5</v>
      </c>
      <c r="G147" s="313" t="s">
        <v>4600</v>
      </c>
      <c r="H147" s="320"/>
      <c r="I147" s="324" t="s">
        <v>3702</v>
      </c>
      <c r="J147" s="316"/>
      <c r="K147" s="317"/>
      <c r="L147" s="318"/>
      <c r="M147" s="470">
        <f>'Punten per wedstrijd'!G87*1.2</f>
        <v>453.84000000000032</v>
      </c>
      <c r="N147" s="470">
        <f>'Punten per wedstrijd'!G90</f>
        <v>406.10000000000036</v>
      </c>
      <c r="O147" s="313" t="s">
        <v>4602</v>
      </c>
      <c r="P147" s="320"/>
      <c r="Q147" s="324" t="s">
        <v>3707</v>
      </c>
      <c r="R147" s="317"/>
      <c r="S147" s="317"/>
      <c r="T147" s="317"/>
      <c r="U147" s="470">
        <f>'Punten per wedstrijd'!G207*1.2</f>
        <v>797.15999999999906</v>
      </c>
      <c r="V147" s="470">
        <f>'Punten per wedstrijd'!G142</f>
        <v>941.70000000000027</v>
      </c>
      <c r="W147" s="313" t="s">
        <v>4599</v>
      </c>
      <c r="Y147" s="28"/>
      <c r="Z147" s="28"/>
    </row>
    <row r="148" spans="1:26" ht="15.75">
      <c r="A148" s="323"/>
      <c r="B148" s="320"/>
      <c r="C148" s="320"/>
      <c r="D148" s="316"/>
      <c r="E148" s="470"/>
      <c r="F148" s="470"/>
      <c r="G148" s="311"/>
      <c r="H148" s="320"/>
      <c r="I148" s="316"/>
      <c r="J148" s="316"/>
      <c r="K148" s="317"/>
      <c r="L148" s="318"/>
      <c r="M148" s="502"/>
      <c r="N148" s="502"/>
      <c r="O148" s="314"/>
      <c r="P148" s="320"/>
      <c r="Q148" s="317"/>
      <c r="R148" s="317"/>
      <c r="S148" s="317"/>
      <c r="T148" s="317"/>
      <c r="U148" s="502"/>
      <c r="V148" s="502"/>
      <c r="W148" s="314"/>
      <c r="Y148" s="28"/>
      <c r="Z148" s="299"/>
    </row>
    <row r="149" spans="1:26" s="39" customFormat="1" ht="15.75">
      <c r="A149" s="319" t="s">
        <v>187</v>
      </c>
      <c r="B149" s="446"/>
      <c r="C149" s="446"/>
      <c r="D149" s="447"/>
      <c r="E149" s="470"/>
      <c r="F149" s="470"/>
      <c r="G149" s="449" t="s">
        <v>150</v>
      </c>
      <c r="H149" s="446"/>
      <c r="I149" s="319" t="s">
        <v>188</v>
      </c>
      <c r="J149" s="447"/>
      <c r="K149" s="446"/>
      <c r="L149" s="318"/>
      <c r="M149" s="502"/>
      <c r="N149" s="502"/>
      <c r="O149" s="449" t="s">
        <v>150</v>
      </c>
      <c r="P149" s="446"/>
      <c r="Q149" s="319" t="s">
        <v>2222</v>
      </c>
      <c r="R149" s="446"/>
      <c r="S149" s="446"/>
      <c r="T149" s="446"/>
      <c r="U149" s="502"/>
      <c r="V149" s="502"/>
      <c r="W149" s="449" t="s">
        <v>150</v>
      </c>
    </row>
    <row r="150" spans="1:26" ht="15.75">
      <c r="A150" s="324" t="s">
        <v>3708</v>
      </c>
      <c r="B150" s="320"/>
      <c r="C150" s="320"/>
      <c r="D150" s="316"/>
      <c r="E150" s="470">
        <f>'Punten per wedstrijd'!H142*1.2</f>
        <v>872.03999999999917</v>
      </c>
      <c r="F150" s="470">
        <f>'Punten per wedstrijd'!H154</f>
        <v>218.69999999999891</v>
      </c>
      <c r="G150" s="313" t="s">
        <v>4600</v>
      </c>
      <c r="H150" s="320"/>
      <c r="I150" s="324" t="s">
        <v>3713</v>
      </c>
      <c r="J150" s="316"/>
      <c r="K150" s="317"/>
      <c r="L150" s="318"/>
      <c r="M150" s="470"/>
      <c r="N150" s="470"/>
      <c r="O150" s="314"/>
      <c r="P150" s="320"/>
      <c r="Q150" s="324" t="s">
        <v>3718</v>
      </c>
      <c r="R150" s="317"/>
      <c r="S150" s="317"/>
      <c r="T150" s="317"/>
      <c r="U150" s="470"/>
      <c r="V150" s="470"/>
      <c r="W150" s="314"/>
      <c r="Y150" s="301"/>
      <c r="Z150" s="300"/>
    </row>
    <row r="151" spans="1:26" ht="15.75">
      <c r="A151" s="324" t="s">
        <v>3709</v>
      </c>
      <c r="B151" s="320"/>
      <c r="C151" s="320"/>
      <c r="D151" s="316"/>
      <c r="E151" s="470">
        <f>'Punten per wedstrijd'!H170*1.2</f>
        <v>725.21999999999991</v>
      </c>
      <c r="F151" s="470">
        <f>'Punten per wedstrijd'!H185</f>
        <v>523</v>
      </c>
      <c r="G151" s="313" t="s">
        <v>4600</v>
      </c>
      <c r="H151" s="320"/>
      <c r="I151" s="324" t="s">
        <v>3714</v>
      </c>
      <c r="J151" s="316"/>
      <c r="K151" s="317"/>
      <c r="L151" s="318"/>
      <c r="M151" s="470"/>
      <c r="N151" s="470"/>
      <c r="O151" s="314"/>
      <c r="P151" s="320"/>
      <c r="Q151" s="324" t="s">
        <v>3719</v>
      </c>
      <c r="R151" s="317"/>
      <c r="S151" s="317"/>
      <c r="T151" s="317"/>
      <c r="U151" s="470"/>
      <c r="V151" s="470"/>
      <c r="W151" s="313"/>
      <c r="Y151" s="301"/>
      <c r="Z151" s="300"/>
    </row>
    <row r="152" spans="1:26" ht="15.75">
      <c r="A152" s="324" t="s">
        <v>3710</v>
      </c>
      <c r="B152" s="320"/>
      <c r="C152" s="320"/>
      <c r="D152" s="316"/>
      <c r="E152" s="470">
        <f>'Punten per wedstrijd'!H177*1.2</f>
        <v>978.60000000000105</v>
      </c>
      <c r="F152" s="470">
        <f>'Punten per wedstrijd'!H207</f>
        <v>262.05000000000064</v>
      </c>
      <c r="G152" s="313" t="s">
        <v>4600</v>
      </c>
      <c r="H152" s="320"/>
      <c r="I152" s="324" t="s">
        <v>3715</v>
      </c>
      <c r="J152" s="316"/>
      <c r="K152" s="317"/>
      <c r="L152" s="318"/>
      <c r="M152" s="470"/>
      <c r="N152" s="470"/>
      <c r="O152" s="313"/>
      <c r="P152" s="320"/>
      <c r="Q152" s="324" t="s">
        <v>3720</v>
      </c>
      <c r="R152" s="317"/>
      <c r="S152" s="317"/>
      <c r="T152" s="317"/>
      <c r="U152" s="470"/>
      <c r="V152" s="470"/>
      <c r="W152" s="314"/>
      <c r="Y152" s="301"/>
      <c r="Z152" s="300"/>
    </row>
    <row r="153" spans="1:26" ht="15.75">
      <c r="A153" s="324" t="s">
        <v>3711</v>
      </c>
      <c r="B153" s="320"/>
      <c r="C153" s="320"/>
      <c r="D153" s="316"/>
      <c r="E153" s="470">
        <f>'Punten per wedstrijd'!H191*1.2</f>
        <v>620.46000000000015</v>
      </c>
      <c r="F153" s="470">
        <f>'Punten per wedstrijd'!H184</f>
        <v>716.70000000000073</v>
      </c>
      <c r="G153" s="313" t="s">
        <v>4599</v>
      </c>
      <c r="H153" s="320"/>
      <c r="I153" s="324" t="s">
        <v>3716</v>
      </c>
      <c r="J153" s="316"/>
      <c r="K153" s="317"/>
      <c r="L153" s="318"/>
      <c r="M153" s="470"/>
      <c r="N153" s="470"/>
      <c r="O153" s="314"/>
      <c r="P153" s="320"/>
      <c r="Q153" s="324" t="s">
        <v>3721</v>
      </c>
      <c r="R153" s="317"/>
      <c r="S153" s="317"/>
      <c r="T153" s="317"/>
      <c r="U153" s="470"/>
      <c r="V153" s="470"/>
      <c r="W153" s="314"/>
      <c r="Y153" s="28"/>
      <c r="Z153" s="28"/>
    </row>
    <row r="154" spans="1:26" ht="15.75">
      <c r="A154" s="324" t="s">
        <v>3712</v>
      </c>
      <c r="B154" s="320"/>
      <c r="C154" s="320"/>
      <c r="D154" s="316"/>
      <c r="E154" s="470">
        <f>'Punten per wedstrijd'!H194*1.2</f>
        <v>417</v>
      </c>
      <c r="F154" s="470">
        <f>'Punten per wedstrijd'!H189</f>
        <v>759.29999999999973</v>
      </c>
      <c r="G154" s="313" t="s">
        <v>4601</v>
      </c>
      <c r="H154" s="316"/>
      <c r="I154" s="324" t="s">
        <v>3717</v>
      </c>
      <c r="J154" s="316"/>
      <c r="K154" s="317"/>
      <c r="L154" s="318"/>
      <c r="M154" s="470"/>
      <c r="N154" s="470"/>
      <c r="O154" s="313"/>
      <c r="P154" s="317"/>
      <c r="Q154" s="324" t="s">
        <v>3722</v>
      </c>
      <c r="R154" s="317"/>
      <c r="S154" s="317"/>
      <c r="T154" s="317"/>
      <c r="U154" s="470"/>
      <c r="V154" s="470"/>
      <c r="W154" s="314"/>
      <c r="X154" s="28"/>
      <c r="Y154" s="28"/>
      <c r="Z154" s="28"/>
    </row>
    <row r="155" spans="1:26" ht="15.75">
      <c r="A155" s="322"/>
      <c r="B155" s="320"/>
      <c r="C155" s="320"/>
      <c r="D155" s="316"/>
      <c r="E155" s="470"/>
      <c r="F155" s="470"/>
      <c r="G155" s="311"/>
      <c r="H155" s="316"/>
      <c r="I155" s="315"/>
      <c r="J155" s="316"/>
      <c r="K155" s="317"/>
      <c r="L155" s="318"/>
      <c r="M155" s="502"/>
      <c r="N155" s="502"/>
      <c r="O155" s="314"/>
      <c r="P155" s="317"/>
      <c r="Q155" s="315"/>
      <c r="R155" s="317"/>
      <c r="S155" s="317"/>
      <c r="T155" s="317"/>
      <c r="U155" s="502"/>
      <c r="V155" s="502"/>
      <c r="W155" s="314"/>
      <c r="X155" s="28"/>
      <c r="Y155" s="28"/>
      <c r="Z155" s="28"/>
    </row>
    <row r="156" spans="1:26" s="39" customFormat="1" ht="15.75">
      <c r="A156" s="319" t="s">
        <v>2223</v>
      </c>
      <c r="B156" s="446"/>
      <c r="C156" s="446"/>
      <c r="D156" s="447"/>
      <c r="E156" s="470"/>
      <c r="F156" s="470"/>
      <c r="G156" s="449" t="s">
        <v>150</v>
      </c>
      <c r="H156" s="446"/>
      <c r="I156" s="319" t="s">
        <v>3559</v>
      </c>
      <c r="J156" s="447"/>
      <c r="K156" s="446"/>
      <c r="L156" s="318"/>
      <c r="M156" s="502"/>
      <c r="N156" s="502"/>
      <c r="O156" s="449" t="s">
        <v>150</v>
      </c>
      <c r="P156" s="446"/>
      <c r="Q156" s="319" t="s">
        <v>3560</v>
      </c>
      <c r="R156" s="446"/>
      <c r="S156" s="446"/>
      <c r="T156" s="446"/>
      <c r="U156" s="502"/>
      <c r="V156" s="502"/>
      <c r="W156" s="449" t="s">
        <v>150</v>
      </c>
    </row>
    <row r="157" spans="1:26" ht="15.75">
      <c r="A157" s="324" t="s">
        <v>4183</v>
      </c>
      <c r="B157" s="320"/>
      <c r="C157" s="320"/>
      <c r="D157" s="316"/>
      <c r="E157" s="470"/>
      <c r="F157" s="470"/>
      <c r="G157" s="313"/>
      <c r="H157" s="320"/>
      <c r="I157" s="324" t="s">
        <v>4184</v>
      </c>
      <c r="J157" s="316"/>
      <c r="K157" s="317"/>
      <c r="L157" s="318"/>
      <c r="M157" s="470"/>
      <c r="N157" s="470"/>
      <c r="O157" s="314"/>
      <c r="P157" s="320"/>
      <c r="Q157" s="324" t="s">
        <v>5004</v>
      </c>
      <c r="R157" s="317"/>
      <c r="S157" s="317"/>
      <c r="T157" s="317"/>
      <c r="U157" s="470"/>
      <c r="V157" s="470"/>
      <c r="W157" s="314"/>
      <c r="X157" s="28"/>
      <c r="Y157" s="28"/>
      <c r="Z157" s="28"/>
    </row>
    <row r="158" spans="1:26" ht="15.75">
      <c r="A158" s="324" t="s">
        <v>4185</v>
      </c>
      <c r="B158" s="320"/>
      <c r="C158" s="320"/>
      <c r="D158" s="316"/>
      <c r="E158" s="470"/>
      <c r="F158" s="470"/>
      <c r="G158" s="314"/>
      <c r="H158" s="320"/>
      <c r="I158" s="324" t="s">
        <v>4186</v>
      </c>
      <c r="J158" s="316"/>
      <c r="K158" s="317"/>
      <c r="L158" s="318"/>
      <c r="M158" s="470"/>
      <c r="N158" s="470"/>
      <c r="O158" s="314"/>
      <c r="P158" s="320"/>
      <c r="Q158" s="324" t="s">
        <v>4187</v>
      </c>
      <c r="R158" s="317"/>
      <c r="S158" s="317"/>
      <c r="T158" s="317"/>
      <c r="U158" s="470"/>
      <c r="V158" s="470"/>
      <c r="W158" s="314"/>
      <c r="X158" s="28"/>
      <c r="Y158" s="28"/>
      <c r="Z158" s="28"/>
    </row>
    <row r="159" spans="1:26" ht="15.75">
      <c r="A159" s="324" t="s">
        <v>4188</v>
      </c>
      <c r="B159" s="320"/>
      <c r="C159" s="320"/>
      <c r="D159" s="316"/>
      <c r="E159" s="470"/>
      <c r="F159" s="470"/>
      <c r="G159" s="313"/>
      <c r="H159" s="320"/>
      <c r="I159" s="324" t="s">
        <v>4189</v>
      </c>
      <c r="J159" s="316"/>
      <c r="K159" s="317"/>
      <c r="L159" s="318"/>
      <c r="M159" s="470"/>
      <c r="N159" s="470"/>
      <c r="O159" s="314"/>
      <c r="P159" s="320"/>
      <c r="Q159" s="324" t="s">
        <v>4190</v>
      </c>
      <c r="R159" s="317"/>
      <c r="S159" s="317"/>
      <c r="T159" s="317"/>
      <c r="U159" s="470"/>
      <c r="V159" s="470"/>
      <c r="W159" s="313"/>
      <c r="X159" s="28"/>
      <c r="Y159" s="28"/>
      <c r="Z159" s="28"/>
    </row>
    <row r="160" spans="1:26" ht="15.75">
      <c r="A160" s="324" t="s">
        <v>2287</v>
      </c>
      <c r="B160" s="320"/>
      <c r="C160" s="320"/>
      <c r="D160" s="316"/>
      <c r="E160" s="470"/>
      <c r="F160" s="470"/>
      <c r="G160" s="314"/>
      <c r="H160" s="320"/>
      <c r="I160" s="324" t="s">
        <v>4191</v>
      </c>
      <c r="J160" s="316"/>
      <c r="K160" s="317"/>
      <c r="L160" s="318"/>
      <c r="M160" s="470"/>
      <c r="N160" s="470"/>
      <c r="O160" s="314"/>
      <c r="P160" s="320"/>
      <c r="Q160" s="324" t="s">
        <v>4225</v>
      </c>
      <c r="R160" s="317"/>
      <c r="S160" s="317"/>
      <c r="T160" s="317"/>
      <c r="U160" s="470"/>
      <c r="V160" s="470"/>
      <c r="W160" s="314"/>
      <c r="X160" s="28"/>
      <c r="Y160" s="28"/>
      <c r="Z160" s="28"/>
    </row>
    <row r="161" spans="1:26" ht="15.75">
      <c r="A161" s="324" t="s">
        <v>4192</v>
      </c>
      <c r="B161" s="320"/>
      <c r="C161" s="320"/>
      <c r="D161" s="316"/>
      <c r="E161" s="470"/>
      <c r="F161" s="470"/>
      <c r="G161" s="314"/>
      <c r="H161" s="320"/>
      <c r="I161" s="324" t="s">
        <v>4193</v>
      </c>
      <c r="J161" s="316"/>
      <c r="K161" s="317"/>
      <c r="L161" s="318"/>
      <c r="M161" s="470"/>
      <c r="N161" s="470"/>
      <c r="O161" s="313"/>
      <c r="P161" s="320"/>
      <c r="Q161" s="324" t="s">
        <v>4194</v>
      </c>
      <c r="R161" s="317"/>
      <c r="S161" s="317"/>
      <c r="T161" s="317"/>
      <c r="U161" s="470"/>
      <c r="V161" s="470"/>
      <c r="W161" s="314"/>
      <c r="X161" s="28"/>
      <c r="Y161" s="28"/>
      <c r="Z161" s="28"/>
    </row>
    <row r="162" spans="1:26" ht="15.75">
      <c r="A162" s="323"/>
      <c r="B162" s="320"/>
      <c r="C162" s="320"/>
      <c r="D162" s="316"/>
      <c r="E162" s="470"/>
      <c r="F162" s="470"/>
      <c r="G162" s="313"/>
      <c r="H162" s="320"/>
      <c r="I162" s="320"/>
      <c r="J162" s="316"/>
      <c r="K162" s="317"/>
      <c r="L162" s="318"/>
      <c r="M162" s="502"/>
      <c r="N162" s="502"/>
      <c r="O162" s="314"/>
      <c r="P162" s="320"/>
      <c r="Q162" s="316"/>
      <c r="R162" s="317"/>
      <c r="S162" s="317"/>
      <c r="T162" s="317"/>
      <c r="U162" s="502"/>
      <c r="V162" s="502"/>
      <c r="W162" s="314"/>
      <c r="X162" s="28"/>
      <c r="Y162" s="28"/>
      <c r="Z162" s="28"/>
    </row>
    <row r="163" spans="1:26" s="39" customFormat="1" ht="15.75">
      <c r="A163" s="319" t="s">
        <v>192</v>
      </c>
      <c r="B163" s="446"/>
      <c r="C163" s="446"/>
      <c r="D163" s="447"/>
      <c r="E163" s="470"/>
      <c r="F163" s="470"/>
      <c r="G163" s="449" t="s">
        <v>150</v>
      </c>
      <c r="H163" s="446"/>
      <c r="I163" s="319" t="s">
        <v>193</v>
      </c>
      <c r="J163" s="447"/>
      <c r="K163" s="446"/>
      <c r="L163" s="318"/>
      <c r="M163" s="502"/>
      <c r="N163" s="502"/>
      <c r="O163" s="449" t="s">
        <v>150</v>
      </c>
      <c r="P163" s="446"/>
      <c r="Q163" s="319" t="s">
        <v>196</v>
      </c>
      <c r="R163" s="446"/>
      <c r="S163" s="446"/>
      <c r="T163" s="446"/>
      <c r="U163" s="502"/>
      <c r="V163" s="502"/>
      <c r="W163" s="449" t="s">
        <v>150</v>
      </c>
    </row>
    <row r="164" spans="1:26" ht="15.75">
      <c r="A164" s="324" t="s">
        <v>4195</v>
      </c>
      <c r="B164" s="320"/>
      <c r="C164" s="320"/>
      <c r="D164" s="316"/>
      <c r="E164" s="470"/>
      <c r="F164" s="470"/>
      <c r="G164" s="314"/>
      <c r="H164" s="320"/>
      <c r="I164" s="324" t="s">
        <v>4196</v>
      </c>
      <c r="J164" s="316"/>
      <c r="K164" s="317"/>
      <c r="L164" s="318"/>
      <c r="M164" s="470"/>
      <c r="N164" s="470"/>
      <c r="O164" s="314"/>
      <c r="P164" s="320"/>
      <c r="Q164" s="324" t="s">
        <v>4197</v>
      </c>
      <c r="R164" s="317"/>
      <c r="S164" s="317"/>
      <c r="T164" s="317"/>
      <c r="U164" s="470"/>
      <c r="V164" s="470"/>
      <c r="W164" s="314"/>
      <c r="X164" s="28"/>
      <c r="Y164" s="28"/>
      <c r="Z164" s="28"/>
    </row>
    <row r="165" spans="1:26" ht="15.75">
      <c r="A165" s="324" t="s">
        <v>4198</v>
      </c>
      <c r="B165" s="320"/>
      <c r="C165" s="320"/>
      <c r="D165" s="316"/>
      <c r="E165" s="470"/>
      <c r="F165" s="470"/>
      <c r="G165" s="314"/>
      <c r="H165" s="320"/>
      <c r="I165" s="324" t="s">
        <v>4199</v>
      </c>
      <c r="J165" s="316"/>
      <c r="K165" s="317"/>
      <c r="L165" s="318"/>
      <c r="M165" s="470"/>
      <c r="N165" s="470"/>
      <c r="O165" s="314"/>
      <c r="P165" s="320"/>
      <c r="Q165" s="324" t="s">
        <v>4200</v>
      </c>
      <c r="R165" s="317"/>
      <c r="S165" s="317"/>
      <c r="T165" s="317"/>
      <c r="U165" s="470"/>
      <c r="V165" s="470"/>
      <c r="W165" s="314"/>
      <c r="X165" s="28"/>
      <c r="Y165" s="28"/>
      <c r="Z165" s="28"/>
    </row>
    <row r="166" spans="1:26" ht="15.75">
      <c r="A166" s="324" t="s">
        <v>4201</v>
      </c>
      <c r="B166" s="320"/>
      <c r="C166" s="320"/>
      <c r="D166" s="316"/>
      <c r="E166" s="470"/>
      <c r="F166" s="470"/>
      <c r="G166" s="313"/>
      <c r="H166" s="320"/>
      <c r="I166" s="324" t="s">
        <v>5005</v>
      </c>
      <c r="J166" s="316"/>
      <c r="K166" s="317"/>
      <c r="L166" s="318"/>
      <c r="M166" s="470"/>
      <c r="N166" s="470"/>
      <c r="O166" s="314"/>
      <c r="P166" s="320"/>
      <c r="Q166" s="324" t="s">
        <v>4202</v>
      </c>
      <c r="R166" s="317"/>
      <c r="S166" s="317"/>
      <c r="T166" s="317"/>
      <c r="U166" s="470"/>
      <c r="V166" s="470"/>
      <c r="W166" s="314"/>
      <c r="X166" s="28"/>
      <c r="Y166" s="28"/>
      <c r="Z166" s="28"/>
    </row>
    <row r="167" spans="1:26" ht="15.75">
      <c r="A167" s="324" t="s">
        <v>4203</v>
      </c>
      <c r="B167" s="320"/>
      <c r="C167" s="320"/>
      <c r="D167" s="316"/>
      <c r="E167" s="470"/>
      <c r="F167" s="470"/>
      <c r="G167" s="314"/>
      <c r="H167" s="320"/>
      <c r="I167" s="324" t="s">
        <v>4204</v>
      </c>
      <c r="J167" s="316"/>
      <c r="K167" s="317"/>
      <c r="L167" s="318"/>
      <c r="M167" s="470"/>
      <c r="N167" s="470"/>
      <c r="O167" s="313"/>
      <c r="P167" s="320"/>
      <c r="Q167" s="324" t="s">
        <v>4205</v>
      </c>
      <c r="R167" s="317"/>
      <c r="S167" s="317"/>
      <c r="T167" s="317"/>
      <c r="U167" s="470"/>
      <c r="V167" s="470"/>
      <c r="W167" s="313"/>
      <c r="X167" s="28"/>
      <c r="Y167" s="28"/>
      <c r="Z167" s="28"/>
    </row>
    <row r="168" spans="1:26" ht="15.75">
      <c r="A168" s="324" t="s">
        <v>4206</v>
      </c>
      <c r="B168" s="320"/>
      <c r="C168" s="320"/>
      <c r="D168" s="316"/>
      <c r="E168" s="470"/>
      <c r="F168" s="470"/>
      <c r="G168" s="313"/>
      <c r="H168" s="320"/>
      <c r="I168" s="324" t="s">
        <v>4207</v>
      </c>
      <c r="J168" s="316"/>
      <c r="K168" s="317"/>
      <c r="L168" s="318"/>
      <c r="M168" s="470"/>
      <c r="N168" s="470"/>
      <c r="O168" s="314"/>
      <c r="P168" s="320"/>
      <c r="Q168" s="324" t="s">
        <v>4208</v>
      </c>
      <c r="R168" s="317"/>
      <c r="S168" s="317"/>
      <c r="T168" s="317"/>
      <c r="U168" s="470"/>
      <c r="V168" s="470"/>
      <c r="W168" s="313"/>
      <c r="X168" s="28"/>
      <c r="Y168" s="28"/>
      <c r="Z168" s="28"/>
    </row>
    <row r="169" spans="1:26" ht="15.75">
      <c r="A169" s="323"/>
      <c r="B169" s="320"/>
      <c r="C169" s="320"/>
      <c r="D169" s="316"/>
      <c r="E169" s="470"/>
      <c r="F169" s="470"/>
      <c r="G169" s="311"/>
      <c r="H169" s="320"/>
      <c r="I169" s="316"/>
      <c r="J169" s="316"/>
      <c r="K169" s="317"/>
      <c r="L169" s="318"/>
      <c r="M169" s="502"/>
      <c r="N169" s="502"/>
      <c r="O169" s="314"/>
      <c r="P169" s="320"/>
      <c r="Q169" s="317"/>
      <c r="R169" s="317"/>
      <c r="S169" s="317"/>
      <c r="T169" s="317"/>
      <c r="U169" s="502"/>
      <c r="V169" s="502"/>
      <c r="W169" s="314"/>
      <c r="X169" s="28"/>
      <c r="Y169" s="28"/>
      <c r="Z169" s="28"/>
    </row>
    <row r="170" spans="1:26" s="39" customFormat="1" ht="15.75">
      <c r="A170" s="319" t="s">
        <v>194</v>
      </c>
      <c r="B170" s="446"/>
      <c r="C170" s="446"/>
      <c r="D170" s="447"/>
      <c r="E170" s="470"/>
      <c r="F170" s="470"/>
      <c r="G170" s="449" t="s">
        <v>150</v>
      </c>
      <c r="H170" s="446"/>
      <c r="I170" s="319" t="s">
        <v>195</v>
      </c>
      <c r="J170" s="447"/>
      <c r="K170" s="446"/>
      <c r="L170" s="318"/>
      <c r="M170" s="502"/>
      <c r="N170" s="502"/>
      <c r="O170" s="449" t="s">
        <v>150</v>
      </c>
      <c r="P170" s="446"/>
      <c r="Q170" s="319" t="s">
        <v>176</v>
      </c>
      <c r="R170" s="446"/>
      <c r="S170" s="446"/>
      <c r="T170" s="446"/>
      <c r="U170" s="502"/>
      <c r="V170" s="502"/>
      <c r="W170" s="449" t="s">
        <v>150</v>
      </c>
    </row>
    <row r="171" spans="1:26" ht="15.75">
      <c r="A171" s="324" t="s">
        <v>4209</v>
      </c>
      <c r="B171" s="320"/>
      <c r="C171" s="320"/>
      <c r="D171" s="316"/>
      <c r="E171" s="470"/>
      <c r="F171" s="470"/>
      <c r="G171" s="314"/>
      <c r="H171" s="320"/>
      <c r="I171" s="324" t="s">
        <v>4210</v>
      </c>
      <c r="J171" s="316"/>
      <c r="K171" s="317"/>
      <c r="L171" s="318"/>
      <c r="M171" s="470"/>
      <c r="N171" s="470"/>
      <c r="O171" s="314"/>
      <c r="P171" s="320"/>
      <c r="Q171" s="324" t="s">
        <v>4211</v>
      </c>
      <c r="R171" s="317"/>
      <c r="S171" s="317"/>
      <c r="T171" s="317"/>
      <c r="U171" s="470"/>
      <c r="V171" s="470"/>
      <c r="W171" s="314"/>
      <c r="X171" s="28"/>
      <c r="Y171" s="28"/>
      <c r="Z171" s="28"/>
    </row>
    <row r="172" spans="1:26" ht="15.75">
      <c r="A172" s="324" t="s">
        <v>4212</v>
      </c>
      <c r="B172" s="320"/>
      <c r="C172" s="320"/>
      <c r="D172" s="316"/>
      <c r="E172" s="470"/>
      <c r="F172" s="470"/>
      <c r="G172" s="314"/>
      <c r="H172" s="320"/>
      <c r="I172" s="324" t="s">
        <v>4213</v>
      </c>
      <c r="J172" s="316"/>
      <c r="K172" s="317"/>
      <c r="L172" s="318"/>
      <c r="M172" s="470"/>
      <c r="N172" s="470"/>
      <c r="O172" s="314"/>
      <c r="P172" s="320"/>
      <c r="Q172" s="324" t="s">
        <v>4214</v>
      </c>
      <c r="R172" s="317"/>
      <c r="S172" s="317"/>
      <c r="T172" s="317"/>
      <c r="U172" s="470"/>
      <c r="V172" s="470"/>
      <c r="W172" s="314"/>
      <c r="X172" s="28"/>
      <c r="Y172" s="28"/>
      <c r="Z172" s="28"/>
    </row>
    <row r="173" spans="1:26" ht="15.75">
      <c r="A173" s="324" t="s">
        <v>4215</v>
      </c>
      <c r="B173" s="320"/>
      <c r="C173" s="320"/>
      <c r="D173" s="316"/>
      <c r="E173" s="470"/>
      <c r="F173" s="470"/>
      <c r="G173" s="314"/>
      <c r="H173" s="320"/>
      <c r="I173" s="324" t="s">
        <v>4216</v>
      </c>
      <c r="J173" s="316"/>
      <c r="K173" s="317"/>
      <c r="L173" s="318"/>
      <c r="M173" s="470"/>
      <c r="N173" s="470"/>
      <c r="O173" s="314"/>
      <c r="P173" s="320"/>
      <c r="Q173" s="324" t="s">
        <v>4217</v>
      </c>
      <c r="R173" s="317"/>
      <c r="S173" s="317"/>
      <c r="T173" s="317"/>
      <c r="U173" s="470"/>
      <c r="V173" s="470"/>
      <c r="W173" s="313"/>
      <c r="X173" s="28"/>
      <c r="Y173" s="28"/>
      <c r="Z173" s="28"/>
    </row>
    <row r="174" spans="1:26" ht="15.75">
      <c r="A174" s="324" t="s">
        <v>4218</v>
      </c>
      <c r="B174" s="320"/>
      <c r="C174" s="320"/>
      <c r="D174" s="316"/>
      <c r="E174" s="470"/>
      <c r="F174" s="470"/>
      <c r="G174" s="313"/>
      <c r="H174" s="320"/>
      <c r="I174" s="324" t="s">
        <v>4219</v>
      </c>
      <c r="J174" s="316"/>
      <c r="K174" s="317"/>
      <c r="L174" s="318"/>
      <c r="M174" s="470"/>
      <c r="N174" s="470"/>
      <c r="O174" s="313"/>
      <c r="P174" s="320"/>
      <c r="Q174" s="324" t="s">
        <v>4220</v>
      </c>
      <c r="R174" s="317"/>
      <c r="S174" s="317"/>
      <c r="T174" s="317"/>
      <c r="U174" s="470"/>
      <c r="V174" s="470"/>
      <c r="W174" s="314"/>
      <c r="X174" s="28"/>
      <c r="Y174" s="28"/>
      <c r="Z174" s="28"/>
    </row>
    <row r="175" spans="1:26" ht="15.75">
      <c r="A175" s="324" t="s">
        <v>4221</v>
      </c>
      <c r="B175" s="320"/>
      <c r="C175" s="320"/>
      <c r="D175" s="316"/>
      <c r="E175" s="470"/>
      <c r="F175" s="470"/>
      <c r="G175" s="314"/>
      <c r="H175" s="316"/>
      <c r="I175" s="324" t="s">
        <v>4222</v>
      </c>
      <c r="J175" s="316"/>
      <c r="K175" s="317"/>
      <c r="L175" s="318"/>
      <c r="M175" s="470"/>
      <c r="N175" s="470"/>
      <c r="O175" s="313"/>
      <c r="P175" s="317"/>
      <c r="Q175" s="324" t="s">
        <v>4223</v>
      </c>
      <c r="R175" s="317"/>
      <c r="S175" s="317"/>
      <c r="T175" s="317"/>
      <c r="U175" s="470"/>
      <c r="V175" s="470"/>
      <c r="W175" s="313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U177" s="1"/>
      <c r="V177" s="1"/>
      <c r="W177" s="28"/>
      <c r="X177" s="28"/>
      <c r="Y177" s="28"/>
      <c r="Z177" s="28"/>
    </row>
    <row r="178" spans="1:26" ht="14.25">
      <c r="A178" s="298"/>
      <c r="D178" s="437" t="s">
        <v>3486</v>
      </c>
      <c r="E178" s="437" t="s">
        <v>3487</v>
      </c>
      <c r="F178" s="437" t="s">
        <v>844</v>
      </c>
      <c r="G178" s="437" t="s">
        <v>2540</v>
      </c>
      <c r="H178" s="437" t="s">
        <v>2208</v>
      </c>
      <c r="I178" s="437" t="s">
        <v>2210</v>
      </c>
      <c r="J178" s="437" t="s">
        <v>2209</v>
      </c>
      <c r="K178" s="437" t="s">
        <v>2211</v>
      </c>
      <c r="L178" s="437" t="s">
        <v>2212</v>
      </c>
      <c r="M178" s="437" t="s">
        <v>2213</v>
      </c>
      <c r="N178" s="437" t="s">
        <v>2214</v>
      </c>
      <c r="O178" s="437" t="s">
        <v>2215</v>
      </c>
      <c r="P178" s="437" t="s">
        <v>2216</v>
      </c>
      <c r="Q178" s="437" t="s">
        <v>2217</v>
      </c>
      <c r="R178" s="437" t="s">
        <v>2218</v>
      </c>
      <c r="S178" s="437" t="s">
        <v>2195</v>
      </c>
      <c r="T178" s="437" t="s">
        <v>2219</v>
      </c>
      <c r="U178" s="441" t="s">
        <v>2220</v>
      </c>
      <c r="V178" s="80" t="s">
        <v>40</v>
      </c>
      <c r="W178" s="28"/>
      <c r="X178" s="28"/>
      <c r="Y178" s="28"/>
      <c r="Z178" s="28"/>
    </row>
    <row r="179" spans="1:26" ht="15.75">
      <c r="A179" s="63" t="s">
        <v>3605</v>
      </c>
      <c r="D179" s="50">
        <v>3</v>
      </c>
      <c r="E179" s="50">
        <v>0</v>
      </c>
      <c r="F179" s="50">
        <v>3</v>
      </c>
      <c r="G179" s="50">
        <v>3</v>
      </c>
      <c r="H179" s="50">
        <v>3</v>
      </c>
      <c r="I179" s="50">
        <v>2</v>
      </c>
      <c r="J179" s="50">
        <v>3</v>
      </c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303">
        <f t="shared" ref="V179:V188" si="0">SUM(D179:U179)</f>
        <v>17</v>
      </c>
      <c r="W179" s="505">
        <f>SUM($E$136,$N$136,$U$136,$F$145,$M$143,$V$147,$E$150,$M$150,$V$151,$F$157,$M$157,$V$157,$E$166,$N$164,$U$168,$F$171,$N$171,$U$172)</f>
        <v>3488.0200000000009</v>
      </c>
      <c r="X179" s="50" t="s">
        <v>70</v>
      </c>
      <c r="Y179" s="28"/>
      <c r="Z179" s="28"/>
    </row>
    <row r="180" spans="1:26" ht="15.75">
      <c r="A180" s="28" t="s">
        <v>3611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303">
        <f t="shared" si="0"/>
        <v>11</v>
      </c>
      <c r="W180" s="505">
        <f>SUM($E$137,$N$140,$U$137,$F$144,$M$144,$V$145,$F$150,$M$151,$V$153,$F$158,$M$161,$V$158,$E$165,$N$165,$U$166,$E$171,$N$172,$U$174)</f>
        <v>3325.1199999999972</v>
      </c>
      <c r="X180" s="50" t="s">
        <v>71</v>
      </c>
      <c r="Y180" s="28"/>
      <c r="Z180" s="28"/>
    </row>
    <row r="181" spans="1:26" ht="15.75">
      <c r="A181" s="63" t="s">
        <v>3606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/>
      <c r="L181" s="50"/>
      <c r="M181" s="1"/>
      <c r="N181" s="50"/>
      <c r="O181" s="50"/>
      <c r="P181" s="50"/>
      <c r="Q181" s="50"/>
      <c r="R181" s="50"/>
      <c r="S181" s="50"/>
      <c r="T181" s="50"/>
      <c r="U181" s="50"/>
      <c r="V181" s="303">
        <f t="shared" si="0"/>
        <v>14</v>
      </c>
      <c r="W181" s="505">
        <f>SUM($F$137,$M$136,$V$138,$E$143,$M$145,$V$146,$E$151,$N$152,$U$150,$E$158,$N$157,$U$159,$F$164,$N$166,$U$167,$F$172,$M$173,$V$171)</f>
        <v>3220.7999999999988</v>
      </c>
      <c r="X181" s="50" t="s">
        <v>72</v>
      </c>
      <c r="Y181" s="28"/>
      <c r="Z181" s="299"/>
    </row>
    <row r="182" spans="1:26" ht="15.75">
      <c r="A182" s="414" t="s">
        <v>2297</v>
      </c>
      <c r="B182" s="327"/>
      <c r="C182" s="327"/>
      <c r="D182" s="330">
        <v>3</v>
      </c>
      <c r="E182" s="330">
        <v>3</v>
      </c>
      <c r="F182" s="330">
        <v>0</v>
      </c>
      <c r="G182" s="330">
        <v>0</v>
      </c>
      <c r="H182" s="330">
        <v>3</v>
      </c>
      <c r="I182" s="330">
        <v>1</v>
      </c>
      <c r="J182" s="330">
        <v>3</v>
      </c>
      <c r="K182" s="330"/>
      <c r="L182" s="330"/>
      <c r="M182" s="330"/>
      <c r="N182" s="330"/>
      <c r="O182" s="330"/>
      <c r="P182" s="330"/>
      <c r="Q182" s="330"/>
      <c r="R182" s="330"/>
      <c r="S182" s="330"/>
      <c r="T182" s="330"/>
      <c r="U182" s="330"/>
      <c r="V182" s="329">
        <f t="shared" si="0"/>
        <v>13</v>
      </c>
      <c r="W182" s="506">
        <f>SUM($E$138,$N$139,$U$138,$F$147,$M$146,$V$143,$E$152,$N$151,$U$151,$F$159,$M$160,$V$159,$E$168,$N$167,$U$164,$F$173,$M$172,$V$172)</f>
        <v>3717.0400000000009</v>
      </c>
      <c r="X182" s="330" t="s">
        <v>73</v>
      </c>
      <c r="Y182" s="301"/>
      <c r="Z182" s="300"/>
    </row>
    <row r="183" spans="1:26" ht="15.75">
      <c r="A183" s="28" t="s">
        <v>2283</v>
      </c>
      <c r="D183" s="50">
        <v>3</v>
      </c>
      <c r="E183" s="50">
        <v>3</v>
      </c>
      <c r="F183" s="50">
        <v>3</v>
      </c>
      <c r="G183" s="50">
        <v>0</v>
      </c>
      <c r="H183" s="50">
        <v>0</v>
      </c>
      <c r="I183" s="50">
        <v>2</v>
      </c>
      <c r="J183" s="50">
        <v>2</v>
      </c>
      <c r="K183" s="50"/>
      <c r="L183" s="50"/>
      <c r="M183" s="50"/>
      <c r="N183" s="1"/>
      <c r="O183" s="1"/>
      <c r="P183" s="50"/>
      <c r="Q183" s="50"/>
      <c r="R183" s="50"/>
      <c r="S183" s="50"/>
      <c r="T183" s="50"/>
      <c r="U183" s="50"/>
      <c r="V183" s="303">
        <f t="shared" si="0"/>
        <v>13</v>
      </c>
      <c r="W183" s="505">
        <f>SUM($E$139,$N$138,$V$140,$E$144,$N$143,$U$143,$F$153,$M$152,$V$154,$F$160,$M$159,$U$161,$F$165,$M$164,$V$164,$E$174,$N$173,$U$175)</f>
        <v>3135.9200000000014</v>
      </c>
      <c r="X183" s="28"/>
      <c r="Y183" s="301"/>
      <c r="Z183" s="300"/>
    </row>
    <row r="184" spans="1:26" ht="15.75">
      <c r="A184" s="278" t="s">
        <v>2284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303">
        <f t="shared" si="0"/>
        <v>0</v>
      </c>
      <c r="W184" s="505">
        <f>SUM($F$139,$M$137,$V$137,$E$145,$N$146,$U$144,$F$151,$M$153,$V$152,$E$160,$N$158,$U$158,$F$166,$M$167,$V$165,$E$172,$N$174,$U$173)</f>
        <v>1655.1399999999985</v>
      </c>
      <c r="X184" s="28"/>
      <c r="Y184" s="301"/>
      <c r="Z184" s="300"/>
    </row>
    <row r="185" spans="1:26" ht="15.75">
      <c r="A185" s="63" t="s">
        <v>3607</v>
      </c>
      <c r="D185" s="50">
        <v>0</v>
      </c>
      <c r="E185" s="50">
        <v>0</v>
      </c>
      <c r="F185" s="50">
        <v>3</v>
      </c>
      <c r="G185" s="50">
        <v>0</v>
      </c>
      <c r="H185" s="50">
        <v>0</v>
      </c>
      <c r="I185" s="50">
        <v>3</v>
      </c>
      <c r="J185" s="50">
        <v>3</v>
      </c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303">
        <f t="shared" si="0"/>
        <v>9</v>
      </c>
      <c r="W185" s="505">
        <f>SUM($F$138,$M$138,$V$139,$E$146,$N$145,$U$145,$F$154,$N$150,$U$152,$E$159,$N$159,$U$160,$F$167,$M$166,$V$166,$E$175,$M$171,$V$173)</f>
        <v>3115.4599999999978</v>
      </c>
      <c r="X185" s="28"/>
      <c r="Y185" s="301"/>
      <c r="Z185" s="300"/>
    </row>
    <row r="186" spans="1:26" ht="15.75">
      <c r="A186" s="63" t="s">
        <v>3608</v>
      </c>
      <c r="D186" s="50">
        <v>0</v>
      </c>
      <c r="E186" s="50">
        <v>0</v>
      </c>
      <c r="F186" s="50">
        <v>0</v>
      </c>
      <c r="G186" s="50">
        <v>3</v>
      </c>
      <c r="H186" s="50">
        <v>2</v>
      </c>
      <c r="I186" s="50">
        <v>3</v>
      </c>
      <c r="J186" s="50">
        <v>1</v>
      </c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303">
        <f t="shared" si="0"/>
        <v>9</v>
      </c>
      <c r="W186" s="505">
        <f>SUM($F$136,$M$139,$U$139,$F$143,$M$147,$V$144,$E$153,$N$154,$U$153,$E$157,$N$160,$V$160,$E$164,$N$168,$U$165,$F$174,$M$175,$V$174)</f>
        <v>3093.62</v>
      </c>
      <c r="X186" s="28"/>
      <c r="Y186" s="28"/>
      <c r="Z186" s="28"/>
    </row>
    <row r="187" spans="1:26" ht="15.75">
      <c r="A187" s="63" t="s">
        <v>3609</v>
      </c>
      <c r="D187" s="50">
        <v>0</v>
      </c>
      <c r="E187" s="50">
        <v>3</v>
      </c>
      <c r="F187" s="50">
        <v>0</v>
      </c>
      <c r="G187" s="50">
        <v>3</v>
      </c>
      <c r="H187" s="50">
        <v>1</v>
      </c>
      <c r="I187" s="50">
        <v>2</v>
      </c>
      <c r="J187" s="50">
        <v>0</v>
      </c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303">
        <f t="shared" si="0"/>
        <v>9</v>
      </c>
      <c r="W187" s="505">
        <f>SUM($F$140,$M$140,$V$136,$E$147,$N$147,$U$146,$E$154,$N$153,$U$154,$E$161,$N$161,$U$157,$F$168,$M$168,$V$167,$F$175,$M$174,$V$175)</f>
        <v>3069.2800000000007</v>
      </c>
      <c r="X187" s="28"/>
      <c r="Y187" s="28"/>
      <c r="Z187" s="28"/>
    </row>
    <row r="188" spans="1:26" ht="15.75">
      <c r="A188" s="63" t="s">
        <v>3610</v>
      </c>
      <c r="D188" s="50">
        <v>3</v>
      </c>
      <c r="E188" s="50">
        <v>3</v>
      </c>
      <c r="F188" s="50">
        <v>0</v>
      </c>
      <c r="G188" s="50">
        <v>3</v>
      </c>
      <c r="H188" s="50">
        <v>0</v>
      </c>
      <c r="I188" s="50">
        <v>1</v>
      </c>
      <c r="J188" s="50">
        <v>0</v>
      </c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303">
        <f t="shared" si="0"/>
        <v>10</v>
      </c>
      <c r="W188" s="505">
        <f>SUM(E140,N137,U140,F146,N144,U147,F152,M154,V150,F161,M158,V161,E167,M165,V168,E173,N175,U171)</f>
        <v>2554.7099999999987</v>
      </c>
      <c r="X188" s="28"/>
      <c r="Y188" s="28"/>
      <c r="Z188" s="299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4"/>
      <c r="X189" s="28"/>
      <c r="Y189" s="301"/>
      <c r="Z189" s="300"/>
    </row>
    <row r="190" spans="1:26" ht="14.2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4"/>
      <c r="W190" s="471">
        <f>SUM(W179:W188)</f>
        <v>30375.109999999993</v>
      </c>
      <c r="X190" s="28"/>
      <c r="Y190" s="301"/>
      <c r="Z190" s="300"/>
    </row>
    <row r="191" spans="1:26" ht="14.2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4"/>
      <c r="W191" s="471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2175</v>
      </c>
      <c r="B193" s="326"/>
      <c r="D193" s="437"/>
      <c r="E193" s="437"/>
      <c r="F193" s="437"/>
      <c r="G193" s="437"/>
      <c r="H193" s="437"/>
      <c r="I193" s="437"/>
      <c r="J193" s="437"/>
      <c r="K193" s="437"/>
      <c r="L193" s="437"/>
      <c r="M193" s="437"/>
      <c r="N193" s="437"/>
      <c r="O193" s="437"/>
      <c r="P193" s="437"/>
      <c r="Q193" s="437"/>
      <c r="R193" s="437"/>
      <c r="S193" s="437"/>
      <c r="T193" s="437"/>
      <c r="U193" s="441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6"/>
      <c r="C195" s="446"/>
      <c r="D195" s="447"/>
      <c r="E195" s="447"/>
      <c r="F195" s="447"/>
      <c r="G195" s="318" t="s">
        <v>150</v>
      </c>
      <c r="H195" s="446"/>
      <c r="I195" s="319" t="s">
        <v>184</v>
      </c>
      <c r="J195" s="447"/>
      <c r="K195" s="446"/>
      <c r="L195" s="318"/>
      <c r="M195" s="446"/>
      <c r="N195" s="446"/>
      <c r="O195" s="318" t="s">
        <v>150</v>
      </c>
      <c r="P195" s="446"/>
      <c r="Q195" s="319" t="s">
        <v>844</v>
      </c>
      <c r="R195" s="446"/>
      <c r="S195" s="446"/>
      <c r="T195" s="446"/>
      <c r="U195" s="502"/>
      <c r="V195" s="502"/>
      <c r="W195" s="318" t="s">
        <v>150</v>
      </c>
    </row>
    <row r="196" spans="1:26" ht="15.75">
      <c r="A196" s="324" t="s">
        <v>3647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4600</v>
      </c>
      <c r="H196" s="320"/>
      <c r="I196" s="324" t="s">
        <v>3723</v>
      </c>
      <c r="J196" s="316"/>
      <c r="K196" s="317"/>
      <c r="L196" s="318"/>
      <c r="M196" s="470">
        <f>'Punten per wedstrijd'!E47*1.2</f>
        <v>171.95999999999995</v>
      </c>
      <c r="N196" s="470">
        <f>'Punten per wedstrijd'!E14</f>
        <v>157.10000000000014</v>
      </c>
      <c r="O196" s="313" t="s">
        <v>4602</v>
      </c>
      <c r="P196" s="320"/>
      <c r="Q196" s="324" t="s">
        <v>3728</v>
      </c>
      <c r="R196" s="317"/>
      <c r="S196" s="317"/>
      <c r="T196" s="317"/>
      <c r="U196" s="470">
        <f>'Punten per wedstrijd'!F118*1.2</f>
        <v>924.83999999999969</v>
      </c>
      <c r="V196" s="470">
        <f>'Punten per wedstrijd'!F173</f>
        <v>717.49999999999977</v>
      </c>
      <c r="W196" s="313" t="s">
        <v>4600</v>
      </c>
    </row>
    <row r="197" spans="1:26" ht="15.75">
      <c r="A197" s="324" t="s">
        <v>3648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4600</v>
      </c>
      <c r="H197" s="320"/>
      <c r="I197" s="324" t="s">
        <v>3724</v>
      </c>
      <c r="J197" s="316"/>
      <c r="K197" s="317"/>
      <c r="L197" s="318"/>
      <c r="M197" s="470">
        <f>'Punten per wedstrijd'!E57*1.2</f>
        <v>173.88000000000002</v>
      </c>
      <c r="N197" s="470">
        <f>'Punten per wedstrijd'!E101</f>
        <v>35.200000000000045</v>
      </c>
      <c r="O197" s="313" t="s">
        <v>4600</v>
      </c>
      <c r="P197" s="320"/>
      <c r="Q197" s="324" t="s">
        <v>3729</v>
      </c>
      <c r="R197" s="317"/>
      <c r="S197" s="317"/>
      <c r="T197" s="317"/>
      <c r="U197" s="470">
        <f>'Punten per wedstrijd'!F126*1.2</f>
        <v>472.3199999999988</v>
      </c>
      <c r="V197" s="470">
        <f>'Punten per wedstrijd'!F161</f>
        <v>580.10000000000059</v>
      </c>
      <c r="W197" s="313" t="s">
        <v>4599</v>
      </c>
    </row>
    <row r="198" spans="1:26" ht="15.75">
      <c r="A198" s="324" t="s">
        <v>3649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4600</v>
      </c>
      <c r="H198" s="320"/>
      <c r="I198" s="324" t="s">
        <v>3725</v>
      </c>
      <c r="J198" s="316"/>
      <c r="K198" s="317"/>
      <c r="L198" s="318"/>
      <c r="M198" s="470">
        <f>'Punten per wedstrijd'!E58*1.2</f>
        <v>345.95999999999992</v>
      </c>
      <c r="N198" s="470">
        <f>'Punten per wedstrijd'!E53</f>
        <v>269.00000000000006</v>
      </c>
      <c r="O198" s="313" t="s">
        <v>4600</v>
      </c>
      <c r="P198" s="320"/>
      <c r="Q198" s="324" t="s">
        <v>3730</v>
      </c>
      <c r="R198" s="317"/>
      <c r="S198" s="317"/>
      <c r="T198" s="317"/>
      <c r="U198" s="470">
        <f>'Punten per wedstrijd'!F155*1.2</f>
        <v>974.76000000000022</v>
      </c>
      <c r="V198" s="470">
        <f>'Punten per wedstrijd'!F151</f>
        <v>620.19999999999982</v>
      </c>
      <c r="W198" s="313" t="s">
        <v>4600</v>
      </c>
    </row>
    <row r="199" spans="1:26" ht="15.75">
      <c r="A199" s="324" t="s">
        <v>3650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4602</v>
      </c>
      <c r="H199" s="320"/>
      <c r="I199" s="324" t="s">
        <v>3726</v>
      </c>
      <c r="J199" s="316"/>
      <c r="K199" s="317"/>
      <c r="L199" s="318"/>
      <c r="M199" s="470">
        <f>'Punten per wedstrijd'!E63*1.2</f>
        <v>272.1600000000002</v>
      </c>
      <c r="N199" s="470">
        <f>'Punten per wedstrijd'!E51</f>
        <v>103.70000000000005</v>
      </c>
      <c r="O199" s="313" t="s">
        <v>4600</v>
      </c>
      <c r="P199" s="320"/>
      <c r="Q199" s="324" t="s">
        <v>3731</v>
      </c>
      <c r="R199" s="317"/>
      <c r="S199" s="317"/>
      <c r="T199" s="317"/>
      <c r="U199" s="470">
        <f>'Punten per wedstrijd'!F167*1.2</f>
        <v>501.11999999999989</v>
      </c>
      <c r="V199" s="470">
        <f>'Punten per wedstrijd'!F162</f>
        <v>767.20000000000027</v>
      </c>
      <c r="W199" s="313" t="s">
        <v>4601</v>
      </c>
    </row>
    <row r="200" spans="1:26" ht="15.75">
      <c r="A200" s="324" t="s">
        <v>3651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4600</v>
      </c>
      <c r="H200" s="320"/>
      <c r="I200" s="324" t="s">
        <v>3727</v>
      </c>
      <c r="J200" s="316"/>
      <c r="K200" s="317"/>
      <c r="L200" s="318"/>
      <c r="M200" s="470">
        <f>'Punten per wedstrijd'!E69*1.2</f>
        <v>43.919999999999959</v>
      </c>
      <c r="N200" s="470">
        <f>'Punten per wedstrijd'!E22</f>
        <v>232</v>
      </c>
      <c r="O200" s="313" t="s">
        <v>4601</v>
      </c>
      <c r="P200" s="320"/>
      <c r="Q200" s="324" t="s">
        <v>3732</v>
      </c>
      <c r="R200" s="317"/>
      <c r="S200" s="317"/>
      <c r="T200" s="317"/>
      <c r="U200" s="470">
        <f>'Punten per wedstrijd'!F205*1.2</f>
        <v>800.4</v>
      </c>
      <c r="V200" s="470">
        <f>'Punten per wedstrijd'!F157</f>
        <v>339.70000000000005</v>
      </c>
      <c r="W200" s="313" t="s">
        <v>4600</v>
      </c>
    </row>
    <row r="201" spans="1:26" ht="15.75">
      <c r="A201" s="323"/>
      <c r="B201" s="320"/>
      <c r="C201" s="320"/>
      <c r="D201" s="316"/>
      <c r="E201" s="470"/>
      <c r="F201" s="470"/>
      <c r="G201" s="313"/>
      <c r="H201" s="320"/>
      <c r="I201" s="320"/>
      <c r="J201" s="316"/>
      <c r="K201" s="317"/>
      <c r="L201" s="318"/>
      <c r="M201" s="502"/>
      <c r="N201" s="502"/>
      <c r="O201" s="314"/>
      <c r="P201" s="320"/>
      <c r="Q201" s="316"/>
      <c r="R201" s="317"/>
      <c r="S201" s="317"/>
      <c r="T201" s="317"/>
      <c r="U201" s="502"/>
      <c r="V201" s="502"/>
      <c r="W201" s="314"/>
    </row>
    <row r="202" spans="1:26" s="39" customFormat="1" ht="15.75">
      <c r="A202" s="319" t="s">
        <v>2221</v>
      </c>
      <c r="B202" s="446"/>
      <c r="C202" s="446"/>
      <c r="D202" s="447"/>
      <c r="E202" s="470"/>
      <c r="F202" s="470"/>
      <c r="G202" s="449" t="s">
        <v>150</v>
      </c>
      <c r="H202" s="446"/>
      <c r="I202" s="319" t="s">
        <v>186</v>
      </c>
      <c r="J202" s="447"/>
      <c r="K202" s="446"/>
      <c r="L202" s="318"/>
      <c r="M202" s="502"/>
      <c r="N202" s="502"/>
      <c r="O202" s="449" t="s">
        <v>150</v>
      </c>
      <c r="P202" s="446"/>
      <c r="Q202" s="319" t="s">
        <v>175</v>
      </c>
      <c r="R202" s="446"/>
      <c r="S202" s="446"/>
      <c r="T202" s="446"/>
      <c r="U202" s="502"/>
      <c r="V202" s="502"/>
      <c r="W202" s="449" t="s">
        <v>150</v>
      </c>
    </row>
    <row r="203" spans="1:26" ht="15.75">
      <c r="A203" s="324" t="s">
        <v>3733</v>
      </c>
      <c r="B203" s="320"/>
      <c r="C203" s="320"/>
      <c r="D203" s="316"/>
      <c r="E203" s="470">
        <f>'Punten per wedstrijd'!F47*1.2</f>
        <v>456.59999999999945</v>
      </c>
      <c r="F203" s="470">
        <f>'Punten per wedstrijd'!F63</f>
        <v>253.5</v>
      </c>
      <c r="G203" s="313" t="s">
        <v>4600</v>
      </c>
      <c r="H203" s="320"/>
      <c r="I203" s="324" t="s">
        <v>3738</v>
      </c>
      <c r="J203" s="316"/>
      <c r="K203" s="317"/>
      <c r="L203" s="318"/>
      <c r="M203" s="470">
        <f>'Punten per wedstrijd'!G14*1.2</f>
        <v>287.63999999999976</v>
      </c>
      <c r="N203" s="470">
        <f>'Punten per wedstrijd'!G53</f>
        <v>249.40000000000009</v>
      </c>
      <c r="O203" s="313" t="s">
        <v>4602</v>
      </c>
      <c r="P203" s="320"/>
      <c r="Q203" s="324" t="s">
        <v>3743</v>
      </c>
      <c r="R203" s="317"/>
      <c r="S203" s="317"/>
      <c r="T203" s="317"/>
      <c r="U203" s="470">
        <f>'Punten per wedstrijd'!G157*1.2</f>
        <v>756.60000000000048</v>
      </c>
      <c r="V203" s="470">
        <f>'Punten per wedstrijd'!G155</f>
        <v>1045.5999999999995</v>
      </c>
      <c r="W203" s="313" t="s">
        <v>4601</v>
      </c>
    </row>
    <row r="204" spans="1:26" ht="15.75">
      <c r="A204" s="324" t="s">
        <v>3734</v>
      </c>
      <c r="B204" s="320"/>
      <c r="C204" s="320"/>
      <c r="D204" s="316"/>
      <c r="E204" s="470">
        <f>'Punten per wedstrijd'!F53*1.2</f>
        <v>618</v>
      </c>
      <c r="F204" s="470">
        <f>'Punten per wedstrijd'!F22</f>
        <v>234.99999999999977</v>
      </c>
      <c r="G204" s="313" t="s">
        <v>4600</v>
      </c>
      <c r="H204" s="320"/>
      <c r="I204" s="324" t="s">
        <v>3739</v>
      </c>
      <c r="J204" s="316"/>
      <c r="K204" s="317"/>
      <c r="L204" s="318"/>
      <c r="M204" s="470">
        <f>'Punten per wedstrijd'!G22*1.2</f>
        <v>243</v>
      </c>
      <c r="N204" s="470">
        <f>'Punten per wedstrijd'!G101</f>
        <v>356.400000000001</v>
      </c>
      <c r="O204" s="313" t="s">
        <v>4601</v>
      </c>
      <c r="P204" s="320"/>
      <c r="Q204" s="324" t="s">
        <v>3744</v>
      </c>
      <c r="R204" s="317"/>
      <c r="S204" s="317"/>
      <c r="T204" s="317"/>
      <c r="U204" s="470">
        <f>'Punten per wedstrijd'!G161*1.2</f>
        <v>608.88000000000068</v>
      </c>
      <c r="V204" s="470">
        <f>'Punten per wedstrijd'!G167</f>
        <v>768.19999999999936</v>
      </c>
      <c r="W204" s="313" t="s">
        <v>4601</v>
      </c>
    </row>
    <row r="205" spans="1:26" ht="15.75">
      <c r="A205" s="324" t="s">
        <v>3735</v>
      </c>
      <c r="B205" s="320"/>
      <c r="C205" s="320"/>
      <c r="D205" s="316"/>
      <c r="E205" s="470">
        <f>'Punten per wedstrijd'!F57*1.2</f>
        <v>180.12000000000015</v>
      </c>
      <c r="F205" s="470">
        <f>'Punten per wedstrijd'!F14</f>
        <v>361.29999999999973</v>
      </c>
      <c r="G205" s="313" t="s">
        <v>4601</v>
      </c>
      <c r="H205" s="320"/>
      <c r="I205" s="324" t="s">
        <v>3740</v>
      </c>
      <c r="J205" s="316"/>
      <c r="K205" s="317"/>
      <c r="L205" s="318"/>
      <c r="M205" s="470">
        <f>'Punten per wedstrijd'!G47*1.2</f>
        <v>214.91999999999933</v>
      </c>
      <c r="N205" s="470">
        <f>'Punten per wedstrijd'!G58</f>
        <v>372.50000000000091</v>
      </c>
      <c r="O205" s="313" t="s">
        <v>4601</v>
      </c>
      <c r="P205" s="320"/>
      <c r="Q205" s="324" t="s">
        <v>3745</v>
      </c>
      <c r="R205" s="317"/>
      <c r="S205" s="317"/>
      <c r="T205" s="317"/>
      <c r="U205" s="470">
        <f>'Punten per wedstrijd'!G162*1.2</f>
        <v>1078.0800000000006</v>
      </c>
      <c r="V205" s="470">
        <f>'Punten per wedstrijd'!G126</f>
        <v>969.89999999999918</v>
      </c>
      <c r="W205" s="313" t="s">
        <v>4602</v>
      </c>
    </row>
    <row r="206" spans="1:26" ht="15.75">
      <c r="A206" s="324" t="s">
        <v>3736</v>
      </c>
      <c r="B206" s="320"/>
      <c r="C206" s="320"/>
      <c r="D206" s="316"/>
      <c r="E206" s="470">
        <f>'Punten per wedstrijd'!F58*1.2</f>
        <v>294.35999999999996</v>
      </c>
      <c r="F206" s="470">
        <f>'Punten per wedstrijd'!F101</f>
        <v>284.20000000000005</v>
      </c>
      <c r="G206" s="313" t="s">
        <v>4602</v>
      </c>
      <c r="H206" s="320"/>
      <c r="I206" s="324" t="s">
        <v>3741</v>
      </c>
      <c r="J206" s="316"/>
      <c r="K206" s="317"/>
      <c r="L206" s="318"/>
      <c r="M206" s="470">
        <f>'Punten per wedstrijd'!G51*1.2</f>
        <v>349.31999999999988</v>
      </c>
      <c r="N206" s="470">
        <f>'Punten per wedstrijd'!G57</f>
        <v>222.00000000000045</v>
      </c>
      <c r="O206" s="313" t="s">
        <v>4600</v>
      </c>
      <c r="P206" s="320"/>
      <c r="Q206" s="324" t="s">
        <v>3746</v>
      </c>
      <c r="R206" s="317"/>
      <c r="S206" s="317"/>
      <c r="T206" s="317"/>
      <c r="U206" s="470">
        <f>'Punten per wedstrijd'!G173*1.2</f>
        <v>707.4</v>
      </c>
      <c r="V206" s="470">
        <f>'Punten per wedstrijd'!G151</f>
        <v>631.19999999999936</v>
      </c>
      <c r="W206" s="313" t="s">
        <v>4602</v>
      </c>
    </row>
    <row r="207" spans="1:26" ht="15.75">
      <c r="A207" s="324" t="s">
        <v>3737</v>
      </c>
      <c r="B207" s="320"/>
      <c r="C207" s="320"/>
      <c r="D207" s="316"/>
      <c r="E207" s="470">
        <f>'Punten per wedstrijd'!F69*1.2</f>
        <v>291.71999999999963</v>
      </c>
      <c r="F207" s="470">
        <f>'Punten per wedstrijd'!F51</f>
        <v>255.69999999999982</v>
      </c>
      <c r="G207" s="313" t="s">
        <v>4602</v>
      </c>
      <c r="H207" s="320"/>
      <c r="I207" s="324" t="s">
        <v>3742</v>
      </c>
      <c r="J207" s="316"/>
      <c r="K207" s="317"/>
      <c r="L207" s="318"/>
      <c r="M207" s="470">
        <f>'Punten per wedstrijd'!G63*1.2</f>
        <v>396.48000000000008</v>
      </c>
      <c r="N207" s="470">
        <f>'Punten per wedstrijd'!G69</f>
        <v>315.59999999999991</v>
      </c>
      <c r="O207" s="313" t="s">
        <v>4600</v>
      </c>
      <c r="P207" s="320"/>
      <c r="Q207" s="324" t="s">
        <v>3747</v>
      </c>
      <c r="R207" s="317"/>
      <c r="S207" s="317"/>
      <c r="T207" s="317"/>
      <c r="U207" s="470">
        <f>'Punten per wedstrijd'!G205*1.2</f>
        <v>1307.3999999999994</v>
      </c>
      <c r="V207" s="470">
        <f>'Punten per wedstrijd'!G118</f>
        <v>880.79999999999973</v>
      </c>
      <c r="W207" s="313" t="s">
        <v>4600</v>
      </c>
    </row>
    <row r="208" spans="1:26" ht="15.75">
      <c r="A208" s="323"/>
      <c r="B208" s="320"/>
      <c r="C208" s="320"/>
      <c r="D208" s="316"/>
      <c r="E208" s="470"/>
      <c r="F208" s="470"/>
      <c r="G208" s="311"/>
      <c r="H208" s="320"/>
      <c r="I208" s="316"/>
      <c r="J208" s="316"/>
      <c r="K208" s="317"/>
      <c r="L208" s="318"/>
      <c r="M208" s="502"/>
      <c r="N208" s="502"/>
      <c r="O208" s="314"/>
      <c r="P208" s="320"/>
      <c r="Q208" s="317"/>
      <c r="R208" s="317"/>
      <c r="S208" s="317"/>
      <c r="T208" s="317"/>
      <c r="U208" s="502"/>
      <c r="V208" s="502"/>
      <c r="W208" s="314"/>
    </row>
    <row r="209" spans="1:24" s="39" customFormat="1" ht="15.75">
      <c r="A209" s="319" t="s">
        <v>187</v>
      </c>
      <c r="B209" s="446"/>
      <c r="C209" s="446"/>
      <c r="D209" s="447"/>
      <c r="E209" s="470"/>
      <c r="F209" s="470"/>
      <c r="G209" s="449" t="s">
        <v>150</v>
      </c>
      <c r="H209" s="446"/>
      <c r="I209" s="319" t="s">
        <v>188</v>
      </c>
      <c r="J209" s="447"/>
      <c r="K209" s="446"/>
      <c r="L209" s="318"/>
      <c r="M209" s="502"/>
      <c r="N209" s="502"/>
      <c r="O209" s="449" t="s">
        <v>150</v>
      </c>
      <c r="P209" s="446"/>
      <c r="Q209" s="319" t="s">
        <v>2222</v>
      </c>
      <c r="R209" s="446"/>
      <c r="S209" s="446"/>
      <c r="T209" s="446"/>
      <c r="U209" s="502"/>
      <c r="V209" s="502"/>
      <c r="W209" s="449" t="s">
        <v>150</v>
      </c>
    </row>
    <row r="210" spans="1:24" ht="15.75">
      <c r="A210" s="324" t="s">
        <v>3748</v>
      </c>
      <c r="B210" s="320"/>
      <c r="C210" s="320"/>
      <c r="D210" s="316"/>
      <c r="E210" s="470">
        <f>'Punten per wedstrijd'!H118*1.2</f>
        <v>987.3599999999991</v>
      </c>
      <c r="F210" s="470">
        <f>'Punten per wedstrijd'!H126</f>
        <v>220.09999999999945</v>
      </c>
      <c r="G210" s="313" t="s">
        <v>4600</v>
      </c>
      <c r="H210" s="320"/>
      <c r="I210" s="324" t="s">
        <v>3753</v>
      </c>
      <c r="J210" s="316"/>
      <c r="K210" s="317"/>
      <c r="L210" s="318"/>
      <c r="M210" s="470"/>
      <c r="N210" s="470"/>
      <c r="O210" s="314"/>
      <c r="P210" s="320"/>
      <c r="Q210" s="324" t="s">
        <v>3758</v>
      </c>
      <c r="R210" s="317"/>
      <c r="S210" s="317"/>
      <c r="T210" s="317"/>
      <c r="U210" s="470"/>
      <c r="V210" s="470"/>
      <c r="W210" s="313"/>
    </row>
    <row r="211" spans="1:24" ht="15.75">
      <c r="A211" s="324" t="s">
        <v>3749</v>
      </c>
      <c r="B211" s="320"/>
      <c r="C211" s="320"/>
      <c r="D211" s="316"/>
      <c r="E211" s="470">
        <f>'Punten per wedstrijd'!H151*1.2</f>
        <v>712.13999999999976</v>
      </c>
      <c r="F211" s="470">
        <f>'Punten per wedstrijd'!H161</f>
        <v>947.50000000000136</v>
      </c>
      <c r="G211" s="313" t="s">
        <v>4601</v>
      </c>
      <c r="H211" s="320"/>
      <c r="I211" s="324" t="s">
        <v>3754</v>
      </c>
      <c r="J211" s="316"/>
      <c r="K211" s="317"/>
      <c r="L211" s="318"/>
      <c r="M211" s="470"/>
      <c r="N211" s="470"/>
      <c r="O211" s="313"/>
      <c r="P211" s="320"/>
      <c r="Q211" s="324" t="s">
        <v>3759</v>
      </c>
      <c r="R211" s="317"/>
      <c r="S211" s="317"/>
      <c r="T211" s="317"/>
      <c r="U211" s="470"/>
      <c r="V211" s="470"/>
      <c r="W211" s="314"/>
    </row>
    <row r="212" spans="1:24" ht="15.75">
      <c r="A212" s="324" t="s">
        <v>3750</v>
      </c>
      <c r="B212" s="320"/>
      <c r="C212" s="320"/>
      <c r="D212" s="316"/>
      <c r="E212" s="470">
        <f>'Punten per wedstrijd'!H155*1.2</f>
        <v>694.6799999999995</v>
      </c>
      <c r="F212" s="470">
        <f>'Punten per wedstrijd'!H205</f>
        <v>812.5</v>
      </c>
      <c r="G212" s="313" t="s">
        <v>4599</v>
      </c>
      <c r="H212" s="320"/>
      <c r="I212" s="324" t="s">
        <v>3755</v>
      </c>
      <c r="J212" s="316"/>
      <c r="K212" s="317"/>
      <c r="L212" s="318"/>
      <c r="M212" s="470"/>
      <c r="N212" s="470"/>
      <c r="O212" s="313"/>
      <c r="P212" s="320"/>
      <c r="Q212" s="324" t="s">
        <v>2328</v>
      </c>
      <c r="R212" s="317"/>
      <c r="S212" s="317"/>
      <c r="T212" s="317"/>
      <c r="U212" s="470"/>
      <c r="V212" s="470"/>
      <c r="W212" s="314"/>
    </row>
    <row r="213" spans="1:24" ht="15.75">
      <c r="A213" s="324" t="s">
        <v>3751</v>
      </c>
      <c r="B213" s="320"/>
      <c r="C213" s="320"/>
      <c r="D213" s="316"/>
      <c r="E213" s="470">
        <f>'Punten per wedstrijd'!H167*1.2</f>
        <v>756.59999999999945</v>
      </c>
      <c r="F213" s="470">
        <f>'Punten per wedstrijd'!H157</f>
        <v>601.99999999999955</v>
      </c>
      <c r="G213" s="313" t="s">
        <v>4600</v>
      </c>
      <c r="H213" s="320"/>
      <c r="I213" s="324" t="s">
        <v>3756</v>
      </c>
      <c r="J213" s="316"/>
      <c r="K213" s="317"/>
      <c r="L213" s="318"/>
      <c r="M213" s="470"/>
      <c r="N213" s="470"/>
      <c r="O213" s="313"/>
      <c r="P213" s="320"/>
      <c r="Q213" s="324" t="s">
        <v>3760</v>
      </c>
      <c r="R213" s="317"/>
      <c r="S213" s="317"/>
      <c r="T213" s="317"/>
      <c r="U213" s="470"/>
      <c r="V213" s="470"/>
      <c r="W213" s="314"/>
    </row>
    <row r="214" spans="1:24" ht="15.75">
      <c r="A214" s="324" t="s">
        <v>3752</v>
      </c>
      <c r="B214" s="320"/>
      <c r="C214" s="320"/>
      <c r="D214" s="316"/>
      <c r="E214" s="470">
        <f>'Punten per wedstrijd'!H173*1.2</f>
        <v>1130.5200000000009</v>
      </c>
      <c r="F214" s="470">
        <f>'Punten per wedstrijd'!H162</f>
        <v>452.70000000000073</v>
      </c>
      <c r="G214" s="313" t="s">
        <v>4600</v>
      </c>
      <c r="H214" s="316"/>
      <c r="I214" s="324" t="s">
        <v>3757</v>
      </c>
      <c r="J214" s="316"/>
      <c r="K214" s="317"/>
      <c r="L214" s="318"/>
      <c r="M214" s="470"/>
      <c r="N214" s="470"/>
      <c r="O214" s="313"/>
      <c r="P214" s="317"/>
      <c r="Q214" s="324" t="s">
        <v>3761</v>
      </c>
      <c r="R214" s="317"/>
      <c r="S214" s="317"/>
      <c r="T214" s="317"/>
      <c r="U214" s="470"/>
      <c r="V214" s="470"/>
      <c r="W214" s="314"/>
      <c r="X214" s="28"/>
    </row>
    <row r="215" spans="1:24" ht="15.75">
      <c r="A215" s="322"/>
      <c r="B215" s="320"/>
      <c r="C215" s="320"/>
      <c r="D215" s="316"/>
      <c r="E215" s="470"/>
      <c r="F215" s="470"/>
      <c r="G215" s="311"/>
      <c r="H215" s="316"/>
      <c r="I215" s="315"/>
      <c r="J215" s="316"/>
      <c r="K215" s="317"/>
      <c r="L215" s="318"/>
      <c r="M215" s="502"/>
      <c r="N215" s="502"/>
      <c r="O215" s="314"/>
      <c r="P215" s="317"/>
      <c r="Q215" s="315"/>
      <c r="R215" s="317"/>
      <c r="S215" s="317"/>
      <c r="T215" s="317"/>
      <c r="U215" s="502"/>
      <c r="V215" s="502"/>
      <c r="W215" s="314"/>
      <c r="X215" s="28"/>
    </row>
    <row r="216" spans="1:24" s="39" customFormat="1" ht="15.75">
      <c r="A216" s="319" t="s">
        <v>2223</v>
      </c>
      <c r="B216" s="446"/>
      <c r="C216" s="446"/>
      <c r="D216" s="447"/>
      <c r="E216" s="470"/>
      <c r="F216" s="470"/>
      <c r="G216" s="449" t="s">
        <v>150</v>
      </c>
      <c r="H216" s="446"/>
      <c r="I216" s="319" t="s">
        <v>3559</v>
      </c>
      <c r="J216" s="447"/>
      <c r="K216" s="446"/>
      <c r="L216" s="318"/>
      <c r="M216" s="502"/>
      <c r="N216" s="502"/>
      <c r="O216" s="449" t="s">
        <v>150</v>
      </c>
      <c r="P216" s="446"/>
      <c r="Q216" s="319" t="s">
        <v>3560</v>
      </c>
      <c r="R216" s="446"/>
      <c r="S216" s="446"/>
      <c r="T216" s="446"/>
      <c r="U216" s="502"/>
      <c r="V216" s="502"/>
      <c r="W216" s="449" t="s">
        <v>150</v>
      </c>
    </row>
    <row r="217" spans="1:24" ht="15.75">
      <c r="A217" s="324" t="s">
        <v>4226</v>
      </c>
      <c r="B217" s="320"/>
      <c r="C217" s="320"/>
      <c r="D217" s="316"/>
      <c r="E217" s="470"/>
      <c r="F217" s="470"/>
      <c r="G217" s="314"/>
      <c r="H217" s="320"/>
      <c r="I217" s="324" t="s">
        <v>4227</v>
      </c>
      <c r="J217" s="316"/>
      <c r="K217" s="317"/>
      <c r="L217" s="318"/>
      <c r="M217" s="470"/>
      <c r="N217" s="470"/>
      <c r="O217" s="313"/>
      <c r="P217" s="320"/>
      <c r="Q217" s="324" t="s">
        <v>4228</v>
      </c>
      <c r="R217" s="317"/>
      <c r="S217" s="317"/>
      <c r="T217" s="317"/>
      <c r="U217" s="470"/>
      <c r="V217" s="470"/>
      <c r="W217" s="314"/>
      <c r="X217" s="28"/>
    </row>
    <row r="218" spans="1:24" ht="15.75">
      <c r="A218" s="324" t="s">
        <v>4229</v>
      </c>
      <c r="B218" s="320"/>
      <c r="C218" s="320"/>
      <c r="D218" s="316"/>
      <c r="E218" s="470"/>
      <c r="F218" s="470"/>
      <c r="G218" s="314"/>
      <c r="H218" s="320"/>
      <c r="I218" s="324" t="s">
        <v>4230</v>
      </c>
      <c r="J218" s="316"/>
      <c r="K218" s="317"/>
      <c r="L218" s="318"/>
      <c r="M218" s="470"/>
      <c r="N218" s="470"/>
      <c r="O218" s="314"/>
      <c r="P218" s="320"/>
      <c r="Q218" s="324" t="s">
        <v>4231</v>
      </c>
      <c r="R218" s="317"/>
      <c r="S218" s="317"/>
      <c r="T218" s="317"/>
      <c r="U218" s="470"/>
      <c r="V218" s="470"/>
      <c r="W218" s="314"/>
      <c r="X218" s="28"/>
    </row>
    <row r="219" spans="1:24" ht="15.75">
      <c r="A219" s="324" t="s">
        <v>4232</v>
      </c>
      <c r="B219" s="320"/>
      <c r="C219" s="320"/>
      <c r="D219" s="316"/>
      <c r="E219" s="470"/>
      <c r="F219" s="470"/>
      <c r="G219" s="314"/>
      <c r="H219" s="320"/>
      <c r="I219" s="324" t="s">
        <v>4233</v>
      </c>
      <c r="J219" s="316"/>
      <c r="K219" s="317"/>
      <c r="L219" s="318"/>
      <c r="M219" s="470"/>
      <c r="N219" s="470"/>
      <c r="O219" s="314"/>
      <c r="P219" s="320"/>
      <c r="Q219" s="324" t="s">
        <v>4234</v>
      </c>
      <c r="R219" s="317"/>
      <c r="S219" s="317"/>
      <c r="T219" s="317"/>
      <c r="U219" s="470"/>
      <c r="V219" s="470"/>
      <c r="W219" s="314"/>
      <c r="X219" s="28"/>
    </row>
    <row r="220" spans="1:24" ht="15.75">
      <c r="A220" s="324" t="s">
        <v>4235</v>
      </c>
      <c r="B220" s="320"/>
      <c r="C220" s="320"/>
      <c r="D220" s="316"/>
      <c r="E220" s="470"/>
      <c r="F220" s="470"/>
      <c r="G220" s="314"/>
      <c r="H220" s="320"/>
      <c r="I220" s="324" t="s">
        <v>4236</v>
      </c>
      <c r="J220" s="316"/>
      <c r="K220" s="317"/>
      <c r="L220" s="318"/>
      <c r="M220" s="470"/>
      <c r="N220" s="470"/>
      <c r="O220" s="314"/>
      <c r="P220" s="320"/>
      <c r="Q220" s="324" t="s">
        <v>4237</v>
      </c>
      <c r="R220" s="317"/>
      <c r="S220" s="317"/>
      <c r="T220" s="317"/>
      <c r="U220" s="470"/>
      <c r="V220" s="470"/>
      <c r="W220" s="314"/>
      <c r="X220" s="28"/>
    </row>
    <row r="221" spans="1:24" ht="15.75">
      <c r="A221" s="324" t="s">
        <v>4238</v>
      </c>
      <c r="B221" s="320"/>
      <c r="C221" s="320"/>
      <c r="D221" s="316"/>
      <c r="E221" s="470"/>
      <c r="F221" s="470"/>
      <c r="G221" s="313"/>
      <c r="H221" s="320"/>
      <c r="I221" s="324" t="s">
        <v>4239</v>
      </c>
      <c r="J221" s="316"/>
      <c r="K221" s="317"/>
      <c r="L221" s="318"/>
      <c r="M221" s="470"/>
      <c r="N221" s="470"/>
      <c r="O221" s="313"/>
      <c r="P221" s="320"/>
      <c r="Q221" s="324" t="s">
        <v>4240</v>
      </c>
      <c r="R221" s="317"/>
      <c r="S221" s="317"/>
      <c r="T221" s="317"/>
      <c r="U221" s="470"/>
      <c r="V221" s="470"/>
      <c r="W221" s="313"/>
      <c r="X221" s="28"/>
    </row>
    <row r="222" spans="1:24" ht="15.75">
      <c r="A222" s="323"/>
      <c r="B222" s="320"/>
      <c r="C222" s="320"/>
      <c r="D222" s="316"/>
      <c r="E222" s="470"/>
      <c r="F222" s="470"/>
      <c r="G222" s="313"/>
      <c r="H222" s="320"/>
      <c r="I222" s="320"/>
      <c r="J222" s="316"/>
      <c r="K222" s="317"/>
      <c r="L222" s="318"/>
      <c r="M222" s="502"/>
      <c r="N222" s="502"/>
      <c r="O222" s="314"/>
      <c r="P222" s="320"/>
      <c r="Q222" s="316"/>
      <c r="R222" s="317"/>
      <c r="S222" s="317"/>
      <c r="T222" s="317"/>
      <c r="U222" s="502"/>
      <c r="V222" s="502"/>
      <c r="W222" s="314"/>
      <c r="X222" s="28"/>
    </row>
    <row r="223" spans="1:24" s="39" customFormat="1" ht="15.75">
      <c r="A223" s="319" t="s">
        <v>192</v>
      </c>
      <c r="B223" s="446"/>
      <c r="C223" s="446"/>
      <c r="D223" s="447"/>
      <c r="E223" s="470"/>
      <c r="F223" s="470"/>
      <c r="G223" s="449" t="s">
        <v>150</v>
      </c>
      <c r="H223" s="446"/>
      <c r="I223" s="319" t="s">
        <v>193</v>
      </c>
      <c r="J223" s="447"/>
      <c r="K223" s="446"/>
      <c r="L223" s="318"/>
      <c r="M223" s="502"/>
      <c r="N223" s="502"/>
      <c r="O223" s="449" t="s">
        <v>150</v>
      </c>
      <c r="P223" s="446"/>
      <c r="Q223" s="319" t="s">
        <v>196</v>
      </c>
      <c r="R223" s="446"/>
      <c r="S223" s="446"/>
      <c r="T223" s="446"/>
      <c r="U223" s="502"/>
      <c r="V223" s="502"/>
      <c r="W223" s="449" t="s">
        <v>150</v>
      </c>
    </row>
    <row r="224" spans="1:24" ht="15.75">
      <c r="A224" s="324" t="s">
        <v>4241</v>
      </c>
      <c r="B224" s="320"/>
      <c r="C224" s="320"/>
      <c r="D224" s="316"/>
      <c r="E224" s="470"/>
      <c r="F224" s="470"/>
      <c r="G224" s="314"/>
      <c r="H224" s="320"/>
      <c r="I224" s="324" t="s">
        <v>4242</v>
      </c>
      <c r="J224" s="316"/>
      <c r="K224" s="317"/>
      <c r="L224" s="318"/>
      <c r="M224" s="470"/>
      <c r="N224" s="470"/>
      <c r="O224" s="313"/>
      <c r="P224" s="320"/>
      <c r="Q224" s="324" t="s">
        <v>4243</v>
      </c>
      <c r="R224" s="317"/>
      <c r="S224" s="317"/>
      <c r="T224" s="317"/>
      <c r="U224" s="470"/>
      <c r="V224" s="470"/>
      <c r="W224" s="314"/>
      <c r="X224" s="28"/>
    </row>
    <row r="225" spans="1:26" ht="15.75">
      <c r="A225" s="324" t="s">
        <v>4244</v>
      </c>
      <c r="B225" s="320"/>
      <c r="C225" s="320"/>
      <c r="D225" s="316"/>
      <c r="E225" s="470"/>
      <c r="F225" s="470"/>
      <c r="G225" s="313"/>
      <c r="H225" s="320"/>
      <c r="I225" s="324" t="s">
        <v>4245</v>
      </c>
      <c r="J225" s="316"/>
      <c r="K225" s="317"/>
      <c r="L225" s="318"/>
      <c r="M225" s="470"/>
      <c r="N225" s="470"/>
      <c r="O225" s="313"/>
      <c r="P225" s="320"/>
      <c r="Q225" s="324" t="s">
        <v>4246</v>
      </c>
      <c r="R225" s="317"/>
      <c r="S225" s="317"/>
      <c r="T225" s="317"/>
      <c r="U225" s="470"/>
      <c r="V225" s="470"/>
      <c r="W225" s="314"/>
      <c r="X225" s="28"/>
    </row>
    <row r="226" spans="1:26" ht="15.75">
      <c r="A226" s="324" t="s">
        <v>4247</v>
      </c>
      <c r="B226" s="320"/>
      <c r="C226" s="320"/>
      <c r="D226" s="316"/>
      <c r="E226" s="470"/>
      <c r="F226" s="470"/>
      <c r="G226" s="313"/>
      <c r="H226" s="320"/>
      <c r="I226" s="324" t="s">
        <v>4248</v>
      </c>
      <c r="J226" s="316"/>
      <c r="K226" s="317"/>
      <c r="L226" s="318"/>
      <c r="M226" s="470"/>
      <c r="N226" s="470"/>
      <c r="O226" s="313"/>
      <c r="P226" s="320"/>
      <c r="Q226" s="324" t="s">
        <v>4249</v>
      </c>
      <c r="R226" s="317"/>
      <c r="S226" s="317"/>
      <c r="T226" s="317"/>
      <c r="U226" s="470"/>
      <c r="V226" s="470"/>
      <c r="W226" s="314"/>
      <c r="X226" s="28"/>
    </row>
    <row r="227" spans="1:26" ht="15.75">
      <c r="A227" s="324" t="s">
        <v>4250</v>
      </c>
      <c r="B227" s="320"/>
      <c r="C227" s="320"/>
      <c r="D227" s="316"/>
      <c r="E227" s="470"/>
      <c r="F227" s="470"/>
      <c r="G227" s="314"/>
      <c r="H227" s="320"/>
      <c r="I227" s="324" t="s">
        <v>4251</v>
      </c>
      <c r="J227" s="316"/>
      <c r="K227" s="317"/>
      <c r="L227" s="318"/>
      <c r="M227" s="470"/>
      <c r="N227" s="470"/>
      <c r="O227" s="314"/>
      <c r="P227" s="320"/>
      <c r="Q227" s="324" t="s">
        <v>4252</v>
      </c>
      <c r="R227" s="317"/>
      <c r="S227" s="317"/>
      <c r="T227" s="317"/>
      <c r="U227" s="470"/>
      <c r="V227" s="470"/>
      <c r="W227" s="314"/>
      <c r="X227" s="28"/>
    </row>
    <row r="228" spans="1:26" ht="15.75">
      <c r="A228" s="324" t="s">
        <v>4253</v>
      </c>
      <c r="B228" s="320"/>
      <c r="C228" s="320"/>
      <c r="D228" s="316"/>
      <c r="E228" s="470"/>
      <c r="F228" s="470"/>
      <c r="G228" s="313"/>
      <c r="H228" s="320"/>
      <c r="I228" s="324" t="s">
        <v>4254</v>
      </c>
      <c r="J228" s="316"/>
      <c r="K228" s="317"/>
      <c r="L228" s="318"/>
      <c r="M228" s="470"/>
      <c r="N228" s="470"/>
      <c r="O228" s="314"/>
      <c r="P228" s="320"/>
      <c r="Q228" s="324" t="s">
        <v>4255</v>
      </c>
      <c r="R228" s="317"/>
      <c r="S228" s="317"/>
      <c r="T228" s="317"/>
      <c r="U228" s="470"/>
      <c r="V228" s="470"/>
      <c r="W228" s="314"/>
      <c r="X228" s="28"/>
    </row>
    <row r="229" spans="1:26" ht="15.75">
      <c r="A229" s="323"/>
      <c r="B229" s="320"/>
      <c r="C229" s="320"/>
      <c r="D229" s="316"/>
      <c r="E229" s="470"/>
      <c r="F229" s="470"/>
      <c r="G229" s="311"/>
      <c r="H229" s="320"/>
      <c r="I229" s="316"/>
      <c r="J229" s="316"/>
      <c r="K229" s="317"/>
      <c r="L229" s="318"/>
      <c r="M229" s="502"/>
      <c r="N229" s="502"/>
      <c r="O229" s="314"/>
      <c r="P229" s="320"/>
      <c r="Q229" s="317"/>
      <c r="R229" s="317"/>
      <c r="S229" s="317"/>
      <c r="T229" s="317"/>
      <c r="U229" s="502"/>
      <c r="V229" s="502"/>
      <c r="W229" s="314"/>
      <c r="X229" s="28"/>
    </row>
    <row r="230" spans="1:26" s="39" customFormat="1" ht="15.75">
      <c r="A230" s="319" t="s">
        <v>194</v>
      </c>
      <c r="B230" s="446"/>
      <c r="C230" s="446"/>
      <c r="D230" s="447"/>
      <c r="E230" s="470"/>
      <c r="F230" s="470"/>
      <c r="G230" s="449" t="s">
        <v>150</v>
      </c>
      <c r="H230" s="446"/>
      <c r="I230" s="319" t="s">
        <v>195</v>
      </c>
      <c r="J230" s="447"/>
      <c r="K230" s="446"/>
      <c r="L230" s="318"/>
      <c r="M230" s="502"/>
      <c r="N230" s="502"/>
      <c r="O230" s="449" t="s">
        <v>150</v>
      </c>
      <c r="P230" s="446"/>
      <c r="Q230" s="319" t="s">
        <v>176</v>
      </c>
      <c r="R230" s="446"/>
      <c r="S230" s="446"/>
      <c r="T230" s="446"/>
      <c r="U230" s="502"/>
      <c r="V230" s="502"/>
      <c r="W230" s="449" t="s">
        <v>150</v>
      </c>
    </row>
    <row r="231" spans="1:26" ht="15.75">
      <c r="A231" s="324" t="s">
        <v>4256</v>
      </c>
      <c r="B231" s="320"/>
      <c r="C231" s="320"/>
      <c r="D231" s="316"/>
      <c r="E231" s="470"/>
      <c r="F231" s="470"/>
      <c r="G231" s="314"/>
      <c r="H231" s="320"/>
      <c r="I231" s="324" t="s">
        <v>4257</v>
      </c>
      <c r="J231" s="316"/>
      <c r="K231" s="317"/>
      <c r="L231" s="318"/>
      <c r="M231" s="470"/>
      <c r="N231" s="470"/>
      <c r="O231" s="313"/>
      <c r="P231" s="320"/>
      <c r="Q231" s="324" t="s">
        <v>4258</v>
      </c>
      <c r="R231" s="317"/>
      <c r="S231" s="317"/>
      <c r="T231" s="317"/>
      <c r="U231" s="470"/>
      <c r="V231" s="470"/>
      <c r="W231" s="313"/>
      <c r="X231" s="28"/>
    </row>
    <row r="232" spans="1:26" ht="15.75">
      <c r="A232" s="324" t="s">
        <v>4259</v>
      </c>
      <c r="B232" s="320"/>
      <c r="C232" s="320"/>
      <c r="D232" s="316"/>
      <c r="E232" s="470"/>
      <c r="F232" s="470"/>
      <c r="G232" s="314"/>
      <c r="H232" s="320"/>
      <c r="I232" s="324" t="s">
        <v>4260</v>
      </c>
      <c r="J232" s="316"/>
      <c r="K232" s="317"/>
      <c r="L232" s="318"/>
      <c r="M232" s="470"/>
      <c r="N232" s="470"/>
      <c r="O232" s="314"/>
      <c r="P232" s="320"/>
      <c r="Q232" s="324" t="s">
        <v>4261</v>
      </c>
      <c r="R232" s="317"/>
      <c r="S232" s="317"/>
      <c r="T232" s="317"/>
      <c r="U232" s="470"/>
      <c r="V232" s="470"/>
      <c r="W232" s="314"/>
      <c r="X232" s="28"/>
    </row>
    <row r="233" spans="1:26" ht="15.75">
      <c r="A233" s="324" t="s">
        <v>4262</v>
      </c>
      <c r="B233" s="320"/>
      <c r="C233" s="320"/>
      <c r="D233" s="316"/>
      <c r="E233" s="470"/>
      <c r="F233" s="470"/>
      <c r="G233" s="314"/>
      <c r="H233" s="320"/>
      <c r="I233" s="324" t="s">
        <v>4263</v>
      </c>
      <c r="J233" s="316"/>
      <c r="K233" s="317"/>
      <c r="L233" s="318"/>
      <c r="M233" s="470"/>
      <c r="N233" s="470"/>
      <c r="O233" s="314"/>
      <c r="P233" s="320"/>
      <c r="Q233" s="324" t="s">
        <v>2324</v>
      </c>
      <c r="R233" s="317"/>
      <c r="S233" s="317"/>
      <c r="T233" s="317"/>
      <c r="U233" s="470"/>
      <c r="V233" s="470"/>
      <c r="W233" s="314"/>
      <c r="X233" s="28"/>
    </row>
    <row r="234" spans="1:26" ht="15.75">
      <c r="A234" s="324" t="s">
        <v>4264</v>
      </c>
      <c r="B234" s="320"/>
      <c r="C234" s="320"/>
      <c r="D234" s="316"/>
      <c r="E234" s="470"/>
      <c r="F234" s="470"/>
      <c r="G234" s="313"/>
      <c r="H234" s="320"/>
      <c r="I234" s="324" t="s">
        <v>4265</v>
      </c>
      <c r="J234" s="316"/>
      <c r="K234" s="317"/>
      <c r="L234" s="318"/>
      <c r="M234" s="470"/>
      <c r="N234" s="470"/>
      <c r="O234" s="313"/>
      <c r="P234" s="320"/>
      <c r="Q234" s="324" t="s">
        <v>4266</v>
      </c>
      <c r="R234" s="317"/>
      <c r="S234" s="317"/>
      <c r="T234" s="317"/>
      <c r="U234" s="470"/>
      <c r="V234" s="470"/>
      <c r="W234" s="313"/>
      <c r="X234" s="28"/>
    </row>
    <row r="235" spans="1:26" ht="15.75">
      <c r="A235" s="324" t="s">
        <v>4267</v>
      </c>
      <c r="B235" s="320"/>
      <c r="C235" s="320"/>
      <c r="D235" s="316"/>
      <c r="E235" s="470"/>
      <c r="F235" s="470"/>
      <c r="G235" s="314"/>
      <c r="H235" s="316"/>
      <c r="I235" s="324" t="s">
        <v>4268</v>
      </c>
      <c r="J235" s="316"/>
      <c r="K235" s="317"/>
      <c r="L235" s="318"/>
      <c r="M235" s="470"/>
      <c r="N235" s="470"/>
      <c r="O235" s="314"/>
      <c r="P235" s="317"/>
      <c r="Q235" s="324" t="s">
        <v>4269</v>
      </c>
      <c r="R235" s="317"/>
      <c r="S235" s="317"/>
      <c r="T235" s="317"/>
      <c r="U235" s="470"/>
      <c r="V235" s="470"/>
      <c r="W235" s="314"/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7" t="s">
        <v>3486</v>
      </c>
      <c r="E238" s="437" t="s">
        <v>3487</v>
      </c>
      <c r="F238" s="437" t="s">
        <v>844</v>
      </c>
      <c r="G238" s="437" t="s">
        <v>2540</v>
      </c>
      <c r="H238" s="437" t="s">
        <v>2208</v>
      </c>
      <c r="I238" s="437" t="s">
        <v>2210</v>
      </c>
      <c r="J238" s="437" t="s">
        <v>2209</v>
      </c>
      <c r="K238" s="437" t="s">
        <v>2211</v>
      </c>
      <c r="L238" s="437" t="s">
        <v>2212</v>
      </c>
      <c r="M238" s="441" t="s">
        <v>2213</v>
      </c>
      <c r="N238" s="441" t="s">
        <v>2214</v>
      </c>
      <c r="O238" s="437" t="s">
        <v>2215</v>
      </c>
      <c r="P238" s="437" t="s">
        <v>2216</v>
      </c>
      <c r="Q238" s="437" t="s">
        <v>2217</v>
      </c>
      <c r="R238" s="437" t="s">
        <v>2218</v>
      </c>
      <c r="S238" s="437" t="s">
        <v>2195</v>
      </c>
      <c r="T238" s="437" t="s">
        <v>2219</v>
      </c>
      <c r="U238" s="437" t="s">
        <v>2220</v>
      </c>
      <c r="V238" s="202" t="s">
        <v>40</v>
      </c>
      <c r="W238" s="28"/>
      <c r="X238" s="28"/>
      <c r="Y238" s="28"/>
      <c r="Z238" s="28"/>
    </row>
    <row r="239" spans="1:26" ht="15.75">
      <c r="A239" s="63" t="s">
        <v>3612</v>
      </c>
      <c r="D239" s="50">
        <v>3</v>
      </c>
      <c r="E239" s="50">
        <v>1</v>
      </c>
      <c r="F239" s="50">
        <v>3</v>
      </c>
      <c r="G239" s="50">
        <v>3</v>
      </c>
      <c r="H239" s="50">
        <v>2</v>
      </c>
      <c r="I239" s="50">
        <v>0</v>
      </c>
      <c r="J239" s="50">
        <v>3</v>
      </c>
      <c r="K239" s="50"/>
      <c r="L239" s="50"/>
      <c r="M239" s="1"/>
      <c r="N239" s="1"/>
      <c r="O239" s="50"/>
      <c r="P239" s="50"/>
      <c r="Q239" s="50"/>
      <c r="R239" s="50"/>
      <c r="S239" s="50"/>
      <c r="T239" s="50"/>
      <c r="U239" s="50"/>
      <c r="V239" s="303">
        <f t="shared" ref="V239:V248" si="1">SUM(D239:U239)</f>
        <v>15</v>
      </c>
      <c r="W239" s="505">
        <f>SUM(E196,N196,U196,F205,M203,V207,E210,M210,V211,F217,M217,V217,E226,N224,U228,F231,N231,U232)</f>
        <v>4318.3199999999979</v>
      </c>
      <c r="X239" s="50" t="s">
        <v>75</v>
      </c>
      <c r="Y239" s="28"/>
      <c r="Z239" s="28"/>
    </row>
    <row r="240" spans="1:26" ht="15.75">
      <c r="A240" s="278" t="s">
        <v>2307</v>
      </c>
      <c r="D240" s="50">
        <v>3</v>
      </c>
      <c r="E240" s="50">
        <v>3</v>
      </c>
      <c r="F240" s="50">
        <v>1</v>
      </c>
      <c r="G240" s="50">
        <v>0</v>
      </c>
      <c r="H240" s="50">
        <v>0</v>
      </c>
      <c r="I240" s="50">
        <v>1</v>
      </c>
      <c r="J240" s="50">
        <v>0</v>
      </c>
      <c r="K240" s="50"/>
      <c r="L240" s="50"/>
      <c r="M240" s="1"/>
      <c r="N240" s="1"/>
      <c r="O240" s="1"/>
      <c r="P240" s="50"/>
      <c r="Q240" s="50"/>
      <c r="R240" s="50"/>
      <c r="S240" s="50"/>
      <c r="T240" s="50"/>
      <c r="U240" s="50"/>
      <c r="V240" s="303">
        <f t="shared" si="1"/>
        <v>8</v>
      </c>
      <c r="W240" s="505">
        <f>SUM(E197,N200,U197,F204,M204,V205,F210,M211,V213,F218,M221,V218,E225,N225,U226,E231,N232,U234)</f>
        <v>2987.319999999997</v>
      </c>
      <c r="X240" s="50" t="s">
        <v>78</v>
      </c>
      <c r="Y240" s="28"/>
      <c r="Z240" s="28"/>
    </row>
    <row r="241" spans="1:26" ht="15.75">
      <c r="A241" s="63" t="s">
        <v>3613</v>
      </c>
      <c r="D241" s="50">
        <v>0</v>
      </c>
      <c r="E241" s="50">
        <v>2</v>
      </c>
      <c r="F241" s="50">
        <v>0</v>
      </c>
      <c r="G241" s="50">
        <v>3</v>
      </c>
      <c r="H241" s="50">
        <v>0</v>
      </c>
      <c r="I241" s="50">
        <v>1</v>
      </c>
      <c r="J241" s="50">
        <v>0</v>
      </c>
      <c r="K241" s="50"/>
      <c r="L241" s="50"/>
      <c r="M241" s="1"/>
      <c r="N241" s="1"/>
      <c r="O241" s="50"/>
      <c r="P241" s="50"/>
      <c r="Q241" s="50"/>
      <c r="R241" s="50"/>
      <c r="S241" s="50"/>
      <c r="T241" s="50"/>
      <c r="U241" s="50"/>
      <c r="V241" s="303">
        <f t="shared" si="1"/>
        <v>6</v>
      </c>
      <c r="W241" s="505">
        <f>SUM(F197,M196,V198,E203,M205,V206,E211,N212,U210,E218,N217,U219,F224,N226,U227,F232,M233,V231)</f>
        <v>3164.4199999999978</v>
      </c>
      <c r="X241" s="28"/>
      <c r="Y241" s="28"/>
      <c r="Z241" s="28"/>
    </row>
    <row r="242" spans="1:26" ht="15.75">
      <c r="A242" s="414" t="s">
        <v>2257</v>
      </c>
      <c r="B242" s="327"/>
      <c r="C242" s="327"/>
      <c r="D242" s="330">
        <v>3</v>
      </c>
      <c r="E242" s="330">
        <v>0</v>
      </c>
      <c r="F242" s="330">
        <v>3</v>
      </c>
      <c r="G242" s="330">
        <v>1</v>
      </c>
      <c r="H242" s="330">
        <v>3</v>
      </c>
      <c r="I242" s="330">
        <v>3</v>
      </c>
      <c r="J242" s="330">
        <v>1</v>
      </c>
      <c r="K242" s="330"/>
      <c r="L242" s="330"/>
      <c r="M242" s="384"/>
      <c r="N242" s="384"/>
      <c r="O242" s="330"/>
      <c r="P242" s="330"/>
      <c r="Q242" s="330"/>
      <c r="R242" s="330"/>
      <c r="S242" s="330"/>
      <c r="T242" s="330"/>
      <c r="U242" s="330"/>
      <c r="V242" s="329">
        <f t="shared" si="1"/>
        <v>14</v>
      </c>
      <c r="W242" s="506">
        <f>SUM(E198,N199,U198,F207,M206,V203,E212,N211,U211,F219,M220,V219,E228,N227,U224,F233,M232,V232)</f>
        <v>3936.6399999999985</v>
      </c>
      <c r="X242" s="330" t="s">
        <v>77</v>
      </c>
      <c r="Y242" s="28"/>
      <c r="Z242" s="28"/>
    </row>
    <row r="243" spans="1:26" ht="15.75">
      <c r="A243" s="63" t="s">
        <v>3625</v>
      </c>
      <c r="D243" s="50">
        <v>2</v>
      </c>
      <c r="E243" s="50">
        <v>0</v>
      </c>
      <c r="F243" s="50">
        <v>0</v>
      </c>
      <c r="G243" s="50">
        <v>3</v>
      </c>
      <c r="H243" s="50">
        <v>1</v>
      </c>
      <c r="I243" s="50">
        <v>0</v>
      </c>
      <c r="J243" s="50">
        <v>0</v>
      </c>
      <c r="K243" s="50"/>
      <c r="L243" s="50"/>
      <c r="M243" s="1"/>
      <c r="N243" s="1"/>
      <c r="O243" s="50"/>
      <c r="P243" s="50"/>
      <c r="Q243" s="50"/>
      <c r="R243" s="50"/>
      <c r="S243" s="50"/>
      <c r="T243" s="50"/>
      <c r="U243" s="50"/>
      <c r="V243" s="303">
        <f t="shared" si="1"/>
        <v>6</v>
      </c>
      <c r="W243" s="505">
        <f>SUM(E199,N198,V200,E204,N203,U203,F213,M212,V214,F220,M219,U221,F225,M224,V224,E234,N233,U235)</f>
        <v>3097.86</v>
      </c>
      <c r="X243" s="28"/>
      <c r="Y243" s="28"/>
      <c r="Z243" s="28"/>
    </row>
    <row r="244" spans="1:26" ht="15.75">
      <c r="A244" s="281" t="s">
        <v>2321</v>
      </c>
      <c r="D244" s="50">
        <v>1</v>
      </c>
      <c r="E244" s="50">
        <v>3</v>
      </c>
      <c r="F244" s="50">
        <v>2</v>
      </c>
      <c r="G244" s="50">
        <v>0</v>
      </c>
      <c r="H244" s="50">
        <v>0</v>
      </c>
      <c r="I244" s="50">
        <v>0</v>
      </c>
      <c r="J244" s="50">
        <v>3</v>
      </c>
      <c r="K244" s="50"/>
      <c r="L244" s="50"/>
      <c r="M244" s="1"/>
      <c r="N244" s="1"/>
      <c r="O244" s="50"/>
      <c r="P244" s="50"/>
      <c r="Q244" s="50"/>
      <c r="R244" s="50"/>
      <c r="S244" s="50"/>
      <c r="T244" s="50"/>
      <c r="U244" s="50"/>
      <c r="V244" s="303">
        <f t="shared" si="1"/>
        <v>9</v>
      </c>
      <c r="W244" s="505">
        <f>SUM(F199,M197,V197,E205,N206,U204,F211,M213,V212,E220,N218,U218,F226,M227,V225,E232,N234,U233)</f>
        <v>2925.6800000000035</v>
      </c>
      <c r="X244" s="28"/>
      <c r="Y244" s="28"/>
      <c r="Z244" s="28"/>
    </row>
    <row r="245" spans="1:26" ht="15.75">
      <c r="A245" s="28" t="s">
        <v>3522</v>
      </c>
      <c r="D245" s="50">
        <v>0</v>
      </c>
      <c r="E245" s="50">
        <v>3</v>
      </c>
      <c r="F245" s="50">
        <v>3</v>
      </c>
      <c r="G245" s="50">
        <v>2</v>
      </c>
      <c r="H245" s="50">
        <v>3</v>
      </c>
      <c r="I245" s="50">
        <v>2</v>
      </c>
      <c r="J245" s="50">
        <v>0</v>
      </c>
      <c r="K245" s="50"/>
      <c r="L245" s="50"/>
      <c r="M245" s="1"/>
      <c r="N245" s="1"/>
      <c r="O245" s="50"/>
      <c r="P245" s="50"/>
      <c r="Q245" s="50"/>
      <c r="R245" s="50"/>
      <c r="S245" s="50"/>
      <c r="T245" s="50"/>
      <c r="U245" s="50"/>
      <c r="V245" s="303">
        <f>SUM(D245:U245)</f>
        <v>13</v>
      </c>
      <c r="W245" s="505">
        <f>SUM(F198,M198,V199,E206,N205,U205,F214,N210,U212,E219,N219,U220,F227,M226,V226,E235,M231,V233)</f>
        <v>3560.6000000000022</v>
      </c>
      <c r="X245" s="50" t="s">
        <v>76</v>
      </c>
      <c r="Y245" s="28"/>
      <c r="Z245" s="28"/>
    </row>
    <row r="246" spans="1:26" ht="15.75">
      <c r="A246" s="28" t="s">
        <v>2265</v>
      </c>
      <c r="D246" s="50">
        <v>0</v>
      </c>
      <c r="E246" s="50">
        <v>3</v>
      </c>
      <c r="F246" s="50">
        <v>0</v>
      </c>
      <c r="G246" s="50">
        <v>0</v>
      </c>
      <c r="H246" s="50">
        <v>3</v>
      </c>
      <c r="I246" s="50">
        <v>3</v>
      </c>
      <c r="J246" s="50">
        <v>3</v>
      </c>
      <c r="K246" s="50"/>
      <c r="L246" s="50"/>
      <c r="M246" s="1"/>
      <c r="N246" s="1"/>
      <c r="O246" s="50"/>
      <c r="P246" s="1"/>
      <c r="Q246" s="50"/>
      <c r="R246" s="50"/>
      <c r="S246" s="50"/>
      <c r="T246" s="50"/>
      <c r="U246" s="50"/>
      <c r="V246" s="303">
        <f t="shared" si="1"/>
        <v>12</v>
      </c>
      <c r="W246" s="505">
        <f>SUM(F196,M199,U199,F203,M207,V204,E213,N214,U213,E217,N220,V220,E224,N228,U225,F234,M235,V234)</f>
        <v>3258.559999999999</v>
      </c>
      <c r="X246" s="28"/>
      <c r="Y246" s="28"/>
      <c r="Z246" s="28"/>
    </row>
    <row r="247" spans="1:26" ht="15.75">
      <c r="A247" s="28" t="s">
        <v>2271</v>
      </c>
      <c r="D247" s="50">
        <v>0</v>
      </c>
      <c r="E247" s="50">
        <v>0</v>
      </c>
      <c r="F247" s="50">
        <v>0</v>
      </c>
      <c r="G247" s="50">
        <v>2</v>
      </c>
      <c r="H247" s="50">
        <v>0</v>
      </c>
      <c r="I247" s="50">
        <v>2</v>
      </c>
      <c r="J247" s="50">
        <v>3</v>
      </c>
      <c r="K247" s="50"/>
      <c r="L247" s="50"/>
      <c r="M247" s="1"/>
      <c r="N247" s="1"/>
      <c r="O247" s="50"/>
      <c r="P247" s="50"/>
      <c r="Q247" s="50"/>
      <c r="R247" s="50"/>
      <c r="S247" s="50"/>
      <c r="T247" s="50"/>
      <c r="U247" s="50"/>
      <c r="V247" s="303">
        <f t="shared" si="1"/>
        <v>7</v>
      </c>
      <c r="W247" s="505">
        <f>SUM(F200,M200,V196,E207,N207,U206,E214,N213,U214,E221,N221,U217,F228,M228,V227,F235,M234,V235)</f>
        <v>3424.26</v>
      </c>
      <c r="X247" s="28"/>
      <c r="Y247" s="28"/>
      <c r="Z247" s="28"/>
    </row>
    <row r="248" spans="1:26" ht="15.75">
      <c r="A248" s="28" t="s">
        <v>2300</v>
      </c>
      <c r="D248" s="50">
        <v>3</v>
      </c>
      <c r="E248" s="50">
        <v>0</v>
      </c>
      <c r="F248" s="50">
        <v>3</v>
      </c>
      <c r="G248" s="50">
        <v>1</v>
      </c>
      <c r="H248" s="50">
        <v>3</v>
      </c>
      <c r="I248" s="50">
        <v>3</v>
      </c>
      <c r="J248" s="50">
        <v>2</v>
      </c>
      <c r="K248" s="50"/>
      <c r="L248" s="50"/>
      <c r="M248" s="1"/>
      <c r="N248" s="1"/>
      <c r="O248" s="50"/>
      <c r="P248" s="50"/>
      <c r="Q248" s="50"/>
      <c r="R248" s="50"/>
      <c r="S248" s="50"/>
      <c r="T248" s="50"/>
      <c r="U248" s="50"/>
      <c r="V248" s="303">
        <f t="shared" si="1"/>
        <v>15</v>
      </c>
      <c r="W248" s="505">
        <f>SUM(E200,N197,U200,F206,N204,U207,F212,M214,V210,F221,M218,V221,E227,M225,V228,E233,N235,U231)</f>
        <v>3895.8600000000006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71">
        <f>SUM(W239:W248)</f>
        <v>34569.519999999997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71"/>
      <c r="X251" s="28"/>
      <c r="Y251" s="28"/>
      <c r="Z251" s="28"/>
    </row>
    <row r="252" spans="1:26" ht="14.2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3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2176</v>
      </c>
      <c r="B253" s="326"/>
      <c r="D253" s="437"/>
      <c r="E253" s="437"/>
      <c r="F253" s="437"/>
      <c r="G253" s="437"/>
      <c r="H253" s="437"/>
      <c r="I253" s="437"/>
      <c r="J253" s="437"/>
      <c r="K253" s="437"/>
      <c r="L253" s="437"/>
      <c r="M253" s="441"/>
      <c r="N253" s="441"/>
      <c r="O253" s="437"/>
      <c r="P253" s="437"/>
      <c r="Q253" s="437"/>
      <c r="R253" s="437"/>
      <c r="S253" s="437"/>
      <c r="T253" s="437"/>
      <c r="U253" s="437"/>
      <c r="V253" s="202"/>
      <c r="X253" s="28"/>
      <c r="Y253" s="28"/>
      <c r="Z253" s="28"/>
    </row>
    <row r="254" spans="1:26" ht="14.2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4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6"/>
      <c r="C255" s="446"/>
      <c r="D255" s="447"/>
      <c r="E255" s="447"/>
      <c r="F255" s="447"/>
      <c r="G255" s="318" t="s">
        <v>150</v>
      </c>
      <c r="H255" s="446"/>
      <c r="I255" s="319" t="s">
        <v>184</v>
      </c>
      <c r="J255" s="447"/>
      <c r="K255" s="446"/>
      <c r="L255" s="318"/>
      <c r="M255" s="502"/>
      <c r="N255" s="502"/>
      <c r="O255" s="318" t="s">
        <v>150</v>
      </c>
      <c r="P255" s="446"/>
      <c r="Q255" s="319" t="s">
        <v>844</v>
      </c>
      <c r="R255" s="446"/>
      <c r="S255" s="446"/>
      <c r="T255" s="446"/>
      <c r="U255" s="446"/>
      <c r="V255" s="446"/>
      <c r="W255" s="318" t="s">
        <v>150</v>
      </c>
    </row>
    <row r="256" spans="1:26" ht="15.75">
      <c r="A256" s="324" t="s">
        <v>3652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4599</v>
      </c>
      <c r="H256" s="320"/>
      <c r="I256" s="324" t="s">
        <v>3762</v>
      </c>
      <c r="J256" s="316"/>
      <c r="K256" s="317"/>
      <c r="L256" s="318"/>
      <c r="M256" s="470">
        <f>'Punten per wedstrijd'!E23*1.2</f>
        <v>359.76000000000005</v>
      </c>
      <c r="N256" s="470">
        <f>'Punten per wedstrijd'!E92</f>
        <v>84.699999999999932</v>
      </c>
      <c r="O256" s="313" t="s">
        <v>4600</v>
      </c>
      <c r="P256" s="320"/>
      <c r="Q256" s="324" t="s">
        <v>3767</v>
      </c>
      <c r="R256" s="317"/>
      <c r="S256" s="317"/>
      <c r="T256" s="317"/>
      <c r="U256" s="470">
        <f>'Punten per wedstrijd'!F112*1.2</f>
        <v>254.88000000000036</v>
      </c>
      <c r="V256" s="470">
        <f>'Punten per wedstrijd'!F196</f>
        <v>549.30000000000064</v>
      </c>
      <c r="W256" s="313" t="s">
        <v>4601</v>
      </c>
    </row>
    <row r="257" spans="1:23" ht="15.75">
      <c r="A257" s="324" t="s">
        <v>3653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4601</v>
      </c>
      <c r="H257" s="320"/>
      <c r="I257" s="324" t="s">
        <v>3763</v>
      </c>
      <c r="J257" s="316"/>
      <c r="K257" s="317"/>
      <c r="L257" s="318"/>
      <c r="M257" s="470">
        <f>'Punten per wedstrijd'!E60*1.2</f>
        <v>0</v>
      </c>
      <c r="N257" s="470">
        <f>'Punten per wedstrijd'!E104</f>
        <v>224.50000000000006</v>
      </c>
      <c r="O257" s="313" t="s">
        <v>4601</v>
      </c>
      <c r="P257" s="320"/>
      <c r="Q257" s="324" t="s">
        <v>3768</v>
      </c>
      <c r="R257" s="317"/>
      <c r="S257" s="317"/>
      <c r="T257" s="317"/>
      <c r="U257" s="470">
        <f>'Punten per wedstrijd'!F121*1.2</f>
        <v>425.2799999999998</v>
      </c>
      <c r="V257" s="470">
        <f>'Punten per wedstrijd'!F164</f>
        <v>436.49999999999955</v>
      </c>
      <c r="W257" s="313" t="s">
        <v>4599</v>
      </c>
    </row>
    <row r="258" spans="1:23" ht="15.75">
      <c r="A258" s="324" t="s">
        <v>3654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4601</v>
      </c>
      <c r="H258" s="320"/>
      <c r="I258" s="324" t="s">
        <v>3764</v>
      </c>
      <c r="J258" s="316"/>
      <c r="K258" s="317"/>
      <c r="L258" s="318"/>
      <c r="M258" s="470">
        <f>'Punten per wedstrijd'!E64*1.2</f>
        <v>240.12</v>
      </c>
      <c r="N258" s="470">
        <f>'Punten per wedstrijd'!E52</f>
        <v>175.09999999999991</v>
      </c>
      <c r="O258" s="313" t="s">
        <v>4600</v>
      </c>
      <c r="P258" s="320"/>
      <c r="Q258" s="324" t="s">
        <v>3769</v>
      </c>
      <c r="R258" s="317"/>
      <c r="S258" s="317"/>
      <c r="T258" s="317"/>
      <c r="U258" s="470">
        <f>'Punten per wedstrijd'!F146*1.2</f>
        <v>872.99999999999886</v>
      </c>
      <c r="V258" s="470">
        <f>'Punten per wedstrijd'!F127</f>
        <v>541.49999999999932</v>
      </c>
      <c r="W258" s="313" t="s">
        <v>4600</v>
      </c>
    </row>
    <row r="259" spans="1:23" ht="15.75">
      <c r="A259" s="324" t="s">
        <v>3655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4600</v>
      </c>
      <c r="H259" s="320"/>
      <c r="I259" s="324" t="s">
        <v>3765</v>
      </c>
      <c r="J259" s="316"/>
      <c r="K259" s="317"/>
      <c r="L259" s="318"/>
      <c r="M259" s="470">
        <f>'Punten per wedstrijd'!E83*1.2</f>
        <v>617.87999999999977</v>
      </c>
      <c r="N259" s="470">
        <f>'Punten per wedstrijd'!E42</f>
        <v>293.69999999999993</v>
      </c>
      <c r="O259" s="313" t="s">
        <v>4600</v>
      </c>
      <c r="P259" s="320"/>
      <c r="Q259" s="324" t="s">
        <v>3770</v>
      </c>
      <c r="R259" s="317"/>
      <c r="S259" s="317"/>
      <c r="T259" s="317"/>
      <c r="U259" s="470">
        <f>'Punten per wedstrijd'!F187*1.2</f>
        <v>497.88000000000062</v>
      </c>
      <c r="V259" s="470">
        <f>'Punten per wedstrijd'!F168</f>
        <v>566.69999999999982</v>
      </c>
      <c r="W259" s="313" t="s">
        <v>4599</v>
      </c>
    </row>
    <row r="260" spans="1:23" ht="15.75">
      <c r="A260" s="324" t="s">
        <v>3656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4600</v>
      </c>
      <c r="H260" s="320"/>
      <c r="I260" s="324" t="s">
        <v>3766</v>
      </c>
      <c r="J260" s="316"/>
      <c r="K260" s="317"/>
      <c r="L260" s="318"/>
      <c r="M260" s="470">
        <f>'Punten per wedstrijd'!E92*1.2</f>
        <v>101.63999999999992</v>
      </c>
      <c r="N260" s="470">
        <f>'Punten per wedstrijd'!E17</f>
        <v>66</v>
      </c>
      <c r="O260" s="313" t="s">
        <v>4600</v>
      </c>
      <c r="P260" s="320"/>
      <c r="Q260" s="324" t="s">
        <v>3771</v>
      </c>
      <c r="R260" s="317"/>
      <c r="S260" s="317"/>
      <c r="T260" s="317"/>
      <c r="U260" s="470">
        <f>'Punten per wedstrijd'!F208*1.2</f>
        <v>611.99999999999943</v>
      </c>
      <c r="V260" s="470">
        <f>'Punten per wedstrijd'!F156</f>
        <v>433.59999999999945</v>
      </c>
      <c r="W260" s="313" t="s">
        <v>4600</v>
      </c>
    </row>
    <row r="261" spans="1:23" ht="15.75">
      <c r="A261" s="323"/>
      <c r="B261" s="320"/>
      <c r="C261" s="320"/>
      <c r="D261" s="316"/>
      <c r="E261" s="470"/>
      <c r="F261" s="470"/>
      <c r="G261" s="313"/>
      <c r="H261" s="320"/>
      <c r="I261" s="320"/>
      <c r="J261" s="316"/>
      <c r="K261" s="317"/>
      <c r="L261" s="318"/>
      <c r="M261" s="502"/>
      <c r="N261" s="502"/>
      <c r="O261" s="314"/>
      <c r="P261" s="320"/>
      <c r="Q261" s="316"/>
      <c r="R261" s="317"/>
      <c r="S261" s="317"/>
      <c r="T261" s="317"/>
      <c r="U261" s="502"/>
      <c r="V261" s="502"/>
      <c r="W261" s="314"/>
    </row>
    <row r="262" spans="1:23" s="39" customFormat="1" ht="15.75">
      <c r="A262" s="319" t="s">
        <v>2221</v>
      </c>
      <c r="B262" s="446"/>
      <c r="C262" s="446"/>
      <c r="D262" s="447"/>
      <c r="E262" s="470"/>
      <c r="F262" s="470"/>
      <c r="G262" s="449" t="s">
        <v>150</v>
      </c>
      <c r="H262" s="446"/>
      <c r="I262" s="319" t="s">
        <v>186</v>
      </c>
      <c r="J262" s="447"/>
      <c r="K262" s="446"/>
      <c r="L262" s="318"/>
      <c r="M262" s="502"/>
      <c r="N262" s="502"/>
      <c r="O262" s="449" t="s">
        <v>150</v>
      </c>
      <c r="P262" s="446"/>
      <c r="Q262" s="319" t="s">
        <v>175</v>
      </c>
      <c r="R262" s="446"/>
      <c r="S262" s="446"/>
      <c r="T262" s="446"/>
      <c r="U262" s="502"/>
      <c r="V262" s="502"/>
      <c r="W262" s="449" t="s">
        <v>150</v>
      </c>
    </row>
    <row r="263" spans="1:23" ht="15.75">
      <c r="A263" s="324" t="s">
        <v>3772</v>
      </c>
      <c r="B263" s="320"/>
      <c r="C263" s="320"/>
      <c r="D263" s="316"/>
      <c r="E263" s="470">
        <f>'Punten per wedstrijd'!F23*1.2</f>
        <v>342.59999999999974</v>
      </c>
      <c r="F263" s="470">
        <f>'Punten per wedstrijd'!F83</f>
        <v>97.5</v>
      </c>
      <c r="G263" s="313" t="s">
        <v>4600</v>
      </c>
      <c r="H263" s="320"/>
      <c r="I263" s="324" t="s">
        <v>2242</v>
      </c>
      <c r="J263" s="316"/>
      <c r="K263" s="317"/>
      <c r="L263" s="318"/>
      <c r="M263" s="470">
        <f>'Punten per wedstrijd'!G8*1.2</f>
        <v>287.75999999999965</v>
      </c>
      <c r="N263" s="470">
        <f>'Punten per wedstrijd'!G52</f>
        <v>206.99999999999955</v>
      </c>
      <c r="O263" s="313" t="s">
        <v>4600</v>
      </c>
      <c r="P263" s="320"/>
      <c r="Q263" s="324" t="s">
        <v>3780</v>
      </c>
      <c r="R263" s="317"/>
      <c r="S263" s="317"/>
      <c r="T263" s="317"/>
      <c r="U263" s="470">
        <f>'Punten per wedstrijd'!G156*1.2</f>
        <v>1208.8800000000001</v>
      </c>
      <c r="V263" s="470">
        <f>'Punten per wedstrijd'!G146</f>
        <v>751</v>
      </c>
      <c r="W263" s="313" t="s">
        <v>4600</v>
      </c>
    </row>
    <row r="264" spans="1:23" ht="15.75">
      <c r="A264" s="324" t="s">
        <v>2243</v>
      </c>
      <c r="B264" s="320"/>
      <c r="C264" s="320"/>
      <c r="D264" s="316"/>
      <c r="E264" s="470">
        <f>'Punten per wedstrijd'!F52*1.2</f>
        <v>146.27999999999901</v>
      </c>
      <c r="F264" s="470">
        <f>'Punten per wedstrijd'!F17</f>
        <v>243.7999999999995</v>
      </c>
      <c r="G264" s="313" t="s">
        <v>4601</v>
      </c>
      <c r="H264" s="320"/>
      <c r="I264" s="324" t="s">
        <v>3776</v>
      </c>
      <c r="J264" s="316"/>
      <c r="K264" s="317"/>
      <c r="L264" s="318"/>
      <c r="M264" s="470">
        <f>'Punten per wedstrijd'!G17*1.2</f>
        <v>501.59999999999968</v>
      </c>
      <c r="N264" s="470">
        <f>'Punten per wedstrijd'!G104</f>
        <v>353.59999999999991</v>
      </c>
      <c r="O264" s="313" t="s">
        <v>4600</v>
      </c>
      <c r="P264" s="320"/>
      <c r="Q264" s="324" t="s">
        <v>3781</v>
      </c>
      <c r="R264" s="317"/>
      <c r="S264" s="317"/>
      <c r="T264" s="317"/>
      <c r="U264" s="470">
        <f>'Punten per wedstrijd'!G164*1.2</f>
        <v>825.24000000000137</v>
      </c>
      <c r="V264" s="470">
        <f>'Punten per wedstrijd'!G187</f>
        <v>701.900000000001</v>
      </c>
      <c r="W264" s="313" t="s">
        <v>4602</v>
      </c>
    </row>
    <row r="265" spans="1:23" ht="15.75">
      <c r="A265" s="324" t="s">
        <v>3773</v>
      </c>
      <c r="B265" s="320"/>
      <c r="C265" s="320"/>
      <c r="D265" s="316"/>
      <c r="E265" s="470">
        <f>'Punten per wedstrijd'!F60*1.2</f>
        <v>586.37999999999954</v>
      </c>
      <c r="F265" s="470">
        <f>'Punten per wedstrijd'!F8</f>
        <v>205.70000000000027</v>
      </c>
      <c r="G265" s="313" t="s">
        <v>4600</v>
      </c>
      <c r="H265" s="320"/>
      <c r="I265" s="324" t="s">
        <v>3777</v>
      </c>
      <c r="J265" s="316"/>
      <c r="K265" s="317"/>
      <c r="L265" s="318"/>
      <c r="M265" s="470">
        <f>'Punten per wedstrijd'!G23*1.2</f>
        <v>380.87999999999954</v>
      </c>
      <c r="N265" s="470">
        <f>'Punten per wedstrijd'!G64</f>
        <v>234.90000000000009</v>
      </c>
      <c r="O265" s="313" t="s">
        <v>4600</v>
      </c>
      <c r="P265" s="320"/>
      <c r="Q265" s="324" t="s">
        <v>3782</v>
      </c>
      <c r="R265" s="317"/>
      <c r="S265" s="317"/>
      <c r="T265" s="317"/>
      <c r="U265" s="470">
        <f>'Punten per wedstrijd'!G168*1.2</f>
        <v>728.64000000000033</v>
      </c>
      <c r="V265" s="470">
        <f>'Punten per wedstrijd'!G121</f>
        <v>718.39999999999964</v>
      </c>
      <c r="W265" s="313" t="s">
        <v>4602</v>
      </c>
    </row>
    <row r="266" spans="1:23" ht="15.75">
      <c r="A266" s="324" t="s">
        <v>3774</v>
      </c>
      <c r="B266" s="320"/>
      <c r="C266" s="320"/>
      <c r="D266" s="316"/>
      <c r="E266" s="470">
        <f>'Punten per wedstrijd'!F64*1.2</f>
        <v>278.63999999999976</v>
      </c>
      <c r="F266" s="470">
        <f>'Punten per wedstrijd'!F104</f>
        <v>147.30000000000018</v>
      </c>
      <c r="G266" s="313" t="s">
        <v>4600</v>
      </c>
      <c r="H266" s="320"/>
      <c r="I266" s="324" t="s">
        <v>3778</v>
      </c>
      <c r="J266" s="316"/>
      <c r="K266" s="317"/>
      <c r="L266" s="318"/>
      <c r="M266" s="470">
        <f>'Punten per wedstrijd'!G42*1.2</f>
        <v>396.47999999999956</v>
      </c>
      <c r="N266" s="470">
        <f>'Punten per wedstrijd'!G60</f>
        <v>441.90000000000055</v>
      </c>
      <c r="O266" s="313" t="s">
        <v>4599</v>
      </c>
      <c r="P266" s="320"/>
      <c r="Q266" s="324" t="s">
        <v>3783</v>
      </c>
      <c r="R266" s="317"/>
      <c r="S266" s="317"/>
      <c r="T266" s="317"/>
      <c r="U266" s="470">
        <f>'Punten per wedstrijd'!G196*1.2</f>
        <v>789</v>
      </c>
      <c r="V266" s="470">
        <f>'Punten per wedstrijd'!G127</f>
        <v>567.49999999999909</v>
      </c>
      <c r="W266" s="313" t="s">
        <v>4600</v>
      </c>
    </row>
    <row r="267" spans="1:23" ht="15.75">
      <c r="A267" s="324" t="s">
        <v>3775</v>
      </c>
      <c r="B267" s="320"/>
      <c r="C267" s="320"/>
      <c r="D267" s="316"/>
      <c r="E267" s="470">
        <f>'Punten per wedstrijd'!F65*1.2</f>
        <v>696.3599999999999</v>
      </c>
      <c r="F267" s="470">
        <f>'Punten per wedstrijd'!F42</f>
        <v>217.5</v>
      </c>
      <c r="G267" s="313" t="s">
        <v>4599</v>
      </c>
      <c r="H267" s="320"/>
      <c r="I267" s="324" t="s">
        <v>3779</v>
      </c>
      <c r="J267" s="316"/>
      <c r="K267" s="317"/>
      <c r="L267" s="318"/>
      <c r="M267" s="470">
        <f>'Punten per wedstrijd'!G83*1.2</f>
        <v>42.480000000000111</v>
      </c>
      <c r="N267" s="470">
        <f>'Punten per wedstrijd'!G92</f>
        <v>217.70000000000027</v>
      </c>
      <c r="O267" s="313" t="s">
        <v>4601</v>
      </c>
      <c r="P267" s="320"/>
      <c r="Q267" s="324" t="s">
        <v>3784</v>
      </c>
      <c r="R267" s="317"/>
      <c r="S267" s="317"/>
      <c r="T267" s="317"/>
      <c r="U267" s="470">
        <f>'Punten per wedstrijd'!G208*1.2</f>
        <v>1527.8399999999997</v>
      </c>
      <c r="V267" s="470">
        <f>'Punten per wedstrijd'!G112</f>
        <v>541.29999999999905</v>
      </c>
      <c r="W267" s="313" t="s">
        <v>4600</v>
      </c>
    </row>
    <row r="268" spans="1:23" ht="15.75">
      <c r="A268" s="323"/>
      <c r="B268" s="320"/>
      <c r="C268" s="320"/>
      <c r="D268" s="316"/>
      <c r="E268" s="470"/>
      <c r="F268" s="470"/>
      <c r="G268" s="311"/>
      <c r="H268" s="320"/>
      <c r="I268" s="316"/>
      <c r="J268" s="316"/>
      <c r="K268" s="317"/>
      <c r="L268" s="318"/>
      <c r="M268" s="502"/>
      <c r="N268" s="502"/>
      <c r="O268" s="314"/>
      <c r="P268" s="320"/>
      <c r="Q268" s="317"/>
      <c r="R268" s="317"/>
      <c r="S268" s="317"/>
      <c r="T268" s="317"/>
      <c r="U268" s="502"/>
      <c r="V268" s="502"/>
      <c r="W268" s="314"/>
    </row>
    <row r="269" spans="1:23" s="39" customFormat="1" ht="15.75">
      <c r="A269" s="319" t="s">
        <v>187</v>
      </c>
      <c r="B269" s="446"/>
      <c r="C269" s="446"/>
      <c r="D269" s="447"/>
      <c r="E269" s="470"/>
      <c r="F269" s="470"/>
      <c r="G269" s="449" t="s">
        <v>150</v>
      </c>
      <c r="H269" s="446"/>
      <c r="I269" s="319" t="s">
        <v>188</v>
      </c>
      <c r="J269" s="447"/>
      <c r="K269" s="446"/>
      <c r="L269" s="318"/>
      <c r="M269" s="502"/>
      <c r="N269" s="502"/>
      <c r="O269" s="449" t="s">
        <v>150</v>
      </c>
      <c r="P269" s="446"/>
      <c r="Q269" s="319" t="s">
        <v>2222</v>
      </c>
      <c r="R269" s="446"/>
      <c r="S269" s="446"/>
      <c r="T269" s="446"/>
      <c r="U269" s="502"/>
      <c r="V269" s="502"/>
      <c r="W269" s="449" t="s">
        <v>150</v>
      </c>
    </row>
    <row r="270" spans="1:23" ht="15.75">
      <c r="A270" s="324" t="s">
        <v>2241</v>
      </c>
      <c r="B270" s="320"/>
      <c r="C270" s="320"/>
      <c r="D270" s="316"/>
      <c r="E270" s="470">
        <f>'Punten per wedstrijd'!H112*1.2</f>
        <v>548.87999999999897</v>
      </c>
      <c r="F270" s="470">
        <f>'Punten per wedstrijd'!H121</f>
        <v>596.29999999999973</v>
      </c>
      <c r="G270" s="313" t="s">
        <v>4599</v>
      </c>
      <c r="H270" s="320"/>
      <c r="I270" s="324" t="s">
        <v>3789</v>
      </c>
      <c r="J270" s="316"/>
      <c r="K270" s="317"/>
      <c r="L270" s="318"/>
      <c r="M270" s="470"/>
      <c r="N270" s="470"/>
      <c r="O270" s="313"/>
      <c r="P270" s="320"/>
      <c r="Q270" s="324" t="s">
        <v>3794</v>
      </c>
      <c r="R270" s="317"/>
      <c r="S270" s="317"/>
      <c r="T270" s="317"/>
      <c r="U270" s="470"/>
      <c r="V270" s="470"/>
      <c r="W270" s="313"/>
    </row>
    <row r="271" spans="1:23" ht="15.75">
      <c r="A271" s="324" t="s">
        <v>3785</v>
      </c>
      <c r="B271" s="320"/>
      <c r="C271" s="320"/>
      <c r="D271" s="316"/>
      <c r="E271" s="470">
        <f>'Punten per wedstrijd'!H127*1.2</f>
        <v>585.8399999999998</v>
      </c>
      <c r="F271" s="470">
        <f>'Punten per wedstrijd'!H164</f>
        <v>301.30000000000109</v>
      </c>
      <c r="G271" s="313" t="s">
        <v>4600</v>
      </c>
      <c r="H271" s="320"/>
      <c r="I271" s="324" t="s">
        <v>3790</v>
      </c>
      <c r="J271" s="316"/>
      <c r="K271" s="317"/>
      <c r="L271" s="318"/>
      <c r="M271" s="470"/>
      <c r="N271" s="470"/>
      <c r="O271" s="313"/>
      <c r="P271" s="320"/>
      <c r="Q271" s="324" t="s">
        <v>3795</v>
      </c>
      <c r="R271" s="317"/>
      <c r="S271" s="317"/>
      <c r="T271" s="317"/>
      <c r="U271" s="470"/>
      <c r="V271" s="470"/>
      <c r="W271" s="313"/>
    </row>
    <row r="272" spans="1:23" ht="15.75">
      <c r="A272" s="324" t="s">
        <v>3786</v>
      </c>
      <c r="B272" s="320"/>
      <c r="C272" s="320"/>
      <c r="D272" s="316"/>
      <c r="E272" s="470">
        <f>'Punten per wedstrijd'!H146*1.2</f>
        <v>1006.9199999999993</v>
      </c>
      <c r="F272" s="470">
        <f>'Punten per wedstrijd'!H208</f>
        <v>622.70000000000073</v>
      </c>
      <c r="G272" s="313" t="s">
        <v>4600</v>
      </c>
      <c r="H272" s="320"/>
      <c r="I272" s="324" t="s">
        <v>3791</v>
      </c>
      <c r="J272" s="316"/>
      <c r="K272" s="317"/>
      <c r="L272" s="318"/>
      <c r="M272" s="470"/>
      <c r="N272" s="470"/>
      <c r="O272" s="314"/>
      <c r="P272" s="320"/>
      <c r="Q272" s="324" t="s">
        <v>3796</v>
      </c>
      <c r="R272" s="317"/>
      <c r="S272" s="317"/>
      <c r="T272" s="317"/>
      <c r="U272" s="470"/>
      <c r="V272" s="470"/>
      <c r="W272" s="313"/>
    </row>
    <row r="273" spans="1:24" ht="15.75">
      <c r="A273" s="324" t="s">
        <v>3787</v>
      </c>
      <c r="B273" s="320"/>
      <c r="C273" s="320"/>
      <c r="D273" s="316"/>
      <c r="E273" s="470">
        <f>'Punten per wedstrijd'!H187*1.2</f>
        <v>1013.2800000000011</v>
      </c>
      <c r="F273" s="470">
        <f>'Punten per wedstrijd'!H156</f>
        <v>953.19999999999936</v>
      </c>
      <c r="G273" s="313" t="s">
        <v>4602</v>
      </c>
      <c r="H273" s="320"/>
      <c r="I273" s="324" t="s">
        <v>3792</v>
      </c>
      <c r="J273" s="316"/>
      <c r="K273" s="317"/>
      <c r="L273" s="318"/>
      <c r="M273" s="470"/>
      <c r="N273" s="470"/>
      <c r="O273" s="314"/>
      <c r="P273" s="320"/>
      <c r="Q273" s="324" t="s">
        <v>3797</v>
      </c>
      <c r="R273" s="317"/>
      <c r="S273" s="317"/>
      <c r="T273" s="317"/>
      <c r="U273" s="470"/>
      <c r="V273" s="470"/>
      <c r="W273" s="313"/>
    </row>
    <row r="274" spans="1:24" ht="15.75">
      <c r="A274" s="324" t="s">
        <v>3788</v>
      </c>
      <c r="B274" s="320"/>
      <c r="C274" s="320"/>
      <c r="D274" s="316"/>
      <c r="E274" s="470">
        <f>'Punten per wedstrijd'!H196*1.2</f>
        <v>693.24000000000035</v>
      </c>
      <c r="F274" s="470">
        <f>'Punten per wedstrijd'!H168</f>
        <v>711</v>
      </c>
      <c r="G274" s="313" t="s">
        <v>4599</v>
      </c>
      <c r="H274" s="316"/>
      <c r="I274" s="324" t="s">
        <v>3793</v>
      </c>
      <c r="J274" s="316"/>
      <c r="K274" s="317"/>
      <c r="L274" s="318"/>
      <c r="M274" s="470"/>
      <c r="N274" s="470"/>
      <c r="O274" s="314"/>
      <c r="P274" s="317"/>
      <c r="Q274" s="324" t="s">
        <v>3798</v>
      </c>
      <c r="R274" s="317"/>
      <c r="S274" s="317"/>
      <c r="T274" s="317"/>
      <c r="U274" s="470"/>
      <c r="V274" s="470"/>
      <c r="W274" s="313"/>
      <c r="X274" s="28"/>
    </row>
    <row r="275" spans="1:24" ht="15.75">
      <c r="A275" s="322"/>
      <c r="B275" s="320"/>
      <c r="C275" s="320"/>
      <c r="D275" s="316"/>
      <c r="E275" s="470"/>
      <c r="F275" s="470"/>
      <c r="G275" s="311"/>
      <c r="H275" s="316"/>
      <c r="I275" s="315"/>
      <c r="J275" s="316"/>
      <c r="K275" s="317"/>
      <c r="L275" s="318"/>
      <c r="M275" s="502"/>
      <c r="N275" s="502"/>
      <c r="O275" s="314"/>
      <c r="P275" s="317"/>
      <c r="Q275" s="315"/>
      <c r="R275" s="317"/>
      <c r="S275" s="317"/>
      <c r="T275" s="317"/>
      <c r="U275" s="502"/>
      <c r="V275" s="502"/>
      <c r="W275" s="314"/>
      <c r="X275" s="28"/>
    </row>
    <row r="276" spans="1:24" s="39" customFormat="1" ht="15.75">
      <c r="A276" s="319" t="s">
        <v>2223</v>
      </c>
      <c r="B276" s="446"/>
      <c r="C276" s="446"/>
      <c r="D276" s="447"/>
      <c r="E276" s="470"/>
      <c r="F276" s="470"/>
      <c r="G276" s="449" t="s">
        <v>150</v>
      </c>
      <c r="H276" s="446"/>
      <c r="I276" s="319" t="s">
        <v>3559</v>
      </c>
      <c r="J276" s="447"/>
      <c r="K276" s="446"/>
      <c r="L276" s="318"/>
      <c r="M276" s="502"/>
      <c r="N276" s="502"/>
      <c r="O276" s="449" t="s">
        <v>150</v>
      </c>
      <c r="P276" s="446"/>
      <c r="Q276" s="319" t="s">
        <v>3560</v>
      </c>
      <c r="R276" s="446"/>
      <c r="S276" s="446"/>
      <c r="T276" s="446"/>
      <c r="U276" s="502"/>
      <c r="V276" s="502"/>
      <c r="W276" s="449" t="s">
        <v>150</v>
      </c>
    </row>
    <row r="277" spans="1:24" ht="15.75">
      <c r="A277" s="324" t="s">
        <v>4270</v>
      </c>
      <c r="B277" s="320"/>
      <c r="C277" s="320"/>
      <c r="D277" s="316"/>
      <c r="E277" s="470"/>
      <c r="F277" s="470"/>
      <c r="G277" s="313"/>
      <c r="H277" s="320"/>
      <c r="I277" s="324" t="s">
        <v>4271</v>
      </c>
      <c r="J277" s="316"/>
      <c r="K277" s="317"/>
      <c r="L277" s="318"/>
      <c r="M277" s="470"/>
      <c r="N277" s="470"/>
      <c r="O277" s="313"/>
      <c r="P277" s="320"/>
      <c r="Q277" s="324" t="s">
        <v>4272</v>
      </c>
      <c r="R277" s="317"/>
      <c r="S277" s="317"/>
      <c r="T277" s="317"/>
      <c r="U277" s="470"/>
      <c r="V277" s="470"/>
      <c r="W277" s="313"/>
      <c r="X277" s="28"/>
    </row>
    <row r="278" spans="1:24" ht="15.75">
      <c r="A278" s="324" t="s">
        <v>4273</v>
      </c>
      <c r="B278" s="320"/>
      <c r="C278" s="320"/>
      <c r="D278" s="316"/>
      <c r="E278" s="470"/>
      <c r="F278" s="470"/>
      <c r="G278" s="314"/>
      <c r="H278" s="320"/>
      <c r="I278" s="324" t="s">
        <v>4274</v>
      </c>
      <c r="J278" s="316"/>
      <c r="K278" s="317"/>
      <c r="L278" s="318"/>
      <c r="M278" s="470"/>
      <c r="N278" s="470"/>
      <c r="O278" s="313"/>
      <c r="P278" s="320"/>
      <c r="Q278" s="324" t="s">
        <v>4275</v>
      </c>
      <c r="R278" s="317"/>
      <c r="S278" s="317"/>
      <c r="T278" s="317"/>
      <c r="U278" s="470"/>
      <c r="V278" s="470"/>
      <c r="W278" s="313"/>
      <c r="X278" s="28"/>
    </row>
    <row r="279" spans="1:24" ht="15.75">
      <c r="A279" s="324" t="s">
        <v>4276</v>
      </c>
      <c r="B279" s="320"/>
      <c r="C279" s="320"/>
      <c r="D279" s="316"/>
      <c r="E279" s="470"/>
      <c r="F279" s="470"/>
      <c r="G279" s="314"/>
      <c r="H279" s="320"/>
      <c r="I279" s="324" t="s">
        <v>4277</v>
      </c>
      <c r="J279" s="316"/>
      <c r="K279" s="317"/>
      <c r="L279" s="318"/>
      <c r="M279" s="470"/>
      <c r="N279" s="470"/>
      <c r="O279" s="313"/>
      <c r="P279" s="320"/>
      <c r="Q279" s="324" t="s">
        <v>4278</v>
      </c>
      <c r="R279" s="317"/>
      <c r="S279" s="317"/>
      <c r="T279" s="317"/>
      <c r="U279" s="470"/>
      <c r="V279" s="470"/>
      <c r="W279" s="313"/>
      <c r="X279" s="28"/>
    </row>
    <row r="280" spans="1:24" ht="15.75">
      <c r="A280" s="324" t="s">
        <v>4279</v>
      </c>
      <c r="B280" s="320"/>
      <c r="C280" s="320"/>
      <c r="D280" s="316"/>
      <c r="E280" s="470"/>
      <c r="F280" s="470"/>
      <c r="G280" s="314"/>
      <c r="H280" s="320"/>
      <c r="I280" s="324" t="s">
        <v>4280</v>
      </c>
      <c r="J280" s="316"/>
      <c r="K280" s="317"/>
      <c r="L280" s="318"/>
      <c r="M280" s="470"/>
      <c r="N280" s="470"/>
      <c r="O280" s="313"/>
      <c r="P280" s="320"/>
      <c r="Q280" s="324" t="s">
        <v>4281</v>
      </c>
      <c r="R280" s="317"/>
      <c r="S280" s="317"/>
      <c r="T280" s="317"/>
      <c r="U280" s="470"/>
      <c r="V280" s="470"/>
      <c r="W280" s="313"/>
      <c r="X280" s="28"/>
    </row>
    <row r="281" spans="1:24" ht="15.75">
      <c r="A281" s="324" t="s">
        <v>4282</v>
      </c>
      <c r="B281" s="320"/>
      <c r="C281" s="320"/>
      <c r="D281" s="316"/>
      <c r="E281" s="470"/>
      <c r="F281" s="470"/>
      <c r="G281" s="313"/>
      <c r="H281" s="320"/>
      <c r="I281" s="324" t="s">
        <v>4283</v>
      </c>
      <c r="J281" s="316"/>
      <c r="K281" s="317"/>
      <c r="L281" s="318"/>
      <c r="M281" s="470"/>
      <c r="N281" s="470"/>
      <c r="O281" s="313"/>
      <c r="P281" s="320"/>
      <c r="Q281" s="324" t="s">
        <v>4284</v>
      </c>
      <c r="R281" s="317"/>
      <c r="S281" s="317"/>
      <c r="T281" s="317"/>
      <c r="U281" s="470"/>
      <c r="V281" s="470"/>
      <c r="W281" s="313"/>
      <c r="X281" s="28"/>
    </row>
    <row r="282" spans="1:24" ht="15.75">
      <c r="A282" s="323"/>
      <c r="B282" s="320"/>
      <c r="C282" s="320"/>
      <c r="D282" s="316"/>
      <c r="E282" s="470"/>
      <c r="F282" s="470"/>
      <c r="G282" s="313"/>
      <c r="H282" s="320"/>
      <c r="I282" s="320"/>
      <c r="J282" s="316"/>
      <c r="K282" s="317"/>
      <c r="L282" s="318"/>
      <c r="M282" s="502"/>
      <c r="N282" s="502"/>
      <c r="O282" s="314"/>
      <c r="P282" s="320"/>
      <c r="Q282" s="316"/>
      <c r="R282" s="317"/>
      <c r="S282" s="317"/>
      <c r="T282" s="317"/>
      <c r="U282" s="502"/>
      <c r="V282" s="502"/>
      <c r="W282" s="314"/>
      <c r="X282" s="28"/>
    </row>
    <row r="283" spans="1:24" s="39" customFormat="1" ht="15.75">
      <c r="A283" s="319" t="s">
        <v>192</v>
      </c>
      <c r="B283" s="446"/>
      <c r="C283" s="446"/>
      <c r="D283" s="447"/>
      <c r="E283" s="470"/>
      <c r="F283" s="470"/>
      <c r="G283" s="449" t="s">
        <v>150</v>
      </c>
      <c r="H283" s="446"/>
      <c r="I283" s="319" t="s">
        <v>193</v>
      </c>
      <c r="J283" s="447"/>
      <c r="K283" s="446"/>
      <c r="L283" s="318"/>
      <c r="M283" s="502"/>
      <c r="N283" s="502"/>
      <c r="O283" s="449" t="s">
        <v>150</v>
      </c>
      <c r="P283" s="446"/>
      <c r="Q283" s="319" t="s">
        <v>196</v>
      </c>
      <c r="R283" s="446"/>
      <c r="S283" s="446"/>
      <c r="T283" s="446"/>
      <c r="U283" s="502"/>
      <c r="V283" s="502"/>
      <c r="W283" s="449" t="s">
        <v>150</v>
      </c>
    </row>
    <row r="284" spans="1:24" ht="15.75">
      <c r="A284" s="324" t="s">
        <v>4285</v>
      </c>
      <c r="B284" s="320"/>
      <c r="C284" s="320"/>
      <c r="D284" s="316"/>
      <c r="E284" s="470"/>
      <c r="F284" s="470"/>
      <c r="G284" s="313"/>
      <c r="H284" s="320"/>
      <c r="I284" s="324" t="s">
        <v>2239</v>
      </c>
      <c r="J284" s="316"/>
      <c r="K284" s="317"/>
      <c r="L284" s="318"/>
      <c r="M284" s="470"/>
      <c r="N284" s="470"/>
      <c r="O284" s="313"/>
      <c r="P284" s="320"/>
      <c r="Q284" s="324" t="s">
        <v>4286</v>
      </c>
      <c r="R284" s="317"/>
      <c r="S284" s="317"/>
      <c r="T284" s="317"/>
      <c r="U284" s="470"/>
      <c r="V284" s="470"/>
      <c r="W284" s="313"/>
      <c r="X284" s="28"/>
    </row>
    <row r="285" spans="1:24" ht="15.75">
      <c r="A285" s="324" t="s">
        <v>2240</v>
      </c>
      <c r="B285" s="320"/>
      <c r="C285" s="320"/>
      <c r="D285" s="316"/>
      <c r="E285" s="470"/>
      <c r="F285" s="470"/>
      <c r="G285" s="313"/>
      <c r="H285" s="320"/>
      <c r="I285" s="324" t="s">
        <v>4287</v>
      </c>
      <c r="J285" s="316"/>
      <c r="K285" s="317"/>
      <c r="L285" s="318"/>
      <c r="M285" s="470"/>
      <c r="N285" s="470"/>
      <c r="O285" s="313"/>
      <c r="P285" s="320"/>
      <c r="Q285" s="324" t="s">
        <v>4288</v>
      </c>
      <c r="R285" s="317"/>
      <c r="S285" s="317"/>
      <c r="T285" s="317"/>
      <c r="U285" s="470"/>
      <c r="V285" s="470"/>
      <c r="W285" s="313"/>
      <c r="X285" s="28"/>
    </row>
    <row r="286" spans="1:24" ht="15.75">
      <c r="A286" s="324" t="s">
        <v>4289</v>
      </c>
      <c r="B286" s="320"/>
      <c r="C286" s="320"/>
      <c r="D286" s="316"/>
      <c r="E286" s="470"/>
      <c r="F286" s="470"/>
      <c r="G286" s="313"/>
      <c r="H286" s="320"/>
      <c r="I286" s="324" t="s">
        <v>4290</v>
      </c>
      <c r="J286" s="316"/>
      <c r="K286" s="317"/>
      <c r="L286" s="318"/>
      <c r="M286" s="470"/>
      <c r="N286" s="470"/>
      <c r="O286" s="313"/>
      <c r="P286" s="320"/>
      <c r="Q286" s="324" t="s">
        <v>4291</v>
      </c>
      <c r="R286" s="317"/>
      <c r="S286" s="317"/>
      <c r="T286" s="317"/>
      <c r="U286" s="470"/>
      <c r="V286" s="470"/>
      <c r="W286" s="313"/>
      <c r="X286" s="28"/>
    </row>
    <row r="287" spans="1:24" ht="15.75">
      <c r="A287" s="324" t="s">
        <v>4292</v>
      </c>
      <c r="B287" s="320"/>
      <c r="C287" s="320"/>
      <c r="D287" s="316"/>
      <c r="E287" s="470"/>
      <c r="F287" s="470"/>
      <c r="G287" s="313"/>
      <c r="H287" s="320"/>
      <c r="I287" s="324" t="s">
        <v>4293</v>
      </c>
      <c r="J287" s="316"/>
      <c r="K287" s="317"/>
      <c r="L287" s="318"/>
      <c r="M287" s="470"/>
      <c r="N287" s="470"/>
      <c r="O287" s="313"/>
      <c r="P287" s="320"/>
      <c r="Q287" s="324" t="s">
        <v>4294</v>
      </c>
      <c r="R287" s="317"/>
      <c r="S287" s="317"/>
      <c r="T287" s="317"/>
      <c r="U287" s="470"/>
      <c r="V287" s="470"/>
      <c r="W287" s="313"/>
      <c r="X287" s="28"/>
    </row>
    <row r="288" spans="1:24" ht="15.75">
      <c r="A288" s="324" t="s">
        <v>4295</v>
      </c>
      <c r="B288" s="320"/>
      <c r="C288" s="320"/>
      <c r="D288" s="316"/>
      <c r="E288" s="470"/>
      <c r="F288" s="470"/>
      <c r="G288" s="313"/>
      <c r="H288" s="320"/>
      <c r="I288" s="324" t="s">
        <v>4296</v>
      </c>
      <c r="J288" s="316"/>
      <c r="K288" s="317"/>
      <c r="L288" s="318"/>
      <c r="M288" s="470"/>
      <c r="N288" s="470"/>
      <c r="O288" s="313"/>
      <c r="P288" s="320"/>
      <c r="Q288" s="324" t="s">
        <v>4297</v>
      </c>
      <c r="R288" s="317"/>
      <c r="S288" s="317"/>
      <c r="T288" s="317"/>
      <c r="U288" s="470"/>
      <c r="V288" s="470"/>
      <c r="W288" s="313"/>
      <c r="X288" s="28"/>
    </row>
    <row r="289" spans="1:26" ht="15.75">
      <c r="A289" s="323"/>
      <c r="B289" s="320"/>
      <c r="C289" s="320"/>
      <c r="D289" s="316"/>
      <c r="E289" s="470"/>
      <c r="F289" s="470"/>
      <c r="G289" s="311"/>
      <c r="H289" s="320"/>
      <c r="I289" s="316"/>
      <c r="J289" s="316"/>
      <c r="K289" s="317"/>
      <c r="L289" s="318"/>
      <c r="M289" s="502"/>
      <c r="N289" s="502"/>
      <c r="O289" s="314"/>
      <c r="P289" s="320"/>
      <c r="Q289" s="317"/>
      <c r="R289" s="317"/>
      <c r="S289" s="317"/>
      <c r="T289" s="317"/>
      <c r="U289" s="502"/>
      <c r="V289" s="502"/>
      <c r="W289" s="314"/>
      <c r="X289" s="28"/>
    </row>
    <row r="290" spans="1:26" s="39" customFormat="1" ht="15.75">
      <c r="A290" s="319" t="s">
        <v>194</v>
      </c>
      <c r="B290" s="446"/>
      <c r="C290" s="446"/>
      <c r="D290" s="447"/>
      <c r="E290" s="470"/>
      <c r="F290" s="470"/>
      <c r="G290" s="449" t="s">
        <v>150</v>
      </c>
      <c r="H290" s="446"/>
      <c r="I290" s="319" t="s">
        <v>195</v>
      </c>
      <c r="J290" s="447"/>
      <c r="K290" s="446"/>
      <c r="L290" s="318"/>
      <c r="M290" s="502"/>
      <c r="N290" s="502"/>
      <c r="O290" s="449" t="s">
        <v>150</v>
      </c>
      <c r="P290" s="446"/>
      <c r="Q290" s="319" t="s">
        <v>176</v>
      </c>
      <c r="R290" s="446"/>
      <c r="S290" s="446"/>
      <c r="T290" s="446"/>
      <c r="U290" s="502"/>
      <c r="V290" s="502"/>
      <c r="W290" s="449" t="s">
        <v>150</v>
      </c>
    </row>
    <row r="291" spans="1:26" ht="15.75">
      <c r="A291" s="324" t="s">
        <v>2238</v>
      </c>
      <c r="B291" s="320"/>
      <c r="C291" s="320"/>
      <c r="D291" s="316"/>
      <c r="E291" s="470"/>
      <c r="F291" s="470"/>
      <c r="G291" s="314"/>
      <c r="H291" s="320"/>
      <c r="I291" s="324" t="s">
        <v>4298</v>
      </c>
      <c r="J291" s="316"/>
      <c r="K291" s="317"/>
      <c r="L291" s="318"/>
      <c r="M291" s="470"/>
      <c r="N291" s="470"/>
      <c r="O291" s="313"/>
      <c r="P291" s="320"/>
      <c r="Q291" s="324" t="s">
        <v>4299</v>
      </c>
      <c r="R291" s="317"/>
      <c r="S291" s="317"/>
      <c r="T291" s="317"/>
      <c r="U291" s="470"/>
      <c r="V291" s="470"/>
      <c r="W291" s="313"/>
      <c r="X291" s="28"/>
    </row>
    <row r="292" spans="1:26" ht="15.75">
      <c r="A292" s="324" t="s">
        <v>4300</v>
      </c>
      <c r="B292" s="320"/>
      <c r="C292" s="320"/>
      <c r="D292" s="316"/>
      <c r="E292" s="470"/>
      <c r="F292" s="470"/>
      <c r="G292" s="313"/>
      <c r="H292" s="320"/>
      <c r="I292" s="324" t="s">
        <v>4301</v>
      </c>
      <c r="J292" s="316"/>
      <c r="K292" s="317"/>
      <c r="L292" s="318"/>
      <c r="M292" s="470"/>
      <c r="N292" s="470"/>
      <c r="O292" s="313"/>
      <c r="P292" s="320"/>
      <c r="Q292" s="324" t="s">
        <v>4302</v>
      </c>
      <c r="R292" s="317"/>
      <c r="S292" s="317"/>
      <c r="T292" s="317"/>
      <c r="U292" s="470"/>
      <c r="V292" s="470"/>
      <c r="W292" s="313"/>
      <c r="X292" s="28"/>
    </row>
    <row r="293" spans="1:26" ht="15.75">
      <c r="A293" s="324" t="s">
        <v>4303</v>
      </c>
      <c r="B293" s="320"/>
      <c r="C293" s="320"/>
      <c r="D293" s="316"/>
      <c r="E293" s="470"/>
      <c r="F293" s="470"/>
      <c r="G293" s="313"/>
      <c r="H293" s="320"/>
      <c r="I293" s="324" t="s">
        <v>4304</v>
      </c>
      <c r="J293" s="316"/>
      <c r="K293" s="317"/>
      <c r="L293" s="318"/>
      <c r="M293" s="470"/>
      <c r="N293" s="470"/>
      <c r="O293" s="313"/>
      <c r="P293" s="320"/>
      <c r="Q293" s="324" t="s">
        <v>4305</v>
      </c>
      <c r="R293" s="317"/>
      <c r="S293" s="317"/>
      <c r="T293" s="317"/>
      <c r="U293" s="470"/>
      <c r="V293" s="470"/>
      <c r="W293" s="313"/>
      <c r="X293" s="28"/>
    </row>
    <row r="294" spans="1:26" ht="15.75">
      <c r="A294" s="324" t="s">
        <v>4306</v>
      </c>
      <c r="B294" s="320"/>
      <c r="C294" s="320"/>
      <c r="D294" s="316"/>
      <c r="E294" s="470"/>
      <c r="F294" s="470"/>
      <c r="G294" s="313"/>
      <c r="H294" s="320"/>
      <c r="I294" s="324" t="s">
        <v>4307</v>
      </c>
      <c r="J294" s="316"/>
      <c r="K294" s="317"/>
      <c r="L294" s="318"/>
      <c r="M294" s="470"/>
      <c r="N294" s="470"/>
      <c r="O294" s="313"/>
      <c r="P294" s="320"/>
      <c r="Q294" s="324" t="s">
        <v>4308</v>
      </c>
      <c r="R294" s="317"/>
      <c r="S294" s="317"/>
      <c r="T294" s="317"/>
      <c r="U294" s="470"/>
      <c r="V294" s="470"/>
      <c r="W294" s="313"/>
      <c r="X294" s="28"/>
    </row>
    <row r="295" spans="1:26" ht="15.75">
      <c r="A295" s="324" t="s">
        <v>4309</v>
      </c>
      <c r="B295" s="320"/>
      <c r="C295" s="320"/>
      <c r="D295" s="316"/>
      <c r="E295" s="470"/>
      <c r="F295" s="470"/>
      <c r="G295" s="313"/>
      <c r="H295" s="316"/>
      <c r="I295" s="324" t="s">
        <v>4310</v>
      </c>
      <c r="J295" s="316"/>
      <c r="K295" s="317"/>
      <c r="L295" s="318"/>
      <c r="M295" s="470"/>
      <c r="N295" s="470"/>
      <c r="O295" s="313"/>
      <c r="P295" s="317"/>
      <c r="Q295" s="324" t="s">
        <v>4311</v>
      </c>
      <c r="R295" s="317"/>
      <c r="S295" s="317"/>
      <c r="T295" s="317"/>
      <c r="U295" s="470"/>
      <c r="V295" s="470"/>
      <c r="W295" s="313"/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7" t="s">
        <v>3486</v>
      </c>
      <c r="E298" s="437" t="s">
        <v>3487</v>
      </c>
      <c r="F298" s="437" t="s">
        <v>844</v>
      </c>
      <c r="G298" s="437" t="s">
        <v>2540</v>
      </c>
      <c r="H298" s="437" t="s">
        <v>2208</v>
      </c>
      <c r="I298" s="437" t="s">
        <v>2210</v>
      </c>
      <c r="J298" s="437" t="s">
        <v>2209</v>
      </c>
      <c r="K298" s="437" t="s">
        <v>2211</v>
      </c>
      <c r="L298" s="437" t="s">
        <v>2212</v>
      </c>
      <c r="M298" s="437" t="s">
        <v>2213</v>
      </c>
      <c r="N298" s="437" t="s">
        <v>2214</v>
      </c>
      <c r="O298" s="437" t="s">
        <v>2215</v>
      </c>
      <c r="P298" s="437" t="s">
        <v>2216</v>
      </c>
      <c r="Q298" s="437" t="s">
        <v>2217</v>
      </c>
      <c r="R298" s="437" t="s">
        <v>2218</v>
      </c>
      <c r="S298" s="437" t="s">
        <v>2195</v>
      </c>
      <c r="T298" s="437" t="s">
        <v>2219</v>
      </c>
      <c r="U298" s="437" t="s">
        <v>2220</v>
      </c>
      <c r="V298" s="202" t="s">
        <v>40</v>
      </c>
      <c r="W298" s="28"/>
      <c r="X298" s="28"/>
      <c r="Y298" s="28"/>
      <c r="Z298" s="28"/>
    </row>
    <row r="299" spans="1:26" ht="15.75">
      <c r="A299" s="278" t="s">
        <v>2267</v>
      </c>
      <c r="D299" s="50">
        <v>1</v>
      </c>
      <c r="E299" s="50">
        <v>0</v>
      </c>
      <c r="F299" s="50">
        <v>0</v>
      </c>
      <c r="G299" s="50">
        <v>0</v>
      </c>
      <c r="H299" s="50">
        <v>3</v>
      </c>
      <c r="I299" s="50">
        <v>0</v>
      </c>
      <c r="J299" s="50">
        <v>1</v>
      </c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303">
        <f t="shared" ref="V299:V308" si="2">SUM(D299:U299)</f>
        <v>5</v>
      </c>
      <c r="W299" s="505">
        <f>SUM(E256,N256,U256,F265,M263,V267,E270,M270,V271,F277,M277,V277,E286,N284,U288,F291,N291,U292)</f>
        <v>2286.3399999999983</v>
      </c>
      <c r="X299" s="50" t="s">
        <v>80</v>
      </c>
      <c r="Y299" s="28"/>
      <c r="Z299" s="28"/>
    </row>
    <row r="300" spans="1:26" ht="15.75">
      <c r="A300" s="278" t="s">
        <v>2268</v>
      </c>
      <c r="D300" s="50">
        <v>0</v>
      </c>
      <c r="E300" s="50">
        <v>0</v>
      </c>
      <c r="F300" s="50">
        <v>1</v>
      </c>
      <c r="G300" s="50">
        <v>3</v>
      </c>
      <c r="H300" s="50">
        <v>3</v>
      </c>
      <c r="I300" s="50">
        <v>1</v>
      </c>
      <c r="J300" s="50">
        <v>2</v>
      </c>
      <c r="K300" s="50"/>
      <c r="L300" s="50"/>
      <c r="M300" s="50"/>
      <c r="N300" s="1"/>
      <c r="O300" s="50"/>
      <c r="P300" s="50"/>
      <c r="Q300" s="50"/>
      <c r="R300" s="50"/>
      <c r="S300" s="50"/>
      <c r="T300" s="50"/>
      <c r="U300" s="50"/>
      <c r="V300" s="303">
        <f t="shared" si="2"/>
        <v>10</v>
      </c>
      <c r="W300" s="505">
        <f>SUM(E257,N260,U257,F264,M264,V265,F270,M271,V273,F278,M281,V278,E285,N285,U286,E291,N292,U294)</f>
        <v>2711.4599999999982</v>
      </c>
      <c r="X300" s="50" t="s">
        <v>81</v>
      </c>
      <c r="Y300" s="28"/>
      <c r="Z300" s="28"/>
    </row>
    <row r="301" spans="1:26" ht="15.75">
      <c r="A301" s="63" t="s">
        <v>3614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/>
      <c r="L301" s="50"/>
      <c r="M301" s="50"/>
      <c r="N301" s="50"/>
      <c r="O301" s="50"/>
      <c r="P301" s="1"/>
      <c r="Q301" s="50"/>
      <c r="R301" s="50"/>
      <c r="S301" s="50"/>
      <c r="T301" s="50"/>
      <c r="U301" s="50"/>
      <c r="V301" s="303">
        <f t="shared" si="2"/>
        <v>15</v>
      </c>
      <c r="W301" s="505">
        <f>SUM(F257,M256,V258,E263,M265,V266,E271,N272,U270,E278,N277,U279,F284,N286,U287,F292,M293,V291)</f>
        <v>3391.7799999999975</v>
      </c>
      <c r="X301" s="50" t="s">
        <v>82</v>
      </c>
      <c r="Y301" s="28"/>
      <c r="Z301" s="28"/>
    </row>
    <row r="302" spans="1:26" ht="15.75">
      <c r="A302" s="413" t="s">
        <v>3615</v>
      </c>
      <c r="B302" s="327"/>
      <c r="C302" s="327"/>
      <c r="D302" s="330">
        <v>0</v>
      </c>
      <c r="E302" s="330">
        <v>0</v>
      </c>
      <c r="F302" s="330">
        <v>3</v>
      </c>
      <c r="G302" s="330">
        <v>2</v>
      </c>
      <c r="H302" s="330">
        <v>1</v>
      </c>
      <c r="I302" s="330">
        <v>0</v>
      </c>
      <c r="J302" s="330">
        <v>3</v>
      </c>
      <c r="K302" s="330"/>
      <c r="L302" s="330"/>
      <c r="M302" s="330"/>
      <c r="N302" s="330"/>
      <c r="O302" s="330"/>
      <c r="P302" s="330"/>
      <c r="Q302" s="330"/>
      <c r="R302" s="330"/>
      <c r="S302" s="330"/>
      <c r="T302" s="330"/>
      <c r="U302" s="330"/>
      <c r="V302" s="329">
        <f t="shared" si="2"/>
        <v>9</v>
      </c>
      <c r="W302" s="506">
        <f>SUM(E258,N259,U258,F267,M266,V263,E272,N271,U271,F279,M280,V279,E288,N287,U284,F293,M292,V292)</f>
        <v>3735.6399999999976</v>
      </c>
      <c r="X302" s="330" t="s">
        <v>83</v>
      </c>
      <c r="Y302" s="28"/>
      <c r="Z302" s="28"/>
    </row>
    <row r="303" spans="1:26" ht="15.75">
      <c r="A303" s="28" t="s">
        <v>2270</v>
      </c>
      <c r="D303" s="50">
        <v>3</v>
      </c>
      <c r="E303" s="50">
        <v>0</v>
      </c>
      <c r="F303" s="50">
        <v>0</v>
      </c>
      <c r="G303" s="50">
        <v>0</v>
      </c>
      <c r="H303" s="50">
        <v>0</v>
      </c>
      <c r="I303" s="50">
        <v>3</v>
      </c>
      <c r="J303" s="50">
        <v>1</v>
      </c>
      <c r="K303" s="50"/>
      <c r="L303" s="50"/>
      <c r="M303" s="1"/>
      <c r="N303" s="50"/>
      <c r="O303" s="1"/>
      <c r="P303" s="50"/>
      <c r="Q303" s="50"/>
      <c r="R303" s="50"/>
      <c r="S303" s="50"/>
      <c r="T303" s="50"/>
      <c r="U303" s="50"/>
      <c r="V303" s="303">
        <f t="shared" si="2"/>
        <v>7</v>
      </c>
      <c r="W303" s="505">
        <f>SUM(E259,N258,V260,E264,N263,U263,F273,M272,V274,F280,M279,U281,F285,M284,V284,E294,N293,U295)</f>
        <v>4031.3799999999978</v>
      </c>
      <c r="X303" s="28"/>
      <c r="Y303" s="28"/>
      <c r="Z303" s="28"/>
    </row>
    <row r="304" spans="1:26" ht="15.75">
      <c r="A304" s="63" t="s">
        <v>3616</v>
      </c>
      <c r="D304" s="50">
        <v>0</v>
      </c>
      <c r="E304" s="50">
        <v>0</v>
      </c>
      <c r="F304" s="50">
        <v>2</v>
      </c>
      <c r="G304" s="50">
        <v>3</v>
      </c>
      <c r="H304" s="50">
        <v>2</v>
      </c>
      <c r="I304" s="50">
        <v>2</v>
      </c>
      <c r="J304" s="50">
        <v>0</v>
      </c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303">
        <f t="shared" si="2"/>
        <v>9</v>
      </c>
      <c r="W304" s="505">
        <f>SUM(F259,M257,V257,E265,N266,U264,F271,M273,V272,E280,N278,U278,F286,M287,V285,E292,N294,U293)</f>
        <v>2765.8200000000024</v>
      </c>
      <c r="X304" s="28"/>
      <c r="Y304" s="28"/>
      <c r="Z304" s="28"/>
    </row>
    <row r="305" spans="1:26" ht="15.75">
      <c r="A305" s="281" t="s">
        <v>2309</v>
      </c>
      <c r="D305" s="50">
        <v>3</v>
      </c>
      <c r="E305" s="50">
        <v>3</v>
      </c>
      <c r="F305" s="50">
        <v>2</v>
      </c>
      <c r="G305" s="50">
        <v>3</v>
      </c>
      <c r="H305" s="50">
        <v>0</v>
      </c>
      <c r="I305" s="50">
        <v>2</v>
      </c>
      <c r="J305" s="50">
        <v>2</v>
      </c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303">
        <f t="shared" si="2"/>
        <v>15</v>
      </c>
      <c r="W305" s="505">
        <f>SUM(F258,M258,V259,E266,N265,U265,F274,N270,U272,E279,N279,U280,F287,M286,V286,E295,M291,V293)</f>
        <v>3143.6</v>
      </c>
      <c r="X305" s="28"/>
      <c r="Y305" s="28"/>
      <c r="Z305" s="28"/>
    </row>
    <row r="306" spans="1:26" ht="15.75">
      <c r="A306" s="63" t="s">
        <v>3617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303">
        <f t="shared" si="2"/>
        <v>9</v>
      </c>
      <c r="W306" s="505">
        <f>SUM(F256,M259,U259,F263,M267,V264,E273,N274,U273,E277,N280,V280,E284,N288,U285,F294,M295,V294)</f>
        <v>3398.6200000000026</v>
      </c>
      <c r="X306" s="28"/>
      <c r="Y306" s="28"/>
      <c r="Z306" s="28"/>
    </row>
    <row r="307" spans="1:26" ht="15.75">
      <c r="A307" s="28" t="s">
        <v>3618</v>
      </c>
      <c r="D307" s="50">
        <v>0</v>
      </c>
      <c r="E307" s="50">
        <v>3</v>
      </c>
      <c r="F307" s="50">
        <v>3</v>
      </c>
      <c r="G307" s="50">
        <v>1</v>
      </c>
      <c r="H307" s="50">
        <v>3</v>
      </c>
      <c r="I307" s="50">
        <v>3</v>
      </c>
      <c r="J307" s="50">
        <v>1</v>
      </c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303">
        <f t="shared" si="2"/>
        <v>14</v>
      </c>
      <c r="W307" s="505">
        <f>SUM(F260,M260,V256,E267,N267,U266,E274,N273,U274,E281,N281,U277,F288,M288,V287,F295,M294,V295)</f>
        <v>3150.940000000001</v>
      </c>
      <c r="X307" s="28"/>
      <c r="Y307" s="28"/>
      <c r="Z307" s="28"/>
    </row>
    <row r="308" spans="1:26" ht="15.75">
      <c r="A308" s="281" t="s">
        <v>2280</v>
      </c>
      <c r="D308" s="50">
        <v>3</v>
      </c>
      <c r="E308" s="50">
        <v>3</v>
      </c>
      <c r="F308" s="50">
        <v>3</v>
      </c>
      <c r="G308" s="50">
        <v>0</v>
      </c>
      <c r="H308" s="50">
        <v>0</v>
      </c>
      <c r="I308" s="50">
        <v>3</v>
      </c>
      <c r="J308" s="50">
        <v>0</v>
      </c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303">
        <f t="shared" si="2"/>
        <v>12</v>
      </c>
      <c r="W308" s="505">
        <f>SUM(E260,N257,U260,F266,N264,U267,F272,M274,V270,F281,M278,V281,E287,M285,V288,E293,N295,U291)</f>
        <v>3878.54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71">
        <f>SUM(W299:W308)</f>
        <v>32494.119999999995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71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2177</v>
      </c>
      <c r="B313" s="326"/>
      <c r="D313" s="437"/>
      <c r="E313" s="437"/>
      <c r="F313" s="437"/>
      <c r="G313" s="437"/>
      <c r="H313" s="437"/>
      <c r="I313" s="437"/>
      <c r="J313" s="437"/>
      <c r="K313" s="437"/>
      <c r="L313" s="437"/>
      <c r="M313" s="437"/>
      <c r="N313" s="437"/>
      <c r="O313" s="437"/>
      <c r="P313" s="437"/>
      <c r="Q313" s="437"/>
      <c r="R313" s="437"/>
      <c r="S313" s="437"/>
      <c r="T313" s="437"/>
      <c r="U313" s="437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6"/>
      <c r="C315" s="446"/>
      <c r="D315" s="447"/>
      <c r="E315" s="447"/>
      <c r="F315" s="447"/>
      <c r="G315" s="318" t="s">
        <v>150</v>
      </c>
      <c r="H315" s="446"/>
      <c r="I315" s="319" t="s">
        <v>184</v>
      </c>
      <c r="J315" s="447"/>
      <c r="K315" s="446"/>
      <c r="L315" s="318"/>
      <c r="M315" s="446"/>
      <c r="N315" s="446"/>
      <c r="O315" s="318" t="s">
        <v>150</v>
      </c>
      <c r="P315" s="446"/>
      <c r="Q315" s="319" t="s">
        <v>844</v>
      </c>
      <c r="R315" s="446"/>
      <c r="S315" s="446"/>
      <c r="T315" s="446"/>
      <c r="U315" s="446"/>
      <c r="V315" s="446"/>
      <c r="W315" s="318" t="s">
        <v>150</v>
      </c>
    </row>
    <row r="316" spans="1:26" ht="15.75">
      <c r="A316" s="324" t="s">
        <v>3657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4599</v>
      </c>
      <c r="H316" s="320"/>
      <c r="I316" s="324" t="s">
        <v>3799</v>
      </c>
      <c r="J316" s="316"/>
      <c r="K316" s="317"/>
      <c r="L316" s="318"/>
      <c r="M316" s="470">
        <f>'Punten per wedstrijd'!E40*1.2</f>
        <v>383.87999999999994</v>
      </c>
      <c r="N316" s="470">
        <f>'Punten per wedstrijd'!E7</f>
        <v>200.19999999999993</v>
      </c>
      <c r="O316" s="313" t="s">
        <v>4600</v>
      </c>
      <c r="P316" s="320"/>
      <c r="Q316" s="324" t="s">
        <v>3804</v>
      </c>
      <c r="R316" s="317"/>
      <c r="S316" s="317"/>
      <c r="T316" s="317"/>
      <c r="U316" s="470">
        <f>'Punten per wedstrijd'!F111*1.2</f>
        <v>955.92000000000121</v>
      </c>
      <c r="V316" s="470">
        <f>'Punten per wedstrijd'!F193</f>
        <v>525.99999999999886</v>
      </c>
      <c r="W316" s="313" t="s">
        <v>4600</v>
      </c>
    </row>
    <row r="317" spans="1:26" ht="15.75">
      <c r="A317" s="324" t="s">
        <v>3658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4600</v>
      </c>
      <c r="H317" s="320"/>
      <c r="I317" s="324" t="s">
        <v>3800</v>
      </c>
      <c r="J317" s="316"/>
      <c r="K317" s="317"/>
      <c r="L317" s="318"/>
      <c r="M317" s="470">
        <f>'Punten per wedstrijd'!E62*1.2</f>
        <v>321.83999999999992</v>
      </c>
      <c r="N317" s="470">
        <f>'Punten per wedstrijd'!E93</f>
        <v>323.8</v>
      </c>
      <c r="O317" s="313" t="s">
        <v>4599</v>
      </c>
      <c r="P317" s="320"/>
      <c r="Q317" s="324" t="s">
        <v>3808</v>
      </c>
      <c r="R317" s="317"/>
      <c r="S317" s="317"/>
      <c r="T317" s="317"/>
      <c r="U317" s="470">
        <f>'Punten per wedstrijd'!F133*1.2</f>
        <v>584.52000000000044</v>
      </c>
      <c r="V317" s="470">
        <f>'Punten per wedstrijd'!F166</f>
        <v>655.19999999999959</v>
      </c>
      <c r="W317" s="313" t="s">
        <v>4599</v>
      </c>
    </row>
    <row r="318" spans="1:26" ht="15.75">
      <c r="A318" s="324" t="s">
        <v>3659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4600</v>
      </c>
      <c r="H318" s="320"/>
      <c r="I318" s="324" t="s">
        <v>3801</v>
      </c>
      <c r="J318" s="316"/>
      <c r="K318" s="317"/>
      <c r="L318" s="318"/>
      <c r="M318" s="470">
        <f>'Punten per wedstrijd'!E71*1.2</f>
        <v>92.399999999999721</v>
      </c>
      <c r="N318" s="470">
        <f>'Punten per wedstrijd'!E55</f>
        <v>244.20000000000022</v>
      </c>
      <c r="O318" s="313" t="s">
        <v>4601</v>
      </c>
      <c r="P318" s="320"/>
      <c r="Q318" s="324" t="s">
        <v>3805</v>
      </c>
      <c r="R318" s="317"/>
      <c r="S318" s="317"/>
      <c r="T318" s="317"/>
      <c r="U318" s="470">
        <f>'Punten per wedstrijd'!F152*1.2</f>
        <v>630.11999999999875</v>
      </c>
      <c r="V318" s="470">
        <f>'Punten per wedstrijd'!F144</f>
        <v>549.60000000000014</v>
      </c>
      <c r="W318" s="313" t="s">
        <v>4602</v>
      </c>
    </row>
    <row r="319" spans="1:26" ht="15.75">
      <c r="A319" s="324" t="s">
        <v>3660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4601</v>
      </c>
      <c r="H319" s="320"/>
      <c r="I319" s="324" t="s">
        <v>3802</v>
      </c>
      <c r="J319" s="316"/>
      <c r="K319" s="317"/>
      <c r="L319" s="318"/>
      <c r="M319" s="470">
        <f>'Punten per wedstrijd'!E72*1.2</f>
        <v>354.96000000000021</v>
      </c>
      <c r="N319" s="470">
        <f>'Punten per wedstrijd'!E48</f>
        <v>314.8000000000003</v>
      </c>
      <c r="O319" s="313" t="s">
        <v>4602</v>
      </c>
      <c r="P319" s="320"/>
      <c r="Q319" s="324" t="s">
        <v>3806</v>
      </c>
      <c r="R319" s="317"/>
      <c r="S319" s="317"/>
      <c r="T319" s="317"/>
      <c r="U319" s="470">
        <f>'Punten per wedstrijd'!F176*1.2</f>
        <v>948.83999999999924</v>
      </c>
      <c r="V319" s="470">
        <f>'Punten per wedstrijd'!F175</f>
        <v>488.80000000000064</v>
      </c>
      <c r="W319" s="313" t="s">
        <v>4600</v>
      </c>
    </row>
    <row r="320" spans="1:26" ht="15.75">
      <c r="A320" s="324" t="s">
        <v>3661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4602</v>
      </c>
      <c r="H320" s="320"/>
      <c r="I320" s="324" t="s">
        <v>3803</v>
      </c>
      <c r="J320" s="316"/>
      <c r="K320" s="317"/>
      <c r="L320" s="318"/>
      <c r="M320" s="470">
        <f>'Punten per wedstrijd'!E89*1.2</f>
        <v>153.11999999999995</v>
      </c>
      <c r="N320" s="470">
        <f>'Punten per wedstrijd'!E29</f>
        <v>260.70000000000005</v>
      </c>
      <c r="O320" s="313" t="s">
        <v>4601</v>
      </c>
      <c r="P320" s="320"/>
      <c r="Q320" s="324" t="s">
        <v>3807</v>
      </c>
      <c r="R320" s="317"/>
      <c r="S320" s="317"/>
      <c r="T320" s="317"/>
      <c r="U320" s="470">
        <f>'Punten per wedstrijd'!F197*1.2</f>
        <v>1039.4399999999987</v>
      </c>
      <c r="V320" s="470">
        <f>'Punten per wedstrijd'!F159</f>
        <v>559.49999999999864</v>
      </c>
      <c r="W320" s="313" t="s">
        <v>4600</v>
      </c>
    </row>
    <row r="321" spans="1:24" ht="15.75">
      <c r="A321" s="323"/>
      <c r="B321" s="320"/>
      <c r="C321" s="320"/>
      <c r="D321" s="316"/>
      <c r="E321" s="470"/>
      <c r="F321" s="470"/>
      <c r="G321" s="313"/>
      <c r="H321" s="320"/>
      <c r="I321" s="320"/>
      <c r="J321" s="316"/>
      <c r="K321" s="317"/>
      <c r="L321" s="318"/>
      <c r="M321" s="502"/>
      <c r="N321" s="502"/>
      <c r="O321" s="314"/>
      <c r="P321" s="320"/>
      <c r="Q321" s="316"/>
      <c r="R321" s="317"/>
      <c r="S321" s="317"/>
      <c r="T321" s="317"/>
      <c r="U321" s="502"/>
      <c r="V321" s="502"/>
      <c r="W321" s="314"/>
    </row>
    <row r="322" spans="1:24" s="39" customFormat="1" ht="15.75">
      <c r="A322" s="319" t="s">
        <v>2221</v>
      </c>
      <c r="B322" s="446"/>
      <c r="C322" s="446"/>
      <c r="D322" s="447"/>
      <c r="E322" s="470"/>
      <c r="F322" s="470"/>
      <c r="G322" s="449" t="s">
        <v>150</v>
      </c>
      <c r="H322" s="446"/>
      <c r="I322" s="319" t="s">
        <v>186</v>
      </c>
      <c r="J322" s="447"/>
      <c r="K322" s="446"/>
      <c r="L322" s="318"/>
      <c r="M322" s="502"/>
      <c r="N322" s="502"/>
      <c r="O322" s="449" t="s">
        <v>150</v>
      </c>
      <c r="P322" s="446"/>
      <c r="Q322" s="319" t="s">
        <v>175</v>
      </c>
      <c r="R322" s="446"/>
      <c r="S322" s="446"/>
      <c r="T322" s="446"/>
      <c r="U322" s="502"/>
      <c r="V322" s="502"/>
      <c r="W322" s="449" t="s">
        <v>150</v>
      </c>
    </row>
    <row r="323" spans="1:24" ht="15.75">
      <c r="A323" s="324" t="s">
        <v>3809</v>
      </c>
      <c r="B323" s="320"/>
      <c r="C323" s="320"/>
      <c r="D323" s="316"/>
      <c r="E323" s="470">
        <f>'Punten per wedstrijd'!F40*1.2</f>
        <v>278.1600000000002</v>
      </c>
      <c r="F323" s="470">
        <f>'Punten per wedstrijd'!F72</f>
        <v>132.59999999999968</v>
      </c>
      <c r="G323" s="313" t="s">
        <v>4600</v>
      </c>
      <c r="H323" s="320"/>
      <c r="I323" s="324" t="s">
        <v>3814</v>
      </c>
      <c r="J323" s="316"/>
      <c r="K323" s="317"/>
      <c r="L323" s="318"/>
      <c r="M323" s="470">
        <f>'Punten per wedstrijd'!G7*1.2</f>
        <v>357.96000000000129</v>
      </c>
      <c r="N323" s="470">
        <f>'Punten per wedstrijd'!G55</f>
        <v>189.599999999999</v>
      </c>
      <c r="O323" s="313" t="s">
        <v>4600</v>
      </c>
      <c r="P323" s="320"/>
      <c r="Q323" s="324" t="s">
        <v>3818</v>
      </c>
      <c r="R323" s="317"/>
      <c r="S323" s="317"/>
      <c r="T323" s="317"/>
      <c r="U323" s="470">
        <f>'Punten per wedstrijd'!G159*1.2</f>
        <v>894.35999999999797</v>
      </c>
      <c r="V323" s="470">
        <f>'Punten per wedstrijd'!G152</f>
        <v>1192.9000000000001</v>
      </c>
      <c r="W323" s="313" t="s">
        <v>4601</v>
      </c>
    </row>
    <row r="324" spans="1:24" ht="15.75">
      <c r="A324" s="324" t="s">
        <v>3810</v>
      </c>
      <c r="B324" s="320"/>
      <c r="C324" s="320"/>
      <c r="D324" s="316"/>
      <c r="E324" s="470">
        <f>'Punten per wedstrijd'!F55*1.2</f>
        <v>598.3199999999996</v>
      </c>
      <c r="F324" s="470">
        <f>'Punten per wedstrijd'!F29</f>
        <v>353.09999999999991</v>
      </c>
      <c r="G324" s="313" t="s">
        <v>4600</v>
      </c>
      <c r="H324" s="320"/>
      <c r="I324" s="324" t="s">
        <v>3822</v>
      </c>
      <c r="J324" s="316"/>
      <c r="K324" s="317"/>
      <c r="L324" s="318"/>
      <c r="M324" s="470">
        <f>'Punten per wedstrijd'!G29*1.2</f>
        <v>503.0400000000003</v>
      </c>
      <c r="N324" s="470">
        <f>'Punten per wedstrijd'!G93</f>
        <v>252.599999999999</v>
      </c>
      <c r="O324" s="313" t="s">
        <v>4600</v>
      </c>
      <c r="P324" s="320"/>
      <c r="Q324" s="324" t="s">
        <v>3819</v>
      </c>
      <c r="R324" s="317"/>
      <c r="S324" s="317"/>
      <c r="T324" s="317"/>
      <c r="U324" s="470">
        <f>'Punten per wedstrijd'!G166*1.2</f>
        <v>644.27999999999793</v>
      </c>
      <c r="V324" s="470">
        <f>'Punten per wedstrijd'!G176</f>
        <v>601.09999999999991</v>
      </c>
      <c r="W324" s="313" t="s">
        <v>4602</v>
      </c>
    </row>
    <row r="325" spans="1:24" ht="15.75">
      <c r="A325" s="324" t="s">
        <v>3811</v>
      </c>
      <c r="B325" s="320"/>
      <c r="C325" s="320"/>
      <c r="D325" s="316"/>
      <c r="E325" s="470">
        <f>'Punten per wedstrijd'!F62*1.2</f>
        <v>392.64000000000061</v>
      </c>
      <c r="F325" s="470">
        <f>'Punten per wedstrijd'!F7</f>
        <v>335.00000000000023</v>
      </c>
      <c r="G325" s="313" t="s">
        <v>4602</v>
      </c>
      <c r="H325" s="320"/>
      <c r="I325" s="324" t="s">
        <v>3815</v>
      </c>
      <c r="J325" s="316"/>
      <c r="K325" s="317"/>
      <c r="L325" s="318"/>
      <c r="M325" s="470">
        <f>'Punten per wedstrijd'!G40*1.2</f>
        <v>269.28000000000009</v>
      </c>
      <c r="N325" s="470">
        <f>'Punten per wedstrijd'!G71</f>
        <v>383.20000000000027</v>
      </c>
      <c r="O325" s="313" t="s">
        <v>4601</v>
      </c>
      <c r="P325" s="320"/>
      <c r="Q325" s="324" t="s">
        <v>3820</v>
      </c>
      <c r="R325" s="317"/>
      <c r="S325" s="317"/>
      <c r="T325" s="317"/>
      <c r="U325" s="470">
        <f>'Punten per wedstrijd'!G175*1.2</f>
        <v>918.96000000000015</v>
      </c>
      <c r="V325" s="470">
        <f>'Punten per wedstrijd'!G133</f>
        <v>988.10000000000036</v>
      </c>
      <c r="W325" s="313" t="s">
        <v>4599</v>
      </c>
    </row>
    <row r="326" spans="1:24" ht="15.75">
      <c r="A326" s="324" t="s">
        <v>3812</v>
      </c>
      <c r="B326" s="320"/>
      <c r="C326" s="320"/>
      <c r="D326" s="316"/>
      <c r="E326" s="470">
        <f>'Punten per wedstrijd'!F71*1.2</f>
        <v>507.96000000000021</v>
      </c>
      <c r="F326" s="470">
        <f>'Punten per wedstrijd'!F93</f>
        <v>231.7999999999995</v>
      </c>
      <c r="G326" s="313" t="s">
        <v>4600</v>
      </c>
      <c r="H326" s="320"/>
      <c r="I326" s="324" t="s">
        <v>3816</v>
      </c>
      <c r="J326" s="316"/>
      <c r="K326" s="317"/>
      <c r="L326" s="318"/>
      <c r="M326" s="470">
        <f>'Punten per wedstrijd'!G48*1.2</f>
        <v>361.4399999999992</v>
      </c>
      <c r="N326" s="470">
        <f>'Punten per wedstrijd'!G62</f>
        <v>342.89999999999918</v>
      </c>
      <c r="O326" s="313" t="s">
        <v>4602</v>
      </c>
      <c r="P326" s="320"/>
      <c r="Q326" s="324" t="s">
        <v>3821</v>
      </c>
      <c r="R326" s="317"/>
      <c r="S326" s="317"/>
      <c r="T326" s="317"/>
      <c r="U326" s="470">
        <f>'Punten per wedstrijd'!G193*1.2</f>
        <v>705.83999999999924</v>
      </c>
      <c r="V326" s="470">
        <f>'Punten per wedstrijd'!G144</f>
        <v>715.29999999999973</v>
      </c>
      <c r="W326" s="313" t="s">
        <v>4599</v>
      </c>
    </row>
    <row r="327" spans="1:24" ht="15.75">
      <c r="A327" s="324" t="s">
        <v>3813</v>
      </c>
      <c r="B327" s="320"/>
      <c r="C327" s="320"/>
      <c r="D327" s="316"/>
      <c r="E327" s="470">
        <f>'Punten per wedstrijd'!F89*1.2</f>
        <v>505.91999999999962</v>
      </c>
      <c r="F327" s="470">
        <f>'Punten per wedstrijd'!F48</f>
        <v>293.29999999999927</v>
      </c>
      <c r="G327" s="313" t="s">
        <v>4600</v>
      </c>
      <c r="H327" s="320"/>
      <c r="I327" s="324" t="s">
        <v>3817</v>
      </c>
      <c r="J327" s="316"/>
      <c r="K327" s="317"/>
      <c r="L327" s="318"/>
      <c r="M327" s="470">
        <f>'Punten per wedstrijd'!G72*1.2</f>
        <v>390.48000000000008</v>
      </c>
      <c r="N327" s="470">
        <f>'Punten per wedstrijd'!G89</f>
        <v>202.49999999999909</v>
      </c>
      <c r="O327" s="313" t="s">
        <v>4600</v>
      </c>
      <c r="P327" s="320"/>
      <c r="Q327" s="324" t="s">
        <v>2316</v>
      </c>
      <c r="R327" s="317"/>
      <c r="S327" s="317"/>
      <c r="T327" s="317"/>
      <c r="U327" s="470">
        <f>'Punten per wedstrijd'!G197*1.2</f>
        <v>983.0399999999986</v>
      </c>
      <c r="V327" s="470">
        <f>'Punten per wedstrijd'!G111</f>
        <v>836.10000000000036</v>
      </c>
      <c r="W327" s="313" t="s">
        <v>4602</v>
      </c>
    </row>
    <row r="328" spans="1:24" ht="15.75">
      <c r="A328" s="323"/>
      <c r="B328" s="320"/>
      <c r="C328" s="320"/>
      <c r="D328" s="316"/>
      <c r="E328" s="470"/>
      <c r="F328" s="470"/>
      <c r="G328" s="311"/>
      <c r="H328" s="320"/>
      <c r="I328" s="316"/>
      <c r="J328" s="316"/>
      <c r="K328" s="317"/>
      <c r="L328" s="318"/>
      <c r="M328" s="502"/>
      <c r="N328" s="502"/>
      <c r="O328" s="314"/>
      <c r="P328" s="320"/>
      <c r="Q328" s="317"/>
      <c r="R328" s="317"/>
      <c r="S328" s="317"/>
      <c r="T328" s="317"/>
      <c r="U328" s="502"/>
      <c r="V328" s="502"/>
      <c r="W328" s="314"/>
    </row>
    <row r="329" spans="1:24" s="39" customFormat="1" ht="15.75">
      <c r="A329" s="319" t="s">
        <v>187</v>
      </c>
      <c r="B329" s="446"/>
      <c r="C329" s="446"/>
      <c r="D329" s="447"/>
      <c r="E329" s="470"/>
      <c r="F329" s="470"/>
      <c r="G329" s="449" t="s">
        <v>150</v>
      </c>
      <c r="H329" s="446"/>
      <c r="I329" s="319" t="s">
        <v>188</v>
      </c>
      <c r="J329" s="447"/>
      <c r="K329" s="446"/>
      <c r="L329" s="318"/>
      <c r="M329" s="502"/>
      <c r="N329" s="502"/>
      <c r="O329" s="449" t="s">
        <v>150</v>
      </c>
      <c r="P329" s="446"/>
      <c r="Q329" s="319" t="s">
        <v>2222</v>
      </c>
      <c r="R329" s="446"/>
      <c r="S329" s="446"/>
      <c r="T329" s="446"/>
      <c r="U329" s="502"/>
      <c r="V329" s="502"/>
      <c r="W329" s="449" t="s">
        <v>150</v>
      </c>
    </row>
    <row r="330" spans="1:24" ht="15.75">
      <c r="A330" s="324" t="s">
        <v>3826</v>
      </c>
      <c r="B330" s="320"/>
      <c r="C330" s="320"/>
      <c r="D330" s="316"/>
      <c r="E330" s="470">
        <f>'Punten per wedstrijd'!H111*1.2</f>
        <v>814.43999999999869</v>
      </c>
      <c r="F330" s="470">
        <f>'Punten per wedstrijd'!H133</f>
        <v>603.30000000000018</v>
      </c>
      <c r="G330" s="313" t="s">
        <v>4600</v>
      </c>
      <c r="H330" s="320"/>
      <c r="I330" s="324" t="s">
        <v>3827</v>
      </c>
      <c r="J330" s="316"/>
      <c r="K330" s="317"/>
      <c r="L330" s="318"/>
      <c r="M330" s="470"/>
      <c r="N330" s="470"/>
      <c r="O330" s="313"/>
      <c r="P330" s="320"/>
      <c r="Q330" s="324" t="s">
        <v>3832</v>
      </c>
      <c r="R330" s="317"/>
      <c r="S330" s="317"/>
      <c r="T330" s="317"/>
      <c r="U330" s="470"/>
      <c r="V330" s="470"/>
      <c r="W330" s="313"/>
    </row>
    <row r="331" spans="1:24" ht="15.75">
      <c r="A331" s="324" t="s">
        <v>2237</v>
      </c>
      <c r="B331" s="320"/>
      <c r="C331" s="320"/>
      <c r="D331" s="316"/>
      <c r="E331" s="470">
        <f>'Punten per wedstrijd'!H144*1.2</f>
        <v>818.1600000000002</v>
      </c>
      <c r="F331" s="470">
        <f>'Punten per wedstrijd'!H166</f>
        <v>647.59999999999854</v>
      </c>
      <c r="G331" s="313" t="s">
        <v>4600</v>
      </c>
      <c r="H331" s="320"/>
      <c r="I331" s="324" t="s">
        <v>3828</v>
      </c>
      <c r="J331" s="316"/>
      <c r="K331" s="317"/>
      <c r="L331" s="318"/>
      <c r="M331" s="470"/>
      <c r="N331" s="470"/>
      <c r="O331" s="314"/>
      <c r="P331" s="320"/>
      <c r="Q331" s="324" t="s">
        <v>3833</v>
      </c>
      <c r="R331" s="317"/>
      <c r="S331" s="317"/>
      <c r="T331" s="317"/>
      <c r="U331" s="470"/>
      <c r="V331" s="470"/>
      <c r="W331" s="313"/>
    </row>
    <row r="332" spans="1:24" ht="15.75">
      <c r="A332" s="324" t="s">
        <v>3823</v>
      </c>
      <c r="B332" s="320"/>
      <c r="C332" s="320"/>
      <c r="D332" s="316"/>
      <c r="E332" s="470">
        <f>'Punten per wedstrijd'!H152*1.2</f>
        <v>686.5199999999993</v>
      </c>
      <c r="F332" s="470">
        <f>'Punten per wedstrijd'!H197</f>
        <v>565.00000000000091</v>
      </c>
      <c r="G332" s="313" t="s">
        <v>4602</v>
      </c>
      <c r="H332" s="320"/>
      <c r="I332" s="324" t="s">
        <v>3829</v>
      </c>
      <c r="J332" s="316"/>
      <c r="K332" s="317"/>
      <c r="L332" s="318"/>
      <c r="M332" s="470"/>
      <c r="N332" s="470"/>
      <c r="O332" s="313"/>
      <c r="P332" s="320"/>
      <c r="Q332" s="324" t="s">
        <v>3834</v>
      </c>
      <c r="R332" s="317"/>
      <c r="S332" s="317"/>
      <c r="T332" s="317"/>
      <c r="U332" s="470"/>
      <c r="V332" s="470"/>
      <c r="W332" s="313"/>
    </row>
    <row r="333" spans="1:24" ht="15.75">
      <c r="A333" s="324" t="s">
        <v>3824</v>
      </c>
      <c r="B333" s="320"/>
      <c r="C333" s="320"/>
      <c r="D333" s="316"/>
      <c r="E333" s="470">
        <f>'Punten per wedstrijd'!H176*1.2</f>
        <v>492.24000000000086</v>
      </c>
      <c r="F333" s="470">
        <f>'Punten per wedstrijd'!H159</f>
        <v>608.29999999999836</v>
      </c>
      <c r="G333" s="313" t="s">
        <v>4599</v>
      </c>
      <c r="H333" s="320"/>
      <c r="I333" s="324" t="s">
        <v>3830</v>
      </c>
      <c r="J333" s="316"/>
      <c r="K333" s="317"/>
      <c r="L333" s="318"/>
      <c r="M333" s="470"/>
      <c r="N333" s="470"/>
      <c r="O333" s="314"/>
      <c r="P333" s="320"/>
      <c r="Q333" s="324" t="s">
        <v>3836</v>
      </c>
      <c r="R333" s="317"/>
      <c r="S333" s="317"/>
      <c r="T333" s="317"/>
      <c r="U333" s="470"/>
      <c r="V333" s="470"/>
      <c r="W333" s="313"/>
    </row>
    <row r="334" spans="1:24" ht="15.75">
      <c r="A334" s="324" t="s">
        <v>3825</v>
      </c>
      <c r="B334" s="320"/>
      <c r="C334" s="320"/>
      <c r="D334" s="316"/>
      <c r="E334" s="470">
        <f>'Punten per wedstrijd'!H193*1.2</f>
        <v>369.59999999999889</v>
      </c>
      <c r="F334" s="470">
        <f>'Punten per wedstrijd'!H175</f>
        <v>462.60000000000036</v>
      </c>
      <c r="G334" s="313" t="s">
        <v>4601</v>
      </c>
      <c r="H334" s="316"/>
      <c r="I334" s="324" t="s">
        <v>3831</v>
      </c>
      <c r="J334" s="316"/>
      <c r="K334" s="317"/>
      <c r="L334" s="318"/>
      <c r="M334" s="470"/>
      <c r="N334" s="470"/>
      <c r="O334" s="314"/>
      <c r="P334" s="317"/>
      <c r="Q334" s="324" t="s">
        <v>3835</v>
      </c>
      <c r="R334" s="317"/>
      <c r="S334" s="317"/>
      <c r="T334" s="317"/>
      <c r="U334" s="470"/>
      <c r="V334" s="470"/>
      <c r="W334" s="313"/>
      <c r="X334" s="28"/>
    </row>
    <row r="335" spans="1:24" ht="15.75">
      <c r="A335" s="322"/>
      <c r="B335" s="320"/>
      <c r="C335" s="320"/>
      <c r="D335" s="316"/>
      <c r="E335" s="470"/>
      <c r="F335" s="470"/>
      <c r="G335" s="311"/>
      <c r="H335" s="316"/>
      <c r="I335" s="315"/>
      <c r="J335" s="316"/>
      <c r="K335" s="317"/>
      <c r="L335" s="318"/>
      <c r="M335" s="502"/>
      <c r="N335" s="502"/>
      <c r="O335" s="314"/>
      <c r="P335" s="317"/>
      <c r="Q335" s="315"/>
      <c r="R335" s="317"/>
      <c r="S335" s="317"/>
      <c r="T335" s="317"/>
      <c r="U335" s="502"/>
      <c r="V335" s="502"/>
      <c r="W335" s="314"/>
      <c r="X335" s="28"/>
    </row>
    <row r="336" spans="1:24" s="39" customFormat="1" ht="15.75">
      <c r="A336" s="319" t="s">
        <v>2223</v>
      </c>
      <c r="B336" s="446"/>
      <c r="C336" s="446"/>
      <c r="D336" s="447"/>
      <c r="E336" s="470"/>
      <c r="F336" s="470"/>
      <c r="G336" s="449" t="s">
        <v>150</v>
      </c>
      <c r="H336" s="446"/>
      <c r="I336" s="319" t="s">
        <v>3559</v>
      </c>
      <c r="J336" s="447"/>
      <c r="K336" s="446"/>
      <c r="L336" s="318"/>
      <c r="M336" s="502"/>
      <c r="N336" s="502"/>
      <c r="O336" s="449" t="s">
        <v>150</v>
      </c>
      <c r="P336" s="446"/>
      <c r="Q336" s="319" t="s">
        <v>3560</v>
      </c>
      <c r="R336" s="446"/>
      <c r="S336" s="446"/>
      <c r="T336" s="446"/>
      <c r="U336" s="502"/>
      <c r="V336" s="502"/>
      <c r="W336" s="449" t="s">
        <v>150</v>
      </c>
    </row>
    <row r="337" spans="1:24" ht="15.75">
      <c r="A337" s="324" t="s">
        <v>4312</v>
      </c>
      <c r="B337" s="320"/>
      <c r="C337" s="320"/>
      <c r="D337" s="316"/>
      <c r="E337" s="470"/>
      <c r="F337" s="470"/>
      <c r="G337" s="313"/>
      <c r="H337" s="320"/>
      <c r="I337" s="324" t="s">
        <v>4313</v>
      </c>
      <c r="J337" s="316"/>
      <c r="K337" s="317"/>
      <c r="L337" s="318"/>
      <c r="M337" s="470"/>
      <c r="N337" s="470"/>
      <c r="O337" s="313"/>
      <c r="P337" s="320"/>
      <c r="Q337" s="324" t="s">
        <v>4314</v>
      </c>
      <c r="R337" s="317"/>
      <c r="S337" s="317"/>
      <c r="T337" s="317"/>
      <c r="U337" s="470"/>
      <c r="V337" s="470"/>
      <c r="W337" s="313"/>
      <c r="X337" s="28"/>
    </row>
    <row r="338" spans="1:24" ht="15.75">
      <c r="A338" s="324" t="s">
        <v>4315</v>
      </c>
      <c r="B338" s="320"/>
      <c r="C338" s="320"/>
      <c r="D338" s="316"/>
      <c r="E338" s="470"/>
      <c r="F338" s="470"/>
      <c r="G338" s="313"/>
      <c r="H338" s="320"/>
      <c r="I338" s="324" t="s">
        <v>4316</v>
      </c>
      <c r="J338" s="316"/>
      <c r="K338" s="317"/>
      <c r="L338" s="318"/>
      <c r="M338" s="470"/>
      <c r="N338" s="470"/>
      <c r="O338" s="313"/>
      <c r="P338" s="320"/>
      <c r="Q338" s="324" t="s">
        <v>4317</v>
      </c>
      <c r="R338" s="317"/>
      <c r="S338" s="317"/>
      <c r="T338" s="317"/>
      <c r="U338" s="470"/>
      <c r="V338" s="470"/>
      <c r="W338" s="313"/>
      <c r="X338" s="28"/>
    </row>
    <row r="339" spans="1:24" ht="15.75">
      <c r="A339" s="324" t="s">
        <v>4318</v>
      </c>
      <c r="B339" s="320"/>
      <c r="C339" s="320"/>
      <c r="D339" s="316"/>
      <c r="E339" s="470"/>
      <c r="F339" s="470"/>
      <c r="G339" s="313"/>
      <c r="H339" s="320"/>
      <c r="I339" s="324" t="s">
        <v>4319</v>
      </c>
      <c r="J339" s="316"/>
      <c r="K339" s="317"/>
      <c r="L339" s="318"/>
      <c r="M339" s="470"/>
      <c r="N339" s="470"/>
      <c r="O339" s="313"/>
      <c r="P339" s="320"/>
      <c r="Q339" s="324" t="s">
        <v>4320</v>
      </c>
      <c r="R339" s="317"/>
      <c r="S339" s="317"/>
      <c r="T339" s="317"/>
      <c r="U339" s="470"/>
      <c r="V339" s="470"/>
      <c r="W339" s="313"/>
      <c r="X339" s="28"/>
    </row>
    <row r="340" spans="1:24" ht="15.75">
      <c r="A340" s="324" t="s">
        <v>4321</v>
      </c>
      <c r="B340" s="320"/>
      <c r="C340" s="320"/>
      <c r="D340" s="316"/>
      <c r="E340" s="470"/>
      <c r="F340" s="470"/>
      <c r="G340" s="313"/>
      <c r="H340" s="320"/>
      <c r="I340" s="324" t="s">
        <v>4322</v>
      </c>
      <c r="J340" s="316"/>
      <c r="K340" s="317"/>
      <c r="L340" s="318"/>
      <c r="M340" s="470"/>
      <c r="N340" s="470"/>
      <c r="O340" s="313"/>
      <c r="P340" s="320"/>
      <c r="Q340" s="324" t="s">
        <v>4323</v>
      </c>
      <c r="R340" s="317"/>
      <c r="S340" s="317"/>
      <c r="T340" s="317"/>
      <c r="U340" s="470"/>
      <c r="V340" s="470"/>
      <c r="W340" s="313"/>
      <c r="X340" s="28"/>
    </row>
    <row r="341" spans="1:24" ht="15.75">
      <c r="A341" s="324" t="s">
        <v>4324</v>
      </c>
      <c r="B341" s="320"/>
      <c r="C341" s="320"/>
      <c r="D341" s="316"/>
      <c r="E341" s="470"/>
      <c r="F341" s="470"/>
      <c r="G341" s="313"/>
      <c r="H341" s="320"/>
      <c r="I341" s="324" t="s">
        <v>4325</v>
      </c>
      <c r="J341" s="316"/>
      <c r="K341" s="317"/>
      <c r="L341" s="318"/>
      <c r="M341" s="470"/>
      <c r="N341" s="470"/>
      <c r="O341" s="313"/>
      <c r="P341" s="320"/>
      <c r="Q341" s="324" t="s">
        <v>4326</v>
      </c>
      <c r="R341" s="317"/>
      <c r="S341" s="317"/>
      <c r="T341" s="317"/>
      <c r="U341" s="470"/>
      <c r="V341" s="470"/>
      <c r="W341" s="313"/>
      <c r="X341" s="28"/>
    </row>
    <row r="342" spans="1:24" ht="15.75">
      <c r="A342" s="323"/>
      <c r="B342" s="320"/>
      <c r="C342" s="320"/>
      <c r="D342" s="316"/>
      <c r="E342" s="470"/>
      <c r="F342" s="470"/>
      <c r="G342" s="313"/>
      <c r="H342" s="320"/>
      <c r="I342" s="320"/>
      <c r="J342" s="316"/>
      <c r="K342" s="317"/>
      <c r="L342" s="318"/>
      <c r="M342" s="502"/>
      <c r="N342" s="502"/>
      <c r="O342" s="314"/>
      <c r="P342" s="320"/>
      <c r="Q342" s="316"/>
      <c r="R342" s="317"/>
      <c r="S342" s="317"/>
      <c r="T342" s="317"/>
      <c r="U342" s="502"/>
      <c r="V342" s="502"/>
      <c r="W342" s="314"/>
      <c r="X342" s="28"/>
    </row>
    <row r="343" spans="1:24" s="39" customFormat="1" ht="15.75">
      <c r="A343" s="319" t="s">
        <v>192</v>
      </c>
      <c r="B343" s="446"/>
      <c r="C343" s="446"/>
      <c r="D343" s="447"/>
      <c r="E343" s="470"/>
      <c r="F343" s="470"/>
      <c r="G343" s="449" t="s">
        <v>150</v>
      </c>
      <c r="H343" s="446"/>
      <c r="I343" s="319" t="s">
        <v>193</v>
      </c>
      <c r="J343" s="447"/>
      <c r="K343" s="446"/>
      <c r="L343" s="318"/>
      <c r="M343" s="502"/>
      <c r="N343" s="502"/>
      <c r="O343" s="449" t="s">
        <v>150</v>
      </c>
      <c r="P343" s="446"/>
      <c r="Q343" s="319" t="s">
        <v>196</v>
      </c>
      <c r="R343" s="446"/>
      <c r="S343" s="446"/>
      <c r="T343" s="446"/>
      <c r="U343" s="502"/>
      <c r="V343" s="502"/>
      <c r="W343" s="449" t="s">
        <v>150</v>
      </c>
    </row>
    <row r="344" spans="1:24" ht="15.75">
      <c r="A344" s="324" t="s">
        <v>4327</v>
      </c>
      <c r="B344" s="320"/>
      <c r="C344" s="320"/>
      <c r="D344" s="316"/>
      <c r="E344" s="470"/>
      <c r="F344" s="470"/>
      <c r="G344" s="313"/>
      <c r="H344" s="320"/>
      <c r="I344" s="324" t="s">
        <v>4328</v>
      </c>
      <c r="J344" s="316"/>
      <c r="K344" s="317"/>
      <c r="L344" s="318"/>
      <c r="M344" s="470"/>
      <c r="N344" s="470"/>
      <c r="O344" s="313"/>
      <c r="P344" s="320"/>
      <c r="Q344" s="324" t="s">
        <v>4329</v>
      </c>
      <c r="R344" s="317"/>
      <c r="S344" s="317"/>
      <c r="T344" s="317"/>
      <c r="U344" s="470"/>
      <c r="V344" s="470"/>
      <c r="W344" s="313"/>
      <c r="X344" s="28"/>
    </row>
    <row r="345" spans="1:24" ht="15.75">
      <c r="A345" s="324" t="s">
        <v>4330</v>
      </c>
      <c r="B345" s="320"/>
      <c r="C345" s="320"/>
      <c r="D345" s="316"/>
      <c r="E345" s="470"/>
      <c r="F345" s="470"/>
      <c r="G345" s="313"/>
      <c r="H345" s="320"/>
      <c r="I345" s="324" t="s">
        <v>4331</v>
      </c>
      <c r="J345" s="316"/>
      <c r="K345" s="317"/>
      <c r="L345" s="318"/>
      <c r="M345" s="470"/>
      <c r="N345" s="470"/>
      <c r="O345" s="313"/>
      <c r="P345" s="320"/>
      <c r="Q345" s="324" t="s">
        <v>4332</v>
      </c>
      <c r="R345" s="317"/>
      <c r="S345" s="317"/>
      <c r="T345" s="317"/>
      <c r="U345" s="470"/>
      <c r="V345" s="470"/>
      <c r="W345" s="313"/>
      <c r="X345" s="28"/>
    </row>
    <row r="346" spans="1:24" ht="15.75">
      <c r="A346" s="324" t="s">
        <v>4959</v>
      </c>
      <c r="B346" s="320"/>
      <c r="C346" s="320"/>
      <c r="D346" s="316"/>
      <c r="E346" s="470"/>
      <c r="F346" s="470"/>
      <c r="G346" s="313"/>
      <c r="H346" s="320"/>
      <c r="I346" s="324" t="s">
        <v>4333</v>
      </c>
      <c r="J346" s="316"/>
      <c r="K346" s="317"/>
      <c r="L346" s="318"/>
      <c r="M346" s="470"/>
      <c r="N346" s="470"/>
      <c r="O346" s="313"/>
      <c r="P346" s="320"/>
      <c r="Q346" s="324" t="s">
        <v>4334</v>
      </c>
      <c r="R346" s="317"/>
      <c r="S346" s="317"/>
      <c r="T346" s="317"/>
      <c r="U346" s="470"/>
      <c r="V346" s="470"/>
      <c r="W346" s="313"/>
      <c r="X346" s="28"/>
    </row>
    <row r="347" spans="1:24" ht="15.75">
      <c r="A347" s="324" t="s">
        <v>4335</v>
      </c>
      <c r="B347" s="320"/>
      <c r="C347" s="320"/>
      <c r="D347" s="316"/>
      <c r="E347" s="470"/>
      <c r="F347" s="470"/>
      <c r="G347" s="313"/>
      <c r="H347" s="320"/>
      <c r="I347" s="324" t="s">
        <v>4336</v>
      </c>
      <c r="J347" s="316"/>
      <c r="K347" s="317"/>
      <c r="L347" s="318"/>
      <c r="M347" s="470"/>
      <c r="N347" s="470"/>
      <c r="O347" s="313"/>
      <c r="P347" s="320"/>
      <c r="Q347" s="324" t="s">
        <v>4337</v>
      </c>
      <c r="R347" s="317"/>
      <c r="S347" s="317"/>
      <c r="T347" s="317"/>
      <c r="U347" s="470"/>
      <c r="V347" s="470"/>
      <c r="W347" s="313"/>
      <c r="X347" s="28"/>
    </row>
    <row r="348" spans="1:24" ht="15.75">
      <c r="A348" s="324" t="s">
        <v>4338</v>
      </c>
      <c r="B348" s="320"/>
      <c r="C348" s="320"/>
      <c r="D348" s="316"/>
      <c r="E348" s="470"/>
      <c r="F348" s="470"/>
      <c r="G348" s="313"/>
      <c r="H348" s="320"/>
      <c r="I348" s="324" t="s">
        <v>4339</v>
      </c>
      <c r="J348" s="316"/>
      <c r="K348" s="317"/>
      <c r="L348" s="318"/>
      <c r="M348" s="470"/>
      <c r="N348" s="470"/>
      <c r="O348" s="313"/>
      <c r="P348" s="320"/>
      <c r="Q348" s="324" t="s">
        <v>2315</v>
      </c>
      <c r="R348" s="317"/>
      <c r="S348" s="317"/>
      <c r="T348" s="317"/>
      <c r="U348" s="470"/>
      <c r="V348" s="470"/>
      <c r="W348" s="313"/>
      <c r="X348" s="28"/>
    </row>
    <row r="349" spans="1:24" ht="15.75">
      <c r="A349" s="323"/>
      <c r="B349" s="320"/>
      <c r="C349" s="320"/>
      <c r="D349" s="316"/>
      <c r="E349" s="470"/>
      <c r="F349" s="470"/>
      <c r="G349" s="311"/>
      <c r="H349" s="320"/>
      <c r="I349" s="316"/>
      <c r="J349" s="316"/>
      <c r="K349" s="317"/>
      <c r="L349" s="318"/>
      <c r="M349" s="502"/>
      <c r="N349" s="502"/>
      <c r="O349" s="314"/>
      <c r="P349" s="320"/>
      <c r="Q349" s="317"/>
      <c r="R349" s="317"/>
      <c r="S349" s="317"/>
      <c r="T349" s="317"/>
      <c r="U349" s="502"/>
      <c r="V349" s="502"/>
      <c r="W349" s="314"/>
      <c r="X349" s="28"/>
    </row>
    <row r="350" spans="1:24" s="39" customFormat="1" ht="15.75">
      <c r="A350" s="319" t="s">
        <v>194</v>
      </c>
      <c r="B350" s="446"/>
      <c r="C350" s="446"/>
      <c r="D350" s="447"/>
      <c r="E350" s="470"/>
      <c r="F350" s="470"/>
      <c r="G350" s="449" t="s">
        <v>150</v>
      </c>
      <c r="H350" s="446"/>
      <c r="I350" s="319" t="s">
        <v>195</v>
      </c>
      <c r="J350" s="447"/>
      <c r="K350" s="446"/>
      <c r="L350" s="318"/>
      <c r="M350" s="502"/>
      <c r="N350" s="502"/>
      <c r="O350" s="449" t="s">
        <v>150</v>
      </c>
      <c r="P350" s="446"/>
      <c r="Q350" s="319" t="s">
        <v>176</v>
      </c>
      <c r="R350" s="446"/>
      <c r="S350" s="446"/>
      <c r="T350" s="446"/>
      <c r="U350" s="502"/>
      <c r="V350" s="502"/>
      <c r="W350" s="449" t="s">
        <v>150</v>
      </c>
    </row>
    <row r="351" spans="1:24" ht="15.75">
      <c r="A351" s="324" t="s">
        <v>4340</v>
      </c>
      <c r="B351" s="320"/>
      <c r="C351" s="320"/>
      <c r="D351" s="316"/>
      <c r="E351" s="470"/>
      <c r="F351" s="470"/>
      <c r="G351" s="313"/>
      <c r="H351" s="320"/>
      <c r="I351" s="324" t="s">
        <v>4341</v>
      </c>
      <c r="J351" s="316"/>
      <c r="K351" s="317"/>
      <c r="L351" s="318"/>
      <c r="M351" s="470"/>
      <c r="N351" s="470"/>
      <c r="O351" s="313"/>
      <c r="P351" s="320"/>
      <c r="Q351" s="324" t="s">
        <v>4342</v>
      </c>
      <c r="R351" s="317"/>
      <c r="S351" s="317"/>
      <c r="T351" s="317"/>
      <c r="U351" s="470"/>
      <c r="V351" s="470"/>
      <c r="W351" s="313"/>
      <c r="X351" s="28"/>
    </row>
    <row r="352" spans="1:24" ht="15.75">
      <c r="A352" s="324" t="s">
        <v>2234</v>
      </c>
      <c r="B352" s="320"/>
      <c r="C352" s="320"/>
      <c r="D352" s="316"/>
      <c r="E352" s="470"/>
      <c r="F352" s="470"/>
      <c r="G352" s="313"/>
      <c r="H352" s="320"/>
      <c r="I352" s="324" t="s">
        <v>4343</v>
      </c>
      <c r="J352" s="316"/>
      <c r="K352" s="317"/>
      <c r="L352" s="318"/>
      <c r="M352" s="470"/>
      <c r="N352" s="470"/>
      <c r="O352" s="313"/>
      <c r="P352" s="320"/>
      <c r="Q352" s="324" t="s">
        <v>4344</v>
      </c>
      <c r="R352" s="317"/>
      <c r="S352" s="317"/>
      <c r="T352" s="317"/>
      <c r="U352" s="470"/>
      <c r="V352" s="470"/>
      <c r="W352" s="313"/>
      <c r="X352" s="28"/>
    </row>
    <row r="353" spans="1:26" ht="15.75">
      <c r="A353" s="324" t="s">
        <v>4345</v>
      </c>
      <c r="B353" s="320"/>
      <c r="C353" s="320"/>
      <c r="D353" s="316"/>
      <c r="E353" s="470"/>
      <c r="F353" s="470"/>
      <c r="G353" s="313"/>
      <c r="H353" s="320"/>
      <c r="I353" s="324" t="s">
        <v>4346</v>
      </c>
      <c r="J353" s="316"/>
      <c r="K353" s="317"/>
      <c r="L353" s="318"/>
      <c r="M353" s="470"/>
      <c r="N353" s="470"/>
      <c r="O353" s="313"/>
      <c r="P353" s="320"/>
      <c r="Q353" s="324" t="s">
        <v>4347</v>
      </c>
      <c r="R353" s="317"/>
      <c r="S353" s="317"/>
      <c r="T353" s="317"/>
      <c r="U353" s="470"/>
      <c r="V353" s="470"/>
      <c r="W353" s="313"/>
      <c r="X353" s="28"/>
    </row>
    <row r="354" spans="1:26" ht="15.75">
      <c r="A354" s="324" t="s">
        <v>4348</v>
      </c>
      <c r="B354" s="320"/>
      <c r="C354" s="320"/>
      <c r="D354" s="316"/>
      <c r="E354" s="470"/>
      <c r="F354" s="470"/>
      <c r="G354" s="313"/>
      <c r="H354" s="320"/>
      <c r="I354" s="324" t="s">
        <v>4349</v>
      </c>
      <c r="J354" s="316"/>
      <c r="K354" s="317"/>
      <c r="L354" s="318"/>
      <c r="M354" s="470"/>
      <c r="N354" s="470"/>
      <c r="O354" s="313"/>
      <c r="P354" s="320"/>
      <c r="Q354" s="324" t="s">
        <v>4350</v>
      </c>
      <c r="R354" s="317"/>
      <c r="S354" s="317"/>
      <c r="T354" s="317"/>
      <c r="U354" s="470"/>
      <c r="V354" s="470"/>
      <c r="W354" s="313"/>
      <c r="X354" s="28"/>
    </row>
    <row r="355" spans="1:26" ht="15.75">
      <c r="A355" s="324" t="s">
        <v>4351</v>
      </c>
      <c r="B355" s="320"/>
      <c r="C355" s="320"/>
      <c r="D355" s="316"/>
      <c r="E355" s="470"/>
      <c r="F355" s="470"/>
      <c r="G355" s="313"/>
      <c r="H355" s="316"/>
      <c r="I355" s="324" t="s">
        <v>4352</v>
      </c>
      <c r="J355" s="316"/>
      <c r="K355" s="317"/>
      <c r="L355" s="318"/>
      <c r="M355" s="470"/>
      <c r="N355" s="470"/>
      <c r="O355" s="313"/>
      <c r="P355" s="317"/>
      <c r="Q355" s="324" t="s">
        <v>4353</v>
      </c>
      <c r="R355" s="317"/>
      <c r="S355" s="317"/>
      <c r="T355" s="317"/>
      <c r="U355" s="470"/>
      <c r="V355" s="470"/>
      <c r="W355" s="313"/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7" t="s">
        <v>3486</v>
      </c>
      <c r="E358" s="437" t="s">
        <v>3487</v>
      </c>
      <c r="F358" s="437" t="s">
        <v>844</v>
      </c>
      <c r="G358" s="437" t="s">
        <v>2540</v>
      </c>
      <c r="H358" s="437" t="s">
        <v>2208</v>
      </c>
      <c r="I358" s="437" t="s">
        <v>2210</v>
      </c>
      <c r="J358" s="437" t="s">
        <v>2209</v>
      </c>
      <c r="K358" s="437" t="s">
        <v>2211</v>
      </c>
      <c r="L358" s="437" t="s">
        <v>2212</v>
      </c>
      <c r="M358" s="437" t="s">
        <v>2213</v>
      </c>
      <c r="N358" s="437" t="s">
        <v>2214</v>
      </c>
      <c r="O358" s="437" t="s">
        <v>2215</v>
      </c>
      <c r="P358" s="437" t="s">
        <v>2216</v>
      </c>
      <c r="Q358" s="437" t="s">
        <v>2217</v>
      </c>
      <c r="R358" s="437" t="s">
        <v>2218</v>
      </c>
      <c r="S358" s="437" t="s">
        <v>2195</v>
      </c>
      <c r="T358" s="437" t="s">
        <v>2219</v>
      </c>
      <c r="U358" s="437" t="s">
        <v>2220</v>
      </c>
      <c r="V358" s="202" t="s">
        <v>40</v>
      </c>
      <c r="W358" s="28"/>
      <c r="X358" s="28"/>
      <c r="Y358" s="28"/>
      <c r="Z358" s="28"/>
    </row>
    <row r="359" spans="1:26" ht="15.75">
      <c r="A359" s="281" t="s">
        <v>2314</v>
      </c>
      <c r="D359" s="50">
        <v>1</v>
      </c>
      <c r="E359" s="50">
        <v>0</v>
      </c>
      <c r="F359" s="50">
        <v>3</v>
      </c>
      <c r="G359" s="50">
        <v>1</v>
      </c>
      <c r="H359" s="50">
        <v>3</v>
      </c>
      <c r="I359" s="50">
        <v>1</v>
      </c>
      <c r="J359" s="50">
        <v>3</v>
      </c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303">
        <f t="shared" ref="V359:V368" si="3">SUM(D359:U359)</f>
        <v>12</v>
      </c>
      <c r="W359" s="505">
        <f>SUM(E316,N316,U316,F325,M323,V327,E330,M330,V331,F337,M337,V337,E346,N344,U348,F351,N351,U352)</f>
        <v>3940.0200000000018</v>
      </c>
      <c r="X359" s="50" t="s">
        <v>85</v>
      </c>
      <c r="Y359" s="28"/>
      <c r="Z359" s="28"/>
    </row>
    <row r="360" spans="1:26" ht="15.75">
      <c r="A360" s="278" t="s">
        <v>2256</v>
      </c>
      <c r="D360" s="50">
        <v>3</v>
      </c>
      <c r="E360" s="50">
        <v>3</v>
      </c>
      <c r="F360" s="50">
        <v>1</v>
      </c>
      <c r="G360" s="50">
        <v>0</v>
      </c>
      <c r="H360" s="50">
        <v>3</v>
      </c>
      <c r="I360" s="50">
        <v>2</v>
      </c>
      <c r="J360" s="50">
        <v>0</v>
      </c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303">
        <f t="shared" si="3"/>
        <v>12</v>
      </c>
      <c r="W360" s="505">
        <f>SUM(E317,N320,U317,F324,M324,V325,F330,M331,V333,F338,M341,V338,E345,N345,U346,E351,N352,U354)</f>
        <v>4039.8800000000015</v>
      </c>
      <c r="X360" s="50" t="s">
        <v>86</v>
      </c>
      <c r="Y360" s="28"/>
      <c r="Z360" s="28"/>
    </row>
    <row r="361" spans="1:26" ht="15.75">
      <c r="A361" s="28" t="s">
        <v>3619</v>
      </c>
      <c r="D361" s="50">
        <v>0</v>
      </c>
      <c r="E361" s="50">
        <v>3</v>
      </c>
      <c r="F361" s="50">
        <v>1</v>
      </c>
      <c r="G361" s="50">
        <v>3</v>
      </c>
      <c r="H361" s="50">
        <v>0</v>
      </c>
      <c r="I361" s="50">
        <v>2</v>
      </c>
      <c r="J361" s="50">
        <v>3</v>
      </c>
      <c r="K361" s="50"/>
      <c r="L361" s="50"/>
      <c r="M361" s="1"/>
      <c r="N361" s="50"/>
      <c r="O361" s="50"/>
      <c r="P361" s="50"/>
      <c r="Q361" s="50"/>
      <c r="R361" s="50"/>
      <c r="S361" s="50"/>
      <c r="T361" s="50"/>
      <c r="U361" s="50"/>
      <c r="V361" s="303">
        <f t="shared" si="3"/>
        <v>12</v>
      </c>
      <c r="W361" s="505">
        <f>SUM(F317,M316,V318,E323,M325,V326,E331,N332,U330,E338,N337,U339,F344,N346,U347,F352,M353,V351)</f>
        <v>3366.5800000000004</v>
      </c>
      <c r="X361" s="50" t="s">
        <v>87</v>
      </c>
      <c r="Y361" s="28"/>
      <c r="Z361" s="28"/>
    </row>
    <row r="362" spans="1:26" ht="15.75">
      <c r="A362" s="414" t="s">
        <v>2282</v>
      </c>
      <c r="B362" s="327"/>
      <c r="C362" s="327"/>
      <c r="D362" s="330">
        <v>3</v>
      </c>
      <c r="E362" s="330">
        <v>1</v>
      </c>
      <c r="F362" s="330">
        <v>2</v>
      </c>
      <c r="G362" s="330">
        <v>0</v>
      </c>
      <c r="H362" s="330">
        <v>2</v>
      </c>
      <c r="I362" s="330">
        <v>3</v>
      </c>
      <c r="J362" s="330">
        <v>2</v>
      </c>
      <c r="K362" s="330"/>
      <c r="L362" s="330"/>
      <c r="M362" s="330"/>
      <c r="N362" s="330"/>
      <c r="O362" s="330"/>
      <c r="P362" s="330"/>
      <c r="Q362" s="330"/>
      <c r="R362" s="330"/>
      <c r="S362" s="330"/>
      <c r="T362" s="330"/>
      <c r="U362" s="330"/>
      <c r="V362" s="329">
        <f t="shared" si="3"/>
        <v>13</v>
      </c>
      <c r="W362" s="506">
        <f>SUM(E318,N319,U318,F327,M326,V323,E332,N331,U331,F339,M340,V339,E348,N347,U344,F353,M352,V352)</f>
        <v>4393.2399999999971</v>
      </c>
      <c r="X362" s="50" t="s">
        <v>88</v>
      </c>
      <c r="Y362" s="28"/>
      <c r="Z362" s="28"/>
    </row>
    <row r="363" spans="1:26" ht="15.75">
      <c r="A363" s="63" t="s">
        <v>3620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/>
      <c r="L363" s="50"/>
      <c r="M363" s="50"/>
      <c r="N363" s="50"/>
      <c r="O363" s="1"/>
      <c r="P363" s="50"/>
      <c r="Q363" s="50"/>
      <c r="R363" s="50"/>
      <c r="S363" s="50"/>
      <c r="T363" s="50"/>
      <c r="U363" s="50"/>
      <c r="V363" s="303">
        <f t="shared" si="3"/>
        <v>8</v>
      </c>
      <c r="W363" s="505">
        <f>SUM(E319,N318,V320,E324,N323,U323,F333,M332,V334,F340,M339,U341,F345,M344,V344,E354,N353,U355)</f>
        <v>3296.8399999999938</v>
      </c>
      <c r="X363" s="28"/>
      <c r="Y363" s="28"/>
      <c r="Z363" s="28"/>
    </row>
    <row r="364" spans="1:26" ht="15.75">
      <c r="A364" s="28" t="s">
        <v>2264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/>
      <c r="L364" s="50"/>
      <c r="M364" s="50"/>
      <c r="N364" s="1"/>
      <c r="O364" s="50"/>
      <c r="P364" s="50"/>
      <c r="Q364" s="50"/>
      <c r="R364" s="50"/>
      <c r="S364" s="50"/>
      <c r="T364" s="50"/>
      <c r="U364" s="50"/>
      <c r="V364" s="303">
        <f t="shared" si="3"/>
        <v>11</v>
      </c>
      <c r="W364" s="505">
        <f>SUM(F319,M317,V317,E325,N326,U324,F331,M333,V332,E340,N338,U338,F346,M347,V345,E352,N354,U353)</f>
        <v>3344.4599999999955</v>
      </c>
      <c r="X364" s="28"/>
      <c r="Y364" s="28"/>
      <c r="Z364" s="28"/>
    </row>
    <row r="365" spans="1:26" ht="15.75">
      <c r="A365" s="63" t="s">
        <v>3621</v>
      </c>
      <c r="D365" s="50">
        <v>0</v>
      </c>
      <c r="E365" s="50">
        <v>0</v>
      </c>
      <c r="F365" s="50">
        <v>0</v>
      </c>
      <c r="G365" s="50">
        <v>3</v>
      </c>
      <c r="H365" s="50">
        <v>3</v>
      </c>
      <c r="I365" s="50">
        <v>1</v>
      </c>
      <c r="J365" s="50">
        <v>3</v>
      </c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303">
        <f t="shared" si="3"/>
        <v>10</v>
      </c>
      <c r="W365" s="505">
        <f>SUM(F318,M318,V319,E326,N325,U325,F334,N330,U332,E339,N339,U340,F347,M346,V346,E355,M351,V353)</f>
        <v>3328.3200000000015</v>
      </c>
      <c r="X365" s="28"/>
      <c r="Y365" s="28"/>
      <c r="Z365" s="28"/>
    </row>
    <row r="366" spans="1:26" ht="15.75">
      <c r="A366" s="28" t="s">
        <v>2296</v>
      </c>
      <c r="D366" s="50">
        <v>2</v>
      </c>
      <c r="E366" s="50">
        <v>2</v>
      </c>
      <c r="F366" s="50">
        <v>3</v>
      </c>
      <c r="G366" s="50">
        <v>0</v>
      </c>
      <c r="H366" s="50">
        <v>3</v>
      </c>
      <c r="I366" s="50">
        <v>1</v>
      </c>
      <c r="J366" s="50">
        <v>1</v>
      </c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303">
        <f t="shared" si="3"/>
        <v>12</v>
      </c>
      <c r="W366" s="505">
        <f>SUM(F316,M319,U319,F323,M327,V324,E333,N334,U333,E337,N340,V340,E344,N348,U345,F354,M355,V354)</f>
        <v>3396.52</v>
      </c>
      <c r="X366" s="28"/>
      <c r="Y366" s="28"/>
      <c r="Z366" s="28"/>
    </row>
    <row r="367" spans="1:26" ht="15.75">
      <c r="A367" s="28" t="s">
        <v>2323</v>
      </c>
      <c r="D367" s="50">
        <v>1</v>
      </c>
      <c r="E367" s="50">
        <v>0</v>
      </c>
      <c r="F367" s="50">
        <v>0</v>
      </c>
      <c r="G367" s="50">
        <v>3</v>
      </c>
      <c r="H367" s="50">
        <v>0</v>
      </c>
      <c r="I367" s="50">
        <v>1</v>
      </c>
      <c r="J367" s="50">
        <v>0</v>
      </c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303">
        <f t="shared" si="3"/>
        <v>5</v>
      </c>
      <c r="W367" s="505">
        <f>SUM(F320,M320,V316,E327,N327,U326,E334,N333,U334,E341,N341,U337,F348,M348,V347,F355,M354,V355)</f>
        <v>2742.379999999996</v>
      </c>
      <c r="X367" s="28"/>
      <c r="Y367" s="28"/>
      <c r="Z367" s="28"/>
    </row>
    <row r="368" spans="1:26" ht="15.75">
      <c r="A368" s="28" t="s">
        <v>2310</v>
      </c>
      <c r="D368" s="50">
        <v>2</v>
      </c>
      <c r="E368" s="50">
        <v>2</v>
      </c>
      <c r="F368" s="50">
        <v>3</v>
      </c>
      <c r="G368" s="50">
        <v>0</v>
      </c>
      <c r="H368" s="50">
        <v>0</v>
      </c>
      <c r="I368" s="50">
        <v>2</v>
      </c>
      <c r="J368" s="50">
        <v>1</v>
      </c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303">
        <f t="shared" si="3"/>
        <v>10</v>
      </c>
      <c r="W368" s="505">
        <f>SUM(E320,N317,U320,F326,N324,U327,F332,M334,V330,F341,M338,V341,E347,M345,V348,E353,N355,U351)</f>
        <v>3720.9999999999968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71">
        <f>SUM(W359:W368)</f>
        <v>35569.239999999983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71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2178</v>
      </c>
      <c r="B373" s="326"/>
      <c r="D373" s="437"/>
      <c r="E373" s="437"/>
      <c r="F373" s="437"/>
      <c r="G373" s="437"/>
      <c r="H373" s="437"/>
      <c r="I373" s="437"/>
      <c r="J373" s="437"/>
      <c r="K373" s="437"/>
      <c r="L373" s="437"/>
      <c r="M373" s="437"/>
      <c r="N373" s="437"/>
      <c r="O373" s="437"/>
      <c r="P373" s="437"/>
      <c r="Q373" s="437"/>
      <c r="R373" s="437"/>
      <c r="S373" s="437"/>
      <c r="T373" s="437"/>
      <c r="U373" s="437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6"/>
      <c r="C375" s="446"/>
      <c r="D375" s="447"/>
      <c r="E375" s="447"/>
      <c r="F375" s="447"/>
      <c r="G375" s="318" t="s">
        <v>150</v>
      </c>
      <c r="H375" s="446"/>
      <c r="I375" s="319" t="s">
        <v>184</v>
      </c>
      <c r="J375" s="447"/>
      <c r="K375" s="446"/>
      <c r="L375" s="318"/>
      <c r="M375" s="446"/>
      <c r="N375" s="446"/>
      <c r="O375" s="318" t="s">
        <v>150</v>
      </c>
      <c r="P375" s="446"/>
      <c r="Q375" s="319" t="s">
        <v>844</v>
      </c>
      <c r="R375" s="446"/>
      <c r="S375" s="446"/>
      <c r="T375" s="446"/>
      <c r="U375" s="446"/>
      <c r="V375" s="446"/>
      <c r="W375" s="318" t="s">
        <v>150</v>
      </c>
    </row>
    <row r="376" spans="1:26" ht="15.75">
      <c r="A376" s="324" t="s">
        <v>2248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4599</v>
      </c>
      <c r="H376" s="320"/>
      <c r="I376" s="324" t="s">
        <v>3837</v>
      </c>
      <c r="J376" s="316"/>
      <c r="K376" s="317"/>
      <c r="L376" s="318"/>
      <c r="M376" s="470">
        <f>'Punten per wedstrijd'!E13*1.2</f>
        <v>288.83999999999992</v>
      </c>
      <c r="N376" s="470">
        <f>'Punten per wedstrijd'!E6</f>
        <v>83.300000000000068</v>
      </c>
      <c r="O376" s="313" t="s">
        <v>4600</v>
      </c>
      <c r="P376" s="320"/>
      <c r="Q376" s="324" t="s">
        <v>2244</v>
      </c>
      <c r="R376" s="317"/>
      <c r="S376" s="317"/>
      <c r="T376" s="317"/>
      <c r="U376" s="470">
        <f>'Punten per wedstrijd'!F110*1.2</f>
        <v>612.48000000000093</v>
      </c>
      <c r="V376" s="470">
        <f>'Punten per wedstrijd'!F199</f>
        <v>412.89999999999918</v>
      </c>
      <c r="W376" s="313" t="s">
        <v>4600</v>
      </c>
    </row>
    <row r="377" spans="1:26" ht="15.75">
      <c r="A377" s="324" t="s">
        <v>3662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4602</v>
      </c>
      <c r="H377" s="320"/>
      <c r="I377" s="324" t="s">
        <v>4568</v>
      </c>
      <c r="J377" s="316"/>
      <c r="K377" s="317"/>
      <c r="L377" s="318"/>
      <c r="M377" s="470">
        <f>'Punten per wedstrijd'!E49*1.2</f>
        <v>309.96000000000009</v>
      </c>
      <c r="N377" s="470">
        <f>'Punten per wedstrijd'!E98</f>
        <v>230.80000000000007</v>
      </c>
      <c r="O377" s="313" t="s">
        <v>4600</v>
      </c>
      <c r="P377" s="320"/>
      <c r="Q377" s="324" t="s">
        <v>4569</v>
      </c>
      <c r="R377" s="317"/>
      <c r="S377" s="317"/>
      <c r="T377" s="317"/>
      <c r="U377" s="470">
        <f>'Punten per wedstrijd'!F114*1.2</f>
        <v>378.59999999999945</v>
      </c>
      <c r="V377" s="470">
        <f>'Punten per wedstrijd'!F153</f>
        <v>663.79999999999927</v>
      </c>
      <c r="W377" s="313" t="s">
        <v>4601</v>
      </c>
    </row>
    <row r="378" spans="1:26" ht="15.75">
      <c r="A378" s="324" t="s">
        <v>3663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4600</v>
      </c>
      <c r="H378" s="320"/>
      <c r="I378" s="324" t="s">
        <v>3838</v>
      </c>
      <c r="J378" s="316"/>
      <c r="K378" s="317"/>
      <c r="L378" s="318"/>
      <c r="M378" s="470">
        <f>'Punten per wedstrijd'!E74*1.2</f>
        <v>479.40000000000009</v>
      </c>
      <c r="N378" s="470">
        <f>'Punten per wedstrijd'!E25</f>
        <v>143.39999999999998</v>
      </c>
      <c r="O378" s="313" t="s">
        <v>4600</v>
      </c>
      <c r="P378" s="320"/>
      <c r="Q378" s="324" t="s">
        <v>2313</v>
      </c>
      <c r="R378" s="317"/>
      <c r="S378" s="317"/>
      <c r="T378" s="317"/>
      <c r="U378" s="470">
        <f>'Punten per wedstrijd'!F125*1.2</f>
        <v>566.87999999999897</v>
      </c>
      <c r="V378" s="470">
        <f>'Punten per wedstrijd'!F117</f>
        <v>445.90000000000009</v>
      </c>
      <c r="W378" s="313" t="s">
        <v>4600</v>
      </c>
    </row>
    <row r="379" spans="1:26" ht="15.75">
      <c r="A379" s="324" t="s">
        <v>4570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4600</v>
      </c>
      <c r="H379" s="320"/>
      <c r="I379" s="324" t="s">
        <v>3839</v>
      </c>
      <c r="J379" s="316"/>
      <c r="K379" s="317"/>
      <c r="L379" s="318"/>
      <c r="M379" s="470">
        <f>'Punten per wedstrijd'!E88*1.2</f>
        <v>186.4800000000001</v>
      </c>
      <c r="N379" s="470">
        <f>'Punten per wedstrijd'!E21</f>
        <v>207.10000000000002</v>
      </c>
      <c r="O379" s="313" t="s">
        <v>4599</v>
      </c>
      <c r="P379" s="320"/>
      <c r="Q379" s="324" t="s">
        <v>2249</v>
      </c>
      <c r="R379" s="317"/>
      <c r="S379" s="317"/>
      <c r="T379" s="317"/>
      <c r="U379" s="470">
        <f>'Punten per wedstrijd'!F192*1.2</f>
        <v>595.43999999999926</v>
      </c>
      <c r="V379" s="470">
        <f>'Punten per wedstrijd'!F178</f>
        <v>727</v>
      </c>
      <c r="W379" s="313" t="s">
        <v>4599</v>
      </c>
    </row>
    <row r="380" spans="1:26" ht="15.75">
      <c r="A380" s="324" t="s">
        <v>3664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4599</v>
      </c>
      <c r="H380" s="320"/>
      <c r="I380" s="324" t="s">
        <v>3840</v>
      </c>
      <c r="J380" s="316"/>
      <c r="K380" s="317"/>
      <c r="L380" s="318"/>
      <c r="M380" s="470">
        <f>'Punten per wedstrijd'!E95*1.2</f>
        <v>289.80000000000024</v>
      </c>
      <c r="N380" s="470">
        <f>'Punten per wedstrijd'!E10</f>
        <v>109.9000000000002</v>
      </c>
      <c r="O380" s="313" t="s">
        <v>4600</v>
      </c>
      <c r="P380" s="320"/>
      <c r="Q380" s="324" t="s">
        <v>3841</v>
      </c>
      <c r="R380" s="317"/>
      <c r="S380" s="317"/>
      <c r="T380" s="317"/>
      <c r="U380" s="470">
        <f>'Punten per wedstrijd'!F202*1.2</f>
        <v>594.95999999999992</v>
      </c>
      <c r="V380" s="470">
        <f>'Punten per wedstrijd'!F129</f>
        <v>630.19999999999982</v>
      </c>
      <c r="W380" s="313" t="s">
        <v>4599</v>
      </c>
    </row>
    <row r="381" spans="1:26" ht="15.75">
      <c r="A381" s="323"/>
      <c r="B381" s="320"/>
      <c r="C381" s="320"/>
      <c r="D381" s="316"/>
      <c r="E381" s="470"/>
      <c r="F381" s="470"/>
      <c r="G381" s="313"/>
      <c r="H381" s="320"/>
      <c r="I381" s="320"/>
      <c r="J381" s="316"/>
      <c r="K381" s="317"/>
      <c r="L381" s="318"/>
      <c r="M381" s="502"/>
      <c r="N381" s="502"/>
      <c r="O381" s="314"/>
      <c r="P381" s="320"/>
      <c r="Q381" s="316"/>
      <c r="R381" s="317"/>
      <c r="S381" s="317"/>
      <c r="T381" s="317"/>
      <c r="U381" s="502"/>
      <c r="V381" s="502"/>
      <c r="W381" s="314"/>
    </row>
    <row r="382" spans="1:26" s="39" customFormat="1" ht="15.75">
      <c r="A382" s="319" t="s">
        <v>2221</v>
      </c>
      <c r="B382" s="446"/>
      <c r="C382" s="446"/>
      <c r="D382" s="447"/>
      <c r="E382" s="470"/>
      <c r="F382" s="470"/>
      <c r="G382" s="449" t="s">
        <v>150</v>
      </c>
      <c r="H382" s="446"/>
      <c r="I382" s="319" t="s">
        <v>186</v>
      </c>
      <c r="J382" s="447"/>
      <c r="K382" s="446"/>
      <c r="L382" s="318"/>
      <c r="M382" s="502"/>
      <c r="N382" s="502"/>
      <c r="O382" s="449" t="s">
        <v>150</v>
      </c>
      <c r="P382" s="446"/>
      <c r="Q382" s="319" t="s">
        <v>175</v>
      </c>
      <c r="R382" s="446"/>
      <c r="S382" s="446"/>
      <c r="T382" s="446"/>
      <c r="U382" s="502"/>
      <c r="V382" s="502"/>
      <c r="W382" s="449" t="s">
        <v>150</v>
      </c>
    </row>
    <row r="383" spans="1:26" ht="15.75">
      <c r="A383" s="324" t="s">
        <v>3842</v>
      </c>
      <c r="B383" s="320"/>
      <c r="C383" s="320"/>
      <c r="D383" s="316"/>
      <c r="E383" s="470">
        <f>'Punten per wedstrijd'!F13*1.2</f>
        <v>120.48000000000064</v>
      </c>
      <c r="F383" s="470">
        <f>'Punten per wedstrijd'!F88</f>
        <v>222.79999999999973</v>
      </c>
      <c r="G383" s="313" t="s">
        <v>4601</v>
      </c>
      <c r="H383" s="320"/>
      <c r="I383" s="324" t="s">
        <v>3846</v>
      </c>
      <c r="J383" s="316"/>
      <c r="K383" s="317"/>
      <c r="L383" s="318"/>
      <c r="M383" s="470">
        <f>'Punten per wedstrijd'!G6*1.2</f>
        <v>140.52000000000044</v>
      </c>
      <c r="N383" s="470">
        <f>'Punten per wedstrijd'!G25</f>
        <v>389.69999999999936</v>
      </c>
      <c r="O383" s="313" t="s">
        <v>4601</v>
      </c>
      <c r="P383" s="320"/>
      <c r="Q383" s="324" t="s">
        <v>3849</v>
      </c>
      <c r="R383" s="317"/>
      <c r="S383" s="317"/>
      <c r="T383" s="317"/>
      <c r="U383" s="470">
        <f>'Punten per wedstrijd'!G129*1.2</f>
        <v>941.75999999999965</v>
      </c>
      <c r="V383" s="470">
        <f>'Punten per wedstrijd'!G125</f>
        <v>741.59999999999854</v>
      </c>
      <c r="W383" s="313" t="s">
        <v>4600</v>
      </c>
    </row>
    <row r="384" spans="1:26" ht="15.75">
      <c r="A384" s="324" t="s">
        <v>3843</v>
      </c>
      <c r="B384" s="320"/>
      <c r="C384" s="320"/>
      <c r="D384" s="316"/>
      <c r="E384" s="470">
        <f>'Punten per wedstrijd'!F25*1.2</f>
        <v>266.0400000000003</v>
      </c>
      <c r="F384" s="470">
        <f>'Punten per wedstrijd'!F10</f>
        <v>239.69999999999982</v>
      </c>
      <c r="G384" s="313" t="s">
        <v>4602</v>
      </c>
      <c r="H384" s="320"/>
      <c r="I384" s="324" t="s">
        <v>3847</v>
      </c>
      <c r="J384" s="316"/>
      <c r="K384" s="317"/>
      <c r="L384" s="318"/>
      <c r="M384" s="470">
        <f>'Punten per wedstrijd'!G10*1.2</f>
        <v>352.79999999999944</v>
      </c>
      <c r="N384" s="470">
        <f>'Punten per wedstrijd'!G98</f>
        <v>383.10000000000036</v>
      </c>
      <c r="O384" s="313" t="s">
        <v>4599</v>
      </c>
      <c r="P384" s="320"/>
      <c r="Q384" s="324" t="s">
        <v>4571</v>
      </c>
      <c r="R384" s="317"/>
      <c r="S384" s="317"/>
      <c r="T384" s="317"/>
      <c r="U384" s="470">
        <f>'Punten per wedstrijd'!G153*1.2</f>
        <v>1088.2799999999995</v>
      </c>
      <c r="V384" s="470">
        <f>'Punten per wedstrijd'!G192</f>
        <v>942.49999999999955</v>
      </c>
      <c r="W384" s="313" t="s">
        <v>4602</v>
      </c>
    </row>
    <row r="385" spans="1:24" ht="15.75">
      <c r="A385" s="324" t="s">
        <v>4572</v>
      </c>
      <c r="B385" s="320"/>
      <c r="C385" s="320"/>
      <c r="D385" s="316"/>
      <c r="E385" s="470">
        <f>'Punten per wedstrijd'!F49*1.2</f>
        <v>464.39999999999941</v>
      </c>
      <c r="F385" s="470">
        <f>'Punten per wedstrijd'!F6</f>
        <v>52.000000000000682</v>
      </c>
      <c r="G385" s="313" t="s">
        <v>4600</v>
      </c>
      <c r="H385" s="320"/>
      <c r="I385" s="324" t="s">
        <v>3848</v>
      </c>
      <c r="J385" s="316"/>
      <c r="K385" s="317"/>
      <c r="L385" s="318"/>
      <c r="M385" s="470">
        <f>'Punten per wedstrijd'!G13*1.2</f>
        <v>345.84000000000032</v>
      </c>
      <c r="N385" s="470">
        <f>'Punten per wedstrijd'!G74</f>
        <v>391.69999999999982</v>
      </c>
      <c r="O385" s="313" t="s">
        <v>4599</v>
      </c>
      <c r="P385" s="320"/>
      <c r="Q385" s="324" t="s">
        <v>3850</v>
      </c>
      <c r="R385" s="317"/>
      <c r="S385" s="317"/>
      <c r="T385" s="317"/>
      <c r="U385" s="470">
        <f>'Punten per wedstrijd'!G178*1.2</f>
        <v>1118.6399999999992</v>
      </c>
      <c r="V385" s="470">
        <f>'Punten per wedstrijd'!G114</f>
        <v>1043.5000000000005</v>
      </c>
      <c r="W385" s="313" t="s">
        <v>4602</v>
      </c>
    </row>
    <row r="386" spans="1:24" ht="15.75">
      <c r="A386" s="324" t="s">
        <v>3844</v>
      </c>
      <c r="B386" s="320"/>
      <c r="C386" s="320"/>
      <c r="D386" s="316"/>
      <c r="E386" s="470">
        <f>'Punten per wedstrijd'!F74*1.2</f>
        <v>196.79999999999998</v>
      </c>
      <c r="F386" s="470">
        <f>'Punten per wedstrijd'!F98</f>
        <v>89.999999999999545</v>
      </c>
      <c r="G386" s="313" t="s">
        <v>4600</v>
      </c>
      <c r="H386" s="320"/>
      <c r="I386" s="324" t="s">
        <v>4573</v>
      </c>
      <c r="J386" s="316"/>
      <c r="K386" s="317"/>
      <c r="L386" s="318"/>
      <c r="M386" s="470">
        <f>'Punten per wedstrijd'!G21*1.2</f>
        <v>240.479999999999</v>
      </c>
      <c r="N386" s="470">
        <f>'Punten per wedstrijd'!G49</f>
        <v>193.49999999999955</v>
      </c>
      <c r="O386" s="313" t="s">
        <v>4602</v>
      </c>
      <c r="P386" s="320"/>
      <c r="Q386" s="324" t="s">
        <v>3851</v>
      </c>
      <c r="R386" s="317"/>
      <c r="S386" s="317"/>
      <c r="T386" s="317"/>
      <c r="U386" s="470">
        <f>'Punten per wedstrijd'!G199*1.2</f>
        <v>1065.1199999999983</v>
      </c>
      <c r="V386" s="470">
        <f>'Punten per wedstrijd'!G117</f>
        <v>837.59999999999991</v>
      </c>
      <c r="W386" s="313" t="s">
        <v>4600</v>
      </c>
    </row>
    <row r="387" spans="1:24" ht="15.75">
      <c r="A387" s="324" t="s">
        <v>3845</v>
      </c>
      <c r="B387" s="320"/>
      <c r="C387" s="320"/>
      <c r="D387" s="316"/>
      <c r="E387" s="470">
        <f>'Punten per wedstrijd'!F95*1.2</f>
        <v>179.16000000000048</v>
      </c>
      <c r="F387" s="470">
        <f>'Punten per wedstrijd'!F21</f>
        <v>330.00000000000023</v>
      </c>
      <c r="G387" s="313" t="s">
        <v>4601</v>
      </c>
      <c r="H387" s="320"/>
      <c r="I387" s="324" t="s">
        <v>2251</v>
      </c>
      <c r="J387" s="316"/>
      <c r="K387" s="317"/>
      <c r="L387" s="318"/>
      <c r="M387" s="470">
        <f>'Punten per wedstrijd'!G88*1.2</f>
        <v>339.23999999999921</v>
      </c>
      <c r="N387" s="470">
        <f>'Punten per wedstrijd'!G95</f>
        <v>303.29999999999927</v>
      </c>
      <c r="O387" s="313" t="s">
        <v>4602</v>
      </c>
      <c r="P387" s="320"/>
      <c r="Q387" s="324" t="s">
        <v>3852</v>
      </c>
      <c r="R387" s="317"/>
      <c r="S387" s="317"/>
      <c r="T387" s="317"/>
      <c r="U387" s="470">
        <f>'Punten per wedstrijd'!G202*1.2</f>
        <v>1119.7199999999993</v>
      </c>
      <c r="V387" s="470">
        <f>'Punten per wedstrijd'!G110</f>
        <v>666.99999999999955</v>
      </c>
      <c r="W387" s="313" t="s">
        <v>4600</v>
      </c>
    </row>
    <row r="388" spans="1:24" ht="15.75">
      <c r="A388" s="323"/>
      <c r="B388" s="320"/>
      <c r="C388" s="320"/>
      <c r="D388" s="316"/>
      <c r="E388" s="470"/>
      <c r="F388" s="470"/>
      <c r="G388" s="311"/>
      <c r="H388" s="320"/>
      <c r="I388" s="316"/>
      <c r="J388" s="316"/>
      <c r="K388" s="317"/>
      <c r="L388" s="318"/>
      <c r="M388" s="502"/>
      <c r="N388" s="502"/>
      <c r="O388" s="314"/>
      <c r="P388" s="320"/>
      <c r="Q388" s="317"/>
      <c r="R388" s="317"/>
      <c r="S388" s="317"/>
      <c r="T388" s="317"/>
      <c r="U388" s="502"/>
      <c r="V388" s="502"/>
      <c r="W388" s="314"/>
    </row>
    <row r="389" spans="1:24" s="39" customFormat="1" ht="15.75">
      <c r="A389" s="319" t="s">
        <v>187</v>
      </c>
      <c r="B389" s="446"/>
      <c r="C389" s="446"/>
      <c r="D389" s="447"/>
      <c r="E389" s="470"/>
      <c r="F389" s="470"/>
      <c r="G389" s="449" t="s">
        <v>150</v>
      </c>
      <c r="H389" s="446"/>
      <c r="I389" s="319" t="s">
        <v>188</v>
      </c>
      <c r="J389" s="447"/>
      <c r="K389" s="446"/>
      <c r="L389" s="318"/>
      <c r="M389" s="502"/>
      <c r="N389" s="502"/>
      <c r="O389" s="449" t="s">
        <v>150</v>
      </c>
      <c r="P389" s="446"/>
      <c r="Q389" s="319" t="s">
        <v>2222</v>
      </c>
      <c r="R389" s="446"/>
      <c r="S389" s="446"/>
      <c r="T389" s="446"/>
      <c r="U389" s="502"/>
      <c r="V389" s="502"/>
      <c r="W389" s="449" t="s">
        <v>150</v>
      </c>
    </row>
    <row r="390" spans="1:24" ht="15.75">
      <c r="A390" s="324" t="s">
        <v>3853</v>
      </c>
      <c r="B390" s="320"/>
      <c r="C390" s="320"/>
      <c r="D390" s="316"/>
      <c r="E390" s="470">
        <f>'Punten per wedstrijd'!H110*1.2</f>
        <v>707.75999999999908</v>
      </c>
      <c r="F390" s="470">
        <f>'Punten per wedstrijd'!H114</f>
        <v>697.99999999999864</v>
      </c>
      <c r="G390" s="313" t="s">
        <v>4602</v>
      </c>
      <c r="H390" s="320"/>
      <c r="I390" s="324" t="s">
        <v>2252</v>
      </c>
      <c r="J390" s="316"/>
      <c r="K390" s="317"/>
      <c r="L390" s="318"/>
      <c r="M390" s="470"/>
      <c r="N390" s="470"/>
      <c r="O390" s="313"/>
      <c r="P390" s="320"/>
      <c r="Q390" s="324" t="s">
        <v>3859</v>
      </c>
      <c r="R390" s="317"/>
      <c r="S390" s="317"/>
      <c r="T390" s="317"/>
      <c r="U390" s="470"/>
      <c r="V390" s="470"/>
      <c r="W390" s="313"/>
    </row>
    <row r="391" spans="1:24" ht="15.75">
      <c r="A391" s="324" t="s">
        <v>4574</v>
      </c>
      <c r="B391" s="320"/>
      <c r="C391" s="320"/>
      <c r="D391" s="316"/>
      <c r="E391" s="470">
        <f>'Punten per wedstrijd'!H117*1.2</f>
        <v>1127.7600000000002</v>
      </c>
      <c r="F391" s="470">
        <f>'Punten per wedstrijd'!H153</f>
        <v>452.89999999999964</v>
      </c>
      <c r="G391" s="313" t="s">
        <v>4600</v>
      </c>
      <c r="H391" s="320"/>
      <c r="I391" s="324" t="s">
        <v>3856</v>
      </c>
      <c r="J391" s="316"/>
      <c r="K391" s="317"/>
      <c r="L391" s="318"/>
      <c r="M391" s="470"/>
      <c r="N391" s="470"/>
      <c r="O391" s="313"/>
      <c r="P391" s="320"/>
      <c r="Q391" s="324" t="s">
        <v>3860</v>
      </c>
      <c r="R391" s="317"/>
      <c r="S391" s="317"/>
      <c r="T391" s="317"/>
      <c r="U391" s="470"/>
      <c r="V391" s="470"/>
      <c r="W391" s="313"/>
    </row>
    <row r="392" spans="1:24" ht="15.75">
      <c r="A392" s="324" t="s">
        <v>3854</v>
      </c>
      <c r="B392" s="320"/>
      <c r="C392" s="320"/>
      <c r="D392" s="316"/>
      <c r="E392" s="470">
        <f>'Punten per wedstrijd'!H125*1.2</f>
        <v>559.07999999999902</v>
      </c>
      <c r="F392" s="470">
        <f>'Punten per wedstrijd'!H202</f>
        <v>791.70000000000027</v>
      </c>
      <c r="G392" s="313" t="s">
        <v>4601</v>
      </c>
      <c r="H392" s="320"/>
      <c r="I392" s="324" t="s">
        <v>3857</v>
      </c>
      <c r="J392" s="316"/>
      <c r="K392" s="317"/>
      <c r="L392" s="318"/>
      <c r="M392" s="470"/>
      <c r="N392" s="470"/>
      <c r="O392" s="313"/>
      <c r="P392" s="320"/>
      <c r="Q392" s="324" t="s">
        <v>4575</v>
      </c>
      <c r="R392" s="317"/>
      <c r="S392" s="317"/>
      <c r="T392" s="317"/>
      <c r="U392" s="470"/>
      <c r="V392" s="470"/>
      <c r="W392" s="313"/>
    </row>
    <row r="393" spans="1:24" ht="15.75">
      <c r="A393" s="324" t="s">
        <v>3855</v>
      </c>
      <c r="B393" s="320"/>
      <c r="C393" s="320"/>
      <c r="D393" s="316"/>
      <c r="E393" s="470">
        <f>'Punten per wedstrijd'!H192*1.2</f>
        <v>862.55999999999472</v>
      </c>
      <c r="F393" s="470">
        <f>'Punten per wedstrijd'!H129</f>
        <v>931.699999999998</v>
      </c>
      <c r="G393" s="313" t="s">
        <v>4599</v>
      </c>
      <c r="H393" s="320"/>
      <c r="I393" s="324" t="s">
        <v>4576</v>
      </c>
      <c r="J393" s="316"/>
      <c r="K393" s="317"/>
      <c r="L393" s="318"/>
      <c r="M393" s="470"/>
      <c r="N393" s="470"/>
      <c r="O393" s="314"/>
      <c r="P393" s="320"/>
      <c r="Q393" s="324" t="s">
        <v>3861</v>
      </c>
      <c r="R393" s="317"/>
      <c r="S393" s="317"/>
      <c r="T393" s="317"/>
      <c r="U393" s="470"/>
      <c r="V393" s="470"/>
      <c r="W393" s="313"/>
    </row>
    <row r="394" spans="1:24" ht="15.75">
      <c r="A394" s="324" t="s">
        <v>2253</v>
      </c>
      <c r="B394" s="320"/>
      <c r="C394" s="320"/>
      <c r="D394" s="316"/>
      <c r="E394" s="470">
        <f>'Punten per wedstrijd'!H199*1.2</f>
        <v>654.35999999999797</v>
      </c>
      <c r="F394" s="470">
        <f>'Punten per wedstrijd'!H178</f>
        <v>514.49999999999818</v>
      </c>
      <c r="G394" s="313" t="s">
        <v>4600</v>
      </c>
      <c r="H394" s="316"/>
      <c r="I394" s="324" t="s">
        <v>3858</v>
      </c>
      <c r="J394" s="316"/>
      <c r="K394" s="317"/>
      <c r="L394" s="318"/>
      <c r="M394" s="470"/>
      <c r="N394" s="470"/>
      <c r="O394" s="313"/>
      <c r="P394" s="317"/>
      <c r="Q394" s="324" t="s">
        <v>3862</v>
      </c>
      <c r="R394" s="317"/>
      <c r="S394" s="317"/>
      <c r="T394" s="317"/>
      <c r="U394" s="470"/>
      <c r="V394" s="470"/>
      <c r="W394" s="313"/>
      <c r="X394" s="28"/>
    </row>
    <row r="395" spans="1:24" ht="15.75">
      <c r="A395" s="322"/>
      <c r="B395" s="320"/>
      <c r="C395" s="320"/>
      <c r="D395" s="316"/>
      <c r="E395" s="470"/>
      <c r="F395" s="470"/>
      <c r="G395" s="311"/>
      <c r="H395" s="316"/>
      <c r="I395" s="315"/>
      <c r="J395" s="316"/>
      <c r="K395" s="317"/>
      <c r="L395" s="318"/>
      <c r="M395" s="502"/>
      <c r="N395" s="502"/>
      <c r="O395" s="314"/>
      <c r="P395" s="317"/>
      <c r="Q395" s="315"/>
      <c r="R395" s="317"/>
      <c r="S395" s="317"/>
      <c r="T395" s="317"/>
      <c r="U395" s="502"/>
      <c r="V395" s="502"/>
      <c r="W395" s="314"/>
      <c r="X395" s="28"/>
    </row>
    <row r="396" spans="1:24" s="39" customFormat="1" ht="15.75">
      <c r="A396" s="319" t="s">
        <v>2223</v>
      </c>
      <c r="B396" s="446"/>
      <c r="C396" s="446"/>
      <c r="D396" s="447"/>
      <c r="E396" s="470"/>
      <c r="F396" s="470"/>
      <c r="G396" s="449" t="s">
        <v>150</v>
      </c>
      <c r="H396" s="446"/>
      <c r="I396" s="319" t="s">
        <v>3559</v>
      </c>
      <c r="J396" s="447"/>
      <c r="K396" s="446"/>
      <c r="L396" s="318"/>
      <c r="M396" s="502"/>
      <c r="N396" s="502"/>
      <c r="O396" s="449" t="s">
        <v>150</v>
      </c>
      <c r="P396" s="446"/>
      <c r="Q396" s="319" t="s">
        <v>3560</v>
      </c>
      <c r="R396" s="446"/>
      <c r="S396" s="446"/>
      <c r="T396" s="446"/>
      <c r="U396" s="502"/>
      <c r="V396" s="502"/>
      <c r="W396" s="449" t="s">
        <v>150</v>
      </c>
    </row>
    <row r="397" spans="1:24" ht="15.75">
      <c r="A397" s="324" t="s">
        <v>2254</v>
      </c>
      <c r="E397" s="109"/>
      <c r="F397" s="109"/>
      <c r="G397" s="314"/>
      <c r="H397" s="320"/>
      <c r="I397" s="324" t="s">
        <v>4354</v>
      </c>
      <c r="J397" s="316"/>
      <c r="K397" s="317"/>
      <c r="L397" s="318"/>
      <c r="M397" s="470"/>
      <c r="N397" s="470"/>
      <c r="O397" s="313"/>
      <c r="P397" s="320"/>
      <c r="Q397" s="324" t="s">
        <v>2250</v>
      </c>
      <c r="R397" s="317"/>
      <c r="S397" s="317"/>
      <c r="T397" s="317"/>
      <c r="U397" s="470"/>
      <c r="V397" s="470"/>
      <c r="W397" s="313"/>
      <c r="X397" s="28"/>
    </row>
    <row r="398" spans="1:24" ht="15.75">
      <c r="A398" s="324" t="s">
        <v>4355</v>
      </c>
      <c r="E398" s="109"/>
      <c r="F398" s="109"/>
      <c r="G398" s="314"/>
      <c r="H398" s="320"/>
      <c r="I398" s="324" t="s">
        <v>4577</v>
      </c>
      <c r="J398" s="316"/>
      <c r="K398" s="317"/>
      <c r="L398" s="318"/>
      <c r="M398" s="470"/>
      <c r="N398" s="470"/>
      <c r="O398" s="313"/>
      <c r="P398" s="320"/>
      <c r="Q398" s="324" t="s">
        <v>4578</v>
      </c>
      <c r="R398" s="317"/>
      <c r="S398" s="317"/>
      <c r="T398" s="317"/>
      <c r="U398" s="470"/>
      <c r="V398" s="470"/>
      <c r="W398" s="314"/>
      <c r="X398" s="28"/>
    </row>
    <row r="399" spans="1:24" ht="15.75">
      <c r="A399" s="324" t="s">
        <v>4356</v>
      </c>
      <c r="E399" s="109"/>
      <c r="F399" s="109"/>
      <c r="G399" s="313"/>
      <c r="H399" s="320"/>
      <c r="I399" s="324" t="s">
        <v>4357</v>
      </c>
      <c r="J399" s="316"/>
      <c r="K399" s="317"/>
      <c r="L399" s="318"/>
      <c r="M399" s="470"/>
      <c r="N399" s="470"/>
      <c r="O399" s="313"/>
      <c r="P399" s="320"/>
      <c r="Q399" s="324" t="s">
        <v>2318</v>
      </c>
      <c r="R399" s="317"/>
      <c r="S399" s="317"/>
      <c r="T399" s="317"/>
      <c r="U399" s="470"/>
      <c r="V399" s="470"/>
      <c r="W399" s="314"/>
      <c r="X399" s="28"/>
    </row>
    <row r="400" spans="1:24" ht="15.75">
      <c r="A400" s="324" t="s">
        <v>4579</v>
      </c>
      <c r="E400" s="109"/>
      <c r="F400" s="109"/>
      <c r="G400" s="313"/>
      <c r="H400" s="320"/>
      <c r="I400" s="324" t="s">
        <v>4358</v>
      </c>
      <c r="J400" s="316"/>
      <c r="K400" s="317"/>
      <c r="L400" s="318"/>
      <c r="M400" s="470"/>
      <c r="N400" s="470"/>
      <c r="O400" s="313"/>
      <c r="P400" s="320"/>
      <c r="Q400" s="324" t="s">
        <v>2255</v>
      </c>
      <c r="R400" s="317"/>
      <c r="S400" s="317"/>
      <c r="T400" s="317"/>
      <c r="U400" s="470"/>
      <c r="V400" s="470"/>
      <c r="W400" s="314"/>
      <c r="X400" s="28"/>
    </row>
    <row r="401" spans="1:24" ht="15.75">
      <c r="A401" s="324" t="s">
        <v>4359</v>
      </c>
      <c r="E401" s="109"/>
      <c r="F401" s="109"/>
      <c r="G401" s="313"/>
      <c r="H401" s="320"/>
      <c r="I401" s="324" t="s">
        <v>4360</v>
      </c>
      <c r="J401" s="316"/>
      <c r="K401" s="317"/>
      <c r="L401" s="318"/>
      <c r="M401" s="470"/>
      <c r="N401" s="470"/>
      <c r="O401" s="313"/>
      <c r="P401" s="320"/>
      <c r="Q401" s="324" t="s">
        <v>4361</v>
      </c>
      <c r="R401" s="317"/>
      <c r="S401" s="317"/>
      <c r="T401" s="317"/>
      <c r="U401" s="470"/>
      <c r="V401" s="470"/>
      <c r="W401" s="313"/>
      <c r="X401" s="28"/>
    </row>
    <row r="402" spans="1:24" ht="15.75">
      <c r="A402" s="323"/>
      <c r="B402" s="320"/>
      <c r="C402" s="320"/>
      <c r="D402" s="316"/>
      <c r="E402" s="470"/>
      <c r="F402" s="470"/>
      <c r="G402" s="313"/>
      <c r="H402" s="320"/>
      <c r="I402" s="320"/>
      <c r="J402" s="316"/>
      <c r="K402" s="317"/>
      <c r="L402" s="318"/>
      <c r="M402" s="502"/>
      <c r="N402" s="502"/>
      <c r="O402" s="314"/>
      <c r="P402" s="320"/>
      <c r="Q402" s="316"/>
      <c r="R402" s="317"/>
      <c r="S402" s="317"/>
      <c r="T402" s="317"/>
      <c r="U402" s="502"/>
      <c r="V402" s="502"/>
      <c r="W402" s="314"/>
      <c r="X402" s="28"/>
    </row>
    <row r="403" spans="1:24" s="39" customFormat="1" ht="15.75">
      <c r="A403" s="319" t="s">
        <v>192</v>
      </c>
      <c r="B403" s="446"/>
      <c r="C403" s="446"/>
      <c r="D403" s="447"/>
      <c r="E403" s="470"/>
      <c r="F403" s="470"/>
      <c r="G403" s="449" t="s">
        <v>150</v>
      </c>
      <c r="H403" s="446"/>
      <c r="I403" s="319" t="s">
        <v>193</v>
      </c>
      <c r="J403" s="447"/>
      <c r="K403" s="446"/>
      <c r="L403" s="318"/>
      <c r="M403" s="502"/>
      <c r="N403" s="502"/>
      <c r="O403" s="449" t="s">
        <v>150</v>
      </c>
      <c r="P403" s="446"/>
      <c r="Q403" s="319" t="s">
        <v>196</v>
      </c>
      <c r="R403" s="446"/>
      <c r="S403" s="446"/>
      <c r="T403" s="446"/>
      <c r="U403" s="502"/>
      <c r="V403" s="502"/>
      <c r="W403" s="449" t="s">
        <v>150</v>
      </c>
    </row>
    <row r="404" spans="1:24" ht="15.75">
      <c r="A404" s="324" t="s">
        <v>4362</v>
      </c>
      <c r="B404" s="320"/>
      <c r="C404" s="320"/>
      <c r="D404" s="316"/>
      <c r="E404" s="470"/>
      <c r="F404" s="470"/>
      <c r="G404" s="314"/>
      <c r="H404" s="320"/>
      <c r="I404" s="324" t="s">
        <v>4363</v>
      </c>
      <c r="J404" s="316"/>
      <c r="K404" s="317"/>
      <c r="L404" s="318"/>
      <c r="M404" s="470"/>
      <c r="N404" s="470"/>
      <c r="O404" s="314"/>
      <c r="P404" s="320"/>
      <c r="Q404" s="324" t="s">
        <v>4364</v>
      </c>
      <c r="R404" s="317"/>
      <c r="S404" s="317"/>
      <c r="T404" s="317"/>
      <c r="U404" s="470"/>
      <c r="V404" s="470"/>
      <c r="W404" s="314"/>
      <c r="X404" s="28"/>
    </row>
    <row r="405" spans="1:24" ht="15.75">
      <c r="A405" s="324" t="s">
        <v>4365</v>
      </c>
      <c r="B405" s="320"/>
      <c r="C405" s="320"/>
      <c r="D405" s="316"/>
      <c r="E405" s="470"/>
      <c r="F405" s="470"/>
      <c r="G405" s="314"/>
      <c r="H405" s="320"/>
      <c r="I405" s="324" t="s">
        <v>4366</v>
      </c>
      <c r="J405" s="316"/>
      <c r="K405" s="317"/>
      <c r="L405" s="318"/>
      <c r="M405" s="470"/>
      <c r="N405" s="470"/>
      <c r="O405" s="313"/>
      <c r="P405" s="320"/>
      <c r="Q405" s="324" t="s">
        <v>4580</v>
      </c>
      <c r="R405" s="317"/>
      <c r="S405" s="317"/>
      <c r="T405" s="317"/>
      <c r="U405" s="470"/>
      <c r="V405" s="470"/>
      <c r="W405" s="313"/>
      <c r="X405" s="28"/>
    </row>
    <row r="406" spans="1:24" ht="15.75">
      <c r="A406" s="324" t="s">
        <v>4581</v>
      </c>
      <c r="B406" s="320"/>
      <c r="C406" s="320"/>
      <c r="D406" s="316"/>
      <c r="E406" s="470"/>
      <c r="F406" s="470"/>
      <c r="G406" s="314"/>
      <c r="H406" s="320"/>
      <c r="I406" s="324" t="s">
        <v>4367</v>
      </c>
      <c r="J406" s="316"/>
      <c r="K406" s="317"/>
      <c r="L406" s="318"/>
      <c r="M406" s="470"/>
      <c r="N406" s="470"/>
      <c r="O406" s="314"/>
      <c r="P406" s="320"/>
      <c r="Q406" s="324" t="s">
        <v>4368</v>
      </c>
      <c r="R406" s="317"/>
      <c r="S406" s="317"/>
      <c r="T406" s="317"/>
      <c r="U406" s="470"/>
      <c r="V406" s="470"/>
      <c r="W406" s="314"/>
      <c r="X406" s="28"/>
    </row>
    <row r="407" spans="1:24" ht="15.75">
      <c r="A407" s="324" t="s">
        <v>4369</v>
      </c>
      <c r="B407" s="320"/>
      <c r="C407" s="320"/>
      <c r="D407" s="316"/>
      <c r="E407" s="470"/>
      <c r="F407" s="470"/>
      <c r="G407" s="313"/>
      <c r="H407" s="320"/>
      <c r="I407" s="324" t="s">
        <v>4582</v>
      </c>
      <c r="J407" s="316"/>
      <c r="K407" s="317"/>
      <c r="L407" s="318"/>
      <c r="M407" s="470"/>
      <c r="N407" s="470"/>
      <c r="O407" s="314"/>
      <c r="P407" s="320"/>
      <c r="Q407" s="324" t="s">
        <v>4370</v>
      </c>
      <c r="R407" s="317"/>
      <c r="S407" s="317"/>
      <c r="T407" s="317"/>
      <c r="U407" s="470"/>
      <c r="V407" s="470"/>
      <c r="W407" s="314"/>
      <c r="X407" s="28"/>
    </row>
    <row r="408" spans="1:24" ht="15.75">
      <c r="A408" s="324" t="s">
        <v>4371</v>
      </c>
      <c r="B408" s="320"/>
      <c r="C408" s="320"/>
      <c r="D408" s="316"/>
      <c r="E408" s="470"/>
      <c r="F408" s="470"/>
      <c r="G408" s="313"/>
      <c r="H408" s="320"/>
      <c r="I408" s="324" t="s">
        <v>2245</v>
      </c>
      <c r="J408" s="316"/>
      <c r="K408" s="317"/>
      <c r="L408" s="318"/>
      <c r="M408" s="470"/>
      <c r="N408" s="470"/>
      <c r="O408" s="314"/>
      <c r="P408" s="320"/>
      <c r="Q408" s="324" t="s">
        <v>4372</v>
      </c>
      <c r="R408" s="317"/>
      <c r="S408" s="317"/>
      <c r="T408" s="317"/>
      <c r="U408" s="470"/>
      <c r="V408" s="470"/>
      <c r="W408" s="313"/>
      <c r="X408" s="28"/>
    </row>
    <row r="409" spans="1:24" ht="15.75">
      <c r="A409" s="323"/>
      <c r="B409" s="320"/>
      <c r="C409" s="320"/>
      <c r="D409" s="316"/>
      <c r="E409" s="470"/>
      <c r="F409" s="470"/>
      <c r="G409" s="311"/>
      <c r="H409" s="320"/>
      <c r="I409" s="316"/>
      <c r="J409" s="316"/>
      <c r="K409" s="317"/>
      <c r="L409" s="318"/>
      <c r="M409" s="502"/>
      <c r="N409" s="502"/>
      <c r="O409" s="314"/>
      <c r="P409" s="320"/>
      <c r="Q409" s="317"/>
      <c r="R409" s="317"/>
      <c r="S409" s="317"/>
      <c r="T409" s="317"/>
      <c r="U409" s="502"/>
      <c r="V409" s="502"/>
      <c r="W409" s="314"/>
      <c r="X409" s="28"/>
    </row>
    <row r="410" spans="1:24" s="39" customFormat="1" ht="15.75">
      <c r="A410" s="319" t="s">
        <v>194</v>
      </c>
      <c r="B410" s="446"/>
      <c r="C410" s="446"/>
      <c r="D410" s="447"/>
      <c r="E410" s="470"/>
      <c r="F410" s="470"/>
      <c r="G410" s="449" t="s">
        <v>150</v>
      </c>
      <c r="H410" s="446"/>
      <c r="I410" s="319" t="s">
        <v>195</v>
      </c>
      <c r="J410" s="447"/>
      <c r="K410" s="446"/>
      <c r="L410" s="318"/>
      <c r="M410" s="502"/>
      <c r="N410" s="502"/>
      <c r="O410" s="449" t="s">
        <v>150</v>
      </c>
      <c r="P410" s="446"/>
      <c r="Q410" s="319" t="s">
        <v>176</v>
      </c>
      <c r="R410" s="446"/>
      <c r="S410" s="446"/>
      <c r="T410" s="446"/>
      <c r="U410" s="502"/>
      <c r="V410" s="502"/>
      <c r="W410" s="449" t="s">
        <v>150</v>
      </c>
    </row>
    <row r="411" spans="1:24" ht="15.75">
      <c r="A411" s="324" t="s">
        <v>4373</v>
      </c>
      <c r="B411" s="320"/>
      <c r="C411" s="320"/>
      <c r="D411" s="316"/>
      <c r="E411" s="470"/>
      <c r="F411" s="470"/>
      <c r="G411" s="314"/>
      <c r="H411" s="320"/>
      <c r="I411" s="324" t="s">
        <v>2246</v>
      </c>
      <c r="J411" s="316"/>
      <c r="K411" s="317"/>
      <c r="L411" s="318"/>
      <c r="M411" s="470"/>
      <c r="N411" s="470"/>
      <c r="O411" s="314"/>
      <c r="P411" s="320"/>
      <c r="Q411" s="324" t="s">
        <v>4374</v>
      </c>
      <c r="R411" s="317"/>
      <c r="S411" s="317"/>
      <c r="T411" s="317"/>
      <c r="U411" s="470"/>
      <c r="V411" s="470"/>
      <c r="W411" s="314"/>
      <c r="X411" s="28"/>
    </row>
    <row r="412" spans="1:24" ht="15.75">
      <c r="A412" s="324" t="s">
        <v>4583</v>
      </c>
      <c r="B412" s="320"/>
      <c r="C412" s="320"/>
      <c r="D412" s="316"/>
      <c r="E412" s="470"/>
      <c r="F412" s="470"/>
      <c r="G412" s="314"/>
      <c r="H412" s="320"/>
      <c r="I412" s="324" t="s">
        <v>4375</v>
      </c>
      <c r="J412" s="316"/>
      <c r="K412" s="317"/>
      <c r="L412" s="318"/>
      <c r="M412" s="470"/>
      <c r="N412" s="470"/>
      <c r="O412" s="314"/>
      <c r="P412" s="320"/>
      <c r="Q412" s="324" t="s">
        <v>4376</v>
      </c>
      <c r="R412" s="317"/>
      <c r="S412" s="317"/>
      <c r="T412" s="317"/>
      <c r="U412" s="470"/>
      <c r="V412" s="470"/>
      <c r="W412" s="314"/>
      <c r="X412" s="28"/>
    </row>
    <row r="413" spans="1:24" ht="15.75">
      <c r="A413" s="324" t="s">
        <v>4377</v>
      </c>
      <c r="B413" s="320"/>
      <c r="C413" s="320"/>
      <c r="D413" s="316"/>
      <c r="E413" s="470"/>
      <c r="F413" s="470"/>
      <c r="G413" s="313"/>
      <c r="H413" s="320"/>
      <c r="I413" s="324" t="s">
        <v>4378</v>
      </c>
      <c r="J413" s="316"/>
      <c r="K413" s="317"/>
      <c r="L413" s="318"/>
      <c r="M413" s="470"/>
      <c r="N413" s="470"/>
      <c r="O413" s="313"/>
      <c r="P413" s="320"/>
      <c r="Q413" s="324" t="s">
        <v>4584</v>
      </c>
      <c r="R413" s="317"/>
      <c r="S413" s="317"/>
      <c r="T413" s="317"/>
      <c r="U413" s="470"/>
      <c r="V413" s="470"/>
      <c r="W413" s="313"/>
      <c r="X413" s="28"/>
    </row>
    <row r="414" spans="1:24" ht="15.75">
      <c r="A414" s="324" t="s">
        <v>4379</v>
      </c>
      <c r="B414" s="320"/>
      <c r="C414" s="320"/>
      <c r="D414" s="316"/>
      <c r="E414" s="470"/>
      <c r="F414" s="470"/>
      <c r="G414" s="314"/>
      <c r="H414" s="320"/>
      <c r="I414" s="324" t="s">
        <v>4585</v>
      </c>
      <c r="J414" s="316"/>
      <c r="K414" s="317"/>
      <c r="L414" s="318"/>
      <c r="M414" s="470"/>
      <c r="N414" s="470"/>
      <c r="O414" s="313"/>
      <c r="P414" s="320"/>
      <c r="Q414" s="324" t="s">
        <v>4380</v>
      </c>
      <c r="R414" s="317"/>
      <c r="S414" s="317"/>
      <c r="T414" s="317"/>
      <c r="U414" s="470"/>
      <c r="V414" s="470"/>
      <c r="W414" s="313"/>
      <c r="X414" s="28"/>
    </row>
    <row r="415" spans="1:24" ht="15.75">
      <c r="A415" s="324" t="s">
        <v>2247</v>
      </c>
      <c r="B415" s="320"/>
      <c r="C415" s="320"/>
      <c r="D415" s="316"/>
      <c r="E415" s="470"/>
      <c r="F415" s="470"/>
      <c r="G415" s="314"/>
      <c r="H415" s="316"/>
      <c r="I415" s="324" t="s">
        <v>4381</v>
      </c>
      <c r="J415" s="316"/>
      <c r="K415" s="317"/>
      <c r="L415" s="318"/>
      <c r="M415" s="470"/>
      <c r="N415" s="470"/>
      <c r="O415" s="313"/>
      <c r="P415" s="317"/>
      <c r="Q415" s="324" t="s">
        <v>4382</v>
      </c>
      <c r="R415" s="317"/>
      <c r="S415" s="317"/>
      <c r="T415" s="317"/>
      <c r="U415" s="470"/>
      <c r="V415" s="470"/>
      <c r="W415" s="313"/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7" t="s">
        <v>3486</v>
      </c>
      <c r="E418" s="437" t="s">
        <v>3487</v>
      </c>
      <c r="F418" s="437" t="s">
        <v>844</v>
      </c>
      <c r="G418" s="437" t="s">
        <v>2540</v>
      </c>
      <c r="H418" s="437" t="s">
        <v>2208</v>
      </c>
      <c r="I418" s="437" t="s">
        <v>2210</v>
      </c>
      <c r="J418" s="437" t="s">
        <v>2209</v>
      </c>
      <c r="K418" s="437" t="s">
        <v>2211</v>
      </c>
      <c r="L418" s="437" t="s">
        <v>2212</v>
      </c>
      <c r="M418" s="437" t="s">
        <v>2213</v>
      </c>
      <c r="N418" s="437" t="s">
        <v>2214</v>
      </c>
      <c r="O418" s="437" t="s">
        <v>2215</v>
      </c>
      <c r="P418" s="437" t="s">
        <v>2216</v>
      </c>
      <c r="Q418" s="437" t="s">
        <v>2217</v>
      </c>
      <c r="R418" s="437" t="s">
        <v>2218</v>
      </c>
      <c r="S418" s="437" t="s">
        <v>2195</v>
      </c>
      <c r="T418" s="437" t="s">
        <v>2219</v>
      </c>
      <c r="U418" s="437" t="s">
        <v>2220</v>
      </c>
      <c r="V418" s="202" t="s">
        <v>40</v>
      </c>
      <c r="W418" s="28"/>
      <c r="X418" s="28"/>
      <c r="Y418" s="28"/>
      <c r="Z418" s="28"/>
    </row>
    <row r="419" spans="1:26" ht="15.75">
      <c r="A419" s="278" t="s">
        <v>2276</v>
      </c>
      <c r="D419" s="50">
        <v>1</v>
      </c>
      <c r="E419" s="50">
        <v>0</v>
      </c>
      <c r="F419" s="50">
        <v>3</v>
      </c>
      <c r="G419" s="50">
        <v>0</v>
      </c>
      <c r="H419" s="50">
        <v>0</v>
      </c>
      <c r="I419" s="50">
        <v>0</v>
      </c>
      <c r="J419" s="50">
        <v>2</v>
      </c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303">
        <f t="shared" ref="V419:V428" si="4">SUM(D419:U419)</f>
        <v>6</v>
      </c>
      <c r="W419" s="505">
        <f>SUM(E376,N376,U376,F385,M383,V387,E390,M390,V391,F397,M397,V397,E406,N404,U408,F411,N411,U412)</f>
        <v>2749.3000000000006</v>
      </c>
      <c r="X419" s="50" t="s">
        <v>90</v>
      </c>
      <c r="Y419" s="28"/>
      <c r="Z419" s="28"/>
    </row>
    <row r="420" spans="1:26" ht="15.75">
      <c r="A420" s="28" t="s">
        <v>3523</v>
      </c>
      <c r="D420" s="50">
        <v>2</v>
      </c>
      <c r="E420" s="50">
        <v>0</v>
      </c>
      <c r="F420" s="50">
        <v>0</v>
      </c>
      <c r="G420" s="50">
        <v>1</v>
      </c>
      <c r="H420" s="50">
        <v>1</v>
      </c>
      <c r="I420" s="50">
        <v>1</v>
      </c>
      <c r="J420" s="50">
        <v>1</v>
      </c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303">
        <f t="shared" si="4"/>
        <v>6</v>
      </c>
      <c r="W420" s="505">
        <f>SUM(E377,N380,U377,F384,M384,V385,F390,M391,V393,F398,M401,V398,E405,N405,U406,E411,N412,U414)</f>
        <v>3476.6199999999981</v>
      </c>
      <c r="X420" s="50" t="s">
        <v>91</v>
      </c>
      <c r="Y420" s="28"/>
      <c r="Z420" s="28"/>
    </row>
    <row r="421" spans="1:26" ht="15.75">
      <c r="A421" s="278" t="s">
        <v>3622</v>
      </c>
      <c r="D421" s="50">
        <v>1</v>
      </c>
      <c r="E421" s="50">
        <v>3</v>
      </c>
      <c r="F421" s="50">
        <v>0</v>
      </c>
      <c r="G421" s="50">
        <v>0</v>
      </c>
      <c r="H421" s="50">
        <v>1</v>
      </c>
      <c r="I421" s="50">
        <v>0</v>
      </c>
      <c r="J421" s="50">
        <v>3</v>
      </c>
      <c r="K421" s="50"/>
      <c r="L421" s="50"/>
      <c r="M421" s="1"/>
      <c r="N421" s="50"/>
      <c r="O421" s="1"/>
      <c r="P421" s="50"/>
      <c r="Q421" s="50"/>
      <c r="R421" s="50"/>
      <c r="S421" s="50"/>
      <c r="T421" s="50"/>
      <c r="U421" s="50"/>
      <c r="V421" s="303">
        <f t="shared" si="4"/>
        <v>8</v>
      </c>
      <c r="W421" s="505">
        <f>SUM(F377,M376,V378,E383,M385,V386,E391,N392,U390,E398,N397,U399,F404,N406,U407,F412,M413,V411)</f>
        <v>3721.0200000000013</v>
      </c>
      <c r="X421" s="50" t="s">
        <v>92</v>
      </c>
      <c r="Y421" s="28"/>
      <c r="Z421" s="28"/>
    </row>
    <row r="422" spans="1:26" ht="15.75">
      <c r="A422" s="414" t="s">
        <v>3623</v>
      </c>
      <c r="B422" s="327"/>
      <c r="C422" s="327"/>
      <c r="D422" s="330">
        <v>3</v>
      </c>
      <c r="E422" s="330">
        <v>2</v>
      </c>
      <c r="F422" s="330">
        <v>3</v>
      </c>
      <c r="G422" s="330">
        <v>3</v>
      </c>
      <c r="H422" s="330">
        <v>2</v>
      </c>
      <c r="I422" s="330">
        <v>0</v>
      </c>
      <c r="J422" s="330">
        <v>0</v>
      </c>
      <c r="K422" s="330"/>
      <c r="L422" s="330"/>
      <c r="M422" s="330"/>
      <c r="N422" s="384"/>
      <c r="O422" s="330"/>
      <c r="P422" s="330"/>
      <c r="Q422" s="330"/>
      <c r="R422" s="330"/>
      <c r="S422" s="330"/>
      <c r="T422" s="330"/>
      <c r="U422" s="330"/>
      <c r="V422" s="329">
        <f t="shared" si="4"/>
        <v>13</v>
      </c>
      <c r="W422" s="506">
        <f>SUM(E378,N379,U378,F387,M386,V383,E392,N391,U391,F399,M400,V399,E408,N407,U404,F413,M412,V412)</f>
        <v>3106.6599999999958</v>
      </c>
      <c r="X422" s="50" t="s">
        <v>93</v>
      </c>
      <c r="Y422" s="28"/>
      <c r="Z422" s="28"/>
    </row>
    <row r="423" spans="1:26" ht="15.75">
      <c r="A423" s="28" t="s">
        <v>2319</v>
      </c>
      <c r="D423" s="50">
        <v>3</v>
      </c>
      <c r="E423" s="50">
        <v>0</v>
      </c>
      <c r="F423" s="50">
        <v>2</v>
      </c>
      <c r="G423" s="50">
        <v>2</v>
      </c>
      <c r="H423" s="50">
        <v>3</v>
      </c>
      <c r="I423" s="50">
        <v>3</v>
      </c>
      <c r="J423" s="50">
        <v>2</v>
      </c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303">
        <f t="shared" si="4"/>
        <v>15</v>
      </c>
      <c r="W423" s="505">
        <f>SUM(E379,N378,V380,E384,N383,U383,F393,M392,V394,F400,M399,U401,F405,M404,V404,E414,N413,U415)</f>
        <v>4153.5999999999967</v>
      </c>
      <c r="X423" s="28"/>
      <c r="Y423" s="28"/>
      <c r="Z423" s="28"/>
    </row>
    <row r="424" spans="1:26" ht="15.75">
      <c r="A424" s="278" t="s">
        <v>4567</v>
      </c>
      <c r="D424" s="50">
        <v>0</v>
      </c>
      <c r="E424" s="50">
        <v>3</v>
      </c>
      <c r="F424" s="50">
        <v>3</v>
      </c>
      <c r="G424" s="50">
        <v>3</v>
      </c>
      <c r="H424" s="50">
        <v>1</v>
      </c>
      <c r="I424" s="50">
        <v>2</v>
      </c>
      <c r="J424" s="50">
        <v>0</v>
      </c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303">
        <f t="shared" si="4"/>
        <v>12</v>
      </c>
      <c r="W424" s="505">
        <f>SUM(F379,M377,V377,E385,N386,U384,F391,M393,V392,E400,N398,U398,F406,M407,V405,E412,N414,U413)</f>
        <v>3798.9399999999978</v>
      </c>
      <c r="X424" s="28"/>
      <c r="Y424" s="28"/>
      <c r="Z424" s="28"/>
    </row>
    <row r="425" spans="1:26" ht="15.75">
      <c r="A425" s="28" t="s">
        <v>2279</v>
      </c>
      <c r="D425" s="50">
        <v>0</v>
      </c>
      <c r="E425" s="50">
        <v>3</v>
      </c>
      <c r="F425" s="50">
        <v>2</v>
      </c>
      <c r="G425" s="50">
        <v>3</v>
      </c>
      <c r="H425" s="50">
        <v>2</v>
      </c>
      <c r="I425" s="50">
        <v>2</v>
      </c>
      <c r="J425" s="50">
        <v>0</v>
      </c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303">
        <f t="shared" si="4"/>
        <v>12</v>
      </c>
      <c r="W425" s="505">
        <f>SUM(F378,M378,V379,E386,N385,U385,F394,N390,U392,E399,N399,U400,F407,M406,V406,E415,M411,V413)</f>
        <v>3692.5399999999972</v>
      </c>
      <c r="X425" s="28"/>
      <c r="Y425" s="28"/>
      <c r="Z425" s="28"/>
    </row>
    <row r="426" spans="1:26" ht="15.75">
      <c r="A426" s="28" t="s">
        <v>2274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303">
        <f t="shared" si="4"/>
        <v>11</v>
      </c>
      <c r="W426" s="505">
        <f>SUM(F376,M379,U379,F383,M387,V384,E393,N394,U393,E397,N400,V400,E404,N408,U405,F414,M415,V414)</f>
        <v>3635.5199999999932</v>
      </c>
      <c r="X426" s="28"/>
      <c r="Y426" s="28"/>
      <c r="Z426" s="28"/>
    </row>
    <row r="427" spans="1:26" ht="15.75">
      <c r="A427" s="28" t="s">
        <v>2275</v>
      </c>
      <c r="D427" s="50">
        <v>2</v>
      </c>
      <c r="E427" s="50">
        <v>3</v>
      </c>
      <c r="F427" s="50">
        <v>0</v>
      </c>
      <c r="G427" s="50">
        <v>0</v>
      </c>
      <c r="H427" s="50">
        <v>1</v>
      </c>
      <c r="I427" s="50">
        <v>3</v>
      </c>
      <c r="J427" s="50">
        <v>3</v>
      </c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303">
        <f t="shared" si="4"/>
        <v>12</v>
      </c>
      <c r="W427" s="505">
        <f>SUM(F380,M380,V376,E387,N387,U386,E394,N393,U394,E401,N401,U397,F408,M408,V407,F415,M414,V415)</f>
        <v>3298.2399999999952</v>
      </c>
      <c r="X427" s="28"/>
      <c r="Y427" s="28"/>
      <c r="Z427" s="28"/>
    </row>
    <row r="428" spans="1:26" ht="15.75">
      <c r="A428" s="63" t="s">
        <v>3624</v>
      </c>
      <c r="D428" s="50">
        <v>1</v>
      </c>
      <c r="E428" s="50">
        <v>0</v>
      </c>
      <c r="F428" s="50">
        <v>1</v>
      </c>
      <c r="G428" s="50">
        <v>0</v>
      </c>
      <c r="H428" s="50">
        <v>2</v>
      </c>
      <c r="I428" s="50">
        <v>3</v>
      </c>
      <c r="J428" s="50">
        <v>3</v>
      </c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303">
        <f t="shared" si="4"/>
        <v>10</v>
      </c>
      <c r="W428" s="505">
        <f>SUM(E380,N377,U380,F386,N384,U387,F392,M394,V390,F401,M398,V401,E407,M405,V408,E413,N415,U411)</f>
        <v>3550.8399999999997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71">
        <f>SUM(W419:W428)</f>
        <v>35183.27999999997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71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2179</v>
      </c>
      <c r="B433" s="326"/>
      <c r="D433" s="437"/>
      <c r="E433" s="437"/>
      <c r="F433" s="437"/>
      <c r="G433" s="437"/>
      <c r="H433" s="437"/>
      <c r="I433" s="437"/>
      <c r="J433" s="437"/>
      <c r="K433" s="437"/>
      <c r="L433" s="437"/>
      <c r="M433" s="437"/>
      <c r="N433" s="437"/>
      <c r="O433" s="437"/>
      <c r="P433" s="437"/>
      <c r="Q433" s="437"/>
      <c r="R433" s="437"/>
      <c r="S433" s="437"/>
      <c r="T433" s="437"/>
      <c r="U433" s="437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6"/>
      <c r="C435" s="446"/>
      <c r="D435" s="447"/>
      <c r="E435" s="447"/>
      <c r="F435" s="447"/>
      <c r="G435" s="318" t="s">
        <v>150</v>
      </c>
      <c r="H435" s="446"/>
      <c r="I435" s="319" t="s">
        <v>184</v>
      </c>
      <c r="J435" s="447"/>
      <c r="K435" s="446"/>
      <c r="L435" s="318"/>
      <c r="M435" s="446"/>
      <c r="N435" s="446"/>
      <c r="O435" s="318" t="s">
        <v>150</v>
      </c>
      <c r="P435" s="446"/>
      <c r="Q435" s="319" t="s">
        <v>844</v>
      </c>
      <c r="R435" s="446"/>
      <c r="S435" s="446"/>
      <c r="T435" s="446"/>
      <c r="U435" s="446"/>
      <c r="V435" s="446"/>
      <c r="W435" s="318" t="s">
        <v>150</v>
      </c>
    </row>
    <row r="436" spans="1:26" ht="15.75">
      <c r="A436" s="324" t="s">
        <v>3665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4600</v>
      </c>
      <c r="H436" s="320"/>
      <c r="I436" s="324" t="s">
        <v>3863</v>
      </c>
      <c r="J436" s="316"/>
      <c r="K436" s="317"/>
      <c r="L436" s="318"/>
      <c r="M436" s="470">
        <f>'Punten per wedstrijd'!E32*1.2</f>
        <v>447</v>
      </c>
      <c r="N436" s="470">
        <f>'Punten per wedstrijd'!E20</f>
        <v>204.5999999999998</v>
      </c>
      <c r="O436" s="313" t="s">
        <v>4600</v>
      </c>
      <c r="P436" s="320"/>
      <c r="Q436" s="324" t="s">
        <v>3868</v>
      </c>
      <c r="R436" s="317"/>
      <c r="S436" s="317"/>
      <c r="T436" s="317"/>
      <c r="U436" s="470">
        <f>'Punten per wedstrijd'!F124*1.2</f>
        <v>485.52000000000015</v>
      </c>
      <c r="V436" s="470">
        <f>'Punten per wedstrijd'!F195</f>
        <v>524.10000000000082</v>
      </c>
      <c r="W436" s="313" t="s">
        <v>4599</v>
      </c>
    </row>
    <row r="437" spans="1:26" ht="15.75">
      <c r="A437" s="324" t="s">
        <v>3666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4599</v>
      </c>
      <c r="H437" s="320"/>
      <c r="I437" s="324" t="s">
        <v>3864</v>
      </c>
      <c r="J437" s="316"/>
      <c r="K437" s="317"/>
      <c r="L437" s="318"/>
      <c r="M437" s="470">
        <f>'Punten per wedstrijd'!E54*1.2</f>
        <v>379.19999999999987</v>
      </c>
      <c r="N437" s="470">
        <f>'Punten per wedstrijd'!E100</f>
        <v>109.8000000000003</v>
      </c>
      <c r="O437" s="313" t="s">
        <v>4600</v>
      </c>
      <c r="P437" s="320"/>
      <c r="Q437" s="324" t="s">
        <v>3869</v>
      </c>
      <c r="R437" s="317"/>
      <c r="S437" s="317"/>
      <c r="T437" s="317"/>
      <c r="U437" s="470">
        <f>'Punten per wedstrijd'!F131*1.2</f>
        <v>555.84</v>
      </c>
      <c r="V437" s="470">
        <f>'Punten per wedstrijd'!F158</f>
        <v>528.39999999999986</v>
      </c>
      <c r="W437" s="313" t="s">
        <v>4602</v>
      </c>
    </row>
    <row r="438" spans="1:26" ht="15.75">
      <c r="A438" s="324" t="s">
        <v>3667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4600</v>
      </c>
      <c r="H438" s="320"/>
      <c r="I438" s="324" t="s">
        <v>3865</v>
      </c>
      <c r="J438" s="316"/>
      <c r="K438" s="317"/>
      <c r="L438" s="318"/>
      <c r="M438" s="470">
        <f>'Punten per wedstrijd'!E76*1.2</f>
        <v>72</v>
      </c>
      <c r="N438" s="470">
        <f>'Punten per wedstrijd'!E43</f>
        <v>166.89999999999998</v>
      </c>
      <c r="O438" s="313" t="s">
        <v>4601</v>
      </c>
      <c r="P438" s="320"/>
      <c r="Q438" s="324" t="s">
        <v>3870</v>
      </c>
      <c r="R438" s="317"/>
      <c r="S438" s="317"/>
      <c r="T438" s="317"/>
      <c r="U438" s="470">
        <f>'Punten per wedstrijd'!F139*1.2</f>
        <v>666.60000000000105</v>
      </c>
      <c r="V438" s="470">
        <f>'Punten per wedstrijd'!F136</f>
        <v>534.00000000000091</v>
      </c>
      <c r="W438" s="313" t="s">
        <v>4602</v>
      </c>
    </row>
    <row r="439" spans="1:26" ht="15.75">
      <c r="A439" s="324" t="s">
        <v>3668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4600</v>
      </c>
      <c r="H439" s="320"/>
      <c r="I439" s="324" t="s">
        <v>3866</v>
      </c>
      <c r="J439" s="316"/>
      <c r="K439" s="317"/>
      <c r="L439" s="318"/>
      <c r="M439" s="470">
        <f>'Punten per wedstrijd'!E78*1.2</f>
        <v>79.2</v>
      </c>
      <c r="N439" s="470">
        <f>'Punten per wedstrijd'!E35</f>
        <v>118.99999999999994</v>
      </c>
      <c r="O439" s="313" t="s">
        <v>4601</v>
      </c>
      <c r="P439" s="320"/>
      <c r="Q439" s="324" t="s">
        <v>3871</v>
      </c>
      <c r="R439" s="317"/>
      <c r="S439" s="317"/>
      <c r="T439" s="317"/>
      <c r="U439" s="470">
        <f>'Punten per wedstrijd'!F182*1.2</f>
        <v>471.71999999999935</v>
      </c>
      <c r="V439" s="470">
        <f>'Punten per wedstrijd'!F180</f>
        <v>643.59999999999945</v>
      </c>
      <c r="W439" s="313" t="s">
        <v>4601</v>
      </c>
    </row>
    <row r="440" spans="1:26" ht="15.75">
      <c r="A440" s="324" t="s">
        <v>3669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4600</v>
      </c>
      <c r="H440" s="320"/>
      <c r="I440" s="324" t="s">
        <v>3867</v>
      </c>
      <c r="J440" s="316"/>
      <c r="K440" s="317"/>
      <c r="L440" s="318"/>
      <c r="M440" s="470">
        <f>'Punten per wedstrijd'!E91*1.2</f>
        <v>92.399999999999935</v>
      </c>
      <c r="N440" s="470">
        <f>'Punten per wedstrijd'!E27</f>
        <v>90.799999999999955</v>
      </c>
      <c r="O440" s="313" t="s">
        <v>4602</v>
      </c>
      <c r="P440" s="320"/>
      <c r="Q440" s="324" t="s">
        <v>3872</v>
      </c>
      <c r="R440" s="317"/>
      <c r="S440" s="317"/>
      <c r="T440" s="317"/>
      <c r="U440" s="470">
        <f>'Punten per wedstrijd'!F204*1.2</f>
        <v>587.39999999999884</v>
      </c>
      <c r="V440" s="470">
        <f>'Punten per wedstrijd'!F147</f>
        <v>514.09999999999945</v>
      </c>
      <c r="W440" s="313" t="s">
        <v>4602</v>
      </c>
    </row>
    <row r="441" spans="1:26" ht="15.75">
      <c r="A441" s="323"/>
      <c r="B441" s="320"/>
      <c r="C441" s="320"/>
      <c r="D441" s="316"/>
      <c r="E441" s="470"/>
      <c r="F441" s="470"/>
      <c r="G441" s="313"/>
      <c r="H441" s="320"/>
      <c r="I441" s="320"/>
      <c r="J441" s="316"/>
      <c r="K441" s="317"/>
      <c r="L441" s="318"/>
      <c r="M441" s="502"/>
      <c r="N441" s="502"/>
      <c r="O441" s="314"/>
      <c r="P441" s="320"/>
      <c r="Q441" s="316"/>
      <c r="R441" s="317"/>
      <c r="S441" s="317"/>
      <c r="T441" s="317"/>
      <c r="U441" s="502"/>
      <c r="V441" s="502"/>
      <c r="W441" s="314"/>
    </row>
    <row r="442" spans="1:26" s="39" customFormat="1" ht="15.75">
      <c r="A442" s="319" t="s">
        <v>2221</v>
      </c>
      <c r="B442" s="446"/>
      <c r="C442" s="446"/>
      <c r="D442" s="447"/>
      <c r="E442" s="470"/>
      <c r="F442" s="470"/>
      <c r="G442" s="449" t="s">
        <v>150</v>
      </c>
      <c r="H442" s="446"/>
      <c r="I442" s="319" t="s">
        <v>186</v>
      </c>
      <c r="J442" s="447"/>
      <c r="K442" s="446"/>
      <c r="L442" s="318"/>
      <c r="M442" s="502"/>
      <c r="N442" s="502"/>
      <c r="O442" s="449" t="s">
        <v>150</v>
      </c>
      <c r="P442" s="446"/>
      <c r="Q442" s="319" t="s">
        <v>175</v>
      </c>
      <c r="R442" s="446"/>
      <c r="S442" s="446"/>
      <c r="T442" s="446"/>
      <c r="U442" s="502"/>
      <c r="V442" s="502"/>
      <c r="W442" s="449" t="s">
        <v>150</v>
      </c>
    </row>
    <row r="443" spans="1:26" ht="15.75">
      <c r="A443" s="324" t="s">
        <v>3873</v>
      </c>
      <c r="B443" s="320"/>
      <c r="C443" s="320"/>
      <c r="D443" s="316"/>
      <c r="E443" s="470">
        <f>'Punten per wedstrijd'!F32*1.2</f>
        <v>307.67999999999984</v>
      </c>
      <c r="F443" s="470">
        <f>'Punten per wedstrijd'!F78</f>
        <v>259.69999999999959</v>
      </c>
      <c r="G443" s="313" t="s">
        <v>4602</v>
      </c>
      <c r="H443" s="320"/>
      <c r="I443" s="324" t="s">
        <v>3878</v>
      </c>
      <c r="J443" s="316"/>
      <c r="K443" s="317"/>
      <c r="L443" s="318"/>
      <c r="M443" s="470">
        <f>'Punten per wedstrijd'!G20*1.2</f>
        <v>109.44000000000005</v>
      </c>
      <c r="N443" s="470">
        <f>'Punten per wedstrijd'!G43</f>
        <v>236.19999999999936</v>
      </c>
      <c r="O443" s="313" t="s">
        <v>4601</v>
      </c>
      <c r="P443" s="320"/>
      <c r="Q443" s="324" t="s">
        <v>3883</v>
      </c>
      <c r="R443" s="317"/>
      <c r="S443" s="317"/>
      <c r="T443" s="317"/>
      <c r="U443" s="470">
        <f>'Punten per wedstrijd'!G147*1.5</f>
        <v>1030.3499999999995</v>
      </c>
      <c r="V443" s="470">
        <f>'Punten per wedstrijd'!G139</f>
        <v>498.49999999999955</v>
      </c>
      <c r="W443" s="313" t="s">
        <v>4600</v>
      </c>
    </row>
    <row r="444" spans="1:26" ht="15.75">
      <c r="A444" s="324" t="s">
        <v>3874</v>
      </c>
      <c r="B444" s="320"/>
      <c r="C444" s="320"/>
      <c r="D444" s="316"/>
      <c r="E444" s="470">
        <f>'Punten per wedstrijd'!F43*1.2</f>
        <v>553.20000000000027</v>
      </c>
      <c r="F444" s="470">
        <f>'Punten per wedstrijd'!F27</f>
        <v>237.09999999999991</v>
      </c>
      <c r="G444" s="313" t="s">
        <v>4600</v>
      </c>
      <c r="H444" s="320"/>
      <c r="I444" s="324" t="s">
        <v>3879</v>
      </c>
      <c r="J444" s="316"/>
      <c r="K444" s="317"/>
      <c r="L444" s="318"/>
      <c r="M444" s="470">
        <f>'Punten per wedstrijd'!G27*1.2</f>
        <v>682.91999999999985</v>
      </c>
      <c r="N444" s="470">
        <f>'Punten per wedstrijd'!G100</f>
        <v>163.099999999999</v>
      </c>
      <c r="O444" s="313" t="s">
        <v>4600</v>
      </c>
      <c r="P444" s="320"/>
      <c r="Q444" s="324" t="s">
        <v>3884</v>
      </c>
      <c r="R444" s="317"/>
      <c r="S444" s="317"/>
      <c r="T444" s="317"/>
      <c r="U444" s="470">
        <f>'Punten per wedstrijd'!G158*1.5</f>
        <v>1084.0499999999997</v>
      </c>
      <c r="V444" s="470">
        <f>'Punten per wedstrijd'!G182</f>
        <v>702.19999999999891</v>
      </c>
      <c r="W444" s="313" t="s">
        <v>4600</v>
      </c>
    </row>
    <row r="445" spans="1:26" ht="15.75">
      <c r="A445" s="324" t="s">
        <v>3875</v>
      </c>
      <c r="B445" s="320"/>
      <c r="C445" s="320"/>
      <c r="D445" s="316"/>
      <c r="E445" s="470">
        <f>'Punten per wedstrijd'!F54*1.2</f>
        <v>40.920000000000165</v>
      </c>
      <c r="F445" s="470">
        <f>'Punten per wedstrijd'!F20</f>
        <v>6.0000000000002274</v>
      </c>
      <c r="G445" s="313" t="s">
        <v>4600</v>
      </c>
      <c r="H445" s="320"/>
      <c r="I445" s="324" t="s">
        <v>3880</v>
      </c>
      <c r="J445" s="316"/>
      <c r="K445" s="317"/>
      <c r="L445" s="318"/>
      <c r="M445" s="470">
        <f>'Punten per wedstrijd'!G32*1.2</f>
        <v>284.1600000000002</v>
      </c>
      <c r="N445" s="470">
        <f>'Punten per wedstrijd'!G76</f>
        <v>314.59999999999945</v>
      </c>
      <c r="O445" s="313" t="s">
        <v>4599</v>
      </c>
      <c r="P445" s="320"/>
      <c r="Q445" s="324" t="s">
        <v>3885</v>
      </c>
      <c r="R445" s="317"/>
      <c r="S445" s="317"/>
      <c r="T445" s="317"/>
      <c r="U445" s="470">
        <f>'Punten per wedstrijd'!G180*1.5</f>
        <v>855.29999999999973</v>
      </c>
      <c r="V445" s="470">
        <f>'Punten per wedstrijd'!G131</f>
        <v>717.80000000000018</v>
      </c>
      <c r="W445" s="313" t="s">
        <v>4602</v>
      </c>
    </row>
    <row r="446" spans="1:26" ht="15.75">
      <c r="A446" s="324" t="s">
        <v>3876</v>
      </c>
      <c r="B446" s="320"/>
      <c r="C446" s="320"/>
      <c r="D446" s="316"/>
      <c r="E446" s="470">
        <f>'Punten per wedstrijd'!F76*1.2</f>
        <v>565.43999999999926</v>
      </c>
      <c r="F446" s="470">
        <f>'Punten per wedstrijd'!F100</f>
        <v>200.20000000000027</v>
      </c>
      <c r="G446" s="313" t="s">
        <v>4600</v>
      </c>
      <c r="H446" s="320"/>
      <c r="I446" s="324" t="s">
        <v>3881</v>
      </c>
      <c r="J446" s="316"/>
      <c r="K446" s="317"/>
      <c r="L446" s="318"/>
      <c r="M446" s="470">
        <f>'Punten per wedstrijd'!G35*1.2</f>
        <v>683.63999999999976</v>
      </c>
      <c r="N446" s="470">
        <f>'Punten per wedstrijd'!G54</f>
        <v>81.699999999999363</v>
      </c>
      <c r="O446" s="313" t="s">
        <v>4600</v>
      </c>
      <c r="P446" s="320"/>
      <c r="Q446" s="324" t="s">
        <v>3886</v>
      </c>
      <c r="R446" s="317"/>
      <c r="S446" s="317"/>
      <c r="T446" s="317"/>
      <c r="U446" s="470">
        <f>'Punten per wedstrijd'!G195*1.5</f>
        <v>1031.7000000000003</v>
      </c>
      <c r="V446" s="470">
        <f>'Punten per wedstrijd'!G136</f>
        <v>748.50000000000045</v>
      </c>
      <c r="W446" s="313" t="s">
        <v>4600</v>
      </c>
    </row>
    <row r="447" spans="1:26" ht="15.75">
      <c r="A447" s="324" t="s">
        <v>3877</v>
      </c>
      <c r="B447" s="320"/>
      <c r="C447" s="320"/>
      <c r="D447" s="316"/>
      <c r="E447" s="470">
        <f>'Punten per wedstrijd'!F91*1.2</f>
        <v>241.80000000000081</v>
      </c>
      <c r="F447" s="470">
        <f>'Punten per wedstrijd'!F35</f>
        <v>290.59999999999991</v>
      </c>
      <c r="G447" s="313" t="s">
        <v>4599</v>
      </c>
      <c r="H447" s="320"/>
      <c r="I447" s="324" t="s">
        <v>3882</v>
      </c>
      <c r="J447" s="316"/>
      <c r="K447" s="317"/>
      <c r="L447" s="318"/>
      <c r="M447" s="470">
        <f>'Punten per wedstrijd'!G78*1.2</f>
        <v>450.71999999999935</v>
      </c>
      <c r="N447" s="470">
        <f>'Punten per wedstrijd'!G91</f>
        <v>250.50000000000023</v>
      </c>
      <c r="O447" s="313" t="s">
        <v>4600</v>
      </c>
      <c r="P447" s="320"/>
      <c r="Q447" s="324" t="s">
        <v>3887</v>
      </c>
      <c r="R447" s="317"/>
      <c r="S447" s="317"/>
      <c r="T447" s="317"/>
      <c r="U447" s="470">
        <f>'Punten per wedstrijd'!G204*1.5</f>
        <v>1390.6499999999978</v>
      </c>
      <c r="V447" s="470">
        <f>'Punten per wedstrijd'!G124</f>
        <v>676.30000000000086</v>
      </c>
      <c r="W447" s="313" t="s">
        <v>4600</v>
      </c>
    </row>
    <row r="448" spans="1:26" ht="15.75">
      <c r="A448" s="323"/>
      <c r="B448" s="320"/>
      <c r="C448" s="320"/>
      <c r="D448" s="316"/>
      <c r="E448" s="470"/>
      <c r="F448" s="470"/>
      <c r="G448" s="311"/>
      <c r="H448" s="320"/>
      <c r="I448" s="316"/>
      <c r="J448" s="316"/>
      <c r="K448" s="317"/>
      <c r="L448" s="318"/>
      <c r="M448" s="502"/>
      <c r="N448" s="502"/>
      <c r="O448" s="314"/>
      <c r="P448" s="320"/>
      <c r="Q448" s="317"/>
      <c r="R448" s="317"/>
      <c r="S448" s="317"/>
      <c r="T448" s="317"/>
      <c r="U448" s="502"/>
      <c r="V448" s="502"/>
      <c r="W448" s="314"/>
    </row>
    <row r="449" spans="1:24" s="39" customFormat="1" ht="15.75">
      <c r="A449" s="319" t="s">
        <v>187</v>
      </c>
      <c r="B449" s="446"/>
      <c r="C449" s="446"/>
      <c r="D449" s="447"/>
      <c r="E449" s="470"/>
      <c r="F449" s="470"/>
      <c r="G449" s="449" t="s">
        <v>150</v>
      </c>
      <c r="H449" s="446"/>
      <c r="I449" s="319" t="s">
        <v>188</v>
      </c>
      <c r="J449" s="447"/>
      <c r="K449" s="446"/>
      <c r="L449" s="318"/>
      <c r="M449" s="502"/>
      <c r="N449" s="502"/>
      <c r="O449" s="449" t="s">
        <v>150</v>
      </c>
      <c r="P449" s="446"/>
      <c r="Q449" s="319" t="s">
        <v>2222</v>
      </c>
      <c r="R449" s="446"/>
      <c r="S449" s="446"/>
      <c r="T449" s="446"/>
      <c r="U449" s="502"/>
      <c r="V449" s="502"/>
      <c r="W449" s="449" t="s">
        <v>150</v>
      </c>
    </row>
    <row r="450" spans="1:24" ht="15.75">
      <c r="A450" s="324" t="s">
        <v>3888</v>
      </c>
      <c r="B450" s="320"/>
      <c r="C450" s="320"/>
      <c r="D450" s="316"/>
      <c r="E450" s="470">
        <f>'Punten per wedstrijd'!H124*1.2</f>
        <v>424.44000000000142</v>
      </c>
      <c r="F450" s="470">
        <f>'Punten per wedstrijd'!H131</f>
        <v>786.50000000000091</v>
      </c>
      <c r="G450" s="313" t="s">
        <v>4601</v>
      </c>
      <c r="H450" s="320"/>
      <c r="I450" s="324" t="s">
        <v>3893</v>
      </c>
      <c r="J450" s="316"/>
      <c r="K450" s="317"/>
      <c r="L450" s="318"/>
      <c r="M450" s="470"/>
      <c r="N450" s="470"/>
      <c r="O450" s="313"/>
      <c r="P450" s="320"/>
      <c r="Q450" s="324" t="s">
        <v>3896</v>
      </c>
      <c r="R450" s="317"/>
      <c r="S450" s="317"/>
      <c r="T450" s="317"/>
      <c r="U450" s="470"/>
      <c r="V450" s="470"/>
      <c r="W450" s="314"/>
    </row>
    <row r="451" spans="1:24" ht="15.75">
      <c r="A451" s="324" t="s">
        <v>3889</v>
      </c>
      <c r="B451" s="320"/>
      <c r="C451" s="320"/>
      <c r="D451" s="316"/>
      <c r="E451" s="470">
        <f>'Punten per wedstrijd'!H136*1.2</f>
        <v>676.91999999999985</v>
      </c>
      <c r="F451" s="470">
        <f>'Punten per wedstrijd'!H158</f>
        <v>640.80000000000018</v>
      </c>
      <c r="G451" s="313" t="s">
        <v>4602</v>
      </c>
      <c r="H451" s="320"/>
      <c r="I451" s="324" t="s">
        <v>3894</v>
      </c>
      <c r="J451" s="316"/>
      <c r="K451" s="317"/>
      <c r="L451" s="318"/>
      <c r="M451" s="470"/>
      <c r="N451" s="470"/>
      <c r="O451" s="313"/>
      <c r="P451" s="320"/>
      <c r="Q451" s="324" t="s">
        <v>3897</v>
      </c>
      <c r="R451" s="317"/>
      <c r="S451" s="317"/>
      <c r="T451" s="317"/>
      <c r="U451" s="470"/>
      <c r="V451" s="470"/>
      <c r="W451" s="313"/>
    </row>
    <row r="452" spans="1:24" ht="15.75">
      <c r="A452" s="324" t="s">
        <v>3890</v>
      </c>
      <c r="B452" s="320"/>
      <c r="C452" s="320"/>
      <c r="D452" s="316"/>
      <c r="E452" s="470">
        <f>'Punten per wedstrijd'!H139*1.2</f>
        <v>797.4</v>
      </c>
      <c r="F452" s="470">
        <f>'Punten per wedstrijd'!H204</f>
        <v>679.29999999999927</v>
      </c>
      <c r="G452" s="313" t="s">
        <v>4602</v>
      </c>
      <c r="H452" s="320"/>
      <c r="I452" s="324" t="s">
        <v>3895</v>
      </c>
      <c r="J452" s="316"/>
      <c r="K452" s="317"/>
      <c r="L452" s="318"/>
      <c r="M452" s="470"/>
      <c r="N452" s="470"/>
      <c r="O452" s="313"/>
      <c r="P452" s="320"/>
      <c r="Q452" s="324" t="s">
        <v>3898</v>
      </c>
      <c r="R452" s="317"/>
      <c r="S452" s="317"/>
      <c r="T452" s="317"/>
      <c r="U452" s="470"/>
      <c r="V452" s="470"/>
      <c r="W452" s="314"/>
    </row>
    <row r="453" spans="1:24" ht="15.75">
      <c r="A453" s="324" t="s">
        <v>3891</v>
      </c>
      <c r="B453" s="320"/>
      <c r="C453" s="320"/>
      <c r="D453" s="316"/>
      <c r="E453" s="470">
        <f>'Punten per wedstrijd'!H182*1.2</f>
        <v>240.59999999999889</v>
      </c>
      <c r="F453" s="470">
        <f>'Punten per wedstrijd'!H147</f>
        <v>367.19999999999982</v>
      </c>
      <c r="G453" s="313" t="s">
        <v>4601</v>
      </c>
      <c r="H453" s="320"/>
      <c r="I453" s="324" t="s">
        <v>2233</v>
      </c>
      <c r="J453" s="316"/>
      <c r="K453" s="317"/>
      <c r="L453" s="318"/>
      <c r="M453" s="470"/>
      <c r="N453" s="470"/>
      <c r="O453" s="313"/>
      <c r="P453" s="320"/>
      <c r="Q453" s="324" t="s">
        <v>3899</v>
      </c>
      <c r="R453" s="317"/>
      <c r="S453" s="317"/>
      <c r="T453" s="317"/>
      <c r="U453" s="470"/>
      <c r="V453" s="470"/>
      <c r="W453" s="314"/>
    </row>
    <row r="454" spans="1:24" ht="15.75">
      <c r="A454" s="324" t="s">
        <v>3892</v>
      </c>
      <c r="B454" s="320"/>
      <c r="C454" s="320"/>
      <c r="D454" s="316"/>
      <c r="E454" s="470">
        <f>'Punten per wedstrijd'!H195*1.2</f>
        <v>149.40000000000055</v>
      </c>
      <c r="F454" s="470">
        <f>'Punten per wedstrijd'!H180</f>
        <v>608.099999999999</v>
      </c>
      <c r="G454" s="313" t="s">
        <v>4601</v>
      </c>
      <c r="H454" s="316"/>
      <c r="I454" s="324" t="s">
        <v>2306</v>
      </c>
      <c r="J454" s="316"/>
      <c r="K454" s="317"/>
      <c r="L454" s="318"/>
      <c r="M454" s="470"/>
      <c r="N454" s="470"/>
      <c r="O454" s="313"/>
      <c r="P454" s="317"/>
      <c r="Q454" s="324" t="s">
        <v>3900</v>
      </c>
      <c r="R454" s="317"/>
      <c r="S454" s="317"/>
      <c r="T454" s="317"/>
      <c r="U454" s="470"/>
      <c r="V454" s="470"/>
      <c r="W454" s="314"/>
      <c r="X454" s="28"/>
    </row>
    <row r="455" spans="1:24" ht="15.75">
      <c r="A455" s="322"/>
      <c r="B455" s="320"/>
      <c r="C455" s="320"/>
      <c r="D455" s="316"/>
      <c r="E455" s="470"/>
      <c r="F455" s="470"/>
      <c r="G455" s="311"/>
      <c r="H455" s="316"/>
      <c r="I455" s="315"/>
      <c r="J455" s="316"/>
      <c r="K455" s="317"/>
      <c r="L455" s="318"/>
      <c r="M455" s="502"/>
      <c r="N455" s="502"/>
      <c r="O455" s="314"/>
      <c r="P455" s="317"/>
      <c r="Q455" s="315"/>
      <c r="R455" s="317"/>
      <c r="S455" s="317"/>
      <c r="T455" s="317"/>
      <c r="U455" s="502"/>
      <c r="V455" s="502"/>
      <c r="W455" s="314"/>
      <c r="X455" s="28"/>
    </row>
    <row r="456" spans="1:24" s="39" customFormat="1" ht="15.75">
      <c r="A456" s="319" t="s">
        <v>2223</v>
      </c>
      <c r="B456" s="446"/>
      <c r="C456" s="446"/>
      <c r="D456" s="447"/>
      <c r="E456" s="470"/>
      <c r="F456" s="470"/>
      <c r="G456" s="449" t="s">
        <v>150</v>
      </c>
      <c r="H456" s="446"/>
      <c r="I456" s="319" t="s">
        <v>3559</v>
      </c>
      <c r="J456" s="447"/>
      <c r="K456" s="446"/>
      <c r="L456" s="318"/>
      <c r="M456" s="502"/>
      <c r="N456" s="502"/>
      <c r="O456" s="449" t="s">
        <v>150</v>
      </c>
      <c r="P456" s="446"/>
      <c r="Q456" s="319" t="s">
        <v>3560</v>
      </c>
      <c r="R456" s="446"/>
      <c r="S456" s="446"/>
      <c r="T456" s="446"/>
      <c r="U456" s="502"/>
      <c r="V456" s="502"/>
      <c r="W456" s="449" t="s">
        <v>150</v>
      </c>
    </row>
    <row r="457" spans="1:24" ht="15.75">
      <c r="A457" s="324" t="s">
        <v>4383</v>
      </c>
      <c r="B457" s="320"/>
      <c r="C457" s="320"/>
      <c r="D457" s="316"/>
      <c r="E457" s="470"/>
      <c r="F457" s="470"/>
      <c r="G457" s="314"/>
      <c r="H457" s="320"/>
      <c r="I457" s="324" t="s">
        <v>4384</v>
      </c>
      <c r="J457" s="316"/>
      <c r="K457" s="317"/>
      <c r="L457" s="318"/>
      <c r="M457" s="470"/>
      <c r="N457" s="470"/>
      <c r="O457" s="314"/>
      <c r="P457" s="320"/>
      <c r="Q457" s="324" t="s">
        <v>4385</v>
      </c>
      <c r="R457" s="317"/>
      <c r="S457" s="317"/>
      <c r="T457" s="317"/>
      <c r="U457" s="470"/>
      <c r="V457" s="470"/>
      <c r="W457" s="313"/>
      <c r="X457" s="28"/>
    </row>
    <row r="458" spans="1:24" ht="15.75">
      <c r="A458" s="324" t="s">
        <v>4386</v>
      </c>
      <c r="B458" s="320"/>
      <c r="C458" s="320"/>
      <c r="D458" s="316"/>
      <c r="E458" s="470"/>
      <c r="F458" s="470"/>
      <c r="G458" s="313"/>
      <c r="H458" s="320"/>
      <c r="I458" s="324" t="s">
        <v>4387</v>
      </c>
      <c r="J458" s="316"/>
      <c r="K458" s="317"/>
      <c r="L458" s="318"/>
      <c r="M458" s="470"/>
      <c r="N458" s="470"/>
      <c r="O458" s="313"/>
      <c r="P458" s="320"/>
      <c r="Q458" s="324" t="s">
        <v>4388</v>
      </c>
      <c r="R458" s="317"/>
      <c r="S458" s="317"/>
      <c r="T458" s="317"/>
      <c r="U458" s="470"/>
      <c r="V458" s="470"/>
      <c r="W458" s="314"/>
      <c r="X458" s="28"/>
    </row>
    <row r="459" spans="1:24" ht="15.75">
      <c r="A459" s="324" t="s">
        <v>4389</v>
      </c>
      <c r="B459" s="320"/>
      <c r="C459" s="320"/>
      <c r="D459" s="316"/>
      <c r="E459" s="470"/>
      <c r="F459" s="470"/>
      <c r="G459" s="314"/>
      <c r="H459" s="320"/>
      <c r="I459" s="324" t="s">
        <v>4390</v>
      </c>
      <c r="J459" s="316"/>
      <c r="K459" s="317"/>
      <c r="L459" s="318"/>
      <c r="M459" s="470"/>
      <c r="N459" s="470"/>
      <c r="O459" s="314"/>
      <c r="P459" s="320"/>
      <c r="Q459" s="324" t="s">
        <v>4391</v>
      </c>
      <c r="R459" s="317"/>
      <c r="S459" s="317"/>
      <c r="T459" s="317"/>
      <c r="U459" s="470"/>
      <c r="V459" s="470"/>
      <c r="W459" s="313"/>
      <c r="X459" s="28"/>
    </row>
    <row r="460" spans="1:24" ht="15.75">
      <c r="A460" s="324" t="s">
        <v>4392</v>
      </c>
      <c r="B460" s="320"/>
      <c r="C460" s="320"/>
      <c r="D460" s="316"/>
      <c r="E460" s="470"/>
      <c r="F460" s="470"/>
      <c r="G460" s="314"/>
      <c r="H460" s="320"/>
      <c r="I460" s="324" t="s">
        <v>4393</v>
      </c>
      <c r="J460" s="316"/>
      <c r="K460" s="317"/>
      <c r="L460" s="318"/>
      <c r="M460" s="470"/>
      <c r="N460" s="470"/>
      <c r="O460" s="314"/>
      <c r="P460" s="320"/>
      <c r="Q460" s="324" t="s">
        <v>4394</v>
      </c>
      <c r="R460" s="317"/>
      <c r="S460" s="317"/>
      <c r="T460" s="317"/>
      <c r="U460" s="470"/>
      <c r="V460" s="470"/>
      <c r="W460" s="314"/>
      <c r="X460" s="28"/>
    </row>
    <row r="461" spans="1:24" ht="15.75">
      <c r="A461" s="324" t="s">
        <v>4395</v>
      </c>
      <c r="B461" s="320"/>
      <c r="C461" s="320"/>
      <c r="D461" s="316"/>
      <c r="E461" s="470"/>
      <c r="F461" s="470"/>
      <c r="G461" s="314"/>
      <c r="H461" s="320"/>
      <c r="I461" s="324" t="s">
        <v>4396</v>
      </c>
      <c r="J461" s="316"/>
      <c r="K461" s="317"/>
      <c r="L461" s="318"/>
      <c r="M461" s="470"/>
      <c r="N461" s="470"/>
      <c r="O461" s="314"/>
      <c r="P461" s="320"/>
      <c r="Q461" s="324" t="s">
        <v>4397</v>
      </c>
      <c r="R461" s="317"/>
      <c r="S461" s="317"/>
      <c r="T461" s="317"/>
      <c r="U461" s="470"/>
      <c r="V461" s="470"/>
      <c r="W461" s="314"/>
      <c r="X461" s="28"/>
    </row>
    <row r="462" spans="1:24" ht="15.75">
      <c r="A462" s="323"/>
      <c r="B462" s="320"/>
      <c r="C462" s="320"/>
      <c r="D462" s="316"/>
      <c r="E462" s="470"/>
      <c r="F462" s="470"/>
      <c r="G462" s="313"/>
      <c r="H462" s="320"/>
      <c r="I462" s="320"/>
      <c r="J462" s="316"/>
      <c r="K462" s="317"/>
      <c r="L462" s="318"/>
      <c r="M462" s="502"/>
      <c r="N462" s="502"/>
      <c r="O462" s="314"/>
      <c r="P462" s="320"/>
      <c r="Q462" s="316"/>
      <c r="R462" s="317"/>
      <c r="S462" s="317"/>
      <c r="T462" s="317"/>
      <c r="U462" s="502"/>
      <c r="V462" s="502"/>
      <c r="W462" s="314"/>
      <c r="X462" s="28"/>
    </row>
    <row r="463" spans="1:24" s="39" customFormat="1" ht="15.75">
      <c r="A463" s="319" t="s">
        <v>192</v>
      </c>
      <c r="B463" s="446"/>
      <c r="C463" s="446"/>
      <c r="D463" s="447"/>
      <c r="E463" s="470"/>
      <c r="F463" s="470"/>
      <c r="G463" s="449" t="s">
        <v>150</v>
      </c>
      <c r="H463" s="446"/>
      <c r="I463" s="319" t="s">
        <v>193</v>
      </c>
      <c r="J463" s="447"/>
      <c r="K463" s="446"/>
      <c r="L463" s="318"/>
      <c r="M463" s="502"/>
      <c r="N463" s="502"/>
      <c r="O463" s="449" t="s">
        <v>150</v>
      </c>
      <c r="P463" s="446"/>
      <c r="Q463" s="319" t="s">
        <v>196</v>
      </c>
      <c r="R463" s="446"/>
      <c r="S463" s="446"/>
      <c r="T463" s="446"/>
      <c r="U463" s="502"/>
      <c r="V463" s="502"/>
      <c r="W463" s="449" t="s">
        <v>150</v>
      </c>
    </row>
    <row r="464" spans="1:24" ht="15.75">
      <c r="A464" s="324" t="s">
        <v>4398</v>
      </c>
      <c r="B464" s="320"/>
      <c r="C464" s="320"/>
      <c r="D464" s="316"/>
      <c r="E464" s="470"/>
      <c r="F464" s="470"/>
      <c r="G464" s="314"/>
      <c r="H464" s="320"/>
      <c r="I464" s="324" t="s">
        <v>4399</v>
      </c>
      <c r="J464" s="316"/>
      <c r="K464" s="317"/>
      <c r="L464" s="318"/>
      <c r="M464" s="470"/>
      <c r="N464" s="470"/>
      <c r="O464" s="314"/>
      <c r="P464" s="320"/>
      <c r="Q464" s="324" t="s">
        <v>4400</v>
      </c>
      <c r="R464" s="317"/>
      <c r="S464" s="317"/>
      <c r="T464" s="317"/>
      <c r="U464" s="470"/>
      <c r="V464" s="470"/>
      <c r="W464" s="313"/>
      <c r="X464" s="28"/>
    </row>
    <row r="465" spans="1:26" ht="15.75">
      <c r="A465" s="324" t="s">
        <v>4401</v>
      </c>
      <c r="B465" s="320"/>
      <c r="C465" s="320"/>
      <c r="D465" s="316"/>
      <c r="E465" s="470"/>
      <c r="F465" s="470"/>
      <c r="G465" s="313"/>
      <c r="H465" s="320"/>
      <c r="I465" s="324" t="s">
        <v>4402</v>
      </c>
      <c r="J465" s="316"/>
      <c r="K465" s="317"/>
      <c r="L465" s="318"/>
      <c r="M465" s="470"/>
      <c r="N465" s="470"/>
      <c r="O465" s="313"/>
      <c r="P465" s="320"/>
      <c r="Q465" s="324" t="s">
        <v>4403</v>
      </c>
      <c r="R465" s="317"/>
      <c r="S465" s="317"/>
      <c r="T465" s="317"/>
      <c r="U465" s="470"/>
      <c r="V465" s="470"/>
      <c r="W465" s="314"/>
      <c r="X465" s="28"/>
    </row>
    <row r="466" spans="1:26" ht="15.75">
      <c r="A466" s="324" t="s">
        <v>4404</v>
      </c>
      <c r="B466" s="320"/>
      <c r="C466" s="320"/>
      <c r="D466" s="316"/>
      <c r="E466" s="470"/>
      <c r="F466" s="470"/>
      <c r="G466" s="314"/>
      <c r="H466" s="320"/>
      <c r="I466" s="324" t="s">
        <v>4405</v>
      </c>
      <c r="J466" s="316"/>
      <c r="K466" s="317"/>
      <c r="L466" s="318"/>
      <c r="M466" s="470"/>
      <c r="N466" s="470"/>
      <c r="O466" s="314"/>
      <c r="P466" s="320"/>
      <c r="Q466" s="324" t="s">
        <v>4406</v>
      </c>
      <c r="R466" s="317"/>
      <c r="S466" s="317"/>
      <c r="T466" s="317"/>
      <c r="U466" s="470"/>
      <c r="V466" s="470"/>
      <c r="W466" s="313"/>
      <c r="X466" s="28"/>
    </row>
    <row r="467" spans="1:26" ht="15.75">
      <c r="A467" s="324" t="s">
        <v>4407</v>
      </c>
      <c r="B467" s="320"/>
      <c r="C467" s="320"/>
      <c r="D467" s="316"/>
      <c r="E467" s="470"/>
      <c r="F467" s="470"/>
      <c r="G467" s="314"/>
      <c r="H467" s="320"/>
      <c r="I467" s="324" t="s">
        <v>4408</v>
      </c>
      <c r="J467" s="316"/>
      <c r="K467" s="317"/>
      <c r="L467" s="318"/>
      <c r="M467" s="470"/>
      <c r="N467" s="470"/>
      <c r="O467" s="314"/>
      <c r="P467" s="320"/>
      <c r="Q467" s="324" t="s">
        <v>4409</v>
      </c>
      <c r="R467" s="317"/>
      <c r="S467" s="317"/>
      <c r="T467" s="317"/>
      <c r="U467" s="470"/>
      <c r="V467" s="470"/>
      <c r="W467" s="314"/>
      <c r="X467" s="28"/>
    </row>
    <row r="468" spans="1:26" ht="15.75">
      <c r="A468" s="324" t="s">
        <v>4410</v>
      </c>
      <c r="B468" s="320"/>
      <c r="C468" s="320"/>
      <c r="D468" s="316"/>
      <c r="E468" s="470"/>
      <c r="F468" s="470"/>
      <c r="G468" s="314"/>
      <c r="H468" s="320"/>
      <c r="I468" s="324" t="s">
        <v>4411</v>
      </c>
      <c r="J468" s="316"/>
      <c r="K468" s="317"/>
      <c r="L468" s="318"/>
      <c r="M468" s="470"/>
      <c r="N468" s="470"/>
      <c r="O468" s="314"/>
      <c r="P468" s="320"/>
      <c r="Q468" s="324" t="s">
        <v>4412</v>
      </c>
      <c r="R468" s="317"/>
      <c r="S468" s="317"/>
      <c r="T468" s="317"/>
      <c r="U468" s="470"/>
      <c r="V468" s="470"/>
      <c r="W468" s="313"/>
      <c r="X468" s="28"/>
    </row>
    <row r="469" spans="1:26" ht="15.75">
      <c r="A469" s="323"/>
      <c r="B469" s="320"/>
      <c r="C469" s="320"/>
      <c r="D469" s="316"/>
      <c r="E469" s="470"/>
      <c r="F469" s="470"/>
      <c r="G469" s="311"/>
      <c r="H469" s="320"/>
      <c r="I469" s="316"/>
      <c r="J469" s="316"/>
      <c r="K469" s="317"/>
      <c r="L469" s="318"/>
      <c r="M469" s="502"/>
      <c r="N469" s="502"/>
      <c r="O469" s="314"/>
      <c r="P469" s="320"/>
      <c r="Q469" s="317"/>
      <c r="R469" s="317"/>
      <c r="S469" s="317"/>
      <c r="T469" s="317"/>
      <c r="U469" s="502"/>
      <c r="V469" s="502"/>
      <c r="W469" s="314"/>
      <c r="X469" s="28"/>
    </row>
    <row r="470" spans="1:26" s="39" customFormat="1" ht="15.75">
      <c r="A470" s="319" t="s">
        <v>194</v>
      </c>
      <c r="B470" s="446"/>
      <c r="C470" s="446"/>
      <c r="D470" s="447"/>
      <c r="E470" s="470"/>
      <c r="F470" s="470"/>
      <c r="G470" s="449" t="s">
        <v>150</v>
      </c>
      <c r="H470" s="446"/>
      <c r="I470" s="319" t="s">
        <v>195</v>
      </c>
      <c r="J470" s="447"/>
      <c r="K470" s="446"/>
      <c r="L470" s="318"/>
      <c r="M470" s="502"/>
      <c r="N470" s="502"/>
      <c r="O470" s="449" t="s">
        <v>150</v>
      </c>
      <c r="P470" s="446"/>
      <c r="Q470" s="319" t="s">
        <v>176</v>
      </c>
      <c r="R470" s="446"/>
      <c r="S470" s="446"/>
      <c r="T470" s="446"/>
      <c r="U470" s="502"/>
      <c r="V470" s="502"/>
      <c r="W470" s="449" t="s">
        <v>150</v>
      </c>
    </row>
    <row r="471" spans="1:26" ht="15.75">
      <c r="A471" s="324" t="s">
        <v>4413</v>
      </c>
      <c r="B471" s="320"/>
      <c r="C471" s="320"/>
      <c r="D471" s="316"/>
      <c r="E471" s="470"/>
      <c r="F471" s="470"/>
      <c r="G471" s="314"/>
      <c r="H471" s="320"/>
      <c r="I471" s="324" t="s">
        <v>4414</v>
      </c>
      <c r="J471" s="316"/>
      <c r="K471" s="317"/>
      <c r="L471" s="318"/>
      <c r="M471" s="470"/>
      <c r="N471" s="470"/>
      <c r="O471" s="314"/>
      <c r="P471" s="320"/>
      <c r="Q471" s="324" t="s">
        <v>4415</v>
      </c>
      <c r="R471" s="317"/>
      <c r="S471" s="317"/>
      <c r="T471" s="317"/>
      <c r="U471" s="470"/>
      <c r="V471" s="470"/>
      <c r="W471" s="313"/>
      <c r="X471" s="28"/>
    </row>
    <row r="472" spans="1:26" ht="15.75">
      <c r="A472" s="324" t="s">
        <v>4416</v>
      </c>
      <c r="B472" s="320"/>
      <c r="C472" s="320"/>
      <c r="D472" s="316"/>
      <c r="E472" s="470"/>
      <c r="F472" s="470"/>
      <c r="G472" s="314"/>
      <c r="H472" s="320"/>
      <c r="I472" s="324" t="s">
        <v>4417</v>
      </c>
      <c r="J472" s="316"/>
      <c r="K472" s="317"/>
      <c r="L472" s="318"/>
      <c r="M472" s="470"/>
      <c r="N472" s="470"/>
      <c r="O472" s="314"/>
      <c r="P472" s="320"/>
      <c r="Q472" s="324" t="s">
        <v>4418</v>
      </c>
      <c r="R472" s="317"/>
      <c r="S472" s="317"/>
      <c r="T472" s="317"/>
      <c r="U472" s="470"/>
      <c r="V472" s="470"/>
      <c r="W472" s="313"/>
      <c r="X472" s="28"/>
    </row>
    <row r="473" spans="1:26" ht="15.75">
      <c r="A473" s="324" t="s">
        <v>4419</v>
      </c>
      <c r="B473" s="320"/>
      <c r="C473" s="320"/>
      <c r="D473" s="316"/>
      <c r="E473" s="470"/>
      <c r="F473" s="470"/>
      <c r="G473" s="314"/>
      <c r="H473" s="320"/>
      <c r="I473" s="324" t="s">
        <v>4420</v>
      </c>
      <c r="J473" s="316"/>
      <c r="K473" s="317"/>
      <c r="L473" s="318"/>
      <c r="M473" s="470"/>
      <c r="N473" s="470"/>
      <c r="O473" s="314"/>
      <c r="P473" s="320"/>
      <c r="Q473" s="324" t="s">
        <v>4421</v>
      </c>
      <c r="R473" s="317"/>
      <c r="S473" s="317"/>
      <c r="T473" s="317"/>
      <c r="U473" s="470"/>
      <c r="V473" s="470"/>
      <c r="W473" s="314"/>
      <c r="X473" s="28"/>
    </row>
    <row r="474" spans="1:26" ht="15.75">
      <c r="A474" s="324" t="s">
        <v>4422</v>
      </c>
      <c r="B474" s="320"/>
      <c r="C474" s="320"/>
      <c r="D474" s="316"/>
      <c r="E474" s="470"/>
      <c r="F474" s="470"/>
      <c r="G474" s="314"/>
      <c r="H474" s="320"/>
      <c r="I474" s="324" t="s">
        <v>2236</v>
      </c>
      <c r="J474" s="316"/>
      <c r="K474" s="317"/>
      <c r="L474" s="318"/>
      <c r="M474" s="470"/>
      <c r="N474" s="470"/>
      <c r="O474" s="314"/>
      <c r="P474" s="320"/>
      <c r="Q474" s="324" t="s">
        <v>4423</v>
      </c>
      <c r="R474" s="317"/>
      <c r="S474" s="317"/>
      <c r="T474" s="317"/>
      <c r="U474" s="470"/>
      <c r="V474" s="470"/>
      <c r="W474" s="313"/>
      <c r="X474" s="28"/>
    </row>
    <row r="475" spans="1:26" ht="15.75">
      <c r="A475" s="324" t="s">
        <v>4424</v>
      </c>
      <c r="B475" s="320"/>
      <c r="C475" s="320"/>
      <c r="D475" s="316"/>
      <c r="E475" s="470"/>
      <c r="F475" s="470"/>
      <c r="G475" s="314"/>
      <c r="H475" s="316"/>
      <c r="I475" s="324" t="s">
        <v>4425</v>
      </c>
      <c r="J475" s="316"/>
      <c r="K475" s="317"/>
      <c r="L475" s="318"/>
      <c r="M475" s="470"/>
      <c r="N475" s="470"/>
      <c r="O475" s="313"/>
      <c r="P475" s="317"/>
      <c r="Q475" s="324" t="s">
        <v>4426</v>
      </c>
      <c r="R475" s="317"/>
      <c r="S475" s="317"/>
      <c r="T475" s="317"/>
      <c r="U475" s="470"/>
      <c r="V475" s="470"/>
      <c r="W475" s="314"/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7" t="s">
        <v>3486</v>
      </c>
      <c r="E478" s="437" t="s">
        <v>3487</v>
      </c>
      <c r="F478" s="437" t="s">
        <v>844</v>
      </c>
      <c r="G478" s="437" t="s">
        <v>2540</v>
      </c>
      <c r="H478" s="437" t="s">
        <v>2208</v>
      </c>
      <c r="I478" s="437" t="s">
        <v>2210</v>
      </c>
      <c r="J478" s="437" t="s">
        <v>2209</v>
      </c>
      <c r="K478" s="437" t="s">
        <v>2211</v>
      </c>
      <c r="L478" s="437" t="s">
        <v>2212</v>
      </c>
      <c r="M478" s="437" t="s">
        <v>2213</v>
      </c>
      <c r="N478" s="437" t="s">
        <v>2214</v>
      </c>
      <c r="O478" s="437" t="s">
        <v>2215</v>
      </c>
      <c r="P478" s="437" t="s">
        <v>2216</v>
      </c>
      <c r="Q478" s="437" t="s">
        <v>2217</v>
      </c>
      <c r="R478" s="437" t="s">
        <v>2218</v>
      </c>
      <c r="S478" s="437" t="s">
        <v>2195</v>
      </c>
      <c r="T478" s="437" t="s">
        <v>2219</v>
      </c>
      <c r="U478" s="437" t="s">
        <v>2220</v>
      </c>
      <c r="V478" s="202" t="s">
        <v>40</v>
      </c>
      <c r="W478" s="28"/>
      <c r="X478" s="28"/>
      <c r="Y478" s="28"/>
      <c r="Z478" s="28"/>
    </row>
    <row r="479" spans="1:26" ht="15.75">
      <c r="A479" s="63" t="s">
        <v>3630</v>
      </c>
      <c r="D479" s="50">
        <v>3</v>
      </c>
      <c r="E479" s="50">
        <v>0</v>
      </c>
      <c r="F479" s="50">
        <v>1</v>
      </c>
      <c r="G479" s="50">
        <v>0</v>
      </c>
      <c r="H479" s="50">
        <v>0</v>
      </c>
      <c r="I479" s="50">
        <v>0</v>
      </c>
      <c r="J479" s="50">
        <v>0</v>
      </c>
      <c r="K479" s="50"/>
      <c r="L479" s="50"/>
      <c r="M479" s="1"/>
      <c r="N479" s="50"/>
      <c r="O479" s="50"/>
      <c r="P479" s="50"/>
      <c r="Q479" s="50"/>
      <c r="R479" s="50"/>
      <c r="S479" s="50"/>
      <c r="T479" s="50"/>
      <c r="U479" s="50"/>
      <c r="V479" s="303">
        <f t="shared" ref="V479:V488" si="5">SUM(D479:U479)</f>
        <v>4</v>
      </c>
      <c r="W479" s="505">
        <f>SUM(E436,N436,U436,F445,M443,V447,E450,M450,V451,F457,M457,V457,E466,N464,U468,F471,N471,U472)</f>
        <v>2499.5800000000027</v>
      </c>
      <c r="X479" s="50" t="s">
        <v>95</v>
      </c>
      <c r="Y479" s="28"/>
      <c r="Z479" s="28"/>
    </row>
    <row r="480" spans="1:26" ht="15.75">
      <c r="A480" s="28" t="s">
        <v>2320</v>
      </c>
      <c r="D480" s="50">
        <v>1</v>
      </c>
      <c r="E480" s="50">
        <v>1</v>
      </c>
      <c r="F480" s="50">
        <v>2</v>
      </c>
      <c r="G480" s="50">
        <v>0</v>
      </c>
      <c r="H480" s="50">
        <v>3</v>
      </c>
      <c r="I480" s="50">
        <v>1</v>
      </c>
      <c r="J480" s="50">
        <v>3</v>
      </c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303">
        <f t="shared" si="5"/>
        <v>11</v>
      </c>
      <c r="W480" s="505">
        <f>SUM(E437,N440,U437,F444,M444,V445,F450,M451,V453,F458,M461,V458,E465,N465,U466,E471,N472,U474)</f>
        <v>3361.1200000000008</v>
      </c>
      <c r="X480" s="50" t="s">
        <v>96</v>
      </c>
      <c r="Y480" s="28"/>
      <c r="Z480" s="28"/>
    </row>
    <row r="481" spans="1:26" ht="15.75">
      <c r="A481" s="278" t="s">
        <v>2277</v>
      </c>
      <c r="D481" s="50">
        <v>2</v>
      </c>
      <c r="E481" s="50">
        <v>3</v>
      </c>
      <c r="F481" s="50">
        <v>1</v>
      </c>
      <c r="G481" s="50">
        <v>2</v>
      </c>
      <c r="H481" s="50">
        <v>1</v>
      </c>
      <c r="I481" s="50">
        <v>0</v>
      </c>
      <c r="J481" s="50">
        <v>2</v>
      </c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303">
        <f t="shared" si="5"/>
        <v>11</v>
      </c>
      <c r="W481" s="505">
        <f>SUM(F437,M436,V438,E443,M445,V446,E451,N452,U450,E458,N457,U459,F464,N466,U467,F472,M473,V471)</f>
        <v>3331.4600000000009</v>
      </c>
      <c r="X481" s="50" t="s">
        <v>97</v>
      </c>
      <c r="Y481" s="28"/>
      <c r="Z481" s="28"/>
    </row>
    <row r="482" spans="1:26" ht="15.75">
      <c r="A482" s="414" t="s">
        <v>2269</v>
      </c>
      <c r="B482" s="327"/>
      <c r="C482" s="327"/>
      <c r="D482" s="330">
        <v>3</v>
      </c>
      <c r="E482" s="330">
        <v>3</v>
      </c>
      <c r="F482" s="330">
        <v>2</v>
      </c>
      <c r="G482" s="330">
        <v>2</v>
      </c>
      <c r="H482" s="330">
        <v>3</v>
      </c>
      <c r="I482" s="330">
        <v>0</v>
      </c>
      <c r="J482" s="330">
        <v>2</v>
      </c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29">
        <f t="shared" si="5"/>
        <v>15</v>
      </c>
      <c r="W482" s="506">
        <f>SUM(E438,N439,U438,F447,M446,V443,E452,N451,U451,F459,M460,V459,E468,N467,U464,F473,M472,V472)</f>
        <v>3392.82</v>
      </c>
      <c r="X482" s="50" t="s">
        <v>98</v>
      </c>
      <c r="Y482" s="28"/>
      <c r="Z482" s="28"/>
    </row>
    <row r="483" spans="1:26" ht="15.75">
      <c r="A483" s="63" t="s">
        <v>3631</v>
      </c>
      <c r="D483" s="50">
        <v>3</v>
      </c>
      <c r="E483" s="50">
        <v>3</v>
      </c>
      <c r="F483" s="50">
        <v>1</v>
      </c>
      <c r="G483" s="50">
        <v>3</v>
      </c>
      <c r="H483" s="50">
        <v>3</v>
      </c>
      <c r="I483" s="50">
        <v>3</v>
      </c>
      <c r="J483" s="50">
        <v>3</v>
      </c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303">
        <f t="shared" si="5"/>
        <v>19</v>
      </c>
      <c r="W483" s="505">
        <f>SUM(E439,N438,V440,E444,N443,U443,F453,M452,V454,F460,M459,U461,F465,M464,V464,E474,N473,U475)</f>
        <v>3615.1899999999982</v>
      </c>
      <c r="X483" s="28"/>
      <c r="Y483" s="28"/>
      <c r="Z483" s="28"/>
    </row>
    <row r="484" spans="1:26" ht="15.75">
      <c r="A484" s="278" t="s">
        <v>2263</v>
      </c>
      <c r="D484" s="50">
        <v>0</v>
      </c>
      <c r="E484" s="50">
        <v>3</v>
      </c>
      <c r="F484" s="50">
        <v>1</v>
      </c>
      <c r="G484" s="50">
        <v>3</v>
      </c>
      <c r="H484" s="50">
        <v>0</v>
      </c>
      <c r="I484" s="50">
        <v>3</v>
      </c>
      <c r="J484" s="50">
        <v>1</v>
      </c>
      <c r="K484" s="50"/>
      <c r="L484" s="50"/>
      <c r="M484" s="50"/>
      <c r="N484" s="1"/>
      <c r="O484" s="1"/>
      <c r="P484" s="50"/>
      <c r="Q484" s="50"/>
      <c r="R484" s="50"/>
      <c r="S484" s="50"/>
      <c r="T484" s="50"/>
      <c r="U484" s="50"/>
      <c r="V484" s="303">
        <f t="shared" si="5"/>
        <v>11</v>
      </c>
      <c r="W484" s="505">
        <f>SUM(F439,M437,V437,E445,N446,U444,F451,M453,V452,E460,N458,U458,F466,M467,V465,E472,N474,U473)</f>
        <v>3029.369999999999</v>
      </c>
      <c r="X484" s="28"/>
      <c r="Y484" s="28"/>
      <c r="Z484" s="28"/>
    </row>
    <row r="485" spans="1:26" ht="15.75">
      <c r="A485" s="63" t="s">
        <v>3632</v>
      </c>
      <c r="D485" s="50">
        <v>0</v>
      </c>
      <c r="E485" s="50">
        <v>0</v>
      </c>
      <c r="F485" s="50">
        <v>3</v>
      </c>
      <c r="G485" s="50">
        <v>3</v>
      </c>
      <c r="H485" s="50">
        <v>2</v>
      </c>
      <c r="I485" s="50">
        <v>2</v>
      </c>
      <c r="J485" s="50">
        <v>3</v>
      </c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303">
        <f t="shared" si="5"/>
        <v>13</v>
      </c>
      <c r="W485" s="505">
        <f>SUM(F438,M438,V439,E446,N445,U445,F454,N450,U452,E459,N459,U460,F467,M466,V466,E475,M471,V473)</f>
        <v>3184.839999999997</v>
      </c>
      <c r="X485" s="28"/>
      <c r="Y485" s="28"/>
      <c r="Z485" s="28"/>
    </row>
    <row r="486" spans="1:26" ht="15.75">
      <c r="A486" s="278" t="s">
        <v>2298</v>
      </c>
      <c r="D486" s="50">
        <v>0</v>
      </c>
      <c r="E486" s="50">
        <v>0</v>
      </c>
      <c r="F486" s="50">
        <v>0</v>
      </c>
      <c r="G486" s="50">
        <v>1</v>
      </c>
      <c r="H486" s="50">
        <v>3</v>
      </c>
      <c r="I486" s="50">
        <v>0</v>
      </c>
      <c r="J486" s="50">
        <v>0</v>
      </c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303">
        <f t="shared" si="5"/>
        <v>4</v>
      </c>
      <c r="W486" s="505">
        <f>SUM(F436,M439,U439,F443,M447,V444,E453,N454,U453,E457,N460,V460,E464,N468,U465,F474,M475,V474)</f>
        <v>2651.1399999999962</v>
      </c>
      <c r="X486" s="28"/>
      <c r="Y486" s="28"/>
      <c r="Z486" s="28"/>
    </row>
    <row r="487" spans="1:26" ht="15.75">
      <c r="A487" s="28" t="s">
        <v>2266</v>
      </c>
      <c r="D487" s="50">
        <v>0</v>
      </c>
      <c r="E487" s="50">
        <v>2</v>
      </c>
      <c r="F487" s="50">
        <v>2</v>
      </c>
      <c r="G487" s="50">
        <v>1</v>
      </c>
      <c r="H487" s="50">
        <v>0</v>
      </c>
      <c r="I487" s="50">
        <v>3</v>
      </c>
      <c r="J487" s="50">
        <v>0</v>
      </c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303">
        <f t="shared" si="5"/>
        <v>8</v>
      </c>
      <c r="W487" s="505">
        <f>SUM(F440,M440,V436,E447,N447,U446,E454,N453,U454,E461,N461,U457,F468,M468,V467,F475,M474,V475)</f>
        <v>2404.9000000000024</v>
      </c>
      <c r="X487" s="28"/>
      <c r="Y487" s="28"/>
      <c r="Z487" s="28"/>
    </row>
    <row r="488" spans="1:26" ht="15.75">
      <c r="A488" s="281" t="s">
        <v>2299</v>
      </c>
      <c r="D488" s="50">
        <v>3</v>
      </c>
      <c r="E488" s="50">
        <v>0</v>
      </c>
      <c r="F488" s="50">
        <v>2</v>
      </c>
      <c r="G488" s="50">
        <v>0</v>
      </c>
      <c r="H488" s="50">
        <v>0</v>
      </c>
      <c r="I488" s="50">
        <v>3</v>
      </c>
      <c r="J488" s="50">
        <v>1</v>
      </c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303">
        <f t="shared" si="5"/>
        <v>9</v>
      </c>
      <c r="W488" s="505">
        <f>SUM(E440,N437,U440,F446,N444,U447,F452,M454,V450,F461,M458,V461,E467,M465,V468,E473,N475,U471)</f>
        <v>3800.5299999999952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71">
        <f>SUM(W479:W488)</f>
        <v>31270.94999999999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71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2180</v>
      </c>
      <c r="B493" s="326"/>
      <c r="D493" s="437"/>
      <c r="E493" s="437"/>
      <c r="F493" s="437"/>
      <c r="G493" s="437"/>
      <c r="H493" s="437"/>
      <c r="I493" s="437"/>
      <c r="J493" s="437"/>
      <c r="K493" s="437"/>
      <c r="L493" s="437"/>
      <c r="M493" s="437"/>
      <c r="N493" s="437"/>
      <c r="O493" s="437"/>
      <c r="P493" s="437"/>
      <c r="Q493" s="437"/>
      <c r="R493" s="437"/>
      <c r="S493" s="437"/>
      <c r="T493" s="437"/>
      <c r="U493" s="437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6"/>
      <c r="C495" s="446"/>
      <c r="D495" s="447"/>
      <c r="E495" s="447"/>
      <c r="F495" s="447"/>
      <c r="G495" s="318" t="s">
        <v>150</v>
      </c>
      <c r="H495" s="446"/>
      <c r="I495" s="319" t="s">
        <v>184</v>
      </c>
      <c r="J495" s="447"/>
      <c r="K495" s="446"/>
      <c r="L495" s="318"/>
      <c r="M495" s="446"/>
      <c r="N495" s="446"/>
      <c r="O495" s="318" t="s">
        <v>150</v>
      </c>
      <c r="P495" s="446"/>
      <c r="Q495" s="319" t="s">
        <v>844</v>
      </c>
      <c r="R495" s="446"/>
      <c r="S495" s="446"/>
      <c r="T495" s="446"/>
      <c r="U495" s="446"/>
      <c r="V495" s="446"/>
      <c r="W495" s="318" t="s">
        <v>150</v>
      </c>
    </row>
    <row r="496" spans="1:26" ht="15.75">
      <c r="A496" s="324" t="s">
        <v>3670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4601</v>
      </c>
      <c r="H496" s="320"/>
      <c r="I496" s="324" t="s">
        <v>3901</v>
      </c>
      <c r="J496" s="316"/>
      <c r="K496" s="317"/>
      <c r="L496" s="318"/>
      <c r="M496" s="470">
        <f>'Punten per wedstrijd'!E16*1.2</f>
        <v>252.60000000000005</v>
      </c>
      <c r="N496" s="470">
        <f>'Punten per wedstrijd'!E12</f>
        <v>3.9000000000000909</v>
      </c>
      <c r="O496" s="313" t="s">
        <v>4600</v>
      </c>
      <c r="P496" s="320"/>
      <c r="Q496" s="324" t="s">
        <v>3906</v>
      </c>
      <c r="R496" s="317"/>
      <c r="S496" s="317"/>
      <c r="T496" s="317"/>
      <c r="U496" s="470">
        <f>'Punten per wedstrijd'!F116*1.2</f>
        <v>536.63999999999953</v>
      </c>
      <c r="V496" s="470">
        <f>'Punten per wedstrijd'!F179</f>
        <v>677.19999999999936</v>
      </c>
      <c r="W496" s="313" t="s">
        <v>4601</v>
      </c>
    </row>
    <row r="497" spans="1:23" ht="15.75">
      <c r="A497" s="324" t="s">
        <v>3671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4600</v>
      </c>
      <c r="H497" s="320"/>
      <c r="I497" s="324" t="s">
        <v>3902</v>
      </c>
      <c r="J497" s="316"/>
      <c r="K497" s="317"/>
      <c r="L497" s="318"/>
      <c r="M497" s="470">
        <f>'Punten per wedstrijd'!E56*1.2</f>
        <v>275.87999999999982</v>
      </c>
      <c r="N497" s="470">
        <f>'Punten per wedstrijd'!E99</f>
        <v>137.29999999999984</v>
      </c>
      <c r="O497" s="313" t="s">
        <v>4600</v>
      </c>
      <c r="P497" s="320"/>
      <c r="Q497" s="324" t="s">
        <v>3907</v>
      </c>
      <c r="R497" s="317"/>
      <c r="S497" s="317"/>
      <c r="T497" s="317"/>
      <c r="U497" s="470">
        <f>'Punten per wedstrijd'!F119*1.2</f>
        <v>644.15999999999906</v>
      </c>
      <c r="V497" s="470">
        <f>'Punten per wedstrijd'!F160</f>
        <v>448.30000000000018</v>
      </c>
      <c r="W497" s="313" t="s">
        <v>4600</v>
      </c>
    </row>
    <row r="498" spans="1:23" ht="15.75">
      <c r="A498" s="324" t="s">
        <v>3672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4600</v>
      </c>
      <c r="H498" s="320"/>
      <c r="I498" s="324" t="s">
        <v>3903</v>
      </c>
      <c r="J498" s="316"/>
      <c r="K498" s="317"/>
      <c r="L498" s="318"/>
      <c r="M498" s="470">
        <f>'Punten per wedstrijd'!E59*1.2</f>
        <v>212.88000000000011</v>
      </c>
      <c r="N498" s="470">
        <f>'Punten per wedstrijd'!E46</f>
        <v>177.09999999999997</v>
      </c>
      <c r="O498" s="313" t="s">
        <v>4602</v>
      </c>
      <c r="P498" s="320"/>
      <c r="Q498" s="324" t="s">
        <v>3908</v>
      </c>
      <c r="R498" s="317"/>
      <c r="S498" s="317"/>
      <c r="T498" s="317"/>
      <c r="U498" s="470">
        <f>'Punten per wedstrijd'!F143*1.2</f>
        <v>571.56000000000017</v>
      </c>
      <c r="V498" s="470">
        <f>'Punten per wedstrijd'!F120</f>
        <v>514.7999999999995</v>
      </c>
      <c r="W498" s="313" t="s">
        <v>4602</v>
      </c>
    </row>
    <row r="499" spans="1:23" ht="15.75">
      <c r="A499" s="324" t="s">
        <v>3673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4601</v>
      </c>
      <c r="H499" s="320"/>
      <c r="I499" s="324" t="s">
        <v>3904</v>
      </c>
      <c r="J499" s="316"/>
      <c r="K499" s="317"/>
      <c r="L499" s="318"/>
      <c r="M499" s="470">
        <f>'Punten per wedstrijd'!E70*1.2</f>
        <v>270.60000000000042</v>
      </c>
      <c r="N499" s="470">
        <f>'Punten per wedstrijd'!E39</f>
        <v>551.60000000000014</v>
      </c>
      <c r="O499" s="313" t="s">
        <v>4601</v>
      </c>
      <c r="P499" s="320"/>
      <c r="Q499" s="324" t="s">
        <v>3909</v>
      </c>
      <c r="R499" s="317"/>
      <c r="S499" s="317"/>
      <c r="T499" s="317"/>
      <c r="U499" s="470">
        <f>'Punten per wedstrijd'!F174*1.2</f>
        <v>788.63999999999976</v>
      </c>
      <c r="V499" s="470">
        <f>'Punten per wedstrijd'!F163</f>
        <v>469.29999999999995</v>
      </c>
      <c r="W499" s="313" t="s">
        <v>4600</v>
      </c>
    </row>
    <row r="500" spans="1:23" ht="15.75">
      <c r="A500" s="324" t="s">
        <v>3674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4602</v>
      </c>
      <c r="H500" s="320"/>
      <c r="I500" s="324" t="s">
        <v>3905</v>
      </c>
      <c r="J500" s="316"/>
      <c r="K500" s="317"/>
      <c r="L500" s="318"/>
      <c r="M500" s="470">
        <f>'Punten per wedstrijd'!E75*1.2</f>
        <v>321.24000000000007</v>
      </c>
      <c r="N500" s="470">
        <f>'Punten per wedstrijd'!E15</f>
        <v>82.499999999999886</v>
      </c>
      <c r="O500" s="313" t="s">
        <v>4600</v>
      </c>
      <c r="P500" s="320"/>
      <c r="Q500" s="324" t="s">
        <v>3910</v>
      </c>
      <c r="R500" s="317"/>
      <c r="S500" s="317"/>
      <c r="T500" s="317"/>
      <c r="U500" s="470">
        <f>'Punten per wedstrijd'!F203*1.2</f>
        <v>988.80000000000052</v>
      </c>
      <c r="V500" s="470">
        <f>'Punten per wedstrijd'!F150</f>
        <v>530.80000000000018</v>
      </c>
      <c r="W500" s="313" t="s">
        <v>4600</v>
      </c>
    </row>
    <row r="501" spans="1:23" ht="15.75">
      <c r="A501" s="323"/>
      <c r="B501" s="320"/>
      <c r="C501" s="320"/>
      <c r="D501" s="316"/>
      <c r="E501" s="470"/>
      <c r="F501" s="470"/>
      <c r="G501" s="313"/>
      <c r="H501" s="320"/>
      <c r="I501" s="320"/>
      <c r="J501" s="316"/>
      <c r="K501" s="317"/>
      <c r="L501" s="318"/>
      <c r="M501" s="502"/>
      <c r="N501" s="502"/>
      <c r="O501" s="314"/>
      <c r="P501" s="320"/>
      <c r="Q501" s="316"/>
      <c r="R501" s="317"/>
      <c r="S501" s="317"/>
      <c r="T501" s="317"/>
      <c r="U501" s="502"/>
      <c r="V501" s="502"/>
      <c r="W501" s="314"/>
    </row>
    <row r="502" spans="1:23" s="39" customFormat="1" ht="15.75">
      <c r="A502" s="319" t="s">
        <v>2221</v>
      </c>
      <c r="B502" s="446"/>
      <c r="C502" s="446"/>
      <c r="D502" s="447"/>
      <c r="E502" s="470"/>
      <c r="F502" s="470"/>
      <c r="G502" s="449" t="s">
        <v>150</v>
      </c>
      <c r="H502" s="446"/>
      <c r="I502" s="319" t="s">
        <v>186</v>
      </c>
      <c r="J502" s="447"/>
      <c r="K502" s="446"/>
      <c r="L502" s="318"/>
      <c r="M502" s="502"/>
      <c r="N502" s="502"/>
      <c r="O502" s="449" t="s">
        <v>150</v>
      </c>
      <c r="P502" s="446"/>
      <c r="Q502" s="319" t="s">
        <v>175</v>
      </c>
      <c r="R502" s="446"/>
      <c r="S502" s="446"/>
      <c r="T502" s="446"/>
      <c r="U502" s="502"/>
      <c r="V502" s="502"/>
      <c r="W502" s="449" t="s">
        <v>150</v>
      </c>
    </row>
    <row r="503" spans="1:23" ht="15.75">
      <c r="A503" s="324" t="s">
        <v>3911</v>
      </c>
      <c r="B503" s="320"/>
      <c r="C503" s="320"/>
      <c r="D503" s="316"/>
      <c r="E503" s="470">
        <f>'Punten per wedstrijd'!F16*1.2</f>
        <v>414.71999999999963</v>
      </c>
      <c r="F503" s="470">
        <f>'Punten per wedstrijd'!F70</f>
        <v>138.39999999999986</v>
      </c>
      <c r="G503" s="313" t="s">
        <v>4600</v>
      </c>
      <c r="H503" s="320"/>
      <c r="I503" s="324" t="s">
        <v>3915</v>
      </c>
      <c r="J503" s="316"/>
      <c r="K503" s="317"/>
      <c r="L503" s="318"/>
      <c r="M503" s="470">
        <f>'Punten per wedstrijd'!G12*1.2</f>
        <v>73.799999999999173</v>
      </c>
      <c r="N503" s="470">
        <f>'Punten per wedstrijd'!G46</f>
        <v>143.49999999999955</v>
      </c>
      <c r="O503" s="313" t="s">
        <v>4601</v>
      </c>
      <c r="P503" s="320"/>
      <c r="Q503" s="324" t="s">
        <v>3920</v>
      </c>
      <c r="R503" s="317"/>
      <c r="S503" s="317"/>
      <c r="T503" s="317"/>
      <c r="U503" s="470">
        <f>'Punten per wedstrijd'!G150*1.2</f>
        <v>1074.3600000000001</v>
      </c>
      <c r="V503" s="470">
        <f>'Punten per wedstrijd'!G143</f>
        <v>494.89999999999964</v>
      </c>
      <c r="W503" s="313" t="s">
        <v>4600</v>
      </c>
    </row>
    <row r="504" spans="1:23" ht="15.75">
      <c r="A504" s="324" t="s">
        <v>3912</v>
      </c>
      <c r="B504" s="320"/>
      <c r="C504" s="320"/>
      <c r="D504" s="316"/>
      <c r="E504" s="470">
        <f>'Punten per wedstrijd'!F46*1.2</f>
        <v>247.07999999999981</v>
      </c>
      <c r="F504" s="470">
        <f>'Punten per wedstrijd'!F15</f>
        <v>426.39999999999941</v>
      </c>
      <c r="G504" s="313" t="s">
        <v>4601</v>
      </c>
      <c r="H504" s="320"/>
      <c r="I504" s="324" t="s">
        <v>3916</v>
      </c>
      <c r="J504" s="316"/>
      <c r="K504" s="317"/>
      <c r="L504" s="318"/>
      <c r="M504" s="470">
        <f>'Punten per wedstrijd'!G15*1.2</f>
        <v>248.39999999999998</v>
      </c>
      <c r="N504" s="470">
        <f>'Punten per wedstrijd'!G99</f>
        <v>207.00000000000045</v>
      </c>
      <c r="O504" s="313" t="s">
        <v>4602</v>
      </c>
      <c r="P504" s="320"/>
      <c r="Q504" s="324" t="s">
        <v>3921</v>
      </c>
      <c r="R504" s="317"/>
      <c r="S504" s="317"/>
      <c r="T504" s="317"/>
      <c r="U504" s="470">
        <f>'Punten per wedstrijd'!G160*1.2</f>
        <v>1334.6400000000003</v>
      </c>
      <c r="V504" s="470">
        <f>'Punten per wedstrijd'!G174</f>
        <v>910.09999999999991</v>
      </c>
      <c r="W504" s="313" t="s">
        <v>4600</v>
      </c>
    </row>
    <row r="505" spans="1:23" ht="15.75">
      <c r="A505" s="324" t="s">
        <v>3913</v>
      </c>
      <c r="B505" s="320"/>
      <c r="C505" s="320"/>
      <c r="D505" s="316"/>
      <c r="E505" s="470">
        <f>'Punten per wedstrijd'!F56*1.2</f>
        <v>317.51999999999987</v>
      </c>
      <c r="F505" s="470">
        <f>'Punten per wedstrijd'!F12</f>
        <v>127.49999999999977</v>
      </c>
      <c r="G505" s="313" t="s">
        <v>4600</v>
      </c>
      <c r="H505" s="320"/>
      <c r="I505" s="324" t="s">
        <v>3917</v>
      </c>
      <c r="J505" s="316"/>
      <c r="K505" s="317"/>
      <c r="L505" s="318"/>
      <c r="M505" s="470">
        <f>'Punten per wedstrijd'!G16*1.2</f>
        <v>396.71999999999935</v>
      </c>
      <c r="N505" s="470">
        <f>'Punten per wedstrijd'!G59</f>
        <v>255.50000000000045</v>
      </c>
      <c r="O505" s="313" t="s">
        <v>4600</v>
      </c>
      <c r="P505" s="320"/>
      <c r="Q505" s="324" t="s">
        <v>3922</v>
      </c>
      <c r="R505" s="317"/>
      <c r="S505" s="317"/>
      <c r="T505" s="317"/>
      <c r="U505" s="470">
        <f>'Punten per wedstrijd'!G163*1.2</f>
        <v>1073.6400000000003</v>
      </c>
      <c r="V505" s="470">
        <f>'Punten per wedstrijd'!G119</f>
        <v>867.20000000000027</v>
      </c>
      <c r="W505" s="313" t="s">
        <v>4602</v>
      </c>
    </row>
    <row r="506" spans="1:23" ht="15.75">
      <c r="A506" s="324" t="s">
        <v>3914</v>
      </c>
      <c r="B506" s="320"/>
      <c r="C506" s="320"/>
      <c r="D506" s="316"/>
      <c r="E506" s="470">
        <f>'Punten per wedstrijd'!F59*1.2</f>
        <v>444.83999999999975</v>
      </c>
      <c r="F506" s="470">
        <f>'Punten per wedstrijd'!F99</f>
        <v>339.49999999999955</v>
      </c>
      <c r="G506" s="313" t="s">
        <v>4600</v>
      </c>
      <c r="H506" s="320"/>
      <c r="I506" s="324" t="s">
        <v>3918</v>
      </c>
      <c r="J506" s="316"/>
      <c r="K506" s="317"/>
      <c r="L506" s="318"/>
      <c r="M506" s="470">
        <f>'Punten per wedstrijd'!G39*1.2</f>
        <v>72.00000000000054</v>
      </c>
      <c r="N506" s="470">
        <f>'Punten per wedstrijd'!G56</f>
        <v>222.00000000000091</v>
      </c>
      <c r="O506" s="313" t="s">
        <v>4601</v>
      </c>
      <c r="P506" s="320"/>
      <c r="Q506" s="324" t="s">
        <v>3923</v>
      </c>
      <c r="R506" s="317"/>
      <c r="S506" s="317"/>
      <c r="T506" s="317"/>
      <c r="U506" s="470">
        <f>'Punten per wedstrijd'!G179*1.2</f>
        <v>1124.0399999999975</v>
      </c>
      <c r="V506" s="470">
        <f>'Punten per wedstrijd'!G120</f>
        <v>337.59999999999945</v>
      </c>
      <c r="W506" s="313" t="s">
        <v>4600</v>
      </c>
    </row>
    <row r="507" spans="1:23" ht="15.75">
      <c r="A507" s="324" t="s">
        <v>2291</v>
      </c>
      <c r="B507" s="320"/>
      <c r="C507" s="320"/>
      <c r="D507" s="316"/>
      <c r="E507" s="470">
        <f>'Punten per wedstrijd'!F75*1.2</f>
        <v>126.72000000000043</v>
      </c>
      <c r="F507" s="470">
        <f>'Punten per wedstrijd'!F39</f>
        <v>9.6000000000003638</v>
      </c>
      <c r="G507" s="313" t="s">
        <v>4600</v>
      </c>
      <c r="H507" s="320"/>
      <c r="I507" s="324" t="s">
        <v>3919</v>
      </c>
      <c r="J507" s="316"/>
      <c r="K507" s="317"/>
      <c r="L507" s="318"/>
      <c r="M507" s="470">
        <f>'Punten per wedstrijd'!G70*1.2</f>
        <v>490.2</v>
      </c>
      <c r="N507" s="470">
        <f>'Punten per wedstrijd'!G75</f>
        <v>172.599999999999</v>
      </c>
      <c r="O507" s="313" t="s">
        <v>4600</v>
      </c>
      <c r="P507" s="320"/>
      <c r="Q507" s="324" t="s">
        <v>3924</v>
      </c>
      <c r="R507" s="317"/>
      <c r="S507" s="317"/>
      <c r="T507" s="317"/>
      <c r="U507" s="470">
        <f>'Punten per wedstrijd'!G203*1.2</f>
        <v>1086.3600000000017</v>
      </c>
      <c r="V507" s="470">
        <f>'Punten per wedstrijd'!G116</f>
        <v>396.30000000000018</v>
      </c>
      <c r="W507" s="313" t="s">
        <v>4600</v>
      </c>
    </row>
    <row r="508" spans="1:23" ht="15.75">
      <c r="A508" s="323"/>
      <c r="B508" s="320"/>
      <c r="C508" s="320"/>
      <c r="D508" s="316"/>
      <c r="E508" s="470"/>
      <c r="F508" s="470"/>
      <c r="G508" s="311"/>
      <c r="H508" s="320"/>
      <c r="I508" s="316"/>
      <c r="J508" s="316"/>
      <c r="K508" s="317"/>
      <c r="L508" s="318"/>
      <c r="M508" s="502"/>
      <c r="N508" s="502"/>
      <c r="O508" s="314"/>
      <c r="P508" s="320"/>
      <c r="Q508" s="317"/>
      <c r="R508" s="317"/>
      <c r="S508" s="317"/>
      <c r="T508" s="317"/>
      <c r="U508" s="502"/>
      <c r="V508" s="502"/>
      <c r="W508" s="314"/>
    </row>
    <row r="509" spans="1:23" s="39" customFormat="1" ht="15.75">
      <c r="A509" s="319" t="s">
        <v>187</v>
      </c>
      <c r="B509" s="446"/>
      <c r="C509" s="446"/>
      <c r="D509" s="447"/>
      <c r="E509" s="470"/>
      <c r="F509" s="470"/>
      <c r="G509" s="449" t="s">
        <v>150</v>
      </c>
      <c r="H509" s="446"/>
      <c r="I509" s="319" t="s">
        <v>188</v>
      </c>
      <c r="J509" s="447"/>
      <c r="K509" s="446"/>
      <c r="L509" s="318"/>
      <c r="M509" s="502"/>
      <c r="N509" s="502"/>
      <c r="O509" s="449" t="s">
        <v>150</v>
      </c>
      <c r="P509" s="446"/>
      <c r="Q509" s="319" t="s">
        <v>2222</v>
      </c>
      <c r="R509" s="446"/>
      <c r="S509" s="446"/>
      <c r="T509" s="446"/>
      <c r="U509" s="502"/>
      <c r="V509" s="502"/>
      <c r="W509" s="449" t="s">
        <v>150</v>
      </c>
    </row>
    <row r="510" spans="1:23" ht="15.75">
      <c r="A510" s="324" t="s">
        <v>3925</v>
      </c>
      <c r="B510" s="320"/>
      <c r="C510" s="320"/>
      <c r="D510" s="316"/>
      <c r="E510" s="470">
        <f>'Punten per wedstrijd'!H116*1.2</f>
        <v>397.55999999999966</v>
      </c>
      <c r="F510" s="470">
        <f>'Punten per wedstrijd'!H119</f>
        <v>616.39999999999964</v>
      </c>
      <c r="G510" s="313" t="s">
        <v>4601</v>
      </c>
      <c r="H510" s="320"/>
      <c r="I510" s="324" t="s">
        <v>3929</v>
      </c>
      <c r="J510" s="316"/>
      <c r="K510" s="317"/>
      <c r="L510" s="318"/>
      <c r="M510" s="470"/>
      <c r="N510" s="470"/>
      <c r="O510" s="314"/>
      <c r="P510" s="320"/>
      <c r="Q510" s="324" t="s">
        <v>3934</v>
      </c>
      <c r="R510" s="317"/>
      <c r="S510" s="317"/>
      <c r="T510" s="317"/>
      <c r="U510" s="470"/>
      <c r="V510" s="470"/>
      <c r="W510" s="313"/>
    </row>
    <row r="511" spans="1:23" ht="15.75">
      <c r="A511" s="324" t="s">
        <v>2231</v>
      </c>
      <c r="B511" s="320"/>
      <c r="C511" s="320"/>
      <c r="D511" s="316"/>
      <c r="E511" s="470">
        <f>'Punten per wedstrijd'!H120*1.2</f>
        <v>782.88000000000068</v>
      </c>
      <c r="F511" s="470">
        <f>'Punten per wedstrijd'!H160</f>
        <v>635.09999999999764</v>
      </c>
      <c r="G511" s="313" t="s">
        <v>4602</v>
      </c>
      <c r="H511" s="320"/>
      <c r="I511" s="324" t="s">
        <v>3930</v>
      </c>
      <c r="J511" s="316"/>
      <c r="K511" s="317"/>
      <c r="L511" s="318"/>
      <c r="M511" s="470"/>
      <c r="N511" s="470"/>
      <c r="O511" s="314"/>
      <c r="P511" s="320"/>
      <c r="Q511" s="324" t="s">
        <v>3935</v>
      </c>
      <c r="R511" s="317"/>
      <c r="S511" s="317"/>
      <c r="T511" s="317"/>
      <c r="U511" s="470"/>
      <c r="V511" s="470"/>
      <c r="W511" s="314"/>
    </row>
    <row r="512" spans="1:23" ht="15.75">
      <c r="A512" s="324" t="s">
        <v>3926</v>
      </c>
      <c r="B512" s="320"/>
      <c r="C512" s="320"/>
      <c r="D512" s="316"/>
      <c r="E512" s="470">
        <f>'Punten per wedstrijd'!H143*1.2</f>
        <v>722.0400000000003</v>
      </c>
      <c r="F512" s="470">
        <f>'Punten per wedstrijd'!H203</f>
        <v>556.60000000000036</v>
      </c>
      <c r="G512" s="313" t="s">
        <v>4600</v>
      </c>
      <c r="H512" s="320"/>
      <c r="I512" s="324" t="s">
        <v>3931</v>
      </c>
      <c r="J512" s="316"/>
      <c r="K512" s="317"/>
      <c r="L512" s="318"/>
      <c r="M512" s="470"/>
      <c r="N512" s="470"/>
      <c r="O512" s="314"/>
      <c r="P512" s="320"/>
      <c r="Q512" s="324" t="s">
        <v>3936</v>
      </c>
      <c r="R512" s="317"/>
      <c r="S512" s="317"/>
      <c r="T512" s="317"/>
      <c r="U512" s="470"/>
      <c r="V512" s="470"/>
      <c r="W512" s="314"/>
    </row>
    <row r="513" spans="1:24" ht="15.75">
      <c r="A513" s="324" t="s">
        <v>3927</v>
      </c>
      <c r="B513" s="320"/>
      <c r="C513" s="320"/>
      <c r="D513" s="316"/>
      <c r="E513" s="470">
        <f>'Punten per wedstrijd'!H174*1.2</f>
        <v>958.31999999999925</v>
      </c>
      <c r="F513" s="470">
        <f>'Punten per wedstrijd'!H150</f>
        <v>440.20000000000027</v>
      </c>
      <c r="G513" s="313" t="s">
        <v>4600</v>
      </c>
      <c r="H513" s="320"/>
      <c r="I513" s="324" t="s">
        <v>3932</v>
      </c>
      <c r="J513" s="316"/>
      <c r="K513" s="317"/>
      <c r="L513" s="318"/>
      <c r="M513" s="470"/>
      <c r="N513" s="470"/>
      <c r="O513" s="314"/>
      <c r="P513" s="320"/>
      <c r="Q513" s="324" t="s">
        <v>2301</v>
      </c>
      <c r="R513" s="317"/>
      <c r="S513" s="317"/>
      <c r="T513" s="317"/>
      <c r="U513" s="470"/>
      <c r="V513" s="470"/>
      <c r="W513" s="313"/>
    </row>
    <row r="514" spans="1:24" ht="15.75">
      <c r="A514" s="324" t="s">
        <v>3928</v>
      </c>
      <c r="B514" s="320"/>
      <c r="C514" s="320"/>
      <c r="D514" s="316"/>
      <c r="E514" s="470">
        <f>'Punten per wedstrijd'!H179*1.2</f>
        <v>953.75999999999794</v>
      </c>
      <c r="F514" s="470">
        <f>'Punten per wedstrijd'!H163</f>
        <v>441.39999999999964</v>
      </c>
      <c r="G514" s="313" t="s">
        <v>4600</v>
      </c>
      <c r="H514" s="316"/>
      <c r="I514" s="324" t="s">
        <v>3933</v>
      </c>
      <c r="J514" s="316"/>
      <c r="K514" s="317"/>
      <c r="L514" s="318"/>
      <c r="M514" s="470"/>
      <c r="N514" s="470"/>
      <c r="O514" s="313"/>
      <c r="P514" s="317"/>
      <c r="Q514" s="324" t="s">
        <v>3937</v>
      </c>
      <c r="R514" s="317"/>
      <c r="S514" s="317"/>
      <c r="T514" s="317"/>
      <c r="U514" s="470"/>
      <c r="V514" s="470"/>
      <c r="W514" s="314"/>
      <c r="X514" s="28"/>
    </row>
    <row r="515" spans="1:24" ht="15.75">
      <c r="A515" s="322"/>
      <c r="B515" s="320"/>
      <c r="C515" s="320"/>
      <c r="D515" s="316"/>
      <c r="E515" s="470"/>
      <c r="F515" s="470"/>
      <c r="G515" s="311"/>
      <c r="H515" s="316"/>
      <c r="I515" s="315"/>
      <c r="J515" s="316"/>
      <c r="K515" s="317"/>
      <c r="L515" s="318"/>
      <c r="M515" s="502"/>
      <c r="N515" s="502"/>
      <c r="O515" s="314"/>
      <c r="P515" s="317"/>
      <c r="Q515" s="315"/>
      <c r="R515" s="317"/>
      <c r="S515" s="317"/>
      <c r="T515" s="317"/>
      <c r="U515" s="502"/>
      <c r="V515" s="502"/>
      <c r="W515" s="314"/>
      <c r="X515" s="28"/>
    </row>
    <row r="516" spans="1:24" s="39" customFormat="1" ht="15.75">
      <c r="A516" s="319" t="s">
        <v>2223</v>
      </c>
      <c r="B516" s="446"/>
      <c r="C516" s="446"/>
      <c r="D516" s="447"/>
      <c r="E516" s="470"/>
      <c r="F516" s="470"/>
      <c r="G516" s="449" t="s">
        <v>150</v>
      </c>
      <c r="H516" s="446"/>
      <c r="I516" s="319" t="s">
        <v>3559</v>
      </c>
      <c r="J516" s="447"/>
      <c r="K516" s="446"/>
      <c r="L516" s="318"/>
      <c r="M516" s="502"/>
      <c r="N516" s="502"/>
      <c r="O516" s="449" t="s">
        <v>150</v>
      </c>
      <c r="P516" s="446"/>
      <c r="Q516" s="319" t="s">
        <v>3560</v>
      </c>
      <c r="R516" s="446"/>
      <c r="S516" s="446"/>
      <c r="T516" s="446"/>
      <c r="U516" s="502"/>
      <c r="V516" s="502"/>
      <c r="W516" s="449" t="s">
        <v>150</v>
      </c>
    </row>
    <row r="517" spans="1:24" ht="15.75">
      <c r="A517" s="324" t="s">
        <v>4427</v>
      </c>
      <c r="B517" s="320"/>
      <c r="C517" s="320"/>
      <c r="D517" s="316"/>
      <c r="E517" s="470"/>
      <c r="F517" s="470"/>
      <c r="G517" s="314"/>
      <c r="H517" s="320"/>
      <c r="I517" s="324" t="s">
        <v>4428</v>
      </c>
      <c r="J517" s="316"/>
      <c r="K517" s="317"/>
      <c r="L517" s="318"/>
      <c r="M517" s="470"/>
      <c r="N517" s="470"/>
      <c r="O517" s="314"/>
      <c r="P517" s="320"/>
      <c r="Q517" s="324" t="s">
        <v>4429</v>
      </c>
      <c r="R517" s="317"/>
      <c r="S517" s="317"/>
      <c r="T517" s="317"/>
      <c r="U517" s="470"/>
      <c r="V517" s="470"/>
      <c r="W517" s="313"/>
      <c r="X517" s="28"/>
    </row>
    <row r="518" spans="1:24" ht="15.75">
      <c r="A518" s="324" t="s">
        <v>4430</v>
      </c>
      <c r="B518" s="320"/>
      <c r="C518" s="320"/>
      <c r="D518" s="316"/>
      <c r="E518" s="470"/>
      <c r="F518" s="470"/>
      <c r="G518" s="314"/>
      <c r="H518" s="320"/>
      <c r="I518" s="324" t="s">
        <v>4431</v>
      </c>
      <c r="J518" s="316"/>
      <c r="K518" s="317"/>
      <c r="L518" s="318"/>
      <c r="M518" s="470"/>
      <c r="N518" s="470"/>
      <c r="O518" s="314"/>
      <c r="P518" s="320"/>
      <c r="Q518" s="324" t="s">
        <v>4432</v>
      </c>
      <c r="R518" s="317"/>
      <c r="S518" s="317"/>
      <c r="T518" s="317"/>
      <c r="U518" s="470"/>
      <c r="V518" s="470"/>
      <c r="W518" s="314"/>
      <c r="X518" s="28"/>
    </row>
    <row r="519" spans="1:24" ht="15.75">
      <c r="A519" s="324" t="s">
        <v>4433</v>
      </c>
      <c r="B519" s="320"/>
      <c r="C519" s="320"/>
      <c r="D519" s="316"/>
      <c r="E519" s="470"/>
      <c r="F519" s="470"/>
      <c r="G519" s="313"/>
      <c r="H519" s="320"/>
      <c r="I519" s="324" t="s">
        <v>4434</v>
      </c>
      <c r="J519" s="316"/>
      <c r="K519" s="317"/>
      <c r="L519" s="318"/>
      <c r="M519" s="470"/>
      <c r="N519" s="470"/>
      <c r="O519" s="313"/>
      <c r="P519" s="320"/>
      <c r="Q519" s="324" t="s">
        <v>4435</v>
      </c>
      <c r="R519" s="317"/>
      <c r="S519" s="317"/>
      <c r="T519" s="317"/>
      <c r="U519" s="470"/>
      <c r="V519" s="470"/>
      <c r="W519" s="313"/>
      <c r="X519" s="28"/>
    </row>
    <row r="520" spans="1:24" ht="15.75">
      <c r="A520" s="324" t="s">
        <v>4436</v>
      </c>
      <c r="B520" s="320"/>
      <c r="C520" s="320"/>
      <c r="D520" s="316"/>
      <c r="E520" s="470"/>
      <c r="F520" s="470"/>
      <c r="G520" s="314"/>
      <c r="H520" s="320"/>
      <c r="I520" s="324" t="s">
        <v>4437</v>
      </c>
      <c r="J520" s="316"/>
      <c r="K520" s="317"/>
      <c r="L520" s="318"/>
      <c r="M520" s="470"/>
      <c r="N520" s="470"/>
      <c r="O520" s="313"/>
      <c r="P520" s="320"/>
      <c r="Q520" s="324" t="s">
        <v>4438</v>
      </c>
      <c r="R520" s="317"/>
      <c r="S520" s="317"/>
      <c r="T520" s="317"/>
      <c r="U520" s="470"/>
      <c r="V520" s="470"/>
      <c r="W520" s="313"/>
      <c r="X520" s="28"/>
    </row>
    <row r="521" spans="1:24" ht="15.75">
      <c r="A521" s="324" t="s">
        <v>4439</v>
      </c>
      <c r="B521" s="320"/>
      <c r="C521" s="320"/>
      <c r="D521" s="316"/>
      <c r="E521" s="470"/>
      <c r="F521" s="470"/>
      <c r="G521" s="313"/>
      <c r="H521" s="320"/>
      <c r="I521" s="324" t="s">
        <v>4440</v>
      </c>
      <c r="J521" s="316"/>
      <c r="K521" s="317"/>
      <c r="L521" s="318"/>
      <c r="M521" s="470"/>
      <c r="N521" s="470"/>
      <c r="O521" s="314"/>
      <c r="P521" s="320"/>
      <c r="Q521" s="324" t="s">
        <v>4441</v>
      </c>
      <c r="R521" s="317"/>
      <c r="S521" s="317"/>
      <c r="T521" s="317"/>
      <c r="U521" s="470"/>
      <c r="V521" s="470"/>
      <c r="W521" s="313"/>
      <c r="X521" s="28"/>
    </row>
    <row r="522" spans="1:24" ht="15.75">
      <c r="A522" s="323"/>
      <c r="B522" s="320"/>
      <c r="C522" s="320"/>
      <c r="D522" s="316"/>
      <c r="E522" s="470"/>
      <c r="F522" s="470"/>
      <c r="G522" s="313"/>
      <c r="H522" s="320"/>
      <c r="I522" s="320"/>
      <c r="J522" s="316"/>
      <c r="K522" s="317"/>
      <c r="L522" s="318"/>
      <c r="M522" s="502"/>
      <c r="N522" s="502"/>
      <c r="O522" s="314"/>
      <c r="P522" s="320"/>
      <c r="Q522" s="316"/>
      <c r="R522" s="317"/>
      <c r="S522" s="317"/>
      <c r="T522" s="317"/>
      <c r="U522" s="502"/>
      <c r="V522" s="502"/>
      <c r="W522" s="314"/>
      <c r="X522" s="28"/>
    </row>
    <row r="523" spans="1:24" s="39" customFormat="1" ht="15.75">
      <c r="A523" s="319" t="s">
        <v>192</v>
      </c>
      <c r="B523" s="446"/>
      <c r="C523" s="446"/>
      <c r="D523" s="447"/>
      <c r="E523" s="470"/>
      <c r="F523" s="470"/>
      <c r="G523" s="449" t="s">
        <v>150</v>
      </c>
      <c r="H523" s="446"/>
      <c r="I523" s="319" t="s">
        <v>193</v>
      </c>
      <c r="J523" s="447"/>
      <c r="K523" s="446"/>
      <c r="L523" s="318"/>
      <c r="M523" s="502"/>
      <c r="N523" s="502"/>
      <c r="O523" s="449" t="s">
        <v>150</v>
      </c>
      <c r="P523" s="446"/>
      <c r="Q523" s="319" t="s">
        <v>196</v>
      </c>
      <c r="R523" s="446"/>
      <c r="S523" s="446"/>
      <c r="T523" s="446"/>
      <c r="U523" s="502"/>
      <c r="V523" s="502"/>
      <c r="W523" s="449" t="s">
        <v>150</v>
      </c>
    </row>
    <row r="524" spans="1:24" ht="15.75">
      <c r="A524" s="324" t="s">
        <v>4442</v>
      </c>
      <c r="B524" s="320"/>
      <c r="C524" s="320"/>
      <c r="D524" s="316"/>
      <c r="E524" s="470"/>
      <c r="F524" s="470"/>
      <c r="G524" s="314"/>
      <c r="H524" s="320"/>
      <c r="I524" s="324" t="s">
        <v>4443</v>
      </c>
      <c r="J524" s="316"/>
      <c r="K524" s="317"/>
      <c r="L524" s="318"/>
      <c r="M524" s="470"/>
      <c r="N524" s="470"/>
      <c r="O524" s="313"/>
      <c r="P524" s="320"/>
      <c r="Q524" s="324" t="s">
        <v>4444</v>
      </c>
      <c r="R524" s="317"/>
      <c r="S524" s="317"/>
      <c r="T524" s="317"/>
      <c r="U524" s="470"/>
      <c r="V524" s="470"/>
      <c r="W524" s="314"/>
      <c r="X524" s="28"/>
    </row>
    <row r="525" spans="1:24" ht="15.75">
      <c r="A525" s="324" t="s">
        <v>4445</v>
      </c>
      <c r="B525" s="320"/>
      <c r="C525" s="320"/>
      <c r="D525" s="316"/>
      <c r="E525" s="470"/>
      <c r="F525" s="470"/>
      <c r="G525" s="313"/>
      <c r="H525" s="320"/>
      <c r="I525" s="324" t="s">
        <v>4446</v>
      </c>
      <c r="J525" s="316"/>
      <c r="K525" s="317"/>
      <c r="L525" s="318"/>
      <c r="M525" s="470"/>
      <c r="N525" s="470"/>
      <c r="O525" s="314"/>
      <c r="P525" s="320"/>
      <c r="Q525" s="324" t="s">
        <v>4447</v>
      </c>
      <c r="R525" s="317"/>
      <c r="S525" s="317"/>
      <c r="T525" s="317"/>
      <c r="U525" s="470"/>
      <c r="V525" s="470"/>
      <c r="W525" s="314"/>
      <c r="X525" s="28"/>
    </row>
    <row r="526" spans="1:24" ht="15.75">
      <c r="A526" s="324" t="s">
        <v>4448</v>
      </c>
      <c r="B526" s="320"/>
      <c r="C526" s="320"/>
      <c r="D526" s="316"/>
      <c r="E526" s="470"/>
      <c r="F526" s="470"/>
      <c r="G526" s="313"/>
      <c r="H526" s="320"/>
      <c r="I526" s="324" t="s">
        <v>4449</v>
      </c>
      <c r="J526" s="316"/>
      <c r="K526" s="317"/>
      <c r="L526" s="318"/>
      <c r="M526" s="470"/>
      <c r="N526" s="470"/>
      <c r="O526" s="314"/>
      <c r="P526" s="320"/>
      <c r="Q526" s="324" t="s">
        <v>4450</v>
      </c>
      <c r="R526" s="317"/>
      <c r="S526" s="317"/>
      <c r="T526" s="317"/>
      <c r="U526" s="470"/>
      <c r="V526" s="470"/>
      <c r="W526" s="313"/>
      <c r="X526" s="28"/>
    </row>
    <row r="527" spans="1:24" ht="15.75">
      <c r="A527" s="324" t="s">
        <v>4451</v>
      </c>
      <c r="B527" s="320"/>
      <c r="C527" s="320"/>
      <c r="D527" s="316"/>
      <c r="E527" s="470"/>
      <c r="F527" s="470"/>
      <c r="G527" s="314"/>
      <c r="H527" s="320"/>
      <c r="I527" s="324" t="s">
        <v>4452</v>
      </c>
      <c r="J527" s="316"/>
      <c r="K527" s="317"/>
      <c r="L527" s="318"/>
      <c r="M527" s="470"/>
      <c r="N527" s="470"/>
      <c r="O527" s="314"/>
      <c r="P527" s="320"/>
      <c r="Q527" s="324" t="s">
        <v>4453</v>
      </c>
      <c r="R527" s="317"/>
      <c r="S527" s="317"/>
      <c r="T527" s="317"/>
      <c r="U527" s="470"/>
      <c r="V527" s="470"/>
      <c r="W527" s="313"/>
      <c r="X527" s="28"/>
    </row>
    <row r="528" spans="1:24" ht="15.75">
      <c r="A528" s="324" t="s">
        <v>2289</v>
      </c>
      <c r="B528" s="320"/>
      <c r="C528" s="320"/>
      <c r="D528" s="316"/>
      <c r="E528" s="470"/>
      <c r="F528" s="470"/>
      <c r="G528" s="314"/>
      <c r="H528" s="320"/>
      <c r="I528" s="324" t="s">
        <v>4454</v>
      </c>
      <c r="J528" s="316"/>
      <c r="K528" s="317"/>
      <c r="L528" s="318"/>
      <c r="M528" s="470"/>
      <c r="N528" s="470"/>
      <c r="O528" s="314"/>
      <c r="P528" s="320"/>
      <c r="Q528" s="324" t="s">
        <v>4455</v>
      </c>
      <c r="R528" s="317"/>
      <c r="S528" s="317"/>
      <c r="T528" s="317"/>
      <c r="U528" s="470"/>
      <c r="V528" s="470"/>
      <c r="W528" s="313"/>
      <c r="X528" s="28"/>
    </row>
    <row r="529" spans="1:26" ht="15.75">
      <c r="A529" s="323"/>
      <c r="B529" s="320"/>
      <c r="C529" s="320"/>
      <c r="D529" s="316"/>
      <c r="E529" s="470"/>
      <c r="F529" s="470"/>
      <c r="G529" s="311"/>
      <c r="H529" s="320"/>
      <c r="I529" s="316"/>
      <c r="J529" s="316"/>
      <c r="K529" s="317"/>
      <c r="L529" s="318"/>
      <c r="M529" s="502"/>
      <c r="N529" s="502"/>
      <c r="O529" s="314"/>
      <c r="P529" s="320"/>
      <c r="Q529" s="317"/>
      <c r="R529" s="317"/>
      <c r="S529" s="317"/>
      <c r="T529" s="317"/>
      <c r="U529" s="502"/>
      <c r="V529" s="502"/>
      <c r="W529" s="314"/>
      <c r="X529" s="28"/>
    </row>
    <row r="530" spans="1:26" s="39" customFormat="1" ht="15.75">
      <c r="A530" s="319" t="s">
        <v>194</v>
      </c>
      <c r="B530" s="446"/>
      <c r="C530" s="446"/>
      <c r="D530" s="447"/>
      <c r="E530" s="470"/>
      <c r="F530" s="470"/>
      <c r="G530" s="449" t="s">
        <v>150</v>
      </c>
      <c r="H530" s="446"/>
      <c r="I530" s="319" t="s">
        <v>195</v>
      </c>
      <c r="J530" s="447"/>
      <c r="K530" s="446"/>
      <c r="L530" s="318"/>
      <c r="M530" s="502"/>
      <c r="N530" s="502"/>
      <c r="O530" s="449" t="s">
        <v>150</v>
      </c>
      <c r="P530" s="446"/>
      <c r="Q530" s="319" t="s">
        <v>176</v>
      </c>
      <c r="R530" s="446"/>
      <c r="S530" s="446"/>
      <c r="T530" s="446"/>
      <c r="U530" s="502"/>
      <c r="V530" s="502"/>
      <c r="W530" s="449" t="s">
        <v>150</v>
      </c>
    </row>
    <row r="531" spans="1:26" ht="15.75">
      <c r="A531" s="324" t="s">
        <v>4456</v>
      </c>
      <c r="B531" s="320"/>
      <c r="C531" s="320"/>
      <c r="D531" s="316"/>
      <c r="E531" s="470"/>
      <c r="F531" s="470"/>
      <c r="G531" s="313"/>
      <c r="H531" s="320"/>
      <c r="I531" s="324" t="s">
        <v>4457</v>
      </c>
      <c r="J531" s="316"/>
      <c r="K531" s="317"/>
      <c r="L531" s="318"/>
      <c r="M531" s="470"/>
      <c r="N531" s="470"/>
      <c r="O531" s="314"/>
      <c r="P531" s="320"/>
      <c r="Q531" s="324" t="s">
        <v>4458</v>
      </c>
      <c r="R531" s="317"/>
      <c r="S531" s="317"/>
      <c r="T531" s="317"/>
      <c r="U531" s="470"/>
      <c r="V531" s="470"/>
      <c r="W531" s="314"/>
      <c r="X531" s="28"/>
    </row>
    <row r="532" spans="1:26" ht="15.75">
      <c r="A532" s="324" t="s">
        <v>2227</v>
      </c>
      <c r="B532" s="320"/>
      <c r="C532" s="320"/>
      <c r="D532" s="316"/>
      <c r="E532" s="470"/>
      <c r="F532" s="470"/>
      <c r="G532" s="314"/>
      <c r="H532" s="320"/>
      <c r="I532" s="324" t="s">
        <v>4459</v>
      </c>
      <c r="J532" s="316"/>
      <c r="K532" s="317"/>
      <c r="L532" s="318"/>
      <c r="M532" s="470"/>
      <c r="N532" s="470"/>
      <c r="O532" s="314"/>
      <c r="P532" s="320"/>
      <c r="Q532" s="324" t="s">
        <v>4460</v>
      </c>
      <c r="R532" s="317"/>
      <c r="S532" s="317"/>
      <c r="T532" s="317"/>
      <c r="U532" s="470"/>
      <c r="V532" s="470"/>
      <c r="W532" s="313"/>
      <c r="X532" s="28"/>
    </row>
    <row r="533" spans="1:26" ht="15.75">
      <c r="A533" s="324" t="s">
        <v>4461</v>
      </c>
      <c r="B533" s="320"/>
      <c r="C533" s="320"/>
      <c r="D533" s="316"/>
      <c r="E533" s="470"/>
      <c r="F533" s="470"/>
      <c r="G533" s="313"/>
      <c r="H533" s="320"/>
      <c r="I533" s="324" t="s">
        <v>4462</v>
      </c>
      <c r="J533" s="316"/>
      <c r="K533" s="317"/>
      <c r="L533" s="318"/>
      <c r="M533" s="470"/>
      <c r="N533" s="470"/>
      <c r="O533" s="314"/>
      <c r="P533" s="320"/>
      <c r="Q533" s="324" t="s">
        <v>4463</v>
      </c>
      <c r="R533" s="317"/>
      <c r="S533" s="317"/>
      <c r="T533" s="317"/>
      <c r="U533" s="470"/>
      <c r="V533" s="470"/>
      <c r="W533" s="314"/>
      <c r="X533" s="28"/>
    </row>
    <row r="534" spans="1:26" ht="15.75">
      <c r="A534" s="324" t="s">
        <v>4464</v>
      </c>
      <c r="B534" s="320"/>
      <c r="C534" s="320"/>
      <c r="D534" s="316"/>
      <c r="E534" s="470"/>
      <c r="F534" s="470"/>
      <c r="G534" s="313"/>
      <c r="H534" s="320"/>
      <c r="I534" s="324" t="s">
        <v>4465</v>
      </c>
      <c r="J534" s="316"/>
      <c r="K534" s="317"/>
      <c r="L534" s="318"/>
      <c r="M534" s="470"/>
      <c r="N534" s="470"/>
      <c r="O534" s="313"/>
      <c r="P534" s="320"/>
      <c r="Q534" s="324" t="s">
        <v>2305</v>
      </c>
      <c r="R534" s="317"/>
      <c r="S534" s="317"/>
      <c r="T534" s="317"/>
      <c r="U534" s="470"/>
      <c r="V534" s="470"/>
      <c r="W534" s="314"/>
      <c r="X534" s="28"/>
    </row>
    <row r="535" spans="1:26" ht="15.75">
      <c r="A535" s="324" t="s">
        <v>4466</v>
      </c>
      <c r="B535" s="320"/>
      <c r="C535" s="320"/>
      <c r="D535" s="316"/>
      <c r="E535" s="470"/>
      <c r="F535" s="470"/>
      <c r="G535" s="314"/>
      <c r="H535" s="316"/>
      <c r="I535" s="324" t="s">
        <v>4467</v>
      </c>
      <c r="J535" s="316"/>
      <c r="K535" s="317"/>
      <c r="L535" s="318"/>
      <c r="M535" s="470"/>
      <c r="N535" s="470"/>
      <c r="O535" s="313"/>
      <c r="P535" s="317"/>
      <c r="Q535" s="324" t="s">
        <v>4468</v>
      </c>
      <c r="R535" s="317"/>
      <c r="S535" s="317"/>
      <c r="T535" s="317"/>
      <c r="U535" s="470"/>
      <c r="V535" s="470"/>
      <c r="W535" s="314"/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7" t="s">
        <v>3486</v>
      </c>
      <c r="E538" s="437" t="s">
        <v>3487</v>
      </c>
      <c r="F538" s="437" t="s">
        <v>844</v>
      </c>
      <c r="G538" s="437" t="s">
        <v>2540</v>
      </c>
      <c r="H538" s="437" t="s">
        <v>2208</v>
      </c>
      <c r="I538" s="437" t="s">
        <v>2210</v>
      </c>
      <c r="J538" s="437" t="s">
        <v>2209</v>
      </c>
      <c r="K538" s="437" t="s">
        <v>2211</v>
      </c>
      <c r="L538" s="437" t="s">
        <v>2212</v>
      </c>
      <c r="M538" s="437" t="s">
        <v>2213</v>
      </c>
      <c r="N538" s="437" t="s">
        <v>2214</v>
      </c>
      <c r="O538" s="437" t="s">
        <v>2215</v>
      </c>
      <c r="P538" s="437" t="s">
        <v>2216</v>
      </c>
      <c r="Q538" s="437" t="s">
        <v>2217</v>
      </c>
      <c r="R538" s="437" t="s">
        <v>2218</v>
      </c>
      <c r="S538" s="437" t="s">
        <v>2195</v>
      </c>
      <c r="T538" s="437" t="s">
        <v>2219</v>
      </c>
      <c r="U538" s="437" t="s">
        <v>2220</v>
      </c>
      <c r="V538" s="202" t="s">
        <v>40</v>
      </c>
      <c r="W538" s="28"/>
      <c r="X538" s="28"/>
      <c r="Y538" s="28"/>
      <c r="Z538" s="28"/>
    </row>
    <row r="539" spans="1:26" ht="15.75">
      <c r="A539" s="281" t="s">
        <v>3633</v>
      </c>
      <c r="D539" s="50">
        <v>0</v>
      </c>
      <c r="E539" s="50">
        <v>0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/>
      <c r="L539" s="50"/>
      <c r="M539" s="1"/>
      <c r="N539" s="50"/>
      <c r="O539" s="50"/>
      <c r="P539" s="50"/>
      <c r="Q539" s="50"/>
      <c r="R539" s="50"/>
      <c r="S539" s="50"/>
      <c r="T539" s="50"/>
      <c r="U539" s="50"/>
      <c r="V539" s="303">
        <f t="shared" ref="V539:V548" si="6">SUM(D539:U539)</f>
        <v>0</v>
      </c>
      <c r="W539" s="505">
        <f>SUM(E496,N496,U496,F505,M503,V507,E510,M510,V511,F517,M517,V517,E526,N524,U528,F531,N531,U532)</f>
        <v>1767.1799999999985</v>
      </c>
      <c r="X539" s="50" t="s">
        <v>100</v>
      </c>
      <c r="Y539" s="28"/>
      <c r="Z539" s="28"/>
    </row>
    <row r="540" spans="1:26" ht="15.75">
      <c r="A540" s="28" t="s">
        <v>2292</v>
      </c>
      <c r="D540" s="50">
        <v>3</v>
      </c>
      <c r="E540" s="50">
        <v>0</v>
      </c>
      <c r="F540" s="50">
        <v>3</v>
      </c>
      <c r="G540" s="50">
        <v>3</v>
      </c>
      <c r="H540" s="50">
        <v>2</v>
      </c>
      <c r="I540" s="50">
        <v>1</v>
      </c>
      <c r="J540" s="50">
        <v>3</v>
      </c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303">
        <f t="shared" si="6"/>
        <v>15</v>
      </c>
      <c r="W540" s="505">
        <f>SUM(E497,N500,U497,F504,M504,V505,F510,M511,V513,F518,M521,V518,E525,N525,U526,E531,N532,U534)</f>
        <v>3421.5799999999981</v>
      </c>
      <c r="X540" s="50" t="s">
        <v>101</v>
      </c>
      <c r="Y540" s="28"/>
      <c r="Z540" s="28"/>
    </row>
    <row r="541" spans="1:26" ht="15.75">
      <c r="A541" s="281" t="s">
        <v>2259</v>
      </c>
      <c r="D541" s="50">
        <v>0</v>
      </c>
      <c r="E541" s="50">
        <v>3</v>
      </c>
      <c r="F541" s="50">
        <v>1</v>
      </c>
      <c r="G541" s="50">
        <v>3</v>
      </c>
      <c r="H541" s="50">
        <v>3</v>
      </c>
      <c r="I541" s="50">
        <v>0</v>
      </c>
      <c r="J541" s="50">
        <v>2</v>
      </c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303">
        <f t="shared" si="6"/>
        <v>12</v>
      </c>
      <c r="W541" s="505">
        <f>SUM(F497,M496,V498,E503,M505,V506,E511,N512,U510,E518,N517,U519,F524,N526,U527,F532,M533,V531)</f>
        <v>2833.3199999999983</v>
      </c>
      <c r="X541" s="50" t="s">
        <v>102</v>
      </c>
      <c r="Y541" s="28"/>
      <c r="Z541" s="28"/>
    </row>
    <row r="542" spans="1:26" ht="15.75">
      <c r="A542" s="496" t="s">
        <v>2281</v>
      </c>
      <c r="B542" s="327"/>
      <c r="C542" s="327"/>
      <c r="D542" s="330">
        <v>3</v>
      </c>
      <c r="E542" s="330">
        <v>3</v>
      </c>
      <c r="F542" s="330">
        <v>2</v>
      </c>
      <c r="G542" s="330">
        <v>0</v>
      </c>
      <c r="H542" s="330">
        <v>0</v>
      </c>
      <c r="I542" s="330">
        <v>0</v>
      </c>
      <c r="J542" s="330">
        <v>3</v>
      </c>
      <c r="K542" s="330"/>
      <c r="L542" s="330"/>
      <c r="M542" s="330"/>
      <c r="N542" s="330"/>
      <c r="O542" s="384"/>
      <c r="P542" s="330"/>
      <c r="Q542" s="330"/>
      <c r="R542" s="330"/>
      <c r="S542" s="330"/>
      <c r="T542" s="330"/>
      <c r="U542" s="330"/>
      <c r="V542" s="329">
        <f t="shared" si="6"/>
        <v>11</v>
      </c>
      <c r="W542" s="506">
        <f>SUM(E498,N499,U498,F507,M506,V503,E512,N511,U511,F519,M520,V519,E528,N527,U524,F533,M532,V532)</f>
        <v>3520.0600000000013</v>
      </c>
      <c r="X542" s="50" t="s">
        <v>103</v>
      </c>
      <c r="Y542" s="28"/>
      <c r="Z542" s="28"/>
    </row>
    <row r="543" spans="1:26" ht="15.75">
      <c r="A543" s="281" t="s">
        <v>2262</v>
      </c>
      <c r="D543" s="50">
        <v>0</v>
      </c>
      <c r="E543" s="50">
        <v>1</v>
      </c>
      <c r="F543" s="50">
        <v>0</v>
      </c>
      <c r="G543" s="50">
        <v>0</v>
      </c>
      <c r="H543" s="50">
        <v>3</v>
      </c>
      <c r="I543" s="50">
        <v>3</v>
      </c>
      <c r="J543" s="50">
        <v>0</v>
      </c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303">
        <f t="shared" si="6"/>
        <v>7</v>
      </c>
      <c r="W543" s="505">
        <f>SUM(E499,N498,V500,E504,N503,U503,F513,M512,V514,F520,M519,U521,F525,M524,V524,E534,N533,U535)</f>
        <v>2930.44</v>
      </c>
      <c r="X543" s="28"/>
      <c r="Y543" s="28"/>
      <c r="Z543" s="28"/>
    </row>
    <row r="544" spans="1:26" ht="15.75">
      <c r="A544" s="278" t="s">
        <v>3634</v>
      </c>
      <c r="D544" s="50">
        <v>3</v>
      </c>
      <c r="E544" s="50">
        <v>3</v>
      </c>
      <c r="F544" s="50">
        <v>0</v>
      </c>
      <c r="G544" s="50">
        <v>3</v>
      </c>
      <c r="H544" s="50">
        <v>3</v>
      </c>
      <c r="I544" s="50">
        <v>3</v>
      </c>
      <c r="J544" s="50">
        <v>1</v>
      </c>
      <c r="K544" s="50"/>
      <c r="L544" s="50"/>
      <c r="M544" s="50"/>
      <c r="N544" s="1"/>
      <c r="O544" s="50"/>
      <c r="P544" s="50"/>
      <c r="Q544" s="50"/>
      <c r="R544" s="50"/>
      <c r="S544" s="50"/>
      <c r="T544" s="50"/>
      <c r="U544" s="50"/>
      <c r="V544" s="303">
        <f t="shared" si="6"/>
        <v>16</v>
      </c>
      <c r="W544" s="505">
        <f>SUM(F499,M497,V497,E505,N506,U504,F511,M513,V512,E520,N518,U518,F526,M527,V525,E532,N534,U533)</f>
        <v>3717.9399999999987</v>
      </c>
      <c r="X544" s="28"/>
      <c r="Y544" s="28"/>
      <c r="Z544" s="28"/>
    </row>
    <row r="545" spans="1:26" ht="15.75">
      <c r="A545" s="63" t="s">
        <v>3635</v>
      </c>
      <c r="D545" s="50">
        <v>0</v>
      </c>
      <c r="E545" s="50">
        <v>2</v>
      </c>
      <c r="F545" s="50">
        <v>0</v>
      </c>
      <c r="G545" s="50">
        <v>3</v>
      </c>
      <c r="H545" s="50">
        <v>0</v>
      </c>
      <c r="I545" s="50">
        <v>2</v>
      </c>
      <c r="J545" s="50">
        <v>0</v>
      </c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303">
        <f t="shared" si="6"/>
        <v>7</v>
      </c>
      <c r="W545" s="505">
        <f>SUM(F498,M498,V499,E506,N505,U505,F514,N510,U512,E519,N519,U520,F527,M526,V526,E535,M531,V533)</f>
        <v>3324.36</v>
      </c>
      <c r="X545" s="28"/>
      <c r="Y545" s="28"/>
      <c r="Z545" s="28"/>
    </row>
    <row r="546" spans="1:26" ht="15.75">
      <c r="A546" s="28" t="s">
        <v>2295</v>
      </c>
      <c r="D546" s="50">
        <v>3</v>
      </c>
      <c r="E546" s="50">
        <v>0</v>
      </c>
      <c r="F546" s="50">
        <v>3</v>
      </c>
      <c r="G546" s="50">
        <v>0</v>
      </c>
      <c r="H546" s="50">
        <v>3</v>
      </c>
      <c r="I546" s="50">
        <v>0</v>
      </c>
      <c r="J546" s="50">
        <v>3</v>
      </c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303">
        <f t="shared" si="6"/>
        <v>12</v>
      </c>
      <c r="W546" s="505">
        <f>SUM(F496,M499,U499,F503,M507,V504,E513,N514,U513,E517,N520,V520,E524,N528,U525,F534,M535,V534)</f>
        <v>4159.0599999999995</v>
      </c>
      <c r="X546" s="28"/>
      <c r="Y546" s="28"/>
      <c r="Z546" s="28"/>
    </row>
    <row r="547" spans="1:26" ht="15.75">
      <c r="A547" s="281" t="s">
        <v>3636</v>
      </c>
      <c r="D547" s="50">
        <v>1</v>
      </c>
      <c r="E547" s="50">
        <v>3</v>
      </c>
      <c r="F547" s="50">
        <v>3</v>
      </c>
      <c r="G547" s="50">
        <v>3</v>
      </c>
      <c r="H547" s="50">
        <v>0</v>
      </c>
      <c r="I547" s="50">
        <v>3</v>
      </c>
      <c r="J547" s="50">
        <v>3</v>
      </c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303">
        <f t="shared" si="6"/>
        <v>16</v>
      </c>
      <c r="W547" s="505">
        <f>SUM(F500,M500,V496,E507,N507,U506,E514,N513,U514,E521,N521,U517,F528,M528,V527,F535,M534,V535)</f>
        <v>3875.8599999999942</v>
      </c>
      <c r="X547" s="28"/>
      <c r="Y547" s="28"/>
      <c r="Z547" s="28"/>
    </row>
    <row r="548" spans="1:26" ht="15.75">
      <c r="A548" s="63" t="s">
        <v>3637</v>
      </c>
      <c r="D548" s="50">
        <v>2</v>
      </c>
      <c r="E548" s="50">
        <v>0</v>
      </c>
      <c r="F548" s="50">
        <v>3</v>
      </c>
      <c r="G548" s="50">
        <v>0</v>
      </c>
      <c r="H548" s="50">
        <v>1</v>
      </c>
      <c r="I548" s="50">
        <v>3</v>
      </c>
      <c r="J548" s="50">
        <v>0</v>
      </c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303">
        <f t="shared" si="6"/>
        <v>9</v>
      </c>
      <c r="W548" s="505">
        <f>SUM(E500,N497,U500,F506,N504,U507,F512,M514,V510,F521,M518,V521,E527,M525,V528,E533,N535,U531)</f>
        <v>3915.9200000000028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71">
        <f>SUM(W539:W548)</f>
        <v>33465.719999999994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71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3497</v>
      </c>
      <c r="B553" s="326"/>
      <c r="D553" s="437"/>
      <c r="E553" s="437"/>
      <c r="F553" s="437"/>
      <c r="G553" s="437"/>
      <c r="H553" s="437"/>
      <c r="I553" s="437"/>
      <c r="J553" s="437"/>
      <c r="K553" s="437"/>
      <c r="L553" s="437"/>
      <c r="M553" s="437"/>
      <c r="N553" s="437"/>
      <c r="O553" s="437"/>
      <c r="P553" s="437"/>
      <c r="Q553" s="437"/>
      <c r="R553" s="437"/>
      <c r="S553" s="437"/>
      <c r="T553" s="437"/>
      <c r="U553" s="437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6"/>
      <c r="C555" s="446"/>
      <c r="D555" s="447"/>
      <c r="E555" s="447"/>
      <c r="F555" s="447"/>
      <c r="G555" s="318" t="s">
        <v>150</v>
      </c>
      <c r="H555" s="446"/>
      <c r="I555" s="319" t="s">
        <v>184</v>
      </c>
      <c r="J555" s="447"/>
      <c r="K555" s="446"/>
      <c r="L555" s="318"/>
      <c r="M555" s="446"/>
      <c r="N555" s="446"/>
      <c r="O555" s="318" t="s">
        <v>150</v>
      </c>
      <c r="P555" s="446"/>
      <c r="Q555" s="319" t="s">
        <v>844</v>
      </c>
      <c r="R555" s="446"/>
      <c r="S555" s="446"/>
      <c r="T555" s="446"/>
      <c r="U555" s="446"/>
      <c r="V555" s="446"/>
      <c r="W555" s="449" t="s">
        <v>150</v>
      </c>
    </row>
    <row r="556" spans="1:26" ht="15.75">
      <c r="A556" s="324" t="s">
        <v>3675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4601</v>
      </c>
      <c r="H556" s="320"/>
      <c r="I556" s="324" t="s">
        <v>3938</v>
      </c>
      <c r="J556" s="316"/>
      <c r="K556" s="317"/>
      <c r="L556" s="318"/>
      <c r="M556" s="470">
        <f>'Punten per wedstrijd'!E30*1.2</f>
        <v>113.52000000000017</v>
      </c>
      <c r="N556" s="470">
        <f>'Punten per wedstrijd'!E18</f>
        <v>44</v>
      </c>
      <c r="O556" s="313" t="s">
        <v>4600</v>
      </c>
      <c r="P556" s="320"/>
      <c r="Q556" s="324" t="s">
        <v>3942</v>
      </c>
      <c r="R556" s="317"/>
      <c r="S556" s="317"/>
      <c r="T556" s="317"/>
      <c r="U556" s="470">
        <f>'Punten per wedstrijd'!F122*1.2</f>
        <v>522.47999999999979</v>
      </c>
      <c r="V556" s="470">
        <f>'Punten per wedstrijd'!F188</f>
        <v>683.19999999999936</v>
      </c>
      <c r="W556" s="313" t="s">
        <v>4601</v>
      </c>
      <c r="Y556" s="28"/>
      <c r="Z556" s="28"/>
    </row>
    <row r="557" spans="1:26" ht="15.75">
      <c r="A557" s="324" t="s">
        <v>2232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4601</v>
      </c>
      <c r="H557" s="320"/>
      <c r="I557" s="324" t="s">
        <v>2230</v>
      </c>
      <c r="J557" s="316"/>
      <c r="K557" s="317"/>
      <c r="L557" s="318"/>
      <c r="M557" s="470">
        <f>'Punten per wedstrijd'!E61*1.2</f>
        <v>154.92000000000002</v>
      </c>
      <c r="N557" s="470">
        <f>'Punten per wedstrijd'!E86</f>
        <v>195.50000000000011</v>
      </c>
      <c r="O557" s="313" t="s">
        <v>4601</v>
      </c>
      <c r="P557" s="320"/>
      <c r="Q557" s="324" t="s">
        <v>3943</v>
      </c>
      <c r="R557" s="317"/>
      <c r="S557" s="317"/>
      <c r="T557" s="317"/>
      <c r="U557" s="470">
        <f>'Punten per wedstrijd'!F130*1.2</f>
        <v>512.88000000000011</v>
      </c>
      <c r="V557" s="470">
        <f>'Punten per wedstrijd'!F165</f>
        <v>795.2</v>
      </c>
      <c r="W557" s="313" t="s">
        <v>4601</v>
      </c>
      <c r="Y557" s="28"/>
      <c r="Z557" s="28"/>
    </row>
    <row r="558" spans="1:26" ht="15.75">
      <c r="A558" s="324" t="s">
        <v>3676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4601</v>
      </c>
      <c r="H558" s="320"/>
      <c r="I558" s="324" t="s">
        <v>3939</v>
      </c>
      <c r="J558" s="316"/>
      <c r="K558" s="317"/>
      <c r="L558" s="318"/>
      <c r="M558" s="470">
        <f>'Punten per wedstrijd'!E67*1.2</f>
        <v>129.83999999999992</v>
      </c>
      <c r="N558" s="470">
        <f>'Punten per wedstrijd'!E44</f>
        <v>38.800000000000068</v>
      </c>
      <c r="O558" s="313" t="s">
        <v>4600</v>
      </c>
      <c r="P558" s="320"/>
      <c r="Q558" s="324" t="s">
        <v>3944</v>
      </c>
      <c r="R558" s="317"/>
      <c r="S558" s="317"/>
      <c r="T558" s="317"/>
      <c r="U558" s="470">
        <f>'Punten per wedstrijd'!F135*1.2</f>
        <v>768.84000000000026</v>
      </c>
      <c r="V558" s="470">
        <f>'Punten per wedstrijd'!F134</f>
        <v>414.19999999999959</v>
      </c>
      <c r="W558" s="313" t="s">
        <v>4600</v>
      </c>
      <c r="Y558" s="28"/>
      <c r="Z558" s="28"/>
    </row>
    <row r="559" spans="1:26" ht="15.75">
      <c r="A559" s="324" t="s">
        <v>3677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4600</v>
      </c>
      <c r="H559" s="320"/>
      <c r="I559" s="324" t="s">
        <v>3940</v>
      </c>
      <c r="J559" s="316"/>
      <c r="K559" s="317"/>
      <c r="L559" s="318"/>
      <c r="M559" s="470">
        <f>'Punten per wedstrijd'!E82*1.2</f>
        <v>175.32000000000002</v>
      </c>
      <c r="N559" s="470">
        <f>'Punten per wedstrijd'!E31</f>
        <v>115.09999999999991</v>
      </c>
      <c r="O559" s="313" t="s">
        <v>4600</v>
      </c>
      <c r="P559" s="320"/>
      <c r="Q559" s="324" t="s">
        <v>3945</v>
      </c>
      <c r="R559" s="317"/>
      <c r="S559" s="317"/>
      <c r="T559" s="317"/>
      <c r="U559" s="470">
        <f>'Punten per wedstrijd'!F186*1.2</f>
        <v>608.15999999999963</v>
      </c>
      <c r="V559" s="470">
        <f>'Punten per wedstrijd'!F171</f>
        <v>488.70000000000073</v>
      </c>
      <c r="W559" s="313" t="s">
        <v>4602</v>
      </c>
      <c r="Y559" s="28"/>
      <c r="Z559" s="28"/>
    </row>
    <row r="560" spans="1:26" ht="15.75">
      <c r="A560" s="324" t="s">
        <v>3678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4602</v>
      </c>
      <c r="H560" s="320"/>
      <c r="I560" s="324" t="s">
        <v>3941</v>
      </c>
      <c r="J560" s="316"/>
      <c r="K560" s="317"/>
      <c r="L560" s="318"/>
      <c r="M560" s="470">
        <f>'Punten per wedstrijd'!E84*1.2</f>
        <v>93.720000000000155</v>
      </c>
      <c r="N560" s="470">
        <f>'Punten per wedstrijd'!E26</f>
        <v>41.600000000000023</v>
      </c>
      <c r="O560" s="313" t="s">
        <v>4600</v>
      </c>
      <c r="P560" s="320"/>
      <c r="Q560" s="324" t="s">
        <v>3946</v>
      </c>
      <c r="R560" s="317"/>
      <c r="S560" s="317"/>
      <c r="T560" s="317"/>
      <c r="U560" s="470">
        <f>'Punten per wedstrijd'!F190*1.2</f>
        <v>907.44000000000062</v>
      </c>
      <c r="V560" s="470">
        <f>'Punten per wedstrijd'!F148</f>
        <v>611.80000000000018</v>
      </c>
      <c r="W560" s="313" t="s">
        <v>4600</v>
      </c>
      <c r="Y560" s="28"/>
      <c r="Z560" s="28"/>
    </row>
    <row r="561" spans="1:26" ht="15.75">
      <c r="A561" s="323"/>
      <c r="B561" s="320"/>
      <c r="C561" s="320"/>
      <c r="D561" s="316"/>
      <c r="E561" s="470"/>
      <c r="F561" s="470"/>
      <c r="G561" s="313"/>
      <c r="H561" s="320"/>
      <c r="I561" s="320"/>
      <c r="J561" s="316"/>
      <c r="K561" s="317"/>
      <c r="L561" s="318"/>
      <c r="M561" s="502"/>
      <c r="N561" s="502"/>
      <c r="O561" s="314"/>
      <c r="P561" s="320"/>
      <c r="Q561" s="316"/>
      <c r="R561" s="317"/>
      <c r="S561" s="317"/>
      <c r="T561" s="317"/>
      <c r="U561" s="502"/>
      <c r="V561" s="502"/>
      <c r="W561" s="314"/>
      <c r="Y561" s="28"/>
      <c r="Z561" s="28"/>
    </row>
    <row r="562" spans="1:26" s="39" customFormat="1" ht="15.75">
      <c r="A562" s="319" t="s">
        <v>2221</v>
      </c>
      <c r="B562" s="446"/>
      <c r="C562" s="446"/>
      <c r="D562" s="447"/>
      <c r="E562" s="470"/>
      <c r="F562" s="470"/>
      <c r="G562" s="449" t="s">
        <v>150</v>
      </c>
      <c r="H562" s="446"/>
      <c r="I562" s="319" t="s">
        <v>186</v>
      </c>
      <c r="J562" s="447"/>
      <c r="K562" s="446"/>
      <c r="L562" s="318"/>
      <c r="M562" s="502"/>
      <c r="N562" s="502"/>
      <c r="O562" s="449" t="s">
        <v>150</v>
      </c>
      <c r="P562" s="446"/>
      <c r="Q562" s="319" t="s">
        <v>175</v>
      </c>
      <c r="R562" s="446"/>
      <c r="S562" s="446"/>
      <c r="T562" s="446"/>
      <c r="U562" s="502"/>
      <c r="V562" s="502"/>
      <c r="W562" s="449" t="s">
        <v>150</v>
      </c>
    </row>
    <row r="563" spans="1:26" ht="15.75">
      <c r="A563" s="324" t="s">
        <v>3947</v>
      </c>
      <c r="B563" s="320"/>
      <c r="C563" s="320"/>
      <c r="D563" s="316"/>
      <c r="E563" s="470">
        <f>'Punten per wedstrijd'!F30*1.2</f>
        <v>282.60000000000025</v>
      </c>
      <c r="F563" s="470">
        <f>'Punten per wedstrijd'!F82</f>
        <v>235.49999999999955</v>
      </c>
      <c r="G563" s="313" t="s">
        <v>4602</v>
      </c>
      <c r="H563" s="320"/>
      <c r="I563" s="324" t="s">
        <v>3952</v>
      </c>
      <c r="J563" s="316"/>
      <c r="K563" s="317"/>
      <c r="L563" s="318"/>
      <c r="M563" s="470">
        <f>'Punten per wedstrijd'!G18*1.2</f>
        <v>244.19999999999945</v>
      </c>
      <c r="N563" s="470">
        <f>'Punten per wedstrijd'!G44</f>
        <v>286.50000000000045</v>
      </c>
      <c r="O563" s="313" t="s">
        <v>4599</v>
      </c>
      <c r="P563" s="320"/>
      <c r="Q563" s="324" t="s">
        <v>3957</v>
      </c>
      <c r="R563" s="317"/>
      <c r="S563" s="317"/>
      <c r="T563" s="317"/>
      <c r="U563" s="470">
        <f>'Punten per wedstrijd'!G148*1.2</f>
        <v>966.00000000000102</v>
      </c>
      <c r="V563" s="470">
        <f>'Punten per wedstrijd'!G135</f>
        <v>619.10000000000036</v>
      </c>
      <c r="W563" s="313" t="s">
        <v>4600</v>
      </c>
      <c r="Y563" s="28"/>
      <c r="Z563" s="28"/>
    </row>
    <row r="564" spans="1:26" ht="15.75">
      <c r="A564" s="324" t="s">
        <v>3948</v>
      </c>
      <c r="B564" s="320"/>
      <c r="C564" s="320"/>
      <c r="D564" s="316"/>
      <c r="E564" s="470">
        <f>'Punten per wedstrijd'!F44*1.2</f>
        <v>263.63999999999947</v>
      </c>
      <c r="F564" s="470">
        <f>'Punten per wedstrijd'!F26</f>
        <v>285.99999999999977</v>
      </c>
      <c r="G564" s="313" t="s">
        <v>4599</v>
      </c>
      <c r="H564" s="320"/>
      <c r="I564" s="324" t="s">
        <v>3953</v>
      </c>
      <c r="J564" s="316"/>
      <c r="K564" s="317"/>
      <c r="L564" s="318"/>
      <c r="M564" s="470">
        <f>'Punten per wedstrijd'!G26*1.2</f>
        <v>432</v>
      </c>
      <c r="N564" s="470">
        <f>'Punten per wedstrijd'!G86</f>
        <v>306.90000000000055</v>
      </c>
      <c r="O564" s="313" t="s">
        <v>4600</v>
      </c>
      <c r="P564" s="320"/>
      <c r="Q564" s="324" t="s">
        <v>2228</v>
      </c>
      <c r="R564" s="317"/>
      <c r="S564" s="317"/>
      <c r="T564" s="317"/>
      <c r="U564" s="470">
        <f>'Punten per wedstrijd'!G165*1.2</f>
        <v>957.96000000000129</v>
      </c>
      <c r="V564" s="470">
        <f>'Punten per wedstrijd'!G186</f>
        <v>548.59999999999945</v>
      </c>
      <c r="W564" s="313" t="s">
        <v>4600</v>
      </c>
      <c r="Y564" s="28"/>
      <c r="Z564" s="28"/>
    </row>
    <row r="565" spans="1:26" ht="15.75">
      <c r="A565" s="324" t="s">
        <v>3949</v>
      </c>
      <c r="B565" s="320"/>
      <c r="C565" s="320"/>
      <c r="D565" s="316"/>
      <c r="E565" s="470">
        <f>'Punten per wedstrijd'!F61*1.2</f>
        <v>297.95999999999941</v>
      </c>
      <c r="F565" s="470">
        <f>'Punten per wedstrijd'!F18</f>
        <v>262.20000000000027</v>
      </c>
      <c r="G565" s="313" t="s">
        <v>4602</v>
      </c>
      <c r="H565" s="320"/>
      <c r="I565" s="324" t="s">
        <v>3954</v>
      </c>
      <c r="J565" s="316"/>
      <c r="K565" s="317"/>
      <c r="L565" s="318"/>
      <c r="M565" s="470">
        <f>'Punten per wedstrijd'!G30*1.2</f>
        <v>606.6</v>
      </c>
      <c r="N565" s="470">
        <f>'Punten per wedstrijd'!G67</f>
        <v>169.20000000000073</v>
      </c>
      <c r="O565" s="313" t="s">
        <v>4600</v>
      </c>
      <c r="P565" s="320"/>
      <c r="Q565" s="324" t="s">
        <v>3958</v>
      </c>
      <c r="R565" s="317"/>
      <c r="S565" s="317"/>
      <c r="T565" s="317"/>
      <c r="U565" s="470">
        <f>'Punten per wedstrijd'!G171*1.2</f>
        <v>1387.6800000000012</v>
      </c>
      <c r="V565" s="470">
        <f>'Punten per wedstrijd'!G130</f>
        <v>910.70000000000118</v>
      </c>
      <c r="W565" s="313" t="s">
        <v>4600</v>
      </c>
      <c r="Y565" s="28"/>
      <c r="Z565" s="28"/>
    </row>
    <row r="566" spans="1:26" ht="15.75">
      <c r="A566" s="324" t="s">
        <v>3950</v>
      </c>
      <c r="B566" s="320"/>
      <c r="C566" s="320"/>
      <c r="D566" s="316"/>
      <c r="E566" s="470">
        <f>'Punten per wedstrijd'!F67*1.2</f>
        <v>358.8</v>
      </c>
      <c r="F566" s="470">
        <f>'Punten per wedstrijd'!F86</f>
        <v>183.99999999999955</v>
      </c>
      <c r="G566" s="313" t="s">
        <v>4600</v>
      </c>
      <c r="H566" s="320"/>
      <c r="I566" s="324" t="s">
        <v>3955</v>
      </c>
      <c r="J566" s="316"/>
      <c r="K566" s="317"/>
      <c r="L566" s="318"/>
      <c r="M566" s="470">
        <f>'Punten per wedstrijd'!G31*1.2</f>
        <v>472.68000000000006</v>
      </c>
      <c r="N566" s="470">
        <f>'Punten per wedstrijd'!G61</f>
        <v>256.20000000000027</v>
      </c>
      <c r="O566" s="313" t="s">
        <v>4600</v>
      </c>
      <c r="P566" s="320"/>
      <c r="Q566" s="324" t="s">
        <v>3959</v>
      </c>
      <c r="R566" s="317"/>
      <c r="S566" s="317"/>
      <c r="T566" s="317"/>
      <c r="U566" s="470">
        <f>'Punten per wedstrijd'!G188*1.2</f>
        <v>1115.7599999999991</v>
      </c>
      <c r="V566" s="470">
        <f>'Punten per wedstrijd'!G134</f>
        <v>671.29999999999973</v>
      </c>
      <c r="W566" s="313" t="s">
        <v>4600</v>
      </c>
      <c r="Y566" s="28"/>
      <c r="Z566" s="28"/>
    </row>
    <row r="567" spans="1:26" ht="15.75">
      <c r="A567" s="324" t="s">
        <v>3951</v>
      </c>
      <c r="B567" s="320"/>
      <c r="C567" s="320"/>
      <c r="D567" s="316"/>
      <c r="E567" s="470">
        <f>'Punten per wedstrijd'!F84*1.2</f>
        <v>341.75999999999993</v>
      </c>
      <c r="F567" s="470">
        <f>'Punten per wedstrijd'!F31</f>
        <v>121.50000000000045</v>
      </c>
      <c r="G567" s="313" t="s">
        <v>4600</v>
      </c>
      <c r="H567" s="320"/>
      <c r="I567" s="324" t="s">
        <v>3956</v>
      </c>
      <c r="J567" s="316"/>
      <c r="K567" s="317"/>
      <c r="L567" s="318"/>
      <c r="M567" s="470">
        <f>'Punten per wedstrijd'!G82*1.2</f>
        <v>269.39999999999947</v>
      </c>
      <c r="N567" s="470">
        <f>'Punten per wedstrijd'!G84</f>
        <v>165.89999999999918</v>
      </c>
      <c r="O567" s="313" t="s">
        <v>4600</v>
      </c>
      <c r="P567" s="320"/>
      <c r="Q567" s="324" t="s">
        <v>3960</v>
      </c>
      <c r="R567" s="317"/>
      <c r="S567" s="317"/>
      <c r="T567" s="317"/>
      <c r="U567" s="470">
        <f>'Punten per wedstrijd'!G190*1.2</f>
        <v>874.08</v>
      </c>
      <c r="V567" s="470">
        <f>'Punten per wedstrijd'!G122</f>
        <v>293.79999999999973</v>
      </c>
      <c r="W567" s="313" t="s">
        <v>4600</v>
      </c>
      <c r="Y567" s="28"/>
      <c r="Z567" s="28"/>
    </row>
    <row r="568" spans="1:26" ht="15.75">
      <c r="A568" s="323"/>
      <c r="B568" s="320"/>
      <c r="C568" s="320"/>
      <c r="D568" s="316"/>
      <c r="E568" s="470"/>
      <c r="F568" s="470"/>
      <c r="G568" s="311"/>
      <c r="H568" s="320"/>
      <c r="I568" s="316"/>
      <c r="J568" s="316"/>
      <c r="K568" s="317"/>
      <c r="L568" s="318"/>
      <c r="M568" s="502"/>
      <c r="N568" s="502"/>
      <c r="O568" s="314"/>
      <c r="P568" s="320"/>
      <c r="Q568" s="317"/>
      <c r="R568" s="317"/>
      <c r="S568" s="317"/>
      <c r="T568" s="317"/>
      <c r="U568" s="502"/>
      <c r="V568" s="502"/>
      <c r="W568" s="314"/>
      <c r="Y568" s="28"/>
      <c r="Z568" s="28"/>
    </row>
    <row r="569" spans="1:26" s="39" customFormat="1" ht="15.75">
      <c r="A569" s="319" t="s">
        <v>187</v>
      </c>
      <c r="B569" s="446"/>
      <c r="C569" s="446"/>
      <c r="D569" s="447"/>
      <c r="E569" s="470"/>
      <c r="F569" s="470"/>
      <c r="G569" s="449" t="s">
        <v>150</v>
      </c>
      <c r="H569" s="446"/>
      <c r="I569" s="319" t="s">
        <v>188</v>
      </c>
      <c r="J569" s="447"/>
      <c r="K569" s="446"/>
      <c r="L569" s="318"/>
      <c r="M569" s="502"/>
      <c r="N569" s="502"/>
      <c r="O569" s="449" t="s">
        <v>150</v>
      </c>
      <c r="P569" s="446"/>
      <c r="Q569" s="319" t="s">
        <v>2222</v>
      </c>
      <c r="R569" s="446"/>
      <c r="S569" s="446"/>
      <c r="T569" s="446"/>
      <c r="U569" s="502"/>
      <c r="V569" s="502"/>
      <c r="W569" s="449" t="s">
        <v>150</v>
      </c>
    </row>
    <row r="570" spans="1:26" ht="15.75">
      <c r="A570" s="324" t="s">
        <v>3961</v>
      </c>
      <c r="B570" s="320"/>
      <c r="C570" s="320"/>
      <c r="D570" s="316"/>
      <c r="E570" s="470">
        <f>'Punten per wedstrijd'!H122*1.2</f>
        <v>504.83999999999867</v>
      </c>
      <c r="F570" s="470">
        <f>'Punten per wedstrijd'!H130</f>
        <v>439.50000000000045</v>
      </c>
      <c r="G570" s="313" t="s">
        <v>4602</v>
      </c>
      <c r="H570" s="320"/>
      <c r="I570" s="324" t="s">
        <v>3966</v>
      </c>
      <c r="J570" s="316"/>
      <c r="K570" s="317"/>
      <c r="L570" s="318"/>
      <c r="M570" s="470"/>
      <c r="N570" s="470"/>
      <c r="O570" s="314"/>
      <c r="P570" s="320"/>
      <c r="Q570" s="324" t="s">
        <v>3970</v>
      </c>
      <c r="R570" s="317"/>
      <c r="S570" s="317"/>
      <c r="T570" s="317"/>
      <c r="U570" s="470"/>
      <c r="V570" s="470"/>
      <c r="W570" s="313"/>
      <c r="Y570" s="28"/>
      <c r="Z570" s="28"/>
    </row>
    <row r="571" spans="1:26" ht="15.75">
      <c r="A571" s="324" t="s">
        <v>3962</v>
      </c>
      <c r="B571" s="320"/>
      <c r="C571" s="320"/>
      <c r="D571" s="316"/>
      <c r="E571" s="470">
        <f>'Punten per wedstrijd'!H134*1.2</f>
        <v>643.3199999999988</v>
      </c>
      <c r="F571" s="470">
        <f>'Punten per wedstrijd'!H165</f>
        <v>396.70000000000073</v>
      </c>
      <c r="G571" s="313" t="s">
        <v>4600</v>
      </c>
      <c r="H571" s="320"/>
      <c r="I571" s="324" t="s">
        <v>3967</v>
      </c>
      <c r="J571" s="316"/>
      <c r="K571" s="317"/>
      <c r="L571" s="318"/>
      <c r="M571" s="470"/>
      <c r="N571" s="470"/>
      <c r="O571" s="314"/>
      <c r="P571" s="320"/>
      <c r="Q571" s="324" t="s">
        <v>3971</v>
      </c>
      <c r="R571" s="317"/>
      <c r="S571" s="317"/>
      <c r="T571" s="317"/>
      <c r="U571" s="470"/>
      <c r="V571" s="470"/>
      <c r="W571" s="314"/>
      <c r="Y571" s="28"/>
      <c r="Z571" s="28"/>
    </row>
    <row r="572" spans="1:26" ht="15.75">
      <c r="A572" s="324" t="s">
        <v>3963</v>
      </c>
      <c r="B572" s="320"/>
      <c r="C572" s="320"/>
      <c r="D572" s="316"/>
      <c r="E572" s="470">
        <f>'Punten per wedstrijd'!H135*1.2</f>
        <v>573.71999999999991</v>
      </c>
      <c r="F572" s="470">
        <f>'Punten per wedstrijd'!H190</f>
        <v>763.39999999999964</v>
      </c>
      <c r="G572" s="313" t="s">
        <v>4601</v>
      </c>
      <c r="H572" s="320"/>
      <c r="I572" s="324" t="s">
        <v>3968</v>
      </c>
      <c r="J572" s="316"/>
      <c r="K572" s="317"/>
      <c r="L572" s="318"/>
      <c r="M572" s="470"/>
      <c r="N572" s="470"/>
      <c r="O572" s="314"/>
      <c r="P572" s="320"/>
      <c r="Q572" s="324" t="s">
        <v>3972</v>
      </c>
      <c r="R572" s="317"/>
      <c r="S572" s="317"/>
      <c r="T572" s="317"/>
      <c r="U572" s="470"/>
      <c r="V572" s="470"/>
      <c r="W572" s="314"/>
      <c r="Y572" s="28"/>
      <c r="Z572" s="28"/>
    </row>
    <row r="573" spans="1:26" ht="15.75">
      <c r="A573" s="324" t="s">
        <v>3964</v>
      </c>
      <c r="B573" s="320"/>
      <c r="C573" s="320"/>
      <c r="D573" s="316"/>
      <c r="E573" s="470">
        <f>'Punten per wedstrijd'!H186*1.2</f>
        <v>604.19999999999948</v>
      </c>
      <c r="F573" s="470">
        <f>'Punten per wedstrijd'!H148</f>
        <v>791.45000000000027</v>
      </c>
      <c r="G573" s="313" t="s">
        <v>4601</v>
      </c>
      <c r="H573" s="320"/>
      <c r="I573" s="324" t="s">
        <v>3969</v>
      </c>
      <c r="J573" s="316"/>
      <c r="K573" s="317"/>
      <c r="L573" s="318"/>
      <c r="M573" s="470"/>
      <c r="N573" s="470"/>
      <c r="O573" s="314"/>
      <c r="P573" s="320"/>
      <c r="Q573" s="324" t="s">
        <v>3973</v>
      </c>
      <c r="R573" s="317"/>
      <c r="S573" s="317"/>
      <c r="T573" s="317"/>
      <c r="U573" s="470"/>
      <c r="V573" s="470"/>
      <c r="W573" s="313"/>
      <c r="Y573" s="28"/>
      <c r="Z573" s="28"/>
    </row>
    <row r="574" spans="1:26" ht="15.75">
      <c r="A574" s="324" t="s">
        <v>3965</v>
      </c>
      <c r="B574" s="320"/>
      <c r="C574" s="320"/>
      <c r="D574" s="316"/>
      <c r="E574" s="470">
        <f>'Punten per wedstrijd'!H188*1.2</f>
        <v>1226.7600000000002</v>
      </c>
      <c r="F574" s="470">
        <f>'Punten per wedstrijd'!H171</f>
        <v>779.30000000000155</v>
      </c>
      <c r="G574" s="313" t="s">
        <v>4600</v>
      </c>
      <c r="H574" s="316"/>
      <c r="I574" s="324" t="s">
        <v>2225</v>
      </c>
      <c r="J574" s="316"/>
      <c r="K574" s="317"/>
      <c r="L574" s="318"/>
      <c r="M574" s="470"/>
      <c r="N574" s="470"/>
      <c r="O574" s="313"/>
      <c r="P574" s="317"/>
      <c r="Q574" s="324" t="s">
        <v>3974</v>
      </c>
      <c r="R574" s="317"/>
      <c r="S574" s="317"/>
      <c r="T574" s="317"/>
      <c r="U574" s="470"/>
      <c r="V574" s="470"/>
      <c r="W574" s="314"/>
      <c r="X574" s="28"/>
      <c r="Y574" s="28"/>
      <c r="Z574" s="28"/>
    </row>
    <row r="575" spans="1:26" ht="15.75">
      <c r="A575" s="322"/>
      <c r="B575" s="320"/>
      <c r="C575" s="320"/>
      <c r="D575" s="316"/>
      <c r="E575" s="470"/>
      <c r="F575" s="470"/>
      <c r="G575" s="311"/>
      <c r="H575" s="316"/>
      <c r="I575" s="315"/>
      <c r="J575" s="316"/>
      <c r="K575" s="317"/>
      <c r="L575" s="318"/>
      <c r="M575" s="502"/>
      <c r="N575" s="502"/>
      <c r="O575" s="314"/>
      <c r="P575" s="317"/>
      <c r="Q575" s="315"/>
      <c r="R575" s="317"/>
      <c r="S575" s="317"/>
      <c r="T575" s="317"/>
      <c r="U575" s="502"/>
      <c r="V575" s="502"/>
      <c r="W575" s="314"/>
      <c r="X575" s="28"/>
      <c r="Y575" s="28"/>
      <c r="Z575" s="28"/>
    </row>
    <row r="576" spans="1:26" s="39" customFormat="1" ht="15.75">
      <c r="A576" s="319" t="s">
        <v>2223</v>
      </c>
      <c r="B576" s="446"/>
      <c r="C576" s="446"/>
      <c r="D576" s="447"/>
      <c r="E576" s="470"/>
      <c r="F576" s="470"/>
      <c r="G576" s="449" t="s">
        <v>150</v>
      </c>
      <c r="H576" s="446"/>
      <c r="I576" s="319" t="s">
        <v>3559</v>
      </c>
      <c r="J576" s="447"/>
      <c r="K576" s="446"/>
      <c r="L576" s="318"/>
      <c r="M576" s="502"/>
      <c r="N576" s="502"/>
      <c r="O576" s="449" t="s">
        <v>150</v>
      </c>
      <c r="P576" s="446"/>
      <c r="Q576" s="319" t="s">
        <v>3560</v>
      </c>
      <c r="R576" s="446"/>
      <c r="S576" s="446"/>
      <c r="T576" s="446"/>
      <c r="U576" s="502"/>
      <c r="V576" s="502"/>
      <c r="W576" s="449" t="s">
        <v>150</v>
      </c>
    </row>
    <row r="577" spans="1:26" ht="15.75">
      <c r="A577" s="324" t="s">
        <v>4469</v>
      </c>
      <c r="B577" s="320"/>
      <c r="C577" s="320"/>
      <c r="D577" s="316"/>
      <c r="E577" s="470"/>
      <c r="F577" s="470"/>
      <c r="G577" s="314"/>
      <c r="H577" s="320"/>
      <c r="I577" s="324" t="s">
        <v>4470</v>
      </c>
      <c r="J577" s="316"/>
      <c r="K577" s="317"/>
      <c r="L577" s="318"/>
      <c r="M577" s="470"/>
      <c r="N577" s="470"/>
      <c r="O577" s="314"/>
      <c r="P577" s="320"/>
      <c r="Q577" s="324" t="s">
        <v>4471</v>
      </c>
      <c r="R577" s="317"/>
      <c r="S577" s="317"/>
      <c r="T577" s="317"/>
      <c r="U577" s="470"/>
      <c r="V577" s="470"/>
      <c r="W577" s="313"/>
      <c r="X577" s="28"/>
      <c r="Y577" s="28"/>
      <c r="Z577" s="28"/>
    </row>
    <row r="578" spans="1:26" ht="15.75">
      <c r="A578" s="324" t="s">
        <v>2235</v>
      </c>
      <c r="B578" s="320"/>
      <c r="C578" s="320"/>
      <c r="D578" s="316"/>
      <c r="E578" s="470"/>
      <c r="F578" s="470"/>
      <c r="G578" s="314"/>
      <c r="H578" s="320"/>
      <c r="I578" s="324" t="s">
        <v>2226</v>
      </c>
      <c r="J578" s="316"/>
      <c r="K578" s="317"/>
      <c r="L578" s="318"/>
      <c r="M578" s="470"/>
      <c r="N578" s="470"/>
      <c r="O578" s="314"/>
      <c r="P578" s="320"/>
      <c r="Q578" s="324" t="s">
        <v>4472</v>
      </c>
      <c r="R578" s="317"/>
      <c r="S578" s="317"/>
      <c r="T578" s="317"/>
      <c r="U578" s="470"/>
      <c r="V578" s="470"/>
      <c r="W578" s="314"/>
      <c r="X578" s="28"/>
      <c r="Y578" s="28"/>
      <c r="Z578" s="28"/>
    </row>
    <row r="579" spans="1:26" ht="15.75">
      <c r="A579" s="324" t="s">
        <v>4473</v>
      </c>
      <c r="B579" s="320"/>
      <c r="C579" s="320"/>
      <c r="D579" s="316"/>
      <c r="E579" s="470"/>
      <c r="F579" s="470"/>
      <c r="G579" s="313"/>
      <c r="H579" s="320"/>
      <c r="I579" s="324" t="s">
        <v>4474</v>
      </c>
      <c r="J579" s="316"/>
      <c r="K579" s="317"/>
      <c r="L579" s="318"/>
      <c r="M579" s="470"/>
      <c r="N579" s="470"/>
      <c r="O579" s="313"/>
      <c r="P579" s="320"/>
      <c r="Q579" s="324" t="s">
        <v>4475</v>
      </c>
      <c r="R579" s="317"/>
      <c r="S579" s="317"/>
      <c r="T579" s="317"/>
      <c r="U579" s="470"/>
      <c r="V579" s="470"/>
      <c r="W579" s="313"/>
      <c r="X579" s="28"/>
      <c r="Y579" s="28"/>
      <c r="Z579" s="28"/>
    </row>
    <row r="580" spans="1:26" ht="15.75">
      <c r="A580" s="324" t="s">
        <v>4476</v>
      </c>
      <c r="B580" s="320"/>
      <c r="C580" s="320"/>
      <c r="D580" s="316"/>
      <c r="E580" s="470"/>
      <c r="F580" s="470"/>
      <c r="G580" s="314"/>
      <c r="H580" s="320"/>
      <c r="I580" s="324" t="s">
        <v>4477</v>
      </c>
      <c r="J580" s="316"/>
      <c r="K580" s="317"/>
      <c r="L580" s="318"/>
      <c r="M580" s="470"/>
      <c r="N580" s="470"/>
      <c r="O580" s="313"/>
      <c r="P580" s="320"/>
      <c r="Q580" s="324" t="s">
        <v>4478</v>
      </c>
      <c r="R580" s="317"/>
      <c r="S580" s="317"/>
      <c r="T580" s="317"/>
      <c r="U580" s="470"/>
      <c r="V580" s="470"/>
      <c r="W580" s="313"/>
      <c r="X580" s="28"/>
      <c r="Y580" s="28"/>
      <c r="Z580" s="28"/>
    </row>
    <row r="581" spans="1:26" ht="15.75">
      <c r="A581" s="324" t="s">
        <v>4479</v>
      </c>
      <c r="B581" s="320"/>
      <c r="C581" s="320"/>
      <c r="D581" s="316"/>
      <c r="E581" s="470"/>
      <c r="F581" s="470"/>
      <c r="G581" s="313"/>
      <c r="H581" s="320"/>
      <c r="I581" s="324" t="s">
        <v>4480</v>
      </c>
      <c r="J581" s="316"/>
      <c r="K581" s="317"/>
      <c r="L581" s="318"/>
      <c r="M581" s="470"/>
      <c r="N581" s="470"/>
      <c r="O581" s="314"/>
      <c r="P581" s="320"/>
      <c r="Q581" s="324" t="s">
        <v>4481</v>
      </c>
      <c r="R581" s="317"/>
      <c r="S581" s="317"/>
      <c r="T581" s="317"/>
      <c r="U581" s="470"/>
      <c r="V581" s="470"/>
      <c r="W581" s="313"/>
      <c r="X581" s="28"/>
      <c r="Y581" s="28"/>
      <c r="Z581" s="28"/>
    </row>
    <row r="582" spans="1:26" ht="15.75">
      <c r="A582" s="323"/>
      <c r="B582" s="320"/>
      <c r="C582" s="320"/>
      <c r="D582" s="316"/>
      <c r="E582" s="470"/>
      <c r="F582" s="470"/>
      <c r="G582" s="313"/>
      <c r="H582" s="320"/>
      <c r="I582" s="320"/>
      <c r="J582" s="316"/>
      <c r="K582" s="317"/>
      <c r="L582" s="318"/>
      <c r="M582" s="502"/>
      <c r="N582" s="502"/>
      <c r="O582" s="314"/>
      <c r="P582" s="320"/>
      <c r="Q582" s="316"/>
      <c r="R582" s="317"/>
      <c r="S582" s="317"/>
      <c r="T582" s="317"/>
      <c r="U582" s="502"/>
      <c r="V582" s="502"/>
      <c r="W582" s="314"/>
      <c r="X582" s="28"/>
      <c r="Y582" s="28"/>
      <c r="Z582" s="28"/>
    </row>
    <row r="583" spans="1:26" s="39" customFormat="1" ht="15.75">
      <c r="A583" s="319" t="s">
        <v>192</v>
      </c>
      <c r="B583" s="446"/>
      <c r="C583" s="446"/>
      <c r="D583" s="447"/>
      <c r="E583" s="470"/>
      <c r="F583" s="470"/>
      <c r="G583" s="449" t="s">
        <v>150</v>
      </c>
      <c r="H583" s="446"/>
      <c r="I583" s="319" t="s">
        <v>193</v>
      </c>
      <c r="J583" s="447"/>
      <c r="K583" s="446"/>
      <c r="L583" s="318"/>
      <c r="M583" s="502"/>
      <c r="N583" s="502"/>
      <c r="O583" s="449" t="s">
        <v>150</v>
      </c>
      <c r="P583" s="446"/>
      <c r="Q583" s="319" t="s">
        <v>196</v>
      </c>
      <c r="R583" s="446"/>
      <c r="S583" s="446"/>
      <c r="T583" s="446"/>
      <c r="U583" s="502"/>
      <c r="V583" s="502"/>
      <c r="W583" s="449" t="s">
        <v>150</v>
      </c>
    </row>
    <row r="584" spans="1:26" ht="15.75">
      <c r="A584" s="324" t="s">
        <v>4482</v>
      </c>
      <c r="B584" s="320"/>
      <c r="C584" s="320"/>
      <c r="D584" s="316"/>
      <c r="E584" s="470"/>
      <c r="F584" s="470"/>
      <c r="G584" s="314"/>
      <c r="H584" s="320"/>
      <c r="I584" s="324" t="s">
        <v>4483</v>
      </c>
      <c r="J584" s="316"/>
      <c r="K584" s="317"/>
      <c r="L584" s="318"/>
      <c r="M584" s="470"/>
      <c r="N584" s="470"/>
      <c r="O584" s="313"/>
      <c r="P584" s="320"/>
      <c r="Q584" s="324" t="s">
        <v>4484</v>
      </c>
      <c r="R584" s="317"/>
      <c r="S584" s="317"/>
      <c r="T584" s="317"/>
      <c r="U584" s="470"/>
      <c r="V584" s="470"/>
      <c r="W584" s="314"/>
      <c r="X584" s="28"/>
      <c r="Y584" s="28"/>
      <c r="Z584" s="28"/>
    </row>
    <row r="585" spans="1:26" ht="15.75">
      <c r="A585" s="324" t="s">
        <v>4485</v>
      </c>
      <c r="B585" s="320"/>
      <c r="C585" s="320"/>
      <c r="D585" s="316"/>
      <c r="E585" s="470"/>
      <c r="F585" s="470"/>
      <c r="G585" s="313"/>
      <c r="H585" s="320"/>
      <c r="I585" s="324" t="s">
        <v>4486</v>
      </c>
      <c r="J585" s="316"/>
      <c r="K585" s="317"/>
      <c r="L585" s="318"/>
      <c r="M585" s="470"/>
      <c r="N585" s="470"/>
      <c r="O585" s="314"/>
      <c r="P585" s="320"/>
      <c r="Q585" s="324" t="s">
        <v>2224</v>
      </c>
      <c r="R585" s="317"/>
      <c r="S585" s="317"/>
      <c r="T585" s="317"/>
      <c r="U585" s="470"/>
      <c r="V585" s="470"/>
      <c r="W585" s="314"/>
      <c r="X585" s="28"/>
      <c r="Y585" s="28"/>
      <c r="Z585" s="28"/>
    </row>
    <row r="586" spans="1:26" ht="15.75">
      <c r="A586" s="324" t="s">
        <v>4487</v>
      </c>
      <c r="B586" s="320"/>
      <c r="C586" s="320"/>
      <c r="D586" s="316"/>
      <c r="E586" s="470"/>
      <c r="F586" s="470"/>
      <c r="G586" s="313"/>
      <c r="H586" s="320"/>
      <c r="I586" s="324" t="s">
        <v>4488</v>
      </c>
      <c r="J586" s="316"/>
      <c r="K586" s="317"/>
      <c r="L586" s="318"/>
      <c r="M586" s="470"/>
      <c r="N586" s="470"/>
      <c r="O586" s="314"/>
      <c r="P586" s="320"/>
      <c r="Q586" s="324" t="s">
        <v>4489</v>
      </c>
      <c r="R586" s="317"/>
      <c r="S586" s="317"/>
      <c r="T586" s="317"/>
      <c r="U586" s="470"/>
      <c r="V586" s="470"/>
      <c r="W586" s="313"/>
      <c r="X586" s="28"/>
      <c r="Y586" s="28"/>
      <c r="Z586" s="28"/>
    </row>
    <row r="587" spans="1:26" ht="15.75">
      <c r="A587" s="324" t="s">
        <v>4490</v>
      </c>
      <c r="B587" s="320"/>
      <c r="C587" s="320"/>
      <c r="D587" s="316"/>
      <c r="E587" s="470"/>
      <c r="F587" s="470"/>
      <c r="G587" s="314"/>
      <c r="H587" s="320"/>
      <c r="I587" s="324" t="s">
        <v>4491</v>
      </c>
      <c r="J587" s="316"/>
      <c r="K587" s="317"/>
      <c r="L587" s="318"/>
      <c r="M587" s="470"/>
      <c r="N587" s="470"/>
      <c r="O587" s="314"/>
      <c r="P587" s="320"/>
      <c r="Q587" s="324" t="s">
        <v>4492</v>
      </c>
      <c r="R587" s="317"/>
      <c r="S587" s="317"/>
      <c r="T587" s="317"/>
      <c r="U587" s="470"/>
      <c r="V587" s="470"/>
      <c r="W587" s="313"/>
      <c r="X587" s="28"/>
      <c r="Y587" s="28"/>
      <c r="Z587" s="28"/>
    </row>
    <row r="588" spans="1:26" ht="15.75">
      <c r="A588" s="324" t="s">
        <v>4493</v>
      </c>
      <c r="B588" s="320"/>
      <c r="C588" s="320"/>
      <c r="D588" s="316"/>
      <c r="E588" s="470"/>
      <c r="F588" s="470"/>
      <c r="G588" s="314"/>
      <c r="H588" s="320"/>
      <c r="I588" s="324" t="s">
        <v>4494</v>
      </c>
      <c r="J588" s="316"/>
      <c r="K588" s="317"/>
      <c r="L588" s="318"/>
      <c r="M588" s="470"/>
      <c r="N588" s="470"/>
      <c r="O588" s="314"/>
      <c r="P588" s="320"/>
      <c r="Q588" s="324" t="s">
        <v>4495</v>
      </c>
      <c r="R588" s="317"/>
      <c r="S588" s="317"/>
      <c r="T588" s="317"/>
      <c r="U588" s="470"/>
      <c r="V588" s="470"/>
      <c r="W588" s="313"/>
      <c r="X588" s="28"/>
      <c r="Y588" s="28"/>
      <c r="Z588" s="28"/>
    </row>
    <row r="589" spans="1:26" ht="15.75">
      <c r="A589" s="323"/>
      <c r="B589" s="320"/>
      <c r="C589" s="320"/>
      <c r="D589" s="316"/>
      <c r="E589" s="470"/>
      <c r="F589" s="470"/>
      <c r="G589" s="311"/>
      <c r="H589" s="320"/>
      <c r="I589" s="316"/>
      <c r="J589" s="316"/>
      <c r="K589" s="317"/>
      <c r="L589" s="318"/>
      <c r="M589" s="502"/>
      <c r="N589" s="502"/>
      <c r="O589" s="314"/>
      <c r="P589" s="320"/>
      <c r="Q589" s="317"/>
      <c r="R589" s="317"/>
      <c r="S589" s="317"/>
      <c r="T589" s="317"/>
      <c r="U589" s="502"/>
      <c r="V589" s="502"/>
      <c r="W589" s="314"/>
      <c r="X589" s="28"/>
      <c r="Y589" s="28"/>
      <c r="Z589" s="28"/>
    </row>
    <row r="590" spans="1:26" ht="15.75">
      <c r="A590" s="319" t="s">
        <v>194</v>
      </c>
      <c r="B590" s="320"/>
      <c r="C590" s="320"/>
      <c r="D590" s="316"/>
      <c r="E590" s="470"/>
      <c r="F590" s="470"/>
      <c r="G590" s="312" t="s">
        <v>150</v>
      </c>
      <c r="H590" s="320"/>
      <c r="I590" s="319" t="s">
        <v>195</v>
      </c>
      <c r="J590" s="316"/>
      <c r="K590" s="317"/>
      <c r="L590" s="318"/>
      <c r="M590" s="502"/>
      <c r="N590" s="502"/>
      <c r="O590" s="312" t="s">
        <v>150</v>
      </c>
      <c r="P590" s="320"/>
      <c r="Q590" s="321" t="s">
        <v>176</v>
      </c>
      <c r="R590" s="317"/>
      <c r="S590" s="317"/>
      <c r="T590" s="317"/>
      <c r="U590" s="502"/>
      <c r="V590" s="502"/>
      <c r="W590" s="312" t="s">
        <v>150</v>
      </c>
      <c r="X590" s="28"/>
    </row>
    <row r="591" spans="1:26" ht="15.75">
      <c r="A591" s="324" t="s">
        <v>4496</v>
      </c>
      <c r="B591" s="320"/>
      <c r="C591" s="320"/>
      <c r="D591" s="316"/>
      <c r="E591" s="470"/>
      <c r="F591" s="470"/>
      <c r="G591" s="313"/>
      <c r="H591" s="320"/>
      <c r="I591" s="324" t="s">
        <v>4497</v>
      </c>
      <c r="J591" s="316"/>
      <c r="K591" s="317"/>
      <c r="L591" s="318"/>
      <c r="M591" s="470"/>
      <c r="N591" s="470"/>
      <c r="O591" s="314"/>
      <c r="P591" s="320"/>
      <c r="Q591" s="324" t="s">
        <v>4498</v>
      </c>
      <c r="R591" s="317"/>
      <c r="S591" s="317"/>
      <c r="T591" s="317"/>
      <c r="U591" s="470"/>
      <c r="V591" s="470"/>
      <c r="W591" s="314"/>
      <c r="X591" s="28"/>
      <c r="Y591" s="28"/>
      <c r="Z591" s="28"/>
    </row>
    <row r="592" spans="1:26" ht="15.75">
      <c r="A592" s="324" t="s">
        <v>4499</v>
      </c>
      <c r="B592" s="320"/>
      <c r="C592" s="320"/>
      <c r="D592" s="316"/>
      <c r="E592" s="470"/>
      <c r="F592" s="470"/>
      <c r="G592" s="314"/>
      <c r="H592" s="320"/>
      <c r="I592" s="324" t="s">
        <v>4500</v>
      </c>
      <c r="J592" s="316"/>
      <c r="K592" s="317"/>
      <c r="L592" s="318"/>
      <c r="M592" s="470"/>
      <c r="N592" s="470"/>
      <c r="O592" s="314"/>
      <c r="P592" s="320"/>
      <c r="Q592" s="324" t="s">
        <v>4501</v>
      </c>
      <c r="R592" s="317"/>
      <c r="S592" s="317"/>
      <c r="T592" s="317"/>
      <c r="U592" s="470"/>
      <c r="V592" s="470"/>
      <c r="W592" s="313"/>
      <c r="X592" s="28"/>
      <c r="Y592" s="28"/>
      <c r="Z592" s="28"/>
    </row>
    <row r="593" spans="1:26" ht="15.75">
      <c r="A593" s="324" t="s">
        <v>4502</v>
      </c>
      <c r="B593" s="320"/>
      <c r="C593" s="320"/>
      <c r="D593" s="316"/>
      <c r="E593" s="470"/>
      <c r="F593" s="470"/>
      <c r="G593" s="313"/>
      <c r="H593" s="320"/>
      <c r="I593" s="324" t="s">
        <v>4503</v>
      </c>
      <c r="J593" s="316"/>
      <c r="K593" s="317"/>
      <c r="L593" s="318"/>
      <c r="M593" s="470"/>
      <c r="N593" s="470"/>
      <c r="O593" s="314"/>
      <c r="P593" s="320"/>
      <c r="Q593" s="324" t="s">
        <v>4504</v>
      </c>
      <c r="R593" s="317"/>
      <c r="S593" s="317"/>
      <c r="T593" s="317"/>
      <c r="U593" s="470"/>
      <c r="V593" s="470"/>
      <c r="W593" s="314"/>
      <c r="X593" s="28"/>
      <c r="Y593" s="28"/>
      <c r="Z593" s="28"/>
    </row>
    <row r="594" spans="1:26" ht="15.75">
      <c r="A594" s="324" t="s">
        <v>4505</v>
      </c>
      <c r="B594" s="320"/>
      <c r="C594" s="320"/>
      <c r="D594" s="316"/>
      <c r="E594" s="470"/>
      <c r="F594" s="470"/>
      <c r="G594" s="313"/>
      <c r="H594" s="320"/>
      <c r="I594" s="324" t="s">
        <v>4506</v>
      </c>
      <c r="J594" s="316"/>
      <c r="K594" s="317"/>
      <c r="L594" s="318"/>
      <c r="M594" s="470"/>
      <c r="N594" s="470"/>
      <c r="O594" s="313"/>
      <c r="P594" s="320"/>
      <c r="Q594" s="324" t="s">
        <v>4507</v>
      </c>
      <c r="R594" s="317"/>
      <c r="S594" s="317"/>
      <c r="T594" s="317"/>
      <c r="U594" s="470"/>
      <c r="V594" s="470"/>
      <c r="W594" s="314"/>
      <c r="X594" s="28"/>
      <c r="Y594" s="28"/>
      <c r="Z594" s="28"/>
    </row>
    <row r="595" spans="1:26" ht="15.75">
      <c r="A595" s="324" t="s">
        <v>4508</v>
      </c>
      <c r="B595" s="320"/>
      <c r="C595" s="320"/>
      <c r="D595" s="316"/>
      <c r="E595" s="470"/>
      <c r="F595" s="470"/>
      <c r="G595" s="314"/>
      <c r="H595" s="316"/>
      <c r="I595" s="324" t="s">
        <v>2229</v>
      </c>
      <c r="J595" s="316"/>
      <c r="K595" s="317"/>
      <c r="L595" s="318"/>
      <c r="M595" s="470"/>
      <c r="N595" s="470"/>
      <c r="O595" s="313"/>
      <c r="P595" s="317"/>
      <c r="Q595" s="324" t="s">
        <v>4509</v>
      </c>
      <c r="R595" s="317"/>
      <c r="S595" s="317"/>
      <c r="T595" s="317"/>
      <c r="U595" s="470"/>
      <c r="V595" s="470"/>
      <c r="W595" s="314"/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7" t="s">
        <v>3486</v>
      </c>
      <c r="E598" s="437" t="s">
        <v>3487</v>
      </c>
      <c r="F598" s="437" t="s">
        <v>844</v>
      </c>
      <c r="G598" s="437" t="s">
        <v>2540</v>
      </c>
      <c r="H598" s="437" t="s">
        <v>2208</v>
      </c>
      <c r="I598" s="437" t="s">
        <v>2210</v>
      </c>
      <c r="J598" s="437" t="s">
        <v>2209</v>
      </c>
      <c r="K598" s="437" t="s">
        <v>2211</v>
      </c>
      <c r="L598" s="437" t="s">
        <v>2212</v>
      </c>
      <c r="M598" s="437" t="s">
        <v>2213</v>
      </c>
      <c r="N598" s="437" t="s">
        <v>2214</v>
      </c>
      <c r="O598" s="437" t="s">
        <v>2215</v>
      </c>
      <c r="P598" s="437" t="s">
        <v>2216</v>
      </c>
      <c r="Q598" s="437" t="s">
        <v>2217</v>
      </c>
      <c r="R598" s="437" t="s">
        <v>2218</v>
      </c>
      <c r="S598" s="437" t="s">
        <v>2195</v>
      </c>
      <c r="T598" s="437" t="s">
        <v>2219</v>
      </c>
      <c r="U598" s="437" t="s">
        <v>2220</v>
      </c>
      <c r="V598" s="202" t="s">
        <v>40</v>
      </c>
      <c r="W598" s="28"/>
      <c r="X598" s="28"/>
      <c r="Y598" s="28"/>
      <c r="Z598" s="28"/>
    </row>
    <row r="599" spans="1:26" ht="15.75">
      <c r="A599" s="281" t="s">
        <v>2293</v>
      </c>
      <c r="D599" s="50">
        <v>0</v>
      </c>
      <c r="E599" s="50">
        <v>0</v>
      </c>
      <c r="F599" s="50">
        <v>0</v>
      </c>
      <c r="G599" s="50">
        <v>1</v>
      </c>
      <c r="H599" s="50">
        <v>1</v>
      </c>
      <c r="I599" s="50">
        <v>0</v>
      </c>
      <c r="J599" s="50">
        <v>2</v>
      </c>
      <c r="K599" s="50"/>
      <c r="L599" s="50"/>
      <c r="M599" s="1"/>
      <c r="N599" s="50"/>
      <c r="O599" s="50"/>
      <c r="P599" s="50"/>
      <c r="Q599" s="50"/>
      <c r="R599" s="50"/>
      <c r="S599" s="50"/>
      <c r="T599" s="50"/>
      <c r="U599" s="50"/>
      <c r="V599" s="303">
        <f t="shared" ref="V599:V608" si="7">SUM(D599:U599)</f>
        <v>4</v>
      </c>
      <c r="W599" s="505">
        <f>SUM(E556,N556,U556,F565,M563,V567,E570,M570,V571,F577,M577,V577,E586,N584,U588,F591,N591,U592)</f>
        <v>2146.679999999998</v>
      </c>
      <c r="X599" s="50" t="s">
        <v>105</v>
      </c>
      <c r="Y599" s="28"/>
      <c r="Z599" s="28"/>
    </row>
    <row r="600" spans="1:26" ht="15.75">
      <c r="A600" s="63" t="s">
        <v>3638</v>
      </c>
      <c r="D600" s="50">
        <v>0</v>
      </c>
      <c r="E600" s="50">
        <v>0</v>
      </c>
      <c r="F600" s="50">
        <v>0</v>
      </c>
      <c r="G600" s="50">
        <v>2</v>
      </c>
      <c r="H600" s="50">
        <v>3</v>
      </c>
      <c r="I600" s="50">
        <v>0</v>
      </c>
      <c r="J600" s="50">
        <v>1</v>
      </c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303">
        <f t="shared" si="7"/>
        <v>6</v>
      </c>
      <c r="W600" s="505">
        <f>SUM(E557,N560,U557,F564,M564,V565,F570,M571,V573,F578,M581,V578,E585,N585,U586,E591,N592,U594)</f>
        <v>3018.6800000000017</v>
      </c>
      <c r="X600" s="50" t="s">
        <v>106</v>
      </c>
      <c r="Y600" s="28"/>
      <c r="Z600" s="28"/>
    </row>
    <row r="601" spans="1:26" ht="15.75">
      <c r="A601" s="281" t="s">
        <v>3639</v>
      </c>
      <c r="D601" s="50">
        <v>3</v>
      </c>
      <c r="E601" s="50">
        <v>3</v>
      </c>
      <c r="F601" s="50">
        <v>0</v>
      </c>
      <c r="G601" s="50">
        <v>2</v>
      </c>
      <c r="H601" s="50">
        <v>3</v>
      </c>
      <c r="I601" s="50">
        <v>0</v>
      </c>
      <c r="J601" s="50">
        <v>3</v>
      </c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303">
        <f t="shared" si="7"/>
        <v>14</v>
      </c>
      <c r="W601" s="505">
        <f>SUM(F557,M556,V558,E563,M565,V566,E571,N572,U570,E578,N577,U579,F584,N586,U587,F592,M593,V591)</f>
        <v>3274.8399999999988</v>
      </c>
      <c r="X601" s="50" t="s">
        <v>107</v>
      </c>
      <c r="Y601" s="28"/>
      <c r="Z601" s="28"/>
    </row>
    <row r="602" spans="1:26" ht="15.75">
      <c r="A602" s="414" t="s">
        <v>3640</v>
      </c>
      <c r="B602" s="327"/>
      <c r="C602" s="327"/>
      <c r="D602" s="330">
        <v>0</v>
      </c>
      <c r="E602" s="330">
        <v>0</v>
      </c>
      <c r="F602" s="330">
        <v>3</v>
      </c>
      <c r="G602" s="330">
        <v>0</v>
      </c>
      <c r="H602" s="330">
        <v>3</v>
      </c>
      <c r="I602" s="330">
        <v>0</v>
      </c>
      <c r="J602" s="330">
        <v>0</v>
      </c>
      <c r="K602" s="330"/>
      <c r="L602" s="330"/>
      <c r="M602" s="330"/>
      <c r="N602" s="330"/>
      <c r="O602" s="384"/>
      <c r="P602" s="330"/>
      <c r="Q602" s="330"/>
      <c r="R602" s="330"/>
      <c r="S602" s="330"/>
      <c r="T602" s="330"/>
      <c r="U602" s="330"/>
      <c r="V602" s="329">
        <f t="shared" si="7"/>
        <v>6</v>
      </c>
      <c r="W602" s="506">
        <f>SUM(E558,N559,U558,F567,M566,V563,E572,N571,U571,F579,M580,V579,E588,N587,U584,F593,M592,V592)</f>
        <v>3053.3800000000006</v>
      </c>
      <c r="X602" s="50" t="s">
        <v>108</v>
      </c>
      <c r="Y602" s="28"/>
      <c r="Z602" s="28"/>
    </row>
    <row r="603" spans="1:26" ht="15.75">
      <c r="A603" s="63" t="s">
        <v>3641</v>
      </c>
      <c r="D603" s="50">
        <v>3</v>
      </c>
      <c r="E603" s="50">
        <v>0</v>
      </c>
      <c r="F603" s="50">
        <v>0</v>
      </c>
      <c r="G603" s="50">
        <v>1</v>
      </c>
      <c r="H603" s="50">
        <v>2</v>
      </c>
      <c r="I603" s="50">
        <v>3</v>
      </c>
      <c r="J603" s="50">
        <v>3</v>
      </c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303">
        <f t="shared" si="7"/>
        <v>12</v>
      </c>
      <c r="W603" s="505">
        <f>SUM(E559,N558,V560,E564,N563,U563,F573,M572,V574,F580,M579,U581,F585,M584,V584,E594,N593,U595)</f>
        <v>3798.0700000000015</v>
      </c>
      <c r="X603" s="28"/>
      <c r="Y603" s="28"/>
      <c r="Z603" s="28"/>
    </row>
    <row r="604" spans="1:26" ht="15.75">
      <c r="A604" s="28" t="s">
        <v>3642</v>
      </c>
      <c r="D604" s="50">
        <v>0</v>
      </c>
      <c r="E604" s="50">
        <v>0</v>
      </c>
      <c r="F604" s="50">
        <v>3</v>
      </c>
      <c r="G604" s="50">
        <v>2</v>
      </c>
      <c r="H604" s="50">
        <v>0</v>
      </c>
      <c r="I604" s="50">
        <v>3</v>
      </c>
      <c r="J604" s="50">
        <v>0</v>
      </c>
      <c r="K604" s="50"/>
      <c r="L604" s="50"/>
      <c r="M604" s="50"/>
      <c r="N604" s="1"/>
      <c r="O604" s="50"/>
      <c r="P604" s="50"/>
      <c r="Q604" s="50"/>
      <c r="R604" s="50"/>
      <c r="S604" s="50"/>
      <c r="T604" s="50"/>
      <c r="U604" s="50"/>
      <c r="V604" s="303">
        <f t="shared" si="7"/>
        <v>8</v>
      </c>
      <c r="W604" s="505">
        <f>SUM(F559,M557,V557,E565,N566,U564,F571,M573,V572,E580,N578,U578,F586,M587,V585,E592,N594,U593)</f>
        <v>3110.6400000000017</v>
      </c>
      <c r="X604" s="28"/>
      <c r="Y604" s="28"/>
      <c r="Z604" s="28"/>
    </row>
    <row r="605" spans="1:26" ht="15.75">
      <c r="A605" s="28" t="s">
        <v>2322</v>
      </c>
      <c r="D605" s="50">
        <v>3</v>
      </c>
      <c r="E605" s="50">
        <v>3</v>
      </c>
      <c r="F605" s="50">
        <v>1</v>
      </c>
      <c r="G605" s="50">
        <v>3</v>
      </c>
      <c r="H605" s="50">
        <v>0</v>
      </c>
      <c r="I605" s="50">
        <v>3</v>
      </c>
      <c r="J605" s="50">
        <v>0</v>
      </c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303">
        <f t="shared" si="7"/>
        <v>13</v>
      </c>
      <c r="W605" s="505">
        <f>SUM(F558,M558,V559,E566,N565,U565,F574,N570,U572,E579,N579,U580,F587,M586,V586,E595,M591,V593)</f>
        <v>4034.8200000000038</v>
      </c>
      <c r="X605" s="28"/>
      <c r="Y605" s="28"/>
      <c r="Z605" s="28"/>
    </row>
    <row r="606" spans="1:26" ht="15.75">
      <c r="A606" s="278" t="s">
        <v>3643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303">
        <f t="shared" si="7"/>
        <v>12</v>
      </c>
      <c r="W606" s="505">
        <f>SUM(F556,M559,U559,F563,M567,V564,E573,N574,U573,E577,N580,V580,E584,N588,U585,F594,M595,V594)</f>
        <v>2856.5799999999977</v>
      </c>
      <c r="X606" s="28"/>
      <c r="Y606" s="28"/>
      <c r="Z606" s="28"/>
    </row>
    <row r="607" spans="1:26" ht="15.75">
      <c r="A607" s="28" t="s">
        <v>2285</v>
      </c>
      <c r="D607" s="50">
        <v>1</v>
      </c>
      <c r="E607" s="50">
        <v>3</v>
      </c>
      <c r="F607" s="50">
        <v>3</v>
      </c>
      <c r="G607" s="50">
        <v>3</v>
      </c>
      <c r="H607" s="50">
        <v>0</v>
      </c>
      <c r="I607" s="50">
        <v>3</v>
      </c>
      <c r="J607" s="50">
        <v>3</v>
      </c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303">
        <f t="shared" si="7"/>
        <v>16</v>
      </c>
      <c r="W607" s="505">
        <f>SUM(F560,M560,V556,E567,N567,U566,E574,N573,U574,E581,N581,U577,F588,M588,V587,F595,M594,V595)</f>
        <v>4025.3999999999978</v>
      </c>
      <c r="X607" s="28"/>
      <c r="Y607" s="28"/>
      <c r="Z607" s="28"/>
    </row>
    <row r="608" spans="1:26" ht="15.75">
      <c r="A608" s="278" t="s">
        <v>2260</v>
      </c>
      <c r="D608" s="50">
        <v>2</v>
      </c>
      <c r="E608" s="50">
        <v>3</v>
      </c>
      <c r="F608" s="50">
        <v>3</v>
      </c>
      <c r="G608" s="50">
        <v>0</v>
      </c>
      <c r="H608" s="50">
        <v>0</v>
      </c>
      <c r="I608" s="50">
        <v>3</v>
      </c>
      <c r="J608" s="50">
        <v>3</v>
      </c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303">
        <f t="shared" si="7"/>
        <v>14</v>
      </c>
      <c r="W608" s="505">
        <f>SUM(E560,N557,U560,F566,N564,U567,F572,M574,V570,F581,M578,V581,E587,M585,V588,E593,N595,U591)</f>
        <v>3664.4000000000005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71">
        <f>SUM(W599:W608)</f>
        <v>32983.490000000005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71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3498</v>
      </c>
      <c r="B613" s="326"/>
      <c r="D613" s="437"/>
      <c r="E613" s="437"/>
      <c r="F613" s="437"/>
      <c r="G613" s="437"/>
      <c r="H613" s="437"/>
      <c r="I613" s="437"/>
      <c r="J613" s="437"/>
      <c r="K613" s="437"/>
      <c r="L613" s="437"/>
      <c r="M613" s="437"/>
      <c r="N613" s="437"/>
      <c r="O613" s="437"/>
      <c r="P613" s="437"/>
      <c r="Q613" s="437"/>
      <c r="R613" s="437"/>
      <c r="S613" s="437"/>
      <c r="T613" s="437"/>
      <c r="U613" s="437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6"/>
      <c r="C615" s="446"/>
      <c r="D615" s="447"/>
      <c r="E615" s="447"/>
      <c r="F615" s="447"/>
      <c r="G615" s="318" t="s">
        <v>150</v>
      </c>
      <c r="H615" s="446"/>
      <c r="I615" s="319" t="s">
        <v>184</v>
      </c>
      <c r="J615" s="447"/>
      <c r="K615" s="446"/>
      <c r="L615" s="318"/>
      <c r="M615" s="446"/>
      <c r="N615" s="446"/>
      <c r="O615" s="318" t="s">
        <v>150</v>
      </c>
      <c r="P615" s="446"/>
      <c r="Q615" s="319" t="s">
        <v>844</v>
      </c>
      <c r="R615" s="446"/>
      <c r="S615" s="446"/>
      <c r="T615" s="446"/>
      <c r="U615" s="446"/>
      <c r="V615" s="446"/>
      <c r="W615" s="318" t="s">
        <v>150</v>
      </c>
    </row>
    <row r="616" spans="1:26" ht="15.75">
      <c r="A616" s="324" t="s">
        <v>3679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4601</v>
      </c>
      <c r="H616" s="320"/>
      <c r="I616" s="324" t="s">
        <v>3975</v>
      </c>
      <c r="J616" s="316"/>
      <c r="K616" s="317"/>
      <c r="L616" s="318"/>
      <c r="M616" s="470">
        <f>'Punten per wedstrijd'!E24*1.2</f>
        <v>523.08000000000004</v>
      </c>
      <c r="N616" s="470">
        <f>'Punten per wedstrijd'!E5</f>
        <v>187.8</v>
      </c>
      <c r="O616" s="313" t="s">
        <v>4600</v>
      </c>
      <c r="P616" s="320"/>
      <c r="Q616" s="324" t="s">
        <v>3980</v>
      </c>
      <c r="R616" s="317"/>
      <c r="S616" s="317"/>
      <c r="T616" s="317"/>
      <c r="U616" s="470">
        <f>'Punten per wedstrijd'!F109*1.2</f>
        <v>902.04000000000008</v>
      </c>
      <c r="V616" s="470">
        <f>'Punten per wedstrijd'!F198</f>
        <v>949.60000000000036</v>
      </c>
      <c r="W616" s="313" t="s">
        <v>4599</v>
      </c>
      <c r="Y616" s="28"/>
      <c r="Z616" s="28"/>
    </row>
    <row r="617" spans="1:26" ht="15.75">
      <c r="A617" s="324" t="s">
        <v>3680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4600</v>
      </c>
      <c r="H617" s="320"/>
      <c r="I617" s="324" t="s">
        <v>3976</v>
      </c>
      <c r="J617" s="316"/>
      <c r="K617" s="317"/>
      <c r="L617" s="318"/>
      <c r="M617" s="470">
        <f>'Punten per wedstrijd'!E41*1.2</f>
        <v>102.96000000000008</v>
      </c>
      <c r="N617" s="470">
        <f>'Punten per wedstrijd'!E97</f>
        <v>63.800000000000011</v>
      </c>
      <c r="O617" s="313" t="s">
        <v>4600</v>
      </c>
      <c r="P617" s="320"/>
      <c r="Q617" s="324" t="s">
        <v>3981</v>
      </c>
      <c r="R617" s="317"/>
      <c r="S617" s="317"/>
      <c r="T617" s="317"/>
      <c r="U617" s="470">
        <f>'Punten per wedstrijd'!F115*1.2</f>
        <v>564.6</v>
      </c>
      <c r="V617" s="470">
        <f>'Punten per wedstrijd'!F145</f>
        <v>520.60000000000082</v>
      </c>
      <c r="W617" s="313" t="s">
        <v>4602</v>
      </c>
      <c r="Y617" s="28"/>
      <c r="Z617" s="28"/>
    </row>
    <row r="618" spans="1:26" ht="15.75">
      <c r="A618" s="324" t="s">
        <v>3681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4600</v>
      </c>
      <c r="H618" s="320"/>
      <c r="I618" s="324" t="s">
        <v>3977</v>
      </c>
      <c r="J618" s="316"/>
      <c r="K618" s="317"/>
      <c r="L618" s="318"/>
      <c r="M618" s="470">
        <f>'Punten per wedstrijd'!E68*1.2</f>
        <v>214.20000000000007</v>
      </c>
      <c r="N618" s="470">
        <f>'Punten per wedstrijd'!E36</f>
        <v>152.5</v>
      </c>
      <c r="O618" s="313" t="s">
        <v>4600</v>
      </c>
      <c r="P618" s="320"/>
      <c r="Q618" s="324" t="s">
        <v>3982</v>
      </c>
      <c r="R618" s="317"/>
      <c r="S618" s="317"/>
      <c r="T618" s="317"/>
      <c r="U618" s="470">
        <f>'Punten per wedstrijd'!F138*1.2</f>
        <v>734.99999999999943</v>
      </c>
      <c r="V618" s="470">
        <f>'Punten per wedstrijd'!F128</f>
        <v>722.599999999999</v>
      </c>
      <c r="W618" s="313" t="s">
        <v>4602</v>
      </c>
      <c r="Y618" s="28"/>
      <c r="Z618" s="28"/>
    </row>
    <row r="619" spans="1:26" ht="15.75">
      <c r="A619" s="324" t="s">
        <v>3682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4601</v>
      </c>
      <c r="H619" s="320"/>
      <c r="I619" s="324" t="s">
        <v>3978</v>
      </c>
      <c r="J619" s="316"/>
      <c r="K619" s="317"/>
      <c r="L619" s="318"/>
      <c r="M619" s="470">
        <f>'Punten per wedstrijd'!E79*1.2</f>
        <v>311.88000000000011</v>
      </c>
      <c r="N619" s="470">
        <f>'Punten per wedstrijd'!E34</f>
        <v>153.20000000000016</v>
      </c>
      <c r="O619" s="313" t="s">
        <v>4600</v>
      </c>
      <c r="P619" s="320"/>
      <c r="Q619" s="324" t="s">
        <v>3983</v>
      </c>
      <c r="R619" s="317"/>
      <c r="S619" s="317"/>
      <c r="T619" s="317"/>
      <c r="U619" s="470">
        <f>'Punten per wedstrijd'!F183*1.2</f>
        <v>816.11999999999819</v>
      </c>
      <c r="V619" s="470">
        <f>'Punten per wedstrijd'!F172</f>
        <v>532.40000000000009</v>
      </c>
      <c r="W619" s="313" t="s">
        <v>4600</v>
      </c>
      <c r="Y619" s="28"/>
      <c r="Z619" s="28"/>
    </row>
    <row r="620" spans="1:26" ht="15.75">
      <c r="A620" s="324" t="s">
        <v>3683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4601</v>
      </c>
      <c r="H620" s="320"/>
      <c r="I620" s="324" t="s">
        <v>3979</v>
      </c>
      <c r="J620" s="316"/>
      <c r="K620" s="317"/>
      <c r="L620" s="318"/>
      <c r="M620" s="470">
        <f>'Punten per wedstrijd'!E94*1.2</f>
        <v>191.87999999999968</v>
      </c>
      <c r="N620" s="470">
        <f>'Punten per wedstrijd'!E11</f>
        <v>240.70000000000005</v>
      </c>
      <c r="O620" s="313" t="s">
        <v>4601</v>
      </c>
      <c r="P620" s="320"/>
      <c r="Q620" s="324" t="s">
        <v>3984</v>
      </c>
      <c r="R620" s="317"/>
      <c r="S620" s="317"/>
      <c r="T620" s="317"/>
      <c r="U620" s="470">
        <f>'Punten per wedstrijd'!F201*1.2</f>
        <v>969</v>
      </c>
      <c r="V620" s="470">
        <f>'Punten per wedstrijd'!F140</f>
        <v>293.80000000000041</v>
      </c>
      <c r="W620" s="313" t="s">
        <v>4600</v>
      </c>
      <c r="Y620" s="28"/>
      <c r="Z620" s="28"/>
    </row>
    <row r="621" spans="1:26" ht="15.75">
      <c r="A621" s="323"/>
      <c r="B621" s="320"/>
      <c r="C621" s="320"/>
      <c r="D621" s="316"/>
      <c r="E621" s="470"/>
      <c r="F621" s="470"/>
      <c r="G621" s="313"/>
      <c r="H621" s="320"/>
      <c r="I621" s="320"/>
      <c r="J621" s="316"/>
      <c r="K621" s="317"/>
      <c r="L621" s="318"/>
      <c r="M621" s="502"/>
      <c r="N621" s="502"/>
      <c r="O621" s="314"/>
      <c r="P621" s="320"/>
      <c r="Q621" s="316"/>
      <c r="R621" s="317"/>
      <c r="S621" s="317"/>
      <c r="T621" s="317"/>
      <c r="U621" s="502"/>
      <c r="V621" s="502"/>
      <c r="W621" s="314"/>
      <c r="Y621" s="28"/>
      <c r="Z621" s="28"/>
    </row>
    <row r="622" spans="1:26" s="39" customFormat="1" ht="15.75">
      <c r="A622" s="319" t="s">
        <v>2221</v>
      </c>
      <c r="B622" s="446"/>
      <c r="C622" s="446"/>
      <c r="D622" s="447"/>
      <c r="E622" s="470"/>
      <c r="F622" s="470"/>
      <c r="G622" s="449" t="s">
        <v>150</v>
      </c>
      <c r="H622" s="446"/>
      <c r="I622" s="319" t="s">
        <v>186</v>
      </c>
      <c r="J622" s="447"/>
      <c r="K622" s="446"/>
      <c r="L622" s="318"/>
      <c r="M622" s="502"/>
      <c r="N622" s="502"/>
      <c r="O622" s="449" t="s">
        <v>150</v>
      </c>
      <c r="P622" s="446"/>
      <c r="Q622" s="319" t="s">
        <v>175</v>
      </c>
      <c r="R622" s="446"/>
      <c r="S622" s="446"/>
      <c r="T622" s="446"/>
      <c r="U622" s="502"/>
      <c r="V622" s="502"/>
      <c r="W622" s="449" t="s">
        <v>150</v>
      </c>
    </row>
    <row r="623" spans="1:26" ht="15.75">
      <c r="A623" s="324" t="s">
        <v>3985</v>
      </c>
      <c r="B623" s="320"/>
      <c r="C623" s="320"/>
      <c r="D623" s="316"/>
      <c r="E623" s="470">
        <f>'Punten per wedstrijd'!F24*1.2</f>
        <v>279.95999999999992</v>
      </c>
      <c r="F623" s="470">
        <f>'Punten per wedstrijd'!F79</f>
        <v>193.19999999999982</v>
      </c>
      <c r="G623" s="313" t="s">
        <v>4600</v>
      </c>
      <c r="H623" s="320"/>
      <c r="I623" s="324" t="s">
        <v>3990</v>
      </c>
      <c r="J623" s="316"/>
      <c r="K623" s="317"/>
      <c r="L623" s="318"/>
      <c r="M623" s="470">
        <f>'Punten per wedstrijd'!G5*1.2</f>
        <v>116.88000000000011</v>
      </c>
      <c r="N623" s="470">
        <f>'Punten per wedstrijd'!G36</f>
        <v>203.40000000000123</v>
      </c>
      <c r="O623" s="313" t="s">
        <v>4601</v>
      </c>
      <c r="P623" s="320"/>
      <c r="Q623" s="324" t="s">
        <v>3995</v>
      </c>
      <c r="R623" s="317"/>
      <c r="S623" s="317"/>
      <c r="T623" s="317"/>
      <c r="U623" s="470">
        <f>'Punten per wedstrijd'!G140*1.2</f>
        <v>941.0400000000003</v>
      </c>
      <c r="V623" s="470">
        <f>'Punten per wedstrijd'!G138</f>
        <v>890.99999999999955</v>
      </c>
      <c r="W623" s="313" t="s">
        <v>4602</v>
      </c>
      <c r="Y623" s="28"/>
      <c r="Z623" s="28"/>
    </row>
    <row r="624" spans="1:26" ht="15.75">
      <c r="A624" s="324" t="s">
        <v>3986</v>
      </c>
      <c r="B624" s="320"/>
      <c r="C624" s="320"/>
      <c r="D624" s="316"/>
      <c r="E624" s="470">
        <f>'Punten per wedstrijd'!F36*1.2</f>
        <v>325.80000000000052</v>
      </c>
      <c r="F624" s="470">
        <f>'Punten per wedstrijd'!F11</f>
        <v>160</v>
      </c>
      <c r="G624" s="313" t="s">
        <v>4600</v>
      </c>
      <c r="H624" s="320"/>
      <c r="I624" s="324" t="s">
        <v>3991</v>
      </c>
      <c r="J624" s="316"/>
      <c r="K624" s="317"/>
      <c r="L624" s="318"/>
      <c r="M624" s="470">
        <f>'Punten per wedstrijd'!G11*1.2</f>
        <v>253.80000000000052</v>
      </c>
      <c r="N624" s="470">
        <f>'Punten per wedstrijd'!G97</f>
        <v>247.50000000000045</v>
      </c>
      <c r="O624" s="313" t="s">
        <v>4602</v>
      </c>
      <c r="P624" s="320"/>
      <c r="Q624" s="324" t="s">
        <v>3996</v>
      </c>
      <c r="R624" s="317"/>
      <c r="S624" s="317"/>
      <c r="T624" s="317"/>
      <c r="U624" s="470">
        <f>'Punten per wedstrijd'!G145*1.2</f>
        <v>1006.8000000000005</v>
      </c>
      <c r="V624" s="470">
        <f>'Punten per wedstrijd'!G183</f>
        <v>1002.5999999999995</v>
      </c>
      <c r="W624" s="313" t="s">
        <v>4602</v>
      </c>
      <c r="Y624" s="28"/>
      <c r="Z624" s="28"/>
    </row>
    <row r="625" spans="1:26" ht="15.75">
      <c r="A625" s="324" t="s">
        <v>3987</v>
      </c>
      <c r="B625" s="320"/>
      <c r="C625" s="320"/>
      <c r="D625" s="316"/>
      <c r="E625" s="470">
        <f>'Punten per wedstrijd'!F41*1.2</f>
        <v>612.47999999999979</v>
      </c>
      <c r="F625" s="470">
        <f>'Punten per wedstrijd'!F5</f>
        <v>282.40000000000009</v>
      </c>
      <c r="G625" s="313" t="s">
        <v>4600</v>
      </c>
      <c r="H625" s="320"/>
      <c r="I625" s="324" t="s">
        <v>3992</v>
      </c>
      <c r="J625" s="316"/>
      <c r="K625" s="317"/>
      <c r="L625" s="318"/>
      <c r="M625" s="470">
        <f>'Punten per wedstrijd'!G24*1.2</f>
        <v>444.3599999999991</v>
      </c>
      <c r="N625" s="470">
        <f>'Punten per wedstrijd'!G68</f>
        <v>216.50000000000045</v>
      </c>
      <c r="O625" s="313" t="s">
        <v>4600</v>
      </c>
      <c r="P625" s="320"/>
      <c r="Q625" s="324" t="s">
        <v>3997</v>
      </c>
      <c r="R625" s="317"/>
      <c r="S625" s="317"/>
      <c r="T625" s="317"/>
      <c r="U625" s="470">
        <f>'Punten per wedstrijd'!G172*1.2</f>
        <v>1008.7199999999998</v>
      </c>
      <c r="V625" s="470">
        <f>'Punten per wedstrijd'!G115</f>
        <v>792.50000000000045</v>
      </c>
      <c r="W625" s="313" t="s">
        <v>4600</v>
      </c>
      <c r="Y625" s="28"/>
      <c r="Z625" s="28"/>
    </row>
    <row r="626" spans="1:26" ht="15.75">
      <c r="A626" s="324" t="s">
        <v>3988</v>
      </c>
      <c r="B626" s="320"/>
      <c r="C626" s="320"/>
      <c r="D626" s="316"/>
      <c r="E626" s="470">
        <f>'Punten per wedstrijd'!F68*1.2</f>
        <v>281.63999999999947</v>
      </c>
      <c r="F626" s="470">
        <f>'Punten per wedstrijd'!F97</f>
        <v>172</v>
      </c>
      <c r="G626" s="313" t="s">
        <v>4600</v>
      </c>
      <c r="H626" s="320"/>
      <c r="I626" s="324" t="s">
        <v>3993</v>
      </c>
      <c r="J626" s="316"/>
      <c r="K626" s="317"/>
      <c r="L626" s="318"/>
      <c r="M626" s="470">
        <f>'Punten per wedstrijd'!G34*1.2</f>
        <v>221.39999999999944</v>
      </c>
      <c r="N626" s="470">
        <f>'Punten per wedstrijd'!G41</f>
        <v>267.50000000000045</v>
      </c>
      <c r="O626" s="313" t="s">
        <v>4599</v>
      </c>
      <c r="P626" s="320"/>
      <c r="Q626" s="324" t="s">
        <v>3998</v>
      </c>
      <c r="R626" s="317"/>
      <c r="S626" s="317"/>
      <c r="T626" s="317"/>
      <c r="U626" s="470">
        <f>'Punten per wedstrijd'!G198*1.2</f>
        <v>1270.6800000000017</v>
      </c>
      <c r="V626" s="470">
        <f>'Punten per wedstrijd'!G128</f>
        <v>683.69999999999936</v>
      </c>
      <c r="W626" s="313" t="s">
        <v>4600</v>
      </c>
      <c r="Y626" s="28"/>
      <c r="Z626" s="28"/>
    </row>
    <row r="627" spans="1:26" ht="15.75">
      <c r="A627" s="324" t="s">
        <v>3989</v>
      </c>
      <c r="B627" s="320"/>
      <c r="C627" s="320"/>
      <c r="D627" s="316"/>
      <c r="E627" s="470">
        <f>'Punten per wedstrijd'!F94*1.2</f>
        <v>273.48000000000036</v>
      </c>
      <c r="F627" s="470">
        <f>'Punten per wedstrijd'!F34</f>
        <v>165.40000000000009</v>
      </c>
      <c r="G627" s="313" t="s">
        <v>4600</v>
      </c>
      <c r="H627" s="320"/>
      <c r="I627" s="324" t="s">
        <v>3994</v>
      </c>
      <c r="J627" s="316"/>
      <c r="K627" s="317"/>
      <c r="L627" s="318"/>
      <c r="M627" s="470">
        <f>'Punten per wedstrijd'!G79*1.2</f>
        <v>0</v>
      </c>
      <c r="N627" s="470">
        <f>'Punten per wedstrijd'!G94</f>
        <v>226.50000000000091</v>
      </c>
      <c r="O627" s="313" t="s">
        <v>4601</v>
      </c>
      <c r="P627" s="320"/>
      <c r="Q627" s="324" t="s">
        <v>3999</v>
      </c>
      <c r="R627" s="317"/>
      <c r="S627" s="317"/>
      <c r="T627" s="317"/>
      <c r="U627" s="470">
        <f>'Punten per wedstrijd'!G201*1.2</f>
        <v>959.64000000000078</v>
      </c>
      <c r="V627" s="470">
        <f>'Punten per wedstrijd'!G109</f>
        <v>520.60000000000127</v>
      </c>
      <c r="W627" s="313" t="s">
        <v>4600</v>
      </c>
      <c r="Y627" s="28"/>
      <c r="Z627" s="28"/>
    </row>
    <row r="628" spans="1:26" ht="15.75">
      <c r="A628" s="323"/>
      <c r="B628" s="320"/>
      <c r="C628" s="320"/>
      <c r="D628" s="316"/>
      <c r="E628" s="470"/>
      <c r="F628" s="470"/>
      <c r="G628" s="311"/>
      <c r="H628" s="320"/>
      <c r="I628" s="316"/>
      <c r="J628" s="316"/>
      <c r="K628" s="317"/>
      <c r="L628" s="318"/>
      <c r="M628" s="502"/>
      <c r="N628" s="502"/>
      <c r="O628" s="314"/>
      <c r="P628" s="320"/>
      <c r="Q628" s="317"/>
      <c r="R628" s="317"/>
      <c r="S628" s="317"/>
      <c r="T628" s="317"/>
      <c r="U628" s="502"/>
      <c r="V628" s="502"/>
      <c r="W628" s="314"/>
      <c r="Y628" s="28"/>
      <c r="Z628" s="28"/>
    </row>
    <row r="629" spans="1:26" s="39" customFormat="1" ht="15.75">
      <c r="A629" s="319" t="s">
        <v>187</v>
      </c>
      <c r="B629" s="446"/>
      <c r="C629" s="446"/>
      <c r="D629" s="447"/>
      <c r="E629" s="470"/>
      <c r="F629" s="470"/>
      <c r="G629" s="449" t="s">
        <v>150</v>
      </c>
      <c r="H629" s="446"/>
      <c r="I629" s="319" t="s">
        <v>188</v>
      </c>
      <c r="J629" s="447"/>
      <c r="K629" s="446"/>
      <c r="L629" s="318"/>
      <c r="M629" s="502"/>
      <c r="N629" s="502"/>
      <c r="O629" s="449" t="s">
        <v>150</v>
      </c>
      <c r="P629" s="446"/>
      <c r="Q629" s="319" t="s">
        <v>2222</v>
      </c>
      <c r="R629" s="446"/>
      <c r="S629" s="446"/>
      <c r="T629" s="446"/>
      <c r="U629" s="502"/>
      <c r="V629" s="502"/>
      <c r="W629" s="449" t="s">
        <v>150</v>
      </c>
    </row>
    <row r="630" spans="1:26" ht="15.75">
      <c r="A630" s="324" t="s">
        <v>4000</v>
      </c>
      <c r="B630" s="320"/>
      <c r="C630" s="320"/>
      <c r="D630" s="316"/>
      <c r="E630" s="470">
        <f>'Punten per wedstrijd'!H109*1.2</f>
        <v>539.76000000000181</v>
      </c>
      <c r="F630" s="470">
        <f>'Punten per wedstrijd'!H115</f>
        <v>780.10000000000082</v>
      </c>
      <c r="G630" s="313" t="s">
        <v>4601</v>
      </c>
      <c r="H630" s="320"/>
      <c r="I630" s="324" t="s">
        <v>4004</v>
      </c>
      <c r="J630" s="316"/>
      <c r="K630" s="317"/>
      <c r="L630" s="318"/>
      <c r="M630" s="470"/>
      <c r="N630" s="470"/>
      <c r="O630" s="314"/>
      <c r="P630" s="320"/>
      <c r="Q630" s="324" t="s">
        <v>4009</v>
      </c>
      <c r="R630" s="317"/>
      <c r="S630" s="317"/>
      <c r="T630" s="317"/>
      <c r="U630" s="470"/>
      <c r="V630" s="470"/>
      <c r="W630" s="313"/>
      <c r="Y630" s="28"/>
      <c r="Z630" s="28"/>
    </row>
    <row r="631" spans="1:26" ht="15.75">
      <c r="A631" s="324" t="s">
        <v>4001</v>
      </c>
      <c r="B631" s="320"/>
      <c r="C631" s="320"/>
      <c r="D631" s="316"/>
      <c r="E631" s="470">
        <f>'Punten per wedstrijd'!H128*1.2</f>
        <v>1038.7199999999998</v>
      </c>
      <c r="F631" s="470">
        <f>'Punten per wedstrijd'!H145</f>
        <v>601.59999999999991</v>
      </c>
      <c r="G631" s="313" t="s">
        <v>4600</v>
      </c>
      <c r="H631" s="320"/>
      <c r="I631" s="324" t="s">
        <v>4005</v>
      </c>
      <c r="J631" s="316"/>
      <c r="K631" s="317"/>
      <c r="L631" s="318"/>
      <c r="M631" s="470"/>
      <c r="N631" s="470"/>
      <c r="O631" s="314"/>
      <c r="P631" s="320"/>
      <c r="Q631" s="324" t="s">
        <v>4010</v>
      </c>
      <c r="R631" s="317"/>
      <c r="S631" s="317"/>
      <c r="T631" s="317"/>
      <c r="U631" s="470"/>
      <c r="V631" s="470"/>
      <c r="W631" s="314"/>
      <c r="Y631" s="28"/>
      <c r="Z631" s="28"/>
    </row>
    <row r="632" spans="1:26" ht="15.75">
      <c r="A632" s="324" t="s">
        <v>2288</v>
      </c>
      <c r="B632" s="320"/>
      <c r="C632" s="320"/>
      <c r="D632" s="316"/>
      <c r="E632" s="470">
        <f>'Punten per wedstrijd'!H138*1.2</f>
        <v>921.83999999999969</v>
      </c>
      <c r="F632" s="470">
        <f>'Punten per wedstrijd'!H201</f>
        <v>660.00000000000045</v>
      </c>
      <c r="G632" s="313" t="s">
        <v>4600</v>
      </c>
      <c r="H632" s="320"/>
      <c r="I632" s="324" t="s">
        <v>4006</v>
      </c>
      <c r="J632" s="316"/>
      <c r="K632" s="317"/>
      <c r="L632" s="318"/>
      <c r="M632" s="470"/>
      <c r="N632" s="470"/>
      <c r="O632" s="314"/>
      <c r="P632" s="320"/>
      <c r="Q632" s="324" t="s">
        <v>4011</v>
      </c>
      <c r="R632" s="317"/>
      <c r="S632" s="317"/>
      <c r="T632" s="317"/>
      <c r="U632" s="470"/>
      <c r="V632" s="470"/>
      <c r="W632" s="314"/>
      <c r="Y632" s="28"/>
      <c r="Z632" s="28"/>
    </row>
    <row r="633" spans="1:26" ht="15.75">
      <c r="A633" s="324" t="s">
        <v>4002</v>
      </c>
      <c r="B633" s="320"/>
      <c r="C633" s="320"/>
      <c r="D633" s="316"/>
      <c r="E633" s="470">
        <f>'Punten per wedstrijd'!H183*1.2</f>
        <v>1072.8000000000011</v>
      </c>
      <c r="F633" s="470">
        <f>'Punten per wedstrijd'!H140</f>
        <v>845.89999999999964</v>
      </c>
      <c r="G633" s="313" t="s">
        <v>4600</v>
      </c>
      <c r="H633" s="320"/>
      <c r="I633" s="324" t="s">
        <v>4007</v>
      </c>
      <c r="J633" s="316"/>
      <c r="K633" s="317"/>
      <c r="L633" s="318"/>
      <c r="M633" s="470"/>
      <c r="N633" s="470"/>
      <c r="O633" s="314"/>
      <c r="P633" s="320"/>
      <c r="Q633" s="324" t="s">
        <v>4012</v>
      </c>
      <c r="R633" s="317"/>
      <c r="S633" s="317"/>
      <c r="T633" s="317"/>
      <c r="U633" s="470"/>
      <c r="V633" s="470"/>
      <c r="W633" s="313"/>
      <c r="Y633" s="28"/>
      <c r="Z633" s="28"/>
    </row>
    <row r="634" spans="1:26" ht="15.75">
      <c r="A634" s="324" t="s">
        <v>4003</v>
      </c>
      <c r="B634" s="320"/>
      <c r="C634" s="320"/>
      <c r="D634" s="316"/>
      <c r="E634" s="470">
        <f>'Punten per wedstrijd'!H198*1.2</f>
        <v>1120.5600000000002</v>
      </c>
      <c r="F634" s="470">
        <f>'Punten per wedstrijd'!H172</f>
        <v>548.89999999999964</v>
      </c>
      <c r="G634" s="313" t="s">
        <v>4600</v>
      </c>
      <c r="H634" s="316"/>
      <c r="I634" s="324" t="s">
        <v>4008</v>
      </c>
      <c r="J634" s="316"/>
      <c r="K634" s="317"/>
      <c r="L634" s="318"/>
      <c r="M634" s="470"/>
      <c r="N634" s="470"/>
      <c r="O634" s="313"/>
      <c r="P634" s="317"/>
      <c r="Q634" s="324" t="s">
        <v>4013</v>
      </c>
      <c r="R634" s="317"/>
      <c r="S634" s="317"/>
      <c r="T634" s="317"/>
      <c r="U634" s="470"/>
      <c r="V634" s="470"/>
      <c r="W634" s="314"/>
      <c r="X634" s="28"/>
      <c r="Y634" s="28"/>
      <c r="Z634" s="28"/>
    </row>
    <row r="635" spans="1:26" ht="15.75">
      <c r="A635" s="322"/>
      <c r="B635" s="320"/>
      <c r="C635" s="320"/>
      <c r="D635" s="316"/>
      <c r="E635" s="470"/>
      <c r="F635" s="470"/>
      <c r="G635" s="311"/>
      <c r="H635" s="316"/>
      <c r="I635" s="315"/>
      <c r="J635" s="316"/>
      <c r="K635" s="317"/>
      <c r="L635" s="318"/>
      <c r="M635" s="502"/>
      <c r="N635" s="502"/>
      <c r="O635" s="314"/>
      <c r="P635" s="317"/>
      <c r="Q635" s="315"/>
      <c r="R635" s="317"/>
      <c r="S635" s="317"/>
      <c r="T635" s="317"/>
      <c r="U635" s="502"/>
      <c r="V635" s="502"/>
      <c r="W635" s="314"/>
      <c r="X635" s="28"/>
      <c r="Y635" s="28"/>
      <c r="Z635" s="28"/>
    </row>
    <row r="636" spans="1:26" s="39" customFormat="1" ht="15.75">
      <c r="A636" s="319" t="s">
        <v>2223</v>
      </c>
      <c r="B636" s="446"/>
      <c r="C636" s="446"/>
      <c r="D636" s="447"/>
      <c r="E636" s="470"/>
      <c r="F636" s="470"/>
      <c r="G636" s="449" t="s">
        <v>150</v>
      </c>
      <c r="H636" s="446"/>
      <c r="I636" s="319" t="s">
        <v>3559</v>
      </c>
      <c r="J636" s="447"/>
      <c r="K636" s="446"/>
      <c r="L636" s="318"/>
      <c r="M636" s="502"/>
      <c r="N636" s="502"/>
      <c r="O636" s="449" t="s">
        <v>150</v>
      </c>
      <c r="P636" s="446"/>
      <c r="Q636" s="319" t="s">
        <v>3560</v>
      </c>
      <c r="R636" s="446"/>
      <c r="S636" s="446"/>
      <c r="T636" s="446"/>
      <c r="U636" s="502"/>
      <c r="V636" s="502"/>
      <c r="W636" s="449" t="s">
        <v>150</v>
      </c>
    </row>
    <row r="637" spans="1:26" ht="15.75">
      <c r="A637" s="324" t="s">
        <v>4510</v>
      </c>
      <c r="B637" s="320"/>
      <c r="C637" s="320"/>
      <c r="D637" s="316"/>
      <c r="E637" s="470"/>
      <c r="F637" s="470"/>
      <c r="G637" s="314"/>
      <c r="H637" s="320"/>
      <c r="I637" s="324" t="s">
        <v>4511</v>
      </c>
      <c r="J637" s="316"/>
      <c r="K637" s="317"/>
      <c r="L637" s="318"/>
      <c r="M637" s="470"/>
      <c r="N637" s="470"/>
      <c r="O637" s="314"/>
      <c r="P637" s="320"/>
      <c r="Q637" s="324" t="s">
        <v>4512</v>
      </c>
      <c r="R637" s="317"/>
      <c r="S637" s="317"/>
      <c r="T637" s="317"/>
      <c r="U637" s="470"/>
      <c r="V637" s="470"/>
      <c r="W637" s="313"/>
      <c r="X637" s="28"/>
      <c r="Y637" s="28"/>
      <c r="Z637" s="28"/>
    </row>
    <row r="638" spans="1:26" ht="15.75">
      <c r="A638" s="324" t="s">
        <v>4513</v>
      </c>
      <c r="B638" s="320"/>
      <c r="C638" s="320"/>
      <c r="D638" s="316"/>
      <c r="E638" s="470"/>
      <c r="F638" s="470"/>
      <c r="G638" s="314"/>
      <c r="H638" s="320"/>
      <c r="I638" s="324" t="s">
        <v>4514</v>
      </c>
      <c r="J638" s="316"/>
      <c r="K638" s="317"/>
      <c r="L638" s="318"/>
      <c r="M638" s="470"/>
      <c r="N638" s="470"/>
      <c r="O638" s="314"/>
      <c r="P638" s="320"/>
      <c r="Q638" s="324" t="s">
        <v>4515</v>
      </c>
      <c r="R638" s="317"/>
      <c r="S638" s="317"/>
      <c r="T638" s="317"/>
      <c r="U638" s="470"/>
      <c r="V638" s="470"/>
      <c r="W638" s="314"/>
      <c r="X638" s="28"/>
      <c r="Y638" s="28"/>
      <c r="Z638" s="28"/>
    </row>
    <row r="639" spans="1:26" ht="15.75">
      <c r="A639" s="324" t="s">
        <v>4516</v>
      </c>
      <c r="B639" s="320"/>
      <c r="C639" s="320"/>
      <c r="D639" s="316"/>
      <c r="E639" s="470"/>
      <c r="F639" s="470"/>
      <c r="G639" s="313"/>
      <c r="H639" s="320"/>
      <c r="I639" s="324" t="s">
        <v>4517</v>
      </c>
      <c r="J639" s="316"/>
      <c r="K639" s="317"/>
      <c r="L639" s="318"/>
      <c r="M639" s="470"/>
      <c r="N639" s="470"/>
      <c r="O639" s="313"/>
      <c r="P639" s="320"/>
      <c r="Q639" s="324" t="s">
        <v>4518</v>
      </c>
      <c r="R639" s="317"/>
      <c r="S639" s="317"/>
      <c r="T639" s="317"/>
      <c r="U639" s="470"/>
      <c r="V639" s="470"/>
      <c r="W639" s="313"/>
      <c r="X639" s="28"/>
      <c r="Y639" s="28"/>
      <c r="Z639" s="28"/>
    </row>
    <row r="640" spans="1:26" ht="15.75">
      <c r="A640" s="324" t="s">
        <v>4519</v>
      </c>
      <c r="B640" s="320"/>
      <c r="C640" s="320"/>
      <c r="D640" s="316"/>
      <c r="E640" s="470"/>
      <c r="F640" s="470"/>
      <c r="G640" s="314"/>
      <c r="H640" s="320"/>
      <c r="I640" s="324" t="s">
        <v>4520</v>
      </c>
      <c r="J640" s="316"/>
      <c r="K640" s="317"/>
      <c r="L640" s="318"/>
      <c r="M640" s="470"/>
      <c r="N640" s="470"/>
      <c r="O640" s="313"/>
      <c r="P640" s="320"/>
      <c r="Q640" s="324" t="s">
        <v>4521</v>
      </c>
      <c r="R640" s="317"/>
      <c r="S640" s="317"/>
      <c r="T640" s="317"/>
      <c r="U640" s="470"/>
      <c r="V640" s="470"/>
      <c r="W640" s="313"/>
      <c r="X640" s="28"/>
      <c r="Y640" s="28"/>
      <c r="Z640" s="28"/>
    </row>
    <row r="641" spans="1:26" ht="15.75">
      <c r="A641" s="324" t="s">
        <v>4522</v>
      </c>
      <c r="B641" s="320"/>
      <c r="C641" s="320"/>
      <c r="D641" s="316"/>
      <c r="E641" s="470"/>
      <c r="F641" s="470"/>
      <c r="G641" s="313"/>
      <c r="H641" s="320"/>
      <c r="I641" s="324" t="s">
        <v>4523</v>
      </c>
      <c r="J641" s="316"/>
      <c r="K641" s="317"/>
      <c r="L641" s="318"/>
      <c r="M641" s="470"/>
      <c r="N641" s="470"/>
      <c r="O641" s="314"/>
      <c r="P641" s="320"/>
      <c r="Q641" s="324" t="s">
        <v>4524</v>
      </c>
      <c r="R641" s="317"/>
      <c r="S641" s="317"/>
      <c r="T641" s="317"/>
      <c r="U641" s="470"/>
      <c r="V641" s="470"/>
      <c r="W641" s="313"/>
      <c r="X641" s="28"/>
      <c r="Y641" s="28"/>
      <c r="Z641" s="28"/>
    </row>
    <row r="642" spans="1:26" ht="15.75">
      <c r="A642" s="323"/>
      <c r="B642" s="320"/>
      <c r="C642" s="320"/>
      <c r="D642" s="316"/>
      <c r="E642" s="470"/>
      <c r="F642" s="470"/>
      <c r="G642" s="313"/>
      <c r="H642" s="320"/>
      <c r="I642" s="320"/>
      <c r="J642" s="316"/>
      <c r="K642" s="317"/>
      <c r="L642" s="318"/>
      <c r="M642" s="502"/>
      <c r="N642" s="502"/>
      <c r="O642" s="314"/>
      <c r="P642" s="320"/>
      <c r="Q642" s="316"/>
      <c r="R642" s="317"/>
      <c r="S642" s="317"/>
      <c r="T642" s="317"/>
      <c r="U642" s="502"/>
      <c r="V642" s="502"/>
      <c r="W642" s="314"/>
      <c r="X642" s="28"/>
      <c r="Y642" s="28"/>
      <c r="Z642" s="28"/>
    </row>
    <row r="643" spans="1:26" s="39" customFormat="1" ht="15.75">
      <c r="A643" s="319" t="s">
        <v>192</v>
      </c>
      <c r="B643" s="446"/>
      <c r="C643" s="446"/>
      <c r="D643" s="447"/>
      <c r="E643" s="470"/>
      <c r="F643" s="470"/>
      <c r="G643" s="449" t="s">
        <v>150</v>
      </c>
      <c r="H643" s="446"/>
      <c r="I643" s="319" t="s">
        <v>193</v>
      </c>
      <c r="J643" s="447"/>
      <c r="K643" s="446"/>
      <c r="L643" s="318"/>
      <c r="M643" s="502"/>
      <c r="N643" s="502"/>
      <c r="O643" s="449" t="s">
        <v>150</v>
      </c>
      <c r="P643" s="446"/>
      <c r="Q643" s="319" t="s">
        <v>196</v>
      </c>
      <c r="R643" s="446"/>
      <c r="S643" s="446"/>
      <c r="T643" s="446"/>
      <c r="U643" s="502"/>
      <c r="V643" s="502"/>
      <c r="W643" s="449" t="s">
        <v>150</v>
      </c>
    </row>
    <row r="644" spans="1:26" ht="15.75">
      <c r="A644" s="324" t="s">
        <v>4525</v>
      </c>
      <c r="B644" s="320"/>
      <c r="C644" s="320"/>
      <c r="D644" s="316"/>
      <c r="E644" s="470"/>
      <c r="F644" s="470"/>
      <c r="G644" s="314"/>
      <c r="H644" s="320"/>
      <c r="I644" s="324" t="s">
        <v>4526</v>
      </c>
      <c r="J644" s="316"/>
      <c r="K644" s="317"/>
      <c r="L644" s="318"/>
      <c r="M644" s="470"/>
      <c r="N644" s="470"/>
      <c r="O644" s="313"/>
      <c r="P644" s="320"/>
      <c r="Q644" s="324" t="s">
        <v>4527</v>
      </c>
      <c r="R644" s="317"/>
      <c r="S644" s="317"/>
      <c r="T644" s="317"/>
      <c r="U644" s="470"/>
      <c r="V644" s="470"/>
      <c r="W644" s="314"/>
      <c r="X644" s="28"/>
      <c r="Y644" s="28"/>
      <c r="Z644" s="28"/>
    </row>
    <row r="645" spans="1:26" ht="15.75">
      <c r="A645" s="324" t="s">
        <v>4528</v>
      </c>
      <c r="B645" s="320"/>
      <c r="C645" s="320"/>
      <c r="D645" s="316"/>
      <c r="E645" s="470"/>
      <c r="F645" s="470"/>
      <c r="G645" s="313"/>
      <c r="H645" s="320"/>
      <c r="I645" s="324" t="s">
        <v>4529</v>
      </c>
      <c r="J645" s="316"/>
      <c r="K645" s="317"/>
      <c r="L645" s="318"/>
      <c r="M645" s="470"/>
      <c r="N645" s="470"/>
      <c r="O645" s="314"/>
      <c r="P645" s="320"/>
      <c r="Q645" s="324" t="s">
        <v>4530</v>
      </c>
      <c r="R645" s="317"/>
      <c r="S645" s="317"/>
      <c r="T645" s="317"/>
      <c r="U645" s="470"/>
      <c r="V645" s="470"/>
      <c r="W645" s="314"/>
      <c r="X645" s="28"/>
      <c r="Y645" s="28"/>
      <c r="Z645" s="28"/>
    </row>
    <row r="646" spans="1:26" ht="15.75">
      <c r="A646" s="324" t="s">
        <v>4531</v>
      </c>
      <c r="B646" s="320"/>
      <c r="C646" s="320"/>
      <c r="D646" s="316"/>
      <c r="E646" s="470"/>
      <c r="F646" s="470"/>
      <c r="G646" s="313"/>
      <c r="H646" s="320"/>
      <c r="I646" s="324" t="s">
        <v>4532</v>
      </c>
      <c r="J646" s="316"/>
      <c r="K646" s="317"/>
      <c r="L646" s="318"/>
      <c r="M646" s="470"/>
      <c r="N646" s="470"/>
      <c r="O646" s="314"/>
      <c r="P646" s="320"/>
      <c r="Q646" s="324" t="s">
        <v>4533</v>
      </c>
      <c r="R646" s="317"/>
      <c r="S646" s="317"/>
      <c r="T646" s="317"/>
      <c r="U646" s="470"/>
      <c r="V646" s="470"/>
      <c r="W646" s="313"/>
      <c r="X646" s="28"/>
      <c r="Y646" s="28"/>
      <c r="Z646" s="28"/>
    </row>
    <row r="647" spans="1:26" ht="15.75">
      <c r="A647" s="324" t="s">
        <v>4534</v>
      </c>
      <c r="B647" s="320"/>
      <c r="C647" s="320"/>
      <c r="D647" s="316"/>
      <c r="E647" s="470"/>
      <c r="F647" s="470"/>
      <c r="G647" s="314"/>
      <c r="H647" s="320"/>
      <c r="I647" s="324" t="s">
        <v>4535</v>
      </c>
      <c r="J647" s="316"/>
      <c r="K647" s="317"/>
      <c r="L647" s="318"/>
      <c r="M647" s="470"/>
      <c r="N647" s="470"/>
      <c r="O647" s="314"/>
      <c r="P647" s="320"/>
      <c r="Q647" s="324" t="s">
        <v>4536</v>
      </c>
      <c r="R647" s="317"/>
      <c r="S647" s="317"/>
      <c r="T647" s="317"/>
      <c r="U647" s="470"/>
      <c r="V647" s="470"/>
      <c r="W647" s="313"/>
      <c r="X647" s="28"/>
      <c r="Y647" s="28"/>
      <c r="Z647" s="28"/>
    </row>
    <row r="648" spans="1:26" ht="15.75">
      <c r="A648" s="324" t="s">
        <v>4537</v>
      </c>
      <c r="C648" s="320"/>
      <c r="D648" s="316"/>
      <c r="E648" s="470"/>
      <c r="F648" s="470"/>
      <c r="G648" s="314"/>
      <c r="H648" s="320"/>
      <c r="I648" s="324" t="s">
        <v>4538</v>
      </c>
      <c r="J648" s="316"/>
      <c r="K648" s="317"/>
      <c r="L648" s="318"/>
      <c r="M648" s="470"/>
      <c r="N648" s="470"/>
      <c r="O648" s="314"/>
      <c r="P648" s="320"/>
      <c r="Q648" s="324" t="s">
        <v>4539</v>
      </c>
      <c r="R648" s="317"/>
      <c r="S648" s="317"/>
      <c r="T648" s="317"/>
      <c r="U648" s="470"/>
      <c r="V648" s="470"/>
      <c r="W648" s="313"/>
      <c r="X648" s="28"/>
      <c r="Y648" s="28"/>
      <c r="Z648" s="28"/>
    </row>
    <row r="649" spans="1:26" ht="15.75">
      <c r="A649" s="323"/>
      <c r="B649" s="320"/>
      <c r="C649" s="320"/>
      <c r="D649" s="316"/>
      <c r="E649" s="470"/>
      <c r="F649" s="470"/>
      <c r="G649" s="311"/>
      <c r="H649" s="320"/>
      <c r="I649" s="316"/>
      <c r="J649" s="316"/>
      <c r="K649" s="317"/>
      <c r="L649" s="318"/>
      <c r="M649" s="502"/>
      <c r="N649" s="502"/>
      <c r="O649" s="314"/>
      <c r="P649" s="320"/>
      <c r="Q649" s="317"/>
      <c r="R649" s="317"/>
      <c r="S649" s="317"/>
      <c r="T649" s="317"/>
      <c r="U649" s="502"/>
      <c r="V649" s="502"/>
      <c r="W649" s="314"/>
      <c r="X649" s="28"/>
      <c r="Y649" s="28"/>
      <c r="Z649" s="28"/>
    </row>
    <row r="650" spans="1:26" s="39" customFormat="1" ht="15.75">
      <c r="A650" s="319" t="s">
        <v>194</v>
      </c>
      <c r="B650" s="446"/>
      <c r="C650" s="446"/>
      <c r="D650" s="447"/>
      <c r="E650" s="470"/>
      <c r="F650" s="470"/>
      <c r="G650" s="449" t="s">
        <v>150</v>
      </c>
      <c r="H650" s="446"/>
      <c r="I650" s="319" t="s">
        <v>195</v>
      </c>
      <c r="J650" s="447"/>
      <c r="K650" s="446"/>
      <c r="L650" s="318"/>
      <c r="M650" s="502"/>
      <c r="N650" s="502"/>
      <c r="O650" s="449" t="s">
        <v>150</v>
      </c>
      <c r="P650" s="446"/>
      <c r="Q650" s="319" t="s">
        <v>176</v>
      </c>
      <c r="R650" s="446"/>
      <c r="S650" s="446"/>
      <c r="T650" s="446"/>
      <c r="U650" s="502"/>
      <c r="V650" s="502"/>
      <c r="W650" s="449" t="s">
        <v>150</v>
      </c>
    </row>
    <row r="651" spans="1:26" ht="15.75">
      <c r="A651" s="324" t="s">
        <v>4540</v>
      </c>
      <c r="B651" s="320"/>
      <c r="C651" s="320"/>
      <c r="D651" s="316"/>
      <c r="E651" s="470"/>
      <c r="F651" s="470"/>
      <c r="G651" s="313"/>
      <c r="H651" s="320"/>
      <c r="I651" s="324" t="s">
        <v>4541</v>
      </c>
      <c r="J651" s="316"/>
      <c r="K651" s="317"/>
      <c r="L651" s="318"/>
      <c r="M651" s="470"/>
      <c r="N651" s="470"/>
      <c r="O651" s="314"/>
      <c r="P651" s="320"/>
      <c r="Q651" s="324" t="s">
        <v>4542</v>
      </c>
      <c r="R651" s="317"/>
      <c r="S651" s="317"/>
      <c r="T651" s="317"/>
      <c r="U651" s="470"/>
      <c r="V651" s="470"/>
      <c r="W651" s="314"/>
      <c r="X651" s="28"/>
      <c r="Y651" s="28"/>
      <c r="Z651" s="28"/>
    </row>
    <row r="652" spans="1:26" ht="15.75">
      <c r="A652" s="324" t="s">
        <v>4543</v>
      </c>
      <c r="B652" s="320"/>
      <c r="C652" s="320"/>
      <c r="D652" s="316"/>
      <c r="E652" s="470"/>
      <c r="F652" s="470"/>
      <c r="G652" s="314"/>
      <c r="H652" s="320"/>
      <c r="I652" s="324" t="s">
        <v>4544</v>
      </c>
      <c r="J652" s="316"/>
      <c r="K652" s="317"/>
      <c r="L652" s="318"/>
      <c r="M652" s="470"/>
      <c r="N652" s="470"/>
      <c r="O652" s="314"/>
      <c r="P652" s="320"/>
      <c r="Q652" s="324" t="s">
        <v>4545</v>
      </c>
      <c r="R652" s="317"/>
      <c r="S652" s="317"/>
      <c r="T652" s="317"/>
      <c r="U652" s="470"/>
      <c r="V652" s="470"/>
      <c r="W652" s="313"/>
      <c r="X652" s="28"/>
      <c r="Y652" s="28"/>
      <c r="Z652" s="28"/>
    </row>
    <row r="653" spans="1:26" ht="15.75">
      <c r="A653" s="324" t="s">
        <v>4546</v>
      </c>
      <c r="B653" s="320"/>
      <c r="C653" s="320"/>
      <c r="D653" s="316"/>
      <c r="E653" s="470"/>
      <c r="F653" s="470"/>
      <c r="G653" s="313"/>
      <c r="H653" s="320"/>
      <c r="I653" s="324" t="s">
        <v>4547</v>
      </c>
      <c r="J653" s="316"/>
      <c r="K653" s="317"/>
      <c r="L653" s="318"/>
      <c r="M653" s="470"/>
      <c r="N653" s="470"/>
      <c r="O653" s="314"/>
      <c r="P653" s="320"/>
      <c r="Q653" s="324" t="s">
        <v>4548</v>
      </c>
      <c r="R653" s="317"/>
      <c r="S653" s="317"/>
      <c r="T653" s="317"/>
      <c r="U653" s="470"/>
      <c r="V653" s="470"/>
      <c r="W653" s="314"/>
      <c r="X653" s="28"/>
      <c r="Y653" s="28"/>
      <c r="Z653" s="28"/>
    </row>
    <row r="654" spans="1:26" ht="15.75">
      <c r="A654" s="324" t="s">
        <v>4549</v>
      </c>
      <c r="B654" s="320"/>
      <c r="C654" s="320"/>
      <c r="D654" s="316"/>
      <c r="E654" s="470"/>
      <c r="F654" s="470"/>
      <c r="G654" s="313"/>
      <c r="H654" s="320"/>
      <c r="I654" s="324" t="s">
        <v>4550</v>
      </c>
      <c r="J654" s="316"/>
      <c r="K654" s="317"/>
      <c r="L654" s="318"/>
      <c r="M654" s="470"/>
      <c r="N654" s="470"/>
      <c r="O654" s="313"/>
      <c r="P654" s="320"/>
      <c r="Q654" s="324" t="s">
        <v>4551</v>
      </c>
      <c r="R654" s="317"/>
      <c r="S654" s="317"/>
      <c r="T654" s="317"/>
      <c r="U654" s="470"/>
      <c r="V654" s="470"/>
      <c r="W654" s="314"/>
      <c r="X654" s="28"/>
      <c r="Y654" s="28"/>
      <c r="Z654" s="28"/>
    </row>
    <row r="655" spans="1:26" ht="15.75">
      <c r="A655" s="324" t="s">
        <v>4552</v>
      </c>
      <c r="B655" s="320"/>
      <c r="C655" s="320"/>
      <c r="D655" s="316"/>
      <c r="E655" s="470"/>
      <c r="F655" s="470"/>
      <c r="G655" s="314"/>
      <c r="H655" s="316"/>
      <c r="I655" s="324" t="s">
        <v>4553</v>
      </c>
      <c r="J655" s="316"/>
      <c r="K655" s="317"/>
      <c r="L655" s="318"/>
      <c r="M655" s="470"/>
      <c r="N655" s="470"/>
      <c r="O655" s="313"/>
      <c r="P655" s="317"/>
      <c r="Q655" s="324" t="s">
        <v>4554</v>
      </c>
      <c r="R655" s="317"/>
      <c r="S655" s="317"/>
      <c r="T655" s="317"/>
      <c r="U655" s="470"/>
      <c r="V655" s="470"/>
      <c r="W655" s="314"/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7" t="s">
        <v>3486</v>
      </c>
      <c r="E658" s="437" t="s">
        <v>3487</v>
      </c>
      <c r="F658" s="437" t="s">
        <v>844</v>
      </c>
      <c r="G658" s="437" t="s">
        <v>2540</v>
      </c>
      <c r="H658" s="437" t="s">
        <v>2208</v>
      </c>
      <c r="I658" s="437" t="s">
        <v>2210</v>
      </c>
      <c r="J658" s="437" t="s">
        <v>2209</v>
      </c>
      <c r="K658" s="437" t="s">
        <v>2211</v>
      </c>
      <c r="L658" s="437" t="s">
        <v>2212</v>
      </c>
      <c r="M658" s="437" t="s">
        <v>2213</v>
      </c>
      <c r="N658" s="437" t="s">
        <v>2214</v>
      </c>
      <c r="O658" s="437" t="s">
        <v>2215</v>
      </c>
      <c r="P658" s="437" t="s">
        <v>2216</v>
      </c>
      <c r="Q658" s="437" t="s">
        <v>2217</v>
      </c>
      <c r="R658" s="437" t="s">
        <v>2218</v>
      </c>
      <c r="S658" s="437" t="s">
        <v>2195</v>
      </c>
      <c r="T658" s="437" t="s">
        <v>2219</v>
      </c>
      <c r="U658" s="437" t="s">
        <v>2220</v>
      </c>
      <c r="V658" s="202" t="s">
        <v>40</v>
      </c>
      <c r="W658" s="28"/>
      <c r="X658" s="28"/>
      <c r="Y658" s="28"/>
      <c r="Z658" s="28"/>
    </row>
    <row r="659" spans="1:26" ht="15.75">
      <c r="A659" s="63" t="s">
        <v>3644</v>
      </c>
      <c r="D659" s="50">
        <v>0</v>
      </c>
      <c r="E659" s="50">
        <v>0</v>
      </c>
      <c r="F659" s="50">
        <v>1</v>
      </c>
      <c r="G659" s="50">
        <v>0</v>
      </c>
      <c r="H659" s="50">
        <v>0</v>
      </c>
      <c r="I659" s="50">
        <v>0</v>
      </c>
      <c r="J659" s="50">
        <v>0</v>
      </c>
      <c r="K659" s="50"/>
      <c r="L659" s="50"/>
      <c r="M659" s="1"/>
      <c r="N659" s="50"/>
      <c r="O659" s="50"/>
      <c r="P659" s="50"/>
      <c r="Q659" s="50"/>
      <c r="R659" s="50"/>
      <c r="S659" s="50"/>
      <c r="T659" s="50"/>
      <c r="U659" s="50"/>
      <c r="V659" s="303">
        <f t="shared" ref="V659:V668" si="8">SUM(D659:U659)</f>
        <v>1</v>
      </c>
      <c r="W659" s="505">
        <f>SUM(E616,N616,U616,F625,M623,V627,E630,M630,V631,F637,M637,V637,E646,N644,U648,F651,N651,U652)</f>
        <v>2825.6000000000031</v>
      </c>
      <c r="X659" s="50" t="s">
        <v>110</v>
      </c>
      <c r="Y659" s="28"/>
      <c r="Z659" s="28"/>
    </row>
    <row r="660" spans="1:26" ht="15.75">
      <c r="A660" s="63" t="s">
        <v>3645</v>
      </c>
      <c r="D660" s="50">
        <v>3</v>
      </c>
      <c r="E660" s="50">
        <v>3</v>
      </c>
      <c r="F660" s="50">
        <v>2</v>
      </c>
      <c r="G660" s="50">
        <v>0</v>
      </c>
      <c r="H660" s="50">
        <v>2</v>
      </c>
      <c r="I660" s="50">
        <v>0</v>
      </c>
      <c r="J660" s="50">
        <v>3</v>
      </c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303">
        <f t="shared" si="8"/>
        <v>13</v>
      </c>
      <c r="W660" s="505">
        <f>SUM(E617,N620,U617,F624,M624,V625,F630,M631,V633,F638,M641,V638,E645,N645,U646,E651,N652,U654)</f>
        <v>3303.0200000000018</v>
      </c>
      <c r="X660" s="50" t="s">
        <v>111</v>
      </c>
      <c r="Y660" s="28"/>
      <c r="Z660" s="28"/>
    </row>
    <row r="661" spans="1:26" ht="15.75">
      <c r="A661" s="63" t="s">
        <v>3646</v>
      </c>
      <c r="D661" s="50">
        <v>0</v>
      </c>
      <c r="E661" s="50">
        <v>3</v>
      </c>
      <c r="F661" s="50">
        <v>1</v>
      </c>
      <c r="G661" s="50">
        <v>3</v>
      </c>
      <c r="H661" s="50">
        <v>3</v>
      </c>
      <c r="I661" s="50">
        <v>0</v>
      </c>
      <c r="J661" s="50">
        <v>3</v>
      </c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303">
        <f t="shared" si="8"/>
        <v>13</v>
      </c>
      <c r="W661" s="505">
        <f>SUM(F617,M616,V618,E623,M625,V626,E631,N632,U630,E638,N637,U639,F644,N646,U647,F652,M653,V651)</f>
        <v>4053.2199999999975</v>
      </c>
      <c r="X661" s="50" t="s">
        <v>112</v>
      </c>
      <c r="Y661" s="28"/>
      <c r="Z661" s="28"/>
    </row>
    <row r="662" spans="1:26" ht="15.75">
      <c r="A662" s="414" t="s">
        <v>3524</v>
      </c>
      <c r="B662" s="327"/>
      <c r="C662" s="327"/>
      <c r="D662" s="330">
        <v>3</v>
      </c>
      <c r="E662" s="330">
        <v>0</v>
      </c>
      <c r="F662" s="330">
        <v>2</v>
      </c>
      <c r="G662" s="330">
        <v>0</v>
      </c>
      <c r="H662" s="330">
        <v>1</v>
      </c>
      <c r="I662" s="330">
        <v>1</v>
      </c>
      <c r="J662" s="330">
        <v>3</v>
      </c>
      <c r="K662" s="330"/>
      <c r="L662" s="330"/>
      <c r="M662" s="330"/>
      <c r="N662" s="330"/>
      <c r="O662" s="384"/>
      <c r="P662" s="330"/>
      <c r="Q662" s="330"/>
      <c r="R662" s="330"/>
      <c r="S662" s="330"/>
      <c r="T662" s="330"/>
      <c r="U662" s="330"/>
      <c r="V662" s="329">
        <f t="shared" si="8"/>
        <v>10</v>
      </c>
      <c r="W662" s="506">
        <f>SUM(E618,N619,U618,F627,M626,V623,E632,N631,U631,F639,M640,V639,E648,N647,U644,F653,M652,V652)</f>
        <v>4037.0399999999986</v>
      </c>
      <c r="X662" s="50" t="s">
        <v>113</v>
      </c>
      <c r="Y662" s="28"/>
      <c r="Z662" s="28"/>
    </row>
    <row r="663" spans="1:26" ht="15.75">
      <c r="A663" s="28" t="s">
        <v>2261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303">
        <f t="shared" si="8"/>
        <v>8</v>
      </c>
      <c r="W663" s="505">
        <f>SUM(E619,N618,V620,E624,N623,U623,F633,M632,V634,F640,M639,U641,F645,M644,V644,E654,N653,U655)</f>
        <v>2901.1600000000021</v>
      </c>
      <c r="X663" s="28"/>
      <c r="Y663" s="28"/>
      <c r="Z663" s="28"/>
    </row>
    <row r="664" spans="1:26" ht="15.75">
      <c r="A664" s="28" t="s">
        <v>2294</v>
      </c>
      <c r="D664" s="50">
        <v>3</v>
      </c>
      <c r="E664" s="50">
        <v>3</v>
      </c>
      <c r="F664" s="50">
        <v>1</v>
      </c>
      <c r="G664" s="50">
        <v>3</v>
      </c>
      <c r="H664" s="50">
        <v>2</v>
      </c>
      <c r="I664" s="50">
        <v>2</v>
      </c>
      <c r="J664" s="50">
        <v>0</v>
      </c>
      <c r="K664" s="50"/>
      <c r="L664" s="50"/>
      <c r="M664" s="50"/>
      <c r="N664" s="1"/>
      <c r="O664" s="50"/>
      <c r="P664" s="50"/>
      <c r="Q664" s="50"/>
      <c r="R664" s="50"/>
      <c r="S664" s="50"/>
      <c r="T664" s="50"/>
      <c r="U664" s="50"/>
      <c r="V664" s="303">
        <f t="shared" si="8"/>
        <v>14</v>
      </c>
      <c r="W664" s="505">
        <f>SUM(F619,M617,V617,E625,N626,U624,F631,M633,V632,E640,N638,U638,F646,M647,V645,E652,N654,U653)</f>
        <v>3352.1400000000017</v>
      </c>
      <c r="X664" s="28"/>
      <c r="Y664" s="28"/>
      <c r="Z664" s="28"/>
    </row>
    <row r="665" spans="1:26" ht="15.75">
      <c r="A665" s="28" t="s">
        <v>2278</v>
      </c>
      <c r="D665" s="50">
        <v>0</v>
      </c>
      <c r="E665" s="50">
        <v>3</v>
      </c>
      <c r="F665" s="50">
        <v>0</v>
      </c>
      <c r="G665" s="50">
        <v>3</v>
      </c>
      <c r="H665" s="50">
        <v>0</v>
      </c>
      <c r="I665" s="50">
        <v>3</v>
      </c>
      <c r="J665" s="50">
        <v>0</v>
      </c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303">
        <f t="shared" si="8"/>
        <v>9</v>
      </c>
      <c r="W665" s="505">
        <f>SUM(F618,M618,V619,E626,N625,U625,F634,N630,U632,E639,N639,U640,F647,M646,V646,E655,M651,V653)</f>
        <v>3080.6599999999994</v>
      </c>
      <c r="X665" s="28"/>
      <c r="Y665" s="28"/>
      <c r="Z665" s="28"/>
    </row>
    <row r="666" spans="1:26" ht="15.75">
      <c r="A666" s="28" t="s">
        <v>2272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303">
        <f t="shared" si="8"/>
        <v>13</v>
      </c>
      <c r="W666" s="505">
        <f>SUM(F616,M619,U619,F623,M627,V624,E633,N634,U633,E637,N640,V640,E644,N648,U645,F654,M655,V654)</f>
        <v>3975.8499999999985</v>
      </c>
      <c r="X666" s="28"/>
    </row>
    <row r="667" spans="1:26" ht="15.75">
      <c r="A667" s="28" t="s">
        <v>2311</v>
      </c>
      <c r="D667" s="50">
        <v>3</v>
      </c>
      <c r="E667" s="50">
        <v>0</v>
      </c>
      <c r="F667" s="50">
        <v>2</v>
      </c>
      <c r="G667" s="50">
        <v>3</v>
      </c>
      <c r="H667" s="50">
        <v>3</v>
      </c>
      <c r="I667" s="50">
        <v>3</v>
      </c>
      <c r="J667" s="50">
        <v>3</v>
      </c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303">
        <f t="shared" si="8"/>
        <v>17</v>
      </c>
      <c r="W667" s="505">
        <f>SUM(F620,M620,V616,E627,N627,U626,E634,N633,U634,E641,N641,U637,F648,M648,V647,F655,M654,V655)</f>
        <v>4644.1000000000031</v>
      </c>
      <c r="X667" s="28"/>
    </row>
    <row r="668" spans="1:26" ht="15.75">
      <c r="A668" s="278" t="s">
        <v>2286</v>
      </c>
      <c r="D668" s="50">
        <v>0</v>
      </c>
      <c r="E668" s="50">
        <v>0</v>
      </c>
      <c r="F668" s="50">
        <v>3</v>
      </c>
      <c r="G668" s="50">
        <v>0</v>
      </c>
      <c r="H668" s="50">
        <v>1</v>
      </c>
      <c r="I668" s="50">
        <v>3</v>
      </c>
      <c r="J668" s="50">
        <v>0</v>
      </c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303">
        <f t="shared" si="8"/>
        <v>7</v>
      </c>
      <c r="W668" s="505">
        <f>SUM(E620,N617,U620,F626,N624,U627,F632,M634,V630,F641,M638,V641,E647,M645,V648,E653,N655,U651)</f>
        <v>3225.3000000000015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71">
        <f>SUM(W659:W668)</f>
        <v>35398.090000000011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ht="20.25">
      <c r="A676" s="440"/>
      <c r="F676" s="441"/>
      <c r="G676" s="441"/>
      <c r="H676" s="441"/>
      <c r="I676" s="441"/>
      <c r="J676" s="441"/>
      <c r="L676" s="202"/>
      <c r="R676" s="440"/>
      <c r="W676" s="441"/>
      <c r="X676" s="441"/>
      <c r="Y676" s="441"/>
      <c r="AA676" s="202"/>
    </row>
    <row r="677" spans="1:28" ht="20.25">
      <c r="A677" s="440"/>
      <c r="R677" s="440"/>
      <c r="W677" s="441"/>
      <c r="X677" s="441"/>
      <c r="Y677" s="441"/>
      <c r="AA677" s="202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57"/>
      <c r="R678" s="1"/>
      <c r="AA678" s="68"/>
    </row>
    <row r="679" spans="1:28" ht="15.75" customHeight="1">
      <c r="A679" s="1"/>
      <c r="B679" s="445"/>
      <c r="F679" s="223"/>
      <c r="H679" s="223"/>
      <c r="I679" s="223"/>
      <c r="J679" s="223"/>
      <c r="L679" s="100"/>
      <c r="M679" s="221"/>
      <c r="R679" s="1"/>
      <c r="S679" s="364"/>
      <c r="W679" s="301"/>
      <c r="X679" s="301"/>
      <c r="Y679" s="301"/>
      <c r="AA679" s="303"/>
      <c r="AB679" s="137"/>
    </row>
    <row r="680" spans="1:28" ht="15.75" customHeight="1">
      <c r="A680" s="1"/>
      <c r="B680" s="339"/>
      <c r="L680" s="100"/>
      <c r="M680" s="221"/>
      <c r="R680" s="1"/>
      <c r="S680" s="442"/>
      <c r="W680" s="28"/>
      <c r="X680" s="28"/>
      <c r="Y680" s="28"/>
      <c r="AA680" s="303"/>
      <c r="AB680" s="137"/>
    </row>
    <row r="681" spans="1:28" ht="15.75" customHeight="1">
      <c r="A681" s="1"/>
      <c r="B681" s="364"/>
      <c r="G681" s="223"/>
      <c r="L681" s="100"/>
      <c r="M681" s="221"/>
      <c r="R681" s="1"/>
      <c r="S681" s="28"/>
      <c r="W681" s="301"/>
      <c r="X681" s="301"/>
      <c r="Y681" s="301"/>
      <c r="AA681" s="303"/>
      <c r="AB681" s="137"/>
    </row>
    <row r="682" spans="1:28" ht="15.75" customHeight="1">
      <c r="A682" s="1"/>
      <c r="B682" s="339"/>
      <c r="L682" s="100"/>
      <c r="M682" s="221"/>
      <c r="R682" s="1"/>
      <c r="S682" s="443"/>
      <c r="W682" s="28"/>
      <c r="X682" s="28"/>
      <c r="Y682" s="28"/>
      <c r="AA682" s="303"/>
      <c r="AB682" s="137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57"/>
      <c r="M683" s="221"/>
      <c r="R683" s="1"/>
      <c r="W683" s="28"/>
      <c r="X683" s="28"/>
      <c r="Y683" s="28"/>
      <c r="AA683" s="303"/>
    </row>
    <row r="684" spans="1:28" ht="15.75" customHeight="1">
      <c r="A684" s="1"/>
      <c r="B684" s="445"/>
      <c r="F684" s="223"/>
      <c r="G684" s="223"/>
      <c r="H684" s="223"/>
      <c r="I684" s="223"/>
      <c r="J684" s="223"/>
      <c r="L684" s="100"/>
      <c r="M684" s="221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A685" s="1"/>
      <c r="B685" s="339"/>
      <c r="L685" s="100"/>
      <c r="M685" s="221"/>
      <c r="R685" s="1"/>
      <c r="S685" s="443"/>
      <c r="W685" s="28"/>
      <c r="X685" s="28"/>
      <c r="Y685" s="28"/>
      <c r="AA685" s="303"/>
      <c r="AB685" s="137"/>
    </row>
    <row r="686" spans="1:28" ht="15.75" customHeight="1">
      <c r="A686" s="1"/>
      <c r="B686" s="364"/>
      <c r="L686" s="100"/>
      <c r="M686" s="221"/>
      <c r="R686" s="1"/>
      <c r="S686" s="364"/>
      <c r="W686" s="301"/>
      <c r="X686" s="301"/>
      <c r="Y686" s="301"/>
      <c r="AA686" s="303"/>
      <c r="AB686" s="137"/>
    </row>
    <row r="687" spans="1:28" ht="15.75" customHeight="1">
      <c r="A687" s="1"/>
      <c r="B687" s="339"/>
      <c r="L687" s="100"/>
      <c r="M687" s="221"/>
      <c r="R687" s="1"/>
      <c r="S687" s="442"/>
      <c r="W687" s="28"/>
      <c r="X687" s="28"/>
      <c r="Y687" s="28"/>
      <c r="AA687" s="303"/>
      <c r="AB687" s="137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1"/>
      <c r="B689" s="364"/>
      <c r="F689" s="223"/>
      <c r="G689" s="223"/>
      <c r="L689" s="100"/>
      <c r="M689" s="221"/>
      <c r="R689" s="1"/>
      <c r="S689" s="28"/>
      <c r="W689" s="301"/>
      <c r="X689" s="301"/>
      <c r="Y689" s="301"/>
      <c r="AA689" s="303"/>
      <c r="AB689" s="137"/>
    </row>
    <row r="690" spans="1:28" ht="15.75" customHeight="1">
      <c r="A690" s="1"/>
      <c r="B690" s="339"/>
      <c r="L690" s="100"/>
      <c r="M690" s="221"/>
      <c r="R690" s="1"/>
      <c r="S690" s="443"/>
      <c r="W690" s="28"/>
      <c r="X690" s="28"/>
      <c r="Y690" s="28"/>
      <c r="AA690" s="303"/>
      <c r="AB690" s="137"/>
    </row>
    <row r="691" spans="1:28" ht="15.75" customHeight="1">
      <c r="A691" s="1"/>
      <c r="B691" s="445"/>
      <c r="H691" s="223"/>
      <c r="I691" s="223"/>
      <c r="J691" s="223"/>
      <c r="L691" s="100"/>
      <c r="M691" s="221"/>
      <c r="R691" s="1"/>
      <c r="S691" s="364"/>
      <c r="W691" s="301"/>
      <c r="X691" s="301"/>
      <c r="Y691" s="301"/>
      <c r="AA691" s="303"/>
      <c r="AB691" s="137"/>
    </row>
    <row r="692" spans="1:28" ht="15.75" customHeight="1">
      <c r="A692" s="1"/>
      <c r="B692" s="339"/>
      <c r="L692" s="100"/>
      <c r="M692" s="221"/>
      <c r="R692" s="1"/>
      <c r="S692" s="442"/>
      <c r="W692" s="28"/>
      <c r="X692" s="28"/>
      <c r="Y692" s="28"/>
      <c r="AA692" s="303"/>
      <c r="AB692" s="137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1"/>
      <c r="B694" s="364"/>
      <c r="I694" s="223"/>
      <c r="L694" s="100"/>
      <c r="M694" s="221"/>
      <c r="R694" s="1"/>
      <c r="S694" s="364"/>
      <c r="W694" s="301"/>
      <c r="X694" s="301"/>
      <c r="Y694" s="301"/>
      <c r="AA694" s="303"/>
      <c r="AB694" s="137"/>
    </row>
    <row r="695" spans="1:28" ht="15.75" customHeight="1">
      <c r="A695" s="1"/>
      <c r="B695" s="339"/>
      <c r="L695" s="100"/>
      <c r="M695" s="221"/>
      <c r="R695" s="1"/>
      <c r="S695" s="442"/>
      <c r="W695" s="28"/>
      <c r="X695" s="28"/>
      <c r="Y695" s="28"/>
      <c r="AA695" s="303"/>
      <c r="AB695" s="137"/>
    </row>
    <row r="696" spans="1:28" ht="15.75" customHeight="1">
      <c r="A696" s="1"/>
      <c r="B696" s="445"/>
      <c r="F696" s="223"/>
      <c r="G696" s="223"/>
      <c r="H696" s="223"/>
      <c r="J696" s="223"/>
      <c r="L696" s="100"/>
      <c r="M696" s="221"/>
      <c r="R696" s="1"/>
      <c r="S696" s="28"/>
      <c r="W696" s="301"/>
      <c r="X696" s="301"/>
      <c r="Y696" s="301"/>
      <c r="AA696" s="303"/>
      <c r="AB696" s="137"/>
    </row>
    <row r="697" spans="1:28" ht="15.75" customHeight="1">
      <c r="A697" s="1"/>
      <c r="B697" s="339"/>
      <c r="L697" s="100"/>
      <c r="M697" s="221"/>
      <c r="R697" s="1"/>
      <c r="S697" s="443"/>
      <c r="W697" s="28"/>
      <c r="X697" s="28"/>
      <c r="Y697" s="28"/>
      <c r="AA697" s="303"/>
      <c r="AB697" s="137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1"/>
      <c r="B699" s="364"/>
      <c r="L699" s="100"/>
      <c r="M699" s="221"/>
      <c r="R699" s="1"/>
      <c r="S699" s="28"/>
      <c r="W699" s="301"/>
      <c r="X699" s="301"/>
      <c r="Y699" s="301"/>
      <c r="AA699" s="303"/>
      <c r="AB699" s="137"/>
    </row>
    <row r="700" spans="1:28" ht="15.75" customHeight="1">
      <c r="A700" s="1"/>
      <c r="B700" s="339"/>
      <c r="L700" s="100"/>
      <c r="M700" s="221"/>
      <c r="R700" s="1"/>
      <c r="S700" s="443"/>
      <c r="W700" s="28"/>
      <c r="X700" s="28"/>
      <c r="Y700" s="28"/>
      <c r="AA700" s="303"/>
      <c r="AB700" s="137"/>
    </row>
    <row r="701" spans="1:28" ht="15.75" customHeight="1">
      <c r="A701" s="1"/>
      <c r="B701" s="445"/>
      <c r="F701" s="223"/>
      <c r="G701" s="223"/>
      <c r="H701" s="223"/>
      <c r="I701" s="223"/>
      <c r="J701" s="223"/>
      <c r="L701" s="100"/>
      <c r="M701" s="221"/>
      <c r="R701" s="1"/>
      <c r="S701" s="364"/>
      <c r="W701" s="301"/>
      <c r="X701" s="301"/>
      <c r="Y701" s="301"/>
      <c r="AA701" s="303"/>
      <c r="AB701" s="137"/>
    </row>
    <row r="702" spans="1:28" ht="15.75" customHeight="1">
      <c r="A702" s="1"/>
      <c r="B702" s="339"/>
      <c r="L702" s="100"/>
      <c r="M702" s="221"/>
      <c r="R702" s="1"/>
      <c r="S702" s="442"/>
      <c r="W702" s="28"/>
      <c r="X702" s="28"/>
      <c r="Y702" s="28"/>
      <c r="AA702" s="303"/>
      <c r="AB702" s="137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1"/>
      <c r="B704" s="364"/>
      <c r="F704" s="223"/>
      <c r="L704" s="100"/>
      <c r="M704" s="221"/>
      <c r="R704" s="1"/>
      <c r="S704" s="364"/>
      <c r="W704" s="301"/>
      <c r="X704" s="301"/>
      <c r="Y704" s="301"/>
      <c r="AA704" s="303"/>
      <c r="AB704" s="137"/>
    </row>
    <row r="705" spans="1:28" ht="15.75" customHeight="1">
      <c r="A705" s="1"/>
      <c r="B705" s="339"/>
      <c r="L705" s="100"/>
      <c r="M705" s="221"/>
      <c r="R705" s="1"/>
      <c r="S705" s="442"/>
      <c r="W705" s="28"/>
      <c r="X705" s="28"/>
      <c r="Y705" s="28"/>
      <c r="AA705" s="303"/>
      <c r="AB705" s="137"/>
    </row>
    <row r="706" spans="1:28" ht="15.75" customHeight="1">
      <c r="A706" s="1"/>
      <c r="B706" s="445"/>
      <c r="G706" s="223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1"/>
      <c r="B707" s="339"/>
      <c r="L707" s="100"/>
      <c r="M707" s="221"/>
      <c r="R707" s="1"/>
      <c r="S707" s="443"/>
      <c r="W707" s="28"/>
      <c r="X707" s="28"/>
      <c r="Y707" s="28"/>
      <c r="AA707" s="303"/>
      <c r="AB707" s="137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A709" s="1"/>
      <c r="B709" s="445"/>
      <c r="G709" s="223"/>
      <c r="H709" s="223"/>
      <c r="J709" s="223"/>
      <c r="L709" s="100"/>
      <c r="M709" s="221"/>
      <c r="R709" s="1"/>
      <c r="S709" s="364"/>
      <c r="W709" s="301"/>
      <c r="X709" s="301"/>
      <c r="Y709" s="301"/>
      <c r="AA709" s="303"/>
      <c r="AB709" s="137"/>
    </row>
    <row r="710" spans="1:28" ht="15.75" customHeight="1">
      <c r="A710" s="1"/>
      <c r="B710" s="339"/>
      <c r="L710" s="100"/>
      <c r="M710" s="221"/>
      <c r="R710" s="1"/>
      <c r="S710" s="442"/>
      <c r="W710" s="28"/>
      <c r="X710" s="28"/>
      <c r="Y710" s="28"/>
      <c r="AA710" s="303"/>
      <c r="AB710" s="137"/>
    </row>
    <row r="711" spans="1:28" ht="15.75" customHeight="1">
      <c r="A711" s="1"/>
      <c r="B711" s="364"/>
      <c r="F711" s="223"/>
      <c r="I711" s="223"/>
      <c r="L711" s="100"/>
      <c r="M711" s="221"/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1"/>
      <c r="B712" s="339"/>
      <c r="L712" s="100"/>
      <c r="M712" s="221"/>
      <c r="R712" s="1"/>
      <c r="S712" s="443"/>
      <c r="W712" s="28"/>
      <c r="X712" s="28"/>
      <c r="Y712" s="28"/>
      <c r="AA712" s="303"/>
      <c r="AB712" s="137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57"/>
      <c r="M713" s="221"/>
      <c r="R713" s="1"/>
      <c r="W713" s="28"/>
      <c r="X713" s="28"/>
      <c r="Y713" s="28"/>
      <c r="AA713" s="303"/>
    </row>
    <row r="714" spans="1:28" ht="15.75" customHeight="1">
      <c r="A714" s="1"/>
      <c r="B714" s="445"/>
      <c r="F714" s="223"/>
      <c r="G714" s="223"/>
      <c r="I714" s="223"/>
      <c r="J714" s="223"/>
      <c r="L714" s="100"/>
      <c r="M714" s="221"/>
      <c r="R714" s="1"/>
      <c r="S714" s="364"/>
      <c r="W714" s="301"/>
      <c r="X714" s="301"/>
      <c r="Y714" s="301"/>
      <c r="AA714" s="303"/>
      <c r="AB714" s="137"/>
    </row>
    <row r="715" spans="1:28" ht="15.75" customHeight="1">
      <c r="A715" s="1"/>
      <c r="B715" s="339"/>
      <c r="L715" s="100"/>
      <c r="M715" s="221"/>
      <c r="R715" s="1"/>
      <c r="S715" s="442"/>
      <c r="T715" s="3"/>
      <c r="W715" s="28"/>
      <c r="X715" s="28"/>
      <c r="Y715" s="28"/>
      <c r="AA715" s="303"/>
      <c r="AB715" s="137"/>
    </row>
    <row r="716" spans="1:28" ht="15.75" customHeight="1">
      <c r="A716" s="1"/>
      <c r="B716" s="364"/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A717" s="1"/>
      <c r="B717" s="339"/>
      <c r="L717" s="100"/>
      <c r="M717" s="221"/>
      <c r="R717" s="1"/>
      <c r="S717" s="28"/>
      <c r="W717" s="301"/>
      <c r="X717" s="301"/>
      <c r="Y717" s="301"/>
      <c r="AA717" s="303"/>
      <c r="AB717" s="137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3"/>
      <c r="W718" s="28"/>
      <c r="X718" s="28"/>
      <c r="Y718" s="28"/>
      <c r="Z718" s="68"/>
      <c r="AA718" s="239"/>
    </row>
    <row r="719" spans="1:28" ht="15.75" customHeight="1">
      <c r="A719" s="1"/>
      <c r="B719" s="364"/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1"/>
      <c r="B720" s="339"/>
      <c r="L720" s="100"/>
      <c r="M720" s="221"/>
      <c r="R720" s="1"/>
      <c r="W720" s="28"/>
      <c r="X720" s="28"/>
      <c r="Y720" s="28"/>
      <c r="AA720" s="303"/>
    </row>
    <row r="721" spans="1:28" ht="15.75" customHeight="1">
      <c r="A721" s="1"/>
      <c r="B721" s="445"/>
      <c r="G721" s="223"/>
      <c r="H721" s="223"/>
      <c r="J721" s="223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339"/>
      <c r="L722" s="100"/>
      <c r="M722" s="22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57"/>
      <c r="M723" s="221"/>
    </row>
    <row r="724" spans="1:28" ht="15.75" customHeight="1">
      <c r="A724" s="1"/>
      <c r="B724" s="445"/>
      <c r="G724" s="223"/>
      <c r="H724" s="223"/>
      <c r="I724" s="223"/>
      <c r="J724" s="223"/>
      <c r="L724" s="100"/>
      <c r="M724" s="221"/>
      <c r="R724" s="444"/>
      <c r="W724" s="441"/>
      <c r="X724" s="441"/>
      <c r="Y724" s="441"/>
    </row>
    <row r="725" spans="1:28" ht="15.75" customHeight="1">
      <c r="A725" s="1"/>
      <c r="B725" s="339"/>
      <c r="L725" s="100"/>
      <c r="M725" s="221"/>
      <c r="R725" s="1"/>
      <c r="W725" s="28"/>
      <c r="X725" s="28"/>
      <c r="Y725" s="28"/>
      <c r="AA725" s="303"/>
    </row>
    <row r="726" spans="1:28" ht="15.75" customHeight="1">
      <c r="A726" s="1"/>
      <c r="B726" s="364"/>
      <c r="F726" s="223"/>
      <c r="L726" s="100"/>
      <c r="M726" s="221"/>
      <c r="R726" s="1"/>
      <c r="S726" s="28"/>
      <c r="W726" s="69"/>
      <c r="X726" s="69"/>
      <c r="Y726" s="69"/>
      <c r="AA726" s="303"/>
      <c r="AB726" s="137"/>
    </row>
    <row r="727" spans="1:28" ht="15.75" customHeight="1">
      <c r="A727" s="1"/>
      <c r="B727" s="339"/>
      <c r="L727" s="100"/>
      <c r="M727" s="221"/>
      <c r="R727" s="1"/>
      <c r="S727" s="443"/>
      <c r="AA727" s="303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57"/>
      <c r="M728" s="221"/>
      <c r="R728" s="1"/>
      <c r="S728" s="364"/>
      <c r="W728" s="69"/>
      <c r="X728" s="69"/>
      <c r="Y728" s="69"/>
      <c r="AA728" s="303"/>
    </row>
    <row r="729" spans="1:28" ht="15.75" customHeight="1">
      <c r="A729" s="1"/>
      <c r="B729" s="364"/>
      <c r="G729" s="223"/>
      <c r="I729" s="223"/>
      <c r="L729" s="100"/>
      <c r="M729" s="221"/>
      <c r="R729" s="1"/>
      <c r="S729" s="442"/>
      <c r="AA729" s="137"/>
    </row>
    <row r="730" spans="1:28" ht="15.75" customHeight="1">
      <c r="A730" s="1"/>
      <c r="B730" s="339"/>
      <c r="L730" s="100"/>
      <c r="M730" s="221"/>
      <c r="R730" s="1"/>
      <c r="W730" s="28"/>
      <c r="X730" s="28"/>
      <c r="Y730" s="28"/>
      <c r="AA730" s="303"/>
    </row>
    <row r="731" spans="1:28" ht="15.75" customHeight="1">
      <c r="A731" s="1"/>
      <c r="B731" s="445"/>
      <c r="F731" s="223"/>
      <c r="H731" s="223"/>
      <c r="J731" s="223"/>
      <c r="L731" s="100"/>
      <c r="M731" s="221"/>
      <c r="R731" s="1"/>
      <c r="S731" s="364"/>
      <c r="W731" s="69"/>
      <c r="X731" s="69"/>
      <c r="Y731" s="69"/>
      <c r="AA731" s="303"/>
      <c r="AB731" s="137"/>
    </row>
    <row r="732" spans="1:28" ht="15.75" customHeight="1">
      <c r="A732" s="1"/>
      <c r="B732" s="339"/>
      <c r="L732" s="100"/>
      <c r="M732" s="221"/>
      <c r="R732" s="1"/>
      <c r="S732" s="442"/>
      <c r="AA732" s="303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57"/>
      <c r="M733" s="221"/>
      <c r="R733" s="1"/>
      <c r="S733" s="28"/>
      <c r="W733" s="69"/>
      <c r="X733" s="69"/>
      <c r="Y733" s="69"/>
      <c r="AA733" s="303"/>
    </row>
    <row r="734" spans="1:28" ht="15.75" customHeight="1">
      <c r="A734" s="1"/>
      <c r="B734" s="445"/>
      <c r="G734" s="223"/>
      <c r="H734" s="223"/>
      <c r="J734" s="223"/>
      <c r="L734" s="100"/>
      <c r="M734" s="221"/>
      <c r="R734" s="1"/>
      <c r="S734" s="443"/>
      <c r="AA734" s="137"/>
    </row>
    <row r="735" spans="1:28" ht="15.75" customHeight="1">
      <c r="A735" s="1"/>
      <c r="B735" s="339"/>
      <c r="L735" s="100"/>
      <c r="M735" s="221"/>
      <c r="R735" s="1"/>
      <c r="W735" s="28"/>
      <c r="X735" s="28"/>
      <c r="Y735" s="28"/>
      <c r="AA735" s="303"/>
    </row>
    <row r="736" spans="1:28" ht="15.75" customHeight="1">
      <c r="A736" s="1"/>
      <c r="B736" s="364"/>
      <c r="F736" s="223"/>
      <c r="I736" s="223"/>
      <c r="L736" s="100"/>
      <c r="M736" s="221"/>
      <c r="R736" s="1"/>
      <c r="S736" s="28"/>
      <c r="W736" s="69"/>
      <c r="X736" s="69"/>
      <c r="Y736" s="69"/>
      <c r="AA736" s="303"/>
      <c r="AB736" s="137"/>
    </row>
    <row r="737" spans="1:28" ht="15.75" customHeight="1">
      <c r="A737" s="1"/>
      <c r="B737" s="339"/>
      <c r="L737" s="100"/>
      <c r="M737" s="221"/>
      <c r="R737" s="1"/>
      <c r="S737" s="443"/>
      <c r="AA737" s="303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57"/>
      <c r="M738" s="221"/>
      <c r="R738" s="1"/>
      <c r="S738" s="364"/>
      <c r="W738" s="69"/>
      <c r="X738" s="69"/>
      <c r="Y738" s="69"/>
      <c r="AA738" s="303"/>
    </row>
    <row r="739" spans="1:28" ht="15.75" customHeight="1">
      <c r="A739" s="1"/>
      <c r="B739" s="364"/>
      <c r="G739" s="223"/>
      <c r="L739" s="100"/>
      <c r="M739" s="221"/>
      <c r="R739" s="1"/>
      <c r="S739" s="442"/>
      <c r="AA739" s="137"/>
    </row>
    <row r="740" spans="1:28" ht="15.75" customHeight="1">
      <c r="A740" s="1"/>
      <c r="B740" s="339"/>
      <c r="L740" s="100"/>
      <c r="M740" s="221"/>
      <c r="R740" s="1"/>
      <c r="W740" s="28"/>
      <c r="X740" s="28"/>
      <c r="Y740" s="28"/>
      <c r="AA740" s="303"/>
    </row>
    <row r="741" spans="1:28" ht="15.75" customHeight="1">
      <c r="A741" s="1"/>
      <c r="B741" s="445"/>
      <c r="F741" s="223"/>
      <c r="H741" s="223"/>
      <c r="J741" s="223"/>
      <c r="L741" s="100"/>
      <c r="M741" s="221"/>
      <c r="R741" s="1"/>
      <c r="S741" s="28"/>
      <c r="W741" s="69"/>
      <c r="X741" s="69"/>
      <c r="Y741" s="69"/>
      <c r="AA741" s="303"/>
      <c r="AB741" s="137"/>
    </row>
    <row r="742" spans="1:28" ht="15.75" customHeight="1">
      <c r="A742" s="1"/>
      <c r="B742" s="339"/>
      <c r="L742" s="100"/>
      <c r="M742" s="221"/>
      <c r="R742" s="1"/>
      <c r="S742" s="443"/>
      <c r="AA742" s="303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57"/>
      <c r="M743" s="221"/>
      <c r="R743" s="1"/>
      <c r="S743" s="364"/>
      <c r="W743" s="69"/>
      <c r="X743" s="69"/>
      <c r="Y743" s="69"/>
      <c r="AA743" s="303"/>
    </row>
    <row r="744" spans="1:28" ht="15.75" customHeight="1">
      <c r="A744" s="1"/>
      <c r="B744" s="445"/>
      <c r="F744" s="223"/>
      <c r="G744" s="223"/>
      <c r="H744" s="223"/>
      <c r="L744" s="100"/>
      <c r="M744" s="221"/>
      <c r="R744" s="1"/>
      <c r="S744" s="442"/>
      <c r="AA744" s="137"/>
    </row>
    <row r="745" spans="1:28" ht="15.75" customHeight="1">
      <c r="A745" s="1"/>
      <c r="B745" s="339"/>
      <c r="L745" s="100"/>
      <c r="M745" s="221"/>
      <c r="R745" s="1"/>
      <c r="W745" s="28"/>
      <c r="X745" s="28"/>
      <c r="Y745" s="28"/>
      <c r="AA745" s="303"/>
    </row>
    <row r="746" spans="1:28" ht="15.75" customHeight="1">
      <c r="A746" s="1"/>
      <c r="B746" s="364"/>
      <c r="I746" s="223"/>
      <c r="J746" s="223"/>
      <c r="L746" s="100"/>
      <c r="M746" s="221"/>
    </row>
    <row r="747" spans="1:28" ht="15.75" customHeight="1">
      <c r="A747" s="1"/>
      <c r="B747" s="339"/>
      <c r="L747" s="100"/>
      <c r="M747" s="22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57"/>
      <c r="M748" s="221"/>
    </row>
    <row r="749" spans="1:28" ht="15.75" customHeight="1">
      <c r="A749" s="1"/>
      <c r="B749" s="445"/>
      <c r="F749" s="223"/>
      <c r="G749" s="223"/>
      <c r="H749" s="223"/>
      <c r="J749" s="223"/>
      <c r="L749" s="100"/>
      <c r="M749" s="221"/>
    </row>
    <row r="750" spans="1:28" ht="15.75" customHeight="1">
      <c r="A750" s="1"/>
      <c r="B750" s="339"/>
      <c r="L750" s="100"/>
      <c r="M750" s="221"/>
    </row>
    <row r="751" spans="1:28" ht="15.75" customHeight="1">
      <c r="A751" s="1"/>
      <c r="B751" s="364"/>
      <c r="I751" s="223"/>
      <c r="L751" s="100"/>
      <c r="M751" s="221"/>
      <c r="R751" s="440"/>
      <c r="W751" s="441"/>
      <c r="X751" s="441"/>
      <c r="Y751" s="441"/>
    </row>
    <row r="752" spans="1:28" ht="15.75" customHeight="1">
      <c r="A752" s="1"/>
      <c r="B752" s="339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57"/>
      <c r="M753" s="221"/>
      <c r="R753" s="1"/>
      <c r="S753" s="28"/>
      <c r="W753" s="69"/>
      <c r="X753" s="69"/>
      <c r="Y753" s="69"/>
      <c r="AA753" s="303"/>
      <c r="AB753" s="137"/>
    </row>
    <row r="754" spans="1:28" ht="15.75" customHeight="1">
      <c r="A754" s="1"/>
      <c r="B754" s="445"/>
      <c r="G754" s="223"/>
      <c r="H754" s="223"/>
      <c r="J754" s="223"/>
      <c r="L754" s="100"/>
      <c r="M754" s="221"/>
      <c r="R754" s="1"/>
      <c r="S754" s="443"/>
      <c r="AA754" s="303"/>
    </row>
    <row r="755" spans="1:28" ht="15.75" customHeight="1">
      <c r="A755" s="1"/>
      <c r="B755" s="339"/>
      <c r="L755" s="100"/>
      <c r="M755" s="221"/>
      <c r="R755" s="1"/>
      <c r="S755" s="364"/>
      <c r="W755" s="69"/>
      <c r="X755" s="69"/>
      <c r="Y755" s="69"/>
      <c r="AA755" s="303"/>
    </row>
    <row r="756" spans="1:28" ht="15.75" customHeight="1">
      <c r="A756" s="1"/>
      <c r="B756" s="364"/>
      <c r="F756" s="223"/>
      <c r="L756" s="100"/>
      <c r="M756" s="221"/>
      <c r="R756" s="1"/>
      <c r="S756" s="442"/>
      <c r="AA756" s="137"/>
    </row>
    <row r="757" spans="1:28" ht="15.75">
      <c r="B757" s="339"/>
      <c r="L757" s="100"/>
      <c r="M757" s="221"/>
      <c r="R757" s="1"/>
      <c r="W757" s="28"/>
      <c r="X757" s="28"/>
      <c r="Y757" s="28"/>
      <c r="AA757" s="303"/>
    </row>
    <row r="758" spans="1:28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57"/>
      <c r="M758" s="221"/>
      <c r="R758" s="1"/>
      <c r="S758" s="364"/>
      <c r="W758" s="69"/>
      <c r="X758" s="69"/>
      <c r="Y758" s="69"/>
      <c r="AA758" s="303"/>
      <c r="AB758" s="137"/>
    </row>
    <row r="759" spans="1:28" ht="15.75">
      <c r="M759" s="221"/>
      <c r="R759" s="1"/>
      <c r="S759" s="442"/>
      <c r="AA759" s="303"/>
    </row>
    <row r="760" spans="1:28" ht="15.75">
      <c r="M760" s="221"/>
      <c r="R760" s="1"/>
      <c r="S760" s="442"/>
      <c r="AA760" s="303"/>
    </row>
    <row r="761" spans="1:28" ht="15.75">
      <c r="M761" s="221"/>
      <c r="R761" s="1"/>
      <c r="S761" s="442"/>
      <c r="AA761" s="303"/>
    </row>
    <row r="762" spans="1:28" ht="15.75">
      <c r="M762" s="221"/>
      <c r="R762" s="1"/>
      <c r="S762" s="28"/>
      <c r="W762" s="69"/>
      <c r="X762" s="69"/>
      <c r="Y762" s="69"/>
      <c r="AA762" s="303"/>
    </row>
    <row r="763" spans="1:28">
      <c r="M763" s="221"/>
      <c r="R763" s="1"/>
      <c r="S763" s="443"/>
      <c r="AA763" s="137"/>
    </row>
    <row r="764" spans="1:28" ht="20.25">
      <c r="A764" s="440"/>
      <c r="F764" s="441"/>
      <c r="G764" s="441"/>
      <c r="H764" s="441"/>
      <c r="I764" s="441"/>
      <c r="J764" s="441"/>
      <c r="L764" s="202"/>
      <c r="M764" s="221"/>
      <c r="R764" s="1"/>
      <c r="W764" s="28"/>
      <c r="X764" s="28"/>
      <c r="Y764" s="28"/>
      <c r="AA764" s="303"/>
    </row>
    <row r="765" spans="1:28">
      <c r="M765" s="221"/>
    </row>
    <row r="766" spans="1:28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57"/>
      <c r="M766" s="221"/>
    </row>
    <row r="767" spans="1:28" ht="15.75">
      <c r="A767" s="1"/>
      <c r="B767" s="364"/>
      <c r="C767" s="51"/>
      <c r="D767" s="51"/>
      <c r="E767" s="51"/>
      <c r="F767" s="223"/>
      <c r="I767" s="223"/>
      <c r="K767" s="51"/>
      <c r="L767" s="100"/>
      <c r="M767" s="221"/>
    </row>
    <row r="768" spans="1:28">
      <c r="A768" s="1"/>
      <c r="B768" s="339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221"/>
    </row>
    <row r="769" spans="1:28" ht="15.75">
      <c r="A769" s="1"/>
      <c r="B769" s="445"/>
      <c r="C769" s="51"/>
      <c r="D769" s="51"/>
      <c r="E769" s="51"/>
      <c r="G769" s="223"/>
      <c r="H769" s="223"/>
      <c r="J769" s="223"/>
      <c r="K769" s="51"/>
      <c r="L769" s="100"/>
      <c r="M769" s="221"/>
      <c r="R769" s="1"/>
      <c r="S769" s="364"/>
      <c r="W769" s="69"/>
      <c r="X769" s="69"/>
      <c r="Y769" s="69"/>
      <c r="AA769" s="303"/>
      <c r="AB769" s="183"/>
    </row>
    <row r="770" spans="1:28">
      <c r="A770" s="1"/>
      <c r="B770" s="339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221"/>
      <c r="R770" s="1"/>
      <c r="S770" s="442"/>
    </row>
    <row r="771" spans="1:28" ht="15.75">
      <c r="A771" s="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57"/>
      <c r="M771" s="221"/>
      <c r="R771" s="1"/>
      <c r="S771" s="28"/>
      <c r="W771" s="69"/>
      <c r="X771" s="69"/>
      <c r="Y771" s="69"/>
      <c r="AA771" s="303"/>
    </row>
    <row r="772" spans="1:28" ht="15.75">
      <c r="A772" s="1"/>
      <c r="B772" s="364"/>
      <c r="C772" s="51"/>
      <c r="D772" s="51"/>
      <c r="E772" s="51"/>
      <c r="J772" s="223"/>
      <c r="K772" s="51"/>
      <c r="L772" s="100"/>
      <c r="M772" s="221"/>
      <c r="S772" s="443"/>
    </row>
    <row r="773" spans="1:28">
      <c r="A773" s="1"/>
      <c r="B773" s="339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221"/>
      <c r="S773" s="443"/>
    </row>
    <row r="774" spans="1:28" ht="15.75">
      <c r="A774" s="1"/>
      <c r="B774" s="445"/>
      <c r="C774" s="51"/>
      <c r="D774" s="51"/>
      <c r="E774" s="51"/>
      <c r="F774" s="223"/>
      <c r="G774" s="223"/>
      <c r="H774" s="223"/>
      <c r="I774" s="223"/>
      <c r="K774" s="51"/>
      <c r="L774" s="100"/>
      <c r="M774" s="221"/>
    </row>
    <row r="775" spans="1:28">
      <c r="A775" s="1"/>
      <c r="B775" s="339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221"/>
    </row>
    <row r="776" spans="1:28" ht="15.75">
      <c r="A776" s="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57"/>
      <c r="M776" s="221"/>
    </row>
    <row r="777" spans="1:28" ht="15.75">
      <c r="A777" s="1"/>
      <c r="B777" s="364"/>
      <c r="C777" s="51"/>
      <c r="D777" s="51"/>
      <c r="E777" s="51"/>
      <c r="K777" s="51"/>
      <c r="L777" s="100"/>
      <c r="M777" s="221"/>
    </row>
    <row r="778" spans="1:28">
      <c r="A778" s="1"/>
      <c r="B778" s="339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221"/>
    </row>
    <row r="779" spans="1:28" ht="15.75">
      <c r="A779" s="1"/>
      <c r="B779" s="445"/>
      <c r="C779" s="51"/>
      <c r="D779" s="51"/>
      <c r="E779" s="51"/>
      <c r="F779" s="223"/>
      <c r="G779" s="223"/>
      <c r="H779" s="223"/>
      <c r="I779" s="223"/>
      <c r="J779" s="223"/>
      <c r="K779" s="51"/>
      <c r="L779" s="100"/>
      <c r="M779" s="221"/>
    </row>
    <row r="780" spans="1:28">
      <c r="A780" s="1"/>
      <c r="B780" s="339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221"/>
    </row>
    <row r="781" spans="1:28" ht="15.75">
      <c r="A781" s="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57"/>
      <c r="M781" s="221"/>
    </row>
    <row r="782" spans="1:28" ht="15.75">
      <c r="A782" s="1"/>
      <c r="B782" s="364"/>
      <c r="C782" s="51"/>
      <c r="D782" s="51"/>
      <c r="E782" s="51"/>
      <c r="G782" s="223"/>
      <c r="K782" s="51"/>
      <c r="L782" s="100"/>
      <c r="M782" s="221"/>
    </row>
    <row r="783" spans="1:28">
      <c r="A783" s="1"/>
      <c r="B783" s="339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221"/>
    </row>
    <row r="784" spans="1:28" ht="15.75">
      <c r="A784" s="1"/>
      <c r="B784" s="445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13">
      <c r="A785" s="1"/>
      <c r="B785" s="339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13" ht="15.75">
      <c r="A786" s="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57"/>
      <c r="M786" s="221"/>
    </row>
    <row r="787" spans="1:13" ht="15.75">
      <c r="A787" s="1"/>
      <c r="B787" s="445"/>
      <c r="C787" s="51"/>
      <c r="D787" s="51"/>
      <c r="E787" s="51"/>
      <c r="F787" s="223"/>
      <c r="G787" s="223"/>
      <c r="H787" s="223"/>
      <c r="J787" s="223"/>
      <c r="K787" s="51"/>
      <c r="L787" s="100"/>
      <c r="M787" s="221"/>
    </row>
    <row r="788" spans="1:13">
      <c r="A788" s="1"/>
      <c r="B788" s="339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221"/>
    </row>
    <row r="789" spans="1:13" ht="15.75">
      <c r="A789" s="1"/>
      <c r="B789" s="364"/>
      <c r="C789" s="51"/>
      <c r="D789" s="51"/>
      <c r="E789" s="51"/>
      <c r="I789" s="223"/>
      <c r="K789" s="51"/>
      <c r="L789" s="100"/>
      <c r="M789" s="221"/>
    </row>
    <row r="790" spans="1:13">
      <c r="A790" s="1"/>
      <c r="B790" s="339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221"/>
    </row>
    <row r="791" spans="1:13" ht="15.75">
      <c r="A791" s="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57"/>
      <c r="M791" s="221"/>
    </row>
    <row r="792" spans="1:13" ht="15.75">
      <c r="A792" s="1"/>
      <c r="B792" s="445"/>
      <c r="C792" s="51"/>
      <c r="D792" s="51"/>
      <c r="E792" s="51"/>
      <c r="F792" s="223"/>
      <c r="G792" s="223"/>
      <c r="I792" s="223"/>
      <c r="K792" s="51"/>
      <c r="L792" s="100"/>
      <c r="M792" s="221"/>
    </row>
    <row r="793" spans="1:13">
      <c r="A793" s="1"/>
      <c r="B793" s="339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221"/>
    </row>
    <row r="794" spans="1:13" ht="15.75">
      <c r="A794" s="1"/>
      <c r="B794" s="364"/>
      <c r="C794" s="51"/>
      <c r="D794" s="51"/>
      <c r="E794" s="51"/>
      <c r="H794" s="223"/>
      <c r="J794" s="223"/>
      <c r="K794" s="51"/>
      <c r="L794" s="100"/>
      <c r="M794" s="221"/>
    </row>
    <row r="795" spans="1:13">
      <c r="A795" s="1"/>
      <c r="B795" s="339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221"/>
    </row>
    <row r="796" spans="1:13" ht="15.75">
      <c r="A796" s="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57"/>
      <c r="M796" s="221"/>
    </row>
    <row r="797" spans="1:13" ht="15.75">
      <c r="A797" s="1"/>
      <c r="B797" s="445"/>
      <c r="C797" s="51"/>
      <c r="D797" s="51"/>
      <c r="E797" s="51"/>
      <c r="F797" s="223"/>
      <c r="H797" s="223"/>
      <c r="I797" s="223"/>
      <c r="K797" s="51"/>
      <c r="L797" s="100"/>
      <c r="M797" s="221"/>
    </row>
    <row r="798" spans="1:13">
      <c r="A798" s="1"/>
      <c r="B798" s="339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221"/>
    </row>
    <row r="799" spans="1:13" ht="15.75">
      <c r="A799" s="1"/>
      <c r="B799" s="364"/>
      <c r="C799" s="51"/>
      <c r="D799" s="51"/>
      <c r="E799" s="51"/>
      <c r="G799" s="223"/>
      <c r="J799" s="223"/>
      <c r="K799" s="51"/>
      <c r="L799" s="100"/>
      <c r="M799" s="221"/>
    </row>
    <row r="800" spans="1:13">
      <c r="A800" s="1"/>
      <c r="B800" s="339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221"/>
    </row>
    <row r="801" spans="1:13" ht="15.75">
      <c r="A801" s="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57"/>
      <c r="M801" s="221"/>
    </row>
    <row r="802" spans="1:13" ht="15.75">
      <c r="A802" s="1"/>
      <c r="B802" s="364"/>
      <c r="C802" s="51"/>
      <c r="D802" s="51"/>
      <c r="E802" s="51"/>
      <c r="G802" s="223"/>
      <c r="K802" s="51"/>
      <c r="L802" s="100"/>
      <c r="M802" s="221"/>
    </row>
    <row r="803" spans="1:13">
      <c r="A803" s="1"/>
      <c r="B803" s="339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221"/>
    </row>
    <row r="804" spans="1:13" ht="15.75">
      <c r="A804" s="1"/>
      <c r="B804" s="445"/>
      <c r="C804" s="51"/>
      <c r="D804" s="51"/>
      <c r="E804" s="51"/>
      <c r="F804" s="223"/>
      <c r="H804" s="223"/>
      <c r="I804" s="223"/>
      <c r="J804" s="223"/>
      <c r="K804" s="51"/>
      <c r="L804" s="100"/>
      <c r="M804" s="221"/>
    </row>
    <row r="805" spans="1:13">
      <c r="A805" s="1"/>
      <c r="B805" s="339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221"/>
    </row>
    <row r="806" spans="1:13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57"/>
    </row>
    <row r="812" spans="1:13" ht="20.25">
      <c r="A812" s="440"/>
      <c r="F812" s="441"/>
      <c r="G812" s="441"/>
      <c r="H812" s="441"/>
      <c r="I812" s="441"/>
      <c r="J812" s="441"/>
      <c r="L812" s="202"/>
    </row>
    <row r="814" spans="1:13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57"/>
    </row>
    <row r="815" spans="1:13" ht="15.75">
      <c r="A815" s="1"/>
      <c r="B815" s="364"/>
      <c r="C815" s="51"/>
      <c r="D815" s="51"/>
      <c r="E815" s="51"/>
      <c r="F815" s="223"/>
      <c r="G815" s="223"/>
      <c r="K815" s="51"/>
      <c r="L815" s="100"/>
      <c r="M815" s="221"/>
    </row>
    <row r="816" spans="1:13">
      <c r="A816" s="1"/>
      <c r="B816" s="339"/>
      <c r="C816" s="51"/>
      <c r="D816" s="51"/>
      <c r="E816" s="51"/>
      <c r="K816" s="51"/>
      <c r="L816" s="51"/>
    </row>
    <row r="817" spans="1:13" ht="15.75">
      <c r="A817" s="1"/>
      <c r="B817" s="445"/>
      <c r="C817" s="51"/>
      <c r="D817" s="51"/>
      <c r="E817" s="51"/>
      <c r="H817" s="223"/>
      <c r="I817" s="223"/>
      <c r="J817" s="223"/>
      <c r="K817" s="51"/>
      <c r="L817" s="100"/>
    </row>
    <row r="818" spans="1:13">
      <c r="A818" s="1"/>
      <c r="B818" s="339"/>
      <c r="C818" s="51"/>
      <c r="D818" s="51"/>
      <c r="E818" s="51"/>
      <c r="K818" s="51"/>
      <c r="L818" s="51"/>
    </row>
    <row r="819" spans="1:13" ht="15.75">
      <c r="A819" s="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57"/>
    </row>
    <row r="820" spans="1:13" ht="15.75">
      <c r="A820" s="1"/>
      <c r="B820" s="445"/>
      <c r="C820" s="51"/>
      <c r="D820" s="51"/>
      <c r="E820" s="51"/>
      <c r="G820" s="223"/>
      <c r="H820" s="223"/>
      <c r="I820" s="223"/>
      <c r="J820" s="223"/>
      <c r="K820" s="51"/>
      <c r="L820" s="100"/>
      <c r="M820" s="221"/>
    </row>
    <row r="821" spans="1:13">
      <c r="A821" s="1"/>
      <c r="B821" s="339"/>
      <c r="C821" s="51"/>
      <c r="D821" s="51"/>
      <c r="E821" s="51"/>
      <c r="K821" s="51"/>
      <c r="L821" s="51"/>
    </row>
    <row r="822" spans="1:13" ht="15.75">
      <c r="A822" s="1"/>
      <c r="B822" s="364"/>
      <c r="C822" s="51"/>
      <c r="D822" s="51"/>
      <c r="E822" s="51"/>
      <c r="F822" s="223"/>
      <c r="K822" s="51"/>
      <c r="L822" s="100"/>
    </row>
    <row r="823" spans="1:13">
      <c r="A823" s="1"/>
      <c r="B823" s="339"/>
      <c r="C823" s="51"/>
      <c r="D823" s="51"/>
      <c r="E823" s="51"/>
      <c r="K823" s="51"/>
      <c r="L823" s="51"/>
    </row>
    <row r="824" spans="1:13" ht="15.75">
      <c r="A824" s="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57"/>
    </row>
    <row r="825" spans="1:13" ht="15.75">
      <c r="A825" s="1"/>
      <c r="B825" s="445"/>
      <c r="C825" s="51"/>
      <c r="D825" s="51"/>
      <c r="E825" s="51"/>
      <c r="G825" s="223"/>
      <c r="H825" s="223"/>
      <c r="I825" s="223"/>
      <c r="K825" s="51"/>
      <c r="L825" s="100"/>
      <c r="M825" s="221"/>
    </row>
    <row r="826" spans="1:13">
      <c r="A826" s="1"/>
      <c r="B826" s="339"/>
      <c r="C826" s="51"/>
      <c r="D826" s="51"/>
      <c r="E826" s="51"/>
      <c r="K826" s="51"/>
      <c r="L826" s="51"/>
    </row>
    <row r="827" spans="1:13" ht="15.75">
      <c r="A827" s="1"/>
      <c r="B827" s="364"/>
      <c r="C827" s="51"/>
      <c r="D827" s="51"/>
      <c r="E827" s="51"/>
      <c r="F827" s="223"/>
      <c r="J827" s="223"/>
      <c r="K827" s="51"/>
      <c r="L827" s="100"/>
    </row>
    <row r="828" spans="1:13">
      <c r="A828" s="1"/>
      <c r="B828" s="339"/>
      <c r="C828" s="51"/>
      <c r="D828" s="51"/>
      <c r="E828" s="51"/>
      <c r="K828" s="51"/>
      <c r="L828" s="51"/>
    </row>
    <row r="829" spans="1:13" ht="15.75">
      <c r="A829" s="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57"/>
    </row>
    <row r="830" spans="1:13" ht="15.75">
      <c r="A830" s="1"/>
      <c r="B830" s="364"/>
      <c r="C830" s="51"/>
      <c r="D830" s="51"/>
      <c r="E830" s="51"/>
      <c r="F830" s="223"/>
      <c r="K830" s="51"/>
      <c r="L830" s="100"/>
      <c r="M830" s="221"/>
    </row>
    <row r="831" spans="1:13">
      <c r="A831" s="1"/>
      <c r="B831" s="339"/>
      <c r="C831" s="51"/>
      <c r="D831" s="51"/>
      <c r="E831" s="51"/>
      <c r="K831" s="51"/>
      <c r="L831" s="51"/>
    </row>
    <row r="832" spans="1:13" ht="15.75">
      <c r="A832" s="1"/>
      <c r="B832" s="445"/>
      <c r="C832" s="51"/>
      <c r="D832" s="51"/>
      <c r="E832" s="51"/>
      <c r="G832" s="223"/>
      <c r="H832" s="223"/>
      <c r="I832" s="223"/>
      <c r="J832" s="223"/>
      <c r="K832" s="51"/>
      <c r="L832" s="100"/>
    </row>
    <row r="833" spans="1:12">
      <c r="A833" s="1"/>
      <c r="B833" s="339"/>
      <c r="C833" s="51"/>
      <c r="D833" s="51"/>
      <c r="E833" s="51"/>
      <c r="K833" s="51"/>
      <c r="L833" s="51"/>
    </row>
    <row r="834" spans="1:12" ht="15.75">
      <c r="A834" s="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57"/>
    </row>
    <row r="840" spans="1:12" ht="20.25">
      <c r="A840" s="440"/>
      <c r="F840" s="441"/>
      <c r="G840" s="441"/>
      <c r="H840" s="441"/>
      <c r="I840" s="441"/>
      <c r="J840" s="441"/>
      <c r="L840" s="202"/>
    </row>
    <row r="842" spans="1:12" ht="15.75">
      <c r="A842" s="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57"/>
    </row>
    <row r="843" spans="1:12" ht="15.75">
      <c r="A843" s="1"/>
      <c r="B843" s="445"/>
      <c r="F843" s="223"/>
      <c r="I843" s="223"/>
      <c r="J843" s="223"/>
      <c r="L843" s="100"/>
    </row>
    <row r="844" spans="1:12">
      <c r="A844" s="1"/>
      <c r="B844" s="339"/>
      <c r="L844" s="51"/>
    </row>
    <row r="845" spans="1:12" ht="15.75">
      <c r="A845" s="1"/>
      <c r="B845" s="364"/>
      <c r="G845" s="223"/>
      <c r="H845" s="223"/>
      <c r="L845" s="100"/>
    </row>
    <row r="846" spans="1:12">
      <c r="A846" s="1"/>
      <c r="B846" s="339"/>
    </row>
    <row r="847" spans="1:12" ht="15.75">
      <c r="A847" s="1"/>
      <c r="B847" s="1"/>
      <c r="C847" s="10"/>
      <c r="D847" s="10"/>
      <c r="E847" s="10"/>
      <c r="F847" s="10"/>
      <c r="G847" s="10"/>
      <c r="H847" s="10"/>
      <c r="I847" s="10"/>
      <c r="J847" s="10"/>
      <c r="K847" s="10"/>
      <c r="L847" s="57"/>
    </row>
    <row r="848" spans="1:12" ht="15.75">
      <c r="A848" s="1"/>
      <c r="B848" s="445"/>
      <c r="F848" s="223"/>
      <c r="G848" s="223"/>
      <c r="H848" s="223"/>
      <c r="J848" s="223"/>
      <c r="L848" s="100"/>
    </row>
    <row r="849" spans="1:12">
      <c r="A849" s="1"/>
      <c r="B849" s="339"/>
      <c r="L849" s="51"/>
    </row>
    <row r="850" spans="1:12" ht="15.75">
      <c r="A850" s="1"/>
      <c r="B850" s="364"/>
      <c r="I850" s="223"/>
      <c r="L850" s="100"/>
    </row>
    <row r="851" spans="1:12">
      <c r="A851" s="1"/>
      <c r="B851" s="339"/>
    </row>
    <row r="852" spans="1:12" ht="15.75">
      <c r="A852" s="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57"/>
    </row>
    <row r="858" spans="1:12" ht="20.25">
      <c r="A858" s="440"/>
      <c r="F858" s="441"/>
      <c r="G858" s="441"/>
      <c r="H858" s="441"/>
      <c r="I858" s="441"/>
      <c r="J858" s="202"/>
    </row>
    <row r="860" spans="1:12" ht="15.75">
      <c r="A860" s="1"/>
      <c r="B860" s="10"/>
      <c r="C860" s="10"/>
      <c r="D860" s="10"/>
      <c r="E860" s="10"/>
      <c r="F860" s="10"/>
      <c r="G860" s="10"/>
      <c r="H860" s="10"/>
      <c r="I860" s="10"/>
      <c r="J860" s="57"/>
    </row>
    <row r="861" spans="1:12" ht="15.75">
      <c r="A861" s="1"/>
      <c r="B861" s="445"/>
      <c r="F861" s="223"/>
      <c r="G861" s="223"/>
      <c r="J861" s="100"/>
    </row>
    <row r="862" spans="1:12">
      <c r="A862" s="1"/>
      <c r="B862" s="339"/>
      <c r="J862" s="51"/>
    </row>
    <row r="863" spans="1:12" ht="15.75">
      <c r="A863" s="1"/>
      <c r="B863" s="364"/>
      <c r="H863" s="223"/>
      <c r="J863" s="100"/>
    </row>
    <row r="864" spans="1:12">
      <c r="A864" s="1"/>
      <c r="B864" s="339"/>
    </row>
    <row r="865" spans="1:10" ht="15.75">
      <c r="A865" s="1"/>
      <c r="B865" s="1"/>
      <c r="C865" s="10"/>
      <c r="D865" s="10"/>
      <c r="E865" s="10"/>
      <c r="F865" s="10"/>
      <c r="G865" s="10"/>
      <c r="H865" s="10"/>
      <c r="I865" s="10"/>
      <c r="J865" s="57"/>
    </row>
  </sheetData>
  <sortState xmlns:xlrd2="http://schemas.microsoft.com/office/spreadsheetml/2017/richdata2" ref="A119:W128">
    <sortCondition descending="1" ref="V119:V128"/>
    <sortCondition descending="1" ref="W119:W12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topLeftCell="A350"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570</v>
      </c>
      <c r="B1" s="28"/>
      <c r="C1" s="276"/>
      <c r="D1" s="285">
        <v>2033</v>
      </c>
      <c r="E1" s="1" t="s">
        <v>138</v>
      </c>
      <c r="G1" s="331" t="s">
        <v>826</v>
      </c>
      <c r="H1" s="276"/>
      <c r="I1" s="276"/>
      <c r="J1" s="285">
        <v>734</v>
      </c>
      <c r="K1" s="1" t="s">
        <v>139</v>
      </c>
      <c r="M1" s="331" t="s">
        <v>1252</v>
      </c>
      <c r="N1" s="276"/>
      <c r="O1" s="276"/>
      <c r="P1" s="285">
        <v>584</v>
      </c>
      <c r="Q1" s="1" t="s">
        <v>133</v>
      </c>
      <c r="S1" s="331" t="s">
        <v>2069</v>
      </c>
      <c r="T1" s="28"/>
      <c r="U1" s="276"/>
      <c r="V1" s="285">
        <v>406</v>
      </c>
      <c r="W1" s="1" t="s">
        <v>140</v>
      </c>
    </row>
    <row r="2" spans="1:23" ht="18">
      <c r="A2" s="331" t="s">
        <v>831</v>
      </c>
      <c r="B2" s="28"/>
      <c r="C2" s="276"/>
      <c r="D2" s="285">
        <v>1792</v>
      </c>
      <c r="E2" s="1" t="s">
        <v>138</v>
      </c>
      <c r="G2" s="331" t="s">
        <v>438</v>
      </c>
      <c r="H2" s="276"/>
      <c r="I2" s="276"/>
      <c r="J2" s="285">
        <v>734</v>
      </c>
      <c r="K2" s="1" t="s">
        <v>139</v>
      </c>
      <c r="M2" s="331" t="s">
        <v>466</v>
      </c>
      <c r="N2" s="28"/>
      <c r="O2" s="276"/>
      <c r="P2" s="285">
        <v>575</v>
      </c>
      <c r="Q2" s="1" t="s">
        <v>133</v>
      </c>
      <c r="S2" s="331" t="s">
        <v>1738</v>
      </c>
      <c r="T2" s="276"/>
      <c r="U2" s="276"/>
      <c r="V2" s="285">
        <v>402</v>
      </c>
      <c r="W2" s="1" t="s">
        <v>140</v>
      </c>
    </row>
    <row r="3" spans="1:23" ht="18">
      <c r="A3" s="331" t="s">
        <v>479</v>
      </c>
      <c r="B3" s="28"/>
      <c r="C3" s="276"/>
      <c r="D3" s="285">
        <v>1649</v>
      </c>
      <c r="E3" s="1" t="s">
        <v>138</v>
      </c>
      <c r="G3" s="331" t="s">
        <v>680</v>
      </c>
      <c r="H3" s="276"/>
      <c r="I3" s="276"/>
      <c r="J3" s="285">
        <v>724</v>
      </c>
      <c r="K3" s="1" t="s">
        <v>139</v>
      </c>
      <c r="M3" s="331" t="s">
        <v>423</v>
      </c>
      <c r="N3" s="276"/>
      <c r="O3" s="276"/>
      <c r="P3" s="285">
        <v>571</v>
      </c>
      <c r="Q3" s="1" t="s">
        <v>133</v>
      </c>
      <c r="S3" s="331" t="s">
        <v>499</v>
      </c>
      <c r="T3" s="276"/>
      <c r="U3" s="276"/>
      <c r="V3" s="285">
        <v>387</v>
      </c>
      <c r="W3" s="1" t="s">
        <v>140</v>
      </c>
    </row>
    <row r="4" spans="1:23" ht="18">
      <c r="A4" s="331" t="s">
        <v>960</v>
      </c>
      <c r="B4" s="276"/>
      <c r="C4" s="276"/>
      <c r="D4" s="285">
        <v>997</v>
      </c>
      <c r="E4" s="1" t="s">
        <v>138</v>
      </c>
      <c r="G4" s="331" t="s">
        <v>2083</v>
      </c>
      <c r="H4" s="276"/>
      <c r="I4" s="276"/>
      <c r="J4" s="285">
        <v>716</v>
      </c>
      <c r="K4" s="1" t="s">
        <v>139</v>
      </c>
      <c r="M4" s="331" t="s">
        <v>422</v>
      </c>
      <c r="N4" s="276"/>
      <c r="O4" s="276"/>
      <c r="P4" s="285">
        <v>508</v>
      </c>
      <c r="Q4" s="1" t="s">
        <v>133</v>
      </c>
      <c r="S4" s="331" t="s">
        <v>485</v>
      </c>
      <c r="T4" s="276"/>
      <c r="U4" s="276"/>
      <c r="V4" s="285">
        <v>378</v>
      </c>
      <c r="W4" s="1" t="s">
        <v>140</v>
      </c>
    </row>
    <row r="5" spans="1:23" ht="18">
      <c r="A5" s="331" t="s">
        <v>1005</v>
      </c>
      <c r="B5" s="28"/>
      <c r="C5" s="276"/>
      <c r="D5" s="285">
        <v>793</v>
      </c>
      <c r="E5" s="1" t="s">
        <v>138</v>
      </c>
      <c r="G5" s="331" t="s">
        <v>518</v>
      </c>
      <c r="H5" s="28"/>
      <c r="I5" s="276"/>
      <c r="J5" s="285">
        <v>715</v>
      </c>
      <c r="K5" s="1" t="s">
        <v>139</v>
      </c>
      <c r="M5" s="331" t="s">
        <v>456</v>
      </c>
      <c r="N5" s="276"/>
      <c r="O5" s="276"/>
      <c r="P5" s="285">
        <v>491</v>
      </c>
      <c r="Q5" s="1" t="s">
        <v>133</v>
      </c>
      <c r="S5" s="331" t="s">
        <v>421</v>
      </c>
      <c r="T5" s="276"/>
      <c r="U5" s="276"/>
      <c r="V5" s="285">
        <v>378</v>
      </c>
      <c r="W5" s="1" t="s">
        <v>140</v>
      </c>
    </row>
    <row r="6" spans="1:23" ht="18">
      <c r="A6" s="331" t="s">
        <v>439</v>
      </c>
      <c r="B6" s="28"/>
      <c r="C6" s="276"/>
      <c r="D6" s="285">
        <v>783</v>
      </c>
      <c r="E6" s="1" t="s">
        <v>138</v>
      </c>
      <c r="G6" s="331" t="s">
        <v>426</v>
      </c>
      <c r="H6" s="28"/>
      <c r="I6" s="276"/>
      <c r="J6" s="285">
        <v>694</v>
      </c>
      <c r="K6" s="1" t="s">
        <v>139</v>
      </c>
      <c r="M6" s="206" t="s">
        <v>2304</v>
      </c>
      <c r="N6" s="28"/>
      <c r="O6" s="28"/>
      <c r="P6" s="285">
        <v>484</v>
      </c>
      <c r="Q6" s="1" t="s">
        <v>133</v>
      </c>
      <c r="S6" s="331" t="s">
        <v>599</v>
      </c>
      <c r="T6" s="28"/>
      <c r="U6" s="276"/>
      <c r="V6" s="285">
        <v>375</v>
      </c>
      <c r="W6" s="1" t="s">
        <v>140</v>
      </c>
    </row>
    <row r="7" spans="1:23" ht="18">
      <c r="A7" s="331" t="s">
        <v>642</v>
      </c>
      <c r="B7" s="276"/>
      <c r="C7" s="276"/>
      <c r="D7" s="285">
        <v>770</v>
      </c>
      <c r="E7" s="1" t="s">
        <v>138</v>
      </c>
      <c r="G7" s="331" t="s">
        <v>1647</v>
      </c>
      <c r="H7" s="276"/>
      <c r="I7" s="276"/>
      <c r="J7" s="285">
        <v>691</v>
      </c>
      <c r="K7" s="1" t="s">
        <v>139</v>
      </c>
      <c r="M7" s="331" t="s">
        <v>424</v>
      </c>
      <c r="N7" s="276"/>
      <c r="O7" s="276"/>
      <c r="P7" s="285">
        <v>476</v>
      </c>
      <c r="Q7" s="1" t="s">
        <v>133</v>
      </c>
      <c r="S7" s="331" t="s">
        <v>443</v>
      </c>
      <c r="T7" s="276"/>
      <c r="U7" s="276"/>
      <c r="V7" s="285">
        <v>369</v>
      </c>
      <c r="W7" s="1" t="s">
        <v>140</v>
      </c>
    </row>
    <row r="8" spans="1:23" ht="18">
      <c r="A8" s="331" t="s">
        <v>492</v>
      </c>
      <c r="B8" s="28"/>
      <c r="C8" s="276"/>
      <c r="D8" s="285">
        <v>752</v>
      </c>
      <c r="E8" s="1" t="s">
        <v>138</v>
      </c>
      <c r="G8" s="331" t="s">
        <v>712</v>
      </c>
      <c r="H8" s="276"/>
      <c r="I8" s="276"/>
      <c r="J8" s="285">
        <v>674</v>
      </c>
      <c r="K8" s="1" t="s">
        <v>139</v>
      </c>
      <c r="M8" s="331" t="s">
        <v>1268</v>
      </c>
      <c r="N8" s="276"/>
      <c r="O8" s="276"/>
      <c r="P8" s="285">
        <v>469</v>
      </c>
      <c r="Q8" s="1" t="s">
        <v>133</v>
      </c>
      <c r="S8" s="331" t="s">
        <v>415</v>
      </c>
      <c r="T8" s="276"/>
      <c r="U8" s="276"/>
      <c r="V8" s="285">
        <v>364</v>
      </c>
      <c r="W8" s="1" t="s">
        <v>140</v>
      </c>
    </row>
    <row r="9" spans="1:23" ht="18">
      <c r="A9" s="331" t="s">
        <v>469</v>
      </c>
      <c r="B9" s="276"/>
      <c r="C9" s="276"/>
      <c r="D9" s="285">
        <v>737</v>
      </c>
      <c r="E9" s="1" t="s">
        <v>138</v>
      </c>
      <c r="G9" s="410" t="s">
        <v>3181</v>
      </c>
      <c r="H9" s="276"/>
      <c r="I9" s="276"/>
      <c r="J9" s="285">
        <v>670</v>
      </c>
      <c r="K9" s="1" t="s">
        <v>139</v>
      </c>
      <c r="M9" s="331" t="s">
        <v>641</v>
      </c>
      <c r="N9" s="276"/>
      <c r="O9" s="276"/>
      <c r="P9" s="285">
        <v>463</v>
      </c>
      <c r="Q9" s="1" t="s">
        <v>133</v>
      </c>
      <c r="S9" s="331" t="s">
        <v>453</v>
      </c>
      <c r="T9" s="276"/>
      <c r="U9" s="276"/>
      <c r="V9" s="285">
        <v>360</v>
      </c>
      <c r="W9" s="1" t="s">
        <v>140</v>
      </c>
    </row>
    <row r="10" spans="1:23" ht="18">
      <c r="A10" s="331" t="s">
        <v>498</v>
      </c>
      <c r="B10" s="276"/>
      <c r="C10" s="276"/>
      <c r="D10" s="285">
        <v>737</v>
      </c>
      <c r="E10" s="1" t="s">
        <v>138</v>
      </c>
      <c r="G10" s="331" t="s">
        <v>429</v>
      </c>
      <c r="H10" s="276"/>
      <c r="I10" s="276"/>
      <c r="J10" s="285">
        <v>659</v>
      </c>
      <c r="K10" s="1" t="s">
        <v>139</v>
      </c>
      <c r="M10" s="331" t="s">
        <v>448</v>
      </c>
      <c r="N10" s="28"/>
      <c r="O10" s="276"/>
      <c r="P10" s="285">
        <v>450</v>
      </c>
      <c r="Q10" s="1" t="s">
        <v>133</v>
      </c>
      <c r="S10" s="331" t="s">
        <v>505</v>
      </c>
      <c r="T10" s="28"/>
      <c r="U10" s="276"/>
      <c r="V10" s="285">
        <v>351</v>
      </c>
      <c r="W10" s="1" t="s">
        <v>140</v>
      </c>
    </row>
    <row r="11" spans="1:23" ht="18">
      <c r="G11" s="331" t="s">
        <v>427</v>
      </c>
      <c r="H11" s="276"/>
      <c r="I11" s="276"/>
      <c r="J11" s="285">
        <v>629</v>
      </c>
      <c r="K11" s="1" t="s">
        <v>139</v>
      </c>
      <c r="M11" s="331" t="s">
        <v>508</v>
      </c>
      <c r="N11" s="276"/>
      <c r="O11" s="276"/>
      <c r="P11" s="285">
        <v>444</v>
      </c>
      <c r="Q11" s="1" t="s">
        <v>133</v>
      </c>
      <c r="S11" s="331" t="s">
        <v>1225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567</v>
      </c>
      <c r="H12" s="276"/>
      <c r="I12" s="276"/>
      <c r="J12" s="285">
        <v>627</v>
      </c>
      <c r="K12" s="1" t="s">
        <v>139</v>
      </c>
      <c r="M12" s="331" t="s">
        <v>605</v>
      </c>
      <c r="N12" s="276"/>
      <c r="O12" s="276"/>
      <c r="P12" s="285">
        <v>442</v>
      </c>
      <c r="Q12" s="1" t="s">
        <v>133</v>
      </c>
      <c r="S12" s="331" t="s">
        <v>419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823</v>
      </c>
      <c r="H13" s="28"/>
      <c r="I13" s="276"/>
      <c r="J13" s="285">
        <v>613</v>
      </c>
      <c r="K13" s="1" t="s">
        <v>139</v>
      </c>
      <c r="M13" s="331" t="s">
        <v>432</v>
      </c>
      <c r="N13" s="276"/>
      <c r="O13" s="276"/>
      <c r="P13" s="285">
        <v>441</v>
      </c>
      <c r="Q13" s="1" t="s">
        <v>133</v>
      </c>
      <c r="S13" s="331" t="s">
        <v>440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517</v>
      </c>
      <c r="B14" s="28"/>
      <c r="C14" s="276"/>
      <c r="D14" s="285">
        <v>292</v>
      </c>
      <c r="E14" s="1" t="s">
        <v>136</v>
      </c>
      <c r="G14" s="331" t="s">
        <v>474</v>
      </c>
      <c r="H14" s="276"/>
      <c r="I14" s="276"/>
      <c r="J14" s="285">
        <v>585</v>
      </c>
      <c r="K14" s="1" t="s">
        <v>139</v>
      </c>
      <c r="M14" s="331" t="s">
        <v>713</v>
      </c>
      <c r="N14" s="28"/>
      <c r="O14" s="276"/>
      <c r="P14" s="285">
        <v>431</v>
      </c>
      <c r="Q14" s="1" t="s">
        <v>133</v>
      </c>
      <c r="S14" s="331" t="s">
        <v>471</v>
      </c>
      <c r="T14" s="28"/>
      <c r="U14" s="276"/>
      <c r="V14" s="285">
        <v>335</v>
      </c>
      <c r="W14" s="1" t="s">
        <v>140</v>
      </c>
    </row>
    <row r="15" spans="1:23" ht="18">
      <c r="A15" s="331" t="s">
        <v>512</v>
      </c>
      <c r="B15" s="28"/>
      <c r="C15" s="276"/>
      <c r="D15" s="285">
        <v>292</v>
      </c>
      <c r="E15" s="1" t="s">
        <v>136</v>
      </c>
      <c r="G15" s="331" t="s">
        <v>472</v>
      </c>
      <c r="H15" s="276"/>
      <c r="I15" s="276"/>
      <c r="J15" s="285">
        <v>585</v>
      </c>
      <c r="K15" s="1" t="s">
        <v>139</v>
      </c>
      <c r="M15" s="331" t="s">
        <v>463</v>
      </c>
      <c r="N15" s="276"/>
      <c r="O15" s="276"/>
      <c r="P15" s="285">
        <v>424</v>
      </c>
      <c r="Q15" s="1" t="s">
        <v>133</v>
      </c>
      <c r="S15" s="331" t="s">
        <v>473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431</v>
      </c>
      <c r="B16" s="276"/>
      <c r="C16" s="276"/>
      <c r="D16" s="285">
        <v>290</v>
      </c>
      <c r="E16" s="1" t="s">
        <v>136</v>
      </c>
      <c r="M16" s="331" t="s">
        <v>560</v>
      </c>
      <c r="N16" s="276"/>
      <c r="O16" s="276"/>
      <c r="P16" s="285">
        <v>421</v>
      </c>
      <c r="Q16" s="1" t="s">
        <v>133</v>
      </c>
      <c r="S16" s="331" t="s">
        <v>475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486</v>
      </c>
      <c r="B17" s="276"/>
      <c r="C17" s="276"/>
      <c r="D17" s="285">
        <v>288</v>
      </c>
      <c r="E17" s="1" t="s">
        <v>136</v>
      </c>
      <c r="M17" s="331" t="s">
        <v>582</v>
      </c>
      <c r="N17" s="276"/>
      <c r="O17" s="276"/>
      <c r="P17" s="285">
        <v>415</v>
      </c>
      <c r="Q17" s="1" t="s">
        <v>133</v>
      </c>
      <c r="S17" s="331" t="s">
        <v>1686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444</v>
      </c>
      <c r="B18" s="276"/>
      <c r="C18" s="276"/>
      <c r="D18" s="285">
        <v>288</v>
      </c>
      <c r="E18" s="1" t="s">
        <v>136</v>
      </c>
      <c r="M18" s="331" t="s">
        <v>519</v>
      </c>
      <c r="N18" s="28"/>
      <c r="O18" s="276"/>
      <c r="P18" s="285">
        <v>411</v>
      </c>
      <c r="Q18" s="1" t="s">
        <v>133</v>
      </c>
      <c r="S18" s="331" t="s">
        <v>1221</v>
      </c>
      <c r="T18" s="28"/>
      <c r="U18" s="276"/>
      <c r="V18" s="285">
        <v>312</v>
      </c>
      <c r="W18" s="1" t="s">
        <v>140</v>
      </c>
    </row>
    <row r="19" spans="1:23" ht="18">
      <c r="A19" s="331" t="s">
        <v>627</v>
      </c>
      <c r="B19" s="276"/>
      <c r="C19" s="276"/>
      <c r="D19" s="285">
        <v>285</v>
      </c>
      <c r="E19" s="1" t="s">
        <v>136</v>
      </c>
      <c r="G19" s="331" t="s">
        <v>491</v>
      </c>
      <c r="H19" s="276"/>
      <c r="I19" s="276"/>
      <c r="J19" s="285">
        <v>215</v>
      </c>
      <c r="K19" s="1" t="s">
        <v>134</v>
      </c>
      <c r="M19" s="331" t="s">
        <v>999</v>
      </c>
      <c r="N19" s="28"/>
      <c r="O19" s="276"/>
      <c r="P19" s="285">
        <v>410</v>
      </c>
      <c r="Q19" s="1" t="s">
        <v>133</v>
      </c>
      <c r="S19" s="331" t="s">
        <v>465</v>
      </c>
      <c r="T19" s="28"/>
      <c r="U19" s="276"/>
      <c r="V19" s="285">
        <v>311</v>
      </c>
      <c r="W19" s="1" t="s">
        <v>140</v>
      </c>
    </row>
    <row r="20" spans="1:23" ht="18">
      <c r="A20" s="331" t="s">
        <v>549</v>
      </c>
      <c r="B20" s="28"/>
      <c r="C20" s="276"/>
      <c r="D20" s="285">
        <v>278</v>
      </c>
      <c r="E20" s="1" t="s">
        <v>136</v>
      </c>
      <c r="G20" s="331" t="s">
        <v>676</v>
      </c>
      <c r="H20" s="206"/>
      <c r="I20" s="28"/>
      <c r="J20" s="285">
        <v>215</v>
      </c>
      <c r="K20" s="1" t="s">
        <v>134</v>
      </c>
      <c r="M20" s="331" t="s">
        <v>530</v>
      </c>
      <c r="N20" s="276"/>
      <c r="O20" s="276"/>
      <c r="P20" s="285">
        <v>409</v>
      </c>
      <c r="Q20" s="1" t="s">
        <v>133</v>
      </c>
      <c r="S20" s="331" t="s">
        <v>520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513</v>
      </c>
      <c r="B21" s="276"/>
      <c r="C21" s="276"/>
      <c r="D21" s="285">
        <v>262</v>
      </c>
      <c r="E21" s="1" t="s">
        <v>136</v>
      </c>
      <c r="G21" s="331" t="s">
        <v>458</v>
      </c>
      <c r="H21" s="276"/>
      <c r="I21" s="276"/>
      <c r="J21" s="285">
        <v>215</v>
      </c>
      <c r="K21" s="1" t="s">
        <v>134</v>
      </c>
      <c r="S21" s="331" t="s">
        <v>1271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516</v>
      </c>
      <c r="B22" s="28"/>
      <c r="C22" s="276"/>
      <c r="D22" s="285">
        <v>262</v>
      </c>
      <c r="E22" s="1" t="s">
        <v>136</v>
      </c>
      <c r="G22" s="331" t="s">
        <v>616</v>
      </c>
      <c r="H22" s="276"/>
      <c r="I22" s="276"/>
      <c r="J22" s="285">
        <v>212</v>
      </c>
      <c r="K22" s="1" t="s">
        <v>134</v>
      </c>
      <c r="S22" s="331" t="s">
        <v>603</v>
      </c>
      <c r="T22" s="276"/>
      <c r="U22" s="276"/>
      <c r="V22" s="285">
        <v>303</v>
      </c>
      <c r="W22" s="1" t="s">
        <v>140</v>
      </c>
    </row>
    <row r="23" spans="1:23" ht="18">
      <c r="A23" s="331" t="s">
        <v>430</v>
      </c>
      <c r="B23" s="276"/>
      <c r="C23" s="276"/>
      <c r="D23" s="285">
        <v>260</v>
      </c>
      <c r="E23" s="1" t="s">
        <v>136</v>
      </c>
      <c r="G23" s="206" t="s">
        <v>2348</v>
      </c>
      <c r="H23" s="28"/>
      <c r="I23" s="28"/>
      <c r="J23" s="285">
        <v>211</v>
      </c>
      <c r="K23" s="1" t="s">
        <v>134</v>
      </c>
      <c r="S23" s="331" t="s">
        <v>546</v>
      </c>
      <c r="T23" s="28"/>
      <c r="U23" s="276"/>
      <c r="V23" s="285">
        <v>298</v>
      </c>
      <c r="W23" s="1" t="s">
        <v>140</v>
      </c>
    </row>
    <row r="24" spans="1:23" ht="18">
      <c r="A24" s="331" t="s">
        <v>666</v>
      </c>
      <c r="B24" s="276"/>
      <c r="C24" s="276"/>
      <c r="D24" s="285">
        <v>251</v>
      </c>
      <c r="E24" s="1" t="s">
        <v>136</v>
      </c>
      <c r="G24" s="331" t="s">
        <v>464</v>
      </c>
      <c r="H24" s="276"/>
      <c r="I24" s="276"/>
      <c r="J24" s="285">
        <v>209</v>
      </c>
      <c r="K24" s="1" t="s">
        <v>134</v>
      </c>
      <c r="M24" s="331" t="s">
        <v>1716</v>
      </c>
      <c r="N24" s="28"/>
      <c r="O24" s="276"/>
      <c r="P24" s="285">
        <v>179</v>
      </c>
      <c r="Q24" s="1" t="s">
        <v>137</v>
      </c>
      <c r="S24" s="331" t="s">
        <v>578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1798</v>
      </c>
      <c r="B25" s="276"/>
      <c r="C25" s="276"/>
      <c r="D25" s="285">
        <v>251</v>
      </c>
      <c r="E25" s="1" t="s">
        <v>136</v>
      </c>
      <c r="G25" s="331" t="s">
        <v>490</v>
      </c>
      <c r="H25" s="276"/>
      <c r="I25" s="276"/>
      <c r="J25" s="285">
        <v>209</v>
      </c>
      <c r="K25" s="1" t="s">
        <v>134</v>
      </c>
      <c r="M25" s="331" t="s">
        <v>2102</v>
      </c>
      <c r="N25" s="28"/>
      <c r="O25" s="276"/>
      <c r="P25" s="285">
        <v>179</v>
      </c>
      <c r="Q25" s="1" t="s">
        <v>137</v>
      </c>
      <c r="S25" s="331" t="s">
        <v>1210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497</v>
      </c>
      <c r="B26" s="276"/>
      <c r="C26" s="276"/>
      <c r="D26" s="285">
        <v>250</v>
      </c>
      <c r="E26" s="1" t="s">
        <v>136</v>
      </c>
      <c r="G26" s="331" t="s">
        <v>658</v>
      </c>
      <c r="H26" s="276"/>
      <c r="I26" s="276"/>
      <c r="J26" s="285">
        <v>209</v>
      </c>
      <c r="K26" s="1" t="s">
        <v>134</v>
      </c>
      <c r="M26" s="331" t="s">
        <v>724</v>
      </c>
      <c r="N26" s="28"/>
      <c r="O26" s="276"/>
      <c r="P26" s="285">
        <v>179</v>
      </c>
      <c r="Q26" s="1" t="s">
        <v>137</v>
      </c>
    </row>
    <row r="27" spans="1:23" ht="18">
      <c r="A27" s="331" t="s">
        <v>462</v>
      </c>
      <c r="B27" s="276"/>
      <c r="C27" s="276"/>
      <c r="D27" s="285">
        <v>247</v>
      </c>
      <c r="E27" s="1" t="s">
        <v>136</v>
      </c>
      <c r="G27" s="331" t="s">
        <v>611</v>
      </c>
      <c r="H27" s="276"/>
      <c r="I27" s="276"/>
      <c r="J27" s="285">
        <v>207</v>
      </c>
      <c r="K27" s="1" t="s">
        <v>134</v>
      </c>
      <c r="M27" s="331" t="s">
        <v>487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493</v>
      </c>
      <c r="B28" s="28"/>
      <c r="C28" s="276"/>
      <c r="D28" s="285">
        <v>246</v>
      </c>
      <c r="E28" s="1" t="s">
        <v>136</v>
      </c>
      <c r="G28" s="331" t="s">
        <v>671</v>
      </c>
      <c r="H28" s="28"/>
      <c r="I28" s="276"/>
      <c r="J28" s="285">
        <v>206</v>
      </c>
      <c r="K28" s="1" t="s">
        <v>134</v>
      </c>
      <c r="M28" s="331" t="s">
        <v>607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1274</v>
      </c>
      <c r="B29" s="276"/>
      <c r="C29" s="276"/>
      <c r="D29" s="285">
        <v>246</v>
      </c>
      <c r="E29" s="1" t="s">
        <v>136</v>
      </c>
      <c r="G29" s="331" t="s">
        <v>1708</v>
      </c>
      <c r="H29" s="276"/>
      <c r="I29" s="276"/>
      <c r="J29" s="285">
        <v>206</v>
      </c>
      <c r="K29" s="1" t="s">
        <v>134</v>
      </c>
      <c r="M29" s="331" t="s">
        <v>489</v>
      </c>
      <c r="N29" s="276"/>
      <c r="O29" s="276"/>
      <c r="P29" s="285">
        <v>174</v>
      </c>
      <c r="Q29" s="1" t="s">
        <v>137</v>
      </c>
      <c r="S29" s="331" t="s">
        <v>631</v>
      </c>
      <c r="T29" s="276"/>
      <c r="U29" s="276"/>
      <c r="V29" s="285">
        <v>118</v>
      </c>
      <c r="W29" s="1" t="s">
        <v>135</v>
      </c>
    </row>
    <row r="30" spans="1:23" ht="18">
      <c r="A30" s="331" t="s">
        <v>420</v>
      </c>
      <c r="B30" s="276"/>
      <c r="C30" s="276"/>
      <c r="D30" s="285">
        <v>246</v>
      </c>
      <c r="E30" s="1" t="s">
        <v>136</v>
      </c>
      <c r="G30" s="331" t="s">
        <v>494</v>
      </c>
      <c r="H30" s="276"/>
      <c r="I30" s="276"/>
      <c r="J30" s="285">
        <v>204</v>
      </c>
      <c r="K30" s="1" t="s">
        <v>134</v>
      </c>
      <c r="M30" s="331" t="s">
        <v>452</v>
      </c>
      <c r="N30" s="276"/>
      <c r="O30" s="276"/>
      <c r="P30" s="285">
        <v>172</v>
      </c>
      <c r="Q30" s="1" t="s">
        <v>137</v>
      </c>
      <c r="S30" s="206" t="s">
        <v>2644</v>
      </c>
      <c r="T30" s="28"/>
      <c r="U30" s="28"/>
      <c r="V30" s="285">
        <v>117</v>
      </c>
      <c r="W30" s="1" t="s">
        <v>135</v>
      </c>
    </row>
    <row r="31" spans="1:23" ht="18">
      <c r="A31" s="331" t="s">
        <v>478</v>
      </c>
      <c r="B31" s="28"/>
      <c r="C31" s="276"/>
      <c r="D31" s="285">
        <v>245</v>
      </c>
      <c r="E31" s="1" t="s">
        <v>136</v>
      </c>
      <c r="G31" s="331" t="s">
        <v>622</v>
      </c>
      <c r="H31" s="276"/>
      <c r="I31" s="276"/>
      <c r="J31" s="285">
        <v>204</v>
      </c>
      <c r="K31" s="1" t="s">
        <v>134</v>
      </c>
      <c r="M31" s="331" t="s">
        <v>482</v>
      </c>
      <c r="N31" s="28"/>
      <c r="O31" s="276"/>
      <c r="P31" s="285">
        <v>172</v>
      </c>
      <c r="Q31" s="1" t="s">
        <v>137</v>
      </c>
      <c r="S31" s="331" t="s">
        <v>460</v>
      </c>
      <c r="T31" s="28"/>
      <c r="U31" s="276"/>
      <c r="V31" s="285">
        <v>116</v>
      </c>
      <c r="W31" s="1" t="s">
        <v>135</v>
      </c>
    </row>
    <row r="32" spans="1:23" ht="18">
      <c r="A32" s="331" t="s">
        <v>461</v>
      </c>
      <c r="B32" s="276"/>
      <c r="C32" s="276"/>
      <c r="D32" s="285">
        <v>245</v>
      </c>
      <c r="E32" s="1" t="s">
        <v>136</v>
      </c>
      <c r="G32" s="331" t="s">
        <v>1723</v>
      </c>
      <c r="H32" s="276"/>
      <c r="I32" s="276"/>
      <c r="J32" s="285">
        <v>204</v>
      </c>
      <c r="K32" s="1" t="s">
        <v>134</v>
      </c>
      <c r="M32" s="331" t="s">
        <v>979</v>
      </c>
      <c r="N32" s="276"/>
      <c r="O32" s="276"/>
      <c r="P32" s="285">
        <v>170</v>
      </c>
      <c r="Q32" s="1" t="s">
        <v>137</v>
      </c>
      <c r="S32" s="331" t="s">
        <v>2088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695</v>
      </c>
      <c r="B33" s="28"/>
      <c r="C33" s="276"/>
      <c r="D33" s="285">
        <v>242</v>
      </c>
      <c r="E33" s="1" t="s">
        <v>136</v>
      </c>
      <c r="G33" s="331" t="s">
        <v>476</v>
      </c>
      <c r="H33" s="276"/>
      <c r="I33" s="276"/>
      <c r="J33" s="285">
        <v>202</v>
      </c>
      <c r="K33" s="1" t="s">
        <v>134</v>
      </c>
      <c r="M33" s="331" t="s">
        <v>533</v>
      </c>
      <c r="N33" s="28"/>
      <c r="O33" s="276"/>
      <c r="P33" s="285">
        <v>169</v>
      </c>
      <c r="Q33" s="1" t="s">
        <v>137</v>
      </c>
      <c r="S33" s="410" t="s">
        <v>3183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1276</v>
      </c>
      <c r="B34" s="28"/>
      <c r="C34" s="276"/>
      <c r="D34" s="285">
        <v>242</v>
      </c>
      <c r="E34" s="1" t="s">
        <v>136</v>
      </c>
      <c r="G34" s="331" t="s">
        <v>1848</v>
      </c>
      <c r="H34" s="276"/>
      <c r="I34" s="276"/>
      <c r="J34" s="285">
        <v>201</v>
      </c>
      <c r="K34" s="1" t="s">
        <v>134</v>
      </c>
      <c r="M34" s="331" t="s">
        <v>1261</v>
      </c>
      <c r="N34" s="28"/>
      <c r="O34" s="276"/>
      <c r="P34" s="285">
        <v>168</v>
      </c>
      <c r="Q34" s="1" t="s">
        <v>137</v>
      </c>
      <c r="S34" s="331" t="s">
        <v>1003</v>
      </c>
      <c r="T34" s="28"/>
      <c r="U34" s="276"/>
      <c r="V34" s="285">
        <v>112</v>
      </c>
      <c r="W34" s="1" t="s">
        <v>135</v>
      </c>
    </row>
    <row r="35" spans="1:23" ht="18">
      <c r="A35" s="331" t="s">
        <v>718</v>
      </c>
      <c r="B35" s="276"/>
      <c r="C35" s="276"/>
      <c r="D35" s="285">
        <v>239</v>
      </c>
      <c r="E35" s="1" t="s">
        <v>136</v>
      </c>
      <c r="G35" s="331" t="s">
        <v>579</v>
      </c>
      <c r="H35" s="276"/>
      <c r="I35" s="276"/>
      <c r="J35" s="285">
        <v>200</v>
      </c>
      <c r="K35" s="1" t="s">
        <v>134</v>
      </c>
      <c r="M35" s="331" t="s">
        <v>451</v>
      </c>
      <c r="N35" s="276"/>
      <c r="O35" s="276"/>
      <c r="P35" s="285">
        <v>168</v>
      </c>
      <c r="Q35" s="1" t="s">
        <v>137</v>
      </c>
      <c r="S35" s="331" t="s">
        <v>1706</v>
      </c>
      <c r="T35" s="28"/>
      <c r="U35" s="276"/>
      <c r="V35" s="285">
        <v>112</v>
      </c>
      <c r="W35" s="1" t="s">
        <v>135</v>
      </c>
    </row>
    <row r="36" spans="1:23" ht="18">
      <c r="A36" s="331" t="s">
        <v>2078</v>
      </c>
      <c r="B36" s="276"/>
      <c r="C36" s="276"/>
      <c r="D36" s="285">
        <v>239</v>
      </c>
      <c r="E36" s="1" t="s">
        <v>136</v>
      </c>
      <c r="G36" s="331" t="s">
        <v>1697</v>
      </c>
      <c r="H36" s="276"/>
      <c r="I36" s="276"/>
      <c r="J36" s="285">
        <v>199</v>
      </c>
      <c r="K36" s="1" t="s">
        <v>134</v>
      </c>
      <c r="M36" s="331" t="s">
        <v>1452</v>
      </c>
      <c r="N36" s="28"/>
      <c r="O36" s="276"/>
      <c r="P36" s="285">
        <v>167</v>
      </c>
      <c r="Q36" s="1" t="s">
        <v>137</v>
      </c>
      <c r="S36" s="331" t="s">
        <v>576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2095</v>
      </c>
      <c r="B37" s="28"/>
      <c r="C37" s="276"/>
      <c r="D37" s="285">
        <v>236</v>
      </c>
      <c r="E37" s="1" t="s">
        <v>136</v>
      </c>
      <c r="G37" s="331" t="s">
        <v>606</v>
      </c>
      <c r="H37" s="276"/>
      <c r="I37" s="276"/>
      <c r="J37" s="285">
        <v>198</v>
      </c>
      <c r="K37" s="1" t="s">
        <v>134</v>
      </c>
      <c r="M37" s="331" t="s">
        <v>609</v>
      </c>
      <c r="N37" s="276"/>
      <c r="O37" s="276"/>
      <c r="P37" s="285">
        <v>165</v>
      </c>
      <c r="Q37" s="1" t="s">
        <v>137</v>
      </c>
      <c r="S37" s="331" t="s">
        <v>514</v>
      </c>
      <c r="T37" s="28"/>
      <c r="U37" s="276"/>
      <c r="V37" s="285">
        <v>111</v>
      </c>
      <c r="W37" s="1" t="s">
        <v>135</v>
      </c>
    </row>
    <row r="38" spans="1:23" ht="18">
      <c r="A38" s="331" t="s">
        <v>503</v>
      </c>
      <c r="B38" s="276"/>
      <c r="C38" s="276"/>
      <c r="D38" s="285">
        <v>231</v>
      </c>
      <c r="E38" s="1" t="s">
        <v>136</v>
      </c>
      <c r="G38" s="331" t="s">
        <v>540</v>
      </c>
      <c r="H38" s="28"/>
      <c r="I38" s="276"/>
      <c r="J38" s="285">
        <v>197</v>
      </c>
      <c r="K38" s="1" t="s">
        <v>134</v>
      </c>
      <c r="M38" s="331" t="s">
        <v>1456</v>
      </c>
      <c r="N38" s="28"/>
      <c r="O38" s="276"/>
      <c r="P38" s="285">
        <v>162</v>
      </c>
      <c r="Q38" s="1" t="s">
        <v>137</v>
      </c>
      <c r="S38" s="331" t="s">
        <v>636</v>
      </c>
      <c r="T38" s="276"/>
      <c r="U38" s="276"/>
      <c r="V38" s="285">
        <v>110</v>
      </c>
      <c r="W38" s="1" t="s">
        <v>135</v>
      </c>
    </row>
    <row r="39" spans="1:23" ht="18">
      <c r="A39" s="410" t="s">
        <v>3182</v>
      </c>
      <c r="B39" s="28"/>
      <c r="C39" s="276"/>
      <c r="D39" s="285">
        <v>227</v>
      </c>
      <c r="E39" s="1" t="s">
        <v>136</v>
      </c>
      <c r="G39" s="331" t="s">
        <v>436</v>
      </c>
      <c r="H39" s="28"/>
      <c r="I39" s="276"/>
      <c r="J39" s="285">
        <v>196</v>
      </c>
      <c r="K39" s="1" t="s">
        <v>134</v>
      </c>
      <c r="M39" s="331" t="s">
        <v>614</v>
      </c>
      <c r="N39" s="276"/>
      <c r="O39" s="276"/>
      <c r="P39" s="285">
        <v>162</v>
      </c>
      <c r="Q39" s="1" t="s">
        <v>137</v>
      </c>
      <c r="S39" s="206" t="s">
        <v>2586</v>
      </c>
      <c r="T39" s="28"/>
      <c r="U39" s="28"/>
      <c r="V39" s="285">
        <v>109</v>
      </c>
      <c r="W39" s="1" t="s">
        <v>135</v>
      </c>
    </row>
    <row r="40" spans="1:23" ht="18">
      <c r="A40" s="331" t="s">
        <v>706</v>
      </c>
      <c r="B40" s="276"/>
      <c r="C40" s="276"/>
      <c r="D40" s="285">
        <v>226</v>
      </c>
      <c r="E40" s="1" t="s">
        <v>136</v>
      </c>
      <c r="G40" s="206" t="s">
        <v>2353</v>
      </c>
      <c r="H40" s="28"/>
      <c r="I40" s="28"/>
      <c r="J40" s="285">
        <v>196</v>
      </c>
      <c r="K40" s="1" t="s">
        <v>134</v>
      </c>
      <c r="M40" s="331" t="s">
        <v>1278</v>
      </c>
      <c r="N40" s="276"/>
      <c r="O40" s="276"/>
      <c r="P40" s="285">
        <v>161</v>
      </c>
      <c r="Q40" s="1" t="s">
        <v>137</v>
      </c>
      <c r="S40" s="331" t="s">
        <v>711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522</v>
      </c>
      <c r="B41" s="276"/>
      <c r="C41" s="276"/>
      <c r="D41" s="285">
        <v>222</v>
      </c>
      <c r="E41" s="1" t="s">
        <v>136</v>
      </c>
      <c r="G41" s="331" t="s">
        <v>428</v>
      </c>
      <c r="H41" s="276"/>
      <c r="I41" s="276"/>
      <c r="J41" s="285">
        <v>195</v>
      </c>
      <c r="K41" s="1" t="s">
        <v>134</v>
      </c>
      <c r="M41" s="331" t="s">
        <v>1241</v>
      </c>
      <c r="N41" s="276"/>
      <c r="O41" s="276"/>
      <c r="P41" s="285">
        <v>159</v>
      </c>
      <c r="Q41" s="1" t="s">
        <v>137</v>
      </c>
      <c r="S41" s="331" t="s">
        <v>417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418</v>
      </c>
      <c r="B42" s="28"/>
      <c r="C42" s="276"/>
      <c r="D42" s="285">
        <v>217</v>
      </c>
      <c r="E42" s="1" t="s">
        <v>136</v>
      </c>
      <c r="G42" s="331" t="s">
        <v>442</v>
      </c>
      <c r="H42" s="276"/>
      <c r="I42" s="276"/>
      <c r="J42" s="285">
        <v>193</v>
      </c>
      <c r="K42" s="1" t="s">
        <v>134</v>
      </c>
      <c r="M42" s="331" t="s">
        <v>557</v>
      </c>
      <c r="N42" s="276"/>
      <c r="O42" s="276"/>
      <c r="P42" s="285">
        <v>157</v>
      </c>
      <c r="Q42" s="1" t="s">
        <v>137</v>
      </c>
      <c r="S42" s="331" t="s">
        <v>1202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822</v>
      </c>
      <c r="B43" s="28"/>
      <c r="C43" s="276"/>
      <c r="D43" s="285">
        <v>216</v>
      </c>
      <c r="E43" s="1" t="s">
        <v>136</v>
      </c>
      <c r="G43" s="331" t="s">
        <v>1193</v>
      </c>
      <c r="H43" s="276"/>
      <c r="I43" s="276"/>
      <c r="J43" s="285">
        <v>193</v>
      </c>
      <c r="K43" s="1" t="s">
        <v>134</v>
      </c>
      <c r="M43" s="331" t="s">
        <v>457</v>
      </c>
      <c r="N43" s="276"/>
      <c r="O43" s="276"/>
      <c r="P43" s="285">
        <v>155</v>
      </c>
      <c r="Q43" s="1" t="s">
        <v>137</v>
      </c>
      <c r="S43" s="331" t="s">
        <v>1454</v>
      </c>
      <c r="T43" s="28"/>
      <c r="U43" s="28"/>
      <c r="V43" s="285">
        <v>106</v>
      </c>
      <c r="W43" s="1" t="s">
        <v>135</v>
      </c>
    </row>
    <row r="44" spans="1:23" ht="18">
      <c r="G44" s="331" t="s">
        <v>628</v>
      </c>
      <c r="H44" s="276"/>
      <c r="I44" s="276"/>
      <c r="J44" s="285">
        <v>193</v>
      </c>
      <c r="K44" s="1" t="s">
        <v>134</v>
      </c>
      <c r="M44" s="331" t="s">
        <v>504</v>
      </c>
      <c r="N44" s="276"/>
      <c r="O44" s="276"/>
      <c r="P44" s="285">
        <v>155</v>
      </c>
      <c r="Q44" s="1" t="s">
        <v>137</v>
      </c>
      <c r="S44" s="331" t="s">
        <v>481</v>
      </c>
      <c r="T44" s="28"/>
      <c r="U44" s="276"/>
      <c r="V44" s="285">
        <v>105</v>
      </c>
      <c r="W44" s="1" t="s">
        <v>135</v>
      </c>
    </row>
    <row r="45" spans="1:23" ht="18">
      <c r="G45" s="331" t="s">
        <v>468</v>
      </c>
      <c r="H45" s="28"/>
      <c r="I45" s="276"/>
      <c r="J45" s="285">
        <v>193</v>
      </c>
      <c r="K45" s="1" t="s">
        <v>134</v>
      </c>
      <c r="M45" s="331" t="s">
        <v>1211</v>
      </c>
      <c r="N45" s="28"/>
      <c r="O45" s="276"/>
      <c r="P45" s="285">
        <v>154</v>
      </c>
      <c r="Q45" s="1" t="s">
        <v>137</v>
      </c>
      <c r="S45" s="331" t="s">
        <v>827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437</v>
      </c>
      <c r="H46" s="28"/>
      <c r="I46" s="276"/>
      <c r="J46" s="285">
        <v>193</v>
      </c>
      <c r="K46" s="1" t="s">
        <v>134</v>
      </c>
      <c r="M46" s="331" t="s">
        <v>551</v>
      </c>
      <c r="N46" s="276"/>
      <c r="O46" s="276"/>
      <c r="P46" s="285">
        <v>154</v>
      </c>
      <c r="Q46" s="1" t="s">
        <v>137</v>
      </c>
      <c r="S46" s="331" t="s">
        <v>477</v>
      </c>
      <c r="T46" s="28"/>
      <c r="U46" s="276"/>
      <c r="V46" s="285">
        <v>104</v>
      </c>
      <c r="W46" s="1" t="s">
        <v>135</v>
      </c>
    </row>
    <row r="47" spans="1:23" ht="18">
      <c r="A47" s="331" t="s">
        <v>548</v>
      </c>
      <c r="B47" s="28"/>
      <c r="C47" s="276"/>
      <c r="D47" s="285">
        <v>77</v>
      </c>
      <c r="E47" s="1" t="s">
        <v>131</v>
      </c>
      <c r="G47" s="331" t="s">
        <v>416</v>
      </c>
      <c r="H47" s="276"/>
      <c r="I47" s="276"/>
      <c r="J47" s="285">
        <v>193</v>
      </c>
      <c r="K47" s="1" t="s">
        <v>134</v>
      </c>
      <c r="M47" s="331" t="s">
        <v>2075</v>
      </c>
      <c r="N47" s="276"/>
      <c r="O47" s="276"/>
      <c r="P47" s="285">
        <v>153</v>
      </c>
      <c r="Q47" s="1" t="s">
        <v>137</v>
      </c>
      <c r="S47" s="331" t="s">
        <v>699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969</v>
      </c>
      <c r="B48" s="28"/>
      <c r="C48" s="276"/>
      <c r="D48" s="285">
        <v>77</v>
      </c>
      <c r="E48" s="1" t="s">
        <v>131</v>
      </c>
      <c r="G48" s="331" t="s">
        <v>532</v>
      </c>
      <c r="H48" s="276"/>
      <c r="I48" s="276"/>
      <c r="J48" s="285">
        <v>191</v>
      </c>
      <c r="K48" s="1" t="s">
        <v>134</v>
      </c>
      <c r="M48" s="331" t="s">
        <v>523</v>
      </c>
      <c r="N48" s="276"/>
      <c r="O48" s="276"/>
      <c r="P48" s="285">
        <v>152</v>
      </c>
      <c r="Q48" s="1" t="s">
        <v>137</v>
      </c>
      <c r="S48" s="331" t="s">
        <v>1189</v>
      </c>
      <c r="T48" s="28"/>
      <c r="U48" s="276"/>
      <c r="V48" s="285">
        <v>102</v>
      </c>
      <c r="W48" s="1" t="s">
        <v>135</v>
      </c>
    </row>
    <row r="49" spans="1:23" ht="18">
      <c r="A49" s="206" t="s">
        <v>2820</v>
      </c>
      <c r="B49" s="28"/>
      <c r="C49" s="28"/>
      <c r="D49" s="285">
        <v>76</v>
      </c>
      <c r="E49" s="1" t="s">
        <v>131</v>
      </c>
      <c r="G49" s="331" t="s">
        <v>835</v>
      </c>
      <c r="H49" s="276"/>
      <c r="I49" s="276"/>
      <c r="J49" s="285">
        <v>191</v>
      </c>
      <c r="K49" s="1" t="s">
        <v>134</v>
      </c>
      <c r="M49" s="331" t="s">
        <v>558</v>
      </c>
      <c r="N49" s="28"/>
      <c r="O49" s="276"/>
      <c r="P49" s="285">
        <v>152</v>
      </c>
      <c r="Q49" s="1" t="s">
        <v>137</v>
      </c>
      <c r="S49" s="331" t="s">
        <v>1194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591</v>
      </c>
      <c r="B50" s="276"/>
      <c r="C50" s="276"/>
      <c r="D50" s="285">
        <v>75</v>
      </c>
      <c r="E50" s="1" t="s">
        <v>131</v>
      </c>
      <c r="G50" s="331" t="s">
        <v>679</v>
      </c>
      <c r="H50" s="276"/>
      <c r="I50" s="276"/>
      <c r="J50" s="285">
        <v>191</v>
      </c>
      <c r="K50" s="1" t="s">
        <v>134</v>
      </c>
      <c r="M50" s="331" t="s">
        <v>612</v>
      </c>
      <c r="N50" s="276"/>
      <c r="O50" s="276"/>
      <c r="P50" s="285">
        <v>152</v>
      </c>
      <c r="Q50" s="1" t="s">
        <v>137</v>
      </c>
      <c r="S50" s="331" t="s">
        <v>538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553</v>
      </c>
      <c r="B51" s="28"/>
      <c r="C51" s="276"/>
      <c r="D51" s="285">
        <v>75</v>
      </c>
      <c r="E51" s="1" t="s">
        <v>131</v>
      </c>
      <c r="G51" s="331" t="s">
        <v>1796</v>
      </c>
      <c r="H51" s="28"/>
      <c r="I51" s="28"/>
      <c r="J51" s="285">
        <v>191</v>
      </c>
      <c r="K51" s="1" t="s">
        <v>134</v>
      </c>
      <c r="M51" s="331" t="s">
        <v>1217</v>
      </c>
      <c r="N51" s="28"/>
      <c r="O51" s="276"/>
      <c r="P51" s="285">
        <v>152</v>
      </c>
      <c r="Q51" s="1" t="s">
        <v>137</v>
      </c>
      <c r="S51" s="410" t="s">
        <v>3185</v>
      </c>
      <c r="T51" s="28"/>
      <c r="U51" s="276"/>
      <c r="V51" s="285">
        <v>100</v>
      </c>
      <c r="W51" s="1" t="s">
        <v>135</v>
      </c>
    </row>
    <row r="52" spans="1:23" ht="18">
      <c r="A52" s="331" t="s">
        <v>2089</v>
      </c>
      <c r="B52" s="276"/>
      <c r="C52" s="276"/>
      <c r="D52" s="285">
        <v>74</v>
      </c>
      <c r="E52" s="1" t="s">
        <v>131</v>
      </c>
      <c r="G52" s="331" t="s">
        <v>564</v>
      </c>
      <c r="H52" s="28"/>
      <c r="I52" s="28"/>
      <c r="J52" s="285">
        <v>190</v>
      </c>
      <c r="K52" s="1" t="s">
        <v>134</v>
      </c>
      <c r="M52" s="331" t="s">
        <v>529</v>
      </c>
      <c r="N52" s="276"/>
      <c r="O52" s="276"/>
      <c r="P52" s="285">
        <v>152</v>
      </c>
      <c r="Q52" s="1" t="s">
        <v>137</v>
      </c>
      <c r="S52" s="331" t="s">
        <v>2074</v>
      </c>
      <c r="T52" s="276"/>
      <c r="U52" s="276"/>
      <c r="V52" s="285">
        <v>98</v>
      </c>
      <c r="W52" s="1" t="s">
        <v>135</v>
      </c>
    </row>
    <row r="53" spans="1:23" ht="18">
      <c r="A53" s="331" t="s">
        <v>956</v>
      </c>
      <c r="B53" s="276"/>
      <c r="C53" s="276"/>
      <c r="D53" s="285">
        <v>74</v>
      </c>
      <c r="E53" s="1" t="s">
        <v>131</v>
      </c>
      <c r="G53" s="331" t="s">
        <v>692</v>
      </c>
      <c r="H53" s="276"/>
      <c r="I53" s="276"/>
      <c r="J53" s="285">
        <v>189</v>
      </c>
      <c r="K53" s="1" t="s">
        <v>134</v>
      </c>
      <c r="M53" s="331" t="s">
        <v>870</v>
      </c>
      <c r="N53" s="276"/>
      <c r="O53" s="276"/>
      <c r="P53" s="285">
        <v>151</v>
      </c>
      <c r="Q53" s="1" t="s">
        <v>137</v>
      </c>
      <c r="S53" s="331" t="s">
        <v>810</v>
      </c>
      <c r="T53" s="276"/>
      <c r="U53" s="276"/>
      <c r="V53" s="285">
        <v>97</v>
      </c>
      <c r="W53" s="1" t="s">
        <v>135</v>
      </c>
    </row>
    <row r="54" spans="1:23" ht="18">
      <c r="A54" s="331" t="s">
        <v>568</v>
      </c>
      <c r="B54" s="276"/>
      <c r="C54" s="276"/>
      <c r="D54" s="285">
        <v>71</v>
      </c>
      <c r="E54" s="1" t="s">
        <v>131</v>
      </c>
      <c r="G54" s="331" t="s">
        <v>649</v>
      </c>
      <c r="H54" s="28"/>
      <c r="I54" s="276"/>
      <c r="J54" s="285">
        <v>189</v>
      </c>
      <c r="K54" s="1" t="s">
        <v>134</v>
      </c>
      <c r="M54" s="331" t="s">
        <v>585</v>
      </c>
      <c r="N54" s="276"/>
      <c r="O54" s="276"/>
      <c r="P54" s="285">
        <v>151</v>
      </c>
      <c r="Q54" s="1" t="s">
        <v>137</v>
      </c>
      <c r="S54" s="331" t="s">
        <v>511</v>
      </c>
      <c r="T54" s="276"/>
      <c r="U54" s="276"/>
      <c r="V54" s="285">
        <v>97</v>
      </c>
      <c r="W54" s="1" t="s">
        <v>135</v>
      </c>
    </row>
    <row r="55" spans="1:23" ht="18">
      <c r="A55" s="410" t="s">
        <v>3196</v>
      </c>
      <c r="B55" s="28"/>
      <c r="C55" s="276"/>
      <c r="D55" s="285">
        <v>71</v>
      </c>
      <c r="E55" s="1" t="s">
        <v>131</v>
      </c>
      <c r="G55" s="331" t="s">
        <v>515</v>
      </c>
      <c r="H55" s="28"/>
      <c r="I55" s="276"/>
      <c r="J55" s="285">
        <v>187</v>
      </c>
      <c r="K55" s="1" t="s">
        <v>134</v>
      </c>
      <c r="M55" s="331" t="s">
        <v>441</v>
      </c>
      <c r="N55" s="28"/>
      <c r="O55" s="276"/>
      <c r="P55" s="285">
        <v>149</v>
      </c>
      <c r="Q55" s="1" t="s">
        <v>137</v>
      </c>
      <c r="S55" s="331" t="s">
        <v>501</v>
      </c>
      <c r="T55" s="28"/>
      <c r="U55" s="276"/>
      <c r="V55" s="285">
        <v>96</v>
      </c>
      <c r="W55" s="1" t="s">
        <v>135</v>
      </c>
    </row>
    <row r="56" spans="1:23" ht="18">
      <c r="A56" s="331" t="s">
        <v>966</v>
      </c>
      <c r="B56" s="276"/>
      <c r="C56" s="276"/>
      <c r="D56" s="285">
        <v>71</v>
      </c>
      <c r="E56" s="1" t="s">
        <v>131</v>
      </c>
      <c r="G56" s="331" t="s">
        <v>828</v>
      </c>
      <c r="H56" s="276"/>
      <c r="I56" s="276"/>
      <c r="J56" s="285">
        <v>187</v>
      </c>
      <c r="K56" s="1" t="s">
        <v>134</v>
      </c>
      <c r="M56" s="331" t="s">
        <v>526</v>
      </c>
      <c r="N56" s="276"/>
      <c r="O56" s="276"/>
      <c r="P56" s="285">
        <v>149</v>
      </c>
      <c r="Q56" s="1" t="s">
        <v>137</v>
      </c>
      <c r="S56" s="331" t="s">
        <v>1002</v>
      </c>
      <c r="T56" s="28"/>
      <c r="U56" s="276"/>
      <c r="V56" s="285">
        <v>95</v>
      </c>
      <c r="W56" s="1" t="s">
        <v>135</v>
      </c>
    </row>
    <row r="57" spans="1:23" ht="18">
      <c r="A57" s="331" t="s">
        <v>643</v>
      </c>
      <c r="B57" s="28"/>
      <c r="C57" s="28"/>
      <c r="D57" s="285">
        <v>71</v>
      </c>
      <c r="E57" s="1" t="s">
        <v>131</v>
      </c>
      <c r="G57" s="331" t="s">
        <v>433</v>
      </c>
      <c r="H57" s="28"/>
      <c r="I57" s="28"/>
      <c r="J57" s="285">
        <v>187</v>
      </c>
      <c r="K57" s="1" t="s">
        <v>134</v>
      </c>
      <c r="M57" s="331" t="s">
        <v>562</v>
      </c>
      <c r="N57" s="276"/>
      <c r="O57" s="276"/>
      <c r="P57" s="285">
        <v>149</v>
      </c>
      <c r="Q57" s="1" t="s">
        <v>137</v>
      </c>
      <c r="S57" s="331" t="s">
        <v>1453</v>
      </c>
      <c r="T57" s="276"/>
      <c r="U57" s="276"/>
      <c r="V57" s="285">
        <v>95</v>
      </c>
      <c r="W57" s="1" t="s">
        <v>135</v>
      </c>
    </row>
    <row r="58" spans="1:23" ht="18">
      <c r="A58" s="331" t="s">
        <v>610</v>
      </c>
      <c r="B58" s="276"/>
      <c r="C58" s="276"/>
      <c r="D58" s="285">
        <v>70</v>
      </c>
      <c r="E58" s="1" t="s">
        <v>131</v>
      </c>
      <c r="G58" s="331" t="s">
        <v>541</v>
      </c>
      <c r="H58" s="28"/>
      <c r="I58" s="276"/>
      <c r="J58" s="285">
        <v>181</v>
      </c>
      <c r="K58" s="1" t="s">
        <v>134</v>
      </c>
      <c r="M58" s="331" t="s">
        <v>483</v>
      </c>
      <c r="N58" s="28"/>
      <c r="O58" s="276"/>
      <c r="P58" s="285">
        <v>147</v>
      </c>
      <c r="Q58" s="1" t="s">
        <v>137</v>
      </c>
      <c r="S58" s="410" t="s">
        <v>3192</v>
      </c>
      <c r="T58" s="276"/>
      <c r="U58" s="276"/>
      <c r="V58" s="285">
        <v>94</v>
      </c>
      <c r="W58" s="1" t="s">
        <v>135</v>
      </c>
    </row>
    <row r="59" spans="1:23" ht="18">
      <c r="A59" s="331" t="s">
        <v>1692</v>
      </c>
      <c r="B59" s="28"/>
      <c r="C59" s="276"/>
      <c r="D59" s="285">
        <v>69</v>
      </c>
      <c r="E59" s="1" t="s">
        <v>131</v>
      </c>
      <c r="M59" s="331" t="s">
        <v>1727</v>
      </c>
      <c r="N59" s="28"/>
      <c r="O59" s="276"/>
      <c r="P59" s="285">
        <v>145</v>
      </c>
      <c r="Q59" s="1" t="s">
        <v>137</v>
      </c>
      <c r="S59" s="331" t="s">
        <v>809</v>
      </c>
      <c r="T59" s="276"/>
      <c r="U59" s="276"/>
      <c r="V59" s="285">
        <v>94</v>
      </c>
      <c r="W59" s="1" t="s">
        <v>135</v>
      </c>
    </row>
    <row r="60" spans="1:23" ht="18">
      <c r="A60" s="331" t="s">
        <v>470</v>
      </c>
      <c r="B60" s="28"/>
      <c r="C60" s="276"/>
      <c r="D60" s="285">
        <v>69</v>
      </c>
      <c r="E60" s="1" t="s">
        <v>131</v>
      </c>
      <c r="M60" s="206" t="s">
        <v>2536</v>
      </c>
      <c r="N60" s="28"/>
      <c r="O60" s="28"/>
      <c r="P60" s="285">
        <v>144</v>
      </c>
      <c r="Q60" s="1" t="s">
        <v>137</v>
      </c>
      <c r="S60" s="331" t="s">
        <v>545</v>
      </c>
      <c r="T60" s="276"/>
      <c r="U60" s="276"/>
      <c r="V60" s="285">
        <v>94</v>
      </c>
      <c r="W60" s="1" t="s">
        <v>135</v>
      </c>
    </row>
    <row r="61" spans="1:23" ht="18">
      <c r="A61" s="206" t="s">
        <v>2717</v>
      </c>
      <c r="B61" s="28"/>
      <c r="C61" s="28"/>
      <c r="D61" s="285">
        <v>69</v>
      </c>
      <c r="E61" s="1" t="s">
        <v>131</v>
      </c>
      <c r="M61" s="331" t="s">
        <v>1327</v>
      </c>
      <c r="N61" s="276"/>
      <c r="O61" s="276"/>
      <c r="P61" s="285">
        <v>143</v>
      </c>
      <c r="Q61" s="1" t="s">
        <v>137</v>
      </c>
      <c r="S61" s="331" t="s">
        <v>1277</v>
      </c>
      <c r="T61" s="28"/>
      <c r="U61" s="276"/>
      <c r="V61" s="285">
        <v>93</v>
      </c>
      <c r="W61" s="1" t="s">
        <v>135</v>
      </c>
    </row>
    <row r="62" spans="1:23" ht="18">
      <c r="A62" s="331" t="s">
        <v>978</v>
      </c>
      <c r="B62" s="28"/>
      <c r="C62" s="276"/>
      <c r="D62" s="285">
        <v>68</v>
      </c>
      <c r="E62" s="1" t="s">
        <v>131</v>
      </c>
      <c r="G62" s="331" t="s">
        <v>574</v>
      </c>
      <c r="H62" s="276"/>
      <c r="I62" s="276"/>
      <c r="J62" s="285">
        <v>47</v>
      </c>
      <c r="K62" s="1" t="s">
        <v>132</v>
      </c>
      <c r="M62" s="331" t="s">
        <v>1234</v>
      </c>
      <c r="N62" s="276"/>
      <c r="O62" s="276"/>
      <c r="P62" s="285">
        <v>140</v>
      </c>
      <c r="Q62" s="1" t="s">
        <v>137</v>
      </c>
      <c r="S62" s="331" t="s">
        <v>2070</v>
      </c>
      <c r="T62" s="276"/>
      <c r="U62" s="276"/>
      <c r="V62" s="285">
        <v>92</v>
      </c>
      <c r="W62" s="1" t="s">
        <v>135</v>
      </c>
    </row>
    <row r="63" spans="1:23" ht="18">
      <c r="A63" s="331" t="s">
        <v>528</v>
      </c>
      <c r="B63" s="28"/>
      <c r="C63" s="276"/>
      <c r="D63" s="285">
        <v>68</v>
      </c>
      <c r="E63" s="1" t="s">
        <v>131</v>
      </c>
      <c r="G63" s="331" t="s">
        <v>2149</v>
      </c>
      <c r="H63" s="28"/>
      <c r="I63" s="276"/>
      <c r="J63" s="285">
        <v>47</v>
      </c>
      <c r="K63" s="1" t="s">
        <v>132</v>
      </c>
      <c r="M63" s="331" t="s">
        <v>449</v>
      </c>
      <c r="N63" s="28"/>
      <c r="O63" s="276"/>
      <c r="P63" s="285">
        <v>139</v>
      </c>
      <c r="Q63" s="1" t="s">
        <v>137</v>
      </c>
      <c r="S63" s="331" t="s">
        <v>598</v>
      </c>
      <c r="T63" s="276"/>
      <c r="U63" s="276"/>
      <c r="V63" s="285">
        <v>92</v>
      </c>
      <c r="W63" s="1" t="s">
        <v>135</v>
      </c>
    </row>
    <row r="64" spans="1:23" ht="18">
      <c r="A64" s="331" t="s">
        <v>994</v>
      </c>
      <c r="B64" s="276"/>
      <c r="C64" s="276"/>
      <c r="D64" s="285">
        <v>68</v>
      </c>
      <c r="E64" s="1" t="s">
        <v>131</v>
      </c>
      <c r="G64" s="331" t="s">
        <v>847</v>
      </c>
      <c r="H64" s="276"/>
      <c r="I64" s="276"/>
      <c r="J64" s="285">
        <v>47</v>
      </c>
      <c r="K64" s="1" t="s">
        <v>132</v>
      </c>
      <c r="M64" s="331" t="s">
        <v>1254</v>
      </c>
      <c r="N64" s="276"/>
      <c r="O64" s="276"/>
      <c r="P64" s="285">
        <v>138</v>
      </c>
      <c r="Q64" s="1" t="s">
        <v>137</v>
      </c>
      <c r="S64" s="331" t="s">
        <v>580</v>
      </c>
      <c r="T64" s="28"/>
      <c r="U64" s="276"/>
      <c r="V64" s="285">
        <v>92</v>
      </c>
      <c r="W64" s="1" t="s">
        <v>135</v>
      </c>
    </row>
    <row r="65" spans="1:23" ht="18">
      <c r="A65" s="206" t="s">
        <v>2631</v>
      </c>
      <c r="B65" s="28"/>
      <c r="C65" s="28"/>
      <c r="D65" s="285">
        <v>68</v>
      </c>
      <c r="E65" s="1" t="s">
        <v>131</v>
      </c>
      <c r="G65" s="331" t="s">
        <v>1275</v>
      </c>
      <c r="H65" s="276"/>
      <c r="I65" s="276"/>
      <c r="J65" s="285">
        <v>46</v>
      </c>
      <c r="K65" s="1" t="s">
        <v>132</v>
      </c>
      <c r="M65" s="399" t="s">
        <v>2349</v>
      </c>
      <c r="N65" s="28"/>
      <c r="O65" s="28"/>
      <c r="P65" s="285">
        <v>136</v>
      </c>
      <c r="Q65" s="1" t="s">
        <v>137</v>
      </c>
      <c r="S65" s="206" t="s">
        <v>2573</v>
      </c>
      <c r="T65" s="50"/>
      <c r="U65" s="50"/>
      <c r="V65" s="285">
        <v>91</v>
      </c>
      <c r="W65" s="1" t="s">
        <v>135</v>
      </c>
    </row>
    <row r="66" spans="1:23" ht="18">
      <c r="A66" s="206" t="s">
        <v>2577</v>
      </c>
      <c r="B66" s="28"/>
      <c r="C66" s="28"/>
      <c r="D66" s="285">
        <v>68</v>
      </c>
      <c r="E66" s="1" t="s">
        <v>131</v>
      </c>
      <c r="G66" s="331" t="s">
        <v>569</v>
      </c>
      <c r="H66" s="276"/>
      <c r="I66" s="276"/>
      <c r="J66" s="285">
        <v>46</v>
      </c>
      <c r="K66" s="1" t="s">
        <v>132</v>
      </c>
      <c r="M66" s="331" t="s">
        <v>425</v>
      </c>
      <c r="N66" s="276"/>
      <c r="O66" s="276"/>
      <c r="P66" s="285">
        <v>135</v>
      </c>
      <c r="Q66" s="1" t="s">
        <v>137</v>
      </c>
      <c r="S66" s="331" t="s">
        <v>1195</v>
      </c>
      <c r="T66" s="276"/>
      <c r="U66" s="276"/>
      <c r="V66" s="285">
        <v>90</v>
      </c>
      <c r="W66" s="1" t="s">
        <v>135</v>
      </c>
    </row>
    <row r="67" spans="1:23" ht="18">
      <c r="A67" s="206" t="s">
        <v>2617</v>
      </c>
      <c r="B67" s="28"/>
      <c r="C67" s="28"/>
      <c r="D67" s="285">
        <v>68</v>
      </c>
      <c r="E67" s="1" t="s">
        <v>131</v>
      </c>
      <c r="G67" s="331" t="s">
        <v>620</v>
      </c>
      <c r="H67" s="276"/>
      <c r="I67" s="276"/>
      <c r="J67" s="285">
        <v>46</v>
      </c>
      <c r="K67" s="1" t="s">
        <v>132</v>
      </c>
      <c r="M67" s="331" t="s">
        <v>720</v>
      </c>
      <c r="N67" s="28"/>
      <c r="O67" s="276"/>
      <c r="P67" s="285">
        <v>134</v>
      </c>
      <c r="Q67" s="1" t="s">
        <v>137</v>
      </c>
      <c r="S67" s="206" t="s">
        <v>2533</v>
      </c>
      <c r="T67" s="28"/>
      <c r="U67" s="28"/>
      <c r="V67" s="285">
        <v>90</v>
      </c>
      <c r="W67" s="1" t="s">
        <v>135</v>
      </c>
    </row>
    <row r="68" spans="1:23" ht="18">
      <c r="A68" s="399" t="s">
        <v>2359</v>
      </c>
      <c r="B68" s="28"/>
      <c r="C68" s="28"/>
      <c r="D68" s="285">
        <v>67</v>
      </c>
      <c r="E68" s="1" t="s">
        <v>131</v>
      </c>
      <c r="G68" s="331" t="s">
        <v>657</v>
      </c>
      <c r="H68" s="276"/>
      <c r="I68" s="276"/>
      <c r="J68" s="285">
        <v>46</v>
      </c>
      <c r="K68" s="1" t="s">
        <v>132</v>
      </c>
      <c r="M68" s="331" t="s">
        <v>507</v>
      </c>
      <c r="N68" s="276"/>
      <c r="O68" s="276"/>
      <c r="P68" s="285">
        <v>131</v>
      </c>
      <c r="Q68" s="1" t="s">
        <v>137</v>
      </c>
      <c r="S68" s="331" t="s">
        <v>686</v>
      </c>
      <c r="T68" s="276"/>
      <c r="U68" s="276"/>
      <c r="V68" s="285">
        <v>89</v>
      </c>
      <c r="W68" s="1" t="s">
        <v>135</v>
      </c>
    </row>
    <row r="69" spans="1:23" ht="18">
      <c r="A69" s="331" t="s">
        <v>509</v>
      </c>
      <c r="B69" s="28"/>
      <c r="C69" s="276"/>
      <c r="D69" s="285">
        <v>66</v>
      </c>
      <c r="E69" s="1" t="s">
        <v>131</v>
      </c>
      <c r="G69" s="331" t="s">
        <v>2158</v>
      </c>
      <c r="H69" s="28"/>
      <c r="I69" s="276"/>
      <c r="J69" s="285">
        <v>46</v>
      </c>
      <c r="K69" s="1" t="s">
        <v>132</v>
      </c>
      <c r="M69" s="331" t="s">
        <v>968</v>
      </c>
      <c r="N69" s="28"/>
      <c r="O69" s="276"/>
      <c r="P69" s="285">
        <v>129</v>
      </c>
      <c r="Q69" s="1" t="s">
        <v>137</v>
      </c>
      <c r="S69" s="331" t="s">
        <v>1719</v>
      </c>
      <c r="T69" s="276"/>
      <c r="U69" s="276"/>
      <c r="V69" s="285">
        <v>89</v>
      </c>
      <c r="W69" s="1" t="s">
        <v>135</v>
      </c>
    </row>
    <row r="70" spans="1:23" ht="18">
      <c r="A70" s="331" t="s">
        <v>717</v>
      </c>
      <c r="B70" s="276"/>
      <c r="C70" s="276"/>
      <c r="D70" s="285">
        <v>66</v>
      </c>
      <c r="E70" s="1" t="s">
        <v>131</v>
      </c>
      <c r="G70" s="331" t="s">
        <v>602</v>
      </c>
      <c r="H70" s="28"/>
      <c r="I70" s="276"/>
      <c r="J70" s="285">
        <v>46</v>
      </c>
      <c r="K70" s="1" t="s">
        <v>132</v>
      </c>
      <c r="M70" s="331" t="s">
        <v>985</v>
      </c>
      <c r="N70" s="28"/>
      <c r="O70" s="28"/>
      <c r="P70" s="285">
        <v>128</v>
      </c>
      <c r="Q70" s="1" t="s">
        <v>137</v>
      </c>
      <c r="S70" s="331" t="s">
        <v>1279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1299</v>
      </c>
      <c r="B71" s="28"/>
      <c r="C71" s="276"/>
      <c r="D71" s="285">
        <v>66</v>
      </c>
      <c r="E71" s="1" t="s">
        <v>131</v>
      </c>
      <c r="G71" s="206" t="s">
        <v>3175</v>
      </c>
      <c r="H71" s="28"/>
      <c r="I71" s="28"/>
      <c r="J71" s="285">
        <v>46</v>
      </c>
      <c r="K71" s="1" t="s">
        <v>132</v>
      </c>
      <c r="M71" s="331" t="s">
        <v>531</v>
      </c>
      <c r="N71" s="28"/>
      <c r="O71" s="276"/>
      <c r="P71" s="285">
        <v>122</v>
      </c>
      <c r="Q71" s="1" t="s">
        <v>137</v>
      </c>
      <c r="S71" s="331" t="s">
        <v>698</v>
      </c>
      <c r="T71" s="28"/>
      <c r="U71" s="276"/>
      <c r="V71" s="285">
        <v>89</v>
      </c>
      <c r="W71" s="1" t="s">
        <v>135</v>
      </c>
    </row>
    <row r="72" spans="1:23" ht="18">
      <c r="A72" s="331" t="s">
        <v>500</v>
      </c>
      <c r="B72" s="28"/>
      <c r="C72" s="276"/>
      <c r="D72" s="285">
        <v>66</v>
      </c>
      <c r="E72" s="1" t="s">
        <v>131</v>
      </c>
      <c r="G72" s="331" t="s">
        <v>586</v>
      </c>
      <c r="H72" s="28"/>
      <c r="I72" s="276"/>
      <c r="J72" s="285">
        <v>45</v>
      </c>
      <c r="K72" s="1" t="s">
        <v>132</v>
      </c>
      <c r="M72" s="331" t="s">
        <v>685</v>
      </c>
      <c r="N72" s="276"/>
      <c r="O72" s="276"/>
      <c r="P72" s="285">
        <v>122</v>
      </c>
      <c r="Q72" s="1" t="s">
        <v>137</v>
      </c>
      <c r="S72" s="331" t="s">
        <v>1273</v>
      </c>
      <c r="T72" s="28"/>
      <c r="U72" s="276"/>
      <c r="V72" s="285">
        <v>88</v>
      </c>
      <c r="W72" s="1" t="s">
        <v>135</v>
      </c>
    </row>
    <row r="73" spans="1:23" ht="18">
      <c r="A73" s="331" t="s">
        <v>2098</v>
      </c>
      <c r="B73" s="28"/>
      <c r="C73" s="276"/>
      <c r="D73" s="285">
        <v>66</v>
      </c>
      <c r="E73" s="1" t="s">
        <v>131</v>
      </c>
      <c r="G73" s="331" t="s">
        <v>459</v>
      </c>
      <c r="H73" s="28"/>
      <c r="I73" s="276"/>
      <c r="J73" s="285">
        <v>44</v>
      </c>
      <c r="K73" s="1" t="s">
        <v>132</v>
      </c>
      <c r="M73" s="331" t="s">
        <v>1000</v>
      </c>
      <c r="N73" s="276"/>
      <c r="O73" s="276"/>
      <c r="P73" s="285">
        <v>121</v>
      </c>
      <c r="Q73" s="1" t="s">
        <v>137</v>
      </c>
      <c r="S73" s="331" t="s">
        <v>984</v>
      </c>
      <c r="T73" s="28"/>
      <c r="U73" s="276"/>
      <c r="V73" s="285">
        <v>88</v>
      </c>
      <c r="W73" s="1" t="s">
        <v>135</v>
      </c>
    </row>
    <row r="74" spans="1:23" ht="18">
      <c r="A74" s="331" t="s">
        <v>719</v>
      </c>
      <c r="B74" s="276"/>
      <c r="C74" s="276"/>
      <c r="D74" s="285">
        <v>65</v>
      </c>
      <c r="E74" s="1" t="s">
        <v>131</v>
      </c>
      <c r="G74" s="331" t="s">
        <v>623</v>
      </c>
      <c r="H74" s="206"/>
      <c r="I74" s="28"/>
      <c r="J74" s="285">
        <v>44</v>
      </c>
      <c r="K74" s="1" t="s">
        <v>132</v>
      </c>
      <c r="M74" s="331" t="s">
        <v>446</v>
      </c>
      <c r="N74" s="28"/>
      <c r="O74" s="276"/>
      <c r="P74" s="285">
        <v>121</v>
      </c>
      <c r="Q74" s="1" t="s">
        <v>137</v>
      </c>
      <c r="S74" s="331" t="s">
        <v>829</v>
      </c>
      <c r="T74" s="276"/>
      <c r="U74" s="276"/>
      <c r="V74" s="285">
        <v>87</v>
      </c>
      <c r="W74" s="1" t="s">
        <v>135</v>
      </c>
    </row>
    <row r="75" spans="1:23" ht="18">
      <c r="A75" s="206" t="s">
        <v>2097</v>
      </c>
      <c r="B75" s="28"/>
      <c r="C75" s="276"/>
      <c r="D75" s="285">
        <v>65</v>
      </c>
      <c r="E75" s="1" t="s">
        <v>131</v>
      </c>
      <c r="G75" s="331" t="s">
        <v>659</v>
      </c>
      <c r="H75" s="276"/>
      <c r="I75" s="276"/>
      <c r="J75" s="285">
        <v>44</v>
      </c>
      <c r="K75" s="1" t="s">
        <v>132</v>
      </c>
      <c r="S75" s="331" t="s">
        <v>525</v>
      </c>
      <c r="T75" s="276"/>
      <c r="U75" s="276"/>
      <c r="V75" s="285">
        <v>85</v>
      </c>
      <c r="W75" s="1" t="s">
        <v>135</v>
      </c>
    </row>
    <row r="76" spans="1:23" ht="18">
      <c r="A76" s="331" t="s">
        <v>2112</v>
      </c>
      <c r="B76" s="28"/>
      <c r="C76" s="276"/>
      <c r="D76" s="285">
        <v>63</v>
      </c>
      <c r="E76" s="1" t="s">
        <v>131</v>
      </c>
      <c r="G76" s="206" t="s">
        <v>2746</v>
      </c>
      <c r="H76" s="28"/>
      <c r="I76" s="28"/>
      <c r="J76" s="285">
        <v>44</v>
      </c>
      <c r="K76" s="1" t="s">
        <v>132</v>
      </c>
      <c r="S76" s="331" t="s">
        <v>561</v>
      </c>
      <c r="T76" s="276"/>
      <c r="U76" s="276"/>
      <c r="V76" s="285">
        <v>84</v>
      </c>
      <c r="W76" s="1" t="s">
        <v>135</v>
      </c>
    </row>
    <row r="77" spans="1:23" ht="18">
      <c r="A77" s="331" t="s">
        <v>592</v>
      </c>
      <c r="B77" s="276"/>
      <c r="C77" s="276"/>
      <c r="D77" s="285">
        <v>63</v>
      </c>
      <c r="E77" s="1" t="s">
        <v>131</v>
      </c>
      <c r="G77" s="331" t="s">
        <v>2099</v>
      </c>
      <c r="H77" s="28"/>
      <c r="I77" s="276"/>
      <c r="J77" s="285">
        <v>43</v>
      </c>
      <c r="K77" s="1" t="s">
        <v>132</v>
      </c>
      <c r="S77" s="409" t="s">
        <v>3184</v>
      </c>
      <c r="T77" s="50"/>
      <c r="U77" s="50"/>
      <c r="V77" s="285">
        <v>84</v>
      </c>
      <c r="W77" s="1" t="s">
        <v>135</v>
      </c>
    </row>
    <row r="78" spans="1:23" ht="18">
      <c r="A78" s="331" t="s">
        <v>435</v>
      </c>
      <c r="B78" s="28"/>
      <c r="C78" s="276"/>
      <c r="D78" s="285">
        <v>63</v>
      </c>
      <c r="E78" s="1" t="s">
        <v>131</v>
      </c>
      <c r="G78" s="331" t="s">
        <v>669</v>
      </c>
      <c r="H78" s="276"/>
      <c r="I78" s="276"/>
      <c r="J78" s="285">
        <v>43</v>
      </c>
      <c r="K78" s="1" t="s">
        <v>132</v>
      </c>
      <c r="M78" s="331" t="s">
        <v>834</v>
      </c>
      <c r="N78" s="276"/>
      <c r="O78" s="276"/>
      <c r="P78" s="285">
        <v>30</v>
      </c>
      <c r="Q78" s="1" t="s">
        <v>130</v>
      </c>
      <c r="S78" s="331" t="s">
        <v>552</v>
      </c>
      <c r="T78" s="276"/>
      <c r="U78" s="276"/>
      <c r="V78" s="285">
        <v>83</v>
      </c>
      <c r="W78" s="1" t="s">
        <v>135</v>
      </c>
    </row>
    <row r="79" spans="1:23" ht="18">
      <c r="A79" s="331" t="s">
        <v>1292</v>
      </c>
      <c r="B79" s="28"/>
      <c r="C79" s="276"/>
      <c r="D79" s="285">
        <v>62</v>
      </c>
      <c r="E79" s="1" t="s">
        <v>131</v>
      </c>
      <c r="G79" s="331" t="s">
        <v>868</v>
      </c>
      <c r="H79" s="28"/>
      <c r="I79" s="276"/>
      <c r="J79" s="285">
        <v>43</v>
      </c>
      <c r="K79" s="1" t="s">
        <v>132</v>
      </c>
      <c r="M79" s="331" t="s">
        <v>454</v>
      </c>
      <c r="N79" s="276"/>
      <c r="O79" s="276"/>
      <c r="P79" s="285">
        <v>30</v>
      </c>
      <c r="Q79" s="1" t="s">
        <v>130</v>
      </c>
      <c r="S79" s="331" t="s">
        <v>683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1715</v>
      </c>
      <c r="B80" s="276"/>
      <c r="C80" s="276"/>
      <c r="D80" s="285">
        <v>62</v>
      </c>
      <c r="E80" s="1" t="s">
        <v>131</v>
      </c>
      <c r="G80" s="206" t="s">
        <v>2703</v>
      </c>
      <c r="H80" s="28"/>
      <c r="I80" s="28"/>
      <c r="J80" s="285">
        <v>43</v>
      </c>
      <c r="K80" s="1" t="s">
        <v>132</v>
      </c>
      <c r="M80" s="331" t="s">
        <v>1315</v>
      </c>
      <c r="N80" s="28"/>
      <c r="O80" s="276"/>
      <c r="P80" s="285">
        <v>30</v>
      </c>
      <c r="Q80" s="1" t="s">
        <v>130</v>
      </c>
      <c r="S80" s="331" t="s">
        <v>846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1735</v>
      </c>
      <c r="B81" s="28"/>
      <c r="C81" s="276"/>
      <c r="D81" s="285">
        <v>61</v>
      </c>
      <c r="E81" s="1" t="s">
        <v>131</v>
      </c>
      <c r="G81" s="331" t="s">
        <v>566</v>
      </c>
      <c r="H81" s="28"/>
      <c r="I81" s="276"/>
      <c r="J81" s="285">
        <v>42</v>
      </c>
      <c r="K81" s="1" t="s">
        <v>132</v>
      </c>
      <c r="M81" s="331" t="s">
        <v>992</v>
      </c>
      <c r="N81" s="276"/>
      <c r="O81" s="276"/>
      <c r="P81" s="285">
        <v>30</v>
      </c>
      <c r="Q81" s="1" t="s">
        <v>130</v>
      </c>
      <c r="S81" s="331" t="s">
        <v>455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1266</v>
      </c>
      <c r="B82" s="28"/>
      <c r="C82" s="276"/>
      <c r="D82" s="285">
        <v>60</v>
      </c>
      <c r="E82" s="1" t="s">
        <v>131</v>
      </c>
      <c r="G82" s="331" t="s">
        <v>625</v>
      </c>
      <c r="H82" s="276"/>
      <c r="I82" s="276"/>
      <c r="J82" s="285">
        <v>42</v>
      </c>
      <c r="K82" s="1" t="s">
        <v>132</v>
      </c>
      <c r="M82" s="206" t="s">
        <v>2357</v>
      </c>
      <c r="N82" s="28"/>
      <c r="O82" s="28"/>
      <c r="P82" s="285">
        <v>30</v>
      </c>
      <c r="Q82" s="1" t="s">
        <v>130</v>
      </c>
      <c r="S82" s="206" t="s">
        <v>2587</v>
      </c>
      <c r="T82" s="28"/>
      <c r="U82" s="28"/>
      <c r="V82" s="285">
        <v>81</v>
      </c>
      <c r="W82" s="1" t="s">
        <v>135</v>
      </c>
    </row>
    <row r="83" spans="1:23" ht="18">
      <c r="A83" s="331" t="s">
        <v>1741</v>
      </c>
      <c r="B83" s="28"/>
      <c r="C83" s="276"/>
      <c r="D83" s="285">
        <v>60</v>
      </c>
      <c r="E83" s="1" t="s">
        <v>131</v>
      </c>
      <c r="G83" s="331" t="s">
        <v>1235</v>
      </c>
      <c r="H83" s="276"/>
      <c r="I83" s="276"/>
      <c r="J83" s="285">
        <v>42</v>
      </c>
      <c r="K83" s="1" t="s">
        <v>132</v>
      </c>
      <c r="M83" s="206" t="s">
        <v>3174</v>
      </c>
      <c r="N83" s="28"/>
      <c r="O83" s="28"/>
      <c r="P83" s="285">
        <v>30</v>
      </c>
      <c r="Q83" s="1" t="s">
        <v>130</v>
      </c>
      <c r="S83" s="331" t="s">
        <v>1282</v>
      </c>
      <c r="T83" s="276"/>
      <c r="U83" s="276"/>
      <c r="V83" s="285">
        <v>80</v>
      </c>
      <c r="W83" s="1" t="s">
        <v>135</v>
      </c>
    </row>
    <row r="84" spans="1:23" ht="18">
      <c r="A84" s="331" t="s">
        <v>893</v>
      </c>
      <c r="B84" s="276"/>
      <c r="C84" s="276"/>
      <c r="D84" s="285">
        <v>60</v>
      </c>
      <c r="E84" s="1" t="s">
        <v>131</v>
      </c>
      <c r="G84" s="331" t="s">
        <v>857</v>
      </c>
      <c r="H84" s="28"/>
      <c r="I84" s="276"/>
      <c r="J84" s="285">
        <v>42</v>
      </c>
      <c r="K84" s="1" t="s">
        <v>132</v>
      </c>
      <c r="M84" s="331" t="s">
        <v>1233</v>
      </c>
      <c r="N84" s="28"/>
      <c r="O84" s="276"/>
      <c r="P84" s="285">
        <v>29</v>
      </c>
      <c r="Q84" s="1" t="s">
        <v>130</v>
      </c>
      <c r="S84" s="331" t="s">
        <v>2082</v>
      </c>
      <c r="T84" s="276"/>
      <c r="U84" s="276"/>
      <c r="V84" s="285">
        <v>80</v>
      </c>
      <c r="W84" s="1" t="s">
        <v>135</v>
      </c>
    </row>
    <row r="85" spans="1:23" ht="18">
      <c r="A85" s="206" t="s">
        <v>3133</v>
      </c>
      <c r="B85" s="28"/>
      <c r="C85" s="28"/>
      <c r="D85" s="285">
        <v>60</v>
      </c>
      <c r="E85" s="1" t="s">
        <v>131</v>
      </c>
      <c r="G85" s="331" t="s">
        <v>993</v>
      </c>
      <c r="H85" s="276"/>
      <c r="I85" s="276"/>
      <c r="J85" s="285">
        <v>41</v>
      </c>
      <c r="K85" s="1" t="s">
        <v>132</v>
      </c>
      <c r="M85" s="331" t="s">
        <v>484</v>
      </c>
      <c r="N85" s="276"/>
      <c r="O85" s="276"/>
      <c r="P85" s="285">
        <v>29</v>
      </c>
      <c r="Q85" s="1" t="s">
        <v>130</v>
      </c>
      <c r="S85" s="331" t="s">
        <v>2119</v>
      </c>
      <c r="T85" s="276"/>
      <c r="U85" s="276"/>
      <c r="V85" s="285">
        <v>79</v>
      </c>
      <c r="W85" s="1" t="s">
        <v>135</v>
      </c>
    </row>
    <row r="86" spans="1:23" ht="18">
      <c r="A86" s="206" t="s">
        <v>2331</v>
      </c>
      <c r="B86" s="28"/>
      <c r="C86" s="28"/>
      <c r="D86" s="285">
        <v>59</v>
      </c>
      <c r="E86" s="1" t="s">
        <v>131</v>
      </c>
      <c r="G86" s="331" t="s">
        <v>1198</v>
      </c>
      <c r="H86" s="28"/>
      <c r="I86" s="276"/>
      <c r="J86" s="285">
        <v>41</v>
      </c>
      <c r="K86" s="1" t="s">
        <v>132</v>
      </c>
      <c r="M86" s="331" t="s">
        <v>634</v>
      </c>
      <c r="N86" s="28"/>
      <c r="O86" s="276"/>
      <c r="P86" s="285">
        <v>29</v>
      </c>
      <c r="Q86" s="1" t="s">
        <v>130</v>
      </c>
      <c r="S86" s="331" t="s">
        <v>434</v>
      </c>
      <c r="T86" s="28"/>
      <c r="U86" s="276"/>
      <c r="V86" s="285">
        <v>79</v>
      </c>
      <c r="W86" s="1" t="s">
        <v>135</v>
      </c>
    </row>
    <row r="87" spans="1:23" ht="18">
      <c r="A87" s="206" t="s">
        <v>2576</v>
      </c>
      <c r="B87" s="28"/>
      <c r="C87" s="28"/>
      <c r="D87" s="285">
        <v>58</v>
      </c>
      <c r="E87" s="1" t="s">
        <v>131</v>
      </c>
      <c r="G87" s="331" t="s">
        <v>2072</v>
      </c>
      <c r="H87" s="276"/>
      <c r="I87" s="276"/>
      <c r="J87" s="285">
        <v>41</v>
      </c>
      <c r="K87" s="1" t="s">
        <v>132</v>
      </c>
      <c r="M87" s="331" t="s">
        <v>644</v>
      </c>
      <c r="N87" s="276"/>
      <c r="O87" s="276"/>
      <c r="P87" s="285">
        <v>29</v>
      </c>
      <c r="Q87" s="1" t="s">
        <v>130</v>
      </c>
      <c r="S87" s="331" t="s">
        <v>447</v>
      </c>
      <c r="T87" s="28"/>
      <c r="U87" s="276"/>
      <c r="V87" s="285">
        <v>78</v>
      </c>
      <c r="W87" s="1" t="s">
        <v>135</v>
      </c>
    </row>
    <row r="88" spans="1:23" ht="18">
      <c r="A88" s="331" t="s">
        <v>1704</v>
      </c>
      <c r="B88" s="276"/>
      <c r="C88" s="276"/>
      <c r="D88" s="285">
        <v>57</v>
      </c>
      <c r="E88" s="1" t="s">
        <v>131</v>
      </c>
      <c r="G88" s="331" t="s">
        <v>480</v>
      </c>
      <c r="H88" s="28"/>
      <c r="I88" s="276"/>
      <c r="J88" s="285">
        <v>41</v>
      </c>
      <c r="K88" s="1" t="s">
        <v>132</v>
      </c>
      <c r="M88" s="331" t="s">
        <v>690</v>
      </c>
      <c r="N88" s="276"/>
      <c r="O88" s="276"/>
      <c r="P88" s="285">
        <v>29</v>
      </c>
      <c r="Q88" s="1" t="s">
        <v>130</v>
      </c>
      <c r="S88" s="331" t="s">
        <v>535</v>
      </c>
      <c r="T88" s="276"/>
      <c r="U88" s="276"/>
      <c r="V88" s="285">
        <v>78</v>
      </c>
      <c r="W88" s="1" t="s">
        <v>135</v>
      </c>
    </row>
    <row r="89" spans="1:23" ht="18">
      <c r="A89" s="331" t="s">
        <v>837</v>
      </c>
      <c r="B89" s="276"/>
      <c r="C89" s="276"/>
      <c r="D89" s="285">
        <v>57</v>
      </c>
      <c r="E89" s="1" t="s">
        <v>131</v>
      </c>
      <c r="G89" s="331" t="s">
        <v>1281</v>
      </c>
      <c r="H89" s="276"/>
      <c r="I89" s="276"/>
      <c r="J89" s="285">
        <v>41</v>
      </c>
      <c r="K89" s="1" t="s">
        <v>132</v>
      </c>
      <c r="M89" s="331" t="s">
        <v>894</v>
      </c>
      <c r="N89" s="28"/>
      <c r="O89" s="276"/>
      <c r="P89" s="285">
        <v>29</v>
      </c>
      <c r="Q89" s="1" t="s">
        <v>130</v>
      </c>
      <c r="S89" s="331" t="s">
        <v>1220</v>
      </c>
      <c r="T89" s="276"/>
      <c r="U89" s="276"/>
      <c r="V89" s="285">
        <v>78</v>
      </c>
      <c r="W89" s="1" t="s">
        <v>135</v>
      </c>
    </row>
    <row r="90" spans="1:23" ht="18">
      <c r="A90" s="331" t="s">
        <v>667</v>
      </c>
      <c r="B90" s="276"/>
      <c r="C90" s="276"/>
      <c r="D90" s="285">
        <v>57</v>
      </c>
      <c r="E90" s="1" t="s">
        <v>131</v>
      </c>
      <c r="G90" s="331" t="s">
        <v>811</v>
      </c>
      <c r="H90" s="276"/>
      <c r="I90" s="276"/>
      <c r="J90" s="285">
        <v>41</v>
      </c>
      <c r="K90" s="1" t="s">
        <v>132</v>
      </c>
      <c r="M90" s="331" t="s">
        <v>1280</v>
      </c>
      <c r="N90" s="28"/>
      <c r="O90" s="276"/>
      <c r="P90" s="285">
        <v>29</v>
      </c>
      <c r="Q90" s="1" t="s">
        <v>130</v>
      </c>
    </row>
    <row r="91" spans="1:23" ht="18">
      <c r="A91" s="331" t="s">
        <v>2146</v>
      </c>
      <c r="B91" s="28"/>
      <c r="C91" s="276"/>
      <c r="D91" s="285">
        <v>56</v>
      </c>
      <c r="E91" s="1" t="s">
        <v>131</v>
      </c>
      <c r="G91" s="331" t="s">
        <v>2107</v>
      </c>
      <c r="H91" s="28"/>
      <c r="I91" s="28"/>
      <c r="J91" s="285">
        <v>41</v>
      </c>
      <c r="K91" s="1" t="s">
        <v>132</v>
      </c>
      <c r="M91" s="331" t="s">
        <v>572</v>
      </c>
      <c r="N91" s="276"/>
      <c r="O91" s="276"/>
      <c r="P91" s="285">
        <v>29</v>
      </c>
      <c r="Q91" s="1" t="s">
        <v>130</v>
      </c>
    </row>
    <row r="92" spans="1:23" ht="18">
      <c r="A92" s="331" t="s">
        <v>601</v>
      </c>
      <c r="B92" s="276"/>
      <c r="C92" s="276"/>
      <c r="D92" s="285">
        <v>55</v>
      </c>
      <c r="E92" s="1" t="s">
        <v>131</v>
      </c>
      <c r="G92" s="331" t="s">
        <v>688</v>
      </c>
      <c r="H92" s="276"/>
      <c r="I92" s="276"/>
      <c r="J92" s="285">
        <v>41</v>
      </c>
      <c r="K92" s="1" t="s">
        <v>132</v>
      </c>
      <c r="M92" s="331" t="s">
        <v>1731</v>
      </c>
      <c r="N92" s="276"/>
      <c r="O92" s="276"/>
      <c r="P92" s="285">
        <v>29</v>
      </c>
      <c r="Q92" s="1" t="s">
        <v>130</v>
      </c>
    </row>
    <row r="93" spans="1:23" ht="18">
      <c r="A93" s="331" t="s">
        <v>855</v>
      </c>
      <c r="B93" s="276"/>
      <c r="C93" s="276"/>
      <c r="D93" s="285">
        <v>55</v>
      </c>
      <c r="E93" s="1" t="s">
        <v>131</v>
      </c>
      <c r="G93" s="206" t="s">
        <v>2695</v>
      </c>
      <c r="H93" s="28"/>
      <c r="I93" s="28"/>
      <c r="J93" s="285">
        <v>41</v>
      </c>
      <c r="K93" s="1" t="s">
        <v>132</v>
      </c>
      <c r="M93" s="206" t="s">
        <v>2528</v>
      </c>
      <c r="N93" s="28"/>
      <c r="O93" s="28"/>
      <c r="P93" s="285">
        <v>29</v>
      </c>
      <c r="Q93" s="1" t="s">
        <v>130</v>
      </c>
      <c r="S93" s="331" t="s">
        <v>1289</v>
      </c>
      <c r="T93" s="276"/>
      <c r="U93" s="276"/>
      <c r="V93" s="285">
        <v>18</v>
      </c>
      <c r="W93" s="1" t="s">
        <v>129</v>
      </c>
    </row>
    <row r="94" spans="1:23" ht="18">
      <c r="A94" s="331" t="s">
        <v>635</v>
      </c>
      <c r="B94" s="276"/>
      <c r="C94" s="276"/>
      <c r="D94" s="285">
        <v>55</v>
      </c>
      <c r="E94" s="1" t="s">
        <v>131</v>
      </c>
      <c r="G94" s="206" t="s">
        <v>2620</v>
      </c>
      <c r="H94" s="28"/>
      <c r="I94" s="28"/>
      <c r="J94" s="285">
        <v>41</v>
      </c>
      <c r="K94" s="1" t="s">
        <v>132</v>
      </c>
      <c r="M94" s="331" t="s">
        <v>587</v>
      </c>
      <c r="N94" s="276"/>
      <c r="O94" s="276"/>
      <c r="P94" s="285">
        <v>28</v>
      </c>
      <c r="Q94" s="1" t="s">
        <v>130</v>
      </c>
      <c r="S94" s="410" t="s">
        <v>3191</v>
      </c>
      <c r="T94" s="28"/>
      <c r="U94" s="276"/>
      <c r="V94" s="285">
        <v>18</v>
      </c>
      <c r="W94" s="1" t="s">
        <v>129</v>
      </c>
    </row>
    <row r="95" spans="1:23" ht="18">
      <c r="A95" s="331" t="s">
        <v>2084</v>
      </c>
      <c r="B95" s="206"/>
      <c r="C95" s="28"/>
      <c r="D95" s="285">
        <v>54</v>
      </c>
      <c r="E95" s="1" t="s">
        <v>131</v>
      </c>
      <c r="G95" s="331" t="s">
        <v>1209</v>
      </c>
      <c r="H95" s="276"/>
      <c r="I95" s="276"/>
      <c r="J95" s="285">
        <v>40</v>
      </c>
      <c r="K95" s="1" t="s">
        <v>132</v>
      </c>
      <c r="M95" s="331" t="s">
        <v>2123</v>
      </c>
      <c r="N95" s="28"/>
      <c r="O95" s="276"/>
      <c r="P95" s="285">
        <v>28</v>
      </c>
      <c r="Q95" s="1" t="s">
        <v>130</v>
      </c>
      <c r="S95" s="331" t="s">
        <v>696</v>
      </c>
      <c r="T95" s="276"/>
      <c r="U95" s="276"/>
      <c r="V95" s="285">
        <v>18</v>
      </c>
      <c r="W95" s="1" t="s">
        <v>129</v>
      </c>
    </row>
    <row r="96" spans="1:23" ht="18">
      <c r="A96" s="206" t="s">
        <v>2683</v>
      </c>
      <c r="B96" s="28"/>
      <c r="C96" s="28"/>
      <c r="D96" s="285">
        <v>54</v>
      </c>
      <c r="E96" s="1" t="s">
        <v>131</v>
      </c>
      <c r="G96" s="331" t="s">
        <v>1737</v>
      </c>
      <c r="H96" s="28"/>
      <c r="I96" s="276"/>
      <c r="J96" s="285">
        <v>40</v>
      </c>
      <c r="K96" s="1" t="s">
        <v>132</v>
      </c>
      <c r="M96" s="331" t="s">
        <v>995</v>
      </c>
      <c r="N96" s="28"/>
      <c r="O96" s="276"/>
      <c r="P96" s="285">
        <v>28</v>
      </c>
      <c r="Q96" s="1" t="s">
        <v>130</v>
      </c>
      <c r="S96" s="331" t="s">
        <v>495</v>
      </c>
      <c r="T96" s="276"/>
      <c r="U96" s="276"/>
      <c r="V96" s="285">
        <v>18</v>
      </c>
      <c r="W96" s="1" t="s">
        <v>129</v>
      </c>
    </row>
    <row r="97" spans="1:23" ht="18">
      <c r="A97" s="331" t="s">
        <v>2080</v>
      </c>
      <c r="B97" s="276"/>
      <c r="C97" s="276"/>
      <c r="D97" s="285">
        <v>53</v>
      </c>
      <c r="E97" s="1" t="s">
        <v>131</v>
      </c>
      <c r="G97" s="331" t="s">
        <v>2073</v>
      </c>
      <c r="H97" s="276"/>
      <c r="I97" s="276"/>
      <c r="J97" s="285">
        <v>40</v>
      </c>
      <c r="K97" s="1" t="s">
        <v>132</v>
      </c>
      <c r="M97" s="331" t="s">
        <v>2140</v>
      </c>
      <c r="N97" s="28"/>
      <c r="O97" s="276"/>
      <c r="P97" s="285">
        <v>28</v>
      </c>
      <c r="Q97" s="1" t="s">
        <v>130</v>
      </c>
      <c r="S97" s="331" t="s">
        <v>2165</v>
      </c>
      <c r="T97" s="28"/>
      <c r="U97" s="276"/>
      <c r="V97" s="285">
        <v>18</v>
      </c>
      <c r="W97" s="1" t="s">
        <v>129</v>
      </c>
    </row>
    <row r="98" spans="1:23" ht="18">
      <c r="A98" s="331" t="s">
        <v>677</v>
      </c>
      <c r="B98" s="276"/>
      <c r="C98" s="276"/>
      <c r="D98" s="285">
        <v>53</v>
      </c>
      <c r="E98" s="1" t="s">
        <v>131</v>
      </c>
      <c r="G98" s="331" t="s">
        <v>655</v>
      </c>
      <c r="H98" s="276"/>
      <c r="I98" s="276"/>
      <c r="J98" s="285">
        <v>40</v>
      </c>
      <c r="K98" s="1" t="s">
        <v>132</v>
      </c>
      <c r="M98" s="331" t="s">
        <v>2108</v>
      </c>
      <c r="N98" s="28"/>
      <c r="O98" s="276"/>
      <c r="P98" s="285">
        <v>28</v>
      </c>
      <c r="Q98" s="1" t="s">
        <v>130</v>
      </c>
      <c r="S98" s="206" t="s">
        <v>2690</v>
      </c>
      <c r="T98" s="28"/>
      <c r="U98" s="28"/>
      <c r="V98" s="285">
        <v>18</v>
      </c>
      <c r="W98" s="1" t="s">
        <v>129</v>
      </c>
    </row>
    <row r="99" spans="1:23" ht="18">
      <c r="A99" s="331" t="s">
        <v>864</v>
      </c>
      <c r="B99" s="28"/>
      <c r="C99" s="276"/>
      <c r="D99" s="285">
        <v>52</v>
      </c>
      <c r="E99" s="1" t="s">
        <v>131</v>
      </c>
      <c r="G99" s="331" t="s">
        <v>890</v>
      </c>
      <c r="H99" s="28"/>
      <c r="I99" s="276"/>
      <c r="J99" s="285">
        <v>40</v>
      </c>
      <c r="K99" s="1" t="s">
        <v>132</v>
      </c>
      <c r="M99" s="331" t="s">
        <v>1214</v>
      </c>
      <c r="N99" s="28"/>
      <c r="O99" s="28"/>
      <c r="P99" s="285">
        <v>28</v>
      </c>
      <c r="Q99" s="1" t="s">
        <v>130</v>
      </c>
      <c r="S99" s="206" t="s">
        <v>2738</v>
      </c>
      <c r="T99" s="28"/>
      <c r="U99" s="28"/>
      <c r="V99" s="285">
        <v>18</v>
      </c>
      <c r="W99" s="1" t="s">
        <v>129</v>
      </c>
    </row>
    <row r="100" spans="1:23" ht="18">
      <c r="A100" s="331" t="s">
        <v>881</v>
      </c>
      <c r="B100" s="28"/>
      <c r="C100" s="28"/>
      <c r="D100" s="285">
        <v>52</v>
      </c>
      <c r="E100" s="1" t="s">
        <v>131</v>
      </c>
      <c r="G100" s="331" t="s">
        <v>825</v>
      </c>
      <c r="H100" s="28"/>
      <c r="I100" s="276"/>
      <c r="J100" s="285">
        <v>40</v>
      </c>
      <c r="K100" s="1" t="s">
        <v>132</v>
      </c>
      <c r="M100" s="331" t="s">
        <v>1682</v>
      </c>
      <c r="N100" s="28"/>
      <c r="O100" s="276"/>
      <c r="P100" s="285">
        <v>28</v>
      </c>
      <c r="Q100" s="1" t="s">
        <v>130</v>
      </c>
      <c r="S100" s="206" t="s">
        <v>2858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613</v>
      </c>
      <c r="B101" s="276"/>
      <c r="C101" s="276"/>
      <c r="D101" s="285">
        <v>52</v>
      </c>
      <c r="E101" s="1" t="s">
        <v>131</v>
      </c>
      <c r="G101" s="331" t="s">
        <v>841</v>
      </c>
      <c r="H101" s="276"/>
      <c r="I101" s="276"/>
      <c r="J101" s="285">
        <v>40</v>
      </c>
      <c r="K101" s="1" t="s">
        <v>132</v>
      </c>
      <c r="M101" s="331" t="s">
        <v>664</v>
      </c>
      <c r="N101" s="28"/>
      <c r="O101" s="276"/>
      <c r="P101" s="285">
        <v>28</v>
      </c>
      <c r="Q101" s="1" t="s">
        <v>130</v>
      </c>
      <c r="S101" s="331" t="s">
        <v>2120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1270</v>
      </c>
      <c r="B102" s="28"/>
      <c r="C102" s="276"/>
      <c r="D102" s="285">
        <v>52</v>
      </c>
      <c r="E102" s="1" t="s">
        <v>131</v>
      </c>
      <c r="G102" s="331" t="s">
        <v>958</v>
      </c>
      <c r="H102" s="276"/>
      <c r="I102" s="276"/>
      <c r="J102" s="285">
        <v>40</v>
      </c>
      <c r="K102" s="1" t="s">
        <v>132</v>
      </c>
      <c r="M102" s="206" t="s">
        <v>2652</v>
      </c>
      <c r="N102" s="28"/>
      <c r="O102" s="28"/>
      <c r="P102" s="285">
        <v>28</v>
      </c>
      <c r="Q102" s="1" t="s">
        <v>130</v>
      </c>
      <c r="S102" s="331" t="s">
        <v>536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633</v>
      </c>
      <c r="B103" s="276"/>
      <c r="C103" s="276"/>
      <c r="D103" s="285">
        <v>51</v>
      </c>
      <c r="E103" s="1" t="s">
        <v>131</v>
      </c>
      <c r="G103" s="206" t="s">
        <v>2837</v>
      </c>
      <c r="H103" s="28"/>
      <c r="I103" s="28"/>
      <c r="J103" s="285">
        <v>40</v>
      </c>
      <c r="K103" s="1" t="s">
        <v>132</v>
      </c>
      <c r="M103" s="331" t="s">
        <v>701</v>
      </c>
      <c r="N103" s="276"/>
      <c r="O103" s="276"/>
      <c r="P103" s="285">
        <v>27</v>
      </c>
      <c r="Q103" s="1" t="s">
        <v>130</v>
      </c>
      <c r="S103" s="331" t="s">
        <v>710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689</v>
      </c>
      <c r="B104" s="28"/>
      <c r="C104" s="276"/>
      <c r="D104" s="285">
        <v>51</v>
      </c>
      <c r="E104" s="1" t="s">
        <v>131</v>
      </c>
      <c r="G104" s="206" t="s">
        <v>2707</v>
      </c>
      <c r="H104" s="28"/>
      <c r="I104" s="28"/>
      <c r="J104" s="285">
        <v>39</v>
      </c>
      <c r="K104" s="1" t="s">
        <v>132</v>
      </c>
      <c r="M104" s="331" t="s">
        <v>1685</v>
      </c>
      <c r="N104" s="28"/>
      <c r="O104" s="276"/>
      <c r="P104" s="285">
        <v>27</v>
      </c>
      <c r="Q104" s="1" t="s">
        <v>130</v>
      </c>
      <c r="S104" s="331" t="s">
        <v>865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684</v>
      </c>
      <c r="B105" s="276"/>
      <c r="C105" s="276"/>
      <c r="D105" s="285">
        <v>51</v>
      </c>
      <c r="E105" s="1" t="s">
        <v>131</v>
      </c>
      <c r="G105" s="331" t="s">
        <v>2090</v>
      </c>
      <c r="H105" s="276"/>
      <c r="I105" s="276"/>
      <c r="J105" s="285">
        <v>38</v>
      </c>
      <c r="K105" s="1" t="s">
        <v>132</v>
      </c>
      <c r="M105" s="331" t="s">
        <v>687</v>
      </c>
      <c r="N105" s="28"/>
      <c r="O105" s="276"/>
      <c r="P105" s="285">
        <v>27</v>
      </c>
      <c r="Q105" s="1" t="s">
        <v>130</v>
      </c>
      <c r="S105" s="331" t="s">
        <v>488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2079</v>
      </c>
      <c r="B106" s="276"/>
      <c r="C106" s="276"/>
      <c r="D106" s="285">
        <v>50</v>
      </c>
      <c r="E106" s="1" t="s">
        <v>131</v>
      </c>
      <c r="G106" s="331" t="s">
        <v>705</v>
      </c>
      <c r="H106" s="276"/>
      <c r="I106" s="276"/>
      <c r="J106" s="285">
        <v>38</v>
      </c>
      <c r="K106" s="1" t="s">
        <v>132</v>
      </c>
      <c r="M106" s="331" t="s">
        <v>972</v>
      </c>
      <c r="N106" s="28"/>
      <c r="O106" s="276"/>
      <c r="P106" s="285">
        <v>27</v>
      </c>
      <c r="Q106" s="1" t="s">
        <v>130</v>
      </c>
      <c r="S106" s="331" t="s">
        <v>2104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974</v>
      </c>
      <c r="B107" s="276"/>
      <c r="C107" s="276"/>
      <c r="D107" s="285">
        <v>50</v>
      </c>
      <c r="E107" s="1" t="s">
        <v>131</v>
      </c>
      <c r="G107" s="331" t="s">
        <v>637</v>
      </c>
      <c r="H107" s="276"/>
      <c r="I107" s="276"/>
      <c r="J107" s="285">
        <v>38</v>
      </c>
      <c r="K107" s="1" t="s">
        <v>132</v>
      </c>
      <c r="M107" s="331" t="s">
        <v>2103</v>
      </c>
      <c r="N107" s="28"/>
      <c r="O107" s="276"/>
      <c r="P107" s="285">
        <v>27</v>
      </c>
      <c r="Q107" s="1" t="s">
        <v>130</v>
      </c>
      <c r="S107" s="331" t="s">
        <v>1740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1224</v>
      </c>
      <c r="B108" s="276"/>
      <c r="C108" s="276"/>
      <c r="D108" s="285">
        <v>50</v>
      </c>
      <c r="E108" s="1" t="s">
        <v>131</v>
      </c>
      <c r="G108" s="331" t="s">
        <v>651</v>
      </c>
      <c r="H108" s="276"/>
      <c r="I108" s="276"/>
      <c r="J108" s="285">
        <v>38</v>
      </c>
      <c r="K108" s="1" t="s">
        <v>132</v>
      </c>
      <c r="M108" s="331" t="s">
        <v>854</v>
      </c>
      <c r="N108" s="28"/>
      <c r="O108" s="276"/>
      <c r="P108" s="285">
        <v>27</v>
      </c>
      <c r="Q108" s="1" t="s">
        <v>130</v>
      </c>
      <c r="S108" s="331" t="s">
        <v>1001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2661</v>
      </c>
      <c r="B109" s="28"/>
      <c r="C109" s="28"/>
      <c r="D109" s="285">
        <v>50</v>
      </c>
      <c r="E109" s="1" t="s">
        <v>131</v>
      </c>
      <c r="G109" s="331" t="s">
        <v>539</v>
      </c>
      <c r="H109" s="276"/>
      <c r="I109" s="276"/>
      <c r="J109" s="285">
        <v>38</v>
      </c>
      <c r="K109" s="1" t="s">
        <v>132</v>
      </c>
      <c r="M109" s="206" t="s">
        <v>2702</v>
      </c>
      <c r="N109" s="28"/>
      <c r="O109" s="28"/>
      <c r="P109" s="285">
        <v>27</v>
      </c>
      <c r="Q109" s="1" t="s">
        <v>130</v>
      </c>
      <c r="S109" s="331" t="s">
        <v>990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967</v>
      </c>
      <c r="B110" s="28"/>
      <c r="C110" s="276"/>
      <c r="D110" s="285">
        <v>49</v>
      </c>
      <c r="E110" s="1" t="s">
        <v>131</v>
      </c>
      <c r="G110" s="331" t="s">
        <v>1238</v>
      </c>
      <c r="H110" s="276"/>
      <c r="I110" s="276"/>
      <c r="J110" s="285">
        <v>38</v>
      </c>
      <c r="K110" s="1" t="s">
        <v>132</v>
      </c>
      <c r="M110" s="206" t="s">
        <v>2821</v>
      </c>
      <c r="N110" s="28"/>
      <c r="O110" s="28"/>
      <c r="P110" s="285">
        <v>27</v>
      </c>
      <c r="Q110" s="1" t="s">
        <v>130</v>
      </c>
      <c r="S110" s="331" t="s">
        <v>1293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2113</v>
      </c>
      <c r="B111" s="28"/>
      <c r="C111" s="276"/>
      <c r="D111" s="285">
        <v>49</v>
      </c>
      <c r="E111" s="1" t="s">
        <v>131</v>
      </c>
      <c r="G111" s="331" t="s">
        <v>554</v>
      </c>
      <c r="H111" s="276"/>
      <c r="I111" s="276"/>
      <c r="J111" s="285">
        <v>38</v>
      </c>
      <c r="K111" s="1" t="s">
        <v>132</v>
      </c>
      <c r="M111" s="331" t="s">
        <v>618</v>
      </c>
      <c r="N111" s="276"/>
      <c r="O111" s="276"/>
      <c r="P111" s="285">
        <v>26</v>
      </c>
      <c r="Q111" s="1" t="s">
        <v>130</v>
      </c>
      <c r="S111" s="206" t="s">
        <v>2760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2812</v>
      </c>
      <c r="B112" s="28"/>
      <c r="C112" s="28"/>
      <c r="D112" s="285">
        <v>49</v>
      </c>
      <c r="E112" s="1" t="s">
        <v>131</v>
      </c>
      <c r="G112" s="331" t="s">
        <v>1455</v>
      </c>
      <c r="H112" s="28"/>
      <c r="I112" s="276"/>
      <c r="J112" s="285">
        <v>37</v>
      </c>
      <c r="K112" s="1" t="s">
        <v>132</v>
      </c>
      <c r="M112" s="331" t="s">
        <v>1257</v>
      </c>
      <c r="N112" s="276"/>
      <c r="O112" s="276"/>
      <c r="P112" s="285">
        <v>26</v>
      </c>
      <c r="Q112" s="1" t="s">
        <v>130</v>
      </c>
      <c r="S112" s="206" t="s">
        <v>2669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860</v>
      </c>
      <c r="B113" s="28"/>
      <c r="C113" s="276"/>
      <c r="D113" s="285">
        <v>48</v>
      </c>
      <c r="E113" s="1" t="s">
        <v>131</v>
      </c>
      <c r="G113" s="331" t="s">
        <v>964</v>
      </c>
      <c r="H113" s="28"/>
      <c r="I113" s="276"/>
      <c r="J113" s="285">
        <v>37</v>
      </c>
      <c r="K113" s="1" t="s">
        <v>132</v>
      </c>
      <c r="M113" s="410" t="s">
        <v>3193</v>
      </c>
      <c r="N113" s="276"/>
      <c r="O113" s="276"/>
      <c r="P113" s="285">
        <v>26</v>
      </c>
      <c r="Q113" s="1" t="s">
        <v>130</v>
      </c>
      <c r="S113" s="206" t="s">
        <v>2340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506</v>
      </c>
      <c r="B114" s="276"/>
      <c r="C114" s="276"/>
      <c r="D114" s="285">
        <v>48</v>
      </c>
      <c r="E114" s="1" t="s">
        <v>131</v>
      </c>
      <c r="G114" s="331" t="s">
        <v>2081</v>
      </c>
      <c r="H114" s="276"/>
      <c r="I114" s="276"/>
      <c r="J114" s="285">
        <v>37</v>
      </c>
      <c r="K114" s="1" t="s">
        <v>132</v>
      </c>
      <c r="M114" s="331" t="s">
        <v>707</v>
      </c>
      <c r="N114" s="276"/>
      <c r="O114" s="276"/>
      <c r="P114" s="285">
        <v>26</v>
      </c>
      <c r="Q114" s="1" t="s">
        <v>130</v>
      </c>
      <c r="S114" s="206" t="s">
        <v>2813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594</v>
      </c>
      <c r="B115" s="28"/>
      <c r="C115" s="276"/>
      <c r="D115" s="285">
        <v>48</v>
      </c>
      <c r="E115" s="1" t="s">
        <v>131</v>
      </c>
      <c r="G115" s="331" t="s">
        <v>573</v>
      </c>
      <c r="H115" s="28"/>
      <c r="I115" s="276"/>
      <c r="J115" s="285">
        <v>36</v>
      </c>
      <c r="K115" s="1" t="s">
        <v>132</v>
      </c>
      <c r="M115" s="331" t="s">
        <v>955</v>
      </c>
      <c r="N115" s="276"/>
      <c r="O115" s="276"/>
      <c r="P115" s="285">
        <v>26</v>
      </c>
      <c r="Q115" s="1" t="s">
        <v>130</v>
      </c>
      <c r="S115" s="399" t="s">
        <v>2745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559</v>
      </c>
      <c r="H116" s="276"/>
      <c r="I116" s="276"/>
      <c r="J116" s="285">
        <v>36</v>
      </c>
      <c r="K116" s="1" t="s">
        <v>132</v>
      </c>
      <c r="M116" s="206" t="s">
        <v>2346</v>
      </c>
      <c r="N116" s="28"/>
      <c r="O116" s="28"/>
      <c r="P116" s="285">
        <v>25</v>
      </c>
      <c r="Q116" s="1" t="s">
        <v>130</v>
      </c>
      <c r="S116" s="331" t="s">
        <v>650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2719</v>
      </c>
      <c r="H117" s="28"/>
      <c r="I117" s="28"/>
      <c r="J117" s="285">
        <v>36</v>
      </c>
      <c r="K117" s="1" t="s">
        <v>132</v>
      </c>
      <c r="M117" s="206" t="s">
        <v>2330</v>
      </c>
      <c r="N117" s="28"/>
      <c r="O117" s="28"/>
      <c r="P117" s="285">
        <v>25</v>
      </c>
      <c r="Q117" s="1" t="s">
        <v>130</v>
      </c>
      <c r="S117" s="331" t="s">
        <v>708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571</v>
      </c>
      <c r="H118" s="276"/>
      <c r="I118" s="276"/>
      <c r="J118" s="285">
        <v>35</v>
      </c>
      <c r="K118" s="1" t="s">
        <v>132</v>
      </c>
      <c r="M118" s="206" t="s">
        <v>3115</v>
      </c>
      <c r="N118" s="28"/>
      <c r="O118" s="28"/>
      <c r="P118" s="285">
        <v>25</v>
      </c>
      <c r="Q118" s="1" t="s">
        <v>130</v>
      </c>
      <c r="S118" s="331" t="s">
        <v>2166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980</v>
      </c>
      <c r="H119" s="276"/>
      <c r="I119" s="276"/>
      <c r="J119" s="285">
        <v>35</v>
      </c>
      <c r="K119" s="1" t="s">
        <v>132</v>
      </c>
      <c r="M119" s="206" t="s">
        <v>2354</v>
      </c>
      <c r="N119" s="28"/>
      <c r="O119" s="28"/>
      <c r="P119" s="285">
        <v>25</v>
      </c>
      <c r="Q119" s="1" t="s">
        <v>130</v>
      </c>
      <c r="S119" s="331" t="s">
        <v>716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682</v>
      </c>
      <c r="H120" s="276"/>
      <c r="I120" s="276"/>
      <c r="J120" s="285">
        <v>35</v>
      </c>
      <c r="K120" s="1" t="s">
        <v>132</v>
      </c>
      <c r="M120" s="331" t="s">
        <v>646</v>
      </c>
      <c r="N120" s="28"/>
      <c r="O120" s="276"/>
      <c r="P120" s="285">
        <v>24</v>
      </c>
      <c r="Q120" s="1" t="s">
        <v>130</v>
      </c>
      <c r="S120" s="206" t="s">
        <v>2597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970</v>
      </c>
      <c r="H121" s="28"/>
      <c r="I121" s="276"/>
      <c r="J121" s="285">
        <v>35</v>
      </c>
      <c r="K121" s="1" t="s">
        <v>132</v>
      </c>
      <c r="M121" s="331" t="s">
        <v>510</v>
      </c>
      <c r="N121" s="276"/>
      <c r="O121" s="276"/>
      <c r="P121" s="285">
        <v>24</v>
      </c>
      <c r="Q121" s="1" t="s">
        <v>130</v>
      </c>
      <c r="S121" s="206" t="s">
        <v>2581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2333</v>
      </c>
      <c r="H122" s="28"/>
      <c r="I122" s="28"/>
      <c r="J122" s="285">
        <v>35</v>
      </c>
      <c r="K122" s="1" t="s">
        <v>132</v>
      </c>
      <c r="M122" s="331" t="s">
        <v>1698</v>
      </c>
      <c r="N122" s="28"/>
      <c r="O122" s="276"/>
      <c r="P122" s="285">
        <v>24</v>
      </c>
      <c r="Q122" s="1" t="s">
        <v>130</v>
      </c>
      <c r="S122" s="206" t="s">
        <v>2855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2811</v>
      </c>
      <c r="H123" s="28"/>
      <c r="I123" s="28"/>
      <c r="J123" s="285">
        <v>35</v>
      </c>
      <c r="K123" s="1" t="s">
        <v>132</v>
      </c>
      <c r="M123" s="331" t="s">
        <v>583</v>
      </c>
      <c r="N123" s="276"/>
      <c r="O123" s="276"/>
      <c r="P123" s="285">
        <v>24</v>
      </c>
      <c r="Q123" s="1" t="s">
        <v>130</v>
      </c>
      <c r="S123" s="206" t="s">
        <v>2531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988</v>
      </c>
      <c r="H124" s="28"/>
      <c r="I124" s="276"/>
      <c r="J124" s="285">
        <v>34</v>
      </c>
      <c r="K124" s="1" t="s">
        <v>132</v>
      </c>
      <c r="M124" s="206" t="s">
        <v>2859</v>
      </c>
      <c r="N124" s="28"/>
      <c r="O124" s="28"/>
      <c r="P124" s="285">
        <v>24</v>
      </c>
      <c r="Q124" s="1" t="s">
        <v>130</v>
      </c>
      <c r="S124" s="206" t="s">
        <v>2529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589</v>
      </c>
      <c r="H125" s="28"/>
      <c r="I125" s="276"/>
      <c r="J125" s="285">
        <v>34</v>
      </c>
      <c r="K125" s="1" t="s">
        <v>132</v>
      </c>
      <c r="M125" s="206" t="s">
        <v>2830</v>
      </c>
      <c r="N125" s="28"/>
      <c r="O125" s="28"/>
      <c r="P125" s="285">
        <v>24</v>
      </c>
      <c r="Q125" s="1" t="s">
        <v>130</v>
      </c>
      <c r="S125" s="206" t="s">
        <v>2616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2713</v>
      </c>
      <c r="H126" s="28"/>
      <c r="I126" s="28"/>
      <c r="J126" s="285">
        <v>34</v>
      </c>
      <c r="K126" s="1" t="s">
        <v>132</v>
      </c>
      <c r="M126" s="206" t="s">
        <v>2665</v>
      </c>
      <c r="N126" s="28"/>
      <c r="O126" s="28"/>
      <c r="P126" s="285">
        <v>24</v>
      </c>
      <c r="Q126" s="1" t="s">
        <v>130</v>
      </c>
      <c r="S126" s="331" t="s">
        <v>1199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555</v>
      </c>
      <c r="H127" s="28"/>
      <c r="I127" s="276"/>
      <c r="J127" s="285">
        <v>33</v>
      </c>
      <c r="K127" s="1" t="s">
        <v>132</v>
      </c>
      <c r="M127" s="206" t="s">
        <v>3132</v>
      </c>
      <c r="N127" s="28"/>
      <c r="O127" s="28"/>
      <c r="P127" s="285">
        <v>24</v>
      </c>
      <c r="Q127" s="1" t="s">
        <v>130</v>
      </c>
      <c r="S127" s="331" t="s">
        <v>2085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2129</v>
      </c>
      <c r="H128" s="28"/>
      <c r="I128" s="276"/>
      <c r="J128" s="285">
        <v>33</v>
      </c>
      <c r="K128" s="1" t="s">
        <v>132</v>
      </c>
      <c r="M128" s="331" t="s">
        <v>693</v>
      </c>
      <c r="N128" s="28"/>
      <c r="O128" s="276"/>
      <c r="P128" s="285">
        <v>23</v>
      </c>
      <c r="Q128" s="1" t="s">
        <v>130</v>
      </c>
      <c r="S128" s="331" t="s">
        <v>973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1709</v>
      </c>
      <c r="H129" s="276"/>
      <c r="I129" s="276"/>
      <c r="J129" s="285">
        <v>33</v>
      </c>
      <c r="K129" s="1" t="s">
        <v>132</v>
      </c>
      <c r="M129" s="331" t="s">
        <v>2086</v>
      </c>
      <c r="N129" s="276"/>
      <c r="O129" s="276"/>
      <c r="P129" s="285">
        <v>23</v>
      </c>
      <c r="Q129" s="1" t="s">
        <v>130</v>
      </c>
      <c r="S129" s="331" t="s">
        <v>821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1269</v>
      </c>
      <c r="H130" s="276"/>
      <c r="I130" s="276"/>
      <c r="J130" s="285">
        <v>33</v>
      </c>
      <c r="K130" s="1" t="s">
        <v>132</v>
      </c>
      <c r="M130" s="331" t="s">
        <v>597</v>
      </c>
      <c r="N130" s="276"/>
      <c r="O130" s="276"/>
      <c r="P130" s="285">
        <v>23</v>
      </c>
      <c r="Q130" s="1" t="s">
        <v>130</v>
      </c>
      <c r="S130" s="331" t="s">
        <v>836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2736</v>
      </c>
      <c r="H131" s="28"/>
      <c r="I131" s="28"/>
      <c r="J131" s="285">
        <v>33</v>
      </c>
      <c r="K131" s="1" t="s">
        <v>132</v>
      </c>
      <c r="M131" s="331" t="s">
        <v>859</v>
      </c>
      <c r="N131" s="276"/>
      <c r="O131" s="276"/>
      <c r="P131" s="285">
        <v>23</v>
      </c>
      <c r="Q131" s="1" t="s">
        <v>130</v>
      </c>
      <c r="S131" s="331" t="s">
        <v>838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2329</v>
      </c>
      <c r="H132" s="28"/>
      <c r="I132" s="28"/>
      <c r="J132" s="285">
        <v>33</v>
      </c>
      <c r="K132" s="1" t="s">
        <v>132</v>
      </c>
      <c r="M132" s="206" t="s">
        <v>2337</v>
      </c>
      <c r="N132" s="28"/>
      <c r="O132" s="28"/>
      <c r="P132" s="285">
        <v>23</v>
      </c>
      <c r="Q132" s="1" t="s">
        <v>130</v>
      </c>
      <c r="S132" s="331" t="s">
        <v>2134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2873</v>
      </c>
      <c r="H133" s="28"/>
      <c r="I133" s="28"/>
      <c r="J133" s="285">
        <v>33</v>
      </c>
      <c r="K133" s="1" t="s">
        <v>132</v>
      </c>
      <c r="M133" s="206" t="s">
        <v>2826</v>
      </c>
      <c r="N133" s="28"/>
      <c r="O133" s="28"/>
      <c r="P133" s="285">
        <v>23</v>
      </c>
      <c r="Q133" s="1" t="s">
        <v>130</v>
      </c>
      <c r="S133" s="331" t="s">
        <v>563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2675</v>
      </c>
      <c r="H134" s="28"/>
      <c r="I134" s="28"/>
      <c r="J134" s="285">
        <v>33</v>
      </c>
      <c r="K134" s="1" t="s">
        <v>132</v>
      </c>
      <c r="M134" s="206" t="s">
        <v>2530</v>
      </c>
      <c r="N134" s="28"/>
      <c r="O134" s="28"/>
      <c r="P134" s="285">
        <v>23</v>
      </c>
      <c r="Q134" s="1" t="s">
        <v>130</v>
      </c>
      <c r="S134" s="331" t="s">
        <v>957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1451</v>
      </c>
      <c r="H135" s="276"/>
      <c r="I135" s="276"/>
      <c r="J135" s="285">
        <v>32</v>
      </c>
      <c r="K135" s="1" t="s">
        <v>132</v>
      </c>
      <c r="M135" s="331" t="s">
        <v>2132</v>
      </c>
      <c r="N135" s="28"/>
      <c r="O135" s="276"/>
      <c r="P135" s="285">
        <v>22</v>
      </c>
      <c r="Q135" s="1" t="s">
        <v>130</v>
      </c>
      <c r="S135" s="331" t="s">
        <v>697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2105</v>
      </c>
      <c r="H136" s="28"/>
      <c r="I136" s="276"/>
      <c r="J136" s="285">
        <v>32</v>
      </c>
      <c r="K136" s="1" t="s">
        <v>132</v>
      </c>
      <c r="M136" s="331" t="s">
        <v>590</v>
      </c>
      <c r="N136" s="276"/>
      <c r="O136" s="276"/>
      <c r="P136" s="285">
        <v>22</v>
      </c>
      <c r="Q136" s="1" t="s">
        <v>130</v>
      </c>
      <c r="S136" s="331" t="s">
        <v>898</v>
      </c>
      <c r="T136" s="276"/>
      <c r="U136" s="276"/>
      <c r="V136" s="285">
        <v>15</v>
      </c>
      <c r="W136" s="1" t="s">
        <v>129</v>
      </c>
    </row>
    <row r="137" spans="7:23" ht="18">
      <c r="G137" s="410" t="s">
        <v>3195</v>
      </c>
      <c r="H137" s="276"/>
      <c r="I137" s="276"/>
      <c r="J137" s="285">
        <v>32</v>
      </c>
      <c r="K137" s="1" t="s">
        <v>132</v>
      </c>
      <c r="M137" s="331" t="s">
        <v>629</v>
      </c>
      <c r="N137" s="28"/>
      <c r="O137" s="276"/>
      <c r="P137" s="285">
        <v>22</v>
      </c>
      <c r="Q137" s="1" t="s">
        <v>130</v>
      </c>
      <c r="S137" s="331" t="s">
        <v>2161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1264</v>
      </c>
      <c r="H138" s="28"/>
      <c r="I138" s="276"/>
      <c r="J138" s="285">
        <v>32</v>
      </c>
      <c r="K138" s="1" t="s">
        <v>132</v>
      </c>
      <c r="M138" s="331" t="s">
        <v>1226</v>
      </c>
      <c r="N138" s="276"/>
      <c r="O138" s="276"/>
      <c r="P138" s="285">
        <v>22</v>
      </c>
      <c r="Q138" s="1" t="s">
        <v>130</v>
      </c>
      <c r="S138" s="331" t="s">
        <v>647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691</v>
      </c>
      <c r="H139" s="276"/>
      <c r="I139" s="276"/>
      <c r="J139" s="285">
        <v>31</v>
      </c>
      <c r="K139" s="1" t="s">
        <v>132</v>
      </c>
      <c r="M139" s="331" t="s">
        <v>1683</v>
      </c>
      <c r="N139" s="28"/>
      <c r="O139" s="28"/>
      <c r="P139" s="285">
        <v>22</v>
      </c>
      <c r="Q139" s="1" t="s">
        <v>130</v>
      </c>
      <c r="S139" s="331" t="s">
        <v>2110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2532</v>
      </c>
      <c r="H140" s="28"/>
      <c r="I140" s="28"/>
      <c r="J140" s="285">
        <v>31</v>
      </c>
      <c r="K140" s="1" t="s">
        <v>132</v>
      </c>
      <c r="M140" s="331" t="s">
        <v>2153</v>
      </c>
      <c r="N140" s="28"/>
      <c r="O140" s="276"/>
      <c r="P140" s="285">
        <v>22</v>
      </c>
      <c r="Q140" s="1" t="s">
        <v>130</v>
      </c>
      <c r="S140" s="206" t="s">
        <v>2682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2759</v>
      </c>
      <c r="H141" s="28"/>
      <c r="I141" s="28"/>
      <c r="J141" s="285">
        <v>31</v>
      </c>
      <c r="K141" s="1" t="s">
        <v>132</v>
      </c>
      <c r="M141" s="331" t="s">
        <v>2087</v>
      </c>
      <c r="N141" s="276"/>
      <c r="O141" s="276"/>
      <c r="P141" s="285">
        <v>22</v>
      </c>
      <c r="Q141" s="1" t="s">
        <v>130</v>
      </c>
      <c r="S141" s="206" t="s">
        <v>2698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2847</v>
      </c>
      <c r="H142" s="28"/>
      <c r="I142" s="28"/>
      <c r="J142" s="285">
        <v>31</v>
      </c>
      <c r="K142" s="1" t="s">
        <v>132</v>
      </c>
      <c r="M142" s="331" t="s">
        <v>2106</v>
      </c>
      <c r="N142" s="28"/>
      <c r="O142" s="276"/>
      <c r="P142" s="285">
        <v>22</v>
      </c>
      <c r="Q142" s="1" t="s">
        <v>130</v>
      </c>
      <c r="S142" s="206" t="s">
        <v>2701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2609</v>
      </c>
      <c r="H143" s="28"/>
      <c r="I143" s="28"/>
      <c r="J143" s="285">
        <v>31</v>
      </c>
      <c r="K143" s="1" t="s">
        <v>132</v>
      </c>
      <c r="M143" s="206" t="s">
        <v>2595</v>
      </c>
      <c r="N143" s="28"/>
      <c r="O143" s="28"/>
      <c r="P143" s="285">
        <v>22</v>
      </c>
      <c r="Q143" s="1" t="s">
        <v>130</v>
      </c>
      <c r="S143" s="206" t="s">
        <v>2778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2799</v>
      </c>
      <c r="N144" s="28"/>
      <c r="O144" s="28"/>
      <c r="P144" s="285">
        <v>22</v>
      </c>
      <c r="Q144" s="1" t="s">
        <v>130</v>
      </c>
      <c r="S144" s="206" t="s">
        <v>2828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2823</v>
      </c>
      <c r="N145" s="28"/>
      <c r="O145" s="28"/>
      <c r="P145" s="285">
        <v>22</v>
      </c>
      <c r="Q145" s="1" t="s">
        <v>130</v>
      </c>
      <c r="S145" s="206" t="s">
        <v>2886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2094</v>
      </c>
      <c r="N146" s="276"/>
      <c r="O146" s="276"/>
      <c r="P146" s="285">
        <v>21</v>
      </c>
      <c r="Q146" s="1" t="s">
        <v>130</v>
      </c>
      <c r="S146" s="206" t="s">
        <v>2632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663</v>
      </c>
      <c r="N147" s="28"/>
      <c r="O147" s="276"/>
      <c r="P147" s="285">
        <v>21</v>
      </c>
      <c r="Q147" s="1" t="s">
        <v>130</v>
      </c>
      <c r="S147" s="206" t="s">
        <v>3137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1728</v>
      </c>
      <c r="N148" s="28"/>
      <c r="O148" s="276"/>
      <c r="P148" s="285">
        <v>20</v>
      </c>
      <c r="Q148" s="1" t="s">
        <v>130</v>
      </c>
      <c r="S148" s="331" t="s">
        <v>998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1272</v>
      </c>
      <c r="N149" s="28"/>
      <c r="O149" s="276"/>
      <c r="P149" s="285">
        <v>20</v>
      </c>
      <c r="Q149" s="1" t="s">
        <v>130</v>
      </c>
      <c r="S149" s="331" t="s">
        <v>577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1267</v>
      </c>
      <c r="N150" s="28"/>
      <c r="O150" s="276"/>
      <c r="P150" s="285">
        <v>20</v>
      </c>
      <c r="Q150" s="1" t="s">
        <v>130</v>
      </c>
      <c r="S150" s="331" t="s">
        <v>875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1722</v>
      </c>
      <c r="N151" s="28"/>
      <c r="O151" s="276"/>
      <c r="P151" s="285">
        <v>20</v>
      </c>
      <c r="Q151" s="1" t="s">
        <v>130</v>
      </c>
      <c r="S151" s="331" t="s">
        <v>2128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2846</v>
      </c>
      <c r="N152" s="28"/>
      <c r="O152" s="28"/>
      <c r="P152" s="285">
        <v>20</v>
      </c>
      <c r="Q152" s="1" t="s">
        <v>130</v>
      </c>
      <c r="S152" s="331" t="s">
        <v>673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2572</v>
      </c>
      <c r="N153" s="50"/>
      <c r="O153" s="50"/>
      <c r="P153" s="285">
        <v>20</v>
      </c>
      <c r="Q153" s="1" t="s">
        <v>130</v>
      </c>
      <c r="S153" s="331" t="s">
        <v>565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2755</v>
      </c>
      <c r="N154" s="28"/>
      <c r="O154" s="28"/>
      <c r="P154" s="285">
        <v>20</v>
      </c>
      <c r="Q154" s="1" t="s">
        <v>130</v>
      </c>
      <c r="S154" s="331" t="s">
        <v>1795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2610</v>
      </c>
      <c r="N155" s="28"/>
      <c r="O155" s="28"/>
      <c r="P155" s="285">
        <v>20</v>
      </c>
      <c r="Q155" s="1" t="s">
        <v>130</v>
      </c>
      <c r="S155" s="331" t="s">
        <v>1450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2870</v>
      </c>
      <c r="N156" s="28"/>
      <c r="O156" s="28"/>
      <c r="P156" s="285">
        <v>20</v>
      </c>
      <c r="Q156" s="1" t="s">
        <v>130</v>
      </c>
      <c r="S156" s="331" t="s">
        <v>709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2639</v>
      </c>
      <c r="N157" s="28"/>
      <c r="O157" s="28"/>
      <c r="P157" s="285">
        <v>20</v>
      </c>
      <c r="Q157" s="1" t="s">
        <v>130</v>
      </c>
      <c r="S157" s="331" t="s">
        <v>588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2772</v>
      </c>
      <c r="N158" s="28"/>
      <c r="O158" s="28"/>
      <c r="P158" s="285">
        <v>20</v>
      </c>
      <c r="Q158" s="1" t="s">
        <v>130</v>
      </c>
      <c r="S158" s="206" t="s">
        <v>2716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2606</v>
      </c>
      <c r="N159" s="28"/>
      <c r="O159" s="28"/>
      <c r="P159" s="285">
        <v>20</v>
      </c>
      <c r="Q159" s="1" t="s">
        <v>130</v>
      </c>
      <c r="S159" s="206" t="s">
        <v>2789</v>
      </c>
      <c r="T159" s="28"/>
      <c r="U159" s="28"/>
      <c r="V159" s="285">
        <v>14</v>
      </c>
      <c r="W159" s="1" t="s">
        <v>129</v>
      </c>
    </row>
    <row r="160" spans="13:23" ht="18">
      <c r="M160" s="399" t="s">
        <v>2619</v>
      </c>
      <c r="N160" s="28"/>
      <c r="O160" s="28"/>
      <c r="P160" s="285">
        <v>20</v>
      </c>
      <c r="Q160" s="1" t="s">
        <v>130</v>
      </c>
      <c r="S160" s="409" t="s">
        <v>3197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2633</v>
      </c>
      <c r="N161" s="28"/>
      <c r="O161" s="28"/>
      <c r="P161" s="285">
        <v>20</v>
      </c>
      <c r="Q161" s="1" t="s">
        <v>130</v>
      </c>
      <c r="S161" s="206" t="s">
        <v>2865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2355</v>
      </c>
      <c r="N162" s="28"/>
      <c r="O162" s="28"/>
      <c r="P162" s="285">
        <v>20</v>
      </c>
      <c r="Q162" s="1" t="s">
        <v>130</v>
      </c>
      <c r="S162" s="206" t="s">
        <v>2625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521</v>
      </c>
      <c r="N163" s="276"/>
      <c r="O163" s="276"/>
      <c r="P163" s="285">
        <v>19</v>
      </c>
      <c r="Q163" s="1" t="s">
        <v>130</v>
      </c>
      <c r="S163" s="206" t="s">
        <v>2739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550</v>
      </c>
      <c r="N164" s="276"/>
      <c r="O164" s="276"/>
      <c r="P164" s="285">
        <v>19</v>
      </c>
      <c r="Q164" s="1" t="s">
        <v>130</v>
      </c>
      <c r="S164" s="206" t="s">
        <v>2596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1846</v>
      </c>
      <c r="N165" s="276"/>
      <c r="O165" s="276"/>
      <c r="P165" s="285">
        <v>19</v>
      </c>
      <c r="Q165" s="1" t="s">
        <v>130</v>
      </c>
      <c r="S165" s="331" t="s">
        <v>897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2125</v>
      </c>
      <c r="N166" s="28"/>
      <c r="O166" s="276"/>
      <c r="P166" s="285">
        <v>19</v>
      </c>
      <c r="Q166" s="1" t="s">
        <v>130</v>
      </c>
      <c r="S166" s="331" t="s">
        <v>653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619</v>
      </c>
      <c r="N167" s="28"/>
      <c r="O167" s="276"/>
      <c r="P167" s="285">
        <v>19</v>
      </c>
      <c r="Q167" s="1" t="s">
        <v>130</v>
      </c>
      <c r="S167" s="331" t="s">
        <v>848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661</v>
      </c>
      <c r="N168" s="28"/>
      <c r="O168" s="276"/>
      <c r="P168" s="285">
        <v>19</v>
      </c>
      <c r="Q168" s="1" t="s">
        <v>130</v>
      </c>
      <c r="S168" s="331" t="s">
        <v>824</v>
      </c>
      <c r="T168" s="28"/>
      <c r="U168" s="276"/>
      <c r="V168" s="285">
        <v>13</v>
      </c>
      <c r="W168" s="1" t="s">
        <v>129</v>
      </c>
    </row>
    <row r="169" spans="13:23" ht="18">
      <c r="M169" s="410" t="s">
        <v>3187</v>
      </c>
      <c r="N169" s="28"/>
      <c r="O169" s="276"/>
      <c r="P169" s="285">
        <v>19</v>
      </c>
      <c r="Q169" s="1" t="s">
        <v>130</v>
      </c>
      <c r="S169" s="331" t="s">
        <v>1207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991</v>
      </c>
      <c r="N170" s="276"/>
      <c r="O170" s="276"/>
      <c r="P170" s="285">
        <v>19</v>
      </c>
      <c r="Q170" s="1" t="s">
        <v>130</v>
      </c>
      <c r="S170" s="331" t="s">
        <v>1720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2076</v>
      </c>
      <c r="N171" s="276"/>
      <c r="O171" s="276"/>
      <c r="P171" s="285">
        <v>19</v>
      </c>
      <c r="Q171" s="1" t="s">
        <v>130</v>
      </c>
      <c r="S171" s="331" t="s">
        <v>502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1717</v>
      </c>
      <c r="N172" s="28"/>
      <c r="O172" s="276"/>
      <c r="P172" s="285">
        <v>19</v>
      </c>
      <c r="Q172" s="1" t="s">
        <v>130</v>
      </c>
      <c r="S172" s="331" t="s">
        <v>630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450</v>
      </c>
      <c r="N173" s="28"/>
      <c r="O173" s="276"/>
      <c r="P173" s="285">
        <v>19</v>
      </c>
      <c r="Q173" s="1" t="s">
        <v>130</v>
      </c>
      <c r="S173" s="331" t="s">
        <v>1265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2327</v>
      </c>
      <c r="N174" s="28"/>
      <c r="O174" s="28"/>
      <c r="P174" s="285">
        <v>19</v>
      </c>
      <c r="Q174" s="1" t="s">
        <v>130</v>
      </c>
      <c r="S174" s="331" t="s">
        <v>584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2686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2689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2627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2575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2814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1191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959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1847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1859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2071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721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1197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1208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624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2092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2905</v>
      </c>
      <c r="T190" s="28"/>
      <c r="U190" s="28"/>
      <c r="V190" s="285">
        <v>12</v>
      </c>
      <c r="W190" s="1" t="s">
        <v>129</v>
      </c>
    </row>
    <row r="191" spans="19:23" ht="18">
      <c r="S191" s="399" t="s">
        <v>2537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2600</v>
      </c>
      <c r="T192" s="28"/>
      <c r="U192" s="28"/>
      <c r="V192" s="285">
        <v>12</v>
      </c>
      <c r="W192" s="1" t="s">
        <v>129</v>
      </c>
    </row>
    <row r="193" spans="19:23" ht="18">
      <c r="S193" s="409" t="s">
        <v>3225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3134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702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1739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2131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2135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1858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1262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703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704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1733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833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874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2882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2621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2866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2574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2584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2334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2704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3152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2121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989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1703</v>
      </c>
      <c r="T216" s="28"/>
      <c r="U216" s="276"/>
      <c r="V216" s="285">
        <v>10</v>
      </c>
      <c r="W216" s="1" t="s">
        <v>129</v>
      </c>
    </row>
    <row r="217" spans="19:23" ht="18">
      <c r="S217" s="410" t="s">
        <v>3188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843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700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1301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648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1291</v>
      </c>
      <c r="T222" s="28"/>
      <c r="U222" s="276"/>
      <c r="V222" s="285">
        <v>10</v>
      </c>
      <c r="W222" s="1" t="s">
        <v>129</v>
      </c>
    </row>
    <row r="223" spans="19:23" ht="18">
      <c r="S223" s="410" t="s">
        <v>542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596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1297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524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2148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1860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640</v>
      </c>
      <c r="T229" s="276"/>
      <c r="U229" s="276"/>
      <c r="V229" s="285">
        <v>10</v>
      </c>
      <c r="W229" s="1" t="s">
        <v>129</v>
      </c>
    </row>
    <row r="230" spans="19:23" ht="18">
      <c r="S230" s="410" t="s">
        <v>3189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1185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617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2775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2766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2762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2630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2783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2777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2764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2765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2585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2769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2894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2773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2770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2779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694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2124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681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672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1295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2137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1736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858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851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621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1691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895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2091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2159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714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2163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840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2805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2347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2869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2714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2332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2889</v>
      </c>
      <c r="T269" s="28"/>
      <c r="U269" s="28"/>
      <c r="V269" s="285">
        <v>9</v>
      </c>
      <c r="W269" s="1" t="s">
        <v>129</v>
      </c>
    </row>
    <row r="270" spans="19:23" ht="18">
      <c r="S270" s="399" t="s">
        <v>2671</v>
      </c>
      <c r="T270" s="28"/>
      <c r="U270" s="28"/>
      <c r="V270" s="285">
        <v>9</v>
      </c>
      <c r="W270" s="1" t="s">
        <v>129</v>
      </c>
    </row>
    <row r="271" spans="19:23" ht="18">
      <c r="S271" s="399" t="s">
        <v>2839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2641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1187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1222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670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1186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1196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547</v>
      </c>
      <c r="T278" s="276"/>
      <c r="U278" s="276"/>
      <c r="V278" s="285">
        <v>8</v>
      </c>
      <c r="W278" s="1" t="s">
        <v>129</v>
      </c>
    </row>
    <row r="279" spans="19:23" ht="18">
      <c r="S279" s="410" t="s">
        <v>3224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987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852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2674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2564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2680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2856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2895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2580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2706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2563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3117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2692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2635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2802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2715</v>
      </c>
      <c r="T294" s="28"/>
      <c r="U294" s="28"/>
      <c r="V294" s="285">
        <v>8</v>
      </c>
      <c r="W294" s="1" t="s">
        <v>129</v>
      </c>
    </row>
    <row r="295" spans="19:23" ht="18">
      <c r="S295" s="399" t="s">
        <v>2350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2768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2677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3131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983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1861</v>
      </c>
      <c r="T300" s="276"/>
      <c r="U300" s="276"/>
      <c r="V300" s="285">
        <v>7</v>
      </c>
      <c r="W300" s="1" t="s">
        <v>129</v>
      </c>
    </row>
    <row r="301" spans="19:23" ht="18">
      <c r="S301" s="410" t="s">
        <v>3190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467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965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1200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2653</v>
      </c>
      <c r="T305" s="28"/>
      <c r="U305" s="28"/>
      <c r="V305" s="285">
        <v>7</v>
      </c>
      <c r="W305" s="1" t="s">
        <v>129</v>
      </c>
    </row>
    <row r="306" spans="19:23" ht="18">
      <c r="S306" s="409" t="s">
        <v>3223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2693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2740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2845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2893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2744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2732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2876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2883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2358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2861</v>
      </c>
      <c r="T316" s="28"/>
      <c r="U316" s="28"/>
      <c r="V316" s="285">
        <v>7</v>
      </c>
      <c r="W316" s="1" t="s">
        <v>129</v>
      </c>
    </row>
    <row r="317" spans="19:23" ht="18">
      <c r="S317" s="412" t="s">
        <v>3222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1004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1239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595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2133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593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722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723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665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608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850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2096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2111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2599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2898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2874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2634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2854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2607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2718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2345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2645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2699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2662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2825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2731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3162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652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832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537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839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1684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1696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1849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880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543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656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638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2109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1190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654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2138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674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575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2144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445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863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675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1213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896</v>
      </c>
      <c r="T366" s="28"/>
      <c r="U366" s="276"/>
      <c r="V366" s="285">
        <v>5</v>
      </c>
      <c r="W366" s="1" t="s">
        <v>129</v>
      </c>
    </row>
    <row r="367" spans="19:23" ht="18">
      <c r="S367" s="410" t="s">
        <v>3186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982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1298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830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1718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715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2852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2691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2767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2776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2344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2696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2628</v>
      </c>
      <c r="T379" s="28"/>
      <c r="U379" s="28"/>
      <c r="V379" s="285">
        <v>5</v>
      </c>
      <c r="W379" s="1" t="s">
        <v>129</v>
      </c>
    </row>
    <row r="380" spans="19:23" ht="18">
      <c r="S380" s="398" t="s">
        <v>2782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2649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2758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2579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2771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2810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2867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2781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2841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2326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2756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2626</v>
      </c>
      <c r="T391" s="28"/>
      <c r="U391" s="28"/>
      <c r="V391" s="285">
        <v>5</v>
      </c>
      <c r="W391" s="1" t="s">
        <v>129</v>
      </c>
    </row>
    <row r="392" spans="19:23" ht="18">
      <c r="S392" s="398" t="s">
        <v>2761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2741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2748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3110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2757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2659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2774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2784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2527</v>
      </c>
      <c r="T400" s="28"/>
      <c r="U400" s="28"/>
      <c r="V400" s="285">
        <v>5</v>
      </c>
      <c r="W400" s="1" t="s">
        <v>129</v>
      </c>
    </row>
    <row r="401" spans="19:23" ht="18">
      <c r="S401" s="398" t="s">
        <v>2763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2780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3136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3154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3159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3163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849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2093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845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645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2136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604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866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2141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1188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2145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1449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2152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639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496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600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626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869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2803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2833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2656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2863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2551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2831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2875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2879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2884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2730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2809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2646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2710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2747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2815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2734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2877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2864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2302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3156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3160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2122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1201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660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2130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1260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2077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632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1705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1294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556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1288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1699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1856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1743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867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2150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2154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1184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2157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856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997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1212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2162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668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2538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2642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2583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2844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2697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2878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2834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2534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2611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2640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2360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2887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2860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2835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2657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3118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2623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2872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2806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2608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2629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2842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2888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2857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2342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2840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2890</v>
      </c>
      <c r="T495" s="28"/>
      <c r="U495" s="28"/>
      <c r="V495" s="285">
        <v>3</v>
      </c>
      <c r="W495" s="1" t="s">
        <v>129</v>
      </c>
    </row>
    <row r="496" spans="19:23" ht="18">
      <c r="S496" s="399" t="s">
        <v>2742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2750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2751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2848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3138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1729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534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1707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1726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963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1300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615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1216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2126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1690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1797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1730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2147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842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2100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1710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2737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2341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2705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2819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3116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2899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2339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2658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2356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2539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2843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2832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2338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2624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2712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3113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3112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2565</v>
      </c>
      <c r="T534" s="28"/>
      <c r="U534" s="28"/>
      <c r="V534" s="285">
        <v>2</v>
      </c>
      <c r="W534" s="1" t="s">
        <v>129</v>
      </c>
    </row>
    <row r="535" spans="19:23" ht="18">
      <c r="S535" s="399" t="s">
        <v>2335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2654</v>
      </c>
      <c r="T536" s="28"/>
      <c r="U536" s="28"/>
      <c r="V536" s="285">
        <v>2</v>
      </c>
      <c r="W536" s="1" t="s">
        <v>129</v>
      </c>
    </row>
    <row r="537" spans="19:23" ht="18">
      <c r="S537" s="399" t="s">
        <v>2670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2711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2552</v>
      </c>
      <c r="T539" s="28"/>
      <c r="U539" s="28"/>
      <c r="V539" s="285">
        <v>2</v>
      </c>
      <c r="W539" s="1" t="s">
        <v>129</v>
      </c>
    </row>
    <row r="540" spans="19:23" ht="18">
      <c r="S540" s="399" t="s">
        <v>2838</v>
      </c>
      <c r="T540" s="28"/>
      <c r="U540" s="28"/>
      <c r="V540" s="285">
        <v>2</v>
      </c>
      <c r="W540" s="1" t="s">
        <v>129</v>
      </c>
    </row>
    <row r="541" spans="19:23" ht="18">
      <c r="S541" s="399" t="s">
        <v>2567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2885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2650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2571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2897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2816</v>
      </c>
      <c r="T546" s="28"/>
      <c r="U546" s="28"/>
      <c r="V546" s="285">
        <v>2</v>
      </c>
      <c r="W546" s="1" t="s">
        <v>129</v>
      </c>
    </row>
    <row r="547" spans="19:23" ht="18">
      <c r="S547" s="399" t="s">
        <v>2648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2643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2681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2868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2673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3126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3135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3139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3161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1192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1700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2101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581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527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1263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2127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971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544</v>
      </c>
      <c r="T564" s="28"/>
      <c r="U564" s="276"/>
      <c r="V564" s="285">
        <v>1</v>
      </c>
      <c r="W564" s="1" t="s">
        <v>129</v>
      </c>
    </row>
    <row r="565" spans="19:23" ht="18">
      <c r="S565" s="410" t="s">
        <v>3194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2139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975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2142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2143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1851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662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1742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2151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986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2155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2156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1215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2160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1794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678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1732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2164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1253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2708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2664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2850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2594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2818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2598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2612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2636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2862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2352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2700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2351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2647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2743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2578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2749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2678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2672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3119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2679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2853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2622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2651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2881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2676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2829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2325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2817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2836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2343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2849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2601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3109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2709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2655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2824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2535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2871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2361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2906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2735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3121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2827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2804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2880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2896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2694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2733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3114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2660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3140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3150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2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2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2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91"/>
  <sheetViews>
    <sheetView topLeftCell="A220" zoomScaleNormal="100" workbookViewId="0">
      <selection activeCell="J240" sqref="J240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4144</v>
      </c>
    </row>
    <row r="2" spans="1:13" ht="15" customHeight="1">
      <c r="A2" s="490" t="s">
        <v>4558</v>
      </c>
    </row>
    <row r="3" spans="1:13" ht="15" customHeight="1">
      <c r="A3" s="507" t="s">
        <v>4161</v>
      </c>
      <c r="B3" s="508"/>
    </row>
    <row r="4" spans="1:13" ht="15" customHeight="1">
      <c r="A4" s="291" t="s">
        <v>4159</v>
      </c>
      <c r="B4" s="291" t="s">
        <v>2720</v>
      </c>
      <c r="C4" s="291" t="s">
        <v>2721</v>
      </c>
      <c r="D4" s="291" t="s">
        <v>2722</v>
      </c>
      <c r="E4" s="291" t="s">
        <v>2723</v>
      </c>
      <c r="F4" s="291" t="s">
        <v>2724</v>
      </c>
      <c r="G4" s="291" t="s">
        <v>40</v>
      </c>
      <c r="H4" s="454" t="s">
        <v>2467</v>
      </c>
      <c r="M4" s="124" t="s">
        <v>2467</v>
      </c>
    </row>
    <row r="5" spans="1:13" ht="15" customHeight="1">
      <c r="A5" s="25" t="s">
        <v>4565</v>
      </c>
      <c r="B5" s="25" t="s">
        <v>2039</v>
      </c>
      <c r="C5" s="25" t="s">
        <v>4596</v>
      </c>
      <c r="D5" s="25" t="s">
        <v>2022</v>
      </c>
      <c r="E5" s="25" t="s">
        <v>1657</v>
      </c>
      <c r="F5" s="25" t="s">
        <v>784</v>
      </c>
      <c r="G5" s="25" t="s">
        <v>2022</v>
      </c>
      <c r="H5" s="394" t="s">
        <v>2022</v>
      </c>
      <c r="I5" s="221" t="s">
        <v>4773</v>
      </c>
      <c r="M5" s="124"/>
    </row>
    <row r="6" spans="1:13" ht="15" customHeight="1">
      <c r="A6" s="26" t="s">
        <v>2022</v>
      </c>
      <c r="B6" s="26" t="s">
        <v>1657</v>
      </c>
      <c r="C6" s="26" t="s">
        <v>3401</v>
      </c>
      <c r="D6" s="26" t="s">
        <v>2065</v>
      </c>
      <c r="E6" s="26" t="s">
        <v>3416</v>
      </c>
      <c r="F6" s="26" t="s">
        <v>9</v>
      </c>
      <c r="G6" s="26" t="s">
        <v>784</v>
      </c>
      <c r="H6" s="469" t="s">
        <v>4160</v>
      </c>
      <c r="I6" s="221" t="s">
        <v>4773</v>
      </c>
      <c r="M6" t="s">
        <v>2041</v>
      </c>
    </row>
    <row r="7" spans="1:13" ht="15" customHeight="1">
      <c r="A7" s="21" t="s">
        <v>801</v>
      </c>
      <c r="B7" s="21" t="s">
        <v>3416</v>
      </c>
      <c r="C7" s="21" t="s">
        <v>3417</v>
      </c>
      <c r="D7" s="21" t="s">
        <v>797</v>
      </c>
      <c r="E7" s="21" t="s">
        <v>739</v>
      </c>
      <c r="F7" s="21" t="s">
        <v>1652</v>
      </c>
      <c r="G7" s="21" t="s">
        <v>801</v>
      </c>
      <c r="H7" s="394"/>
      <c r="M7">
        <v>1</v>
      </c>
    </row>
    <row r="8" spans="1:13" ht="15" customHeight="1">
      <c r="A8" s="21"/>
      <c r="H8" s="1"/>
    </row>
    <row r="9" spans="1:13" ht="15" customHeight="1">
      <c r="A9" s="490" t="s">
        <v>4559</v>
      </c>
    </row>
    <row r="10" spans="1:13" ht="15" customHeight="1">
      <c r="A10" s="24" t="s">
        <v>4162</v>
      </c>
      <c r="F10" s="450"/>
    </row>
    <row r="11" spans="1:13" ht="15" customHeight="1">
      <c r="A11" s="25" t="s">
        <v>2068</v>
      </c>
      <c r="B11" s="454" t="s">
        <v>2467</v>
      </c>
    </row>
    <row r="12" spans="1:13" ht="15" customHeight="1">
      <c r="A12" s="26" t="s">
        <v>3426</v>
      </c>
      <c r="B12" s="394" t="s">
        <v>2022</v>
      </c>
      <c r="C12" s="221" t="s">
        <v>4776</v>
      </c>
    </row>
    <row r="13" spans="1:13" ht="15" customHeight="1">
      <c r="A13" s="21" t="s">
        <v>3417</v>
      </c>
      <c r="B13" s="469" t="s">
        <v>4621</v>
      </c>
      <c r="C13" s="221" t="s">
        <v>4777</v>
      </c>
    </row>
    <row r="14" spans="1:13" ht="15" customHeight="1">
      <c r="A14" s="21" t="s">
        <v>2026</v>
      </c>
      <c r="B14" s="455"/>
      <c r="C14" s="1"/>
    </row>
    <row r="15" spans="1:13" ht="15" customHeight="1">
      <c r="A15" s="21" t="s">
        <v>3410</v>
      </c>
      <c r="C15" s="1"/>
    </row>
    <row r="16" spans="1:13" ht="15" customHeight="1">
      <c r="A16" s="21" t="s">
        <v>3404</v>
      </c>
      <c r="C16" s="1"/>
    </row>
    <row r="17" spans="1:6" ht="15" customHeight="1">
      <c r="A17" s="21" t="s">
        <v>797</v>
      </c>
      <c r="C17" s="1"/>
    </row>
    <row r="18" spans="1:6" ht="15" customHeight="1">
      <c r="A18" s="21" t="s">
        <v>3406</v>
      </c>
      <c r="C18" s="1"/>
    </row>
    <row r="19" spans="1:6" ht="15" customHeight="1">
      <c r="A19" s="21" t="s">
        <v>3405</v>
      </c>
      <c r="C19" s="1"/>
    </row>
    <row r="20" spans="1:6" ht="15" customHeight="1">
      <c r="A20" s="21" t="s">
        <v>1664</v>
      </c>
      <c r="C20" s="1"/>
    </row>
    <row r="21" spans="1:6" ht="15" customHeight="1">
      <c r="A21" s="21" t="s">
        <v>3397</v>
      </c>
      <c r="C21" s="1"/>
    </row>
    <row r="22" spans="1:6" ht="15" customHeight="1">
      <c r="A22" s="39"/>
      <c r="F22" s="450"/>
    </row>
    <row r="23" spans="1:6" ht="15" customHeight="1">
      <c r="A23" s="24" t="s">
        <v>4605</v>
      </c>
    </row>
    <row r="24" spans="1:6" ht="15" customHeight="1">
      <c r="A24" s="25" t="s">
        <v>3430</v>
      </c>
      <c r="B24" s="454" t="s">
        <v>2467</v>
      </c>
    </row>
    <row r="25" spans="1:6" ht="15" customHeight="1">
      <c r="A25" s="26" t="s">
        <v>797</v>
      </c>
      <c r="B25" s="394" t="s">
        <v>2022</v>
      </c>
      <c r="C25" s="221" t="s">
        <v>4778</v>
      </c>
    </row>
    <row r="26" spans="1:6" ht="15" customHeight="1">
      <c r="A26" s="21" t="s">
        <v>11</v>
      </c>
      <c r="B26" s="469" t="s">
        <v>4622</v>
      </c>
      <c r="C26" s="221" t="s">
        <v>4779</v>
      </c>
    </row>
    <row r="27" spans="1:6" ht="15" customHeight="1">
      <c r="A27" s="21" t="s">
        <v>13</v>
      </c>
      <c r="B27" s="394"/>
    </row>
    <row r="28" spans="1:6" ht="15" customHeight="1">
      <c r="B28" s="1"/>
    </row>
    <row r="29" spans="1:6" ht="15" customHeight="1">
      <c r="A29" s="24" t="s">
        <v>4615</v>
      </c>
    </row>
    <row r="30" spans="1:6" ht="15" customHeight="1">
      <c r="A30" s="25" t="s">
        <v>3397</v>
      </c>
      <c r="B30" s="454" t="s">
        <v>2467</v>
      </c>
    </row>
    <row r="31" spans="1:6" ht="15" customHeight="1">
      <c r="A31" s="26" t="s">
        <v>1652</v>
      </c>
      <c r="B31" s="394" t="s">
        <v>2022</v>
      </c>
      <c r="C31" s="221" t="s">
        <v>4775</v>
      </c>
    </row>
    <row r="32" spans="1:6" ht="15" customHeight="1">
      <c r="A32" s="21" t="s">
        <v>143</v>
      </c>
      <c r="B32" s="469" t="s">
        <v>4623</v>
      </c>
      <c r="C32" s="221" t="s">
        <v>4780</v>
      </c>
    </row>
    <row r="33" spans="1:6" ht="15" customHeight="1">
      <c r="B33" s="455"/>
    </row>
    <row r="34" spans="1:6" ht="15" customHeight="1">
      <c r="A34" s="24" t="s">
        <v>4606</v>
      </c>
    </row>
    <row r="35" spans="1:6" ht="15" customHeight="1">
      <c r="A35" s="25" t="s">
        <v>2042</v>
      </c>
      <c r="B35" s="454" t="s">
        <v>2467</v>
      </c>
    </row>
    <row r="36" spans="1:6" ht="15" customHeight="1">
      <c r="A36" s="25" t="s">
        <v>750</v>
      </c>
      <c r="B36" s="394" t="s">
        <v>2022</v>
      </c>
      <c r="C36" s="221" t="s">
        <v>4781</v>
      </c>
    </row>
    <row r="37" spans="1:6" ht="15" customHeight="1">
      <c r="A37" s="21" t="s">
        <v>4604</v>
      </c>
      <c r="B37" s="469" t="s">
        <v>4627</v>
      </c>
      <c r="C37" s="221" t="s">
        <v>4782</v>
      </c>
      <c r="F37" s="450"/>
    </row>
    <row r="38" spans="1:6" ht="15" customHeight="1">
      <c r="A38" s="21" t="s">
        <v>3413</v>
      </c>
      <c r="B38" s="394"/>
    </row>
    <row r="39" spans="1:6" ht="15" customHeight="1">
      <c r="B39" s="1"/>
    </row>
    <row r="40" spans="1:6" ht="15" customHeight="1">
      <c r="A40" s="24" t="s">
        <v>4607</v>
      </c>
    </row>
    <row r="41" spans="1:6" ht="15" customHeight="1">
      <c r="A41" s="25" t="s">
        <v>2042</v>
      </c>
      <c r="B41" s="454" t="s">
        <v>2467</v>
      </c>
    </row>
    <row r="42" spans="1:6" ht="15" customHeight="1">
      <c r="A42" s="25" t="s">
        <v>750</v>
      </c>
      <c r="B42" s="394" t="s">
        <v>2022</v>
      </c>
      <c r="C42" s="221" t="s">
        <v>4783</v>
      </c>
    </row>
    <row r="43" spans="1:6" ht="15" customHeight="1">
      <c r="A43" s="21" t="s">
        <v>780</v>
      </c>
      <c r="B43" s="469" t="s">
        <v>4629</v>
      </c>
      <c r="C43" s="221" t="s">
        <v>4784</v>
      </c>
      <c r="F43" s="450"/>
    </row>
    <row r="44" spans="1:6" ht="15" customHeight="1">
      <c r="B44" s="455"/>
    </row>
    <row r="45" spans="1:6" ht="15" customHeight="1">
      <c r="A45" s="24" t="s">
        <v>4608</v>
      </c>
    </row>
    <row r="46" spans="1:6" ht="15" customHeight="1">
      <c r="A46" s="25" t="s">
        <v>784</v>
      </c>
      <c r="B46" s="454" t="s">
        <v>2467</v>
      </c>
    </row>
    <row r="47" spans="1:6" ht="15" customHeight="1">
      <c r="A47" s="26" t="s">
        <v>143</v>
      </c>
      <c r="B47" s="394" t="s">
        <v>2022</v>
      </c>
      <c r="C47" s="221" t="s">
        <v>4775</v>
      </c>
    </row>
    <row r="48" spans="1:6" ht="15" customHeight="1">
      <c r="A48" s="21" t="s">
        <v>33</v>
      </c>
      <c r="B48" s="469" t="s">
        <v>4631</v>
      </c>
      <c r="C48" s="221" t="s">
        <v>4785</v>
      </c>
      <c r="F48" s="450"/>
    </row>
    <row r="49" spans="1:10" ht="15" customHeight="1">
      <c r="B49" s="469"/>
    </row>
    <row r="50" spans="1:10" ht="15" customHeight="1">
      <c r="A50" s="24" t="s">
        <v>4609</v>
      </c>
    </row>
    <row r="51" spans="1:10" ht="15" customHeight="1">
      <c r="A51" s="25" t="s">
        <v>27</v>
      </c>
      <c r="B51" s="454" t="s">
        <v>2467</v>
      </c>
    </row>
    <row r="52" spans="1:10" ht="15" customHeight="1">
      <c r="A52" s="26" t="s">
        <v>729</v>
      </c>
      <c r="B52" s="394" t="s">
        <v>2022</v>
      </c>
      <c r="C52" s="221" t="s">
        <v>4775</v>
      </c>
    </row>
    <row r="53" spans="1:10" ht="15" customHeight="1">
      <c r="A53" s="21" t="s">
        <v>2065</v>
      </c>
      <c r="B53" s="469" t="s">
        <v>4637</v>
      </c>
      <c r="C53" s="221" t="s">
        <v>4786</v>
      </c>
    </row>
    <row r="54" spans="1:10" ht="15" customHeight="1">
      <c r="A54" s="21"/>
      <c r="B54" s="455"/>
      <c r="F54" s="450"/>
    </row>
    <row r="55" spans="1:10" ht="15" customHeight="1">
      <c r="A55" s="24" t="s">
        <v>4611</v>
      </c>
    </row>
    <row r="56" spans="1:10" ht="15" customHeight="1">
      <c r="A56" s="291" t="s">
        <v>2720</v>
      </c>
      <c r="B56" s="291" t="s">
        <v>2721</v>
      </c>
      <c r="C56" s="291" t="s">
        <v>2722</v>
      </c>
      <c r="D56" s="291" t="s">
        <v>2723</v>
      </c>
      <c r="E56" s="291" t="s">
        <v>2724</v>
      </c>
      <c r="F56" s="291" t="s">
        <v>2725</v>
      </c>
      <c r="G56" s="291" t="s">
        <v>2726</v>
      </c>
      <c r="H56" s="291" t="s">
        <v>40</v>
      </c>
      <c r="I56" s="454" t="s">
        <v>2467</v>
      </c>
    </row>
    <row r="57" spans="1:10" ht="15" customHeight="1">
      <c r="A57" s="25" t="s">
        <v>4603</v>
      </c>
      <c r="B57" s="25" t="s">
        <v>33</v>
      </c>
      <c r="C57" s="25" t="s">
        <v>33</v>
      </c>
      <c r="D57" s="25" t="s">
        <v>33</v>
      </c>
      <c r="E57" s="25" t="s">
        <v>3396</v>
      </c>
      <c r="F57" s="25" t="s">
        <v>1</v>
      </c>
      <c r="G57" s="25" t="s">
        <v>3396</v>
      </c>
      <c r="H57" s="25" t="s">
        <v>153</v>
      </c>
      <c r="I57" s="394" t="s">
        <v>2022</v>
      </c>
      <c r="J57" s="221" t="s">
        <v>4787</v>
      </c>
    </row>
    <row r="58" spans="1:10" ht="15" customHeight="1">
      <c r="A58" s="26" t="s">
        <v>4603</v>
      </c>
      <c r="B58" s="26" t="s">
        <v>153</v>
      </c>
      <c r="C58" s="26" t="s">
        <v>153</v>
      </c>
      <c r="D58" s="26" t="s">
        <v>153</v>
      </c>
      <c r="E58" s="25" t="s">
        <v>1659</v>
      </c>
      <c r="F58" s="26" t="s">
        <v>3403</v>
      </c>
      <c r="G58" s="25" t="s">
        <v>1659</v>
      </c>
      <c r="H58" s="26" t="s">
        <v>2025</v>
      </c>
      <c r="I58" s="469" t="s">
        <v>4648</v>
      </c>
      <c r="J58" s="221" t="s">
        <v>4788</v>
      </c>
    </row>
    <row r="59" spans="1:10" ht="15" customHeight="1">
      <c r="A59" s="21" t="s">
        <v>4603</v>
      </c>
      <c r="B59" s="26" t="s">
        <v>31</v>
      </c>
      <c r="C59" s="26" t="s">
        <v>31</v>
      </c>
      <c r="D59" s="26" t="s">
        <v>31</v>
      </c>
      <c r="E59" s="21" t="s">
        <v>4603</v>
      </c>
      <c r="F59" s="21" t="s">
        <v>4603</v>
      </c>
      <c r="G59" s="21" t="s">
        <v>4603</v>
      </c>
      <c r="H59" s="21" t="s">
        <v>33</v>
      </c>
      <c r="I59" s="455"/>
    </row>
    <row r="60" spans="1:10" ht="15" customHeight="1"/>
    <row r="61" spans="1:10" ht="15" customHeight="1">
      <c r="A61" s="24" t="s">
        <v>4610</v>
      </c>
    </row>
    <row r="62" spans="1:10" ht="15" customHeight="1">
      <c r="A62" s="291" t="s">
        <v>2720</v>
      </c>
      <c r="B62" s="291" t="s">
        <v>2721</v>
      </c>
      <c r="C62" s="291" t="s">
        <v>2722</v>
      </c>
      <c r="D62" s="291" t="s">
        <v>2723</v>
      </c>
      <c r="E62" s="291" t="s">
        <v>2724</v>
      </c>
      <c r="F62" s="291" t="s">
        <v>2725</v>
      </c>
      <c r="G62" s="291" t="s">
        <v>2726</v>
      </c>
      <c r="H62" s="291" t="s">
        <v>40</v>
      </c>
      <c r="I62" s="454" t="s">
        <v>2467</v>
      </c>
    </row>
    <row r="63" spans="1:10" ht="15" customHeight="1">
      <c r="A63" s="25" t="s">
        <v>783</v>
      </c>
      <c r="B63" s="25" t="s">
        <v>1662</v>
      </c>
      <c r="C63" s="25" t="s">
        <v>1662</v>
      </c>
      <c r="D63" s="25" t="s">
        <v>749</v>
      </c>
      <c r="E63" s="25" t="s">
        <v>2022</v>
      </c>
      <c r="F63" s="25" t="s">
        <v>1662</v>
      </c>
      <c r="G63" s="25" t="s">
        <v>791</v>
      </c>
      <c r="H63" s="25" t="s">
        <v>2022</v>
      </c>
      <c r="I63" s="394" t="s">
        <v>2022</v>
      </c>
      <c r="J63" s="221" t="s">
        <v>4774</v>
      </c>
    </row>
    <row r="64" spans="1:10" ht="15" customHeight="1">
      <c r="A64" s="26" t="s">
        <v>3406</v>
      </c>
      <c r="B64" s="26" t="s">
        <v>2172</v>
      </c>
      <c r="C64" s="26" t="s">
        <v>729</v>
      </c>
      <c r="D64" s="26" t="s">
        <v>1662</v>
      </c>
      <c r="E64" s="26" t="s">
        <v>2067</v>
      </c>
      <c r="F64" s="26" t="s">
        <v>749</v>
      </c>
      <c r="G64" s="26" t="s">
        <v>783</v>
      </c>
      <c r="H64" s="26" t="s">
        <v>2067</v>
      </c>
      <c r="I64" s="469" t="s">
        <v>4663</v>
      </c>
      <c r="J64" s="221" t="s">
        <v>4789</v>
      </c>
    </row>
    <row r="65" spans="1:9" ht="15" customHeight="1">
      <c r="A65" s="21" t="s">
        <v>4596</v>
      </c>
      <c r="B65" s="21" t="s">
        <v>3399</v>
      </c>
      <c r="C65" s="21" t="s">
        <v>2017</v>
      </c>
      <c r="D65" s="21" t="s">
        <v>3410</v>
      </c>
      <c r="E65" s="21" t="s">
        <v>3408</v>
      </c>
      <c r="F65" s="21" t="s">
        <v>2022</v>
      </c>
      <c r="G65" s="21" t="s">
        <v>1658</v>
      </c>
      <c r="H65" s="21" t="s">
        <v>749</v>
      </c>
      <c r="I65" s="455"/>
    </row>
    <row r="66" spans="1:9" ht="15" customHeight="1">
      <c r="B66" s="1"/>
    </row>
    <row r="67" spans="1:9" ht="15" customHeight="1">
      <c r="A67" s="507" t="s">
        <v>4612</v>
      </c>
      <c r="B67" s="508"/>
      <c r="F67" s="450"/>
    </row>
    <row r="68" spans="1:9" ht="15" customHeight="1">
      <c r="A68" s="25" t="s">
        <v>2022</v>
      </c>
      <c r="B68" s="454" t="s">
        <v>2467</v>
      </c>
    </row>
    <row r="69" spans="1:9" ht="15" customHeight="1">
      <c r="A69" s="26" t="s">
        <v>3408</v>
      </c>
      <c r="B69" s="394" t="s">
        <v>2022</v>
      </c>
      <c r="C69" s="221" t="s">
        <v>4775</v>
      </c>
    </row>
    <row r="70" spans="1:9" ht="15" customHeight="1">
      <c r="A70" s="21" t="s">
        <v>3416</v>
      </c>
      <c r="B70" s="469" t="s">
        <v>4665</v>
      </c>
      <c r="C70" s="221" t="s">
        <v>4790</v>
      </c>
    </row>
    <row r="71" spans="1:9" ht="15" customHeight="1">
      <c r="B71" s="455"/>
      <c r="C71" s="1"/>
    </row>
    <row r="72" spans="1:9" ht="15" customHeight="1">
      <c r="A72" s="490" t="s">
        <v>4560</v>
      </c>
    </row>
    <row r="73" spans="1:9" ht="15" customHeight="1">
      <c r="A73" s="24" t="s">
        <v>4555</v>
      </c>
      <c r="F73" s="450"/>
    </row>
    <row r="74" spans="1:9" ht="15" customHeight="1">
      <c r="A74" s="291" t="s">
        <v>2720</v>
      </c>
      <c r="B74" s="291" t="s">
        <v>2721</v>
      </c>
      <c r="C74" s="291" t="s">
        <v>2722</v>
      </c>
      <c r="D74" s="291" t="s">
        <v>2723</v>
      </c>
      <c r="E74" s="291" t="s">
        <v>2724</v>
      </c>
      <c r="F74" s="291" t="s">
        <v>40</v>
      </c>
      <c r="G74" s="454" t="s">
        <v>2467</v>
      </c>
    </row>
    <row r="75" spans="1:9" ht="15" customHeight="1">
      <c r="A75" s="25" t="s">
        <v>758</v>
      </c>
      <c r="B75" s="25" t="s">
        <v>3406</v>
      </c>
      <c r="C75" s="25" t="s">
        <v>747</v>
      </c>
      <c r="D75" s="25" t="s">
        <v>155</v>
      </c>
      <c r="E75" s="25" t="s">
        <v>153</v>
      </c>
      <c r="F75" s="25" t="s">
        <v>1</v>
      </c>
      <c r="G75" s="394" t="s">
        <v>2022</v>
      </c>
      <c r="H75" s="221" t="s">
        <v>4795</v>
      </c>
    </row>
    <row r="76" spans="1:9" ht="15" customHeight="1">
      <c r="A76" s="26" t="s">
        <v>764</v>
      </c>
      <c r="B76" s="26" t="s">
        <v>2023</v>
      </c>
      <c r="C76" s="26" t="s">
        <v>25</v>
      </c>
      <c r="D76" s="26" t="s">
        <v>2022</v>
      </c>
      <c r="E76" s="26" t="s">
        <v>3409</v>
      </c>
      <c r="F76" s="26" t="s">
        <v>155</v>
      </c>
      <c r="G76" s="469" t="s">
        <v>4806</v>
      </c>
      <c r="H76" s="221" t="s">
        <v>4796</v>
      </c>
    </row>
    <row r="77" spans="1:9" ht="15" customHeight="1">
      <c r="A77" s="26" t="s">
        <v>739</v>
      </c>
      <c r="B77" s="21" t="s">
        <v>3410</v>
      </c>
      <c r="C77" s="21" t="s">
        <v>154</v>
      </c>
      <c r="D77" s="21" t="s">
        <v>4791</v>
      </c>
      <c r="E77" s="21" t="s">
        <v>791</v>
      </c>
      <c r="F77" s="21" t="s">
        <v>3410</v>
      </c>
      <c r="G77" s="455"/>
    </row>
    <row r="78" spans="1:9" ht="15" customHeight="1">
      <c r="A78" s="26" t="s">
        <v>3402</v>
      </c>
      <c r="G78" s="1"/>
    </row>
    <row r="79" spans="1:9" ht="15" customHeight="1">
      <c r="A79" s="26" t="s">
        <v>1657</v>
      </c>
      <c r="G79" s="1"/>
    </row>
    <row r="80" spans="1:9" ht="15" customHeight="1">
      <c r="A80" s="39"/>
      <c r="F80" s="450"/>
    </row>
    <row r="81" spans="1:8" ht="15" customHeight="1">
      <c r="A81" s="24" t="s">
        <v>4556</v>
      </c>
      <c r="F81" s="450"/>
    </row>
    <row r="82" spans="1:8" ht="15" customHeight="1">
      <c r="A82" s="291" t="s">
        <v>2720</v>
      </c>
      <c r="B82" s="291" t="s">
        <v>2721</v>
      </c>
      <c r="C82" s="291" t="s">
        <v>2722</v>
      </c>
      <c r="D82" s="291" t="s">
        <v>2723</v>
      </c>
      <c r="E82" s="291" t="s">
        <v>2724</v>
      </c>
      <c r="F82" s="291" t="s">
        <v>40</v>
      </c>
      <c r="G82" s="454" t="s">
        <v>2467</v>
      </c>
    </row>
    <row r="83" spans="1:8" ht="15" customHeight="1">
      <c r="A83" s="25" t="s">
        <v>3405</v>
      </c>
      <c r="B83" s="25" t="s">
        <v>4603</v>
      </c>
      <c r="C83" s="25" t="s">
        <v>3404</v>
      </c>
      <c r="D83" s="25" t="s">
        <v>2033</v>
      </c>
      <c r="E83" s="25" t="s">
        <v>2042</v>
      </c>
      <c r="F83" s="25" t="s">
        <v>2033</v>
      </c>
      <c r="G83" s="394" t="s">
        <v>2022</v>
      </c>
      <c r="H83" s="221" t="s">
        <v>4799</v>
      </c>
    </row>
    <row r="84" spans="1:8" ht="15" customHeight="1">
      <c r="A84" s="26" t="s">
        <v>3406</v>
      </c>
      <c r="B84" s="26" t="s">
        <v>4603</v>
      </c>
      <c r="C84" s="26" t="s">
        <v>1664</v>
      </c>
      <c r="D84" s="26" t="s">
        <v>779</v>
      </c>
      <c r="E84" s="26" t="s">
        <v>1</v>
      </c>
      <c r="F84" s="26" t="s">
        <v>779</v>
      </c>
      <c r="G84" s="469" t="s">
        <v>4807</v>
      </c>
      <c r="H84" s="221" t="s">
        <v>4800</v>
      </c>
    </row>
    <row r="85" spans="1:8" ht="15" customHeight="1">
      <c r="A85" s="21" t="s">
        <v>1664</v>
      </c>
      <c r="B85" s="21" t="s">
        <v>4603</v>
      </c>
      <c r="C85" s="21" t="s">
        <v>779</v>
      </c>
      <c r="D85" s="26" t="s">
        <v>2026</v>
      </c>
      <c r="E85" s="21" t="s">
        <v>2033</v>
      </c>
      <c r="F85" s="21" t="s">
        <v>2026</v>
      </c>
      <c r="G85" s="455"/>
    </row>
    <row r="86" spans="1:8" ht="15" customHeight="1">
      <c r="A86" s="21" t="s">
        <v>797</v>
      </c>
      <c r="C86" s="26"/>
      <c r="D86" s="26" t="s">
        <v>1142</v>
      </c>
      <c r="G86" s="1"/>
    </row>
    <row r="87" spans="1:8" ht="15" customHeight="1">
      <c r="A87" s="21"/>
      <c r="B87" t="s">
        <v>4792</v>
      </c>
      <c r="C87" s="26"/>
      <c r="D87" s="26" t="s">
        <v>2041</v>
      </c>
      <c r="G87" s="1"/>
    </row>
    <row r="88" spans="1:8" ht="15" customHeight="1">
      <c r="A88" s="21"/>
      <c r="B88" t="s">
        <v>4792</v>
      </c>
      <c r="C88" s="26"/>
      <c r="D88" s="26" t="s">
        <v>780</v>
      </c>
      <c r="G88" s="1"/>
    </row>
    <row r="89" spans="1:8" ht="15" customHeight="1"/>
    <row r="90" spans="1:8" ht="15" customHeight="1">
      <c r="A90" s="24" t="s">
        <v>4557</v>
      </c>
      <c r="F90" s="450"/>
    </row>
    <row r="91" spans="1:8" ht="15" customHeight="1">
      <c r="A91" s="291" t="s">
        <v>2720</v>
      </c>
      <c r="B91" s="291" t="s">
        <v>2721</v>
      </c>
      <c r="C91" s="291" t="s">
        <v>2722</v>
      </c>
      <c r="D91" s="291" t="s">
        <v>2723</v>
      </c>
      <c r="E91" s="291" t="s">
        <v>2724</v>
      </c>
      <c r="F91" s="291" t="s">
        <v>40</v>
      </c>
      <c r="G91" s="454" t="s">
        <v>2467</v>
      </c>
    </row>
    <row r="92" spans="1:8" ht="15" customHeight="1">
      <c r="A92" s="25" t="s">
        <v>1661</v>
      </c>
      <c r="B92" s="25" t="s">
        <v>3407</v>
      </c>
      <c r="C92" s="25" t="s">
        <v>162</v>
      </c>
      <c r="D92" s="25" t="s">
        <v>141</v>
      </c>
      <c r="E92" s="25" t="s">
        <v>3402</v>
      </c>
      <c r="F92" s="25" t="s">
        <v>779</v>
      </c>
      <c r="G92" s="394" t="s">
        <v>2022</v>
      </c>
      <c r="H92" s="221" t="s">
        <v>4804</v>
      </c>
    </row>
    <row r="93" spans="1:8" ht="15" customHeight="1">
      <c r="A93" s="26" t="s">
        <v>784</v>
      </c>
      <c r="B93" s="26" t="s">
        <v>3416</v>
      </c>
      <c r="C93" s="26" t="s">
        <v>9</v>
      </c>
      <c r="D93" s="26" t="s">
        <v>734</v>
      </c>
      <c r="E93" s="26" t="s">
        <v>4596</v>
      </c>
      <c r="F93" s="26" t="s">
        <v>734</v>
      </c>
      <c r="G93" s="469" t="s">
        <v>4808</v>
      </c>
      <c r="H93" s="221" t="s">
        <v>4805</v>
      </c>
    </row>
    <row r="94" spans="1:8" ht="15" customHeight="1">
      <c r="A94" s="21" t="s">
        <v>3398</v>
      </c>
      <c r="B94" s="21" t="s">
        <v>2041</v>
      </c>
      <c r="C94" s="26" t="s">
        <v>3414</v>
      </c>
      <c r="D94" s="21" t="s">
        <v>779</v>
      </c>
      <c r="E94" s="21" t="s">
        <v>2172</v>
      </c>
      <c r="F94" s="21" t="s">
        <v>3416</v>
      </c>
      <c r="G94" s="455"/>
    </row>
    <row r="95" spans="1:8" ht="15" customHeight="1"/>
    <row r="96" spans="1:8" ht="15" customHeight="1">
      <c r="A96" s="490" t="s">
        <v>4561</v>
      </c>
      <c r="C96" t="s">
        <v>4792</v>
      </c>
    </row>
    <row r="97" spans="1:6" ht="15" customHeight="1">
      <c r="A97" s="24" t="s">
        <v>4562</v>
      </c>
      <c r="C97" t="s">
        <v>4792</v>
      </c>
    </row>
    <row r="98" spans="1:6" ht="15" customHeight="1">
      <c r="A98" s="25" t="s">
        <v>1665</v>
      </c>
      <c r="B98" s="454" t="s">
        <v>2467</v>
      </c>
      <c r="C98" s="221" t="s">
        <v>4775</v>
      </c>
      <c r="F98" s="450"/>
    </row>
    <row r="99" spans="1:6" ht="15" customHeight="1">
      <c r="A99" s="26" t="s">
        <v>729</v>
      </c>
      <c r="B99" s="394" t="s">
        <v>2022</v>
      </c>
      <c r="C99" s="221" t="s">
        <v>4837</v>
      </c>
    </row>
    <row r="100" spans="1:6" ht="15" customHeight="1">
      <c r="A100" s="21" t="s">
        <v>3414</v>
      </c>
      <c r="B100" s="469" t="s">
        <v>4847</v>
      </c>
      <c r="C100" s="221"/>
    </row>
    <row r="101" spans="1:6" ht="15" customHeight="1">
      <c r="B101" s="455"/>
    </row>
    <row r="102" spans="1:6" ht="15" customHeight="1">
      <c r="A102" s="24" t="s">
        <v>4613</v>
      </c>
    </row>
    <row r="103" spans="1:6" ht="15" customHeight="1">
      <c r="A103" s="25" t="s">
        <v>3414</v>
      </c>
      <c r="B103" s="454" t="s">
        <v>2467</v>
      </c>
      <c r="C103" s="221" t="s">
        <v>4775</v>
      </c>
    </row>
    <row r="104" spans="1:6" ht="15" customHeight="1">
      <c r="A104" s="26" t="s">
        <v>3413</v>
      </c>
      <c r="B104" s="394" t="s">
        <v>2022</v>
      </c>
      <c r="C104" s="221" t="s">
        <v>4838</v>
      </c>
    </row>
    <row r="105" spans="1:6" ht="15" customHeight="1">
      <c r="A105" s="21" t="s">
        <v>772</v>
      </c>
      <c r="B105" s="469" t="s">
        <v>4848</v>
      </c>
      <c r="C105" s="221"/>
    </row>
    <row r="106" spans="1:6" ht="15" customHeight="1">
      <c r="A106" s="39"/>
      <c r="B106" s="455"/>
    </row>
    <row r="107" spans="1:6" ht="15" customHeight="1">
      <c r="A107" s="24" t="s">
        <v>4614</v>
      </c>
    </row>
    <row r="108" spans="1:6" ht="15" customHeight="1">
      <c r="A108" s="25" t="s">
        <v>797</v>
      </c>
      <c r="B108" s="454" t="s">
        <v>2467</v>
      </c>
      <c r="C108" s="221" t="s">
        <v>4775</v>
      </c>
      <c r="E108" s="450"/>
    </row>
    <row r="109" spans="1:6" ht="15" customHeight="1">
      <c r="A109" s="26" t="s">
        <v>1</v>
      </c>
      <c r="B109" s="394" t="s">
        <v>2022</v>
      </c>
      <c r="C109" s="221" t="s">
        <v>4839</v>
      </c>
      <c r="D109" s="291"/>
      <c r="E109" s="291"/>
      <c r="F109" s="124"/>
    </row>
    <row r="110" spans="1:6" ht="15" customHeight="1">
      <c r="A110" s="21" t="s">
        <v>1652</v>
      </c>
      <c r="B110" s="469" t="s">
        <v>4849</v>
      </c>
      <c r="C110" s="221"/>
      <c r="F110" s="124"/>
    </row>
    <row r="111" spans="1:6" ht="15" customHeight="1">
      <c r="A111" s="21"/>
      <c r="B111" s="455"/>
    </row>
    <row r="112" spans="1:6" ht="15" customHeight="1">
      <c r="A112" s="24" t="s">
        <v>4812</v>
      </c>
      <c r="F112" s="1"/>
    </row>
    <row r="113" spans="1:6" ht="15" customHeight="1">
      <c r="A113" s="25" t="s">
        <v>3396</v>
      </c>
      <c r="B113" s="454" t="s">
        <v>2467</v>
      </c>
      <c r="C113" s="221" t="s">
        <v>4840</v>
      </c>
      <c r="F113" s="450"/>
    </row>
    <row r="114" spans="1:6" ht="15" customHeight="1">
      <c r="A114" s="25" t="s">
        <v>1659</v>
      </c>
      <c r="B114" s="394" t="s">
        <v>2022</v>
      </c>
      <c r="C114" s="221" t="s">
        <v>4841</v>
      </c>
    </row>
    <row r="115" spans="1:6" ht="15" customHeight="1">
      <c r="A115" s="21" t="s">
        <v>4603</v>
      </c>
      <c r="B115" s="469" t="s">
        <v>4850</v>
      </c>
      <c r="C115" s="221"/>
    </row>
    <row r="116" spans="1:6" ht="15" customHeight="1">
      <c r="B116" s="455"/>
    </row>
    <row r="117" spans="1:6" ht="15" customHeight="1">
      <c r="A117" s="24" t="s">
        <v>4811</v>
      </c>
    </row>
    <row r="118" spans="1:6" ht="15" customHeight="1">
      <c r="A118" s="25" t="s">
        <v>153</v>
      </c>
      <c r="B118" s="454" t="s">
        <v>2467</v>
      </c>
      <c r="C118" s="221" t="s">
        <v>4775</v>
      </c>
    </row>
    <row r="119" spans="1:6" ht="15" customHeight="1">
      <c r="A119" s="26" t="s">
        <v>3404</v>
      </c>
      <c r="B119" s="394" t="s">
        <v>2022</v>
      </c>
      <c r="C119" s="221" t="s">
        <v>4842</v>
      </c>
    </row>
    <row r="120" spans="1:6" ht="15" customHeight="1">
      <c r="A120" s="21" t="s">
        <v>758</v>
      </c>
      <c r="B120" s="469" t="s">
        <v>4851</v>
      </c>
    </row>
    <row r="121" spans="1:6" ht="15" customHeight="1">
      <c r="B121" s="455"/>
    </row>
    <row r="122" spans="1:6" ht="15" customHeight="1">
      <c r="A122" s="24" t="s">
        <v>4813</v>
      </c>
    </row>
    <row r="123" spans="1:6" ht="15" customHeight="1">
      <c r="A123" s="25" t="s">
        <v>3396</v>
      </c>
      <c r="B123" s="454" t="s">
        <v>2467</v>
      </c>
      <c r="C123" s="221" t="s">
        <v>4840</v>
      </c>
    </row>
    <row r="124" spans="1:6" ht="15" customHeight="1">
      <c r="A124" s="25" t="s">
        <v>1659</v>
      </c>
      <c r="B124" s="394" t="s">
        <v>2022</v>
      </c>
      <c r="C124" s="221" t="s">
        <v>4855</v>
      </c>
    </row>
    <row r="125" spans="1:6" ht="15" customHeight="1">
      <c r="A125" s="21" t="s">
        <v>4603</v>
      </c>
      <c r="B125" s="469" t="s">
        <v>4854</v>
      </c>
      <c r="C125" s="221"/>
    </row>
    <row r="126" spans="1:6" ht="15" customHeight="1">
      <c r="B126" s="455"/>
    </row>
    <row r="127" spans="1:6" ht="15" customHeight="1">
      <c r="A127" s="24" t="s">
        <v>4814</v>
      </c>
    </row>
    <row r="128" spans="1:6" ht="15" customHeight="1">
      <c r="A128" s="25" t="s">
        <v>3414</v>
      </c>
      <c r="B128" s="454" t="s">
        <v>2467</v>
      </c>
      <c r="C128" s="221" t="s">
        <v>4775</v>
      </c>
    </row>
    <row r="129" spans="1:8" ht="15" customHeight="1">
      <c r="A129" s="26" t="s">
        <v>2023</v>
      </c>
      <c r="B129" s="394" t="s">
        <v>2022</v>
      </c>
      <c r="C129" s="221" t="s">
        <v>4861</v>
      </c>
    </row>
    <row r="130" spans="1:8" ht="15" customHeight="1">
      <c r="A130" s="21" t="s">
        <v>4565</v>
      </c>
      <c r="B130" s="469" t="s">
        <v>4860</v>
      </c>
      <c r="C130" s="221"/>
    </row>
    <row r="131" spans="1:8" ht="15" customHeight="1">
      <c r="A131" s="21"/>
      <c r="B131" s="394"/>
    </row>
    <row r="132" spans="1:8" ht="15" customHeight="1">
      <c r="A132" s="490" t="s">
        <v>4563</v>
      </c>
      <c r="F132" s="450"/>
    </row>
    <row r="133" spans="1:8" ht="15" customHeight="1">
      <c r="A133" s="24" t="s">
        <v>4815</v>
      </c>
      <c r="F133" s="450"/>
    </row>
    <row r="134" spans="1:8" ht="15" customHeight="1">
      <c r="A134" s="291" t="s">
        <v>2720</v>
      </c>
      <c r="B134" s="291" t="s">
        <v>2721</v>
      </c>
      <c r="C134" s="291" t="s">
        <v>2722</v>
      </c>
      <c r="D134" s="291" t="s">
        <v>2723</v>
      </c>
      <c r="E134" s="291" t="s">
        <v>2724</v>
      </c>
      <c r="F134" s="291" t="s">
        <v>40</v>
      </c>
      <c r="G134" s="454" t="s">
        <v>2467</v>
      </c>
      <c r="H134" s="221" t="s">
        <v>4889</v>
      </c>
    </row>
    <row r="135" spans="1:8" ht="15" customHeight="1">
      <c r="A135" s="25" t="s">
        <v>2021</v>
      </c>
      <c r="B135" s="25" t="s">
        <v>764</v>
      </c>
      <c r="C135" s="25" t="s">
        <v>155</v>
      </c>
      <c r="D135" s="25" t="s">
        <v>1665</v>
      </c>
      <c r="E135" s="25" t="s">
        <v>1648</v>
      </c>
      <c r="F135" s="25" t="s">
        <v>1648</v>
      </c>
      <c r="G135" s="394" t="s">
        <v>2022</v>
      </c>
      <c r="H135" s="221" t="s">
        <v>4881</v>
      </c>
    </row>
    <row r="136" spans="1:8" ht="15" customHeight="1">
      <c r="A136" s="26" t="s">
        <v>4882</v>
      </c>
      <c r="B136" s="26" t="s">
        <v>2067</v>
      </c>
      <c r="C136" s="26" t="s">
        <v>2033</v>
      </c>
      <c r="D136" s="26" t="s">
        <v>764</v>
      </c>
      <c r="E136" s="26" t="s">
        <v>3403</v>
      </c>
      <c r="F136" s="26" t="s">
        <v>2021</v>
      </c>
      <c r="G136" s="469" t="s">
        <v>4883</v>
      </c>
    </row>
    <row r="137" spans="1:8" ht="15" customHeight="1">
      <c r="A137" s="21" t="s">
        <v>2017</v>
      </c>
      <c r="B137" s="21" t="s">
        <v>4596</v>
      </c>
      <c r="C137" s="21" t="s">
        <v>3398</v>
      </c>
      <c r="D137" s="21" t="s">
        <v>2065</v>
      </c>
      <c r="E137" s="26" t="s">
        <v>2039</v>
      </c>
      <c r="F137" s="21" t="s">
        <v>2023</v>
      </c>
      <c r="G137" s="455"/>
    </row>
    <row r="138" spans="1:8" ht="15" customHeight="1">
      <c r="E138" s="26" t="s">
        <v>3407</v>
      </c>
    </row>
    <row r="139" spans="1:8" ht="15" customHeight="1">
      <c r="E139" s="26"/>
    </row>
    <row r="140" spans="1:8" ht="15" customHeight="1">
      <c r="A140" s="24" t="s">
        <v>4816</v>
      </c>
      <c r="F140" s="450"/>
    </row>
    <row r="141" spans="1:8" ht="15" customHeight="1">
      <c r="A141" s="291" t="s">
        <v>2720</v>
      </c>
      <c r="B141" s="291" t="s">
        <v>2721</v>
      </c>
      <c r="C141" s="291" t="s">
        <v>2722</v>
      </c>
      <c r="D141" s="291" t="s">
        <v>2723</v>
      </c>
      <c r="E141" s="291" t="s">
        <v>2724</v>
      </c>
      <c r="F141" s="291" t="s">
        <v>40</v>
      </c>
      <c r="G141" s="454" t="s">
        <v>2467</v>
      </c>
      <c r="H141" s="221" t="s">
        <v>4804</v>
      </c>
    </row>
    <row r="142" spans="1:8" ht="15" customHeight="1">
      <c r="A142" s="25" t="s">
        <v>2033</v>
      </c>
      <c r="B142" s="25" t="s">
        <v>750</v>
      </c>
      <c r="C142" s="25" t="s">
        <v>3397</v>
      </c>
      <c r="D142" s="25" t="s">
        <v>780</v>
      </c>
      <c r="E142" s="25" t="s">
        <v>1649</v>
      </c>
      <c r="F142" s="25" t="s">
        <v>143</v>
      </c>
      <c r="G142" s="394" t="s">
        <v>2022</v>
      </c>
      <c r="H142" s="221" t="s">
        <v>4890</v>
      </c>
    </row>
    <row r="143" spans="1:8" ht="15" customHeight="1">
      <c r="A143" s="26" t="s">
        <v>4884</v>
      </c>
      <c r="B143" s="26" t="s">
        <v>3430</v>
      </c>
      <c r="C143" s="26" t="s">
        <v>750</v>
      </c>
      <c r="D143" s="26" t="s">
        <v>154</v>
      </c>
      <c r="E143" s="26" t="s">
        <v>27</v>
      </c>
      <c r="F143" s="26" t="s">
        <v>1652</v>
      </c>
      <c r="G143" s="469" t="s">
        <v>4885</v>
      </c>
    </row>
    <row r="144" spans="1:8" ht="15" customHeight="1">
      <c r="A144" s="21" t="s">
        <v>3408</v>
      </c>
      <c r="B144" s="21" t="s">
        <v>2038</v>
      </c>
      <c r="C144" s="21" t="s">
        <v>1</v>
      </c>
      <c r="D144" s="26" t="s">
        <v>31</v>
      </c>
      <c r="E144" s="21" t="s">
        <v>2045</v>
      </c>
      <c r="F144" s="21" t="s">
        <v>31</v>
      </c>
      <c r="G144" s="455"/>
    </row>
    <row r="145" spans="1:8" ht="15" customHeight="1">
      <c r="F145" s="18"/>
    </row>
    <row r="146" spans="1:8" ht="15" customHeight="1">
      <c r="A146" s="24" t="s">
        <v>4817</v>
      </c>
      <c r="F146" s="450"/>
    </row>
    <row r="147" spans="1:8" ht="15" customHeight="1">
      <c r="A147" s="291" t="s">
        <v>2720</v>
      </c>
      <c r="B147" s="291" t="s">
        <v>2721</v>
      </c>
      <c r="C147" s="291" t="s">
        <v>2722</v>
      </c>
      <c r="D147" s="291" t="s">
        <v>2723</v>
      </c>
      <c r="E147" s="291" t="s">
        <v>2724</v>
      </c>
      <c r="F147" s="291" t="s">
        <v>40</v>
      </c>
      <c r="G147" s="454" t="s">
        <v>2467</v>
      </c>
      <c r="H147" s="221" t="s">
        <v>4886</v>
      </c>
    </row>
    <row r="148" spans="1:8" ht="15" customHeight="1">
      <c r="A148" s="25" t="s">
        <v>2067</v>
      </c>
      <c r="B148" s="25" t="s">
        <v>2067</v>
      </c>
      <c r="C148" s="25" t="s">
        <v>2065</v>
      </c>
      <c r="D148" s="25" t="s">
        <v>1659</v>
      </c>
      <c r="E148" s="25" t="s">
        <v>3407</v>
      </c>
      <c r="F148" s="25" t="s">
        <v>2067</v>
      </c>
      <c r="G148" s="394" t="s">
        <v>2022</v>
      </c>
      <c r="H148" s="221" t="s">
        <v>4891</v>
      </c>
    </row>
    <row r="149" spans="1:8" ht="15" customHeight="1">
      <c r="A149" s="26" t="s">
        <v>9</v>
      </c>
      <c r="B149" s="26" t="s">
        <v>765</v>
      </c>
      <c r="C149" s="26" t="s">
        <v>1142</v>
      </c>
      <c r="D149" s="26" t="s">
        <v>9</v>
      </c>
      <c r="E149" s="26" t="s">
        <v>3405</v>
      </c>
      <c r="F149" s="26" t="s">
        <v>765</v>
      </c>
      <c r="G149" s="469" t="s">
        <v>4887</v>
      </c>
    </row>
    <row r="150" spans="1:8" ht="15" customHeight="1">
      <c r="A150" s="21" t="s">
        <v>2025</v>
      </c>
      <c r="B150" s="21" t="s">
        <v>1659</v>
      </c>
      <c r="C150" s="21" t="s">
        <v>2172</v>
      </c>
      <c r="D150" s="21" t="s">
        <v>3412</v>
      </c>
      <c r="E150" s="21" t="s">
        <v>180</v>
      </c>
      <c r="F150" s="21" t="s">
        <v>9</v>
      </c>
      <c r="G150" s="455"/>
    </row>
    <row r="151" spans="1:8" ht="15" customHeight="1"/>
    <row r="152" spans="1:8" ht="15" customHeight="1">
      <c r="A152" s="24" t="s">
        <v>4818</v>
      </c>
      <c r="D152" s="450"/>
      <c r="F152" s="450"/>
    </row>
    <row r="153" spans="1:8" ht="15" customHeight="1">
      <c r="A153" s="291" t="s">
        <v>2720</v>
      </c>
      <c r="B153" s="291" t="s">
        <v>2721</v>
      </c>
      <c r="C153" s="291" t="s">
        <v>2722</v>
      </c>
      <c r="D153" s="291" t="s">
        <v>40</v>
      </c>
      <c r="E153" s="454" t="s">
        <v>2467</v>
      </c>
      <c r="F153" s="221" t="s">
        <v>4892</v>
      </c>
      <c r="G153" s="124"/>
    </row>
    <row r="154" spans="1:8" ht="15" customHeight="1">
      <c r="A154" s="25" t="s">
        <v>764</v>
      </c>
      <c r="B154" s="25" t="s">
        <v>2033</v>
      </c>
      <c r="C154" s="25" t="s">
        <v>2041</v>
      </c>
      <c r="D154" s="25" t="s">
        <v>2041</v>
      </c>
      <c r="E154" s="394" t="s">
        <v>2022</v>
      </c>
      <c r="F154" s="221" t="s">
        <v>4893</v>
      </c>
      <c r="G154" s="124"/>
    </row>
    <row r="155" spans="1:8" ht="15" customHeight="1">
      <c r="A155" s="26" t="s">
        <v>754</v>
      </c>
      <c r="B155" s="26" t="s">
        <v>779</v>
      </c>
      <c r="C155" s="26" t="s">
        <v>1652</v>
      </c>
      <c r="D155" s="26" t="s">
        <v>765</v>
      </c>
      <c r="E155" s="469" t="s">
        <v>4888</v>
      </c>
    </row>
    <row r="156" spans="1:8" ht="15" customHeight="1">
      <c r="A156" s="21" t="s">
        <v>765</v>
      </c>
      <c r="B156" s="21" t="s">
        <v>765</v>
      </c>
      <c r="C156" s="26" t="s">
        <v>2033</v>
      </c>
      <c r="D156" s="21" t="s">
        <v>21</v>
      </c>
      <c r="E156" s="455"/>
      <c r="G156" s="1"/>
    </row>
    <row r="157" spans="1:8" ht="15" customHeight="1"/>
    <row r="158" spans="1:8" ht="15" customHeight="1">
      <c r="A158" s="490" t="s">
        <v>4564</v>
      </c>
      <c r="F158" s="450"/>
    </row>
    <row r="159" spans="1:8" ht="15" customHeight="1">
      <c r="A159" s="24" t="s">
        <v>4809</v>
      </c>
    </row>
    <row r="160" spans="1:8" ht="15" customHeight="1">
      <c r="A160" s="25" t="s">
        <v>1652</v>
      </c>
      <c r="B160" s="454" t="s">
        <v>2467</v>
      </c>
      <c r="C160" s="221" t="s">
        <v>4775</v>
      </c>
    </row>
    <row r="161" spans="1:11" ht="15" customHeight="1">
      <c r="A161" s="26" t="s">
        <v>780</v>
      </c>
      <c r="B161" s="394" t="s">
        <v>2022</v>
      </c>
      <c r="C161" s="221" t="s">
        <v>4946</v>
      </c>
    </row>
    <row r="162" spans="1:11" ht="15" customHeight="1">
      <c r="A162" s="21" t="s">
        <v>1664</v>
      </c>
      <c r="B162" s="469" t="s">
        <v>4945</v>
      </c>
    </row>
    <row r="163" spans="1:11" ht="15" customHeight="1">
      <c r="B163" s="455"/>
    </row>
    <row r="164" spans="1:11" ht="15" customHeight="1">
      <c r="A164" s="24" t="s">
        <v>4819</v>
      </c>
    </row>
    <row r="165" spans="1:11" ht="15" customHeight="1">
      <c r="A165" s="25" t="s">
        <v>3413</v>
      </c>
      <c r="B165" s="454" t="s">
        <v>2467</v>
      </c>
      <c r="C165" s="221" t="s">
        <v>4775</v>
      </c>
      <c r="F165" t="s">
        <v>4792</v>
      </c>
    </row>
    <row r="166" spans="1:11" ht="15" customHeight="1">
      <c r="A166" s="26" t="s">
        <v>1661</v>
      </c>
      <c r="B166" s="394" t="s">
        <v>2022</v>
      </c>
      <c r="C166" s="221" t="s">
        <v>4947</v>
      </c>
      <c r="G166" t="s">
        <v>4792</v>
      </c>
    </row>
    <row r="167" spans="1:11" ht="15" customHeight="1">
      <c r="A167" s="21" t="s">
        <v>3412</v>
      </c>
      <c r="B167" s="469" t="s">
        <v>4949</v>
      </c>
      <c r="C167" t="s">
        <v>4792</v>
      </c>
      <c r="G167" t="s">
        <v>4792</v>
      </c>
    </row>
    <row r="168" spans="1:11" ht="15" customHeight="1">
      <c r="B168" s="455"/>
    </row>
    <row r="169" spans="1:11" ht="15" customHeight="1">
      <c r="A169" s="24" t="s">
        <v>4875</v>
      </c>
      <c r="F169" t="s">
        <v>4792</v>
      </c>
    </row>
    <row r="170" spans="1:11" ht="15" customHeight="1">
      <c r="A170" s="25" t="s">
        <v>3408</v>
      </c>
      <c r="B170" s="454" t="s">
        <v>2467</v>
      </c>
      <c r="C170" s="221" t="s">
        <v>4775</v>
      </c>
    </row>
    <row r="171" spans="1:11" ht="15" customHeight="1">
      <c r="A171" s="26" t="s">
        <v>1662</v>
      </c>
      <c r="B171" s="394" t="s">
        <v>2022</v>
      </c>
      <c r="C171" s="221" t="s">
        <v>4948</v>
      </c>
    </row>
    <row r="172" spans="1:11" ht="15" customHeight="1">
      <c r="A172" s="21" t="s">
        <v>1652</v>
      </c>
      <c r="B172" s="469" t="s">
        <v>4950</v>
      </c>
    </row>
    <row r="173" spans="1:11" ht="15" customHeight="1">
      <c r="B173" s="455"/>
    </row>
    <row r="174" spans="1:11" ht="15" customHeight="1">
      <c r="A174" s="24" t="s">
        <v>4820</v>
      </c>
    </row>
    <row r="175" spans="1:11" ht="15" customHeight="1">
      <c r="A175" s="291" t="s">
        <v>2720</v>
      </c>
      <c r="B175" s="291" t="s">
        <v>2721</v>
      </c>
      <c r="C175" s="291" t="s">
        <v>2722</v>
      </c>
      <c r="D175" s="291" t="s">
        <v>2723</v>
      </c>
      <c r="E175" s="291" t="s">
        <v>2724</v>
      </c>
      <c r="F175" s="291" t="s">
        <v>2725</v>
      </c>
      <c r="G175" s="291" t="s">
        <v>2726</v>
      </c>
      <c r="H175" s="291" t="s">
        <v>2727</v>
      </c>
      <c r="I175" s="291" t="s">
        <v>40</v>
      </c>
      <c r="J175" s="454" t="s">
        <v>2467</v>
      </c>
      <c r="K175" s="221" t="s">
        <v>4952</v>
      </c>
    </row>
    <row r="176" spans="1:11" ht="15" customHeight="1">
      <c r="A176" s="25" t="s">
        <v>1659</v>
      </c>
      <c r="B176" s="25" t="s">
        <v>1659</v>
      </c>
      <c r="C176" s="25" t="s">
        <v>1659</v>
      </c>
      <c r="D176" s="25" t="s">
        <v>2039</v>
      </c>
      <c r="E176" s="25" t="s">
        <v>3402</v>
      </c>
      <c r="F176" s="25" t="s">
        <v>2025</v>
      </c>
      <c r="G176" s="25" t="s">
        <v>2039</v>
      </c>
      <c r="H176" s="25" t="s">
        <v>1659</v>
      </c>
      <c r="I176" s="25" t="s">
        <v>1659</v>
      </c>
      <c r="J176" s="394" t="s">
        <v>2022</v>
      </c>
      <c r="K176" s="221" t="s">
        <v>4953</v>
      </c>
    </row>
    <row r="177" spans="1:10" ht="15" customHeight="1">
      <c r="A177" s="26" t="s">
        <v>33</v>
      </c>
      <c r="B177" s="26" t="s">
        <v>33</v>
      </c>
      <c r="C177" s="25" t="s">
        <v>3396</v>
      </c>
      <c r="D177" s="26" t="s">
        <v>747</v>
      </c>
      <c r="E177" s="26" t="s">
        <v>162</v>
      </c>
      <c r="F177" s="26" t="s">
        <v>3402</v>
      </c>
      <c r="G177" s="26" t="s">
        <v>747</v>
      </c>
      <c r="H177" s="25" t="s">
        <v>3396</v>
      </c>
      <c r="I177" s="26" t="s">
        <v>3396</v>
      </c>
      <c r="J177" s="469" t="s">
        <v>4951</v>
      </c>
    </row>
    <row r="178" spans="1:10" ht="15" customHeight="1">
      <c r="A178" s="26" t="s">
        <v>750</v>
      </c>
      <c r="B178" s="26" t="s">
        <v>750</v>
      </c>
      <c r="C178" s="21" t="s">
        <v>4943</v>
      </c>
      <c r="D178" s="21" t="s">
        <v>772</v>
      </c>
      <c r="E178" s="21" t="s">
        <v>3404</v>
      </c>
      <c r="F178" s="21" t="s">
        <v>162</v>
      </c>
      <c r="G178" s="21" t="s">
        <v>772</v>
      </c>
      <c r="H178" s="21" t="s">
        <v>4603</v>
      </c>
      <c r="I178" s="21" t="s">
        <v>3402</v>
      </c>
      <c r="J178" s="455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2042</v>
      </c>
      <c r="B180" s="26" t="s">
        <v>2042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4792</v>
      </c>
      <c r="D181" s="21"/>
      <c r="E181" s="21"/>
      <c r="F181" s="21"/>
      <c r="G181" s="21"/>
      <c r="H181" s="21" t="s">
        <v>4792</v>
      </c>
      <c r="I181" s="21"/>
      <c r="J181" s="1"/>
    </row>
    <row r="182" spans="1:10" ht="15" customHeight="1">
      <c r="A182" s="24" t="s">
        <v>4821</v>
      </c>
      <c r="E182" s="450"/>
    </row>
    <row r="183" spans="1:10" ht="15" customHeight="1">
      <c r="A183" s="291" t="s">
        <v>2720</v>
      </c>
      <c r="B183" s="291" t="s">
        <v>2721</v>
      </c>
      <c r="C183" s="291" t="s">
        <v>2722</v>
      </c>
      <c r="D183" s="291" t="s">
        <v>2723</v>
      </c>
      <c r="E183" s="291" t="s">
        <v>40</v>
      </c>
      <c r="F183" s="454" t="s">
        <v>2467</v>
      </c>
      <c r="G183" s="221" t="s">
        <v>4955</v>
      </c>
    </row>
    <row r="184" spans="1:10" ht="15" customHeight="1">
      <c r="A184" s="25" t="s">
        <v>4603</v>
      </c>
      <c r="B184" s="25" t="s">
        <v>1</v>
      </c>
      <c r="C184" s="25" t="s">
        <v>155</v>
      </c>
      <c r="D184" s="25" t="s">
        <v>3417</v>
      </c>
      <c r="E184" s="25" t="s">
        <v>155</v>
      </c>
      <c r="F184" s="394" t="s">
        <v>2022</v>
      </c>
      <c r="G184" s="221" t="s">
        <v>4956</v>
      </c>
    </row>
    <row r="185" spans="1:10" ht="15" customHeight="1">
      <c r="A185" s="26" t="s">
        <v>4603</v>
      </c>
      <c r="B185" s="25" t="s">
        <v>155</v>
      </c>
      <c r="C185" s="26" t="s">
        <v>1</v>
      </c>
      <c r="D185" s="26" t="s">
        <v>783</v>
      </c>
      <c r="E185" s="26" t="s">
        <v>735</v>
      </c>
      <c r="F185" s="469" t="s">
        <v>4954</v>
      </c>
    </row>
    <row r="186" spans="1:10" ht="15" customHeight="1">
      <c r="A186" s="21" t="s">
        <v>4603</v>
      </c>
      <c r="B186" s="21" t="s">
        <v>750</v>
      </c>
      <c r="C186" s="21" t="s">
        <v>750</v>
      </c>
      <c r="D186" s="21" t="s">
        <v>4944</v>
      </c>
      <c r="E186" s="21" t="s">
        <v>1</v>
      </c>
      <c r="F186" s="455"/>
    </row>
    <row r="187" spans="1:10" ht="15" customHeight="1"/>
    <row r="188" spans="1:10" ht="15" customHeight="1">
      <c r="A188" s="507" t="s">
        <v>4822</v>
      </c>
      <c r="B188" s="508"/>
    </row>
    <row r="189" spans="1:10" ht="15" customHeight="1">
      <c r="A189" s="25" t="s">
        <v>1661</v>
      </c>
      <c r="B189" s="454" t="s">
        <v>2467</v>
      </c>
      <c r="C189" s="221" t="s">
        <v>4775</v>
      </c>
      <c r="F189" s="450"/>
    </row>
    <row r="190" spans="1:10" ht="15" customHeight="1">
      <c r="A190" s="26" t="s">
        <v>3414</v>
      </c>
      <c r="B190" s="394" t="s">
        <v>4565</v>
      </c>
      <c r="C190" s="221" t="s">
        <v>4957</v>
      </c>
    </row>
    <row r="191" spans="1:10" ht="15" customHeight="1">
      <c r="A191" s="21" t="s">
        <v>797</v>
      </c>
      <c r="B191" s="469" t="s">
        <v>4160</v>
      </c>
      <c r="F191" s="18"/>
    </row>
    <row r="192" spans="1:10" ht="15" customHeight="1">
      <c r="B192" s="455"/>
    </row>
    <row r="193" spans="1:10" ht="15" customHeight="1">
      <c r="A193" s="507" t="s">
        <v>4823</v>
      </c>
      <c r="B193" s="508"/>
    </row>
    <row r="194" spans="1:10" ht="15" customHeight="1">
      <c r="A194" s="291" t="s">
        <v>2720</v>
      </c>
      <c r="B194" s="291" t="s">
        <v>2721</v>
      </c>
      <c r="C194" s="291" t="s">
        <v>2722</v>
      </c>
      <c r="D194" s="291" t="s">
        <v>2723</v>
      </c>
      <c r="E194" s="291" t="s">
        <v>2724</v>
      </c>
      <c r="F194" s="291" t="s">
        <v>2725</v>
      </c>
      <c r="G194" s="291" t="s">
        <v>2726</v>
      </c>
      <c r="H194" s="291" t="s">
        <v>40</v>
      </c>
      <c r="I194" s="454" t="s">
        <v>2467</v>
      </c>
      <c r="J194" s="221" t="s">
        <v>4773</v>
      </c>
    </row>
    <row r="195" spans="1:10" ht="15" customHeight="1">
      <c r="A195" s="25" t="s">
        <v>3406</v>
      </c>
      <c r="B195" s="25" t="s">
        <v>4603</v>
      </c>
      <c r="C195" s="25" t="s">
        <v>764</v>
      </c>
      <c r="D195" s="25" t="s">
        <v>3406</v>
      </c>
      <c r="E195" s="25" t="s">
        <v>1662</v>
      </c>
      <c r="F195" s="25" t="s">
        <v>3406</v>
      </c>
      <c r="G195" s="25" t="s">
        <v>23</v>
      </c>
      <c r="H195" s="25" t="s">
        <v>37</v>
      </c>
      <c r="I195" s="394" t="s">
        <v>37</v>
      </c>
      <c r="J195" s="221" t="s">
        <v>4958</v>
      </c>
    </row>
    <row r="196" spans="1:10" ht="15" customHeight="1">
      <c r="A196" s="26" t="s">
        <v>3405</v>
      </c>
      <c r="B196" s="26" t="s">
        <v>4603</v>
      </c>
      <c r="C196" s="26" t="s">
        <v>2045</v>
      </c>
      <c r="D196" s="26" t="s">
        <v>763</v>
      </c>
      <c r="E196" s="26" t="s">
        <v>3406</v>
      </c>
      <c r="F196" s="26" t="s">
        <v>1661</v>
      </c>
      <c r="G196" s="26" t="s">
        <v>765</v>
      </c>
      <c r="H196" s="26" t="s">
        <v>33</v>
      </c>
      <c r="I196" s="469" t="s">
        <v>4160</v>
      </c>
    </row>
    <row r="197" spans="1:10" ht="15" customHeight="1">
      <c r="A197" s="21" t="s">
        <v>1658</v>
      </c>
      <c r="B197" s="21" t="s">
        <v>4603</v>
      </c>
      <c r="C197" s="21" t="s">
        <v>765</v>
      </c>
      <c r="D197" s="21" t="s">
        <v>734</v>
      </c>
      <c r="E197" s="21" t="s">
        <v>2021</v>
      </c>
      <c r="F197" s="21" t="s">
        <v>791</v>
      </c>
      <c r="G197" s="21" t="s">
        <v>3428</v>
      </c>
      <c r="H197" s="21" t="s">
        <v>3426</v>
      </c>
      <c r="I197" s="455"/>
    </row>
    <row r="198" spans="1:10" ht="15" customHeight="1">
      <c r="A198" s="21"/>
      <c r="F198" s="450"/>
      <c r="I198" s="1"/>
    </row>
    <row r="199" spans="1:10" ht="15" customHeight="1">
      <c r="A199" s="490" t="s">
        <v>4616</v>
      </c>
    </row>
    <row r="200" spans="1:10" ht="15" customHeight="1">
      <c r="A200" s="24" t="s">
        <v>4824</v>
      </c>
    </row>
    <row r="201" spans="1:10" ht="15" customHeight="1">
      <c r="A201" s="25" t="s">
        <v>3407</v>
      </c>
      <c r="B201" s="454" t="s">
        <v>2467</v>
      </c>
      <c r="C201" s="221" t="s">
        <v>4775</v>
      </c>
    </row>
    <row r="202" spans="1:10" ht="15" customHeight="1">
      <c r="A202" s="26" t="s">
        <v>1661</v>
      </c>
      <c r="B202" s="394" t="s">
        <v>37</v>
      </c>
      <c r="C202" t="s">
        <v>5010</v>
      </c>
    </row>
    <row r="203" spans="1:10" ht="15" customHeight="1">
      <c r="A203" s="21" t="s">
        <v>2026</v>
      </c>
      <c r="B203" s="469" t="s">
        <v>4621</v>
      </c>
    </row>
    <row r="204" spans="1:10" ht="15" customHeight="1">
      <c r="B204" s="455"/>
    </row>
    <row r="205" spans="1:10" ht="15" customHeight="1">
      <c r="A205" s="24" t="s">
        <v>4825</v>
      </c>
    </row>
    <row r="206" spans="1:10" ht="15" customHeight="1">
      <c r="A206" s="25" t="s">
        <v>15</v>
      </c>
      <c r="B206" s="454" t="s">
        <v>2467</v>
      </c>
      <c r="C206" s="221" t="s">
        <v>4775</v>
      </c>
    </row>
    <row r="207" spans="1:10" ht="15" customHeight="1">
      <c r="A207" s="26" t="s">
        <v>765</v>
      </c>
      <c r="B207" s="394" t="s">
        <v>37</v>
      </c>
      <c r="C207" t="s">
        <v>5011</v>
      </c>
    </row>
    <row r="208" spans="1:10" ht="15" customHeight="1">
      <c r="A208" s="21" t="s">
        <v>2033</v>
      </c>
      <c r="B208" s="469" t="s">
        <v>4622</v>
      </c>
      <c r="F208" s="450"/>
    </row>
    <row r="209" spans="1:6" ht="15" customHeight="1">
      <c r="B209" s="455"/>
    </row>
    <row r="210" spans="1:6" ht="15" customHeight="1">
      <c r="A210" s="24" t="s">
        <v>4826</v>
      </c>
      <c r="F210" s="18"/>
    </row>
    <row r="211" spans="1:6" ht="15" customHeight="1">
      <c r="A211" s="25" t="s">
        <v>791</v>
      </c>
      <c r="B211" s="454" t="s">
        <v>2467</v>
      </c>
      <c r="C211" s="221" t="s">
        <v>4775</v>
      </c>
    </row>
    <row r="212" spans="1:6" ht="15" customHeight="1">
      <c r="A212" s="26" t="s">
        <v>37</v>
      </c>
      <c r="B212" s="394" t="s">
        <v>37</v>
      </c>
      <c r="C212" t="s">
        <v>5012</v>
      </c>
    </row>
    <row r="213" spans="1:6" ht="15" customHeight="1">
      <c r="A213" s="21" t="s">
        <v>2022</v>
      </c>
      <c r="B213" s="469" t="s">
        <v>4623</v>
      </c>
    </row>
    <row r="214" spans="1:6" ht="15" customHeight="1">
      <c r="B214" s="455"/>
    </row>
    <row r="215" spans="1:6" ht="15" customHeight="1">
      <c r="A215" s="24" t="s">
        <v>4827</v>
      </c>
    </row>
    <row r="216" spans="1:6" ht="15" customHeight="1">
      <c r="A216" s="25" t="s">
        <v>791</v>
      </c>
      <c r="B216" s="454" t="s">
        <v>2467</v>
      </c>
      <c r="C216" s="221" t="s">
        <v>4775</v>
      </c>
      <c r="F216" s="450"/>
    </row>
    <row r="217" spans="1:6" ht="15" customHeight="1">
      <c r="A217" s="26" t="s">
        <v>1661</v>
      </c>
      <c r="B217" s="394" t="s">
        <v>37</v>
      </c>
      <c r="C217" t="s">
        <v>5013</v>
      </c>
    </row>
    <row r="218" spans="1:6" ht="15" customHeight="1">
      <c r="A218" s="21" t="s">
        <v>153</v>
      </c>
      <c r="B218" s="469" t="s">
        <v>4627</v>
      </c>
      <c r="F218" s="18"/>
    </row>
    <row r="219" spans="1:6" ht="15" customHeight="1">
      <c r="B219" s="455"/>
    </row>
    <row r="220" spans="1:6" ht="15" customHeight="1">
      <c r="A220" s="507" t="s">
        <v>4828</v>
      </c>
      <c r="B220" s="508"/>
    </row>
    <row r="221" spans="1:6" ht="15" customHeight="1">
      <c r="A221" s="25" t="s">
        <v>13</v>
      </c>
      <c r="B221" s="454" t="s">
        <v>2467</v>
      </c>
      <c r="C221" s="221" t="s">
        <v>4775</v>
      </c>
      <c r="F221" s="450"/>
    </row>
    <row r="222" spans="1:6" ht="15" customHeight="1">
      <c r="A222" s="26" t="s">
        <v>11</v>
      </c>
      <c r="B222" s="394" t="s">
        <v>37</v>
      </c>
      <c r="C222" t="s">
        <v>5014</v>
      </c>
    </row>
    <row r="223" spans="1:6" ht="15" customHeight="1">
      <c r="A223" s="21" t="s">
        <v>15</v>
      </c>
      <c r="B223" s="469" t="s">
        <v>4629</v>
      </c>
      <c r="F223" s="18"/>
    </row>
    <row r="224" spans="1:6" ht="15" customHeight="1">
      <c r="B224" s="455"/>
    </row>
    <row r="225" spans="1:11" ht="15" customHeight="1">
      <c r="A225" s="490" t="s">
        <v>4617</v>
      </c>
    </row>
    <row r="226" spans="1:11" ht="15" customHeight="1">
      <c r="A226" s="24" t="s">
        <v>4829</v>
      </c>
      <c r="F226" s="450"/>
    </row>
    <row r="227" spans="1:11" ht="15" customHeight="1">
      <c r="A227" s="25" t="s">
        <v>791</v>
      </c>
      <c r="B227" s="454" t="s">
        <v>2467</v>
      </c>
      <c r="C227" s="221" t="s">
        <v>4775</v>
      </c>
    </row>
    <row r="228" spans="1:11" ht="15" customHeight="1">
      <c r="A228" s="26" t="s">
        <v>37</v>
      </c>
      <c r="B228" s="394" t="s">
        <v>37</v>
      </c>
      <c r="C228" t="s">
        <v>5045</v>
      </c>
      <c r="F228" s="18"/>
    </row>
    <row r="229" spans="1:11" ht="15" customHeight="1">
      <c r="A229" s="21" t="s">
        <v>1658</v>
      </c>
      <c r="B229" s="469" t="s">
        <v>4631</v>
      </c>
      <c r="E229" t="s">
        <v>4792</v>
      </c>
      <c r="I229" t="s">
        <v>4792</v>
      </c>
    </row>
    <row r="230" spans="1:11" ht="15" customHeight="1">
      <c r="B230" s="455"/>
    </row>
    <row r="231" spans="1:11" ht="15" customHeight="1">
      <c r="A231" s="507" t="s">
        <v>4830</v>
      </c>
      <c r="B231" s="508"/>
    </row>
    <row r="232" spans="1:11" ht="15" customHeight="1">
      <c r="A232" s="291" t="s">
        <v>2720</v>
      </c>
      <c r="B232" s="291" t="s">
        <v>2721</v>
      </c>
      <c r="C232" s="291" t="s">
        <v>2722</v>
      </c>
      <c r="D232" s="291" t="s">
        <v>2723</v>
      </c>
      <c r="E232" s="291" t="s">
        <v>2724</v>
      </c>
      <c r="F232" s="291" t="s">
        <v>2725</v>
      </c>
      <c r="G232" s="291" t="s">
        <v>2726</v>
      </c>
      <c r="H232" s="291" t="s">
        <v>2727</v>
      </c>
      <c r="I232" s="291" t="s">
        <v>40</v>
      </c>
      <c r="J232" s="454" t="s">
        <v>2467</v>
      </c>
      <c r="K232" s="221" t="s">
        <v>4773</v>
      </c>
    </row>
    <row r="233" spans="1:11" ht="15" customHeight="1">
      <c r="A233" s="25" t="s">
        <v>3406</v>
      </c>
      <c r="B233" s="25" t="s">
        <v>3406</v>
      </c>
      <c r="C233" s="25" t="s">
        <v>4603</v>
      </c>
      <c r="D233" s="25" t="s">
        <v>1652</v>
      </c>
      <c r="E233" s="25" t="s">
        <v>3406</v>
      </c>
      <c r="F233" s="25" t="s">
        <v>4603</v>
      </c>
      <c r="G233" s="25" t="s">
        <v>1142</v>
      </c>
      <c r="H233" s="25" t="s">
        <v>801</v>
      </c>
      <c r="I233" s="25" t="s">
        <v>2023</v>
      </c>
      <c r="J233" s="394" t="s">
        <v>37</v>
      </c>
      <c r="K233" t="s">
        <v>5046</v>
      </c>
    </row>
    <row r="234" spans="1:11" ht="15" customHeight="1">
      <c r="A234" s="26" t="s">
        <v>153</v>
      </c>
      <c r="B234" s="26" t="s">
        <v>749</v>
      </c>
      <c r="C234" s="26" t="s">
        <v>4603</v>
      </c>
      <c r="D234" s="26" t="s">
        <v>155</v>
      </c>
      <c r="E234" s="26" t="s">
        <v>1658</v>
      </c>
      <c r="F234" s="26" t="s">
        <v>4603</v>
      </c>
      <c r="G234" s="26" t="s">
        <v>801</v>
      </c>
      <c r="H234" s="26" t="s">
        <v>747</v>
      </c>
      <c r="I234" s="26" t="s">
        <v>2021</v>
      </c>
      <c r="J234" s="469" t="s">
        <v>4637</v>
      </c>
    </row>
    <row r="235" spans="1:11" ht="15" customHeight="1">
      <c r="A235" s="21" t="s">
        <v>1664</v>
      </c>
      <c r="B235" s="21" t="s">
        <v>153</v>
      </c>
      <c r="C235" s="21" t="s">
        <v>4603</v>
      </c>
      <c r="D235" s="21" t="s">
        <v>2021</v>
      </c>
      <c r="E235" s="21" t="s">
        <v>3405</v>
      </c>
      <c r="F235" s="21" t="s">
        <v>4603</v>
      </c>
      <c r="G235" s="21" t="s">
        <v>2023</v>
      </c>
      <c r="H235" s="21" t="s">
        <v>2023</v>
      </c>
      <c r="I235" s="21" t="s">
        <v>801</v>
      </c>
      <c r="J235" s="455"/>
    </row>
    <row r="236" spans="1:11" ht="15" customHeight="1">
      <c r="A236" s="39"/>
      <c r="F236" s="450"/>
    </row>
    <row r="237" spans="1:11" ht="15" customHeight="1">
      <c r="A237" s="507" t="s">
        <v>4831</v>
      </c>
      <c r="B237" s="508"/>
    </row>
    <row r="238" spans="1:11" ht="15" customHeight="1">
      <c r="A238" s="291" t="s">
        <v>2720</v>
      </c>
      <c r="B238" s="291" t="s">
        <v>2721</v>
      </c>
      <c r="C238" s="291" t="s">
        <v>2722</v>
      </c>
      <c r="D238" s="291" t="s">
        <v>2723</v>
      </c>
      <c r="E238" s="291" t="s">
        <v>2724</v>
      </c>
      <c r="F238" s="291" t="s">
        <v>2725</v>
      </c>
      <c r="G238" s="291" t="s">
        <v>2726</v>
      </c>
      <c r="H238" s="291" t="s">
        <v>40</v>
      </c>
      <c r="I238" s="454" t="s">
        <v>2467</v>
      </c>
      <c r="J238" s="221" t="s">
        <v>4774</v>
      </c>
    </row>
    <row r="239" spans="1:11" ht="15" customHeight="1">
      <c r="A239" s="25" t="s">
        <v>3398</v>
      </c>
      <c r="B239" s="25" t="s">
        <v>1662</v>
      </c>
      <c r="C239" s="25" t="s">
        <v>763</v>
      </c>
      <c r="D239" s="25" t="s">
        <v>141</v>
      </c>
      <c r="E239" s="25" t="s">
        <v>5043</v>
      </c>
      <c r="F239" s="25" t="s">
        <v>5044</v>
      </c>
      <c r="G239" s="25" t="s">
        <v>153</v>
      </c>
      <c r="H239" s="25" t="s">
        <v>734</v>
      </c>
      <c r="I239" s="394" t="s">
        <v>37</v>
      </c>
      <c r="J239" t="s">
        <v>5047</v>
      </c>
    </row>
    <row r="240" spans="1:11" ht="15" customHeight="1">
      <c r="A240" s="26" t="s">
        <v>2022</v>
      </c>
      <c r="B240" s="26" t="s">
        <v>3411</v>
      </c>
      <c r="C240" s="26" t="s">
        <v>791</v>
      </c>
      <c r="D240" s="26" t="s">
        <v>9</v>
      </c>
      <c r="E240" s="26" t="s">
        <v>3416</v>
      </c>
      <c r="F240" s="26" t="s">
        <v>1667</v>
      </c>
      <c r="G240" s="26" t="s">
        <v>1661</v>
      </c>
      <c r="H240" s="26" t="s">
        <v>141</v>
      </c>
      <c r="I240" s="469" t="s">
        <v>4648</v>
      </c>
    </row>
    <row r="241" spans="1:9" ht="15" customHeight="1">
      <c r="A241" s="21" t="s">
        <v>3408</v>
      </c>
      <c r="B241" s="21" t="s">
        <v>763</v>
      </c>
      <c r="C241" s="21" t="s">
        <v>153</v>
      </c>
      <c r="D241" s="21" t="s">
        <v>162</v>
      </c>
      <c r="E241" s="21" t="s">
        <v>15</v>
      </c>
      <c r="F241" s="21" t="s">
        <v>1649</v>
      </c>
      <c r="G241" s="21" t="s">
        <v>3406</v>
      </c>
      <c r="H241" s="21" t="s">
        <v>1649</v>
      </c>
      <c r="I241" s="455"/>
    </row>
    <row r="242" spans="1:9" ht="15" customHeight="1"/>
    <row r="243" spans="1:9" ht="15" customHeight="1">
      <c r="A243" s="490" t="s">
        <v>4618</v>
      </c>
      <c r="F243" s="18"/>
    </row>
    <row r="244" spans="1:9" ht="15" customHeight="1">
      <c r="A244" s="24" t="s">
        <v>4832</v>
      </c>
    </row>
    <row r="245" spans="1:9" ht="15" customHeight="1">
      <c r="A245" s="25"/>
      <c r="B245" s="454" t="s">
        <v>2467</v>
      </c>
    </row>
    <row r="246" spans="1:9" ht="15" customHeight="1">
      <c r="A246" s="26"/>
      <c r="B246" s="454"/>
      <c r="F246" s="450"/>
    </row>
    <row r="247" spans="1:9" ht="15" customHeight="1">
      <c r="A247" s="21"/>
      <c r="B247" s="394"/>
    </row>
    <row r="248" spans="1:9" ht="15" customHeight="1">
      <c r="B248" s="455"/>
      <c r="F248" s="18"/>
    </row>
    <row r="249" spans="1:9" ht="15" customHeight="1">
      <c r="A249" s="24" t="s">
        <v>4833</v>
      </c>
    </row>
    <row r="250" spans="1:9" ht="15" customHeight="1">
      <c r="A250" s="25"/>
      <c r="B250" s="454" t="s">
        <v>2467</v>
      </c>
    </row>
    <row r="251" spans="1:9" ht="15" customHeight="1">
      <c r="A251" s="26"/>
      <c r="B251" s="454"/>
      <c r="F251" s="450"/>
    </row>
    <row r="252" spans="1:9" ht="15" customHeight="1">
      <c r="A252" s="21"/>
      <c r="B252" s="394"/>
    </row>
    <row r="253" spans="1:9" ht="15" customHeight="1">
      <c r="B253" s="455"/>
      <c r="F253" s="18"/>
    </row>
    <row r="254" spans="1:9" ht="15" customHeight="1">
      <c r="A254" s="24" t="s">
        <v>4834</v>
      </c>
    </row>
    <row r="255" spans="1:9" ht="15" customHeight="1">
      <c r="A255" s="25"/>
      <c r="B255" s="454" t="s">
        <v>2467</v>
      </c>
    </row>
    <row r="256" spans="1:9" ht="15" customHeight="1">
      <c r="A256" s="26"/>
      <c r="B256" s="454"/>
      <c r="F256" s="450"/>
    </row>
    <row r="257" spans="1:6" ht="15" customHeight="1">
      <c r="A257" s="21"/>
      <c r="B257" s="394"/>
    </row>
    <row r="258" spans="1:6" ht="15" customHeight="1">
      <c r="B258" s="455"/>
      <c r="F258" s="18"/>
    </row>
    <row r="259" spans="1:6" ht="15" customHeight="1">
      <c r="A259" s="24" t="s">
        <v>4999</v>
      </c>
    </row>
    <row r="260" spans="1:6" ht="15" customHeight="1">
      <c r="A260" s="25"/>
      <c r="B260" s="454" t="s">
        <v>2467</v>
      </c>
    </row>
    <row r="261" spans="1:6" ht="15" customHeight="1">
      <c r="A261" s="26"/>
      <c r="B261" s="454"/>
    </row>
    <row r="262" spans="1:6" ht="15" customHeight="1">
      <c r="A262" s="21"/>
      <c r="B262" s="394"/>
    </row>
    <row r="263" spans="1:6" ht="15" customHeight="1">
      <c r="B263" s="455"/>
    </row>
    <row r="264" spans="1:6" ht="15" customHeight="1">
      <c r="A264" s="24" t="s">
        <v>5000</v>
      </c>
    </row>
    <row r="265" spans="1:6" ht="15" customHeight="1">
      <c r="A265" s="25"/>
      <c r="B265" s="454" t="s">
        <v>2467</v>
      </c>
    </row>
    <row r="266" spans="1:6" ht="15" customHeight="1">
      <c r="A266" s="26"/>
      <c r="B266" s="454"/>
      <c r="F266" s="450"/>
    </row>
    <row r="267" spans="1:6" ht="15" customHeight="1">
      <c r="A267" s="21"/>
      <c r="B267" s="394"/>
    </row>
    <row r="268" spans="1:6" ht="15" customHeight="1">
      <c r="B268" s="455"/>
      <c r="F268" s="18"/>
    </row>
    <row r="269" spans="1:6" ht="15" customHeight="1">
      <c r="A269" s="24" t="s">
        <v>5001</v>
      </c>
    </row>
    <row r="270" spans="1:6" ht="15" customHeight="1">
      <c r="A270" s="25"/>
      <c r="B270" s="454" t="s">
        <v>2467</v>
      </c>
    </row>
    <row r="271" spans="1:6" ht="15" customHeight="1">
      <c r="A271" s="26"/>
      <c r="B271" s="454"/>
      <c r="F271" s="450"/>
    </row>
    <row r="272" spans="1:6" ht="15" customHeight="1">
      <c r="A272" s="21"/>
      <c r="B272" s="394"/>
    </row>
    <row r="273" spans="1:7" ht="15" customHeight="1">
      <c r="B273" s="455"/>
      <c r="F273" s="18"/>
    </row>
    <row r="274" spans="1:7" ht="15" customHeight="1">
      <c r="A274" s="24" t="s">
        <v>5002</v>
      </c>
    </row>
    <row r="275" spans="1:7" ht="15" customHeight="1">
      <c r="A275" s="25"/>
      <c r="B275" s="454" t="s">
        <v>2467</v>
      </c>
    </row>
    <row r="276" spans="1:7" ht="15" customHeight="1">
      <c r="A276" s="26"/>
      <c r="B276" s="454"/>
      <c r="F276" s="450"/>
    </row>
    <row r="277" spans="1:7" ht="15" customHeight="1">
      <c r="A277" s="21"/>
      <c r="B277" s="394"/>
    </row>
    <row r="278" spans="1:7" ht="15" customHeight="1">
      <c r="B278" s="455"/>
      <c r="F278" s="18"/>
    </row>
    <row r="279" spans="1:7" ht="15" customHeight="1">
      <c r="A279" s="24" t="s">
        <v>5003</v>
      </c>
      <c r="F279" s="450"/>
    </row>
    <row r="280" spans="1:7" ht="15" customHeight="1">
      <c r="A280" s="291" t="s">
        <v>2720</v>
      </c>
      <c r="B280" s="291" t="s">
        <v>2721</v>
      </c>
      <c r="C280" s="291" t="s">
        <v>2722</v>
      </c>
      <c r="D280" s="291" t="s">
        <v>2723</v>
      </c>
      <c r="E280" s="291" t="s">
        <v>2724</v>
      </c>
      <c r="F280" s="291" t="s">
        <v>40</v>
      </c>
      <c r="G280" s="454" t="s">
        <v>2467</v>
      </c>
    </row>
    <row r="281" spans="1:7" ht="15" customHeight="1">
      <c r="A281" s="25"/>
      <c r="G281" s="454"/>
    </row>
    <row r="282" spans="1:7" ht="15" customHeight="1">
      <c r="A282" s="26"/>
      <c r="G282" s="394"/>
    </row>
    <row r="283" spans="1:7" ht="15" customHeight="1">
      <c r="A283" s="21"/>
      <c r="G283" s="455"/>
    </row>
    <row r="284" spans="1:7" ht="15" customHeight="1">
      <c r="F284" s="18"/>
    </row>
    <row r="285" spans="1:7" ht="15" customHeight="1">
      <c r="A285" s="507" t="s">
        <v>4835</v>
      </c>
      <c r="B285" s="508"/>
    </row>
    <row r="286" spans="1:7" ht="15" customHeight="1">
      <c r="A286" s="25"/>
      <c r="B286" s="454" t="s">
        <v>2467</v>
      </c>
    </row>
    <row r="287" spans="1:7" ht="15" customHeight="1">
      <c r="A287" s="26"/>
      <c r="B287" s="454"/>
    </row>
    <row r="288" spans="1:7" ht="15" customHeight="1">
      <c r="A288" s="21"/>
      <c r="B288" s="394"/>
      <c r="F288" s="450"/>
    </row>
    <row r="289" spans="1:7" ht="15" customHeight="1">
      <c r="B289" s="455"/>
    </row>
    <row r="290" spans="1:7" ht="15" customHeight="1">
      <c r="A290" s="490" t="s">
        <v>4810</v>
      </c>
      <c r="F290" s="18"/>
    </row>
    <row r="291" spans="1:7" ht="15" customHeight="1">
      <c r="A291" s="24" t="s">
        <v>4836</v>
      </c>
      <c r="F291" s="450"/>
    </row>
    <row r="292" spans="1:7" ht="15" customHeight="1">
      <c r="A292" s="291" t="s">
        <v>2720</v>
      </c>
      <c r="B292" s="291" t="s">
        <v>2721</v>
      </c>
      <c r="C292" s="291" t="s">
        <v>2722</v>
      </c>
      <c r="D292" s="291" t="s">
        <v>2723</v>
      </c>
      <c r="E292" s="291" t="s">
        <v>2724</v>
      </c>
      <c r="F292" s="291" t="s">
        <v>40</v>
      </c>
      <c r="G292" s="454" t="s">
        <v>2467</v>
      </c>
    </row>
    <row r="293" spans="1:7" ht="15" customHeight="1">
      <c r="A293" s="25"/>
      <c r="G293" s="454"/>
    </row>
    <row r="294" spans="1:7" ht="15" customHeight="1">
      <c r="A294" s="26"/>
      <c r="G294" s="394"/>
    </row>
    <row r="295" spans="1:7" ht="15" customHeight="1">
      <c r="A295" s="21"/>
      <c r="G295" s="455"/>
    </row>
    <row r="296" spans="1:7" ht="15" customHeight="1">
      <c r="F296" s="18"/>
    </row>
    <row r="297" spans="1:7" ht="15" customHeight="1">
      <c r="A297" s="24" t="s">
        <v>4968</v>
      </c>
    </row>
    <row r="298" spans="1:7" ht="15" customHeight="1">
      <c r="A298" s="25"/>
      <c r="B298" s="454" t="s">
        <v>2467</v>
      </c>
      <c r="F298" s="450"/>
    </row>
    <row r="299" spans="1:7" ht="15" customHeight="1">
      <c r="A299" s="26"/>
      <c r="B299" s="454"/>
    </row>
    <row r="300" spans="1:7" ht="15" customHeight="1">
      <c r="A300" s="21"/>
      <c r="B300" s="394"/>
      <c r="F300" s="18"/>
    </row>
    <row r="301" spans="1:7" ht="15" customHeight="1">
      <c r="B301" s="455"/>
    </row>
    <row r="302" spans="1:7" ht="15" customHeight="1">
      <c r="A302" s="24" t="s">
        <v>4969</v>
      </c>
    </row>
    <row r="303" spans="1:7" ht="15" customHeight="1">
      <c r="A303" s="25"/>
      <c r="B303" s="454" t="s">
        <v>2467</v>
      </c>
      <c r="F303" s="450"/>
    </row>
    <row r="304" spans="1:7" ht="15" customHeight="1">
      <c r="A304" s="26"/>
      <c r="B304" s="454"/>
    </row>
    <row r="305" spans="1:6" ht="15" customHeight="1">
      <c r="A305" s="21"/>
      <c r="B305" s="394"/>
      <c r="F305" s="18"/>
    </row>
    <row r="306" spans="1:6" ht="15" customHeight="1">
      <c r="B306" s="455"/>
    </row>
    <row r="307" spans="1:6" ht="15" customHeight="1">
      <c r="A307" s="507" t="s">
        <v>4970</v>
      </c>
      <c r="B307" s="508"/>
    </row>
    <row r="308" spans="1:6" ht="15" customHeight="1">
      <c r="A308" s="25"/>
      <c r="B308" s="454" t="s">
        <v>2467</v>
      </c>
      <c r="F308" s="450"/>
    </row>
    <row r="309" spans="1:6" ht="15" customHeight="1">
      <c r="A309" s="26"/>
      <c r="B309" s="454"/>
    </row>
    <row r="310" spans="1:6" ht="15" customHeight="1">
      <c r="A310" s="21"/>
      <c r="B310" s="394"/>
      <c r="F310" s="18"/>
    </row>
    <row r="311" spans="1:6" ht="15" customHeight="1">
      <c r="B311" s="455"/>
    </row>
    <row r="312" spans="1:6" ht="15" customHeight="1">
      <c r="A312" s="507" t="s">
        <v>4971</v>
      </c>
      <c r="B312" s="508"/>
    </row>
    <row r="313" spans="1:6" ht="15" customHeight="1">
      <c r="A313" s="25"/>
      <c r="B313" s="454" t="s">
        <v>2467</v>
      </c>
      <c r="F313" s="450"/>
    </row>
    <row r="314" spans="1:6" ht="15" customHeight="1">
      <c r="A314" s="26"/>
      <c r="B314" s="454"/>
    </row>
    <row r="315" spans="1:6" ht="15" customHeight="1">
      <c r="A315" s="21"/>
      <c r="B315" s="394"/>
      <c r="F315" s="18"/>
    </row>
    <row r="316" spans="1:6" ht="15" customHeight="1">
      <c r="B316" s="455"/>
    </row>
    <row r="317" spans="1:6" ht="15" customHeight="1">
      <c r="A317" s="507" t="s">
        <v>4972</v>
      </c>
      <c r="B317" s="508"/>
    </row>
    <row r="318" spans="1:6" ht="15" customHeight="1">
      <c r="A318" s="25"/>
      <c r="B318" s="454" t="s">
        <v>2467</v>
      </c>
      <c r="F318" s="450"/>
    </row>
    <row r="319" spans="1:6" ht="15" customHeight="1">
      <c r="A319" s="26"/>
      <c r="B319" s="454"/>
    </row>
    <row r="320" spans="1:6" ht="15" customHeight="1">
      <c r="A320" s="21"/>
      <c r="B320" s="394"/>
      <c r="F320" s="18"/>
    </row>
    <row r="321" spans="1:9" ht="15" customHeight="1">
      <c r="B321" s="455"/>
    </row>
    <row r="322" spans="1:9" ht="15" customHeight="1">
      <c r="A322" s="507" t="s">
        <v>4973</v>
      </c>
      <c r="B322" s="508"/>
    </row>
    <row r="323" spans="1:9" ht="15" customHeight="1">
      <c r="A323" s="291" t="s">
        <v>2720</v>
      </c>
      <c r="B323" s="291" t="s">
        <v>2721</v>
      </c>
      <c r="C323" s="291" t="s">
        <v>2722</v>
      </c>
      <c r="D323" s="291" t="s">
        <v>2723</v>
      </c>
      <c r="E323" s="291" t="s">
        <v>2724</v>
      </c>
      <c r="F323" s="291" t="s">
        <v>2725</v>
      </c>
      <c r="G323" s="291" t="s">
        <v>2726</v>
      </c>
      <c r="H323" s="291" t="s">
        <v>40</v>
      </c>
      <c r="I323" s="454" t="s">
        <v>2467</v>
      </c>
    </row>
    <row r="324" spans="1:9" ht="15" customHeight="1">
      <c r="A324" s="25"/>
      <c r="I324" s="454"/>
    </row>
    <row r="325" spans="1:9" ht="15" customHeight="1">
      <c r="A325" s="26"/>
      <c r="I325" s="394"/>
    </row>
    <row r="326" spans="1:9" ht="15" customHeight="1">
      <c r="A326" s="21"/>
      <c r="F326" s="450"/>
      <c r="I326" s="455"/>
    </row>
    <row r="327" spans="1:9" ht="15" customHeight="1"/>
    <row r="328" spans="1:9" ht="15" customHeight="1">
      <c r="A328" s="490" t="s">
        <v>4963</v>
      </c>
      <c r="F328" s="450"/>
    </row>
    <row r="329" spans="1:9" ht="15" customHeight="1">
      <c r="A329" s="24" t="s">
        <v>4974</v>
      </c>
    </row>
    <row r="330" spans="1:9" ht="15" customHeight="1">
      <c r="B330" s="454" t="s">
        <v>2467</v>
      </c>
      <c r="F330" s="18"/>
    </row>
    <row r="331" spans="1:9" ht="15" customHeight="1">
      <c r="B331" s="454"/>
    </row>
    <row r="332" spans="1:9" ht="15" customHeight="1">
      <c r="B332" s="394"/>
    </row>
    <row r="333" spans="1:9" ht="15" customHeight="1">
      <c r="A333" s="39"/>
      <c r="B333" s="455"/>
      <c r="F333" s="450"/>
    </row>
    <row r="334" spans="1:9" ht="15" customHeight="1">
      <c r="A334" s="24" t="s">
        <v>4975</v>
      </c>
    </row>
    <row r="335" spans="1:9" ht="15" customHeight="1">
      <c r="B335" s="454" t="s">
        <v>2467</v>
      </c>
      <c r="F335" s="18"/>
    </row>
    <row r="336" spans="1:9" ht="15" customHeight="1">
      <c r="B336" s="454"/>
    </row>
    <row r="337" spans="1:6" ht="15" customHeight="1">
      <c r="B337" s="394"/>
    </row>
    <row r="338" spans="1:6" ht="15" customHeight="1">
      <c r="A338" s="39"/>
      <c r="B338" s="455"/>
      <c r="F338" s="450"/>
    </row>
    <row r="339" spans="1:6" ht="15" customHeight="1">
      <c r="A339" s="24" t="s">
        <v>4976</v>
      </c>
    </row>
    <row r="340" spans="1:6" ht="15" customHeight="1">
      <c r="B340" s="454" t="s">
        <v>2467</v>
      </c>
      <c r="F340" s="18"/>
    </row>
    <row r="341" spans="1:6" ht="15" customHeight="1">
      <c r="B341" s="454"/>
    </row>
    <row r="342" spans="1:6" ht="15" customHeight="1">
      <c r="B342" s="394"/>
    </row>
    <row r="343" spans="1:6" ht="15" customHeight="1">
      <c r="A343" s="39"/>
      <c r="B343" s="455"/>
      <c r="F343" s="450"/>
    </row>
    <row r="344" spans="1:6" ht="15" customHeight="1">
      <c r="A344" s="24" t="s">
        <v>4977</v>
      </c>
    </row>
    <row r="345" spans="1:6" ht="15" customHeight="1">
      <c r="B345" s="454" t="s">
        <v>2467</v>
      </c>
      <c r="F345" s="18"/>
    </row>
    <row r="346" spans="1:6" ht="15" customHeight="1">
      <c r="B346" s="454"/>
    </row>
    <row r="347" spans="1:6" ht="15" customHeight="1">
      <c r="B347" s="394"/>
    </row>
    <row r="348" spans="1:6" ht="15" customHeight="1">
      <c r="A348" s="39"/>
      <c r="B348" s="455"/>
      <c r="F348" s="450"/>
    </row>
    <row r="349" spans="1:6" ht="15" customHeight="1">
      <c r="A349" s="24" t="s">
        <v>4978</v>
      </c>
    </row>
    <row r="350" spans="1:6" ht="15" customHeight="1">
      <c r="B350" s="454" t="s">
        <v>2467</v>
      </c>
      <c r="F350" s="18"/>
    </row>
    <row r="351" spans="1:6" ht="15" customHeight="1">
      <c r="B351" s="454"/>
    </row>
    <row r="352" spans="1:6" ht="15" customHeight="1">
      <c r="B352" s="394"/>
    </row>
    <row r="353" spans="1:8" ht="15" customHeight="1">
      <c r="A353" s="39"/>
      <c r="B353" s="455"/>
      <c r="F353" s="450"/>
    </row>
    <row r="354" spans="1:8" ht="15" customHeight="1">
      <c r="A354" s="507" t="s">
        <v>4979</v>
      </c>
      <c r="B354" s="508"/>
    </row>
    <row r="355" spans="1:8" ht="15" customHeight="1">
      <c r="B355" s="454" t="s">
        <v>2467</v>
      </c>
      <c r="F355" s="18"/>
    </row>
    <row r="356" spans="1:8" ht="15" customHeight="1">
      <c r="B356" s="454"/>
    </row>
    <row r="357" spans="1:8" ht="15" customHeight="1">
      <c r="B357" s="394"/>
    </row>
    <row r="358" spans="1:8" ht="15" customHeight="1">
      <c r="A358" s="39"/>
      <c r="B358" s="455"/>
      <c r="F358" s="450"/>
    </row>
    <row r="359" spans="1:8" ht="15" customHeight="1">
      <c r="A359" s="507" t="s">
        <v>4980</v>
      </c>
      <c r="B359" s="508"/>
    </row>
    <row r="360" spans="1:8" ht="15" customHeight="1">
      <c r="B360" s="454" t="s">
        <v>2467</v>
      </c>
      <c r="F360" s="18"/>
    </row>
    <row r="361" spans="1:8" ht="15" customHeight="1">
      <c r="B361" s="454"/>
    </row>
    <row r="362" spans="1:8" ht="15" customHeight="1">
      <c r="B362" s="394"/>
    </row>
    <row r="363" spans="1:8" ht="15" customHeight="1">
      <c r="A363" s="39"/>
      <c r="B363" s="455"/>
      <c r="F363" s="450"/>
    </row>
    <row r="364" spans="1:8" ht="15" customHeight="1">
      <c r="A364" s="490" t="s">
        <v>4964</v>
      </c>
    </row>
    <row r="365" spans="1:8" ht="15" customHeight="1">
      <c r="A365" s="24" t="s">
        <v>4981</v>
      </c>
      <c r="F365" s="18"/>
    </row>
    <row r="366" spans="1:8" ht="15" customHeight="1">
      <c r="A366" s="291" t="s">
        <v>2720</v>
      </c>
      <c r="B366" s="291" t="s">
        <v>2721</v>
      </c>
      <c r="C366" s="291" t="s">
        <v>2722</v>
      </c>
      <c r="D366" s="291" t="s">
        <v>2723</v>
      </c>
      <c r="E366" s="291" t="s">
        <v>2724</v>
      </c>
      <c r="F366" s="291" t="s">
        <v>2725</v>
      </c>
      <c r="G366" s="291" t="s">
        <v>40</v>
      </c>
      <c r="H366" s="454" t="s">
        <v>2467</v>
      </c>
    </row>
    <row r="367" spans="1:8" ht="15" customHeight="1">
      <c r="A367" s="25"/>
      <c r="H367" s="454"/>
    </row>
    <row r="368" spans="1:8" ht="15" customHeight="1">
      <c r="A368" s="26"/>
      <c r="H368" s="394"/>
    </row>
    <row r="369" spans="1:8" ht="15" customHeight="1">
      <c r="A369" s="21"/>
      <c r="F369" s="450"/>
      <c r="H369" s="455"/>
    </row>
    <row r="370" spans="1:8" ht="15" customHeight="1">
      <c r="F370" s="18"/>
    </row>
    <row r="371" spans="1:8" ht="15" customHeight="1">
      <c r="A371" s="24" t="s">
        <v>4982</v>
      </c>
      <c r="F371" s="18"/>
    </row>
    <row r="372" spans="1:8" ht="15" customHeight="1">
      <c r="A372" s="291" t="s">
        <v>2720</v>
      </c>
      <c r="B372" s="291" t="s">
        <v>2721</v>
      </c>
      <c r="C372" s="291" t="s">
        <v>2722</v>
      </c>
      <c r="D372" s="291" t="s">
        <v>2723</v>
      </c>
      <c r="E372" s="291" t="s">
        <v>40</v>
      </c>
      <c r="F372" s="454" t="s">
        <v>2467</v>
      </c>
    </row>
    <row r="373" spans="1:8" ht="15" customHeight="1">
      <c r="A373" s="25"/>
      <c r="F373" s="454"/>
    </row>
    <row r="374" spans="1:8" ht="15" customHeight="1">
      <c r="A374" s="26"/>
      <c r="F374" s="394"/>
    </row>
    <row r="375" spans="1:8" ht="15" customHeight="1">
      <c r="A375" s="21"/>
      <c r="F375" s="455"/>
    </row>
    <row r="376" spans="1:8" ht="15" customHeight="1"/>
    <row r="377" spans="1:8" ht="15" customHeight="1">
      <c r="A377" s="24" t="s">
        <v>4983</v>
      </c>
    </row>
    <row r="378" spans="1:8" ht="15" customHeight="1">
      <c r="B378" s="454" t="s">
        <v>2467</v>
      </c>
      <c r="F378" s="450"/>
    </row>
    <row r="379" spans="1:8" ht="15" customHeight="1">
      <c r="B379" s="454"/>
    </row>
    <row r="380" spans="1:8" ht="15" customHeight="1">
      <c r="B380" s="394"/>
      <c r="F380" s="18"/>
    </row>
    <row r="381" spans="1:8" ht="15" customHeight="1">
      <c r="A381" s="39"/>
      <c r="B381" s="455"/>
    </row>
    <row r="382" spans="1:8" ht="15" customHeight="1">
      <c r="A382" s="507" t="s">
        <v>4984</v>
      </c>
      <c r="B382" s="508"/>
      <c r="F382" s="18"/>
    </row>
    <row r="383" spans="1:8" ht="15" customHeight="1">
      <c r="A383" s="291" t="s">
        <v>2720</v>
      </c>
      <c r="B383" s="291" t="s">
        <v>2721</v>
      </c>
      <c r="C383" s="291" t="s">
        <v>2722</v>
      </c>
      <c r="D383" s="291" t="s">
        <v>2723</v>
      </c>
      <c r="E383" s="291" t="s">
        <v>2724</v>
      </c>
      <c r="F383" s="291" t="s">
        <v>2725</v>
      </c>
      <c r="G383" s="291" t="s">
        <v>40</v>
      </c>
      <c r="H383" s="454" t="s">
        <v>2467</v>
      </c>
    </row>
    <row r="384" spans="1:8" ht="15" customHeight="1">
      <c r="A384" s="25"/>
      <c r="H384" s="454"/>
    </row>
    <row r="385" spans="1:8" ht="15" customHeight="1">
      <c r="A385" s="26"/>
      <c r="H385" s="394"/>
    </row>
    <row r="386" spans="1:8" ht="15" customHeight="1">
      <c r="A386" s="21"/>
      <c r="F386" s="450"/>
      <c r="H386" s="455"/>
    </row>
    <row r="387" spans="1:8" ht="15" customHeight="1"/>
    <row r="388" spans="1:8" ht="15" customHeight="1">
      <c r="A388" s="507" t="s">
        <v>4985</v>
      </c>
      <c r="B388" s="508"/>
      <c r="F388" s="450"/>
    </row>
    <row r="389" spans="1:8" ht="15" customHeight="1">
      <c r="B389" s="454" t="s">
        <v>2467</v>
      </c>
    </row>
    <row r="390" spans="1:8" ht="15" customHeight="1">
      <c r="B390" s="454"/>
      <c r="F390" s="18"/>
    </row>
    <row r="391" spans="1:8" ht="15" customHeight="1">
      <c r="B391" s="394"/>
    </row>
    <row r="392" spans="1:8" ht="15" customHeight="1">
      <c r="A392" s="39"/>
      <c r="B392" s="455"/>
    </row>
    <row r="393" spans="1:8" ht="15" customHeight="1">
      <c r="A393" s="490" t="s">
        <v>4965</v>
      </c>
      <c r="F393" s="450"/>
    </row>
    <row r="394" spans="1:8" ht="15" customHeight="1">
      <c r="A394" s="24" t="s">
        <v>4986</v>
      </c>
    </row>
    <row r="395" spans="1:8" ht="15" customHeight="1">
      <c r="B395" s="454" t="s">
        <v>2467</v>
      </c>
      <c r="F395" s="18"/>
    </row>
    <row r="396" spans="1:8" ht="15" customHeight="1">
      <c r="B396" s="454"/>
    </row>
    <row r="397" spans="1:8" ht="15" customHeight="1">
      <c r="B397" s="394"/>
    </row>
    <row r="398" spans="1:8" ht="15" customHeight="1">
      <c r="A398" s="39"/>
      <c r="B398" s="455"/>
      <c r="F398" s="450"/>
    </row>
    <row r="399" spans="1:8" ht="15" customHeight="1">
      <c r="A399" s="24" t="s">
        <v>4987</v>
      </c>
    </row>
    <row r="400" spans="1:8" ht="15" customHeight="1">
      <c r="B400" s="454" t="s">
        <v>2467</v>
      </c>
      <c r="F400" s="18"/>
    </row>
    <row r="401" spans="1:6" ht="15" customHeight="1">
      <c r="B401" s="454"/>
    </row>
    <row r="402" spans="1:6" ht="15" customHeight="1">
      <c r="B402" s="394"/>
    </row>
    <row r="403" spans="1:6" ht="15" customHeight="1">
      <c r="A403" s="39"/>
      <c r="B403" s="455"/>
      <c r="F403" s="450"/>
    </row>
    <row r="404" spans="1:6" ht="15" customHeight="1">
      <c r="A404" s="24" t="s">
        <v>4988</v>
      </c>
    </row>
    <row r="405" spans="1:6" ht="15" customHeight="1">
      <c r="B405" s="454" t="s">
        <v>2467</v>
      </c>
      <c r="F405" s="18"/>
    </row>
    <row r="406" spans="1:6" ht="15" customHeight="1">
      <c r="B406" s="454"/>
    </row>
    <row r="407" spans="1:6" ht="15" customHeight="1">
      <c r="B407" s="394"/>
    </row>
    <row r="408" spans="1:6" ht="15" customHeight="1">
      <c r="A408" s="39"/>
      <c r="B408" s="455"/>
      <c r="F408" s="450"/>
    </row>
    <row r="409" spans="1:6" ht="15" customHeight="1">
      <c r="A409" s="24" t="s">
        <v>4989</v>
      </c>
    </row>
    <row r="410" spans="1:6" ht="15" customHeight="1">
      <c r="B410" s="454" t="s">
        <v>2467</v>
      </c>
      <c r="F410" s="18"/>
    </row>
    <row r="411" spans="1:6" ht="15" customHeight="1">
      <c r="B411" s="454"/>
    </row>
    <row r="412" spans="1:6" ht="15" customHeight="1">
      <c r="B412" s="394"/>
    </row>
    <row r="413" spans="1:6" ht="15" customHeight="1">
      <c r="A413" s="39"/>
      <c r="B413" s="455"/>
      <c r="F413" s="450"/>
    </row>
    <row r="414" spans="1:6" ht="15" customHeight="1">
      <c r="A414" s="24" t="s">
        <v>4990</v>
      </c>
    </row>
    <row r="415" spans="1:6" ht="15" customHeight="1">
      <c r="B415" s="454" t="s">
        <v>2467</v>
      </c>
      <c r="F415" s="18"/>
    </row>
    <row r="416" spans="1:6" ht="15" customHeight="1">
      <c r="B416" s="454"/>
    </row>
    <row r="417" spans="1:7" ht="15" customHeight="1">
      <c r="B417" s="394"/>
    </row>
    <row r="418" spans="1:7" ht="15" customHeight="1">
      <c r="A418" s="39"/>
      <c r="B418" s="455"/>
      <c r="F418" s="450"/>
    </row>
    <row r="419" spans="1:7" ht="15" customHeight="1">
      <c r="A419" s="24" t="s">
        <v>4991</v>
      </c>
      <c r="F419" s="18"/>
    </row>
    <row r="420" spans="1:7" ht="15" customHeight="1">
      <c r="A420" s="291" t="s">
        <v>2720</v>
      </c>
      <c r="B420" s="291" t="s">
        <v>2721</v>
      </c>
      <c r="C420" s="291" t="s">
        <v>2722</v>
      </c>
      <c r="D420" s="291" t="s">
        <v>2723</v>
      </c>
      <c r="E420" s="291" t="s">
        <v>40</v>
      </c>
      <c r="F420" s="454" t="s">
        <v>2467</v>
      </c>
    </row>
    <row r="421" spans="1:7" ht="15" customHeight="1">
      <c r="A421" s="25"/>
      <c r="F421" s="454"/>
    </row>
    <row r="422" spans="1:7" ht="15" customHeight="1">
      <c r="A422" s="26"/>
      <c r="F422" s="394"/>
    </row>
    <row r="423" spans="1:7" ht="15" customHeight="1">
      <c r="A423" s="21"/>
      <c r="F423" s="455"/>
    </row>
    <row r="424" spans="1:7" ht="15" customHeight="1"/>
    <row r="425" spans="1:7" ht="15" customHeight="1">
      <c r="A425" s="507" t="s">
        <v>4992</v>
      </c>
      <c r="B425" s="508"/>
      <c r="F425" s="18"/>
    </row>
    <row r="426" spans="1:7" ht="15" customHeight="1">
      <c r="B426" s="454" t="s">
        <v>2467</v>
      </c>
    </row>
    <row r="427" spans="1:7" ht="15" customHeight="1">
      <c r="B427" s="454"/>
    </row>
    <row r="428" spans="1:7" ht="15" customHeight="1">
      <c r="B428" s="394"/>
      <c r="F428" s="450"/>
    </row>
    <row r="429" spans="1:7" ht="15" customHeight="1">
      <c r="A429" s="39"/>
      <c r="B429" s="455"/>
    </row>
    <row r="430" spans="1:7" ht="15" customHeight="1">
      <c r="A430" s="490" t="s">
        <v>4966</v>
      </c>
      <c r="F430" s="18"/>
    </row>
    <row r="431" spans="1:7" ht="15" customHeight="1">
      <c r="A431" s="24" t="s">
        <v>4993</v>
      </c>
    </row>
    <row r="432" spans="1:7" ht="15" customHeight="1">
      <c r="A432" s="291" t="s">
        <v>2720</v>
      </c>
      <c r="B432" s="291" t="s">
        <v>2721</v>
      </c>
      <c r="C432" s="291" t="s">
        <v>2722</v>
      </c>
      <c r="D432" s="291" t="s">
        <v>2723</v>
      </c>
      <c r="E432" s="291" t="s">
        <v>2724</v>
      </c>
      <c r="F432" s="291" t="s">
        <v>40</v>
      </c>
      <c r="G432" s="454" t="s">
        <v>2467</v>
      </c>
    </row>
    <row r="433" spans="1:7" ht="15" customHeight="1">
      <c r="A433" s="25"/>
      <c r="G433" s="454"/>
    </row>
    <row r="434" spans="1:7" ht="15" customHeight="1">
      <c r="A434" s="26"/>
      <c r="G434" s="394"/>
    </row>
    <row r="435" spans="1:7" ht="15" customHeight="1">
      <c r="A435" s="21"/>
      <c r="G435" s="455"/>
    </row>
    <row r="436" spans="1:7" ht="15" customHeight="1"/>
    <row r="437" spans="1:7" ht="15" customHeight="1">
      <c r="A437" s="507" t="s">
        <v>4994</v>
      </c>
      <c r="B437" s="508"/>
    </row>
    <row r="438" spans="1:7" ht="15" customHeight="1">
      <c r="B438" s="454" t="s">
        <v>2467</v>
      </c>
      <c r="F438" s="450"/>
    </row>
    <row r="439" spans="1:7" ht="15" customHeight="1">
      <c r="B439" s="454"/>
    </row>
    <row r="440" spans="1:7" ht="15" customHeight="1">
      <c r="B440" s="394"/>
      <c r="F440" s="18"/>
    </row>
    <row r="441" spans="1:7" ht="15" customHeight="1">
      <c r="A441" s="39"/>
      <c r="B441" s="455"/>
    </row>
    <row r="442" spans="1:7" ht="15" customHeight="1">
      <c r="A442" s="507" t="s">
        <v>4995</v>
      </c>
      <c r="B442" s="508"/>
    </row>
    <row r="443" spans="1:7" ht="15" customHeight="1">
      <c r="B443" s="454" t="s">
        <v>2467</v>
      </c>
      <c r="F443" s="450"/>
    </row>
    <row r="444" spans="1:7" ht="15" customHeight="1">
      <c r="B444" s="454"/>
    </row>
    <row r="445" spans="1:7" ht="15" customHeight="1">
      <c r="B445" s="394"/>
      <c r="F445" s="18"/>
    </row>
    <row r="446" spans="1:7" ht="15" customHeight="1">
      <c r="A446" s="39"/>
      <c r="B446" s="455"/>
    </row>
    <row r="447" spans="1:7" ht="15" customHeight="1">
      <c r="A447" s="490" t="s">
        <v>4967</v>
      </c>
    </row>
    <row r="448" spans="1:7" ht="15" customHeight="1">
      <c r="A448" s="24" t="s">
        <v>4996</v>
      </c>
      <c r="F448" s="450"/>
    </row>
    <row r="449" spans="1:10" ht="15" customHeight="1">
      <c r="A449" s="291" t="s">
        <v>2720</v>
      </c>
      <c r="B449" s="291" t="s">
        <v>2721</v>
      </c>
      <c r="C449" s="291" t="s">
        <v>2722</v>
      </c>
      <c r="D449" s="291" t="s">
        <v>2723</v>
      </c>
      <c r="E449" s="291" t="s">
        <v>2724</v>
      </c>
      <c r="F449" s="291" t="s">
        <v>2725</v>
      </c>
      <c r="G449" s="291" t="s">
        <v>2726</v>
      </c>
      <c r="H449" s="291" t="s">
        <v>2727</v>
      </c>
      <c r="I449" s="291" t="s">
        <v>40</v>
      </c>
      <c r="J449" s="454" t="s">
        <v>2467</v>
      </c>
    </row>
    <row r="450" spans="1:10" ht="15" customHeight="1">
      <c r="A450" s="25"/>
      <c r="J450" s="454"/>
    </row>
    <row r="451" spans="1:10" ht="15" customHeight="1">
      <c r="A451" s="26"/>
      <c r="J451" s="394"/>
    </row>
    <row r="452" spans="1:10" ht="15" customHeight="1">
      <c r="A452" s="21"/>
      <c r="F452" s="450"/>
      <c r="J452" s="455"/>
    </row>
    <row r="453" spans="1:10" ht="15" customHeight="1">
      <c r="A453" s="39"/>
      <c r="F453" s="450"/>
    </row>
    <row r="454" spans="1:10" ht="15" customHeight="1">
      <c r="A454" s="24" t="s">
        <v>4997</v>
      </c>
    </row>
    <row r="455" spans="1:10" ht="15" customHeight="1">
      <c r="A455" s="291" t="s">
        <v>2720</v>
      </c>
      <c r="B455" s="291" t="s">
        <v>2721</v>
      </c>
      <c r="C455" s="291" t="s">
        <v>2722</v>
      </c>
      <c r="D455" s="291" t="s">
        <v>40</v>
      </c>
      <c r="E455" s="454" t="s">
        <v>2467</v>
      </c>
    </row>
    <row r="456" spans="1:10" ht="15" customHeight="1">
      <c r="A456" s="25"/>
      <c r="E456" s="454"/>
    </row>
    <row r="457" spans="1:10" ht="15" customHeight="1">
      <c r="A457" s="26"/>
      <c r="E457" s="394"/>
    </row>
    <row r="458" spans="1:10" ht="15" customHeight="1">
      <c r="A458" s="21"/>
      <c r="E458" s="455"/>
    </row>
    <row r="459" spans="1:10" ht="15" customHeight="1"/>
    <row r="460" spans="1:10" ht="15" customHeight="1">
      <c r="A460" s="507" t="s">
        <v>4998</v>
      </c>
      <c r="B460" s="508"/>
      <c r="F460" s="18"/>
    </row>
    <row r="461" spans="1:10" ht="15" customHeight="1">
      <c r="A461" s="291" t="s">
        <v>2720</v>
      </c>
      <c r="B461" s="291" t="s">
        <v>2721</v>
      </c>
      <c r="C461" s="291" t="s">
        <v>2722</v>
      </c>
      <c r="D461" s="291" t="s">
        <v>2723</v>
      </c>
      <c r="E461" s="291" t="s">
        <v>2724</v>
      </c>
      <c r="F461" s="291" t="s">
        <v>2725</v>
      </c>
      <c r="G461" s="291" t="s">
        <v>40</v>
      </c>
      <c r="H461" s="454" t="s">
        <v>2467</v>
      </c>
    </row>
    <row r="462" spans="1:10" ht="15" customHeight="1">
      <c r="A462" s="25"/>
      <c r="H462" s="454"/>
    </row>
    <row r="463" spans="1:10" ht="15" customHeight="1">
      <c r="A463" s="26"/>
      <c r="H463" s="394"/>
    </row>
    <row r="464" spans="1:10" ht="15" customHeight="1">
      <c r="A464" s="21"/>
      <c r="F464" s="450"/>
      <c r="H464" s="455"/>
    </row>
    <row r="465" spans="1:6" ht="15" customHeight="1">
      <c r="F465" s="18"/>
    </row>
    <row r="466" spans="1:6" ht="15" customHeight="1"/>
    <row r="467" spans="1:6" ht="15" customHeight="1">
      <c r="A467" s="226"/>
    </row>
    <row r="468" spans="1:6" ht="15" customHeight="1">
      <c r="A468" s="39"/>
      <c r="F468" s="450"/>
    </row>
    <row r="469" spans="1:6" ht="15" customHeight="1">
      <c r="A469" s="452"/>
    </row>
    <row r="470" spans="1:6" ht="15" customHeight="1">
      <c r="F470" s="18"/>
    </row>
    <row r="471" spans="1:6" ht="15" customHeight="1"/>
    <row r="472" spans="1:6" ht="15" customHeight="1"/>
    <row r="473" spans="1:6" ht="15" customHeight="1">
      <c r="A473" s="452"/>
    </row>
    <row r="474" spans="1:6" ht="15" customHeight="1"/>
    <row r="475" spans="1:6" ht="15" customHeight="1"/>
    <row r="476" spans="1:6" ht="15" customHeight="1"/>
    <row r="477" spans="1:6" ht="15" customHeight="1">
      <c r="A477" s="452"/>
    </row>
    <row r="478" spans="1:6" ht="15" customHeight="1"/>
    <row r="479" spans="1:6" ht="15" customHeight="1"/>
    <row r="480" spans="1:6" ht="15" customHeight="1"/>
    <row r="481" spans="1:1" ht="15" customHeight="1">
      <c r="A481" s="452"/>
    </row>
    <row r="482" spans="1:1" ht="15" customHeight="1"/>
    <row r="483" spans="1:1" ht="15" customHeight="1"/>
    <row r="484" spans="1:1" ht="15" customHeight="1"/>
    <row r="485" spans="1:1" ht="15" customHeight="1">
      <c r="A485" s="452"/>
    </row>
    <row r="486" spans="1:1" ht="15" customHeight="1"/>
    <row r="487" spans="1:1" ht="15" customHeight="1"/>
    <row r="488" spans="1:1" ht="15" customHeight="1"/>
    <row r="489" spans="1:1" ht="15" customHeight="1">
      <c r="A489" s="452"/>
    </row>
    <row r="490" spans="1:1" ht="15" customHeight="1"/>
    <row r="491" spans="1:1" ht="15" customHeight="1"/>
    <row r="492" spans="1:1" ht="15" customHeight="1"/>
    <row r="493" spans="1:1" ht="15" customHeight="1">
      <c r="A493" s="452"/>
    </row>
    <row r="494" spans="1:1" ht="15" customHeight="1"/>
    <row r="495" spans="1:1" ht="15" customHeight="1"/>
    <row r="496" spans="1:1" ht="15" customHeight="1"/>
    <row r="497" spans="1:1" ht="15" customHeight="1">
      <c r="A497" s="452"/>
    </row>
    <row r="498" spans="1:1" ht="15" customHeight="1"/>
    <row r="499" spans="1:1" ht="15" customHeight="1"/>
    <row r="500" spans="1:1" ht="15" customHeight="1"/>
    <row r="501" spans="1:1" ht="15" customHeight="1">
      <c r="A501" s="452"/>
    </row>
    <row r="502" spans="1:1" ht="15" customHeight="1"/>
    <row r="503" spans="1:1" ht="15" customHeight="1"/>
    <row r="504" spans="1:1" ht="15" customHeight="1"/>
    <row r="505" spans="1:1" ht="15" customHeight="1">
      <c r="A505" s="452"/>
    </row>
    <row r="506" spans="1:1" ht="15" customHeight="1"/>
    <row r="507" spans="1:1" ht="15" customHeight="1"/>
    <row r="508" spans="1:1" ht="15" customHeight="1"/>
    <row r="509" spans="1:1" ht="15" customHeight="1">
      <c r="A509" s="452"/>
    </row>
    <row r="510" spans="1:1" ht="15" customHeight="1"/>
    <row r="511" spans="1:1" ht="15" customHeight="1"/>
    <row r="512" spans="1:1" ht="15" customHeight="1"/>
    <row r="513" spans="1:1" ht="15" customHeight="1">
      <c r="A513" s="452"/>
    </row>
    <row r="514" spans="1:1" ht="15" customHeight="1"/>
    <row r="515" spans="1:1" ht="15" customHeight="1"/>
    <row r="516" spans="1:1" ht="15" customHeight="1"/>
    <row r="517" spans="1:1" ht="15" customHeight="1">
      <c r="A517" s="452"/>
    </row>
    <row r="518" spans="1:1" ht="15" customHeight="1"/>
    <row r="519" spans="1:1" ht="15" customHeight="1"/>
    <row r="520" spans="1:1" ht="15" customHeight="1"/>
    <row r="521" spans="1:1" ht="15" customHeight="1">
      <c r="A521" s="452"/>
    </row>
    <row r="522" spans="1:1" ht="15" customHeight="1"/>
    <row r="523" spans="1:1" ht="15" customHeight="1"/>
    <row r="524" spans="1:1" ht="15" customHeight="1"/>
    <row r="525" spans="1:1" ht="15" customHeight="1">
      <c r="A525" s="452"/>
    </row>
    <row r="526" spans="1:1" ht="15" customHeight="1"/>
    <row r="527" spans="1:1" ht="15" customHeight="1"/>
    <row r="528" spans="1:1" ht="15" customHeight="1"/>
    <row r="529" spans="1:1" ht="15" customHeight="1">
      <c r="A529" s="452"/>
    </row>
    <row r="530" spans="1:1" ht="15" customHeight="1"/>
    <row r="531" spans="1:1" ht="15" customHeight="1"/>
    <row r="532" spans="1:1" ht="15" customHeight="1"/>
    <row r="533" spans="1:1" ht="15" customHeight="1">
      <c r="A533" s="452"/>
    </row>
    <row r="534" spans="1:1" ht="15" customHeight="1"/>
    <row r="535" spans="1:1" ht="15" customHeight="1"/>
    <row r="536" spans="1:1" ht="15" customHeight="1"/>
    <row r="537" spans="1:1" ht="15" customHeight="1">
      <c r="A537" s="452"/>
    </row>
    <row r="538" spans="1:1" ht="15" customHeight="1"/>
    <row r="539" spans="1:1" ht="15" customHeight="1"/>
    <row r="540" spans="1:1" ht="15" customHeight="1"/>
    <row r="541" spans="1:1" ht="15" customHeight="1">
      <c r="A541" s="452"/>
    </row>
    <row r="542" spans="1:1" ht="15" customHeight="1"/>
    <row r="543" spans="1:1" ht="15" customHeight="1"/>
    <row r="544" spans="1:1" ht="15" customHeight="1"/>
    <row r="545" spans="1:1" ht="15" customHeight="1">
      <c r="A545" s="452"/>
    </row>
    <row r="546" spans="1:1" ht="15" customHeight="1"/>
    <row r="547" spans="1:1" ht="15" customHeight="1"/>
    <row r="548" spans="1:1" ht="15" customHeight="1"/>
    <row r="549" spans="1:1" ht="15" customHeight="1">
      <c r="A549" s="452"/>
    </row>
    <row r="550" spans="1:1" ht="15" customHeight="1"/>
    <row r="551" spans="1:1" ht="15" customHeight="1"/>
    <row r="552" spans="1:1" ht="15" customHeight="1"/>
    <row r="553" spans="1:1" ht="15" customHeight="1">
      <c r="A553" s="452"/>
    </row>
    <row r="554" spans="1:1" ht="15" customHeight="1"/>
    <row r="555" spans="1:1" ht="15" customHeight="1"/>
    <row r="556" spans="1:1" ht="15" customHeight="1"/>
    <row r="557" spans="1:1" ht="15" customHeight="1">
      <c r="A557" s="452"/>
    </row>
    <row r="558" spans="1:1" ht="15" customHeight="1"/>
    <row r="559" spans="1:1" ht="15" customHeight="1"/>
    <row r="560" spans="1:1" ht="15" customHeight="1"/>
    <row r="561" spans="1:6" ht="15" customHeight="1"/>
    <row r="562" spans="1:6" ht="15" customHeight="1">
      <c r="A562" s="39"/>
      <c r="F562" s="450"/>
    </row>
    <row r="563" spans="1:6" ht="15" customHeight="1"/>
    <row r="564" spans="1:6" ht="15" customHeight="1">
      <c r="F564" s="18"/>
    </row>
    <row r="565" spans="1:6" ht="15" customHeight="1"/>
    <row r="566" spans="1:6" ht="15" customHeight="1"/>
    <row r="567" spans="1:6" ht="15" customHeight="1">
      <c r="A567" s="39"/>
      <c r="F567" s="450"/>
    </row>
    <row r="568" spans="1:6" ht="15" customHeight="1"/>
    <row r="569" spans="1:6" ht="15" customHeight="1">
      <c r="F569" s="18"/>
    </row>
    <row r="570" spans="1:6" ht="15" customHeight="1"/>
    <row r="571" spans="1:6" ht="15" customHeight="1"/>
    <row r="572" spans="1:6" ht="15" customHeight="1">
      <c r="A572" s="39"/>
      <c r="F572" s="450"/>
    </row>
    <row r="573" spans="1:6" ht="15" customHeight="1"/>
    <row r="574" spans="1:6" ht="15" customHeight="1">
      <c r="F574" s="18"/>
    </row>
    <row r="575" spans="1:6" ht="15" customHeight="1"/>
    <row r="576" spans="1:6" ht="15" customHeight="1">
      <c r="A576" s="451"/>
    </row>
    <row r="577" spans="1:6" ht="15" customHeight="1">
      <c r="A577" s="39"/>
      <c r="F577" s="450"/>
    </row>
    <row r="578" spans="1:6" ht="15" customHeight="1"/>
    <row r="579" spans="1:6" ht="15" customHeight="1">
      <c r="F579" s="18"/>
    </row>
    <row r="580" spans="1:6" ht="15" customHeight="1"/>
    <row r="581" spans="1:6" ht="15" customHeight="1"/>
    <row r="582" spans="1:6" ht="15" customHeight="1">
      <c r="A582" s="39"/>
      <c r="F582" s="450"/>
    </row>
    <row r="583" spans="1:6" ht="15" customHeight="1"/>
    <row r="584" spans="1:6" ht="15" customHeight="1">
      <c r="F584" s="18"/>
    </row>
    <row r="585" spans="1:6" ht="15" customHeight="1"/>
    <row r="586" spans="1:6" ht="15" customHeight="1"/>
    <row r="587" spans="1:6" ht="15" customHeight="1">
      <c r="A587" s="39"/>
      <c r="F587" s="450"/>
    </row>
    <row r="588" spans="1:6" ht="15" customHeight="1"/>
    <row r="589" spans="1:6" ht="15" customHeight="1">
      <c r="F589" s="18"/>
    </row>
    <row r="590" spans="1:6" ht="15" customHeight="1"/>
    <row r="591" spans="1:6" ht="15" customHeight="1"/>
    <row r="592" spans="1:6" ht="15" customHeight="1"/>
    <row r="593" spans="1:6" ht="15" customHeight="1"/>
    <row r="594" spans="1:6" ht="15" customHeight="1"/>
    <row r="595" spans="1:6" ht="15" customHeight="1"/>
    <row r="596" spans="1:6" ht="15" customHeight="1">
      <c r="A596" s="39"/>
      <c r="F596" s="450"/>
    </row>
    <row r="597" spans="1:6" ht="15" customHeight="1"/>
    <row r="598" spans="1:6" ht="15" customHeight="1">
      <c r="F598" s="18"/>
    </row>
    <row r="599" spans="1:6" ht="15" customHeight="1"/>
    <row r="600" spans="1:6" ht="15" customHeight="1">
      <c r="A600" s="451"/>
    </row>
    <row r="601" spans="1:6" ht="15" customHeight="1">
      <c r="A601" s="39"/>
      <c r="F601" s="450"/>
    </row>
    <row r="602" spans="1:6" ht="15" customHeight="1"/>
    <row r="603" spans="1:6" ht="15" customHeight="1">
      <c r="F603" s="18"/>
    </row>
    <row r="604" spans="1:6" ht="15" customHeight="1"/>
    <row r="605" spans="1:6" ht="15" customHeight="1"/>
    <row r="606" spans="1:6" ht="15" customHeight="1">
      <c r="A606" s="39"/>
      <c r="F606" s="450"/>
    </row>
    <row r="607" spans="1:6" ht="15" customHeight="1"/>
    <row r="608" spans="1:6" ht="15" customHeight="1">
      <c r="F608" s="18"/>
    </row>
    <row r="609" spans="1:6" ht="15" customHeight="1"/>
    <row r="610" spans="1:6" ht="15" customHeight="1"/>
    <row r="611" spans="1:6" ht="15" customHeight="1">
      <c r="A611" s="39"/>
      <c r="F611" s="450"/>
    </row>
    <row r="612" spans="1:6" ht="15" customHeight="1"/>
    <row r="613" spans="1:6" ht="15" customHeight="1">
      <c r="F613" s="18"/>
    </row>
    <row r="614" spans="1:6" ht="15" customHeight="1"/>
    <row r="615" spans="1:6" ht="15" customHeight="1"/>
    <row r="616" spans="1:6" ht="15" customHeight="1">
      <c r="A616" s="39"/>
      <c r="F616" s="450"/>
    </row>
    <row r="617" spans="1:6" ht="15" customHeight="1"/>
    <row r="618" spans="1:6" ht="15" customHeight="1">
      <c r="F618" s="18"/>
    </row>
    <row r="619" spans="1:6" ht="15" customHeight="1"/>
    <row r="620" spans="1:6" ht="15" customHeight="1">
      <c r="A620" s="451"/>
    </row>
    <row r="621" spans="1:6" ht="15" customHeight="1">
      <c r="A621" s="39"/>
      <c r="F621" s="450"/>
    </row>
    <row r="622" spans="1:6" ht="15" customHeight="1"/>
    <row r="623" spans="1:6" ht="15" customHeight="1">
      <c r="F623" s="18"/>
    </row>
    <row r="624" spans="1:6" ht="15" customHeight="1"/>
    <row r="625" spans="1:6" ht="15" customHeight="1"/>
    <row r="626" spans="1:6" ht="15" customHeight="1">
      <c r="A626" s="39"/>
      <c r="F626" s="450"/>
    </row>
    <row r="627" spans="1:6" ht="15" customHeight="1"/>
    <row r="628" spans="1:6" ht="15" customHeight="1">
      <c r="F628" s="18"/>
    </row>
    <row r="629" spans="1:6" ht="15" customHeight="1"/>
    <row r="630" spans="1:6" ht="15" customHeight="1"/>
    <row r="631" spans="1:6" ht="15" customHeight="1">
      <c r="A631" s="39"/>
      <c r="F631" s="450"/>
    </row>
    <row r="632" spans="1:6" ht="15" customHeight="1"/>
    <row r="633" spans="1:6" ht="15" customHeight="1">
      <c r="F633" s="18"/>
    </row>
    <row r="634" spans="1:6" ht="15" customHeight="1"/>
    <row r="635" spans="1:6" ht="15" customHeight="1"/>
    <row r="636" spans="1:6" ht="15" customHeight="1">
      <c r="A636" s="39"/>
      <c r="F636" s="450"/>
    </row>
    <row r="637" spans="1:6" ht="15" customHeight="1"/>
    <row r="638" spans="1:6" ht="15" customHeight="1">
      <c r="F638" s="18"/>
    </row>
    <row r="639" spans="1:6" ht="15" customHeight="1"/>
    <row r="640" spans="1:6" ht="15" customHeight="1">
      <c r="A640" s="39"/>
    </row>
    <row r="641" spans="1:6" ht="15" customHeight="1">
      <c r="A641" s="39"/>
      <c r="F641" s="450"/>
    </row>
    <row r="642" spans="1:6" ht="15" customHeight="1"/>
    <row r="643" spans="1:6" ht="15" customHeight="1">
      <c r="F643" s="18"/>
    </row>
    <row r="644" spans="1:6" ht="15" customHeight="1"/>
    <row r="645" spans="1:6" ht="15" customHeight="1">
      <c r="A645" s="39"/>
    </row>
    <row r="646" spans="1:6" ht="15" customHeight="1">
      <c r="A646" s="39"/>
      <c r="F646" s="450"/>
    </row>
    <row r="647" spans="1:6" ht="15" customHeight="1"/>
    <row r="648" spans="1:6" ht="15" customHeight="1">
      <c r="F648" s="18"/>
    </row>
    <row r="649" spans="1:6" ht="15" customHeight="1"/>
    <row r="650" spans="1:6" ht="15" customHeight="1">
      <c r="A650" s="39"/>
    </row>
    <row r="651" spans="1:6" ht="15" customHeight="1">
      <c r="A651" s="39"/>
      <c r="F651" s="450"/>
    </row>
    <row r="652" spans="1:6" ht="15" customHeight="1"/>
    <row r="653" spans="1:6" ht="15" customHeight="1">
      <c r="F653" s="18"/>
    </row>
    <row r="654" spans="1:6" ht="15" customHeight="1"/>
    <row r="655" spans="1:6" ht="15" customHeight="1"/>
    <row r="656" spans="1:6" ht="15" customHeight="1">
      <c r="A656" s="39"/>
      <c r="F656" s="450"/>
    </row>
    <row r="657" spans="1:6" ht="15" customHeight="1">
      <c r="A657" s="452"/>
    </row>
    <row r="658" spans="1:6" ht="15" customHeight="1">
      <c r="F658" s="18"/>
    </row>
    <row r="659" spans="1:6" ht="15" customHeight="1"/>
    <row r="660" spans="1:6" ht="15" customHeight="1"/>
    <row r="661" spans="1:6" ht="15" customHeight="1">
      <c r="A661" s="452"/>
    </row>
    <row r="662" spans="1:6" ht="15" customHeight="1"/>
    <row r="663" spans="1:6" ht="15" customHeight="1"/>
    <row r="664" spans="1:6" ht="15" customHeight="1"/>
    <row r="665" spans="1:6" ht="15" customHeight="1">
      <c r="A665" s="452"/>
    </row>
    <row r="666" spans="1:6" ht="15" customHeight="1"/>
    <row r="667" spans="1:6" ht="15" customHeight="1"/>
    <row r="668" spans="1:6" ht="15" customHeight="1"/>
    <row r="669" spans="1:6" ht="15" customHeight="1">
      <c r="A669" s="452"/>
    </row>
    <row r="670" spans="1:6" ht="15" customHeight="1"/>
    <row r="671" spans="1:6" ht="15" customHeight="1"/>
    <row r="672" spans="1:6" ht="15" customHeight="1"/>
    <row r="673" spans="1:1" ht="15" customHeight="1">
      <c r="A673" s="452"/>
    </row>
    <row r="674" spans="1:1" ht="15" customHeight="1"/>
    <row r="675" spans="1:1" ht="15" customHeight="1"/>
    <row r="676" spans="1:1" ht="15" customHeight="1"/>
    <row r="677" spans="1:1" ht="15" customHeight="1">
      <c r="A677" s="452"/>
    </row>
    <row r="678" spans="1:1" ht="15" customHeight="1"/>
    <row r="679" spans="1:1" ht="15" customHeight="1"/>
    <row r="680" spans="1:1" ht="15" customHeight="1"/>
    <row r="681" spans="1:1" ht="15" customHeight="1">
      <c r="A681" s="452"/>
    </row>
    <row r="682" spans="1:1" ht="15" customHeight="1"/>
    <row r="683" spans="1:1" ht="15" customHeight="1"/>
    <row r="684" spans="1:1" ht="15" customHeight="1"/>
    <row r="685" spans="1:1" ht="15" customHeight="1">
      <c r="A685" s="452"/>
    </row>
    <row r="686" spans="1:1" ht="15" customHeight="1"/>
    <row r="687" spans="1:1" ht="15" customHeight="1"/>
    <row r="688" spans="1:1" ht="15" customHeight="1"/>
    <row r="689" spans="1:1" ht="15" customHeight="1">
      <c r="A689" s="452"/>
    </row>
    <row r="690" spans="1:1" ht="15" customHeight="1"/>
    <row r="691" spans="1:1" ht="15" customHeight="1"/>
    <row r="692" spans="1:1" ht="15" customHeight="1"/>
    <row r="693" spans="1:1" ht="15" customHeight="1">
      <c r="A693" s="452"/>
    </row>
    <row r="694" spans="1:1" ht="15" customHeight="1"/>
    <row r="695" spans="1:1" ht="15" customHeight="1"/>
    <row r="696" spans="1:1" ht="15" customHeight="1"/>
    <row r="697" spans="1:1" ht="15" customHeight="1">
      <c r="A697" s="452"/>
    </row>
    <row r="698" spans="1:1" ht="15" customHeight="1"/>
    <row r="699" spans="1:1" ht="15" customHeight="1"/>
    <row r="700" spans="1:1" ht="15" customHeight="1"/>
    <row r="701" spans="1:1" ht="15" customHeight="1">
      <c r="A701" s="452"/>
    </row>
    <row r="702" spans="1:1" ht="15" customHeight="1"/>
    <row r="703" spans="1:1" ht="15" customHeight="1"/>
    <row r="704" spans="1:1" ht="15" customHeight="1"/>
    <row r="705" spans="1:1" ht="15" customHeight="1">
      <c r="A705" s="452"/>
    </row>
    <row r="706" spans="1:1" ht="15" customHeight="1"/>
    <row r="707" spans="1:1" ht="15" customHeight="1"/>
    <row r="708" spans="1:1" ht="15" customHeight="1"/>
    <row r="709" spans="1:1" ht="15" customHeight="1">
      <c r="A709" s="452"/>
    </row>
    <row r="710" spans="1:1" ht="15" customHeight="1"/>
    <row r="711" spans="1:1" ht="15" customHeight="1"/>
    <row r="712" spans="1:1" ht="15" customHeight="1"/>
    <row r="713" spans="1:1" ht="15" customHeight="1">
      <c r="A713" s="452"/>
    </row>
    <row r="714" spans="1:1" ht="15" customHeight="1"/>
    <row r="715" spans="1:1" ht="15" customHeight="1"/>
    <row r="716" spans="1:1" ht="15" customHeight="1"/>
    <row r="717" spans="1:1" ht="15" customHeight="1">
      <c r="A717" s="452"/>
    </row>
    <row r="718" spans="1:1" ht="15" customHeight="1"/>
    <row r="719" spans="1:1" ht="15" customHeight="1"/>
    <row r="720" spans="1:1" ht="15" customHeight="1"/>
    <row r="721" spans="1:1" ht="15" customHeight="1">
      <c r="A721" s="452"/>
    </row>
    <row r="722" spans="1:1" ht="15" customHeight="1"/>
    <row r="723" spans="1:1" ht="15" customHeight="1"/>
    <row r="724" spans="1:1" ht="15" customHeight="1"/>
    <row r="725" spans="1:1" ht="15" customHeight="1">
      <c r="A725" s="452"/>
    </row>
    <row r="726" spans="1:1" ht="15" customHeight="1"/>
    <row r="727" spans="1:1" ht="15" customHeight="1"/>
    <row r="728" spans="1:1" ht="15" customHeight="1"/>
    <row r="729" spans="1:1" ht="15" customHeight="1">
      <c r="A729" s="452"/>
    </row>
    <row r="730" spans="1:1" ht="15" customHeight="1"/>
    <row r="731" spans="1:1" ht="15" customHeight="1"/>
    <row r="732" spans="1:1" ht="15" customHeight="1"/>
    <row r="733" spans="1:1" ht="15" customHeight="1">
      <c r="A733" s="452"/>
    </row>
    <row r="734" spans="1:1" ht="15" customHeight="1"/>
    <row r="735" spans="1:1" ht="15" customHeight="1"/>
    <row r="736" spans="1:1" ht="15" customHeight="1"/>
    <row r="737" spans="1:6" ht="15" customHeight="1">
      <c r="A737" s="452"/>
    </row>
    <row r="738" spans="1:6" ht="15" customHeight="1"/>
    <row r="739" spans="1:6" ht="15" customHeight="1"/>
    <row r="740" spans="1:6" ht="15" customHeight="1"/>
    <row r="741" spans="1:6" ht="15" customHeight="1">
      <c r="A741" s="452"/>
    </row>
    <row r="742" spans="1:6" ht="15" customHeight="1"/>
    <row r="743" spans="1:6" ht="15" customHeight="1"/>
    <row r="744" spans="1:6" ht="15" customHeight="1"/>
    <row r="745" spans="1:6" ht="15" customHeight="1">
      <c r="A745" s="452"/>
    </row>
    <row r="746" spans="1:6" ht="15" customHeight="1"/>
    <row r="747" spans="1:6" ht="15" customHeight="1"/>
    <row r="748" spans="1:6" ht="15" customHeight="1"/>
    <row r="749" spans="1:6" ht="15" customHeight="1">
      <c r="A749" s="39"/>
    </row>
    <row r="750" spans="1:6" ht="15" customHeight="1">
      <c r="A750" s="39"/>
      <c r="F750" s="450"/>
    </row>
    <row r="751" spans="1:6" ht="15" customHeight="1"/>
    <row r="752" spans="1:6" ht="15" customHeight="1">
      <c r="F752" s="18"/>
    </row>
    <row r="753" spans="1:6" ht="15" customHeight="1"/>
    <row r="754" spans="1:6" ht="15" customHeight="1">
      <c r="A754" s="39"/>
    </row>
    <row r="755" spans="1:6" ht="15" customHeight="1">
      <c r="A755" s="39"/>
      <c r="F755" s="450"/>
    </row>
    <row r="756" spans="1:6" ht="15" customHeight="1"/>
    <row r="757" spans="1:6" ht="15" customHeight="1">
      <c r="F757" s="18"/>
    </row>
    <row r="758" spans="1:6" ht="15" customHeight="1"/>
    <row r="759" spans="1:6" ht="15" customHeight="1">
      <c r="A759" s="39"/>
    </row>
    <row r="760" spans="1:6" ht="15" customHeight="1">
      <c r="A760" s="39"/>
      <c r="F760" s="450"/>
    </row>
    <row r="761" spans="1:6" ht="15" customHeight="1"/>
    <row r="762" spans="1:6" ht="15" customHeight="1">
      <c r="F762" s="18"/>
    </row>
    <row r="763" spans="1:6" ht="15" customHeight="1"/>
    <row r="764" spans="1:6" ht="15" customHeight="1">
      <c r="A764" s="39"/>
    </row>
    <row r="765" spans="1:6" ht="15" customHeight="1">
      <c r="A765" s="39"/>
      <c r="F765" s="450"/>
    </row>
    <row r="766" spans="1:6" ht="15" customHeight="1"/>
    <row r="767" spans="1:6" ht="15" customHeight="1">
      <c r="F767" s="18"/>
    </row>
    <row r="768" spans="1:6" ht="15" customHeight="1"/>
    <row r="769" spans="1:6" ht="15" customHeight="1"/>
    <row r="770" spans="1:6" ht="15" customHeight="1"/>
    <row r="771" spans="1:6" ht="15" customHeight="1">
      <c r="A771" s="39"/>
      <c r="F771" s="450"/>
    </row>
    <row r="772" spans="1:6" ht="15" customHeight="1"/>
    <row r="773" spans="1:6" ht="15" customHeight="1">
      <c r="F773" s="18"/>
    </row>
    <row r="774" spans="1:6" ht="15" customHeight="1"/>
    <row r="775" spans="1:6" ht="15" customHeight="1"/>
    <row r="776" spans="1:6" ht="15" customHeight="1">
      <c r="A776" s="39"/>
      <c r="F776" s="450"/>
    </row>
    <row r="777" spans="1:6" ht="15" customHeight="1"/>
    <row r="778" spans="1:6" ht="15" customHeight="1">
      <c r="F778" s="18"/>
    </row>
    <row r="779" spans="1:6" ht="15" customHeight="1"/>
    <row r="780" spans="1:6" ht="15" customHeight="1"/>
    <row r="781" spans="1:6" ht="15" customHeight="1">
      <c r="A781" s="39"/>
      <c r="F781" s="450"/>
    </row>
    <row r="782" spans="1:6" ht="15" customHeight="1"/>
    <row r="783" spans="1:6" ht="15" customHeight="1">
      <c r="F783" s="18"/>
    </row>
    <row r="784" spans="1:6" ht="15" customHeight="1"/>
    <row r="785" spans="1:6" ht="15" customHeight="1"/>
    <row r="786" spans="1:6" ht="15" customHeight="1">
      <c r="A786" s="39"/>
      <c r="F786" s="450"/>
    </row>
    <row r="787" spans="1:6" ht="15" customHeight="1"/>
    <row r="788" spans="1:6" ht="15" customHeight="1">
      <c r="F788" s="18"/>
    </row>
    <row r="789" spans="1:6" ht="15" customHeight="1"/>
    <row r="790" spans="1:6" ht="15" customHeight="1"/>
    <row r="791" spans="1:6" ht="15" customHeight="1"/>
    <row r="792" spans="1:6" ht="15" customHeight="1">
      <c r="A792" s="39"/>
      <c r="F792" s="450"/>
    </row>
    <row r="793" spans="1:6" ht="15" customHeight="1"/>
    <row r="794" spans="1:6" ht="15" customHeight="1">
      <c r="F794" s="18"/>
    </row>
    <row r="795" spans="1:6" ht="15" customHeight="1"/>
    <row r="796" spans="1:6" ht="15" customHeight="1"/>
    <row r="797" spans="1:6" ht="15" customHeight="1">
      <c r="A797" s="39"/>
      <c r="F797" s="450"/>
    </row>
    <row r="798" spans="1:6" ht="15" customHeight="1"/>
    <row r="799" spans="1:6" ht="15" customHeight="1">
      <c r="F799" s="18"/>
    </row>
    <row r="800" spans="1:6" ht="15" customHeight="1"/>
    <row r="801" spans="1:6" ht="15" customHeight="1"/>
    <row r="802" spans="1:6" ht="15" customHeight="1">
      <c r="A802" s="39"/>
      <c r="F802" s="450"/>
    </row>
    <row r="803" spans="1:6" ht="15" customHeight="1"/>
    <row r="804" spans="1:6" ht="15" customHeight="1">
      <c r="F804" s="18"/>
    </row>
    <row r="805" spans="1:6" ht="15" customHeight="1"/>
    <row r="806" spans="1:6" ht="15" customHeight="1"/>
    <row r="807" spans="1:6" ht="15" customHeight="1">
      <c r="A807" s="39"/>
      <c r="F807" s="450"/>
    </row>
    <row r="808" spans="1:6" ht="15" customHeight="1"/>
    <row r="809" spans="1:6" ht="15" customHeight="1">
      <c r="F809" s="18"/>
    </row>
    <row r="810" spans="1:6" ht="15" customHeight="1"/>
    <row r="811" spans="1:6" ht="15" customHeight="1"/>
    <row r="812" spans="1:6" ht="15" customHeight="1">
      <c r="A812" s="226"/>
    </row>
    <row r="813" spans="1:6" ht="15" customHeight="1">
      <c r="A813" s="39"/>
      <c r="F813" s="450"/>
    </row>
    <row r="814" spans="1:6" ht="15" customHeight="1"/>
    <row r="815" spans="1:6" ht="15" customHeight="1">
      <c r="F815" s="18"/>
    </row>
    <row r="816" spans="1:6" ht="15" customHeight="1"/>
    <row r="817" spans="1:6" ht="15" customHeight="1">
      <c r="A817" s="226"/>
    </row>
    <row r="818" spans="1:6" ht="15" customHeight="1">
      <c r="A818" s="39"/>
      <c r="F818" s="450"/>
    </row>
    <row r="819" spans="1:6" ht="15" customHeight="1"/>
    <row r="820" spans="1:6" ht="15" customHeight="1">
      <c r="F820" s="18"/>
    </row>
    <row r="821" spans="1:6" ht="15" customHeight="1"/>
    <row r="822" spans="1:6" ht="15" customHeight="1">
      <c r="A822" s="226"/>
    </row>
    <row r="823" spans="1:6" ht="15" customHeight="1">
      <c r="A823" s="39"/>
      <c r="F823" s="450"/>
    </row>
    <row r="824" spans="1:6" ht="15" customHeight="1"/>
    <row r="825" spans="1:6" ht="15" customHeight="1">
      <c r="F825" s="18"/>
    </row>
    <row r="826" spans="1:6" ht="15" customHeight="1"/>
    <row r="827" spans="1:6" ht="15" customHeight="1">
      <c r="A827" s="226"/>
    </row>
    <row r="828" spans="1:6" ht="15" customHeight="1">
      <c r="A828" s="39"/>
      <c r="F828" s="450"/>
    </row>
    <row r="829" spans="1:6" ht="15" customHeight="1"/>
    <row r="830" spans="1:6" ht="15" customHeight="1">
      <c r="F830" s="18"/>
    </row>
    <row r="831" spans="1:6" ht="15" customHeight="1"/>
    <row r="832" spans="1:6" ht="15" customHeight="1">
      <c r="A832" s="226"/>
    </row>
    <row r="833" spans="1:6" ht="15" customHeight="1">
      <c r="A833" s="39"/>
      <c r="F833" s="450"/>
    </row>
    <row r="834" spans="1:6" ht="15" customHeight="1"/>
    <row r="835" spans="1:6" ht="15" customHeight="1">
      <c r="F835" s="18"/>
    </row>
    <row r="836" spans="1:6" ht="15" customHeight="1"/>
    <row r="837" spans="1:6" ht="15" customHeight="1">
      <c r="A837" s="226"/>
    </row>
    <row r="838" spans="1:6" ht="15" customHeight="1">
      <c r="A838" s="39"/>
      <c r="F838" s="450"/>
    </row>
    <row r="839" spans="1:6" ht="15" customHeight="1"/>
    <row r="840" spans="1:6" ht="15" customHeight="1">
      <c r="F840" s="18"/>
    </row>
    <row r="841" spans="1:6" ht="15" customHeight="1"/>
    <row r="842" spans="1:6" ht="15" customHeight="1">
      <c r="A842" s="226"/>
    </row>
    <row r="843" spans="1:6" ht="15" customHeight="1">
      <c r="A843" s="39"/>
      <c r="F843" s="450"/>
    </row>
    <row r="844" spans="1:6" ht="15" customHeight="1"/>
    <row r="845" spans="1:6" ht="15" customHeight="1">
      <c r="F845" s="18"/>
    </row>
    <row r="846" spans="1:6" ht="15" customHeight="1"/>
    <row r="847" spans="1:6" ht="15" customHeight="1">
      <c r="A847" s="226"/>
    </row>
    <row r="848" spans="1:6" ht="15" customHeight="1">
      <c r="A848" s="39"/>
      <c r="F848" s="450"/>
    </row>
    <row r="849" spans="1:6" ht="15" customHeight="1"/>
    <row r="850" spans="1:6" ht="15" customHeight="1">
      <c r="F850" s="18"/>
    </row>
    <row r="851" spans="1:6" ht="15" customHeight="1"/>
    <row r="852" spans="1:6" ht="15" customHeight="1">
      <c r="F852" s="450"/>
    </row>
    <row r="853" spans="1:6" ht="15" customHeight="1"/>
    <row r="854" spans="1:6" ht="15" customHeight="1">
      <c r="A854" s="39"/>
      <c r="F854" s="450"/>
    </row>
    <row r="855" spans="1:6" ht="15" customHeight="1"/>
    <row r="856" spans="1:6" ht="15" customHeight="1">
      <c r="F856" s="18"/>
    </row>
    <row r="857" spans="1:6" ht="15" customHeight="1"/>
    <row r="858" spans="1:6" ht="15" customHeight="1">
      <c r="A858" s="226"/>
    </row>
    <row r="859" spans="1:6" ht="15" customHeight="1">
      <c r="A859" s="39"/>
      <c r="F859" s="450"/>
    </row>
    <row r="860" spans="1:6" ht="15" customHeight="1"/>
    <row r="861" spans="1:6" ht="15" customHeight="1">
      <c r="F861" s="18"/>
    </row>
    <row r="862" spans="1:6" ht="15" customHeight="1"/>
    <row r="863" spans="1:6" ht="15" customHeight="1">
      <c r="A863" s="226"/>
    </row>
    <row r="864" spans="1:6" ht="15" customHeight="1">
      <c r="A864" s="39"/>
      <c r="F864" s="450"/>
    </row>
    <row r="865" spans="1:6" ht="15" customHeight="1"/>
    <row r="866" spans="1:6" ht="15" customHeight="1">
      <c r="F866" s="18"/>
    </row>
    <row r="867" spans="1:6" ht="15" customHeight="1"/>
    <row r="868" spans="1:6" ht="15" customHeight="1">
      <c r="A868" s="226"/>
    </row>
    <row r="869" spans="1:6" ht="15" customHeight="1">
      <c r="A869" s="39"/>
      <c r="F869" s="450"/>
    </row>
    <row r="870" spans="1:6" ht="15" customHeight="1"/>
    <row r="871" spans="1:6" ht="15" customHeight="1">
      <c r="F871" s="18"/>
    </row>
    <row r="872" spans="1:6" ht="15" customHeight="1"/>
    <row r="873" spans="1:6" ht="15" customHeight="1">
      <c r="A873" s="226"/>
    </row>
    <row r="874" spans="1:6" ht="15" customHeight="1">
      <c r="A874" s="39"/>
      <c r="F874" s="450"/>
    </row>
    <row r="875" spans="1:6" ht="15" customHeight="1"/>
    <row r="876" spans="1:6" ht="15" customHeight="1">
      <c r="F876" s="18"/>
    </row>
    <row r="877" spans="1:6" ht="15" customHeight="1"/>
    <row r="878" spans="1:6" ht="15" customHeight="1">
      <c r="A878" s="226"/>
    </row>
    <row r="879" spans="1:6" ht="15" customHeight="1">
      <c r="A879" s="39"/>
      <c r="F879" s="450"/>
    </row>
    <row r="880" spans="1:6" ht="15" customHeight="1"/>
    <row r="881" spans="1:6" ht="15" customHeight="1">
      <c r="F881" s="18"/>
    </row>
    <row r="882" spans="1:6" ht="15" customHeight="1"/>
    <row r="883" spans="1:6" ht="15" customHeight="1">
      <c r="A883" s="226"/>
    </row>
    <row r="884" spans="1:6" ht="15" customHeight="1">
      <c r="A884" s="39"/>
      <c r="F884" s="450"/>
    </row>
    <row r="885" spans="1:6" ht="15" customHeight="1"/>
    <row r="886" spans="1:6" ht="15" customHeight="1">
      <c r="F886" s="18"/>
    </row>
    <row r="887" spans="1:6" ht="15" customHeight="1"/>
    <row r="888" spans="1:6" ht="15" customHeight="1">
      <c r="A888" s="226"/>
    </row>
    <row r="889" spans="1:6" ht="15" customHeight="1">
      <c r="A889" s="39"/>
      <c r="F889" s="450"/>
    </row>
    <row r="890" spans="1:6" ht="15" customHeight="1"/>
    <row r="891" spans="1:6" ht="15" customHeight="1">
      <c r="F891" s="18"/>
    </row>
    <row r="892" spans="1:6" ht="15" customHeight="1"/>
    <row r="893" spans="1:6" ht="15" customHeight="1">
      <c r="A893" s="226"/>
    </row>
    <row r="894" spans="1:6" ht="15" customHeight="1">
      <c r="A894" s="39"/>
      <c r="F894" s="450"/>
    </row>
    <row r="895" spans="1:6" ht="15" customHeight="1"/>
    <row r="896" spans="1:6" ht="15" customHeight="1">
      <c r="F896" s="18"/>
    </row>
    <row r="897" spans="1:6" ht="15" customHeight="1"/>
    <row r="898" spans="1:6" ht="15" customHeight="1">
      <c r="A898" s="226"/>
    </row>
    <row r="899" spans="1:6" ht="15" customHeight="1">
      <c r="A899" s="39"/>
      <c r="F899" s="450"/>
    </row>
    <row r="900" spans="1:6" ht="15" customHeight="1"/>
    <row r="901" spans="1:6" ht="15" customHeight="1">
      <c r="F901" s="18"/>
    </row>
    <row r="902" spans="1:6" ht="15" customHeight="1"/>
    <row r="903" spans="1:6" ht="15" customHeight="1">
      <c r="A903" s="226"/>
    </row>
    <row r="904" spans="1:6" ht="15" customHeight="1">
      <c r="A904" s="39"/>
      <c r="F904" s="450"/>
    </row>
    <row r="905" spans="1:6" ht="15" customHeight="1"/>
    <row r="906" spans="1:6" ht="15" customHeight="1">
      <c r="F906" s="18"/>
    </row>
    <row r="907" spans="1:6" ht="15" customHeight="1"/>
    <row r="908" spans="1:6" ht="15" customHeight="1">
      <c r="A908" s="226"/>
    </row>
    <row r="909" spans="1:6" ht="15" customHeight="1">
      <c r="A909" s="39"/>
      <c r="F909" s="450"/>
    </row>
    <row r="910" spans="1:6" ht="15" customHeight="1"/>
    <row r="911" spans="1:6" ht="15" customHeight="1">
      <c r="F911" s="18"/>
    </row>
    <row r="912" spans="1:6" ht="15" customHeight="1"/>
    <row r="913" spans="1:6" ht="15" customHeight="1">
      <c r="A913" s="226"/>
    </row>
    <row r="914" spans="1:6" ht="15" customHeight="1">
      <c r="A914" s="39"/>
      <c r="F914" s="450"/>
    </row>
    <row r="915" spans="1:6" ht="15" customHeight="1"/>
    <row r="916" spans="1:6" ht="15" customHeight="1">
      <c r="F916" s="18"/>
    </row>
    <row r="917" spans="1:6" ht="15" customHeight="1"/>
    <row r="918" spans="1:6" ht="15" customHeight="1">
      <c r="A918" s="226"/>
    </row>
    <row r="919" spans="1:6" ht="15" customHeight="1">
      <c r="A919" s="39"/>
      <c r="F919" s="450"/>
    </row>
    <row r="920" spans="1:6" ht="15" customHeight="1"/>
    <row r="921" spans="1:6" ht="15" customHeight="1">
      <c r="F921" s="18"/>
    </row>
    <row r="922" spans="1:6" ht="15" customHeight="1"/>
    <row r="923" spans="1:6" ht="15" customHeight="1">
      <c r="A923" s="226"/>
    </row>
    <row r="924" spans="1:6" ht="15" customHeight="1">
      <c r="A924" s="39"/>
      <c r="F924" s="450"/>
    </row>
    <row r="925" spans="1:6" ht="15" customHeight="1"/>
    <row r="926" spans="1:6" ht="15" customHeight="1">
      <c r="F926" s="18"/>
    </row>
    <row r="927" spans="1:6" ht="15" customHeight="1"/>
    <row r="928" spans="1:6" ht="15" customHeight="1">
      <c r="A928" s="226"/>
    </row>
    <row r="929" spans="1:6" ht="15" customHeight="1">
      <c r="A929" s="39"/>
      <c r="F929" s="450"/>
    </row>
    <row r="930" spans="1:6" ht="15" customHeight="1"/>
    <row r="931" spans="1:6" ht="15" customHeight="1">
      <c r="F931" s="18"/>
    </row>
    <row r="932" spans="1:6" ht="15" customHeight="1"/>
    <row r="933" spans="1:6" ht="15" customHeight="1">
      <c r="A933" s="226"/>
    </row>
    <row r="934" spans="1:6" ht="15" customHeight="1">
      <c r="A934" s="39"/>
      <c r="F934" s="450"/>
    </row>
    <row r="935" spans="1:6" ht="15" customHeight="1"/>
    <row r="936" spans="1:6" ht="15" customHeight="1">
      <c r="F936" s="18"/>
    </row>
    <row r="937" spans="1:6" ht="15" customHeight="1"/>
    <row r="938" spans="1:6" ht="15" customHeight="1">
      <c r="A938" s="226"/>
    </row>
    <row r="939" spans="1:6" ht="15" customHeight="1">
      <c r="A939" s="39"/>
      <c r="F939" s="450"/>
    </row>
    <row r="940" spans="1:6" ht="15" customHeight="1"/>
    <row r="941" spans="1:6" ht="15" customHeight="1">
      <c r="F941" s="18"/>
    </row>
    <row r="942" spans="1:6" ht="15" customHeight="1"/>
    <row r="943" spans="1:6" ht="15" customHeight="1">
      <c r="A943" s="226"/>
    </row>
    <row r="944" spans="1:6" ht="15" customHeight="1">
      <c r="A944" s="39"/>
      <c r="F944" s="450"/>
    </row>
    <row r="945" spans="1:6" ht="15" customHeight="1"/>
    <row r="946" spans="1:6" ht="15" customHeight="1">
      <c r="F946" s="18"/>
    </row>
    <row r="947" spans="1:6" ht="15" customHeight="1"/>
    <row r="948" spans="1:6" ht="15" customHeight="1">
      <c r="A948" s="226"/>
    </row>
    <row r="949" spans="1:6" ht="15" customHeight="1">
      <c r="A949" s="39"/>
      <c r="F949" s="450"/>
    </row>
    <row r="950" spans="1:6" ht="15" customHeight="1"/>
    <row r="951" spans="1:6" ht="15" customHeight="1">
      <c r="F951" s="18"/>
    </row>
    <row r="952" spans="1:6" ht="15" customHeight="1"/>
    <row r="953" spans="1:6" ht="15" customHeight="1">
      <c r="A953" s="226"/>
    </row>
    <row r="954" spans="1:6" ht="15" customHeight="1">
      <c r="A954" s="39"/>
      <c r="F954" s="450"/>
    </row>
    <row r="955" spans="1:6" ht="15" customHeight="1"/>
    <row r="956" spans="1:6" ht="15" customHeight="1">
      <c r="F956" s="18"/>
    </row>
    <row r="957" spans="1:6" ht="15" customHeight="1"/>
    <row r="958" spans="1:6" ht="15" customHeight="1">
      <c r="A958" s="226"/>
    </row>
    <row r="959" spans="1:6" ht="15" customHeight="1">
      <c r="A959" s="39"/>
      <c r="F959" s="450"/>
    </row>
    <row r="960" spans="1:6" ht="15" customHeight="1"/>
    <row r="961" spans="1:6" ht="15" customHeight="1">
      <c r="F961" s="18"/>
    </row>
    <row r="962" spans="1:6" ht="15" customHeight="1"/>
    <row r="963" spans="1:6" ht="15" customHeight="1">
      <c r="A963" s="226"/>
    </row>
    <row r="964" spans="1:6" ht="15" customHeight="1">
      <c r="A964" s="39"/>
      <c r="F964" s="450"/>
    </row>
    <row r="965" spans="1:6" ht="15" customHeight="1"/>
    <row r="966" spans="1:6" ht="15" customHeight="1">
      <c r="F966" s="18"/>
    </row>
    <row r="967" spans="1:6" ht="15" customHeight="1"/>
    <row r="968" spans="1:6" ht="15" customHeight="1">
      <c r="A968" s="226"/>
    </row>
    <row r="969" spans="1:6" ht="15" customHeight="1">
      <c r="A969" s="39"/>
      <c r="F969" s="450"/>
    </row>
    <row r="970" spans="1:6" ht="15" customHeight="1"/>
    <row r="971" spans="1:6" ht="15" customHeight="1">
      <c r="F971" s="18"/>
    </row>
    <row r="972" spans="1:6" ht="15" customHeight="1"/>
    <row r="973" spans="1:6" ht="15" customHeight="1">
      <c r="A973" s="39"/>
    </row>
    <row r="974" spans="1:6" ht="15" customHeight="1">
      <c r="A974" s="39"/>
      <c r="F974" s="450"/>
    </row>
    <row r="975" spans="1:6" ht="15" customHeight="1"/>
    <row r="976" spans="1:6" ht="15" customHeight="1">
      <c r="F976" s="18"/>
    </row>
    <row r="977" spans="1:6" ht="15" customHeight="1"/>
    <row r="978" spans="1:6" ht="15" customHeight="1">
      <c r="A978" s="39"/>
    </row>
    <row r="979" spans="1:6" ht="15" customHeight="1">
      <c r="A979" s="39"/>
      <c r="F979" s="450"/>
    </row>
    <row r="980" spans="1:6" ht="15" customHeight="1"/>
    <row r="981" spans="1:6" ht="15" customHeight="1">
      <c r="F981" s="18"/>
    </row>
    <row r="982" spans="1:6" ht="15" customHeight="1"/>
    <row r="983" spans="1:6" ht="15" customHeight="1">
      <c r="A983" s="39"/>
    </row>
    <row r="984" spans="1:6" ht="15" customHeight="1">
      <c r="A984" s="39"/>
      <c r="F984" s="450"/>
    </row>
    <row r="985" spans="1:6" ht="15" customHeight="1"/>
    <row r="986" spans="1:6" ht="15" customHeight="1">
      <c r="F986" s="18"/>
    </row>
    <row r="987" spans="1:6" ht="15" customHeight="1"/>
    <row r="988" spans="1:6" ht="15" customHeight="1">
      <c r="A988" s="39"/>
    </row>
    <row r="989" spans="1:6" ht="15" customHeight="1">
      <c r="A989" s="39"/>
      <c r="F989" s="450"/>
    </row>
    <row r="990" spans="1:6" ht="15" customHeight="1"/>
    <row r="991" spans="1:6" ht="15" customHeight="1">
      <c r="F991" s="18"/>
    </row>
    <row r="992" spans="1:6" ht="15" customHeight="1"/>
    <row r="993" spans="1:6" ht="15" customHeight="1">
      <c r="A993" s="39"/>
    </row>
    <row r="994" spans="1:6" ht="15" customHeight="1">
      <c r="A994" s="39"/>
      <c r="F994" s="450"/>
    </row>
    <row r="995" spans="1:6" ht="15" customHeight="1"/>
    <row r="996" spans="1:6" ht="15" customHeight="1">
      <c r="F996" s="18"/>
    </row>
    <row r="997" spans="1:6" ht="15" customHeight="1"/>
    <row r="998" spans="1:6" ht="15" customHeight="1">
      <c r="A998" s="39"/>
    </row>
    <row r="999" spans="1:6" ht="15" customHeight="1">
      <c r="A999" s="39"/>
      <c r="F999" s="450"/>
    </row>
    <row r="1000" spans="1:6" ht="15" customHeight="1"/>
    <row r="1001" spans="1:6" ht="15" customHeight="1">
      <c r="F1001" s="18"/>
    </row>
    <row r="1002" spans="1:6" ht="15" customHeight="1"/>
    <row r="1003" spans="1:6" ht="15" customHeight="1"/>
    <row r="1004" spans="1:6" ht="15" customHeight="1">
      <c r="A1004" s="39"/>
      <c r="F1004" s="450"/>
    </row>
    <row r="1005" spans="1:6" ht="15" customHeight="1"/>
    <row r="1006" spans="1:6" ht="15" customHeight="1">
      <c r="F1006" s="18"/>
    </row>
    <row r="1007" spans="1:6" ht="15" customHeight="1"/>
    <row r="1008" spans="1:6" ht="15" customHeight="1"/>
    <row r="1009" spans="1:6" ht="15" customHeight="1">
      <c r="A1009" s="39"/>
      <c r="F1009" s="450"/>
    </row>
    <row r="1010" spans="1:6" ht="15" customHeight="1"/>
    <row r="1011" spans="1:6" ht="15" customHeight="1">
      <c r="F1011" s="18"/>
    </row>
    <row r="1012" spans="1:6" ht="15" customHeight="1"/>
    <row r="1013" spans="1:6" ht="15" customHeight="1"/>
    <row r="1014" spans="1:6" ht="15" customHeight="1">
      <c r="A1014" s="39"/>
      <c r="F1014" s="450"/>
    </row>
    <row r="1015" spans="1:6" ht="15" customHeight="1"/>
    <row r="1016" spans="1:6" ht="15" customHeight="1">
      <c r="F1016" s="18"/>
    </row>
    <row r="1017" spans="1:6" ht="15" customHeight="1"/>
    <row r="1018" spans="1:6" ht="15" customHeight="1"/>
    <row r="1019" spans="1:6" ht="15" customHeight="1">
      <c r="A1019" s="39"/>
      <c r="F1019" s="450"/>
    </row>
    <row r="1020" spans="1:6" ht="15" customHeight="1"/>
    <row r="1021" spans="1:6" ht="15" customHeight="1">
      <c r="F1021" s="18"/>
    </row>
    <row r="1022" spans="1:6" ht="15" customHeight="1"/>
    <row r="1023" spans="1:6" ht="15" customHeight="1"/>
    <row r="1024" spans="1:6" ht="15" customHeight="1">
      <c r="A1024" s="39"/>
      <c r="F1024" s="450"/>
    </row>
    <row r="1025" spans="1:6" ht="15" customHeight="1"/>
    <row r="1026" spans="1:6" ht="15" customHeight="1">
      <c r="F1026" s="18"/>
    </row>
    <row r="1027" spans="1:6" ht="15" customHeight="1"/>
    <row r="1028" spans="1:6" ht="15" customHeight="1"/>
    <row r="1029" spans="1:6" ht="15" customHeight="1">
      <c r="A1029" s="39"/>
    </row>
    <row r="1030" spans="1:6" ht="15" customHeight="1">
      <c r="A1030" s="39"/>
      <c r="F1030" s="450"/>
    </row>
    <row r="1031" spans="1:6" ht="15" customHeight="1"/>
    <row r="1032" spans="1:6" ht="15" customHeight="1">
      <c r="F1032" s="18"/>
    </row>
    <row r="1033" spans="1:6" ht="15" customHeight="1"/>
    <row r="1034" spans="1:6" ht="15" customHeight="1">
      <c r="A1034" s="39"/>
    </row>
    <row r="1035" spans="1:6" ht="15" customHeight="1">
      <c r="A1035" s="39"/>
      <c r="F1035" s="450"/>
    </row>
    <row r="1036" spans="1:6" ht="15" customHeight="1"/>
    <row r="1037" spans="1:6" ht="15" customHeight="1">
      <c r="F1037" s="18"/>
    </row>
    <row r="1038" spans="1:6" ht="15" customHeight="1"/>
    <row r="1039" spans="1:6" ht="15" customHeight="1">
      <c r="A1039" s="39"/>
    </row>
    <row r="1040" spans="1:6" ht="15" customHeight="1">
      <c r="A1040" s="39"/>
      <c r="F1040" s="450"/>
    </row>
    <row r="1041" spans="1:6" ht="15" customHeight="1"/>
    <row r="1042" spans="1:6" ht="15" customHeight="1">
      <c r="F1042" s="18"/>
    </row>
    <row r="1043" spans="1:6" ht="15" customHeight="1"/>
    <row r="1044" spans="1:6" ht="15" customHeight="1">
      <c r="A1044" s="39"/>
    </row>
    <row r="1045" spans="1:6" ht="15" customHeight="1">
      <c r="A1045" s="39"/>
      <c r="F1045" s="450"/>
    </row>
    <row r="1046" spans="1:6" ht="15" customHeight="1"/>
    <row r="1047" spans="1:6" ht="15" customHeight="1">
      <c r="F1047" s="18"/>
    </row>
    <row r="1048" spans="1:6" ht="15" customHeight="1"/>
    <row r="1049" spans="1:6" ht="15" customHeight="1"/>
    <row r="1050" spans="1:6" ht="15" customHeight="1">
      <c r="A1050" s="39"/>
      <c r="F1050" s="450"/>
    </row>
    <row r="1051" spans="1:6" ht="15" customHeight="1"/>
    <row r="1052" spans="1:6" ht="15" customHeight="1">
      <c r="F1052" s="18"/>
    </row>
    <row r="1053" spans="1:6" ht="15" customHeight="1"/>
    <row r="1054" spans="1:6" ht="15" customHeight="1"/>
    <row r="1055" spans="1:6" ht="15" customHeight="1">
      <c r="A1055" s="39"/>
      <c r="F1055" s="450"/>
    </row>
    <row r="1056" spans="1:6" ht="15" customHeight="1"/>
    <row r="1057" spans="1:6" ht="15" customHeight="1">
      <c r="F1057" s="18"/>
    </row>
    <row r="1058" spans="1:6" ht="15" customHeight="1"/>
    <row r="1059" spans="1:6" ht="15" customHeight="1"/>
    <row r="1060" spans="1:6" ht="15" customHeight="1">
      <c r="A1060" s="39"/>
      <c r="F1060" s="450"/>
    </row>
    <row r="1061" spans="1:6" ht="15" customHeight="1"/>
    <row r="1062" spans="1:6" ht="15" customHeight="1">
      <c r="F1062" s="18"/>
    </row>
    <row r="1063" spans="1:6" ht="15" customHeight="1"/>
    <row r="1064" spans="1:6" ht="15" customHeight="1">
      <c r="A1064" s="226"/>
    </row>
    <row r="1065" spans="1:6" ht="15" customHeight="1">
      <c r="A1065" s="39"/>
      <c r="F1065" s="450"/>
    </row>
    <row r="1066" spans="1:6" ht="15" customHeight="1"/>
    <row r="1067" spans="1:6" ht="15" customHeight="1">
      <c r="F1067" s="18"/>
    </row>
    <row r="1068" spans="1:6" ht="15" customHeight="1"/>
    <row r="1069" spans="1:6" ht="15" customHeight="1">
      <c r="A1069" s="226"/>
    </row>
    <row r="1070" spans="1:6" ht="15" customHeight="1">
      <c r="A1070" s="39"/>
      <c r="F1070" s="450"/>
    </row>
    <row r="1071" spans="1:6" ht="15" customHeight="1"/>
    <row r="1072" spans="1:6" ht="15" customHeight="1">
      <c r="F1072" s="18"/>
    </row>
    <row r="1073" spans="1:6" ht="15" customHeight="1"/>
    <row r="1074" spans="1:6" ht="15" customHeight="1">
      <c r="A1074" s="226"/>
    </row>
    <row r="1075" spans="1:6" ht="15" customHeight="1">
      <c r="A1075" s="39"/>
      <c r="F1075" s="450"/>
    </row>
    <row r="1076" spans="1:6" ht="15" customHeight="1"/>
    <row r="1077" spans="1:6" ht="15" customHeight="1">
      <c r="F1077" s="18"/>
    </row>
    <row r="1078" spans="1:6" ht="15" customHeight="1"/>
    <row r="1079" spans="1:6" ht="15" customHeight="1">
      <c r="A1079" s="226"/>
    </row>
    <row r="1080" spans="1:6" ht="15" customHeight="1">
      <c r="A1080" s="39"/>
      <c r="F1080" s="450"/>
    </row>
    <row r="1081" spans="1:6" ht="15" customHeight="1"/>
    <row r="1082" spans="1:6" ht="15" customHeight="1">
      <c r="F1082" s="18"/>
    </row>
    <row r="1083" spans="1:6" ht="15" customHeight="1"/>
    <row r="1084" spans="1:6" ht="15" customHeight="1"/>
    <row r="1085" spans="1:6" ht="15" customHeight="1">
      <c r="A1085" s="39"/>
      <c r="F1085" s="450"/>
    </row>
    <row r="1086" spans="1:6" ht="15" customHeight="1"/>
    <row r="1087" spans="1:6" ht="15" customHeight="1">
      <c r="F1087" s="18"/>
    </row>
    <row r="1088" spans="1:6" ht="15" customHeight="1"/>
    <row r="1089" spans="1:6" ht="15" customHeight="1"/>
    <row r="1090" spans="1:6" ht="15" customHeight="1">
      <c r="A1090" s="39"/>
      <c r="F1090" s="450"/>
    </row>
    <row r="1091" spans="1:6" ht="15" customHeight="1"/>
    <row r="1092" spans="1:6" ht="15" customHeight="1">
      <c r="F1092" s="18"/>
    </row>
    <row r="1093" spans="1:6" ht="15" customHeight="1"/>
    <row r="1094" spans="1:6" ht="15" customHeight="1"/>
    <row r="1095" spans="1:6" ht="15" customHeight="1">
      <c r="A1095" s="39"/>
      <c r="F1095" s="450"/>
    </row>
    <row r="1096" spans="1:6" ht="15" customHeight="1">
      <c r="A1096" s="452"/>
    </row>
    <row r="1097" spans="1:6" ht="15" customHeight="1">
      <c r="F1097" s="18"/>
    </row>
    <row r="1098" spans="1:6" ht="15" customHeight="1"/>
    <row r="1099" spans="1:6" ht="15" customHeight="1"/>
    <row r="1100" spans="1:6" ht="15" customHeight="1">
      <c r="A1100" s="452"/>
    </row>
    <row r="1101" spans="1:6" ht="15" customHeight="1"/>
    <row r="1102" spans="1:6" ht="15" customHeight="1"/>
    <row r="1103" spans="1:6" ht="15" customHeight="1"/>
    <row r="1104" spans="1:6" ht="15" customHeight="1">
      <c r="A1104" s="452"/>
    </row>
    <row r="1105" spans="1:1" ht="15" customHeight="1"/>
    <row r="1106" spans="1:1" ht="15" customHeight="1"/>
    <row r="1107" spans="1:1" ht="15" customHeight="1"/>
    <row r="1108" spans="1:1" ht="15" customHeight="1">
      <c r="A1108" s="452"/>
    </row>
    <row r="1109" spans="1:1" ht="15" customHeight="1"/>
    <row r="1110" spans="1:1" ht="15" customHeight="1"/>
    <row r="1111" spans="1:1" ht="15" customHeight="1"/>
    <row r="1112" spans="1:1" ht="15" customHeight="1">
      <c r="A1112" s="452"/>
    </row>
    <row r="1113" spans="1:1" ht="15" customHeight="1"/>
    <row r="1114" spans="1:1" ht="15" customHeight="1"/>
    <row r="1115" spans="1:1" ht="15" customHeight="1"/>
    <row r="1116" spans="1:1" ht="15" customHeight="1">
      <c r="A1116" s="452"/>
    </row>
    <row r="1117" spans="1:1" ht="15" customHeight="1"/>
    <row r="1118" spans="1:1" ht="15" customHeight="1"/>
    <row r="1119" spans="1:1" ht="15" customHeight="1"/>
    <row r="1120" spans="1:1" ht="15" customHeight="1">
      <c r="A1120" s="452"/>
    </row>
    <row r="1121" spans="1:1" ht="15" customHeight="1"/>
    <row r="1122" spans="1:1" ht="15" customHeight="1"/>
    <row r="1123" spans="1:1" ht="15" customHeight="1"/>
    <row r="1124" spans="1:1" ht="15" customHeight="1">
      <c r="A1124" s="452"/>
    </row>
    <row r="1125" spans="1:1" ht="15" customHeight="1"/>
    <row r="1126" spans="1:1" ht="15" customHeight="1"/>
    <row r="1127" spans="1:1" ht="15" customHeight="1"/>
    <row r="1128" spans="1:1" ht="15" customHeight="1">
      <c r="A1128" s="452"/>
    </row>
    <row r="1129" spans="1:1" ht="15" customHeight="1"/>
    <row r="1130" spans="1:1" ht="15" customHeight="1"/>
    <row r="1131" spans="1:1" ht="15" customHeight="1"/>
    <row r="1132" spans="1:1" ht="15" customHeight="1">
      <c r="A1132" s="452"/>
    </row>
    <row r="1133" spans="1:1" ht="15" customHeight="1"/>
    <row r="1134" spans="1:1" ht="15" customHeight="1"/>
    <row r="1135" spans="1:1" ht="15" customHeight="1"/>
    <row r="1136" spans="1:1" ht="15" customHeight="1">
      <c r="A1136" s="452"/>
    </row>
    <row r="1137" spans="1:1" ht="15" customHeight="1"/>
    <row r="1138" spans="1:1" ht="15" customHeight="1"/>
    <row r="1139" spans="1:1" ht="15" customHeight="1"/>
    <row r="1140" spans="1:1" ht="15" customHeight="1">
      <c r="A1140" s="452"/>
    </row>
    <row r="1141" spans="1:1" ht="15" customHeight="1"/>
    <row r="1142" spans="1:1" ht="15" customHeight="1"/>
    <row r="1143" spans="1:1" ht="15" customHeight="1"/>
    <row r="1144" spans="1:1" ht="15" customHeight="1">
      <c r="A1144" s="452"/>
    </row>
    <row r="1145" spans="1:1" ht="15" customHeight="1"/>
    <row r="1146" spans="1:1" ht="15" customHeight="1"/>
    <row r="1147" spans="1:1" ht="15" customHeight="1"/>
    <row r="1148" spans="1:1" ht="15" customHeight="1">
      <c r="A1148" s="452"/>
    </row>
    <row r="1149" spans="1:1" ht="15" customHeight="1"/>
    <row r="1150" spans="1:1" ht="15" customHeight="1"/>
    <row r="1151" spans="1:1" ht="15" customHeight="1"/>
    <row r="1152" spans="1:1" ht="15" customHeight="1">
      <c r="A1152" s="452"/>
    </row>
    <row r="1153" spans="1:1" ht="15" customHeight="1"/>
    <row r="1154" spans="1:1" ht="15" customHeight="1"/>
    <row r="1155" spans="1:1" ht="15" customHeight="1"/>
    <row r="1156" spans="1:1" ht="15" customHeight="1">
      <c r="A1156" s="452"/>
    </row>
    <row r="1157" spans="1:1" ht="15" customHeight="1"/>
    <row r="1158" spans="1:1" ht="15" customHeight="1"/>
    <row r="1159" spans="1:1" ht="15" customHeight="1"/>
    <row r="1160" spans="1:1" ht="15" customHeight="1">
      <c r="A1160" s="452"/>
    </row>
    <row r="1161" spans="1:1" ht="15" customHeight="1"/>
    <row r="1162" spans="1:1" ht="15" customHeight="1"/>
    <row r="1163" spans="1:1" ht="15" customHeight="1"/>
    <row r="1164" spans="1:1" ht="15" customHeight="1">
      <c r="A1164" s="452"/>
    </row>
    <row r="1165" spans="1:1" ht="15" customHeight="1"/>
    <row r="1166" spans="1:1" ht="15" customHeight="1"/>
    <row r="1167" spans="1:1" ht="15" customHeight="1"/>
    <row r="1168" spans="1:1" ht="15" customHeight="1"/>
    <row r="1169" spans="1:1" ht="15" customHeight="1">
      <c r="A1169" s="452"/>
    </row>
    <row r="1170" spans="1:1" ht="15" customHeight="1"/>
    <row r="1171" spans="1:1" ht="15" customHeight="1"/>
    <row r="1172" spans="1:1" ht="15" customHeight="1"/>
    <row r="1173" spans="1:1" ht="15" customHeight="1">
      <c r="A1173" s="452"/>
    </row>
    <row r="1174" spans="1:1" ht="15" customHeight="1"/>
    <row r="1175" spans="1:1" ht="15" customHeight="1"/>
    <row r="1176" spans="1:1" ht="15" customHeight="1"/>
    <row r="1177" spans="1:1" ht="15" customHeight="1">
      <c r="A1177" s="452"/>
    </row>
    <row r="1178" spans="1:1" ht="15" customHeight="1"/>
    <row r="1179" spans="1:1" ht="15" customHeight="1"/>
    <row r="1180" spans="1:1" ht="15" customHeight="1"/>
    <row r="1181" spans="1:1" ht="15" customHeight="1">
      <c r="A1181" s="452"/>
    </row>
    <row r="1182" spans="1:1" ht="15" customHeight="1"/>
    <row r="1183" spans="1:1" ht="15" customHeight="1"/>
    <row r="1184" spans="1:1" ht="15" customHeight="1"/>
    <row r="1185" spans="1:6" ht="15" customHeight="1">
      <c r="A1185" s="452"/>
    </row>
    <row r="1186" spans="1:6" ht="15" customHeight="1"/>
    <row r="1187" spans="1:6" ht="15" customHeight="1"/>
    <row r="1188" spans="1:6" ht="15" customHeight="1"/>
    <row r="1189" spans="1:6" ht="15" customHeight="1">
      <c r="A1189" s="226"/>
    </row>
    <row r="1190" spans="1:6" ht="15" customHeight="1">
      <c r="A1190" s="39"/>
      <c r="F1190" s="450"/>
    </row>
    <row r="1191" spans="1:6" ht="15" customHeight="1"/>
    <row r="1192" spans="1:6" ht="15" customHeight="1">
      <c r="F1192" s="18"/>
    </row>
    <row r="1193" spans="1:6" ht="15" customHeight="1"/>
    <row r="1194" spans="1:6" ht="15" customHeight="1">
      <c r="A1194" s="226"/>
    </row>
    <row r="1195" spans="1:6" ht="15" customHeight="1">
      <c r="A1195" s="39"/>
    </row>
    <row r="1196" spans="1:6" ht="15" customHeight="1"/>
    <row r="1197" spans="1:6" ht="15" customHeight="1"/>
    <row r="1198" spans="1:6" ht="15" customHeight="1"/>
    <row r="1199" spans="1:6" ht="15" customHeight="1">
      <c r="A1199" s="226"/>
    </row>
    <row r="1200" spans="1:6" ht="15" customHeight="1">
      <c r="A1200" s="39"/>
    </row>
    <row r="1201" spans="1:1" ht="15" customHeight="1"/>
    <row r="1202" spans="1:1" ht="15" customHeight="1"/>
    <row r="1203" spans="1:1" ht="15" customHeight="1"/>
    <row r="1204" spans="1:1" ht="15" customHeight="1">
      <c r="A1204" s="226"/>
    </row>
    <row r="1205" spans="1:1" ht="15" customHeight="1">
      <c r="A1205" s="39"/>
    </row>
    <row r="1206" spans="1:1" ht="15" customHeight="1"/>
    <row r="1207" spans="1:1" ht="15" customHeight="1"/>
    <row r="1208" spans="1:1" ht="15" customHeight="1"/>
    <row r="1209" spans="1:1" ht="15" customHeight="1">
      <c r="A1209" s="226"/>
    </row>
    <row r="1210" spans="1:1" ht="15" customHeight="1">
      <c r="A1210" s="39"/>
    </row>
    <row r="1211" spans="1:1" ht="15" customHeight="1"/>
    <row r="1212" spans="1:1" ht="15" customHeight="1"/>
    <row r="1213" spans="1:1" ht="15" customHeight="1"/>
    <row r="1214" spans="1:1" ht="15" customHeight="1">
      <c r="A1214" s="226"/>
    </row>
    <row r="1215" spans="1:1" ht="15" customHeight="1">
      <c r="A1215" s="39"/>
    </row>
    <row r="1216" spans="1:1" ht="15" customHeight="1"/>
    <row r="1217" spans="1:1" ht="15" customHeight="1"/>
    <row r="1218" spans="1:1" ht="15" customHeight="1"/>
    <row r="1219" spans="1:1" ht="15" customHeight="1">
      <c r="A1219" s="226"/>
    </row>
    <row r="1220" spans="1:1" ht="15" customHeight="1">
      <c r="A1220" s="39"/>
    </row>
    <row r="1221" spans="1:1" ht="15" customHeight="1"/>
    <row r="1222" spans="1:1" ht="15" customHeight="1"/>
    <row r="1223" spans="1:1" ht="15" customHeight="1"/>
    <row r="1224" spans="1:1" ht="15" customHeight="1">
      <c r="A1224" s="226"/>
    </row>
    <row r="1225" spans="1:1" ht="15" customHeight="1">
      <c r="A1225" s="39"/>
    </row>
    <row r="1226" spans="1:1" ht="15" customHeight="1"/>
    <row r="1227" spans="1:1" ht="15" customHeight="1"/>
    <row r="1228" spans="1:1" ht="15" customHeight="1"/>
    <row r="1229" spans="1:1" ht="15" customHeight="1">
      <c r="A1229" s="226"/>
    </row>
    <row r="1230" spans="1:1" ht="15" customHeight="1">
      <c r="A1230" s="39"/>
    </row>
    <row r="1231" spans="1:1" ht="15" customHeight="1"/>
    <row r="1232" spans="1:1" ht="15" customHeight="1"/>
    <row r="1233" spans="1:1" ht="15" customHeight="1"/>
    <row r="1234" spans="1:1" ht="15" customHeight="1">
      <c r="A1234" s="226"/>
    </row>
    <row r="1235" spans="1:1" ht="15" customHeight="1">
      <c r="A1235" s="39"/>
    </row>
    <row r="1236" spans="1:1" ht="15" customHeight="1"/>
    <row r="1237" spans="1:1" ht="15" customHeight="1"/>
    <row r="1238" spans="1:1" ht="15" customHeight="1"/>
    <row r="1239" spans="1:1" ht="15" customHeight="1">
      <c r="A1239" s="226"/>
    </row>
    <row r="1240" spans="1:1" ht="15" customHeight="1">
      <c r="A1240" s="39"/>
    </row>
    <row r="1241" spans="1:1" ht="15" customHeight="1"/>
    <row r="1242" spans="1:1" ht="15" customHeight="1"/>
    <row r="1243" spans="1:1" ht="15" customHeight="1"/>
    <row r="1244" spans="1:1" ht="15" customHeight="1">
      <c r="A1244" s="226"/>
    </row>
    <row r="1245" spans="1:1" ht="15" customHeight="1">
      <c r="A1245" s="39"/>
    </row>
    <row r="1246" spans="1:1" ht="15" customHeight="1"/>
    <row r="1247" spans="1:1" ht="15" customHeight="1"/>
    <row r="1248" spans="1:1" ht="15" customHeight="1"/>
    <row r="1249" spans="1:1" ht="15" customHeight="1">
      <c r="A1249" s="226"/>
    </row>
    <row r="1250" spans="1:1" ht="15" customHeight="1">
      <c r="A1250" s="39"/>
    </row>
    <row r="1251" spans="1:1" ht="15" customHeight="1"/>
    <row r="1252" spans="1:1" ht="15" customHeight="1"/>
    <row r="1253" spans="1:1" ht="15" customHeight="1"/>
    <row r="1254" spans="1:1" ht="15" customHeight="1">
      <c r="A1254" s="226"/>
    </row>
    <row r="1255" spans="1:1" ht="15" customHeight="1">
      <c r="A1255" s="39"/>
    </row>
    <row r="1256" spans="1:1" ht="15" customHeight="1"/>
    <row r="1257" spans="1:1" ht="15" customHeight="1"/>
    <row r="1258" spans="1:1" ht="15" customHeight="1"/>
    <row r="1259" spans="1:1" ht="15" customHeight="1">
      <c r="A1259" s="226"/>
    </row>
    <row r="1260" spans="1:1" ht="15" customHeight="1">
      <c r="A1260" s="39"/>
    </row>
    <row r="1261" spans="1:1" ht="15" customHeight="1"/>
    <row r="1262" spans="1:1" ht="15" customHeight="1"/>
    <row r="1263" spans="1:1" ht="15" customHeight="1"/>
    <row r="1264" spans="1:1" ht="15" customHeight="1">
      <c r="A1264" s="226"/>
    </row>
    <row r="1265" spans="1:1" ht="15" customHeight="1">
      <c r="A1265" s="39"/>
    </row>
    <row r="1266" spans="1:1" ht="15" customHeight="1"/>
    <row r="1267" spans="1:1" ht="15" customHeight="1"/>
    <row r="1268" spans="1:1" ht="15" customHeight="1"/>
    <row r="1269" spans="1:1" ht="15" customHeight="1">
      <c r="A1269" s="226"/>
    </row>
    <row r="1270" spans="1:1" ht="15" customHeight="1">
      <c r="A1270" s="39"/>
    </row>
    <row r="1271" spans="1:1" ht="15" customHeight="1"/>
    <row r="1272" spans="1:1" ht="15" customHeight="1"/>
    <row r="1273" spans="1:1" ht="15" customHeight="1"/>
    <row r="1274" spans="1:1" ht="15" customHeight="1">
      <c r="A1274" s="226"/>
    </row>
    <row r="1275" spans="1:1" ht="15" customHeight="1">
      <c r="A1275" s="39"/>
    </row>
    <row r="1276" spans="1:1" ht="15" customHeight="1"/>
    <row r="1277" spans="1:1" ht="15" customHeight="1"/>
    <row r="1278" spans="1:1" ht="15" customHeight="1"/>
    <row r="1279" spans="1:1" ht="15" customHeight="1">
      <c r="A1279" s="226"/>
    </row>
    <row r="1280" spans="1:1" ht="15" customHeight="1">
      <c r="A1280" s="39"/>
    </row>
    <row r="1281" spans="1:1" ht="15" customHeight="1"/>
    <row r="1282" spans="1:1" ht="15" customHeight="1"/>
    <row r="1283" spans="1:1" ht="15" customHeight="1"/>
    <row r="1284" spans="1:1" ht="15" customHeight="1">
      <c r="A1284" s="226"/>
    </row>
    <row r="1285" spans="1:1" ht="15" customHeight="1">
      <c r="A1285" s="39"/>
    </row>
    <row r="1286" spans="1:1" ht="15" customHeight="1"/>
    <row r="1287" spans="1:1" ht="15" customHeight="1"/>
    <row r="1288" spans="1:1" ht="15" customHeight="1"/>
    <row r="1289" spans="1:1" ht="15" customHeight="1">
      <c r="A1289" s="226"/>
    </row>
    <row r="1290" spans="1:1" ht="15" customHeight="1">
      <c r="A1290" s="226"/>
    </row>
    <row r="1291" spans="1:1" ht="15" customHeight="1"/>
    <row r="1292" spans="1:1" ht="15" customHeight="1">
      <c r="A1292" s="39"/>
    </row>
    <row r="1293" spans="1:1" ht="15" customHeight="1"/>
    <row r="1294" spans="1:1" ht="15" customHeight="1">
      <c r="A1294" s="453"/>
    </row>
    <row r="1295" spans="1:1" ht="15" customHeight="1">
      <c r="A1295" s="226"/>
    </row>
    <row r="1296" spans="1:1" ht="15" customHeight="1">
      <c r="A1296" s="226"/>
    </row>
    <row r="1297" spans="1:1" ht="15" customHeight="1">
      <c r="A1297" s="226"/>
    </row>
    <row r="1298" spans="1:1" ht="15" customHeight="1">
      <c r="A1298" s="1"/>
    </row>
    <row r="1299" spans="1:1" ht="15" customHeight="1">
      <c r="A1299" s="453"/>
    </row>
    <row r="1300" spans="1:1" ht="15" customHeight="1">
      <c r="A1300" s="226"/>
    </row>
    <row r="1301" spans="1:1" ht="15" customHeight="1">
      <c r="A1301" s="226"/>
    </row>
    <row r="1302" spans="1:1" ht="15" customHeight="1">
      <c r="A1302" s="226"/>
    </row>
    <row r="1303" spans="1:1" ht="15" customHeight="1">
      <c r="A1303" s="1"/>
    </row>
    <row r="1304" spans="1:1" ht="15" customHeight="1">
      <c r="A1304" s="453"/>
    </row>
    <row r="1305" spans="1:1" ht="15" customHeight="1">
      <c r="A1305" s="226"/>
    </row>
    <row r="1306" spans="1:1" ht="15" customHeight="1">
      <c r="A1306" s="226"/>
    </row>
    <row r="1307" spans="1:1" ht="15" customHeight="1">
      <c r="A1307" s="226"/>
    </row>
    <row r="1308" spans="1:1" ht="15" customHeight="1">
      <c r="A1308" s="1"/>
    </row>
    <row r="1309" spans="1:1" ht="15" customHeight="1">
      <c r="A1309" s="453"/>
    </row>
    <row r="1310" spans="1:1" ht="15" customHeight="1">
      <c r="A1310" s="226"/>
    </row>
    <row r="1311" spans="1:1" ht="15" customHeight="1">
      <c r="A1311" s="226"/>
    </row>
    <row r="1312" spans="1:1" ht="15" customHeight="1">
      <c r="A1312" s="226"/>
    </row>
    <row r="1313" spans="1:1" ht="15" customHeight="1">
      <c r="A1313" s="1"/>
    </row>
    <row r="1314" spans="1:1" ht="15" customHeight="1">
      <c r="A1314" s="453"/>
    </row>
    <row r="1315" spans="1:1" ht="15" customHeight="1">
      <c r="A1315" s="226"/>
    </row>
    <row r="1316" spans="1:1" ht="15" customHeight="1">
      <c r="A1316" s="226"/>
    </row>
    <row r="1317" spans="1:1" ht="15" customHeight="1">
      <c r="A1317" s="226"/>
    </row>
    <row r="1318" spans="1:1" ht="15" customHeight="1">
      <c r="A1318" s="1"/>
    </row>
    <row r="1319" spans="1:1" ht="15" customHeight="1">
      <c r="A1319" s="453"/>
    </row>
    <row r="1320" spans="1:1" ht="15" customHeight="1">
      <c r="A1320" s="226"/>
    </row>
    <row r="1321" spans="1:1" ht="15" customHeight="1">
      <c r="A1321" s="226"/>
    </row>
    <row r="1322" spans="1:1" ht="15" customHeight="1">
      <c r="A1322" s="226"/>
    </row>
    <row r="1323" spans="1:1" ht="15" customHeight="1">
      <c r="A1323" s="1"/>
    </row>
    <row r="1324" spans="1:1" ht="15" customHeight="1">
      <c r="A1324" s="453"/>
    </row>
    <row r="1325" spans="1:1" ht="15" customHeight="1">
      <c r="A1325" s="226"/>
    </row>
    <row r="1326" spans="1:1" ht="15" customHeight="1">
      <c r="A1326" s="226"/>
    </row>
    <row r="1327" spans="1:1" ht="15" customHeight="1">
      <c r="A1327" s="226"/>
    </row>
    <row r="1328" spans="1:1" ht="15" customHeight="1">
      <c r="A1328" s="1"/>
    </row>
    <row r="1329" spans="1:1" ht="15" customHeight="1">
      <c r="A1329" s="453"/>
    </row>
    <row r="1330" spans="1:1" ht="15" customHeight="1">
      <c r="A1330" s="226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1"/>
    </row>
    <row r="1334" spans="1:1" ht="15" customHeight="1">
      <c r="A1334" s="453"/>
    </row>
    <row r="1335" spans="1:1" ht="15" customHeight="1">
      <c r="A1335" s="226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1"/>
    </row>
    <row r="1339" spans="1:1" ht="15" customHeight="1">
      <c r="A1339" s="453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1"/>
    </row>
    <row r="1344" spans="1:1" ht="15" customHeight="1">
      <c r="A1344" s="453"/>
    </row>
    <row r="1345" spans="1:1" ht="15" customHeight="1">
      <c r="A1345" s="92"/>
    </row>
    <row r="1346" spans="1:1" ht="15" customHeight="1">
      <c r="A1346" s="93"/>
    </row>
    <row r="1347" spans="1:1" ht="15" customHeight="1">
      <c r="A1347" s="94"/>
    </row>
    <row r="1348" spans="1:1" ht="15" customHeight="1">
      <c r="A1348" s="10"/>
    </row>
    <row r="1349" spans="1:1" ht="15" customHeight="1">
      <c r="A1349" s="17"/>
    </row>
    <row r="1350" spans="1:1" ht="15" customHeight="1">
      <c r="A1350" s="92"/>
    </row>
    <row r="1351" spans="1:1" ht="15" customHeight="1">
      <c r="A1351" s="93"/>
    </row>
    <row r="1352" spans="1:1" ht="15" customHeight="1">
      <c r="A1352" s="94"/>
    </row>
    <row r="1353" spans="1:1" ht="15" customHeight="1">
      <c r="A1353" s="94"/>
    </row>
    <row r="1354" spans="1:1" ht="15" customHeight="1">
      <c r="A1354" s="10"/>
    </row>
    <row r="1355" spans="1:1" ht="15" customHeight="1">
      <c r="A1355" s="17"/>
    </row>
    <row r="1356" spans="1:1" ht="15" customHeight="1">
      <c r="A1356" s="92"/>
    </row>
    <row r="1357" spans="1:1" ht="15" customHeight="1">
      <c r="A1357" s="93"/>
    </row>
    <row r="1358" spans="1:1" ht="15" customHeight="1">
      <c r="A1358" s="94"/>
    </row>
    <row r="1359" spans="1:1" ht="15" customHeight="1">
      <c r="A1359" s="10"/>
    </row>
    <row r="1360" spans="1:1" ht="15" customHeight="1">
      <c r="A1360" s="17"/>
    </row>
    <row r="1361" spans="1:1" ht="15" customHeight="1">
      <c r="A1361" s="92"/>
    </row>
    <row r="1362" spans="1:1" ht="15" customHeight="1">
      <c r="A1362" s="93"/>
    </row>
    <row r="1363" spans="1:1" ht="15" customHeight="1">
      <c r="A1363" s="94"/>
    </row>
    <row r="1364" spans="1:1" ht="15" customHeight="1">
      <c r="A1364" s="10"/>
    </row>
    <row r="1365" spans="1:1" ht="15" customHeight="1">
      <c r="A1365" s="17"/>
    </row>
    <row r="1366" spans="1:1" ht="15" customHeight="1">
      <c r="A1366" s="92"/>
    </row>
    <row r="1367" spans="1:1" ht="15" customHeight="1">
      <c r="A1367" s="93"/>
    </row>
    <row r="1368" spans="1:1" ht="15" customHeight="1">
      <c r="A1368" s="94"/>
    </row>
    <row r="1369" spans="1:1" ht="15" customHeight="1">
      <c r="A1369" s="10"/>
    </row>
    <row r="1370" spans="1:1" ht="15" customHeight="1">
      <c r="A1370" s="17"/>
    </row>
    <row r="1371" spans="1:1" ht="15" customHeight="1">
      <c r="A1371" s="92"/>
    </row>
    <row r="1372" spans="1:1" ht="15" customHeight="1">
      <c r="A1372" s="93"/>
    </row>
    <row r="1373" spans="1:1" ht="15" customHeight="1">
      <c r="A1373" s="94"/>
    </row>
    <row r="1374" spans="1:1" ht="15" customHeight="1">
      <c r="A1374" s="10"/>
    </row>
    <row r="1375" spans="1:1" ht="15" customHeight="1">
      <c r="A1375" s="17"/>
    </row>
    <row r="1376" spans="1:1" ht="15" customHeight="1">
      <c r="A1376" s="92"/>
    </row>
    <row r="1377" spans="1:1" ht="15" customHeight="1">
      <c r="A1377" s="93"/>
    </row>
    <row r="1378" spans="1:1" ht="15" customHeight="1">
      <c r="A1378" s="94"/>
    </row>
    <row r="1379" spans="1:1" ht="15" customHeight="1">
      <c r="A1379" s="10"/>
    </row>
    <row r="1380" spans="1:1" ht="15" customHeight="1">
      <c r="A1380" s="17"/>
    </row>
    <row r="1381" spans="1:1" ht="15" customHeight="1">
      <c r="A1381" s="92"/>
    </row>
    <row r="1382" spans="1:1" ht="15" customHeight="1">
      <c r="A1382" s="93"/>
    </row>
    <row r="1383" spans="1:1" ht="15" customHeight="1">
      <c r="A1383" s="94"/>
    </row>
    <row r="1384" spans="1:1" ht="15" customHeight="1">
      <c r="A1384" s="10"/>
    </row>
    <row r="1385" spans="1:1" ht="15" customHeight="1">
      <c r="A1385" s="17"/>
    </row>
    <row r="1386" spans="1:1" ht="15" customHeight="1">
      <c r="A1386" s="92"/>
    </row>
    <row r="1387" spans="1:1" ht="15" customHeight="1">
      <c r="A1387" s="93"/>
    </row>
    <row r="1388" spans="1:1" ht="15" customHeight="1">
      <c r="A1388" s="94"/>
    </row>
    <row r="1389" spans="1:1" ht="15" customHeight="1">
      <c r="A1389" s="10"/>
    </row>
    <row r="1390" spans="1:1" ht="15" customHeight="1">
      <c r="A1390" s="17"/>
    </row>
    <row r="1391" spans="1:1" ht="15" customHeight="1">
      <c r="A1391" s="92"/>
    </row>
    <row r="1392" spans="1:1" ht="15" customHeight="1">
      <c r="A1392" s="93"/>
    </row>
    <row r="1393" spans="1:1" ht="15" customHeight="1">
      <c r="A1393" s="94"/>
    </row>
    <row r="1394" spans="1:1" ht="15" customHeight="1">
      <c r="A1394" s="10"/>
    </row>
    <row r="1395" spans="1:1" ht="15" customHeight="1">
      <c r="A1395" s="17"/>
    </row>
    <row r="1396" spans="1:1" ht="15" customHeight="1">
      <c r="A1396" s="92"/>
    </row>
    <row r="1397" spans="1:1" ht="15" customHeight="1">
      <c r="A1397" s="93"/>
    </row>
    <row r="1398" spans="1:1" ht="15" customHeight="1">
      <c r="A1398" s="94"/>
    </row>
    <row r="1399" spans="1:1" ht="15" customHeight="1">
      <c r="A1399" s="10"/>
    </row>
    <row r="1400" spans="1:1" ht="15" customHeight="1">
      <c r="A1400" s="27"/>
    </row>
    <row r="1401" spans="1:1" ht="15" customHeight="1">
      <c r="A1401" s="92"/>
    </row>
    <row r="1402" spans="1:1" ht="15" customHeight="1">
      <c r="A1402" s="93"/>
    </row>
    <row r="1403" spans="1:1" ht="15" customHeight="1">
      <c r="A1403" s="94"/>
    </row>
    <row r="1404" spans="1:1" ht="15" customHeight="1">
      <c r="A1404" s="10"/>
    </row>
    <row r="1405" spans="1:1" ht="15" customHeight="1">
      <c r="A1405" s="27"/>
    </row>
    <row r="1406" spans="1:1" ht="15" customHeight="1">
      <c r="A1406" s="92"/>
    </row>
    <row r="1407" spans="1:1" ht="15" customHeight="1">
      <c r="A1407" s="93"/>
    </row>
    <row r="1408" spans="1:1" ht="15" customHeight="1">
      <c r="A1408" s="94"/>
    </row>
    <row r="1409" spans="1:1" ht="15" customHeight="1">
      <c r="A1409" s="21"/>
    </row>
    <row r="1410" spans="1:1" ht="15" customHeight="1">
      <c r="A1410" s="24"/>
    </row>
    <row r="1411" spans="1:1" ht="15" customHeight="1">
      <c r="A1411" s="92"/>
    </row>
    <row r="1412" spans="1:1" ht="15" customHeight="1">
      <c r="A1412" s="93"/>
    </row>
    <row r="1413" spans="1:1" ht="15" customHeight="1">
      <c r="A1413" s="94"/>
    </row>
    <row r="1414" spans="1:1" ht="15" customHeight="1">
      <c r="A1414" s="21"/>
    </row>
    <row r="1415" spans="1:1" ht="15" customHeight="1">
      <c r="A1415" s="24"/>
    </row>
    <row r="1416" spans="1:1" ht="15" customHeight="1">
      <c r="A1416" s="92"/>
    </row>
    <row r="1417" spans="1:1" ht="15" customHeight="1">
      <c r="A1417" s="93"/>
    </row>
    <row r="1418" spans="1:1" ht="15" customHeight="1">
      <c r="A1418" s="94"/>
    </row>
    <row r="1419" spans="1:1" s="170" customFormat="1" ht="15" customHeight="1">
      <c r="A1419" s="94"/>
    </row>
    <row r="1420" spans="1:1" ht="15" customHeight="1">
      <c r="A1420" s="24"/>
    </row>
    <row r="1421" spans="1:1" ht="15" customHeight="1">
      <c r="A1421" s="92"/>
    </row>
    <row r="1422" spans="1:1" ht="15" customHeight="1">
      <c r="A1422" s="93"/>
    </row>
    <row r="1423" spans="1:1" ht="15" customHeight="1">
      <c r="A1423" s="94"/>
    </row>
    <row r="1424" spans="1:1" ht="15" customHeight="1">
      <c r="A1424" s="21"/>
    </row>
    <row r="1425" spans="1:1" ht="15" customHeight="1">
      <c r="A1425" s="24"/>
    </row>
    <row r="1426" spans="1:1" ht="15" customHeight="1">
      <c r="A1426" s="92"/>
    </row>
    <row r="1427" spans="1:1" ht="15" customHeight="1">
      <c r="A1427" s="93"/>
    </row>
    <row r="1428" spans="1:1" ht="15" customHeight="1">
      <c r="A1428" s="94"/>
    </row>
    <row r="1429" spans="1:1" ht="15" customHeight="1">
      <c r="A1429" s="21"/>
    </row>
    <row r="1430" spans="1:1" ht="15" customHeight="1">
      <c r="A1430" s="24"/>
    </row>
    <row r="1431" spans="1:1" ht="15" customHeight="1">
      <c r="A1431" s="92"/>
    </row>
    <row r="1432" spans="1:1" ht="15" customHeight="1">
      <c r="A1432" s="93"/>
    </row>
    <row r="1433" spans="1:1" ht="15" customHeight="1">
      <c r="A1433" s="94"/>
    </row>
    <row r="1434" spans="1:1" ht="15" customHeight="1">
      <c r="A1434" s="21"/>
    </row>
    <row r="1435" spans="1:1" ht="15" customHeight="1">
      <c r="A1435" s="24"/>
    </row>
    <row r="1436" spans="1:1" ht="15" customHeight="1">
      <c r="A1436" s="92"/>
    </row>
    <row r="1437" spans="1:1" ht="15" customHeight="1">
      <c r="A1437" s="93"/>
    </row>
    <row r="1438" spans="1:1" ht="15" customHeight="1">
      <c r="A1438" s="94"/>
    </row>
    <row r="1439" spans="1:1" ht="15" customHeight="1">
      <c r="A1439" s="21"/>
    </row>
    <row r="1440" spans="1:1" ht="15" customHeight="1">
      <c r="A1440" s="24"/>
    </row>
    <row r="1441" spans="1:1" ht="15" customHeight="1">
      <c r="A1441" s="92"/>
    </row>
    <row r="1442" spans="1:1" ht="15" customHeight="1">
      <c r="A1442" s="93"/>
    </row>
    <row r="1443" spans="1:1" ht="15" customHeight="1">
      <c r="A1443" s="94"/>
    </row>
    <row r="1444" spans="1:1" ht="15" customHeight="1">
      <c r="A1444" s="21"/>
    </row>
    <row r="1445" spans="1:1" ht="15" customHeight="1">
      <c r="A1445" s="24"/>
    </row>
    <row r="1446" spans="1:1" ht="15" customHeight="1">
      <c r="A1446" s="92"/>
    </row>
    <row r="1447" spans="1:1" ht="15" customHeight="1">
      <c r="A1447" s="93"/>
    </row>
    <row r="1448" spans="1:1" ht="15" customHeight="1">
      <c r="A1448" s="94"/>
    </row>
    <row r="1449" spans="1:1" ht="15" customHeight="1">
      <c r="A1449" s="21"/>
    </row>
    <row r="1450" spans="1:1" ht="15" customHeight="1">
      <c r="A1450" s="24"/>
    </row>
    <row r="1451" spans="1:1" ht="15" customHeight="1">
      <c r="A1451" s="92"/>
    </row>
    <row r="1452" spans="1:1" ht="15" customHeight="1">
      <c r="A1452" s="93"/>
    </row>
    <row r="1453" spans="1:1" ht="15" customHeight="1">
      <c r="A1453" s="94"/>
    </row>
    <row r="1454" spans="1:1" ht="15" customHeight="1">
      <c r="A1454" s="21"/>
    </row>
    <row r="1455" spans="1:1" ht="15" customHeight="1">
      <c r="A1455" s="24"/>
    </row>
    <row r="1456" spans="1:1" ht="15" customHeight="1">
      <c r="A1456" s="92"/>
    </row>
    <row r="1457" spans="1:1" ht="15" customHeight="1">
      <c r="A1457" s="93"/>
    </row>
    <row r="1458" spans="1:1" ht="15" customHeight="1">
      <c r="A1458" s="94"/>
    </row>
    <row r="1459" spans="1:1" ht="15" customHeight="1">
      <c r="A1459" s="21"/>
    </row>
    <row r="1460" spans="1:1" ht="15" customHeight="1">
      <c r="A1460" s="24"/>
    </row>
    <row r="1461" spans="1:1" ht="15" customHeight="1">
      <c r="A1461" s="92"/>
    </row>
    <row r="1462" spans="1:1" ht="15" customHeight="1">
      <c r="A1462" s="93"/>
    </row>
    <row r="1463" spans="1:1" ht="15" customHeight="1">
      <c r="A1463" s="94"/>
    </row>
    <row r="1464" spans="1:1" ht="15" customHeight="1">
      <c r="A1464" s="21"/>
    </row>
    <row r="1465" spans="1:1" ht="15" customHeight="1">
      <c r="A1465" s="24"/>
    </row>
    <row r="1466" spans="1:1" ht="15" customHeight="1">
      <c r="A1466" s="92"/>
    </row>
    <row r="1467" spans="1:1" ht="15" customHeight="1">
      <c r="A1467" s="93"/>
    </row>
    <row r="1468" spans="1:1" ht="15" customHeight="1">
      <c r="A1468" s="94"/>
    </row>
    <row r="1469" spans="1:1" ht="15" customHeight="1">
      <c r="A1469" s="21"/>
    </row>
    <row r="1470" spans="1:1" ht="15" customHeight="1">
      <c r="A1470" s="24"/>
    </row>
    <row r="1471" spans="1:1" ht="15" customHeight="1">
      <c r="A1471" s="92"/>
    </row>
    <row r="1472" spans="1:1" ht="15" customHeight="1">
      <c r="A1472" s="93"/>
    </row>
    <row r="1473" spans="1:1" ht="15" customHeight="1">
      <c r="A1473" s="94"/>
    </row>
    <row r="1474" spans="1:1" ht="15" customHeight="1"/>
    <row r="1475" spans="1:1" ht="15" customHeight="1">
      <c r="A1475" s="24"/>
    </row>
    <row r="1476" spans="1:1" ht="15" customHeight="1">
      <c r="A1476" s="92"/>
    </row>
    <row r="1477" spans="1:1" ht="15" customHeight="1">
      <c r="A1477" s="93"/>
    </row>
    <row r="1478" spans="1:1" ht="15" customHeight="1">
      <c r="A1478" s="94"/>
    </row>
    <row r="1479" spans="1:1" ht="15" customHeight="1"/>
    <row r="1480" spans="1:1" ht="15" customHeight="1">
      <c r="A1480" s="24"/>
    </row>
    <row r="1481" spans="1:1" ht="15" customHeight="1">
      <c r="A1481" s="92"/>
    </row>
    <row r="1482" spans="1:1" ht="15" customHeight="1">
      <c r="A1482" s="93"/>
    </row>
    <row r="1483" spans="1:1" ht="15" customHeight="1">
      <c r="A1483" s="94"/>
    </row>
    <row r="1484" spans="1:1" ht="15" customHeight="1"/>
    <row r="1485" spans="1:1" ht="15" customHeight="1">
      <c r="A1485" s="24"/>
    </row>
    <row r="1486" spans="1:1" ht="15" customHeight="1">
      <c r="A1486" s="92"/>
    </row>
    <row r="1487" spans="1:1" ht="15" customHeight="1">
      <c r="A1487" s="93"/>
    </row>
    <row r="1488" spans="1:1" ht="15" customHeight="1">
      <c r="A1488" s="94"/>
    </row>
    <row r="1489" spans="1:1" ht="15" customHeight="1"/>
    <row r="1490" spans="1:1" ht="15" customHeight="1">
      <c r="A1490" s="24"/>
    </row>
    <row r="1491" spans="1:1" ht="15" customHeight="1">
      <c r="A1491" s="92"/>
    </row>
    <row r="1492" spans="1:1" ht="15" customHeight="1">
      <c r="A1492" s="93"/>
    </row>
    <row r="1493" spans="1:1" ht="15" customHeight="1">
      <c r="A1493" s="94"/>
    </row>
    <row r="1494" spans="1:1" ht="15" customHeight="1"/>
    <row r="1495" spans="1:1" ht="15" customHeight="1">
      <c r="A1495" s="24"/>
    </row>
    <row r="1496" spans="1:1" ht="15" customHeight="1">
      <c r="A1496" s="92"/>
    </row>
    <row r="1497" spans="1:1" ht="15" customHeight="1">
      <c r="A1497" s="93"/>
    </row>
    <row r="1498" spans="1:1" ht="15" customHeight="1">
      <c r="A1498" s="94"/>
    </row>
    <row r="1499" spans="1:1" ht="15" customHeight="1"/>
    <row r="1500" spans="1:1" ht="15" customHeight="1">
      <c r="A1500" s="24"/>
    </row>
    <row r="1501" spans="1:1" ht="15" customHeight="1">
      <c r="A1501" s="92"/>
    </row>
    <row r="1502" spans="1:1" ht="15" customHeight="1">
      <c r="A1502" s="93"/>
    </row>
    <row r="1503" spans="1:1" ht="15" customHeight="1">
      <c r="A1503" s="94"/>
    </row>
    <row r="1504" spans="1:1" ht="15" customHeight="1"/>
    <row r="1505" spans="1:1" ht="15" customHeight="1">
      <c r="A1505" s="24"/>
    </row>
    <row r="1506" spans="1:1" ht="15" customHeight="1">
      <c r="A1506" s="92"/>
    </row>
    <row r="1507" spans="1:1" ht="15" customHeight="1">
      <c r="A1507" s="93"/>
    </row>
    <row r="1508" spans="1:1" ht="15" customHeight="1">
      <c r="A1508" s="94"/>
    </row>
    <row r="1509" spans="1:1" ht="15" customHeight="1"/>
    <row r="1510" spans="1:1" ht="15" customHeight="1"/>
    <row r="1511" spans="1:1" ht="15" customHeight="1"/>
    <row r="1512" spans="1:1" ht="15" customHeight="1"/>
    <row r="1513" spans="1:1" ht="15" customHeight="1"/>
    <row r="1514" spans="1:1" ht="15" customHeight="1"/>
    <row r="1515" spans="1:1" ht="15" customHeight="1"/>
    <row r="1516" spans="1:1" ht="15" customHeight="1"/>
    <row r="1517" spans="1:1" ht="15" customHeight="1"/>
    <row r="1518" spans="1:1" ht="15" customHeight="1"/>
    <row r="1519" spans="1:1" ht="15" customHeight="1"/>
    <row r="1520" spans="1:1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</sheetData>
  <sortState xmlns:xlrd2="http://schemas.microsoft.com/office/spreadsheetml/2017/richdata2" ref="A1152:A1156">
    <sortCondition ref="A1152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185" workbookViewId="0">
      <pane xSplit="4" topLeftCell="E1" activePane="topRight" state="frozen"/>
      <selection pane="topRight" activeCell="H109" sqref="H109:H208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3487</v>
      </c>
      <c r="F4" s="110" t="s">
        <v>4667</v>
      </c>
      <c r="G4" s="110" t="s">
        <v>2208</v>
      </c>
      <c r="H4" s="110" t="s">
        <v>2211</v>
      </c>
      <c r="I4" s="110" t="s">
        <v>2213</v>
      </c>
      <c r="J4" s="110" t="s">
        <v>2214</v>
      </c>
      <c r="K4" s="110" t="s">
        <v>2215</v>
      </c>
      <c r="L4" s="110" t="s">
        <v>4871</v>
      </c>
      <c r="M4" s="110" t="s">
        <v>4872</v>
      </c>
      <c r="N4" s="110" t="s">
        <v>2195</v>
      </c>
      <c r="O4" s="110" t="s">
        <v>4873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3409</v>
      </c>
      <c r="B5" s="3"/>
      <c r="C5" s="3"/>
      <c r="D5" s="33">
        <f t="shared" ref="D5:D36" si="0">SUM(E5:DZ5)</f>
        <v>567.60000000000014</v>
      </c>
      <c r="E5" s="9">
        <v>187.8</v>
      </c>
      <c r="F5" s="9">
        <v>282.40000000000009</v>
      </c>
      <c r="G5" s="514">
        <v>97.400000000000091</v>
      </c>
      <c r="H5" s="63"/>
      <c r="I5" s="362"/>
      <c r="J5" s="339"/>
      <c r="K5" s="63"/>
      <c r="M5" s="9"/>
      <c r="N5" s="9"/>
      <c r="O5" s="9"/>
      <c r="P5" s="9"/>
      <c r="Q5" s="512"/>
      <c r="R5" s="512"/>
      <c r="S5" s="362"/>
      <c r="T5" s="513"/>
      <c r="U5" s="512"/>
      <c r="V5" s="514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2025</v>
      </c>
      <c r="B6" s="3"/>
      <c r="C6" s="3"/>
      <c r="D6" s="33">
        <f t="shared" si="0"/>
        <v>252.40000000000111</v>
      </c>
      <c r="E6" s="9">
        <v>83.300000000000068</v>
      </c>
      <c r="F6" s="9">
        <v>52.000000000000682</v>
      </c>
      <c r="G6" s="514">
        <v>117.10000000000036</v>
      </c>
      <c r="H6" s="63"/>
      <c r="I6" s="349"/>
      <c r="J6" s="339"/>
      <c r="K6" s="63"/>
      <c r="M6" s="9"/>
      <c r="N6" s="9"/>
      <c r="O6" s="9"/>
      <c r="P6" s="9"/>
      <c r="Q6" s="515"/>
      <c r="R6" s="512"/>
      <c r="S6" s="349"/>
      <c r="T6" s="513"/>
      <c r="U6" s="512"/>
      <c r="V6" s="514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1662</v>
      </c>
      <c r="B7" s="3"/>
      <c r="C7" s="3"/>
      <c r="D7" s="33">
        <f t="shared" si="0"/>
        <v>833.50000000000125</v>
      </c>
      <c r="E7" s="9">
        <v>200.19999999999993</v>
      </c>
      <c r="F7" s="9">
        <v>335.00000000000023</v>
      </c>
      <c r="G7" s="514">
        <v>298.30000000000109</v>
      </c>
      <c r="H7" s="63"/>
      <c r="I7" s="349"/>
      <c r="J7" s="339"/>
      <c r="K7" s="63"/>
      <c r="M7" s="9"/>
      <c r="N7" s="9"/>
      <c r="O7" s="9"/>
      <c r="P7" s="9"/>
      <c r="Q7" s="225"/>
      <c r="R7" s="512"/>
      <c r="S7" s="349"/>
      <c r="T7" s="513"/>
      <c r="U7" s="512"/>
      <c r="V7" s="514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2018</v>
      </c>
      <c r="B8" s="3"/>
      <c r="C8" s="3"/>
      <c r="D8" s="33">
        <f t="shared" si="0"/>
        <v>549.50000000000011</v>
      </c>
      <c r="E8" s="9">
        <v>104.00000000000011</v>
      </c>
      <c r="F8" s="9">
        <v>205.70000000000027</v>
      </c>
      <c r="G8" s="514">
        <v>239.79999999999973</v>
      </c>
      <c r="H8" s="63"/>
      <c r="I8" s="349"/>
      <c r="J8" s="339"/>
      <c r="K8" s="63"/>
      <c r="M8" s="9"/>
      <c r="N8" s="9"/>
      <c r="O8" s="9"/>
      <c r="P8" s="9"/>
      <c r="Q8" s="515"/>
      <c r="R8" s="512"/>
      <c r="S8" s="349"/>
      <c r="T8" s="513"/>
      <c r="U8" s="512"/>
      <c r="V8" s="514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1657</v>
      </c>
      <c r="B9" s="3"/>
      <c r="C9" s="3"/>
      <c r="D9" s="33">
        <f t="shared" si="0"/>
        <v>521.89999999999986</v>
      </c>
      <c r="E9" s="9">
        <v>257.99999999999977</v>
      </c>
      <c r="F9" s="9">
        <v>174.5</v>
      </c>
      <c r="G9" s="514">
        <v>89.400000000000091</v>
      </c>
      <c r="H9" s="63"/>
      <c r="I9" s="349"/>
      <c r="J9" s="339"/>
      <c r="K9" s="63"/>
      <c r="M9" s="9"/>
      <c r="N9" s="9"/>
      <c r="O9" s="9"/>
      <c r="P9" s="9"/>
      <c r="Q9" s="225"/>
      <c r="R9" s="512"/>
      <c r="S9" s="349"/>
      <c r="T9" s="513"/>
      <c r="U9" s="512"/>
      <c r="V9" s="514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1652</v>
      </c>
      <c r="B10" s="3"/>
      <c r="C10" s="3"/>
      <c r="D10" s="33">
        <f t="shared" si="0"/>
        <v>643.59999999999957</v>
      </c>
      <c r="E10" s="9">
        <v>109.9000000000002</v>
      </c>
      <c r="F10" s="9">
        <v>239.69999999999982</v>
      </c>
      <c r="G10" s="514">
        <v>293.99999999999955</v>
      </c>
      <c r="H10" s="63"/>
      <c r="I10" s="349"/>
      <c r="J10" s="339"/>
      <c r="K10" s="63"/>
      <c r="M10" s="9"/>
      <c r="N10" s="9"/>
      <c r="O10" s="9"/>
      <c r="P10" s="9"/>
      <c r="Q10" s="225"/>
      <c r="R10" s="512"/>
      <c r="S10" s="349"/>
      <c r="T10" s="513"/>
      <c r="U10" s="512"/>
      <c r="V10" s="514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3398</v>
      </c>
      <c r="B11" s="3"/>
      <c r="C11" s="3"/>
      <c r="D11" s="33">
        <f t="shared" si="0"/>
        <v>612.2000000000005</v>
      </c>
      <c r="E11" s="9">
        <v>240.70000000000005</v>
      </c>
      <c r="F11" s="9">
        <v>160</v>
      </c>
      <c r="G11" s="514">
        <v>211.50000000000045</v>
      </c>
      <c r="H11" s="63"/>
      <c r="I11" s="362"/>
      <c r="J11" s="339"/>
      <c r="K11" s="63"/>
      <c r="M11" s="9"/>
      <c r="N11" s="9"/>
      <c r="O11" s="9"/>
      <c r="P11" s="9"/>
      <c r="Q11" s="512"/>
      <c r="R11" s="512"/>
      <c r="S11" s="362"/>
      <c r="T11" s="513"/>
      <c r="U11" s="512"/>
      <c r="V11" s="514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192.89999999999918</v>
      </c>
      <c r="E12" s="9">
        <v>3.9000000000000909</v>
      </c>
      <c r="F12" s="9">
        <v>127.49999999999977</v>
      </c>
      <c r="G12" s="514">
        <v>61.499999999999318</v>
      </c>
      <c r="H12" s="63"/>
      <c r="I12" s="349"/>
      <c r="J12" s="339"/>
      <c r="K12" s="63"/>
      <c r="M12" s="9"/>
      <c r="N12" s="9"/>
      <c r="O12" s="9"/>
      <c r="P12" s="9"/>
      <c r="Q12" s="515"/>
      <c r="R12" s="512"/>
      <c r="S12" s="349"/>
      <c r="T12" s="513"/>
      <c r="U12" s="512"/>
      <c r="V12" s="514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2038</v>
      </c>
      <c r="B13" s="3"/>
      <c r="C13" s="3"/>
      <c r="D13" s="33">
        <f t="shared" si="0"/>
        <v>629.30000000000075</v>
      </c>
      <c r="E13" s="9">
        <v>240.69999999999993</v>
      </c>
      <c r="F13" s="9">
        <v>100.40000000000055</v>
      </c>
      <c r="G13" s="514">
        <v>288.20000000000027</v>
      </c>
      <c r="H13" s="63"/>
      <c r="I13" s="349"/>
      <c r="J13" s="339"/>
      <c r="K13" s="63"/>
      <c r="M13" s="9"/>
      <c r="N13" s="9"/>
      <c r="O13" s="9"/>
      <c r="P13" s="9"/>
      <c r="Q13" s="515"/>
      <c r="R13" s="512"/>
      <c r="S13" s="349"/>
      <c r="T13" s="513"/>
      <c r="U13" s="512"/>
      <c r="V13" s="514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3417</v>
      </c>
      <c r="B14" s="3"/>
      <c r="C14" s="3"/>
      <c r="D14" s="33">
        <f t="shared" si="0"/>
        <v>758.09999999999968</v>
      </c>
      <c r="E14" s="9">
        <v>157.10000000000014</v>
      </c>
      <c r="F14" s="9">
        <v>361.29999999999973</v>
      </c>
      <c r="G14" s="514">
        <v>239.69999999999982</v>
      </c>
      <c r="H14" s="63"/>
      <c r="I14" s="362"/>
      <c r="J14" s="339"/>
      <c r="K14" s="63"/>
      <c r="M14" s="9"/>
      <c r="N14" s="9"/>
      <c r="O14" s="9"/>
      <c r="P14" s="9"/>
      <c r="Q14" s="512"/>
      <c r="R14" s="512"/>
      <c r="S14" s="362"/>
      <c r="T14" s="513"/>
      <c r="U14" s="512"/>
      <c r="V14" s="514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1658</v>
      </c>
      <c r="B15" s="3"/>
      <c r="C15" s="3"/>
      <c r="D15" s="33">
        <f t="shared" si="0"/>
        <v>715.8999999999993</v>
      </c>
      <c r="E15" s="9">
        <v>82.499999999999886</v>
      </c>
      <c r="F15" s="9">
        <v>426.39999999999941</v>
      </c>
      <c r="G15" s="514">
        <v>207</v>
      </c>
      <c r="H15" s="63"/>
      <c r="I15" s="349"/>
      <c r="J15" s="339"/>
      <c r="K15" s="63"/>
      <c r="M15" s="9"/>
      <c r="N15" s="9"/>
      <c r="O15" s="9"/>
      <c r="P15" s="9"/>
      <c r="Q15" s="225"/>
      <c r="R15" s="512"/>
      <c r="S15" s="349"/>
      <c r="T15" s="513"/>
      <c r="U15" s="512"/>
      <c r="V15" s="514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772</v>
      </c>
      <c r="B16" s="3"/>
      <c r="C16" s="3"/>
      <c r="D16" s="33">
        <f t="shared" si="0"/>
        <v>886.69999999999914</v>
      </c>
      <c r="E16" s="9">
        <v>210.50000000000006</v>
      </c>
      <c r="F16" s="9">
        <v>345.59999999999968</v>
      </c>
      <c r="G16" s="514">
        <v>330.59999999999945</v>
      </c>
      <c r="H16" s="63"/>
      <c r="I16" s="349"/>
      <c r="J16" s="339"/>
      <c r="K16" s="63"/>
      <c r="M16" s="9"/>
      <c r="N16" s="9"/>
      <c r="O16" s="9"/>
      <c r="P16" s="9"/>
      <c r="Q16" s="512"/>
      <c r="R16" s="512"/>
      <c r="S16" s="349"/>
      <c r="T16" s="513"/>
      <c r="U16" s="512"/>
      <c r="V16" s="514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2068</v>
      </c>
      <c r="B17" s="3"/>
      <c r="C17" s="3"/>
      <c r="D17" s="33">
        <f t="shared" si="0"/>
        <v>727.79999999999927</v>
      </c>
      <c r="E17" s="9">
        <v>66</v>
      </c>
      <c r="F17" s="9">
        <v>243.7999999999995</v>
      </c>
      <c r="G17" s="514">
        <v>417.99999999999977</v>
      </c>
      <c r="H17" s="63"/>
      <c r="I17" s="349"/>
      <c r="J17" s="339"/>
      <c r="K17" s="63"/>
      <c r="M17" s="9"/>
      <c r="N17" s="9"/>
      <c r="O17" s="9"/>
      <c r="P17" s="9"/>
      <c r="Q17" s="515"/>
      <c r="R17" s="512"/>
      <c r="S17" s="349"/>
      <c r="T17" s="513"/>
      <c r="U17" s="512"/>
      <c r="V17" s="514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789</v>
      </c>
      <c r="B18" s="3"/>
      <c r="C18" s="3"/>
      <c r="D18" s="33">
        <f t="shared" si="0"/>
        <v>509.69999999999982</v>
      </c>
      <c r="E18" s="9">
        <v>44</v>
      </c>
      <c r="F18" s="9">
        <v>262.20000000000027</v>
      </c>
      <c r="G18" s="514">
        <v>203.49999999999955</v>
      </c>
      <c r="H18" s="63"/>
      <c r="I18" s="349"/>
      <c r="J18" s="339"/>
      <c r="K18" s="63"/>
      <c r="M18" s="9"/>
      <c r="N18" s="9"/>
      <c r="O18" s="9"/>
      <c r="P18" s="9"/>
      <c r="Q18" s="512"/>
      <c r="R18" s="512"/>
      <c r="S18" s="349"/>
      <c r="T18" s="513"/>
      <c r="U18" s="512"/>
      <c r="V18" s="514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2021</v>
      </c>
      <c r="B19" s="3"/>
      <c r="C19" s="3"/>
      <c r="D19" s="33">
        <f t="shared" si="0"/>
        <v>695.10000000000048</v>
      </c>
      <c r="E19" s="9">
        <v>162.00000000000011</v>
      </c>
      <c r="F19" s="9">
        <v>259.5</v>
      </c>
      <c r="G19" s="514">
        <v>273.60000000000036</v>
      </c>
      <c r="H19" s="63"/>
      <c r="I19" s="349"/>
      <c r="J19" s="339"/>
      <c r="K19" s="63"/>
      <c r="M19" s="9"/>
      <c r="N19" s="9"/>
      <c r="O19" s="9"/>
      <c r="P19" s="9"/>
      <c r="Q19" s="515"/>
      <c r="R19" s="512"/>
      <c r="S19" s="349"/>
      <c r="T19" s="513"/>
      <c r="U19" s="512"/>
      <c r="V19" s="514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3399</v>
      </c>
      <c r="B20" s="3"/>
      <c r="C20" s="3"/>
      <c r="D20" s="33">
        <f t="shared" si="0"/>
        <v>301.80000000000007</v>
      </c>
      <c r="E20" s="9">
        <v>204.5999999999998</v>
      </c>
      <c r="F20" s="9">
        <v>6.0000000000002274</v>
      </c>
      <c r="G20" s="514">
        <v>91.200000000000045</v>
      </c>
      <c r="H20" s="63"/>
      <c r="I20" s="362"/>
      <c r="J20" s="339"/>
      <c r="K20" s="63"/>
      <c r="M20" s="9"/>
      <c r="N20" s="9"/>
      <c r="O20" s="9"/>
      <c r="P20" s="9"/>
      <c r="Q20" s="512"/>
      <c r="R20" s="512"/>
      <c r="S20" s="362"/>
      <c r="T20" s="513"/>
      <c r="U20" s="512"/>
      <c r="V20" s="514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737.49999999999943</v>
      </c>
      <c r="E21" s="9">
        <v>207.10000000000002</v>
      </c>
      <c r="F21" s="9">
        <v>330.00000000000023</v>
      </c>
      <c r="G21" s="514">
        <v>200.39999999999918</v>
      </c>
      <c r="H21" s="63"/>
      <c r="I21" s="349"/>
      <c r="J21" s="339"/>
      <c r="K21" s="63"/>
      <c r="M21" s="9"/>
      <c r="N21" s="9"/>
      <c r="O21" s="9"/>
      <c r="P21" s="9"/>
      <c r="Q21" s="512"/>
      <c r="R21" s="512"/>
      <c r="S21" s="349"/>
      <c r="T21" s="513"/>
      <c r="U21" s="512"/>
      <c r="V21" s="514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2039</v>
      </c>
      <c r="B22" s="3"/>
      <c r="C22" s="3"/>
      <c r="D22" s="33">
        <f t="shared" si="0"/>
        <v>669.49999999999977</v>
      </c>
      <c r="E22" s="9">
        <v>232</v>
      </c>
      <c r="F22" s="9">
        <v>234.99999999999977</v>
      </c>
      <c r="G22" s="514">
        <v>202.5</v>
      </c>
      <c r="H22" s="63"/>
      <c r="I22" s="349"/>
      <c r="J22" s="339"/>
      <c r="K22" s="63"/>
      <c r="M22" s="9"/>
      <c r="N22" s="9"/>
      <c r="O22" s="9"/>
      <c r="P22" s="9"/>
      <c r="Q22" s="515"/>
      <c r="R22" s="512"/>
      <c r="S22" s="349"/>
      <c r="T22" s="513"/>
      <c r="U22" s="512"/>
      <c r="V22" s="514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3402</v>
      </c>
      <c r="B23" s="3"/>
      <c r="C23" s="3"/>
      <c r="D23" s="33">
        <f t="shared" si="0"/>
        <v>902.69999999999948</v>
      </c>
      <c r="E23" s="9">
        <v>299.80000000000007</v>
      </c>
      <c r="F23" s="9">
        <v>285.49999999999977</v>
      </c>
      <c r="G23" s="514">
        <v>317.39999999999964</v>
      </c>
      <c r="H23" s="63"/>
      <c r="I23" s="362"/>
      <c r="J23" s="339"/>
      <c r="K23" s="63"/>
      <c r="M23" s="9"/>
      <c r="N23" s="9"/>
      <c r="O23" s="9"/>
      <c r="P23" s="9"/>
      <c r="Q23" s="512"/>
      <c r="R23" s="512"/>
      <c r="S23" s="362"/>
      <c r="T23" s="513"/>
      <c r="U23" s="512"/>
      <c r="V23" s="514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3416</v>
      </c>
      <c r="B24" s="3"/>
      <c r="C24" s="3"/>
      <c r="D24" s="33">
        <f t="shared" si="0"/>
        <v>1039.4999999999993</v>
      </c>
      <c r="E24" s="9">
        <v>435.90000000000009</v>
      </c>
      <c r="F24" s="9">
        <v>233.29999999999995</v>
      </c>
      <c r="G24" s="514">
        <v>370.29999999999927</v>
      </c>
      <c r="H24" s="63"/>
      <c r="I24" s="362"/>
      <c r="J24" s="339"/>
      <c r="K24" s="63"/>
      <c r="M24" s="9"/>
      <c r="N24" s="9"/>
      <c r="O24" s="9"/>
      <c r="P24" s="9"/>
      <c r="Q24" s="512"/>
      <c r="R24" s="512"/>
      <c r="S24" s="362"/>
      <c r="T24" s="513"/>
      <c r="U24" s="512"/>
      <c r="V24" s="514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754.79999999999961</v>
      </c>
      <c r="E25" s="9">
        <v>143.39999999999998</v>
      </c>
      <c r="F25" s="9">
        <v>221.70000000000027</v>
      </c>
      <c r="G25" s="514">
        <v>389.69999999999936</v>
      </c>
      <c r="H25" s="63"/>
      <c r="I25" s="350"/>
      <c r="J25" s="339"/>
      <c r="K25" s="63"/>
      <c r="M25" s="9"/>
      <c r="N25" s="9"/>
      <c r="O25" s="9"/>
      <c r="P25" s="9"/>
      <c r="Q25" s="515"/>
      <c r="R25" s="512"/>
      <c r="S25" s="350"/>
      <c r="T25" s="513"/>
      <c r="U25" s="512"/>
      <c r="V25" s="51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2033</v>
      </c>
      <c r="B26" s="3"/>
      <c r="C26" s="3"/>
      <c r="D26" s="33">
        <f t="shared" si="0"/>
        <v>687.5999999999998</v>
      </c>
      <c r="E26" s="9">
        <v>41.600000000000023</v>
      </c>
      <c r="F26" s="9">
        <v>285.99999999999977</v>
      </c>
      <c r="G26" s="514">
        <v>360</v>
      </c>
      <c r="H26" s="63"/>
      <c r="I26" s="349"/>
      <c r="J26" s="339"/>
      <c r="K26" s="63"/>
      <c r="M26" s="9"/>
      <c r="N26" s="9"/>
      <c r="O26" s="9"/>
      <c r="P26" s="9"/>
      <c r="Q26" s="515"/>
      <c r="R26" s="512"/>
      <c r="S26" s="349"/>
      <c r="T26" s="513"/>
      <c r="U26" s="512"/>
      <c r="V26" s="514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896.99999999999977</v>
      </c>
      <c r="E27" s="9">
        <v>90.799999999999955</v>
      </c>
      <c r="F27" s="9">
        <v>237.09999999999991</v>
      </c>
      <c r="G27" s="514">
        <v>569.09999999999991</v>
      </c>
      <c r="H27" s="63"/>
      <c r="I27" s="349"/>
      <c r="J27" s="339"/>
      <c r="K27" s="63"/>
      <c r="M27" s="9"/>
      <c r="N27" s="9"/>
      <c r="O27" s="9"/>
      <c r="P27" s="9"/>
      <c r="Q27" s="515"/>
      <c r="R27" s="512"/>
      <c r="S27" s="349"/>
      <c r="T27" s="513"/>
      <c r="U27" s="512"/>
      <c r="V27" s="514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3400</v>
      </c>
      <c r="B28" s="3"/>
      <c r="C28" s="3"/>
      <c r="D28" s="33">
        <f t="shared" si="0"/>
        <v>912.39999999999918</v>
      </c>
      <c r="E28" s="9">
        <v>238.19999999999987</v>
      </c>
      <c r="F28" s="9">
        <v>253.69999999999982</v>
      </c>
      <c r="G28" s="514">
        <v>420.49999999999955</v>
      </c>
      <c r="H28" s="63"/>
      <c r="I28" s="362"/>
      <c r="J28" s="339"/>
      <c r="K28" s="63"/>
      <c r="M28" s="9"/>
      <c r="N28" s="9"/>
      <c r="O28" s="9"/>
      <c r="P28" s="9"/>
      <c r="Q28" s="512"/>
      <c r="R28" s="512"/>
      <c r="S28" s="362"/>
      <c r="T28" s="513"/>
      <c r="U28" s="512"/>
      <c r="V28" s="514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2040</v>
      </c>
      <c r="B29" s="3"/>
      <c r="C29" s="3"/>
      <c r="D29" s="33">
        <f t="shared" si="0"/>
        <v>1033.0000000000002</v>
      </c>
      <c r="E29" s="9">
        <v>260.70000000000005</v>
      </c>
      <c r="F29" s="9">
        <v>353.09999999999991</v>
      </c>
      <c r="G29" s="514">
        <v>419.20000000000027</v>
      </c>
      <c r="H29" s="63"/>
      <c r="I29" s="349"/>
      <c r="J29" s="339"/>
      <c r="K29" s="63"/>
      <c r="M29" s="9"/>
      <c r="N29" s="9"/>
      <c r="O29" s="9"/>
      <c r="P29" s="9"/>
      <c r="Q29" s="515"/>
      <c r="R29" s="512"/>
      <c r="S29" s="349"/>
      <c r="T29" s="513"/>
      <c r="U29" s="512"/>
      <c r="V29" s="514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1660</v>
      </c>
      <c r="B30" s="3"/>
      <c r="C30" s="3"/>
      <c r="D30" s="33">
        <f t="shared" si="0"/>
        <v>835.60000000000036</v>
      </c>
      <c r="E30" s="9">
        <v>94.600000000000136</v>
      </c>
      <c r="F30" s="9">
        <v>235.50000000000023</v>
      </c>
      <c r="G30" s="514">
        <v>505.5</v>
      </c>
      <c r="H30" s="63"/>
      <c r="I30" s="349"/>
      <c r="J30" s="339"/>
      <c r="K30" s="63"/>
      <c r="M30" s="9"/>
      <c r="N30" s="9"/>
      <c r="O30" s="9"/>
      <c r="P30" s="9"/>
      <c r="Q30" s="225"/>
      <c r="R30" s="512"/>
      <c r="S30" s="349"/>
      <c r="T30" s="513"/>
      <c r="U30" s="512"/>
      <c r="V30" s="514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729</v>
      </c>
      <c r="B31" s="3"/>
      <c r="C31" s="3"/>
      <c r="D31" s="33">
        <f t="shared" si="0"/>
        <v>630.50000000000045</v>
      </c>
      <c r="E31" s="9">
        <v>115.09999999999991</v>
      </c>
      <c r="F31" s="9">
        <v>121.50000000000045</v>
      </c>
      <c r="G31" s="514">
        <v>393.90000000000009</v>
      </c>
      <c r="H31" s="63"/>
      <c r="I31" s="349"/>
      <c r="J31" s="339"/>
      <c r="K31" s="63"/>
      <c r="M31" s="9"/>
      <c r="N31" s="9"/>
      <c r="O31" s="9"/>
      <c r="P31" s="9"/>
      <c r="Q31" s="512"/>
      <c r="R31" s="512"/>
      <c r="S31" s="349"/>
      <c r="T31" s="513"/>
      <c r="U31" s="512"/>
      <c r="V31" s="514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2026</v>
      </c>
      <c r="B32" s="3"/>
      <c r="C32" s="3"/>
      <c r="D32" s="33">
        <f t="shared" si="0"/>
        <v>865.7</v>
      </c>
      <c r="E32" s="9">
        <v>372.5</v>
      </c>
      <c r="F32" s="9">
        <v>256.39999999999986</v>
      </c>
      <c r="G32" s="514">
        <v>236.80000000000018</v>
      </c>
      <c r="H32" s="63"/>
      <c r="I32" s="349"/>
      <c r="J32" s="339"/>
      <c r="K32" s="63"/>
      <c r="M32" s="9"/>
      <c r="N32" s="9"/>
      <c r="O32" s="9"/>
      <c r="P32" s="9"/>
      <c r="Q32" s="515"/>
      <c r="R32" s="512"/>
      <c r="S32" s="349"/>
      <c r="T32" s="513"/>
      <c r="U32" s="512"/>
      <c r="V32" s="514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3410</v>
      </c>
      <c r="B33" s="3"/>
      <c r="C33" s="3"/>
      <c r="D33" s="33">
        <f t="shared" si="0"/>
        <v>819.39999999999941</v>
      </c>
      <c r="E33" s="9">
        <v>208.90000000000003</v>
      </c>
      <c r="F33" s="9">
        <v>317.99999999999977</v>
      </c>
      <c r="G33" s="514">
        <v>292.49999999999955</v>
      </c>
      <c r="H33" s="63"/>
      <c r="I33" s="362"/>
      <c r="J33" s="339"/>
      <c r="K33" s="63"/>
      <c r="M33" s="9"/>
      <c r="N33" s="9"/>
      <c r="O33" s="9"/>
      <c r="P33" s="9"/>
      <c r="Q33" s="512"/>
      <c r="R33" s="512"/>
      <c r="S33" s="362"/>
      <c r="T33" s="513"/>
      <c r="U33" s="512"/>
      <c r="V33" s="514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784</v>
      </c>
      <c r="B34" s="3"/>
      <c r="C34" s="3"/>
      <c r="D34" s="33">
        <f t="shared" si="0"/>
        <v>503.0999999999998</v>
      </c>
      <c r="E34" s="9">
        <v>153.20000000000016</v>
      </c>
      <c r="F34" s="9">
        <v>165.40000000000009</v>
      </c>
      <c r="G34" s="514">
        <v>184.49999999999955</v>
      </c>
      <c r="H34" s="63"/>
      <c r="I34" s="350"/>
      <c r="J34" s="339"/>
      <c r="K34" s="63"/>
      <c r="M34" s="9"/>
      <c r="N34" s="9"/>
      <c r="O34" s="9"/>
      <c r="P34" s="9"/>
      <c r="Q34" s="515"/>
      <c r="R34" s="512"/>
      <c r="S34" s="350"/>
      <c r="T34" s="513"/>
      <c r="U34" s="512"/>
      <c r="V34" s="514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979.29999999999973</v>
      </c>
      <c r="E35" s="9">
        <v>118.99999999999994</v>
      </c>
      <c r="F35" s="9">
        <v>290.59999999999991</v>
      </c>
      <c r="G35" s="514">
        <v>569.69999999999982</v>
      </c>
      <c r="H35" s="63"/>
      <c r="I35" s="350"/>
      <c r="J35" s="339"/>
      <c r="K35" s="63"/>
      <c r="M35" s="9"/>
      <c r="N35" s="9"/>
      <c r="O35" s="9"/>
      <c r="P35" s="9"/>
      <c r="Q35" s="515"/>
      <c r="R35" s="512"/>
      <c r="S35" s="350"/>
      <c r="T35" s="513"/>
      <c r="U35" s="512"/>
      <c r="V35" s="514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735</v>
      </c>
      <c r="B36" s="3"/>
      <c r="C36" s="3"/>
      <c r="D36" s="33">
        <f t="shared" si="0"/>
        <v>627.40000000000168</v>
      </c>
      <c r="E36" s="9">
        <v>152.5</v>
      </c>
      <c r="F36" s="9">
        <v>271.50000000000045</v>
      </c>
      <c r="G36" s="514">
        <v>203.40000000000123</v>
      </c>
      <c r="H36" s="63"/>
      <c r="I36" s="349"/>
      <c r="J36" s="339"/>
      <c r="K36" s="63"/>
      <c r="M36" s="9"/>
      <c r="N36" s="9"/>
      <c r="O36" s="9"/>
      <c r="P36" s="9"/>
      <c r="Q36" s="512"/>
      <c r="R36" s="512"/>
      <c r="S36" s="349"/>
      <c r="T36" s="513"/>
      <c r="U36" s="512"/>
      <c r="V36" s="514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866.49999999999955</v>
      </c>
      <c r="E37" s="9">
        <v>83.700000000000045</v>
      </c>
      <c r="F37" s="9">
        <v>240.70000000000005</v>
      </c>
      <c r="G37" s="514">
        <v>542.09999999999945</v>
      </c>
      <c r="H37" s="63"/>
      <c r="I37" s="349"/>
      <c r="J37" s="339"/>
      <c r="K37" s="63"/>
      <c r="M37" s="9"/>
      <c r="N37" s="9"/>
      <c r="O37" s="9"/>
      <c r="P37" s="9"/>
      <c r="Q37" s="515"/>
      <c r="R37" s="512"/>
      <c r="S37" s="349"/>
      <c r="T37" s="513"/>
      <c r="U37" s="512"/>
      <c r="V37" s="514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3425</v>
      </c>
      <c r="B38" s="3"/>
      <c r="C38" s="3"/>
      <c r="D38" s="33">
        <f t="shared" si="1"/>
        <v>703.60000000000082</v>
      </c>
      <c r="E38" s="9">
        <v>211.69999999999982</v>
      </c>
      <c r="F38" s="9">
        <v>286.70000000000073</v>
      </c>
      <c r="G38" s="514">
        <v>205.20000000000027</v>
      </c>
      <c r="H38" s="63"/>
      <c r="I38" s="362"/>
      <c r="J38" s="339"/>
      <c r="K38" s="63"/>
      <c r="M38" s="9"/>
      <c r="N38" s="9"/>
      <c r="O38" s="9"/>
      <c r="P38" s="9"/>
      <c r="Q38" s="512"/>
      <c r="R38" s="512"/>
      <c r="S38" s="362"/>
      <c r="T38" s="513"/>
      <c r="U38" s="512"/>
      <c r="V38" s="514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2022</v>
      </c>
      <c r="B39" s="3"/>
      <c r="C39" s="3"/>
      <c r="D39" s="33">
        <f t="shared" si="1"/>
        <v>621.20000000000095</v>
      </c>
      <c r="E39" s="9">
        <v>551.60000000000014</v>
      </c>
      <c r="F39" s="9">
        <v>9.6000000000003638</v>
      </c>
      <c r="G39" s="514">
        <v>60.000000000000455</v>
      </c>
      <c r="H39" s="63"/>
      <c r="I39" s="350"/>
      <c r="J39" s="339"/>
      <c r="K39" s="63"/>
      <c r="M39" s="9"/>
      <c r="N39" s="9"/>
      <c r="O39" s="9"/>
      <c r="P39" s="9"/>
      <c r="Q39" s="515"/>
      <c r="R39" s="512"/>
      <c r="S39" s="350"/>
      <c r="T39" s="513"/>
      <c r="U39" s="512"/>
      <c r="V39" s="514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776.10000000000025</v>
      </c>
      <c r="E40" s="9">
        <v>319.89999999999998</v>
      </c>
      <c r="F40" s="9">
        <v>231.80000000000018</v>
      </c>
      <c r="G40" s="514">
        <v>224.40000000000009</v>
      </c>
      <c r="H40" s="63"/>
      <c r="I40" s="349"/>
      <c r="J40" s="339"/>
      <c r="K40" s="63"/>
      <c r="M40" s="9"/>
      <c r="N40" s="9"/>
      <c r="O40" s="9"/>
      <c r="P40" s="9"/>
      <c r="Q40" s="515"/>
      <c r="R40" s="512"/>
      <c r="S40" s="349"/>
      <c r="T40" s="513"/>
      <c r="U40" s="512"/>
      <c r="V40" s="514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758</v>
      </c>
      <c r="B41" s="3"/>
      <c r="C41" s="3"/>
      <c r="D41" s="33">
        <f t="shared" si="1"/>
        <v>863.70000000000039</v>
      </c>
      <c r="E41" s="9">
        <v>85.800000000000068</v>
      </c>
      <c r="F41" s="9">
        <v>510.39999999999986</v>
      </c>
      <c r="G41" s="514">
        <v>267.50000000000045</v>
      </c>
      <c r="H41" s="63"/>
      <c r="I41" s="349"/>
      <c r="J41" s="339"/>
      <c r="K41" s="63"/>
      <c r="M41" s="9"/>
      <c r="N41" s="9"/>
      <c r="O41" s="9"/>
      <c r="P41" s="9"/>
      <c r="Q41" s="512"/>
      <c r="R41" s="512"/>
      <c r="S41" s="349"/>
      <c r="T41" s="513"/>
      <c r="U41" s="512"/>
      <c r="V41" s="514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841.59999999999957</v>
      </c>
      <c r="E42" s="9">
        <v>293.69999999999993</v>
      </c>
      <c r="F42" s="9">
        <v>217.5</v>
      </c>
      <c r="G42" s="514">
        <v>330.39999999999964</v>
      </c>
      <c r="H42" s="63"/>
      <c r="I42" s="349"/>
      <c r="J42" s="339"/>
      <c r="K42" s="63"/>
      <c r="M42" s="9"/>
      <c r="N42" s="9"/>
      <c r="O42" s="9"/>
      <c r="P42" s="9"/>
      <c r="Q42" s="512"/>
      <c r="R42" s="512"/>
      <c r="S42" s="349"/>
      <c r="T42" s="513"/>
      <c r="U42" s="512"/>
      <c r="V42" s="514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3404</v>
      </c>
      <c r="B43" s="3"/>
      <c r="C43" s="3"/>
      <c r="D43" s="33">
        <f t="shared" si="1"/>
        <v>864.09999999999957</v>
      </c>
      <c r="E43" s="9">
        <v>166.89999999999998</v>
      </c>
      <c r="F43" s="9">
        <v>461.00000000000023</v>
      </c>
      <c r="G43" s="514">
        <v>236.19999999999936</v>
      </c>
      <c r="H43" s="63"/>
      <c r="I43" s="362"/>
      <c r="J43" s="339"/>
      <c r="K43" s="63"/>
      <c r="M43" s="9"/>
      <c r="N43" s="9"/>
      <c r="O43" s="9"/>
      <c r="P43" s="9"/>
      <c r="Q43" s="512"/>
      <c r="R43" s="512"/>
      <c r="S43" s="362"/>
      <c r="T43" s="513"/>
      <c r="U43" s="512"/>
      <c r="V43" s="514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3429</v>
      </c>
      <c r="B44" s="3"/>
      <c r="C44" s="3"/>
      <c r="D44" s="33">
        <f t="shared" si="1"/>
        <v>545.00000000000011</v>
      </c>
      <c r="E44" s="9">
        <v>38.800000000000068</v>
      </c>
      <c r="F44" s="9">
        <v>219.69999999999959</v>
      </c>
      <c r="G44" s="514">
        <v>286.50000000000045</v>
      </c>
      <c r="H44" s="63"/>
      <c r="I44" s="362"/>
      <c r="J44" s="339"/>
      <c r="K44" s="63"/>
      <c r="M44" s="9"/>
      <c r="N44" s="9"/>
      <c r="O44" s="9"/>
      <c r="P44" s="9"/>
      <c r="Q44" s="512"/>
      <c r="R44" s="512"/>
      <c r="S44" s="362"/>
      <c r="T44" s="513"/>
      <c r="U44" s="512"/>
      <c r="V44" s="514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3407</v>
      </c>
      <c r="B45" s="3"/>
      <c r="C45" s="3"/>
      <c r="D45" s="33">
        <f t="shared" si="1"/>
        <v>502.39999999999947</v>
      </c>
      <c r="E45" s="9">
        <v>77.000000000000057</v>
      </c>
      <c r="F45" s="9">
        <v>339.99999999999977</v>
      </c>
      <c r="G45" s="514">
        <v>85.399999999999636</v>
      </c>
      <c r="H45" s="63"/>
      <c r="I45" s="362"/>
      <c r="J45" s="339"/>
      <c r="K45" s="63"/>
      <c r="M45" s="9"/>
      <c r="N45" s="9"/>
      <c r="O45" s="9"/>
      <c r="P45" s="9"/>
      <c r="Q45" s="512"/>
      <c r="R45" s="512"/>
      <c r="S45" s="362"/>
      <c r="T45" s="513"/>
      <c r="U45" s="512"/>
      <c r="V45" s="514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1648</v>
      </c>
      <c r="B46" s="3"/>
      <c r="C46" s="3"/>
      <c r="D46" s="33">
        <f t="shared" si="1"/>
        <v>526.49999999999932</v>
      </c>
      <c r="E46" s="9">
        <v>177.09999999999997</v>
      </c>
      <c r="F46" s="9">
        <v>205.89999999999986</v>
      </c>
      <c r="G46" s="514">
        <v>143.49999999999955</v>
      </c>
      <c r="H46" s="63"/>
      <c r="I46" s="349"/>
      <c r="J46" s="339"/>
      <c r="K46" s="63"/>
      <c r="M46" s="9"/>
      <c r="N46" s="9"/>
      <c r="O46" s="9"/>
      <c r="P46" s="9"/>
      <c r="Q46" s="225"/>
      <c r="R46" s="512"/>
      <c r="S46" s="349"/>
      <c r="T46" s="513"/>
      <c r="U46" s="512"/>
      <c r="V46" s="514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3403</v>
      </c>
      <c r="B47" s="3"/>
      <c r="C47" s="3"/>
      <c r="D47" s="33">
        <f t="shared" si="1"/>
        <v>702.89999999999895</v>
      </c>
      <c r="E47" s="9">
        <v>143.29999999999995</v>
      </c>
      <c r="F47" s="9">
        <v>380.49999999999955</v>
      </c>
      <c r="G47" s="514">
        <v>179.09999999999945</v>
      </c>
      <c r="H47" s="63"/>
      <c r="I47" s="362"/>
      <c r="J47" s="339"/>
      <c r="K47" s="63"/>
      <c r="M47" s="9"/>
      <c r="N47" s="9"/>
      <c r="O47" s="9"/>
      <c r="P47" s="9"/>
      <c r="Q47" s="512"/>
      <c r="R47" s="512"/>
      <c r="S47" s="362"/>
      <c r="T47" s="513"/>
      <c r="U47" s="512"/>
      <c r="V47" s="514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801</v>
      </c>
      <c r="B48" s="3"/>
      <c r="C48" s="3"/>
      <c r="D48" s="33">
        <f t="shared" si="1"/>
        <v>909.29999999999893</v>
      </c>
      <c r="E48" s="9">
        <v>314.8000000000003</v>
      </c>
      <c r="F48" s="9">
        <v>293.29999999999927</v>
      </c>
      <c r="G48" s="514">
        <v>301.19999999999936</v>
      </c>
      <c r="H48" s="63"/>
      <c r="I48" s="349"/>
      <c r="J48" s="339"/>
      <c r="K48" s="63"/>
      <c r="M48" s="9"/>
      <c r="N48" s="9"/>
      <c r="O48" s="9"/>
      <c r="P48" s="9"/>
      <c r="Q48" s="515"/>
      <c r="R48" s="512"/>
      <c r="S48" s="349"/>
      <c r="T48" s="513"/>
      <c r="U48" s="512"/>
      <c r="V48" s="514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4565</v>
      </c>
      <c r="B49" s="3"/>
      <c r="C49" s="3"/>
      <c r="D49" s="33">
        <f t="shared" si="1"/>
        <v>838.79999999999916</v>
      </c>
      <c r="E49" s="9">
        <v>258.30000000000007</v>
      </c>
      <c r="F49" s="9">
        <v>386.99999999999955</v>
      </c>
      <c r="G49" s="514">
        <v>193.49999999999955</v>
      </c>
      <c r="H49" s="63"/>
      <c r="I49" s="349"/>
      <c r="J49" s="339"/>
      <c r="K49" s="63"/>
      <c r="M49" s="9"/>
      <c r="N49" s="9"/>
      <c r="O49" s="9"/>
      <c r="P49" s="9"/>
      <c r="Q49" s="515"/>
      <c r="R49" s="512"/>
      <c r="S49" s="349"/>
      <c r="T49" s="513"/>
      <c r="U49" s="512"/>
      <c r="V49" s="514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797</v>
      </c>
      <c r="B50" s="3"/>
      <c r="C50" s="3"/>
      <c r="D50" s="33">
        <f t="shared" si="1"/>
        <v>983.39999999999975</v>
      </c>
      <c r="E50" s="9">
        <v>160.99999999999989</v>
      </c>
      <c r="F50" s="9">
        <v>541.00000000000068</v>
      </c>
      <c r="G50" s="514">
        <v>281.39999999999918</v>
      </c>
      <c r="H50" s="63"/>
      <c r="I50" s="349"/>
      <c r="J50" s="339"/>
      <c r="K50" s="63"/>
      <c r="M50" s="9"/>
      <c r="N50" s="9"/>
      <c r="O50" s="9"/>
      <c r="P50" s="9"/>
      <c r="Q50" s="512"/>
      <c r="R50" s="512"/>
      <c r="S50" s="349"/>
      <c r="T50" s="513"/>
      <c r="U50" s="512"/>
      <c r="V50" s="514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650.49999999999977</v>
      </c>
      <c r="E51" s="9">
        <v>103.70000000000005</v>
      </c>
      <c r="F51" s="9">
        <v>255.69999999999982</v>
      </c>
      <c r="G51" s="514">
        <v>291.09999999999991</v>
      </c>
      <c r="H51" s="63"/>
      <c r="I51" s="349"/>
      <c r="J51" s="339"/>
      <c r="K51" s="63"/>
      <c r="M51" s="9"/>
      <c r="N51" s="9"/>
      <c r="O51" s="9"/>
      <c r="P51" s="9"/>
      <c r="Q51" s="512"/>
      <c r="R51" s="512"/>
      <c r="S51" s="349"/>
      <c r="T51" s="513"/>
      <c r="U51" s="512"/>
      <c r="V51" s="514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503.99999999999864</v>
      </c>
      <c r="E52" s="9">
        <v>175.09999999999991</v>
      </c>
      <c r="F52" s="9">
        <v>121.89999999999918</v>
      </c>
      <c r="G52" s="514">
        <v>206.99999999999955</v>
      </c>
      <c r="H52" s="63"/>
      <c r="I52" s="349"/>
      <c r="J52" s="339"/>
      <c r="K52" s="63"/>
      <c r="M52" s="9"/>
      <c r="N52" s="9"/>
      <c r="O52" s="9"/>
      <c r="P52" s="9"/>
      <c r="Q52" s="512"/>
      <c r="R52" s="512"/>
      <c r="S52" s="349"/>
      <c r="T52" s="513"/>
      <c r="U52" s="512"/>
      <c r="V52" s="514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3396</v>
      </c>
      <c r="B53" s="3"/>
      <c r="C53" s="3"/>
      <c r="D53" s="33">
        <f t="shared" si="1"/>
        <v>1033.4000000000001</v>
      </c>
      <c r="E53" s="9">
        <v>269.00000000000006</v>
      </c>
      <c r="F53" s="9">
        <v>515</v>
      </c>
      <c r="G53" s="514">
        <v>249.40000000000009</v>
      </c>
      <c r="H53" s="63"/>
      <c r="I53" s="350"/>
      <c r="J53" s="339"/>
      <c r="K53" s="63"/>
      <c r="M53" s="9"/>
      <c r="N53" s="9"/>
      <c r="O53" s="9"/>
      <c r="P53" s="9"/>
      <c r="Q53" s="515"/>
      <c r="R53" s="512"/>
      <c r="S53" s="350"/>
      <c r="T53" s="513"/>
      <c r="U53" s="512"/>
      <c r="V53" s="514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2041</v>
      </c>
      <c r="B54" s="3"/>
      <c r="C54" s="3"/>
      <c r="D54" s="33">
        <f t="shared" si="1"/>
        <v>431.79999999999939</v>
      </c>
      <c r="E54" s="9">
        <v>315.99999999999989</v>
      </c>
      <c r="F54" s="9">
        <v>34.100000000000136</v>
      </c>
      <c r="G54" s="514">
        <v>81.699999999999363</v>
      </c>
      <c r="H54" s="63"/>
      <c r="I54" s="349"/>
      <c r="J54" s="339"/>
      <c r="K54" s="63"/>
      <c r="M54" s="9"/>
      <c r="N54" s="9"/>
      <c r="O54" s="9"/>
      <c r="P54" s="9"/>
      <c r="Q54" s="515"/>
      <c r="R54" s="512"/>
      <c r="S54" s="349"/>
      <c r="T54" s="513"/>
      <c r="U54" s="512"/>
      <c r="V54" s="514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3406</v>
      </c>
      <c r="B55" s="3"/>
      <c r="C55" s="3"/>
      <c r="D55" s="33">
        <f t="shared" si="1"/>
        <v>932.39999999999895</v>
      </c>
      <c r="E55" s="9">
        <v>244.20000000000022</v>
      </c>
      <c r="F55" s="9">
        <v>498.59999999999968</v>
      </c>
      <c r="G55" s="514">
        <v>189.599999999999</v>
      </c>
      <c r="H55" s="63"/>
      <c r="I55" s="362"/>
      <c r="J55" s="339"/>
      <c r="K55" s="63"/>
      <c r="M55" s="9"/>
      <c r="N55" s="9"/>
      <c r="O55" s="9"/>
      <c r="P55" s="9"/>
      <c r="Q55" s="512"/>
      <c r="R55" s="512"/>
      <c r="S55" s="362"/>
      <c r="T55" s="513"/>
      <c r="U55" s="512"/>
      <c r="V55" s="514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2042</v>
      </c>
      <c r="B56" s="3"/>
      <c r="C56" s="3"/>
      <c r="D56" s="33">
        <f t="shared" si="1"/>
        <v>716.50000000000068</v>
      </c>
      <c r="E56" s="9">
        <v>229.89999999999986</v>
      </c>
      <c r="F56" s="9">
        <v>264.59999999999991</v>
      </c>
      <c r="G56" s="514">
        <v>222.00000000000091</v>
      </c>
      <c r="H56" s="63"/>
      <c r="I56" s="349"/>
      <c r="J56" s="339"/>
      <c r="K56" s="63"/>
      <c r="M56" s="9"/>
      <c r="N56" s="9"/>
      <c r="O56" s="9"/>
      <c r="P56" s="9"/>
      <c r="Q56" s="515"/>
      <c r="R56" s="512"/>
      <c r="S56" s="349"/>
      <c r="T56" s="513"/>
      <c r="U56" s="512"/>
      <c r="V56" s="514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1649</v>
      </c>
      <c r="B57" s="3"/>
      <c r="C57" s="3"/>
      <c r="D57" s="33">
        <f t="shared" si="1"/>
        <v>517.00000000000068</v>
      </c>
      <c r="E57" s="9">
        <v>144.90000000000003</v>
      </c>
      <c r="F57" s="9">
        <v>150.10000000000014</v>
      </c>
      <c r="G57" s="514">
        <v>222.00000000000045</v>
      </c>
      <c r="H57" s="63"/>
      <c r="I57" s="349"/>
      <c r="J57" s="339"/>
      <c r="K57" s="63"/>
      <c r="M57" s="9"/>
      <c r="N57" s="9"/>
      <c r="O57" s="9"/>
      <c r="P57" s="9"/>
      <c r="Q57" s="225"/>
      <c r="R57" s="512"/>
      <c r="S57" s="349"/>
      <c r="T57" s="513"/>
      <c r="U57" s="512"/>
      <c r="V57" s="514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763</v>
      </c>
      <c r="B58" s="3"/>
      <c r="C58" s="3"/>
      <c r="D58" s="33">
        <f t="shared" si="1"/>
        <v>906.10000000000082</v>
      </c>
      <c r="E58" s="9">
        <v>288.29999999999995</v>
      </c>
      <c r="F58" s="9">
        <v>245.29999999999995</v>
      </c>
      <c r="G58" s="514">
        <v>372.50000000000091</v>
      </c>
      <c r="H58" s="63"/>
      <c r="I58" s="349"/>
      <c r="J58" s="339"/>
      <c r="K58" s="63"/>
      <c r="M58" s="9"/>
      <c r="N58" s="9"/>
      <c r="O58" s="9"/>
      <c r="P58" s="9"/>
      <c r="Q58" s="512"/>
      <c r="R58" s="512"/>
      <c r="S58" s="349"/>
      <c r="T58" s="513"/>
      <c r="U58" s="512"/>
      <c r="V58" s="514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3405</v>
      </c>
      <c r="B59" s="3"/>
      <c r="C59" s="3"/>
      <c r="D59" s="33">
        <f t="shared" si="1"/>
        <v>803.60000000000036</v>
      </c>
      <c r="E59" s="9">
        <v>177.40000000000009</v>
      </c>
      <c r="F59" s="9">
        <v>370.69999999999982</v>
      </c>
      <c r="G59" s="514">
        <v>255.50000000000045</v>
      </c>
      <c r="H59" s="63"/>
      <c r="I59" s="362"/>
      <c r="J59" s="339"/>
      <c r="K59" s="63"/>
      <c r="M59" s="9"/>
      <c r="N59" s="9"/>
      <c r="O59" s="9"/>
      <c r="P59" s="9"/>
      <c r="Q59" s="512"/>
      <c r="R59" s="512"/>
      <c r="S59" s="362"/>
      <c r="T59" s="513"/>
      <c r="U59" s="512"/>
      <c r="V59" s="514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3412</v>
      </c>
      <c r="B60" s="3"/>
      <c r="C60" s="3"/>
      <c r="D60" s="33">
        <f t="shared" si="1"/>
        <v>930.55000000000018</v>
      </c>
      <c r="E60" s="9">
        <v>0</v>
      </c>
      <c r="F60" s="9">
        <v>488.64999999999964</v>
      </c>
      <c r="G60" s="514">
        <v>441.90000000000055</v>
      </c>
      <c r="H60" s="63"/>
      <c r="I60" s="362"/>
      <c r="J60" s="339"/>
      <c r="K60" s="63"/>
      <c r="M60" s="9"/>
      <c r="N60" s="9"/>
      <c r="O60" s="9"/>
      <c r="P60" s="9"/>
      <c r="Q60" s="512"/>
      <c r="R60" s="512"/>
      <c r="S60" s="362"/>
      <c r="T60" s="513"/>
      <c r="U60" s="512"/>
      <c r="V60" s="514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764</v>
      </c>
      <c r="B61" s="3"/>
      <c r="C61" s="3"/>
      <c r="D61" s="33">
        <f t="shared" si="1"/>
        <v>633.5999999999998</v>
      </c>
      <c r="E61" s="9">
        <v>129.10000000000002</v>
      </c>
      <c r="F61" s="9">
        <v>248.2999999999995</v>
      </c>
      <c r="G61" s="514">
        <v>256.20000000000027</v>
      </c>
      <c r="H61" s="63"/>
      <c r="I61" s="349"/>
      <c r="J61" s="339"/>
      <c r="K61" s="63"/>
      <c r="M61" s="9"/>
      <c r="N61" s="9"/>
      <c r="O61" s="9"/>
      <c r="P61" s="9"/>
      <c r="Q61" s="512"/>
      <c r="R61" s="512"/>
      <c r="S61" s="349"/>
      <c r="T61" s="513"/>
      <c r="U61" s="512"/>
      <c r="V61" s="514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938.29999999999961</v>
      </c>
      <c r="E62" s="9">
        <v>268.19999999999993</v>
      </c>
      <c r="F62" s="9">
        <v>327.2000000000005</v>
      </c>
      <c r="G62" s="514">
        <v>342.89999999999918</v>
      </c>
      <c r="H62" s="63"/>
      <c r="I62" s="349"/>
      <c r="J62" s="339"/>
      <c r="K62" s="63"/>
      <c r="M62" s="9"/>
      <c r="N62" s="9"/>
      <c r="O62" s="9"/>
      <c r="P62" s="9"/>
      <c r="Q62" s="515"/>
      <c r="R62" s="512"/>
      <c r="S62" s="349"/>
      <c r="T62" s="513"/>
      <c r="U62" s="512"/>
      <c r="V62" s="514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810.70000000000027</v>
      </c>
      <c r="E63" s="9">
        <v>226.80000000000018</v>
      </c>
      <c r="F63" s="9">
        <v>253.5</v>
      </c>
      <c r="G63" s="514">
        <v>330.40000000000009</v>
      </c>
      <c r="H63" s="63"/>
      <c r="I63" s="349"/>
      <c r="J63" s="339"/>
      <c r="K63" s="63"/>
      <c r="M63" s="9"/>
      <c r="N63" s="9"/>
      <c r="O63" s="9"/>
      <c r="P63" s="9"/>
      <c r="Q63" s="512"/>
      <c r="R63" s="512"/>
      <c r="S63" s="349"/>
      <c r="T63" s="513"/>
      <c r="U63" s="512"/>
      <c r="V63" s="514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1659</v>
      </c>
      <c r="B64" s="3"/>
      <c r="C64" s="3"/>
      <c r="D64" s="33">
        <f t="shared" si="1"/>
        <v>667.19999999999993</v>
      </c>
      <c r="E64" s="9">
        <v>200.10000000000002</v>
      </c>
      <c r="F64" s="9">
        <v>232.19999999999982</v>
      </c>
      <c r="G64" s="514">
        <v>234.90000000000009</v>
      </c>
      <c r="H64" s="63"/>
      <c r="I64" s="349"/>
      <c r="J64" s="339"/>
      <c r="K64" s="63"/>
      <c r="M64" s="9"/>
      <c r="N64" s="9"/>
      <c r="O64" s="9"/>
      <c r="P64" s="9"/>
      <c r="Q64" s="225"/>
      <c r="R64" s="512"/>
      <c r="S64" s="349"/>
      <c r="T64" s="513"/>
      <c r="U64" s="512"/>
      <c r="V64" s="514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1661</v>
      </c>
      <c r="B65" s="3"/>
      <c r="C65" s="3"/>
      <c r="D65" s="33">
        <f t="shared" si="1"/>
        <v>834.8</v>
      </c>
      <c r="E65" s="9">
        <v>71.499999999999943</v>
      </c>
      <c r="F65" s="9">
        <v>580.29999999999995</v>
      </c>
      <c r="G65" s="514">
        <v>183</v>
      </c>
      <c r="H65" s="63"/>
      <c r="I65" s="350"/>
      <c r="J65" s="339"/>
      <c r="K65" s="63"/>
      <c r="M65" s="9"/>
      <c r="N65" s="9"/>
      <c r="O65" s="9"/>
      <c r="P65" s="9"/>
      <c r="Q65" s="225"/>
      <c r="R65" s="512"/>
      <c r="S65" s="350"/>
      <c r="T65" s="513"/>
      <c r="U65" s="512"/>
      <c r="V65" s="514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3401</v>
      </c>
      <c r="B66" s="3"/>
      <c r="C66" s="3"/>
      <c r="D66" s="33">
        <f t="shared" si="1"/>
        <v>550.89999999999964</v>
      </c>
      <c r="E66" s="9">
        <v>257.5</v>
      </c>
      <c r="F66" s="9">
        <v>244</v>
      </c>
      <c r="G66" s="514">
        <v>49.399999999999636</v>
      </c>
      <c r="H66" s="63"/>
      <c r="I66" s="362"/>
      <c r="J66" s="339"/>
      <c r="K66" s="63"/>
      <c r="M66" s="9"/>
      <c r="N66" s="9"/>
      <c r="O66" s="9"/>
      <c r="P66" s="9"/>
      <c r="Q66" s="512"/>
      <c r="R66" s="512"/>
      <c r="S66" s="362"/>
      <c r="T66" s="513"/>
      <c r="U66" s="512"/>
      <c r="V66" s="514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747</v>
      </c>
      <c r="B67" s="3"/>
      <c r="C67" s="3"/>
      <c r="D67" s="33">
        <f t="shared" si="1"/>
        <v>576.40000000000066</v>
      </c>
      <c r="E67" s="9">
        <v>108.19999999999993</v>
      </c>
      <c r="F67" s="9">
        <v>299</v>
      </c>
      <c r="G67" s="514">
        <v>169.20000000000073</v>
      </c>
      <c r="H67" s="63"/>
      <c r="I67" s="349"/>
      <c r="J67" s="339"/>
      <c r="K67" s="63"/>
      <c r="M67" s="9"/>
      <c r="N67" s="9"/>
      <c r="O67" s="9"/>
      <c r="P67" s="9"/>
      <c r="Q67" s="512"/>
      <c r="R67" s="512"/>
      <c r="S67" s="349"/>
      <c r="T67" s="513"/>
      <c r="U67" s="512"/>
      <c r="V67" s="514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629.70000000000005</v>
      </c>
      <c r="E68" s="9">
        <v>178.50000000000006</v>
      </c>
      <c r="F68" s="9">
        <v>234.69999999999959</v>
      </c>
      <c r="G68" s="514">
        <v>216.50000000000045</v>
      </c>
      <c r="H68" s="63"/>
      <c r="I68" s="350"/>
      <c r="J68" s="339"/>
      <c r="K68" s="63"/>
      <c r="M68" s="9"/>
      <c r="N68" s="9"/>
      <c r="O68" s="9"/>
      <c r="P68" s="9"/>
      <c r="Q68" s="515"/>
      <c r="R68" s="512"/>
      <c r="S68" s="350"/>
      <c r="T68" s="513"/>
      <c r="U68" s="512"/>
      <c r="V68" s="514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779</v>
      </c>
      <c r="B69" s="3"/>
      <c r="C69" s="3"/>
      <c r="D69" s="33">
        <f t="shared" ref="D69:D100" si="2">SUM(E69:DZ69)</f>
        <v>595.2999999999995</v>
      </c>
      <c r="E69" s="9">
        <v>36.599999999999966</v>
      </c>
      <c r="F69" s="9">
        <v>243.09999999999968</v>
      </c>
      <c r="G69" s="514">
        <v>315.59999999999991</v>
      </c>
      <c r="H69" s="63"/>
      <c r="I69" s="350"/>
      <c r="J69" s="339"/>
      <c r="K69" s="63"/>
      <c r="M69" s="9"/>
      <c r="N69" s="9"/>
      <c r="O69" s="9"/>
      <c r="P69" s="9"/>
      <c r="Q69" s="512"/>
      <c r="R69" s="512"/>
      <c r="S69" s="350"/>
      <c r="T69" s="513"/>
      <c r="U69" s="512"/>
      <c r="V69" s="514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772.4000000000002</v>
      </c>
      <c r="E70" s="9">
        <v>225.50000000000034</v>
      </c>
      <c r="F70" s="9">
        <v>138.39999999999986</v>
      </c>
      <c r="G70" s="514">
        <v>408.5</v>
      </c>
      <c r="H70" s="63"/>
      <c r="I70" s="349"/>
      <c r="J70" s="339"/>
      <c r="K70" s="63"/>
      <c r="M70" s="9"/>
      <c r="N70" s="9"/>
      <c r="O70" s="9"/>
      <c r="P70" s="9"/>
      <c r="Q70" s="515"/>
      <c r="R70" s="512"/>
      <c r="S70" s="349"/>
      <c r="T70" s="513"/>
      <c r="U70" s="512"/>
      <c r="V70" s="514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3413</v>
      </c>
      <c r="B71" s="3"/>
      <c r="C71" s="3"/>
      <c r="D71" s="33">
        <f t="shared" si="2"/>
        <v>883.50000000000023</v>
      </c>
      <c r="E71" s="9">
        <v>76.999999999999773</v>
      </c>
      <c r="F71" s="9">
        <v>423.30000000000018</v>
      </c>
      <c r="G71" s="514">
        <v>383.20000000000027</v>
      </c>
      <c r="H71" s="63"/>
      <c r="I71" s="362"/>
      <c r="J71" s="339"/>
      <c r="K71" s="63"/>
      <c r="M71" s="9"/>
      <c r="N71" s="9"/>
      <c r="O71" s="9"/>
      <c r="P71" s="9"/>
      <c r="Q71" s="512"/>
      <c r="R71" s="512"/>
      <c r="S71" s="362"/>
      <c r="T71" s="513"/>
      <c r="U71" s="512"/>
      <c r="V71" s="514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765</v>
      </c>
      <c r="B72" s="3"/>
      <c r="C72" s="3"/>
      <c r="D72" s="33">
        <f t="shared" si="2"/>
        <v>753.8</v>
      </c>
      <c r="E72" s="9">
        <v>295.80000000000018</v>
      </c>
      <c r="F72" s="9">
        <v>132.59999999999968</v>
      </c>
      <c r="G72" s="514">
        <v>325.40000000000009</v>
      </c>
      <c r="H72" s="63"/>
      <c r="I72" s="350"/>
      <c r="J72" s="339"/>
      <c r="K72" s="63"/>
      <c r="M72" s="9"/>
      <c r="N72" s="9"/>
      <c r="O72" s="9"/>
      <c r="P72" s="9"/>
      <c r="Q72" s="512"/>
      <c r="R72" s="512"/>
      <c r="S72" s="350"/>
      <c r="T72" s="513"/>
      <c r="U72" s="512"/>
      <c r="V72" s="514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787.0999999999998</v>
      </c>
      <c r="E73" s="9">
        <v>251.70000000000016</v>
      </c>
      <c r="F73" s="9">
        <v>249.5</v>
      </c>
      <c r="G73" s="514">
        <v>285.89999999999964</v>
      </c>
      <c r="H73" s="63"/>
      <c r="I73" s="349"/>
      <c r="J73" s="339"/>
      <c r="K73" s="63"/>
      <c r="M73" s="9"/>
      <c r="N73" s="9"/>
      <c r="O73" s="9"/>
      <c r="P73" s="9"/>
      <c r="Q73" s="512"/>
      <c r="R73" s="512"/>
      <c r="S73" s="349"/>
      <c r="T73" s="513"/>
      <c r="U73" s="512"/>
      <c r="V73" s="514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739</v>
      </c>
      <c r="B74" s="3"/>
      <c r="C74" s="3"/>
      <c r="D74" s="33">
        <f t="shared" si="2"/>
        <v>955.19999999999993</v>
      </c>
      <c r="E74" s="9">
        <v>399.50000000000011</v>
      </c>
      <c r="F74" s="9">
        <v>164</v>
      </c>
      <c r="G74" s="514">
        <v>391.69999999999982</v>
      </c>
      <c r="H74" s="63"/>
      <c r="I74" s="349"/>
      <c r="J74" s="339"/>
      <c r="K74" s="63"/>
      <c r="M74" s="9"/>
      <c r="N74" s="9"/>
      <c r="O74" s="9"/>
      <c r="P74" s="9"/>
      <c r="Q74" s="512"/>
      <c r="R74" s="512"/>
      <c r="S74" s="349"/>
      <c r="T74" s="513"/>
      <c r="U74" s="512"/>
      <c r="V74" s="514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1665</v>
      </c>
      <c r="B75" s="3"/>
      <c r="C75" s="3"/>
      <c r="D75" s="33">
        <f t="shared" si="2"/>
        <v>545.89999999999941</v>
      </c>
      <c r="E75" s="9">
        <v>267.70000000000005</v>
      </c>
      <c r="F75" s="9">
        <v>105.60000000000036</v>
      </c>
      <c r="G75" s="514">
        <v>172.599999999999</v>
      </c>
      <c r="H75" s="63"/>
      <c r="I75" s="349"/>
      <c r="J75" s="339"/>
      <c r="K75" s="63"/>
      <c r="M75" s="9"/>
      <c r="N75" s="9"/>
      <c r="O75" s="9"/>
      <c r="P75" s="9"/>
      <c r="Q75" s="225"/>
      <c r="R75" s="512"/>
      <c r="S75" s="349"/>
      <c r="T75" s="513"/>
      <c r="U75" s="512"/>
      <c r="V75" s="514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3428</v>
      </c>
      <c r="B76" s="3"/>
      <c r="C76" s="3"/>
      <c r="D76" s="33">
        <f t="shared" si="2"/>
        <v>845.79999999999882</v>
      </c>
      <c r="E76" s="9">
        <v>60</v>
      </c>
      <c r="F76" s="9">
        <v>471.19999999999936</v>
      </c>
      <c r="G76" s="514">
        <v>314.59999999999945</v>
      </c>
      <c r="H76" s="63"/>
      <c r="I76" s="362"/>
      <c r="J76" s="339"/>
      <c r="K76" s="63"/>
      <c r="M76" s="9"/>
      <c r="N76" s="9"/>
      <c r="O76" s="9"/>
      <c r="P76" s="9"/>
      <c r="Q76" s="512"/>
      <c r="R76" s="512"/>
      <c r="S76" s="362"/>
      <c r="T76" s="513"/>
      <c r="U76" s="512"/>
      <c r="V76" s="514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780</v>
      </c>
      <c r="B77" s="3"/>
      <c r="C77" s="3"/>
      <c r="D77" s="33">
        <f t="shared" si="2"/>
        <v>571.20000000000073</v>
      </c>
      <c r="E77" s="9">
        <v>165.40000000000009</v>
      </c>
      <c r="F77" s="9">
        <v>163</v>
      </c>
      <c r="G77" s="514">
        <v>242.80000000000064</v>
      </c>
      <c r="H77" s="63"/>
      <c r="I77" s="349"/>
      <c r="J77" s="339"/>
      <c r="K77" s="63"/>
      <c r="M77" s="9"/>
      <c r="N77" s="9"/>
      <c r="O77" s="9"/>
      <c r="P77" s="9"/>
      <c r="Q77" s="515"/>
      <c r="R77" s="512"/>
      <c r="S77" s="349"/>
      <c r="T77" s="513"/>
      <c r="U77" s="512"/>
      <c r="V77" s="514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2065</v>
      </c>
      <c r="B78" s="3"/>
      <c r="C78" s="3"/>
      <c r="D78" s="33">
        <f t="shared" si="2"/>
        <v>701.29999999999905</v>
      </c>
      <c r="E78" s="9">
        <v>66</v>
      </c>
      <c r="F78" s="9">
        <v>259.69999999999959</v>
      </c>
      <c r="G78" s="514">
        <v>375.59999999999945</v>
      </c>
      <c r="H78" s="63"/>
      <c r="I78" s="349"/>
      <c r="J78" s="339"/>
      <c r="K78" s="63"/>
      <c r="M78" s="9"/>
      <c r="N78" s="9"/>
      <c r="O78" s="9"/>
      <c r="P78" s="9"/>
      <c r="Q78" s="515"/>
      <c r="R78" s="512"/>
      <c r="S78" s="349"/>
      <c r="T78" s="513"/>
      <c r="U78" s="512"/>
      <c r="V78" s="514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750</v>
      </c>
      <c r="B79" s="3"/>
      <c r="C79" s="3"/>
      <c r="D79" s="33">
        <f t="shared" si="2"/>
        <v>453.09999999999991</v>
      </c>
      <c r="E79" s="9">
        <v>259.90000000000009</v>
      </c>
      <c r="F79" s="9">
        <v>193.19999999999982</v>
      </c>
      <c r="G79" s="514">
        <v>0</v>
      </c>
      <c r="H79" s="63"/>
      <c r="I79" s="349"/>
      <c r="J79" s="339"/>
      <c r="K79" s="63"/>
      <c r="M79" s="9"/>
      <c r="N79" s="9"/>
      <c r="O79" s="9"/>
      <c r="P79" s="9"/>
      <c r="Q79" s="512"/>
      <c r="R79" s="512"/>
      <c r="S79" s="349"/>
      <c r="T79" s="513"/>
      <c r="U79" s="512"/>
      <c r="V79" s="514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749</v>
      </c>
      <c r="B80" s="3"/>
      <c r="C80" s="3"/>
      <c r="D80" s="33">
        <f t="shared" si="2"/>
        <v>331.10000000000036</v>
      </c>
      <c r="E80" s="9">
        <v>240.90000000000009</v>
      </c>
      <c r="F80" s="9">
        <v>65</v>
      </c>
      <c r="G80" s="514">
        <v>25.200000000000273</v>
      </c>
      <c r="H80" s="63"/>
      <c r="I80" s="349"/>
      <c r="J80" s="339"/>
      <c r="K80" s="63"/>
      <c r="M80" s="9"/>
      <c r="N80" s="9"/>
      <c r="O80" s="9"/>
      <c r="P80" s="9"/>
      <c r="Q80" s="512"/>
      <c r="R80" s="512"/>
      <c r="S80" s="349"/>
      <c r="T80" s="513"/>
      <c r="U80" s="512"/>
      <c r="V80" s="514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2067</v>
      </c>
      <c r="B81" s="3"/>
      <c r="C81" s="3"/>
      <c r="D81" s="33">
        <f t="shared" si="2"/>
        <v>305.69999999999959</v>
      </c>
      <c r="E81" s="9">
        <v>60.5</v>
      </c>
      <c r="F81" s="9">
        <v>146.79999999999973</v>
      </c>
      <c r="G81" s="514">
        <v>98.399999999999864</v>
      </c>
      <c r="H81" s="63"/>
      <c r="I81" s="349"/>
      <c r="J81" s="339"/>
      <c r="K81" s="63"/>
      <c r="M81" s="9"/>
      <c r="N81" s="9"/>
      <c r="O81" s="9"/>
      <c r="P81" s="9"/>
      <c r="Q81" s="515"/>
      <c r="R81" s="512"/>
      <c r="S81" s="349"/>
      <c r="T81" s="513"/>
      <c r="U81" s="512"/>
      <c r="V81" s="514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2172</v>
      </c>
      <c r="B82" s="3"/>
      <c r="C82" s="3"/>
      <c r="D82" s="33">
        <f t="shared" si="2"/>
        <v>606.09999999999911</v>
      </c>
      <c r="E82" s="9">
        <v>146.10000000000002</v>
      </c>
      <c r="F82" s="9">
        <v>235.49999999999955</v>
      </c>
      <c r="G82" s="514">
        <v>224.49999999999955</v>
      </c>
      <c r="H82" s="63"/>
      <c r="I82" s="349"/>
      <c r="J82" s="339"/>
      <c r="K82" s="63"/>
      <c r="M82" s="9"/>
      <c r="N82" s="9"/>
      <c r="O82" s="9"/>
      <c r="P82" s="9"/>
      <c r="Q82" s="515"/>
      <c r="R82" s="512"/>
      <c r="S82" s="349"/>
      <c r="T82" s="513"/>
      <c r="U82" s="512"/>
      <c r="V82" s="514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3408</v>
      </c>
      <c r="B83" s="3"/>
      <c r="C83" s="3"/>
      <c r="D83" s="33">
        <f t="shared" si="2"/>
        <v>647.79999999999995</v>
      </c>
      <c r="E83" s="9">
        <v>514.89999999999986</v>
      </c>
      <c r="F83" s="9">
        <v>97.5</v>
      </c>
      <c r="G83" s="514">
        <v>35.400000000000091</v>
      </c>
      <c r="H83" s="63"/>
      <c r="I83" s="362"/>
      <c r="J83" s="339"/>
      <c r="K83" s="63"/>
      <c r="M83" s="9"/>
      <c r="N83" s="9"/>
      <c r="O83" s="9"/>
      <c r="P83" s="9"/>
      <c r="Q83" s="512"/>
      <c r="R83" s="512"/>
      <c r="S83" s="362"/>
      <c r="T83" s="513"/>
      <c r="U83" s="512"/>
      <c r="V83" s="514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734</v>
      </c>
      <c r="B84" s="3"/>
      <c r="C84" s="3"/>
      <c r="D84" s="33">
        <f t="shared" si="2"/>
        <v>528.79999999999927</v>
      </c>
      <c r="E84" s="9">
        <v>78.100000000000136</v>
      </c>
      <c r="F84" s="9">
        <v>284.79999999999995</v>
      </c>
      <c r="G84" s="514">
        <v>165.89999999999918</v>
      </c>
      <c r="H84" s="63"/>
      <c r="I84" s="349"/>
      <c r="J84" s="339"/>
      <c r="K84" s="63"/>
      <c r="M84" s="9"/>
      <c r="N84" s="9"/>
      <c r="O84" s="9"/>
      <c r="P84" s="9"/>
      <c r="Q84" s="512"/>
      <c r="R84" s="512"/>
      <c r="S84" s="349"/>
      <c r="T84" s="513"/>
      <c r="U84" s="512"/>
      <c r="V84" s="514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3411</v>
      </c>
      <c r="B85" s="3"/>
      <c r="C85" s="3"/>
      <c r="D85" s="33">
        <f t="shared" si="2"/>
        <v>292.99999999999994</v>
      </c>
      <c r="E85" s="9">
        <v>72.499999999999943</v>
      </c>
      <c r="F85" s="9">
        <v>199.5</v>
      </c>
      <c r="G85" s="514">
        <v>21</v>
      </c>
      <c r="H85" s="63"/>
      <c r="I85" s="362"/>
      <c r="J85" s="339"/>
      <c r="K85" s="63"/>
      <c r="M85" s="9"/>
      <c r="N85" s="9"/>
      <c r="O85" s="9"/>
      <c r="P85" s="9"/>
      <c r="Q85" s="512"/>
      <c r="R85" s="512"/>
      <c r="S85" s="362"/>
      <c r="T85" s="513"/>
      <c r="U85" s="512"/>
      <c r="V85" s="514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2017</v>
      </c>
      <c r="B86" s="3"/>
      <c r="C86" s="3"/>
      <c r="D86" s="33">
        <f t="shared" si="2"/>
        <v>686.4000000000002</v>
      </c>
      <c r="E86" s="9">
        <v>195.50000000000011</v>
      </c>
      <c r="F86" s="9">
        <v>183.99999999999955</v>
      </c>
      <c r="G86" s="514">
        <v>306.90000000000055</v>
      </c>
      <c r="H86" s="63"/>
      <c r="I86" s="349"/>
      <c r="J86" s="339"/>
      <c r="K86" s="63"/>
      <c r="M86" s="9"/>
      <c r="N86" s="9"/>
      <c r="O86" s="9"/>
      <c r="P86" s="9"/>
      <c r="Q86" s="515"/>
      <c r="R86" s="512"/>
      <c r="S86" s="349"/>
      <c r="T86" s="513"/>
      <c r="U86" s="512"/>
      <c r="V86" s="514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3430</v>
      </c>
      <c r="B87" s="3"/>
      <c r="C87" s="3"/>
      <c r="D87" s="33">
        <f t="shared" si="2"/>
        <v>925.90000000000009</v>
      </c>
      <c r="E87" s="9">
        <v>117</v>
      </c>
      <c r="F87" s="9">
        <v>430.69999999999982</v>
      </c>
      <c r="G87" s="514">
        <v>378.20000000000027</v>
      </c>
      <c r="H87" s="63"/>
      <c r="I87" s="362"/>
      <c r="J87" s="339"/>
      <c r="K87" s="63"/>
      <c r="M87" s="9"/>
      <c r="N87" s="9"/>
      <c r="O87" s="9"/>
      <c r="P87" s="9"/>
      <c r="Q87" s="512"/>
      <c r="R87" s="512"/>
      <c r="S87" s="362"/>
      <c r="T87" s="513"/>
      <c r="U87" s="512"/>
      <c r="V87" s="514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660.89999999999918</v>
      </c>
      <c r="E88" s="9">
        <v>155.40000000000009</v>
      </c>
      <c r="F88" s="9">
        <v>222.79999999999973</v>
      </c>
      <c r="G88" s="514">
        <v>282.69999999999936</v>
      </c>
      <c r="H88" s="63"/>
      <c r="I88" s="350"/>
      <c r="J88" s="339"/>
      <c r="K88" s="63"/>
      <c r="M88" s="9"/>
      <c r="N88" s="9"/>
      <c r="O88" s="9"/>
      <c r="P88" s="9"/>
      <c r="Q88" s="515"/>
      <c r="R88" s="512"/>
      <c r="S88" s="350"/>
      <c r="T88" s="513"/>
      <c r="U88" s="512"/>
      <c r="V88" s="514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791</v>
      </c>
      <c r="B89" s="3"/>
      <c r="C89" s="3"/>
      <c r="D89" s="33">
        <f t="shared" si="2"/>
        <v>751.69999999999868</v>
      </c>
      <c r="E89" s="9">
        <v>127.59999999999997</v>
      </c>
      <c r="F89" s="9">
        <v>421.59999999999968</v>
      </c>
      <c r="G89" s="514">
        <v>202.49999999999909</v>
      </c>
      <c r="H89" s="63"/>
      <c r="I89" s="349"/>
      <c r="J89" s="339"/>
      <c r="K89" s="63"/>
      <c r="M89" s="9"/>
      <c r="N89" s="9"/>
      <c r="O89" s="9"/>
      <c r="P89" s="9"/>
      <c r="Q89" s="512"/>
      <c r="R89" s="512"/>
      <c r="S89" s="349"/>
      <c r="T89" s="513"/>
      <c r="U89" s="512"/>
      <c r="V89" s="514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3414</v>
      </c>
      <c r="B90" s="3"/>
      <c r="C90" s="3"/>
      <c r="D90" s="33">
        <f t="shared" si="2"/>
        <v>1356.9500000000003</v>
      </c>
      <c r="E90" s="9">
        <v>383.5</v>
      </c>
      <c r="F90" s="9">
        <v>567.34999999999991</v>
      </c>
      <c r="G90" s="514">
        <v>406.10000000000036</v>
      </c>
      <c r="H90" s="63"/>
      <c r="I90" s="362"/>
      <c r="J90" s="339"/>
      <c r="K90" s="63"/>
      <c r="M90" s="9"/>
      <c r="N90" s="9"/>
      <c r="O90" s="9"/>
      <c r="P90" s="9"/>
      <c r="Q90" s="512"/>
      <c r="R90" s="512"/>
      <c r="S90" s="362"/>
      <c r="T90" s="513"/>
      <c r="U90" s="512"/>
      <c r="V90" s="514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756</v>
      </c>
      <c r="B91" s="3"/>
      <c r="C91" s="3"/>
      <c r="D91" s="33">
        <f t="shared" si="2"/>
        <v>529.00000000000091</v>
      </c>
      <c r="E91" s="9">
        <v>76.999999999999943</v>
      </c>
      <c r="F91" s="9">
        <v>201.50000000000068</v>
      </c>
      <c r="G91" s="514">
        <v>250.50000000000023</v>
      </c>
      <c r="H91" s="63"/>
      <c r="I91" s="349"/>
      <c r="J91" s="339"/>
      <c r="K91" s="63"/>
      <c r="M91" s="9"/>
      <c r="N91" s="9"/>
      <c r="O91" s="9"/>
      <c r="P91" s="9"/>
      <c r="Q91" s="512"/>
      <c r="R91" s="512"/>
      <c r="S91" s="349"/>
      <c r="T91" s="513"/>
      <c r="U91" s="512"/>
      <c r="V91" s="514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783</v>
      </c>
      <c r="B92" s="3"/>
      <c r="C92" s="3"/>
      <c r="D92" s="33">
        <f t="shared" si="2"/>
        <v>465.90000000000066</v>
      </c>
      <c r="E92" s="9">
        <v>84.699999999999932</v>
      </c>
      <c r="F92" s="9">
        <v>163.50000000000045</v>
      </c>
      <c r="G92" s="514">
        <v>217.70000000000027</v>
      </c>
      <c r="H92" s="63"/>
      <c r="I92" s="350"/>
      <c r="J92" s="339"/>
      <c r="K92" s="63"/>
      <c r="M92" s="9"/>
      <c r="N92" s="9"/>
      <c r="O92" s="9"/>
      <c r="P92" s="9"/>
      <c r="Q92" s="512"/>
      <c r="R92" s="512"/>
      <c r="S92" s="350"/>
      <c r="T92" s="513"/>
      <c r="U92" s="512"/>
      <c r="V92" s="514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808.19999999999845</v>
      </c>
      <c r="E93" s="9">
        <v>323.8</v>
      </c>
      <c r="F93" s="9">
        <v>231.7999999999995</v>
      </c>
      <c r="G93" s="514">
        <v>252.599999999999</v>
      </c>
      <c r="H93" s="63"/>
      <c r="I93" s="349"/>
      <c r="J93" s="339"/>
      <c r="K93" s="63"/>
      <c r="M93" s="9"/>
      <c r="N93" s="9"/>
      <c r="O93" s="9"/>
      <c r="P93" s="9"/>
      <c r="Q93" s="512"/>
      <c r="R93" s="512"/>
      <c r="S93" s="349"/>
      <c r="T93" s="513"/>
      <c r="U93" s="512"/>
      <c r="V93" s="514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614.30000000000098</v>
      </c>
      <c r="E94" s="9">
        <v>159.89999999999975</v>
      </c>
      <c r="F94" s="9">
        <v>227.90000000000032</v>
      </c>
      <c r="G94" s="514">
        <v>226.50000000000091</v>
      </c>
      <c r="H94" s="63"/>
      <c r="I94" s="349"/>
      <c r="J94" s="339"/>
      <c r="K94" s="63"/>
      <c r="M94" s="9"/>
      <c r="N94" s="9"/>
      <c r="O94" s="9"/>
      <c r="P94" s="9"/>
      <c r="Q94" s="516"/>
      <c r="R94" s="512"/>
      <c r="S94" s="349"/>
      <c r="T94" s="513"/>
      <c r="U94" s="512"/>
      <c r="V94" s="514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694.09999999999991</v>
      </c>
      <c r="E95" s="9">
        <v>241.50000000000023</v>
      </c>
      <c r="F95" s="9">
        <v>149.30000000000041</v>
      </c>
      <c r="G95" s="514">
        <v>303.29999999999927</v>
      </c>
      <c r="H95" s="63"/>
      <c r="I95" s="349"/>
      <c r="J95" s="339"/>
      <c r="K95" s="63"/>
      <c r="M95" s="9"/>
      <c r="N95" s="9"/>
      <c r="O95" s="9"/>
      <c r="P95" s="9"/>
      <c r="Q95" s="515"/>
      <c r="R95" s="512"/>
      <c r="S95" s="349"/>
      <c r="T95" s="513"/>
      <c r="U95" s="512"/>
      <c r="V95" s="514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1667</v>
      </c>
      <c r="B96" s="3"/>
      <c r="C96" s="3"/>
      <c r="D96" s="33">
        <f t="shared" si="2"/>
        <v>836.60000000000014</v>
      </c>
      <c r="E96" s="9">
        <v>246</v>
      </c>
      <c r="F96" s="9">
        <v>283.29999999999995</v>
      </c>
      <c r="G96" s="514">
        <v>307.30000000000018</v>
      </c>
      <c r="H96" s="63"/>
      <c r="I96" s="349"/>
      <c r="J96" s="339"/>
      <c r="K96" s="63"/>
      <c r="M96" s="9"/>
      <c r="N96" s="9"/>
      <c r="O96" s="9"/>
      <c r="P96" s="9"/>
      <c r="Q96" s="225"/>
      <c r="R96" s="512"/>
      <c r="S96" s="349"/>
      <c r="T96" s="513"/>
      <c r="U96" s="512"/>
      <c r="V96" s="514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2045</v>
      </c>
      <c r="B97" s="3"/>
      <c r="C97" s="3"/>
      <c r="D97" s="33">
        <f t="shared" si="2"/>
        <v>483.30000000000047</v>
      </c>
      <c r="E97" s="9">
        <v>63.800000000000011</v>
      </c>
      <c r="F97" s="9">
        <v>172</v>
      </c>
      <c r="G97" s="514">
        <v>247.50000000000045</v>
      </c>
      <c r="H97" s="63"/>
      <c r="I97" s="349"/>
      <c r="J97" s="339"/>
      <c r="K97" s="63"/>
      <c r="M97" s="9"/>
      <c r="N97" s="9"/>
      <c r="O97" s="9"/>
      <c r="P97" s="9"/>
      <c r="Q97" s="515"/>
      <c r="R97" s="512"/>
      <c r="S97" s="349"/>
      <c r="T97" s="513"/>
      <c r="U97" s="512"/>
      <c r="V97" s="514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703.9</v>
      </c>
      <c r="E98" s="9">
        <v>230.80000000000007</v>
      </c>
      <c r="F98" s="9">
        <v>89.999999999999545</v>
      </c>
      <c r="G98" s="514">
        <v>383.10000000000036</v>
      </c>
      <c r="H98" s="63"/>
      <c r="I98" s="362"/>
      <c r="J98" s="339"/>
      <c r="K98" s="63"/>
      <c r="M98" s="9"/>
      <c r="N98" s="9"/>
      <c r="O98" s="9"/>
      <c r="P98" s="9"/>
      <c r="Q98" s="512"/>
      <c r="R98" s="512"/>
      <c r="S98" s="362"/>
      <c r="T98" s="513"/>
      <c r="U98" s="512"/>
      <c r="V98" s="514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3426</v>
      </c>
      <c r="B99" s="3"/>
      <c r="C99" s="3"/>
      <c r="D99" s="33">
        <f t="shared" si="2"/>
        <v>683.79999999999984</v>
      </c>
      <c r="E99" s="9">
        <v>137.29999999999984</v>
      </c>
      <c r="F99" s="9">
        <v>339.49999999999955</v>
      </c>
      <c r="G99" s="514">
        <v>207.00000000000045</v>
      </c>
      <c r="H99" s="63"/>
      <c r="I99" s="362"/>
      <c r="J99" s="339"/>
      <c r="K99" s="63"/>
      <c r="M99" s="9"/>
      <c r="N99" s="9"/>
      <c r="O99" s="9"/>
      <c r="P99" s="9"/>
      <c r="Q99" s="512"/>
      <c r="R99" s="512"/>
      <c r="S99" s="362"/>
      <c r="T99" s="513"/>
      <c r="U99" s="512"/>
      <c r="V99" s="514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1664</v>
      </c>
      <c r="B100" s="3"/>
      <c r="C100" s="3"/>
      <c r="D100" s="33">
        <f t="shared" si="2"/>
        <v>473.09999999999957</v>
      </c>
      <c r="E100" s="9">
        <v>109.8000000000003</v>
      </c>
      <c r="F100" s="9">
        <v>200.20000000000027</v>
      </c>
      <c r="G100" s="514">
        <v>163.099999999999</v>
      </c>
      <c r="H100" s="63"/>
      <c r="I100" s="349"/>
      <c r="J100" s="339"/>
      <c r="K100" s="63"/>
      <c r="M100" s="9"/>
      <c r="N100" s="9"/>
      <c r="O100" s="9"/>
      <c r="P100" s="9"/>
      <c r="Q100" s="225"/>
      <c r="R100" s="512"/>
      <c r="S100" s="349"/>
      <c r="T100" s="513"/>
      <c r="U100" s="512"/>
      <c r="V100" s="514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675.80000000000109</v>
      </c>
      <c r="E101" s="9">
        <v>35.200000000000045</v>
      </c>
      <c r="F101" s="9">
        <v>284.20000000000005</v>
      </c>
      <c r="G101" s="514">
        <v>356.400000000001</v>
      </c>
      <c r="H101" s="63"/>
      <c r="I101" s="349"/>
      <c r="J101" s="339"/>
      <c r="K101" s="63"/>
      <c r="M101" s="9"/>
      <c r="N101" s="9"/>
      <c r="O101" s="9"/>
      <c r="P101" s="9"/>
      <c r="Q101" s="516"/>
      <c r="R101" s="512"/>
      <c r="S101" s="349"/>
      <c r="T101" s="513"/>
      <c r="U101" s="512"/>
      <c r="V101" s="514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754</v>
      </c>
      <c r="B102" s="3"/>
      <c r="C102" s="3"/>
      <c r="D102" s="33">
        <f>SUM(E102:DZ102)</f>
        <v>385.99999999999955</v>
      </c>
      <c r="E102" s="9">
        <v>0</v>
      </c>
      <c r="F102" s="9">
        <v>181.09999999999991</v>
      </c>
      <c r="G102" s="514">
        <v>204.89999999999964</v>
      </c>
      <c r="H102" s="63"/>
      <c r="I102" s="349"/>
      <c r="J102" s="339"/>
      <c r="K102" s="63"/>
      <c r="M102" s="9"/>
      <c r="N102" s="9"/>
      <c r="O102" s="9"/>
      <c r="P102" s="9"/>
      <c r="Q102" s="512"/>
      <c r="R102" s="512"/>
      <c r="S102" s="349"/>
      <c r="T102" s="513"/>
      <c r="U102" s="512"/>
      <c r="V102" s="514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3397</v>
      </c>
      <c r="B103" s="3"/>
      <c r="C103" s="3"/>
      <c r="D103" s="33">
        <f>SUM(E103:DZ103)</f>
        <v>864.2999999999995</v>
      </c>
      <c r="E103" s="9">
        <v>191.5</v>
      </c>
      <c r="F103" s="9">
        <v>502.7999999999995</v>
      </c>
      <c r="G103" s="514">
        <v>170</v>
      </c>
      <c r="H103" s="63"/>
      <c r="I103" s="350"/>
      <c r="J103" s="339"/>
      <c r="K103" s="63"/>
      <c r="M103" s="9"/>
      <c r="N103" s="9"/>
      <c r="O103" s="9"/>
      <c r="P103" s="9"/>
      <c r="Q103" s="515"/>
      <c r="R103" s="512"/>
      <c r="S103" s="350"/>
      <c r="T103" s="513"/>
      <c r="U103" s="512"/>
      <c r="V103" s="514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2023</v>
      </c>
      <c r="B104" s="3"/>
      <c r="C104" s="3"/>
      <c r="D104" s="33">
        <f>SUM(E104:DZ104)</f>
        <v>725.40000000000009</v>
      </c>
      <c r="E104" s="9">
        <v>224.50000000000006</v>
      </c>
      <c r="F104" s="9">
        <v>147.30000000000018</v>
      </c>
      <c r="G104" s="514">
        <v>353.59999999999991</v>
      </c>
      <c r="H104" s="63"/>
      <c r="I104" s="349"/>
      <c r="J104" s="339"/>
      <c r="K104" s="63"/>
      <c r="M104" s="9"/>
      <c r="N104" s="9"/>
      <c r="O104" s="9"/>
      <c r="P104" s="9"/>
      <c r="Q104" s="515"/>
      <c r="R104" s="512"/>
      <c r="S104" s="349"/>
      <c r="T104" s="513"/>
      <c r="U104" s="512"/>
      <c r="V104" s="514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3486</v>
      </c>
      <c r="F108" s="110" t="s">
        <v>844</v>
      </c>
      <c r="G108" s="110" t="s">
        <v>175</v>
      </c>
      <c r="H108" s="110" t="s">
        <v>2209</v>
      </c>
      <c r="I108" s="110" t="s">
        <v>2212</v>
      </c>
      <c r="J108" s="110" t="s">
        <v>2218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3409</v>
      </c>
      <c r="B109" s="3"/>
      <c r="C109" s="3"/>
      <c r="D109" s="33">
        <f t="shared" ref="D109:D140" si="3">SUM(E109:DZ109)</f>
        <v>1952.200000000003</v>
      </c>
      <c r="E109" s="9">
        <v>230.1</v>
      </c>
      <c r="F109" s="9">
        <v>751.7</v>
      </c>
      <c r="G109" s="514">
        <v>520.60000000000127</v>
      </c>
      <c r="H109" s="514">
        <v>449.80000000000155</v>
      </c>
      <c r="I109" s="63"/>
      <c r="J109" s="270"/>
      <c r="K109" s="512"/>
      <c r="L109" s="512"/>
      <c r="M109" s="512"/>
      <c r="N109" s="362"/>
      <c r="O109" s="513"/>
      <c r="P109" s="512"/>
      <c r="Q109" s="514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9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2025</v>
      </c>
      <c r="B110" s="3"/>
      <c r="C110" s="3"/>
      <c r="D110" s="33">
        <f t="shared" si="3"/>
        <v>2172.3999999999996</v>
      </c>
      <c r="E110" s="9">
        <v>405.2</v>
      </c>
      <c r="F110" s="9">
        <v>510.40000000000077</v>
      </c>
      <c r="G110" s="514">
        <v>666.99999999999955</v>
      </c>
      <c r="H110" s="514">
        <v>589.79999999999927</v>
      </c>
      <c r="I110" s="63"/>
      <c r="J110" s="289"/>
      <c r="K110" s="515"/>
      <c r="L110" s="512"/>
      <c r="M110" s="512"/>
      <c r="N110" s="349"/>
      <c r="O110" s="513"/>
      <c r="P110" s="512"/>
      <c r="Q110" s="514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9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1662</v>
      </c>
      <c r="B111" s="3"/>
      <c r="C111" s="3"/>
      <c r="D111" s="33">
        <f t="shared" si="3"/>
        <v>2678.4000000000005</v>
      </c>
      <c r="E111" s="9">
        <v>367.00000000000006</v>
      </c>
      <c r="F111" s="9">
        <v>796.60000000000105</v>
      </c>
      <c r="G111" s="514">
        <v>836.10000000000036</v>
      </c>
      <c r="H111" s="514">
        <v>678.69999999999891</v>
      </c>
      <c r="I111" s="63"/>
      <c r="J111" s="289"/>
      <c r="K111" s="225"/>
      <c r="L111" s="512"/>
      <c r="M111" s="512"/>
      <c r="N111" s="349"/>
      <c r="O111" s="513"/>
      <c r="P111" s="512"/>
      <c r="Q111" s="514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50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2018</v>
      </c>
      <c r="B112" s="3"/>
      <c r="C112" s="3"/>
      <c r="D112" s="33">
        <f t="shared" si="3"/>
        <v>1513.6999999999985</v>
      </c>
      <c r="E112" s="9">
        <v>302.59999999999997</v>
      </c>
      <c r="F112" s="9">
        <v>212.40000000000032</v>
      </c>
      <c r="G112" s="514">
        <v>541.29999999999905</v>
      </c>
      <c r="H112" s="514">
        <v>457.39999999999918</v>
      </c>
      <c r="I112" s="63"/>
      <c r="J112" s="289"/>
      <c r="K112" s="515"/>
      <c r="L112" s="512"/>
      <c r="M112" s="512"/>
      <c r="N112" s="349"/>
      <c r="O112" s="513"/>
      <c r="P112" s="512"/>
      <c r="Q112" s="514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9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1657</v>
      </c>
      <c r="B113" s="3"/>
      <c r="C113" s="3"/>
      <c r="D113" s="33">
        <f t="shared" si="3"/>
        <v>2765.6999999999989</v>
      </c>
      <c r="E113" s="9">
        <v>501.29999999999995</v>
      </c>
      <c r="F113" s="9">
        <v>616.79999999999927</v>
      </c>
      <c r="G113" s="514">
        <v>903.5</v>
      </c>
      <c r="H113" s="514">
        <v>744.09999999999991</v>
      </c>
      <c r="I113" s="63"/>
      <c r="J113" s="289"/>
      <c r="K113" s="225"/>
      <c r="L113" s="512"/>
      <c r="M113" s="512"/>
      <c r="N113" s="349"/>
      <c r="O113" s="513"/>
      <c r="P113" s="512"/>
      <c r="Q113" s="514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9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1652</v>
      </c>
      <c r="B114" s="3"/>
      <c r="C114" s="3"/>
      <c r="D114" s="33">
        <f t="shared" si="3"/>
        <v>2602.0999999999985</v>
      </c>
      <c r="E114" s="9">
        <v>545.1</v>
      </c>
      <c r="F114" s="9">
        <v>315.49999999999955</v>
      </c>
      <c r="G114" s="514">
        <v>1043.5000000000005</v>
      </c>
      <c r="H114" s="514">
        <v>697.99999999999864</v>
      </c>
      <c r="I114" s="63"/>
      <c r="J114" s="289"/>
      <c r="K114" s="225"/>
      <c r="L114" s="512"/>
      <c r="M114" s="512"/>
      <c r="N114" s="349"/>
      <c r="O114" s="513"/>
      <c r="P114" s="512"/>
      <c r="Q114" s="514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9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3398</v>
      </c>
      <c r="B115" s="3"/>
      <c r="C115" s="3"/>
      <c r="D115" s="33">
        <f t="shared" si="3"/>
        <v>2469.2000000000016</v>
      </c>
      <c r="E115" s="9">
        <v>426.10000000000008</v>
      </c>
      <c r="F115" s="9">
        <v>470.5</v>
      </c>
      <c r="G115" s="514">
        <v>792.50000000000045</v>
      </c>
      <c r="H115" s="514">
        <v>780.10000000000082</v>
      </c>
      <c r="I115" s="63"/>
      <c r="J115" s="270"/>
      <c r="K115" s="512"/>
      <c r="L115" s="512"/>
      <c r="M115" s="512"/>
      <c r="N115" s="362"/>
      <c r="O115" s="513"/>
      <c r="P115" s="512"/>
      <c r="Q115" s="514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9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1367.6999999999994</v>
      </c>
      <c r="E116" s="9">
        <v>192.9</v>
      </c>
      <c r="F116" s="9">
        <v>447.19999999999959</v>
      </c>
      <c r="G116" s="514">
        <v>396.30000000000018</v>
      </c>
      <c r="H116" s="514">
        <v>331.29999999999973</v>
      </c>
      <c r="I116" s="63"/>
      <c r="J116" s="289"/>
      <c r="K116" s="515"/>
      <c r="L116" s="512"/>
      <c r="M116" s="512"/>
      <c r="N116" s="349"/>
      <c r="O116" s="513"/>
      <c r="P116" s="512"/>
      <c r="Q116" s="514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9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2038</v>
      </c>
      <c r="B117" s="3"/>
      <c r="C117" s="3"/>
      <c r="D117" s="33">
        <f t="shared" si="3"/>
        <v>2777.9</v>
      </c>
      <c r="E117" s="9">
        <v>554.59999999999991</v>
      </c>
      <c r="F117" s="9">
        <v>445.90000000000009</v>
      </c>
      <c r="G117" s="514">
        <v>837.59999999999991</v>
      </c>
      <c r="H117" s="514">
        <v>939.80000000000018</v>
      </c>
      <c r="I117" s="63"/>
      <c r="J117" s="289"/>
      <c r="K117" s="515"/>
      <c r="L117" s="512"/>
      <c r="M117" s="512"/>
      <c r="N117" s="349"/>
      <c r="O117" s="513"/>
      <c r="P117" s="512"/>
      <c r="Q117" s="514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9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3417</v>
      </c>
      <c r="B118" s="3"/>
      <c r="C118" s="3"/>
      <c r="D118" s="33">
        <f t="shared" si="3"/>
        <v>3073.6999999999989</v>
      </c>
      <c r="E118" s="9">
        <v>599.40000000000009</v>
      </c>
      <c r="F118" s="9">
        <v>770.69999999999982</v>
      </c>
      <c r="G118" s="514">
        <v>880.79999999999973</v>
      </c>
      <c r="H118" s="514">
        <v>822.79999999999927</v>
      </c>
      <c r="I118" s="63"/>
      <c r="J118" s="270"/>
      <c r="K118" s="512"/>
      <c r="L118" s="512"/>
      <c r="M118" s="512"/>
      <c r="N118" s="362"/>
      <c r="O118" s="513"/>
      <c r="P118" s="512"/>
      <c r="Q118" s="514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50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1658</v>
      </c>
      <c r="B119" s="3"/>
      <c r="C119" s="3"/>
      <c r="D119" s="33">
        <f t="shared" si="3"/>
        <v>2467.4999999999991</v>
      </c>
      <c r="E119" s="9">
        <v>447.1</v>
      </c>
      <c r="F119" s="9">
        <v>536.79999999999927</v>
      </c>
      <c r="G119" s="514">
        <v>867.20000000000027</v>
      </c>
      <c r="H119" s="514">
        <v>616.39999999999964</v>
      </c>
      <c r="I119" s="63"/>
      <c r="J119" s="289"/>
      <c r="K119" s="225"/>
      <c r="L119" s="512"/>
      <c r="M119" s="512"/>
      <c r="N119" s="349"/>
      <c r="O119" s="513"/>
      <c r="P119" s="512"/>
      <c r="Q119" s="514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9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772</v>
      </c>
      <c r="B120" s="3"/>
      <c r="C120" s="3"/>
      <c r="D120" s="33">
        <f t="shared" si="3"/>
        <v>1638.7999999999995</v>
      </c>
      <c r="E120" s="9">
        <v>134</v>
      </c>
      <c r="F120" s="9">
        <v>514.7999999999995</v>
      </c>
      <c r="G120" s="514">
        <v>337.59999999999945</v>
      </c>
      <c r="H120" s="514">
        <v>652.40000000000055</v>
      </c>
      <c r="I120" s="63"/>
      <c r="J120" s="289"/>
      <c r="K120" s="512"/>
      <c r="L120" s="512"/>
      <c r="M120" s="512"/>
      <c r="N120" s="349"/>
      <c r="O120" s="513"/>
      <c r="P120" s="512"/>
      <c r="Q120" s="514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9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2068</v>
      </c>
      <c r="B121" s="3"/>
      <c r="C121" s="3"/>
      <c r="D121" s="33">
        <f t="shared" si="3"/>
        <v>1802.4999999999991</v>
      </c>
      <c r="E121" s="9">
        <v>133.4</v>
      </c>
      <c r="F121" s="9">
        <v>354.39999999999986</v>
      </c>
      <c r="G121" s="514">
        <v>718.39999999999964</v>
      </c>
      <c r="H121" s="514">
        <v>596.29999999999973</v>
      </c>
      <c r="I121" s="63"/>
      <c r="J121" s="289"/>
      <c r="K121" s="515"/>
      <c r="L121" s="512"/>
      <c r="M121" s="512"/>
      <c r="N121" s="349"/>
      <c r="O121" s="513"/>
      <c r="P121" s="512"/>
      <c r="Q121" s="514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9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789</v>
      </c>
      <c r="B122" s="3"/>
      <c r="C122" s="3"/>
      <c r="D122" s="33">
        <f t="shared" si="3"/>
        <v>1379.1999999999985</v>
      </c>
      <c r="E122" s="9">
        <v>229.29999999999998</v>
      </c>
      <c r="F122" s="9">
        <v>435.39999999999986</v>
      </c>
      <c r="G122" s="514">
        <v>293.79999999999973</v>
      </c>
      <c r="H122" s="514">
        <v>420.69999999999891</v>
      </c>
      <c r="I122" s="63"/>
      <c r="J122" s="289"/>
      <c r="K122" s="512"/>
      <c r="L122" s="512"/>
      <c r="M122" s="512"/>
      <c r="N122" s="349"/>
      <c r="O122" s="513"/>
      <c r="P122" s="512"/>
      <c r="Q122" s="514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50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2021</v>
      </c>
      <c r="B123" s="3"/>
      <c r="C123" s="3"/>
      <c r="D123" s="33">
        <f t="shared" si="3"/>
        <v>2727.7999999999979</v>
      </c>
      <c r="E123" s="9">
        <v>366.00000000000006</v>
      </c>
      <c r="F123" s="9">
        <v>530.30000000000018</v>
      </c>
      <c r="G123" s="514">
        <v>1211.0999999999985</v>
      </c>
      <c r="H123" s="514">
        <v>620.39999999999918</v>
      </c>
      <c r="I123" s="63"/>
      <c r="J123" s="289"/>
      <c r="K123" s="515"/>
      <c r="L123" s="512"/>
      <c r="M123" s="512"/>
      <c r="N123" s="349"/>
      <c r="O123" s="513"/>
      <c r="P123" s="512"/>
      <c r="Q123" s="514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9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3399</v>
      </c>
      <c r="B124" s="3"/>
      <c r="C124" s="3"/>
      <c r="D124" s="33">
        <f t="shared" si="3"/>
        <v>1929.0000000000023</v>
      </c>
      <c r="E124" s="9">
        <v>494.40000000000003</v>
      </c>
      <c r="F124" s="9">
        <v>404.60000000000014</v>
      </c>
      <c r="G124" s="514">
        <v>676.30000000000086</v>
      </c>
      <c r="H124" s="514">
        <v>353.70000000000118</v>
      </c>
      <c r="I124" s="63"/>
      <c r="J124" s="270"/>
      <c r="K124" s="512"/>
      <c r="L124" s="512"/>
      <c r="M124" s="512"/>
      <c r="N124" s="362"/>
      <c r="O124" s="513"/>
      <c r="P124" s="512"/>
      <c r="Q124" s="514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50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2064.4999999999968</v>
      </c>
      <c r="E125" s="9">
        <v>384.6</v>
      </c>
      <c r="F125" s="9">
        <v>472.39999999999918</v>
      </c>
      <c r="G125" s="514">
        <v>741.59999999999854</v>
      </c>
      <c r="H125" s="514">
        <v>465.89999999999918</v>
      </c>
      <c r="I125" s="63"/>
      <c r="J125" s="289"/>
      <c r="K125" s="512"/>
      <c r="L125" s="512"/>
      <c r="M125" s="512"/>
      <c r="N125" s="349"/>
      <c r="O125" s="513"/>
      <c r="P125" s="512"/>
      <c r="Q125" s="514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9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2039</v>
      </c>
      <c r="B126" s="3"/>
      <c r="C126" s="3"/>
      <c r="D126" s="33">
        <f t="shared" si="3"/>
        <v>2096.0999999999976</v>
      </c>
      <c r="E126" s="9">
        <v>512.5</v>
      </c>
      <c r="F126" s="9">
        <v>393.599999999999</v>
      </c>
      <c r="G126" s="514">
        <v>969.89999999999918</v>
      </c>
      <c r="H126" s="514">
        <v>220.09999999999945</v>
      </c>
      <c r="I126" s="63"/>
      <c r="J126" s="289"/>
      <c r="K126" s="515"/>
      <c r="L126" s="512"/>
      <c r="M126" s="512"/>
      <c r="N126" s="349"/>
      <c r="O126" s="513"/>
      <c r="P126" s="512"/>
      <c r="Q126" s="514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9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3402</v>
      </c>
      <c r="B127" s="3"/>
      <c r="C127" s="3"/>
      <c r="D127" s="33">
        <f t="shared" si="3"/>
        <v>2210.8999999999983</v>
      </c>
      <c r="E127" s="9">
        <v>613.70000000000005</v>
      </c>
      <c r="F127" s="9">
        <v>541.49999999999932</v>
      </c>
      <c r="G127" s="514">
        <v>567.49999999999909</v>
      </c>
      <c r="H127" s="514">
        <v>488.19999999999982</v>
      </c>
      <c r="I127" s="63"/>
      <c r="J127" s="270"/>
      <c r="K127" s="512"/>
      <c r="L127" s="512"/>
      <c r="M127" s="512"/>
      <c r="N127" s="362"/>
      <c r="O127" s="513"/>
      <c r="P127" s="512"/>
      <c r="Q127" s="514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9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3416</v>
      </c>
      <c r="B128" s="3"/>
      <c r="C128" s="3"/>
      <c r="D128" s="33">
        <f t="shared" si="3"/>
        <v>2632.699999999998</v>
      </c>
      <c r="E128" s="9">
        <v>360.8</v>
      </c>
      <c r="F128" s="9">
        <v>722.599999999999</v>
      </c>
      <c r="G128" s="514">
        <v>683.69999999999936</v>
      </c>
      <c r="H128" s="514">
        <v>865.59999999999991</v>
      </c>
      <c r="I128" s="63"/>
      <c r="J128" s="270"/>
      <c r="K128" s="512"/>
      <c r="L128" s="512"/>
      <c r="M128" s="512"/>
      <c r="N128" s="362"/>
      <c r="O128" s="513"/>
      <c r="P128" s="512"/>
      <c r="Q128" s="514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50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3055.6999999999975</v>
      </c>
      <c r="E129" s="9">
        <v>709</v>
      </c>
      <c r="F129" s="9">
        <v>630.19999999999982</v>
      </c>
      <c r="G129" s="514">
        <v>784.79999999999973</v>
      </c>
      <c r="H129" s="514">
        <v>931.699999999998</v>
      </c>
      <c r="I129" s="63"/>
      <c r="J129" s="288"/>
      <c r="K129" s="515"/>
      <c r="L129" s="512"/>
      <c r="M129" s="512"/>
      <c r="N129" s="350"/>
      <c r="O129" s="513"/>
      <c r="P129" s="512"/>
      <c r="Q129" s="514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9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2033</v>
      </c>
      <c r="B130" s="3"/>
      <c r="C130" s="3"/>
      <c r="D130" s="33">
        <f t="shared" si="3"/>
        <v>2107.6000000000017</v>
      </c>
      <c r="E130" s="9">
        <v>330</v>
      </c>
      <c r="F130" s="9">
        <v>427.40000000000009</v>
      </c>
      <c r="G130" s="514">
        <v>910.70000000000118</v>
      </c>
      <c r="H130" s="514">
        <v>439.50000000000045</v>
      </c>
      <c r="I130" s="63"/>
      <c r="J130" s="289"/>
      <c r="K130" s="515"/>
      <c r="L130" s="512"/>
      <c r="M130" s="512"/>
      <c r="N130" s="349"/>
      <c r="O130" s="513"/>
      <c r="P130" s="512"/>
      <c r="Q130" s="514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50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2209.3000000000011</v>
      </c>
      <c r="E131" s="9">
        <v>241.8</v>
      </c>
      <c r="F131" s="9">
        <v>463.20000000000005</v>
      </c>
      <c r="G131" s="514">
        <v>717.80000000000018</v>
      </c>
      <c r="H131" s="514">
        <v>786.50000000000091</v>
      </c>
      <c r="I131" s="63"/>
      <c r="J131" s="289"/>
      <c r="K131" s="515"/>
      <c r="L131" s="512"/>
      <c r="M131" s="512"/>
      <c r="N131" s="349"/>
      <c r="O131" s="513"/>
      <c r="P131" s="512"/>
      <c r="Q131" s="514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9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3400</v>
      </c>
      <c r="B132" s="3"/>
      <c r="C132" s="3"/>
      <c r="D132" s="33">
        <f t="shared" si="3"/>
        <v>1836.1</v>
      </c>
      <c r="E132" s="9">
        <v>198</v>
      </c>
      <c r="F132" s="9">
        <v>584.79999999999973</v>
      </c>
      <c r="G132" s="514">
        <v>613.40000000000009</v>
      </c>
      <c r="H132" s="514">
        <v>439.90000000000009</v>
      </c>
      <c r="I132" s="63"/>
      <c r="J132" s="270"/>
      <c r="K132" s="512"/>
      <c r="L132" s="512"/>
      <c r="M132" s="512"/>
      <c r="N132" s="362"/>
      <c r="O132" s="513"/>
      <c r="P132" s="512"/>
      <c r="Q132" s="514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9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2040</v>
      </c>
      <c r="B133" s="3"/>
      <c r="C133" s="3"/>
      <c r="D133" s="33">
        <f t="shared" si="3"/>
        <v>2701.1000000000008</v>
      </c>
      <c r="E133" s="9">
        <v>622.6</v>
      </c>
      <c r="F133" s="9">
        <v>487.10000000000036</v>
      </c>
      <c r="G133" s="514">
        <v>988.10000000000036</v>
      </c>
      <c r="H133" s="514">
        <v>603.30000000000018</v>
      </c>
      <c r="I133" s="63"/>
      <c r="J133" s="289"/>
      <c r="K133" s="515"/>
      <c r="L133" s="512"/>
      <c r="M133" s="512"/>
      <c r="N133" s="349"/>
      <c r="O133" s="513"/>
      <c r="P133" s="512"/>
      <c r="Q133" s="514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9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1660</v>
      </c>
      <c r="B134" s="3"/>
      <c r="C134" s="3"/>
      <c r="D134" s="33">
        <f t="shared" si="3"/>
        <v>2164.8999999999983</v>
      </c>
      <c r="E134" s="9">
        <v>543.30000000000007</v>
      </c>
      <c r="F134" s="9">
        <v>414.19999999999959</v>
      </c>
      <c r="G134" s="514">
        <v>671.29999999999973</v>
      </c>
      <c r="H134" s="514">
        <v>536.099999999999</v>
      </c>
      <c r="I134" s="63"/>
      <c r="J134" s="289"/>
      <c r="K134" s="225"/>
      <c r="L134" s="512"/>
      <c r="M134" s="512"/>
      <c r="N134" s="349"/>
      <c r="O134" s="513"/>
      <c r="P134" s="512"/>
      <c r="Q134" s="514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9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729</v>
      </c>
      <c r="B135" s="3"/>
      <c r="C135" s="3"/>
      <c r="D135" s="33">
        <f t="shared" si="3"/>
        <v>2056.6000000000004</v>
      </c>
      <c r="E135" s="9">
        <v>318.7</v>
      </c>
      <c r="F135" s="9">
        <v>640.70000000000027</v>
      </c>
      <c r="G135" s="514">
        <v>619.10000000000036</v>
      </c>
      <c r="H135" s="514">
        <v>478.09999999999991</v>
      </c>
      <c r="I135" s="63"/>
      <c r="J135" s="289"/>
      <c r="K135" s="512"/>
      <c r="L135" s="512"/>
      <c r="M135" s="512"/>
      <c r="N135" s="349"/>
      <c r="O135" s="513"/>
      <c r="P135" s="512"/>
      <c r="Q135" s="514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9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2026</v>
      </c>
      <c r="B136" s="3"/>
      <c r="C136" s="3"/>
      <c r="D136" s="33">
        <f t="shared" si="3"/>
        <v>2179.8000000000011</v>
      </c>
      <c r="E136" s="9">
        <v>333.20000000000005</v>
      </c>
      <c r="F136" s="9">
        <v>534.00000000000091</v>
      </c>
      <c r="G136" s="514">
        <v>748.50000000000045</v>
      </c>
      <c r="H136" s="514">
        <v>564.09999999999991</v>
      </c>
      <c r="I136" s="63"/>
      <c r="J136" s="289"/>
      <c r="K136" s="515"/>
      <c r="L136" s="512"/>
      <c r="M136" s="512"/>
      <c r="N136" s="349"/>
      <c r="O136" s="513"/>
      <c r="P136" s="512"/>
      <c r="Q136" s="514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9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3410</v>
      </c>
      <c r="B137" s="3"/>
      <c r="C137" s="3"/>
      <c r="D137" s="33">
        <f t="shared" si="3"/>
        <v>2034.45</v>
      </c>
      <c r="E137" s="9">
        <v>205.5</v>
      </c>
      <c r="F137" s="9">
        <v>699.89999999999986</v>
      </c>
      <c r="G137" s="514">
        <v>556.80000000000018</v>
      </c>
      <c r="H137" s="514">
        <v>572.25</v>
      </c>
      <c r="I137" s="63"/>
      <c r="J137" s="270"/>
      <c r="K137" s="512"/>
      <c r="L137" s="512"/>
      <c r="M137" s="512"/>
      <c r="N137" s="362"/>
      <c r="O137" s="513"/>
      <c r="P137" s="512"/>
      <c r="Q137" s="514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9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784</v>
      </c>
      <c r="B138" s="3"/>
      <c r="C138" s="3"/>
      <c r="D138" s="33">
        <f t="shared" si="3"/>
        <v>3062.6999999999989</v>
      </c>
      <c r="E138" s="9">
        <v>791</v>
      </c>
      <c r="F138" s="9">
        <v>612.49999999999955</v>
      </c>
      <c r="G138" s="514">
        <v>890.99999999999955</v>
      </c>
      <c r="H138" s="514">
        <v>768.19999999999982</v>
      </c>
      <c r="I138" s="63"/>
      <c r="J138" s="288"/>
      <c r="K138" s="515"/>
      <c r="L138" s="512"/>
      <c r="M138" s="512"/>
      <c r="N138" s="350"/>
      <c r="O138" s="513"/>
      <c r="P138" s="512"/>
      <c r="Q138" s="514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9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1999.4000000000005</v>
      </c>
      <c r="E139" s="9">
        <v>280.89999999999998</v>
      </c>
      <c r="F139" s="9">
        <v>555.50000000000091</v>
      </c>
      <c r="G139" s="514">
        <v>498.49999999999955</v>
      </c>
      <c r="H139" s="514">
        <v>664.5</v>
      </c>
      <c r="I139" s="63"/>
      <c r="J139" s="288"/>
      <c r="K139" s="515"/>
      <c r="L139" s="512"/>
      <c r="M139" s="512"/>
      <c r="N139" s="350"/>
      <c r="O139" s="513"/>
      <c r="P139" s="512"/>
      <c r="Q139" s="514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9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735</v>
      </c>
      <c r="B140" s="3"/>
      <c r="C140" s="3"/>
      <c r="D140" s="33">
        <f t="shared" si="3"/>
        <v>2039.5000000000005</v>
      </c>
      <c r="E140" s="9">
        <v>115.6</v>
      </c>
      <c r="F140" s="9">
        <v>293.80000000000041</v>
      </c>
      <c r="G140" s="514">
        <v>784.20000000000027</v>
      </c>
      <c r="H140" s="514">
        <v>845.89999999999964</v>
      </c>
      <c r="I140" s="63"/>
      <c r="J140" s="289"/>
      <c r="K140" s="512"/>
      <c r="L140" s="512"/>
      <c r="M140" s="512"/>
      <c r="N140" s="349"/>
      <c r="O140" s="513"/>
      <c r="P140" s="512"/>
      <c r="Q140" s="514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9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2616.7999999999997</v>
      </c>
      <c r="E141" s="9">
        <v>363.99999999999994</v>
      </c>
      <c r="F141" s="9">
        <v>453.10000000000036</v>
      </c>
      <c r="G141" s="514">
        <v>961.79999999999973</v>
      </c>
      <c r="H141" s="514">
        <v>837.89999999999964</v>
      </c>
      <c r="I141" s="63"/>
      <c r="J141" s="289"/>
      <c r="K141" s="515"/>
      <c r="L141" s="512"/>
      <c r="M141" s="512"/>
      <c r="N141" s="349"/>
      <c r="O141" s="513"/>
      <c r="P141" s="512"/>
      <c r="Q141" s="514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9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3425</v>
      </c>
      <c r="B142" s="3"/>
      <c r="C142" s="3"/>
      <c r="D142" s="33">
        <f t="shared" si="4"/>
        <v>2443.1000000000004</v>
      </c>
      <c r="E142" s="9">
        <v>327.09999999999997</v>
      </c>
      <c r="F142" s="9">
        <v>447.60000000000059</v>
      </c>
      <c r="G142" s="514">
        <v>941.70000000000027</v>
      </c>
      <c r="H142" s="514">
        <v>726.69999999999936</v>
      </c>
      <c r="I142" s="63"/>
      <c r="J142" s="270"/>
      <c r="K142" s="512"/>
      <c r="L142" s="512"/>
      <c r="M142" s="512"/>
      <c r="N142" s="362"/>
      <c r="O142" s="513"/>
      <c r="P142" s="512"/>
      <c r="Q142" s="514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9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2022</v>
      </c>
      <c r="B143" s="3"/>
      <c r="C143" s="3"/>
      <c r="D143" s="33">
        <f t="shared" si="4"/>
        <v>2488.2000000000003</v>
      </c>
      <c r="E143" s="9">
        <v>915.30000000000007</v>
      </c>
      <c r="F143" s="9">
        <v>476.30000000000018</v>
      </c>
      <c r="G143" s="514">
        <v>494.89999999999964</v>
      </c>
      <c r="H143" s="514">
        <v>601.70000000000027</v>
      </c>
      <c r="I143" s="63"/>
      <c r="J143" s="288"/>
      <c r="K143" s="515"/>
      <c r="L143" s="512"/>
      <c r="M143" s="512"/>
      <c r="N143" s="350"/>
      <c r="O143" s="513"/>
      <c r="P143" s="512"/>
      <c r="Q143" s="514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9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2298.9</v>
      </c>
      <c r="E144" s="9">
        <v>352.2</v>
      </c>
      <c r="F144" s="9">
        <v>549.60000000000014</v>
      </c>
      <c r="G144" s="514">
        <v>715.29999999999973</v>
      </c>
      <c r="H144" s="514">
        <v>681.80000000000018</v>
      </c>
      <c r="I144" s="63"/>
      <c r="J144" s="289"/>
      <c r="K144" s="515"/>
      <c r="L144" s="512"/>
      <c r="M144" s="512"/>
      <c r="N144" s="349"/>
      <c r="O144" s="513"/>
      <c r="P144" s="512"/>
      <c r="Q144" s="514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50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758</v>
      </c>
      <c r="B145" s="3"/>
      <c r="C145" s="3"/>
      <c r="D145" s="33">
        <f t="shared" si="4"/>
        <v>2201.4000000000015</v>
      </c>
      <c r="E145" s="9">
        <v>240.20000000000002</v>
      </c>
      <c r="F145" s="9">
        <v>520.60000000000082</v>
      </c>
      <c r="G145" s="514">
        <v>839.00000000000045</v>
      </c>
      <c r="H145" s="514">
        <v>601.59999999999991</v>
      </c>
      <c r="I145" s="63"/>
      <c r="J145" s="289"/>
      <c r="K145" s="512"/>
      <c r="L145" s="512"/>
      <c r="M145" s="512"/>
      <c r="N145" s="349"/>
      <c r="O145" s="513"/>
      <c r="P145" s="512"/>
      <c r="Q145" s="514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9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2481.7999999999984</v>
      </c>
      <c r="E146" s="9">
        <v>164.2</v>
      </c>
      <c r="F146" s="9">
        <v>727.49999999999909</v>
      </c>
      <c r="G146" s="514">
        <v>751</v>
      </c>
      <c r="H146" s="514">
        <v>839.09999999999945</v>
      </c>
      <c r="I146" s="63"/>
      <c r="J146" s="289"/>
      <c r="K146" s="512"/>
      <c r="L146" s="512"/>
      <c r="M146" s="512"/>
      <c r="N146" s="349"/>
      <c r="O146" s="513"/>
      <c r="P146" s="512"/>
      <c r="Q146" s="514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50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3404</v>
      </c>
      <c r="B147" s="3"/>
      <c r="C147" s="3"/>
      <c r="D147" s="33">
        <f t="shared" si="4"/>
        <v>2190.8999999999987</v>
      </c>
      <c r="E147" s="9">
        <v>622.70000000000005</v>
      </c>
      <c r="F147" s="9">
        <v>514.09999999999945</v>
      </c>
      <c r="G147" s="514">
        <v>686.89999999999964</v>
      </c>
      <c r="H147" s="514">
        <v>367.19999999999982</v>
      </c>
      <c r="I147" s="63"/>
      <c r="J147" s="270"/>
      <c r="K147" s="512"/>
      <c r="L147" s="512"/>
      <c r="M147" s="512"/>
      <c r="N147" s="362"/>
      <c r="O147" s="513"/>
      <c r="P147" s="512"/>
      <c r="Q147" s="514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50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3429</v>
      </c>
      <c r="B148" s="3"/>
      <c r="C148" s="3"/>
      <c r="D148" s="33">
        <f t="shared" si="4"/>
        <v>2908.1500000000015</v>
      </c>
      <c r="E148" s="9">
        <v>699.9</v>
      </c>
      <c r="F148" s="9">
        <v>611.80000000000018</v>
      </c>
      <c r="G148" s="514">
        <v>805.00000000000091</v>
      </c>
      <c r="H148" s="514">
        <v>791.45000000000027</v>
      </c>
      <c r="I148" s="63"/>
      <c r="J148" s="270"/>
      <c r="K148" s="512"/>
      <c r="L148" s="512"/>
      <c r="M148" s="512"/>
      <c r="N148" s="362"/>
      <c r="O148" s="513"/>
      <c r="P148" s="512"/>
      <c r="Q148" s="514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50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3407</v>
      </c>
      <c r="B149" s="3"/>
      <c r="C149" s="3"/>
      <c r="D149" s="33">
        <f t="shared" si="4"/>
        <v>1453.5999999999992</v>
      </c>
      <c r="E149" s="9">
        <v>144.19999999999999</v>
      </c>
      <c r="F149" s="9">
        <v>227.29999999999973</v>
      </c>
      <c r="G149" s="514">
        <v>696.59999999999991</v>
      </c>
      <c r="H149" s="514">
        <v>385.49999999999955</v>
      </c>
      <c r="I149" s="63"/>
      <c r="J149" s="270"/>
      <c r="K149" s="512"/>
      <c r="L149" s="512"/>
      <c r="M149" s="512"/>
      <c r="N149" s="362"/>
      <c r="O149" s="513"/>
      <c r="P149" s="512"/>
      <c r="Q149" s="514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50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1648</v>
      </c>
      <c r="B150" s="3"/>
      <c r="C150" s="3"/>
      <c r="D150" s="33">
        <f t="shared" si="4"/>
        <v>2130.8000000000006</v>
      </c>
      <c r="E150" s="9">
        <v>264.5</v>
      </c>
      <c r="F150" s="9">
        <v>530.80000000000018</v>
      </c>
      <c r="G150" s="514">
        <v>895.30000000000018</v>
      </c>
      <c r="H150" s="514">
        <v>440.20000000000027</v>
      </c>
      <c r="I150" s="63"/>
      <c r="J150" s="289"/>
      <c r="K150" s="225"/>
      <c r="L150" s="512"/>
      <c r="M150" s="512"/>
      <c r="N150" s="349"/>
      <c r="O150" s="513"/>
      <c r="P150" s="512"/>
      <c r="Q150" s="514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9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3403</v>
      </c>
      <c r="B151" s="3"/>
      <c r="C151" s="3"/>
      <c r="D151" s="33">
        <f t="shared" si="4"/>
        <v>2202.2499999999991</v>
      </c>
      <c r="E151" s="9">
        <v>357.4</v>
      </c>
      <c r="F151" s="9">
        <v>620.19999999999982</v>
      </c>
      <c r="G151" s="514">
        <v>631.19999999999936</v>
      </c>
      <c r="H151" s="514">
        <v>593.44999999999982</v>
      </c>
      <c r="I151" s="63"/>
      <c r="J151" s="270"/>
      <c r="K151" s="512"/>
      <c r="L151" s="512"/>
      <c r="M151" s="512"/>
      <c r="N151" s="362"/>
      <c r="O151" s="513"/>
      <c r="P151" s="512"/>
      <c r="Q151" s="514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9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801</v>
      </c>
      <c r="B152" s="3"/>
      <c r="C152" s="3"/>
      <c r="D152" s="33">
        <f t="shared" si="4"/>
        <v>3051.8999999999987</v>
      </c>
      <c r="E152" s="9">
        <v>761.8</v>
      </c>
      <c r="F152" s="9">
        <v>525.099999999999</v>
      </c>
      <c r="G152" s="514">
        <v>1192.9000000000001</v>
      </c>
      <c r="H152" s="514">
        <v>572.09999999999945</v>
      </c>
      <c r="I152" s="63"/>
      <c r="J152" s="289"/>
      <c r="K152" s="515"/>
      <c r="L152" s="512"/>
      <c r="M152" s="512"/>
      <c r="N152" s="349"/>
      <c r="O152" s="513"/>
      <c r="P152" s="512"/>
      <c r="Q152" s="514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50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4565</v>
      </c>
      <c r="B153" s="3"/>
      <c r="C153" s="3"/>
      <c r="D153" s="33">
        <f t="shared" si="4"/>
        <v>2649.6999999999985</v>
      </c>
      <c r="E153" s="9">
        <v>626.1</v>
      </c>
      <c r="F153" s="9">
        <v>663.79999999999927</v>
      </c>
      <c r="G153" s="514">
        <v>906.89999999999964</v>
      </c>
      <c r="H153" s="514">
        <v>452.89999999999964</v>
      </c>
      <c r="I153" s="63"/>
      <c r="J153" s="289"/>
      <c r="K153" s="515"/>
      <c r="L153" s="512"/>
      <c r="M153" s="512"/>
      <c r="N153" s="349"/>
      <c r="O153" s="513"/>
      <c r="P153" s="512"/>
      <c r="Q153" s="514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9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797</v>
      </c>
      <c r="B154" s="3"/>
      <c r="C154" s="3"/>
      <c r="D154" s="33">
        <f t="shared" si="4"/>
        <v>2076.3999999999978</v>
      </c>
      <c r="E154" s="9">
        <v>550.20000000000005</v>
      </c>
      <c r="F154" s="9">
        <v>494.99999999999955</v>
      </c>
      <c r="G154" s="514">
        <v>812.49999999999909</v>
      </c>
      <c r="H154" s="514">
        <v>218.69999999999891</v>
      </c>
      <c r="I154" s="63"/>
      <c r="J154" s="289"/>
      <c r="K154" s="512"/>
      <c r="L154" s="512"/>
      <c r="M154" s="512"/>
      <c r="N154" s="349"/>
      <c r="O154" s="513"/>
      <c r="P154" s="512"/>
      <c r="Q154" s="514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9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2864.1999999999994</v>
      </c>
      <c r="E155" s="9">
        <v>427.4</v>
      </c>
      <c r="F155" s="9">
        <v>812.30000000000018</v>
      </c>
      <c r="G155" s="514">
        <v>1045.5999999999995</v>
      </c>
      <c r="H155" s="514">
        <v>578.89999999999964</v>
      </c>
      <c r="I155" s="63"/>
      <c r="J155" s="289"/>
      <c r="K155" s="512"/>
      <c r="L155" s="512"/>
      <c r="M155" s="512"/>
      <c r="N155" s="349"/>
      <c r="O155" s="513"/>
      <c r="P155" s="512"/>
      <c r="Q155" s="514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9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3150.2999999999988</v>
      </c>
      <c r="E156" s="9">
        <v>756.1</v>
      </c>
      <c r="F156" s="9">
        <v>433.59999999999945</v>
      </c>
      <c r="G156" s="514">
        <v>1007.4000000000001</v>
      </c>
      <c r="H156" s="514">
        <v>953.19999999999936</v>
      </c>
      <c r="I156" s="63"/>
      <c r="J156" s="289"/>
      <c r="K156" s="512"/>
      <c r="L156" s="512"/>
      <c r="M156" s="512"/>
      <c r="N156" s="349"/>
      <c r="O156" s="513"/>
      <c r="P156" s="512"/>
      <c r="Q156" s="514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50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3396</v>
      </c>
      <c r="B157" s="3"/>
      <c r="C157" s="3"/>
      <c r="D157" s="33">
        <f t="shared" si="4"/>
        <v>1791.5</v>
      </c>
      <c r="E157" s="9">
        <v>219.3</v>
      </c>
      <c r="F157" s="9">
        <v>339.70000000000005</v>
      </c>
      <c r="G157" s="514">
        <v>630.50000000000045</v>
      </c>
      <c r="H157" s="514">
        <v>601.99999999999955</v>
      </c>
      <c r="I157" s="63"/>
      <c r="J157" s="288"/>
      <c r="K157" s="515"/>
      <c r="L157" s="512"/>
      <c r="M157" s="512"/>
      <c r="N157" s="350"/>
      <c r="O157" s="513"/>
      <c r="P157" s="512"/>
      <c r="Q157" s="514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9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2041</v>
      </c>
      <c r="B158" s="3"/>
      <c r="C158" s="3"/>
      <c r="D158" s="33">
        <f t="shared" si="4"/>
        <v>2166.1999999999998</v>
      </c>
      <c r="E158" s="9">
        <v>274.3</v>
      </c>
      <c r="F158" s="9">
        <v>528.39999999999986</v>
      </c>
      <c r="G158" s="514">
        <v>722.69999999999982</v>
      </c>
      <c r="H158" s="514">
        <v>640.80000000000018</v>
      </c>
      <c r="I158" s="63"/>
      <c r="J158" s="289"/>
      <c r="K158" s="515"/>
      <c r="L158" s="512"/>
      <c r="M158" s="512"/>
      <c r="N158" s="349"/>
      <c r="O158" s="513"/>
      <c r="P158" s="512"/>
      <c r="Q158" s="514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9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3406</v>
      </c>
      <c r="B159" s="3"/>
      <c r="C159" s="3"/>
      <c r="D159" s="33">
        <f t="shared" si="4"/>
        <v>2081.8999999999951</v>
      </c>
      <c r="E159" s="9">
        <v>168.8</v>
      </c>
      <c r="F159" s="9">
        <v>559.49999999999864</v>
      </c>
      <c r="G159" s="514">
        <v>745.29999999999836</v>
      </c>
      <c r="H159" s="514">
        <v>608.29999999999836</v>
      </c>
      <c r="I159" s="63"/>
      <c r="J159" s="270"/>
      <c r="K159" s="512"/>
      <c r="L159" s="512"/>
      <c r="M159" s="512"/>
      <c r="N159" s="362"/>
      <c r="O159" s="513"/>
      <c r="P159" s="512"/>
      <c r="Q159" s="514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50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2042</v>
      </c>
      <c r="B160" s="3"/>
      <c r="C160" s="3"/>
      <c r="D160" s="33">
        <f t="shared" si="4"/>
        <v>2680.0999999999981</v>
      </c>
      <c r="E160" s="9">
        <v>484.49999999999994</v>
      </c>
      <c r="F160" s="9">
        <v>448.30000000000018</v>
      </c>
      <c r="G160" s="514">
        <v>1112.2000000000003</v>
      </c>
      <c r="H160" s="514">
        <v>635.09999999999764</v>
      </c>
      <c r="I160" s="63"/>
      <c r="J160" s="289"/>
      <c r="K160" s="515"/>
      <c r="L160" s="512"/>
      <c r="M160" s="512"/>
      <c r="N160" s="349"/>
      <c r="O160" s="513"/>
      <c r="P160" s="512"/>
      <c r="Q160" s="514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9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1649</v>
      </c>
      <c r="B161" s="3"/>
      <c r="C161" s="3"/>
      <c r="D161" s="33">
        <f t="shared" si="4"/>
        <v>2248.2000000000025</v>
      </c>
      <c r="E161" s="9">
        <v>213.2</v>
      </c>
      <c r="F161" s="9">
        <v>580.10000000000059</v>
      </c>
      <c r="G161" s="514">
        <v>507.40000000000055</v>
      </c>
      <c r="H161" s="514">
        <v>947.50000000000136</v>
      </c>
      <c r="I161" s="63"/>
      <c r="J161" s="289"/>
      <c r="K161" s="225"/>
      <c r="L161" s="512"/>
      <c r="M161" s="512"/>
      <c r="N161" s="349"/>
      <c r="O161" s="513"/>
      <c r="P161" s="512"/>
      <c r="Q161" s="514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9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763</v>
      </c>
      <c r="B162" s="3"/>
      <c r="C162" s="3"/>
      <c r="D162" s="33">
        <f t="shared" si="4"/>
        <v>2368.1000000000013</v>
      </c>
      <c r="E162" s="9">
        <v>249.8</v>
      </c>
      <c r="F162" s="9">
        <v>767.20000000000027</v>
      </c>
      <c r="G162" s="514">
        <v>898.40000000000055</v>
      </c>
      <c r="H162" s="514">
        <v>452.70000000000073</v>
      </c>
      <c r="I162" s="63"/>
      <c r="J162" s="289"/>
      <c r="K162" s="512"/>
      <c r="L162" s="512"/>
      <c r="M162" s="512"/>
      <c r="N162" s="349"/>
      <c r="O162" s="513"/>
      <c r="P162" s="512"/>
      <c r="Q162" s="514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9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3405</v>
      </c>
      <c r="B163" s="3"/>
      <c r="C163" s="3"/>
      <c r="D163" s="33">
        <f t="shared" si="4"/>
        <v>2232.1999999999998</v>
      </c>
      <c r="E163" s="9">
        <v>426.8</v>
      </c>
      <c r="F163" s="9">
        <v>469.29999999999995</v>
      </c>
      <c r="G163" s="514">
        <v>894.70000000000027</v>
      </c>
      <c r="H163" s="514">
        <v>441.39999999999964</v>
      </c>
      <c r="I163" s="63"/>
      <c r="J163" s="270"/>
      <c r="K163" s="512"/>
      <c r="L163" s="512"/>
      <c r="M163" s="512"/>
      <c r="N163" s="362"/>
      <c r="O163" s="513"/>
      <c r="P163" s="512"/>
      <c r="Q163" s="514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9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3412</v>
      </c>
      <c r="B164" s="3"/>
      <c r="C164" s="3"/>
      <c r="D164" s="33">
        <f t="shared" si="4"/>
        <v>1600.0000000000018</v>
      </c>
      <c r="E164" s="9">
        <v>174.5</v>
      </c>
      <c r="F164" s="9">
        <v>436.49999999999955</v>
      </c>
      <c r="G164" s="514">
        <v>687.70000000000118</v>
      </c>
      <c r="H164" s="514">
        <v>301.30000000000109</v>
      </c>
      <c r="I164" s="63"/>
      <c r="J164" s="270"/>
      <c r="K164" s="512"/>
      <c r="L164" s="512"/>
      <c r="M164" s="512"/>
      <c r="N164" s="362"/>
      <c r="O164" s="513"/>
      <c r="P164" s="512"/>
      <c r="Q164" s="514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9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764</v>
      </c>
      <c r="B165" s="3"/>
      <c r="C165" s="3"/>
      <c r="D165" s="33">
        <f t="shared" si="4"/>
        <v>2241.9000000000019</v>
      </c>
      <c r="E165" s="9">
        <v>251.70000000000002</v>
      </c>
      <c r="F165" s="9">
        <v>795.2</v>
      </c>
      <c r="G165" s="514">
        <v>798.30000000000109</v>
      </c>
      <c r="H165" s="514">
        <v>396.70000000000073</v>
      </c>
      <c r="I165" s="63"/>
      <c r="J165" s="289"/>
      <c r="K165" s="512"/>
      <c r="L165" s="512"/>
      <c r="M165" s="512"/>
      <c r="N165" s="349"/>
      <c r="O165" s="513"/>
      <c r="P165" s="512"/>
      <c r="Q165" s="514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9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2179.6999999999962</v>
      </c>
      <c r="E166" s="9">
        <v>340</v>
      </c>
      <c r="F166" s="9">
        <v>655.19999999999959</v>
      </c>
      <c r="G166" s="514">
        <v>536.89999999999827</v>
      </c>
      <c r="H166" s="514">
        <v>647.59999999999854</v>
      </c>
      <c r="I166" s="63"/>
      <c r="J166" s="289"/>
      <c r="K166" s="515"/>
      <c r="L166" s="512"/>
      <c r="M166" s="512"/>
      <c r="N166" s="349"/>
      <c r="O166" s="513"/>
      <c r="P166" s="512"/>
      <c r="Q166" s="514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50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2126.7999999999988</v>
      </c>
      <c r="E167" s="9">
        <v>310.5</v>
      </c>
      <c r="F167" s="9">
        <v>417.59999999999991</v>
      </c>
      <c r="G167" s="514">
        <v>768.19999999999936</v>
      </c>
      <c r="H167" s="514">
        <v>630.49999999999955</v>
      </c>
      <c r="I167" s="63"/>
      <c r="J167" s="289"/>
      <c r="K167" s="512"/>
      <c r="L167" s="512"/>
      <c r="M167" s="512"/>
      <c r="N167" s="349"/>
      <c r="O167" s="513"/>
      <c r="P167" s="512"/>
      <c r="Q167" s="514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9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1659</v>
      </c>
      <c r="B168" s="3"/>
      <c r="C168" s="3"/>
      <c r="D168" s="33">
        <f t="shared" si="4"/>
        <v>2268.5</v>
      </c>
      <c r="E168" s="9">
        <v>383.59999999999997</v>
      </c>
      <c r="F168" s="9">
        <v>566.69999999999982</v>
      </c>
      <c r="G168" s="514">
        <v>607.20000000000027</v>
      </c>
      <c r="H168" s="514">
        <v>711</v>
      </c>
      <c r="I168" s="63"/>
      <c r="J168" s="289"/>
      <c r="K168" s="225"/>
      <c r="L168" s="512"/>
      <c r="M168" s="512"/>
      <c r="N168" s="349"/>
      <c r="O168" s="513"/>
      <c r="P168" s="512"/>
      <c r="Q168" s="514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50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1661</v>
      </c>
      <c r="B169" s="3"/>
      <c r="C169" s="3"/>
      <c r="D169" s="33">
        <f t="shared" si="4"/>
        <v>1930.8499999999988</v>
      </c>
      <c r="E169" s="9">
        <v>313.04999999999995</v>
      </c>
      <c r="F169" s="9">
        <v>548.80000000000018</v>
      </c>
      <c r="G169" s="514">
        <v>823.89999999999964</v>
      </c>
      <c r="H169" s="514">
        <v>245.099999999999</v>
      </c>
      <c r="I169" s="63"/>
      <c r="J169" s="288"/>
      <c r="K169" s="225"/>
      <c r="L169" s="512"/>
      <c r="M169" s="512"/>
      <c r="N169" s="350"/>
      <c r="O169" s="513"/>
      <c r="P169" s="512"/>
      <c r="Q169" s="514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50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3401</v>
      </c>
      <c r="B170" s="3"/>
      <c r="C170" s="3"/>
      <c r="D170" s="33">
        <f t="shared" si="4"/>
        <v>2438.8499999999995</v>
      </c>
      <c r="E170" s="9">
        <v>584.70000000000005</v>
      </c>
      <c r="F170" s="9">
        <v>664.69999999999959</v>
      </c>
      <c r="G170" s="514">
        <v>585.09999999999991</v>
      </c>
      <c r="H170" s="514">
        <v>604.34999999999991</v>
      </c>
      <c r="I170" s="63"/>
      <c r="J170" s="270"/>
      <c r="K170" s="512"/>
      <c r="L170" s="512"/>
      <c r="M170" s="512"/>
      <c r="N170" s="362"/>
      <c r="O170" s="513"/>
      <c r="P170" s="512"/>
      <c r="Q170" s="514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9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747</v>
      </c>
      <c r="B171" s="3"/>
      <c r="C171" s="3"/>
      <c r="D171" s="33">
        <f t="shared" si="4"/>
        <v>3145.700000000003</v>
      </c>
      <c r="E171" s="9">
        <v>721.3</v>
      </c>
      <c r="F171" s="9">
        <v>488.70000000000073</v>
      </c>
      <c r="G171" s="514">
        <v>1156.400000000001</v>
      </c>
      <c r="H171" s="514">
        <v>779.30000000000155</v>
      </c>
      <c r="I171" s="63"/>
      <c r="J171" s="289"/>
      <c r="K171" s="512"/>
      <c r="L171" s="512"/>
      <c r="M171" s="512"/>
      <c r="N171" s="349"/>
      <c r="O171" s="513"/>
      <c r="P171" s="512"/>
      <c r="Q171" s="514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50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2200.1999999999998</v>
      </c>
      <c r="E172" s="9">
        <v>278.3</v>
      </c>
      <c r="F172" s="9">
        <v>532.40000000000009</v>
      </c>
      <c r="G172" s="514">
        <v>840.59999999999991</v>
      </c>
      <c r="H172" s="514">
        <v>548.89999999999964</v>
      </c>
      <c r="I172" s="63"/>
      <c r="J172" s="288"/>
      <c r="K172" s="515"/>
      <c r="L172" s="512"/>
      <c r="M172" s="512"/>
      <c r="N172" s="350"/>
      <c r="O172" s="513"/>
      <c r="P172" s="512"/>
      <c r="Q172" s="514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50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779</v>
      </c>
      <c r="B173" s="3"/>
      <c r="C173" s="3"/>
      <c r="D173" s="33">
        <f t="shared" ref="D173:D204" si="5">SUM(E173:DZ173)</f>
        <v>2466.7000000000007</v>
      </c>
      <c r="E173" s="9">
        <v>217.59999999999997</v>
      </c>
      <c r="F173" s="9">
        <v>717.49999999999977</v>
      </c>
      <c r="G173" s="514">
        <v>589.5</v>
      </c>
      <c r="H173" s="514">
        <v>942.10000000000082</v>
      </c>
      <c r="I173" s="63"/>
      <c r="J173" s="288"/>
      <c r="K173" s="512"/>
      <c r="L173" s="512"/>
      <c r="M173" s="512"/>
      <c r="N173" s="350"/>
      <c r="O173" s="513"/>
      <c r="P173" s="512"/>
      <c r="Q173" s="514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9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2968.6999999999994</v>
      </c>
      <c r="E174" s="9">
        <v>602.80000000000007</v>
      </c>
      <c r="F174" s="9">
        <v>657.19999999999982</v>
      </c>
      <c r="G174" s="514">
        <v>910.09999999999991</v>
      </c>
      <c r="H174" s="514">
        <v>798.59999999999945</v>
      </c>
      <c r="I174" s="63"/>
      <c r="J174" s="289"/>
      <c r="K174" s="515"/>
      <c r="L174" s="512"/>
      <c r="M174" s="512"/>
      <c r="N174" s="349"/>
      <c r="O174" s="513"/>
      <c r="P174" s="512"/>
      <c r="Q174" s="514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9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3413</v>
      </c>
      <c r="B175" s="3"/>
      <c r="C175" s="3"/>
      <c r="D175" s="33">
        <f t="shared" si="5"/>
        <v>2191.6000000000013</v>
      </c>
      <c r="E175" s="9">
        <v>474.40000000000003</v>
      </c>
      <c r="F175" s="9">
        <v>488.80000000000064</v>
      </c>
      <c r="G175" s="514">
        <v>765.80000000000018</v>
      </c>
      <c r="H175" s="514">
        <v>462.60000000000036</v>
      </c>
      <c r="I175" s="63"/>
      <c r="J175" s="270"/>
      <c r="K175" s="512"/>
      <c r="L175" s="512"/>
      <c r="M175" s="512"/>
      <c r="N175" s="362"/>
      <c r="O175" s="513"/>
      <c r="P175" s="512"/>
      <c r="Q175" s="514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9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765</v>
      </c>
      <c r="B176" s="3"/>
      <c r="C176" s="3"/>
      <c r="D176" s="33">
        <f t="shared" si="5"/>
        <v>2278.3000000000002</v>
      </c>
      <c r="E176" s="9">
        <v>476.29999999999995</v>
      </c>
      <c r="F176" s="9">
        <v>790.69999999999936</v>
      </c>
      <c r="G176" s="514">
        <v>601.09999999999991</v>
      </c>
      <c r="H176" s="514">
        <v>410.20000000000073</v>
      </c>
      <c r="I176" s="63"/>
      <c r="J176" s="288"/>
      <c r="K176" s="512"/>
      <c r="L176" s="512"/>
      <c r="M176" s="512"/>
      <c r="N176" s="350"/>
      <c r="O176" s="513"/>
      <c r="P176" s="512"/>
      <c r="Q176" s="514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9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2574.6000000000013</v>
      </c>
      <c r="E177" s="9">
        <v>335.7</v>
      </c>
      <c r="F177" s="9">
        <v>339.59999999999945</v>
      </c>
      <c r="G177" s="514">
        <v>1083.8000000000006</v>
      </c>
      <c r="H177" s="514">
        <v>815.50000000000091</v>
      </c>
      <c r="I177" s="63"/>
      <c r="J177" s="289"/>
      <c r="K177" s="512"/>
      <c r="L177" s="512"/>
      <c r="M177" s="512"/>
      <c r="N177" s="349"/>
      <c r="O177" s="513"/>
      <c r="P177" s="512"/>
      <c r="Q177" s="514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50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739</v>
      </c>
      <c r="B178" s="3"/>
      <c r="C178" s="3"/>
      <c r="D178" s="33">
        <f t="shared" si="5"/>
        <v>2438.1999999999975</v>
      </c>
      <c r="E178" s="9">
        <v>264.5</v>
      </c>
      <c r="F178" s="9">
        <v>727</v>
      </c>
      <c r="G178" s="514">
        <v>932.19999999999936</v>
      </c>
      <c r="H178" s="514">
        <v>514.49999999999818</v>
      </c>
      <c r="I178" s="63"/>
      <c r="J178" s="289"/>
      <c r="K178" s="512"/>
      <c r="L178" s="512"/>
      <c r="M178" s="512"/>
      <c r="N178" s="349"/>
      <c r="O178" s="513"/>
      <c r="P178" s="512"/>
      <c r="Q178" s="514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9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1665</v>
      </c>
      <c r="B179" s="3"/>
      <c r="C179" s="3"/>
      <c r="D179" s="33">
        <f t="shared" si="5"/>
        <v>2908.9999999999955</v>
      </c>
      <c r="E179" s="9">
        <v>500.29999999999995</v>
      </c>
      <c r="F179" s="9">
        <v>677.19999999999936</v>
      </c>
      <c r="G179" s="514">
        <v>936.699999999998</v>
      </c>
      <c r="H179" s="514">
        <v>794.79999999999836</v>
      </c>
      <c r="I179" s="63"/>
      <c r="J179" s="289"/>
      <c r="K179" s="225"/>
      <c r="L179" s="512"/>
      <c r="M179" s="512"/>
      <c r="N179" s="349"/>
      <c r="O179" s="513"/>
      <c r="P179" s="512"/>
      <c r="Q179" s="514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9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3428</v>
      </c>
      <c r="B180" s="3"/>
      <c r="C180" s="3"/>
      <c r="D180" s="33">
        <f t="shared" si="5"/>
        <v>1947.6999999999982</v>
      </c>
      <c r="E180" s="9">
        <v>125.8</v>
      </c>
      <c r="F180" s="9">
        <v>643.59999999999945</v>
      </c>
      <c r="G180" s="514">
        <v>570.19999999999982</v>
      </c>
      <c r="H180" s="514">
        <v>608.099999999999</v>
      </c>
      <c r="I180" s="63"/>
      <c r="J180" s="270"/>
      <c r="K180" s="512"/>
      <c r="L180" s="512"/>
      <c r="M180" s="512"/>
      <c r="N180" s="362"/>
      <c r="O180" s="513"/>
      <c r="P180" s="512"/>
      <c r="Q180" s="514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9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780</v>
      </c>
      <c r="B181" s="3"/>
      <c r="C181" s="3"/>
      <c r="D181" s="33">
        <f t="shared" si="5"/>
        <v>3157.5000000000009</v>
      </c>
      <c r="E181" s="9">
        <v>696</v>
      </c>
      <c r="F181" s="9">
        <v>725.10000000000036</v>
      </c>
      <c r="G181" s="514">
        <v>887.70000000000027</v>
      </c>
      <c r="H181" s="514">
        <v>848.70000000000027</v>
      </c>
      <c r="I181" s="63"/>
      <c r="J181" s="289"/>
      <c r="K181" s="515"/>
      <c r="L181" s="512"/>
      <c r="M181" s="512"/>
      <c r="N181" s="349"/>
      <c r="O181" s="513"/>
      <c r="P181" s="512"/>
      <c r="Q181" s="514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9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2065</v>
      </c>
      <c r="B182" s="3"/>
      <c r="C182" s="3"/>
      <c r="D182" s="33">
        <f t="shared" si="5"/>
        <v>1742.7999999999975</v>
      </c>
      <c r="E182" s="9">
        <v>447.00000000000006</v>
      </c>
      <c r="F182" s="9">
        <v>393.09999999999945</v>
      </c>
      <c r="G182" s="514">
        <v>702.19999999999891</v>
      </c>
      <c r="H182" s="514">
        <v>200.49999999999909</v>
      </c>
      <c r="I182" s="63"/>
      <c r="J182" s="289"/>
      <c r="K182" s="515"/>
      <c r="L182" s="512"/>
      <c r="M182" s="512"/>
      <c r="N182" s="349"/>
      <c r="O182" s="513"/>
      <c r="P182" s="512"/>
      <c r="Q182" s="514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9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750</v>
      </c>
      <c r="B183" s="3"/>
      <c r="C183" s="3"/>
      <c r="D183" s="33">
        <f t="shared" si="5"/>
        <v>3155.9499999999989</v>
      </c>
      <c r="E183" s="9">
        <v>579.25</v>
      </c>
      <c r="F183" s="9">
        <v>680.09999999999854</v>
      </c>
      <c r="G183" s="514">
        <v>1002.5999999999995</v>
      </c>
      <c r="H183" s="514">
        <v>894.00000000000091</v>
      </c>
      <c r="I183" s="63"/>
      <c r="J183" s="289"/>
      <c r="K183" s="512"/>
      <c r="L183" s="512"/>
      <c r="M183" s="512"/>
      <c r="N183" s="349"/>
      <c r="O183" s="513"/>
      <c r="P183" s="512"/>
      <c r="Q183" s="514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9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749</v>
      </c>
      <c r="B184" s="3"/>
      <c r="C184" s="3"/>
      <c r="D184" s="33">
        <f t="shared" si="5"/>
        <v>2543.1000000000013</v>
      </c>
      <c r="E184" s="9">
        <v>209.69999999999996</v>
      </c>
      <c r="F184" s="9">
        <v>582.80000000000041</v>
      </c>
      <c r="G184" s="514">
        <v>1033.9000000000001</v>
      </c>
      <c r="H184" s="514">
        <v>716.70000000000073</v>
      </c>
      <c r="I184" s="63"/>
      <c r="J184" s="289"/>
      <c r="K184" s="512"/>
      <c r="L184" s="512"/>
      <c r="M184" s="512"/>
      <c r="N184" s="349"/>
      <c r="O184" s="513"/>
      <c r="P184" s="512"/>
      <c r="Q184" s="514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9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2067</v>
      </c>
      <c r="B185" s="3"/>
      <c r="C185" s="3"/>
      <c r="D185" s="33">
        <f t="shared" si="5"/>
        <v>1222.1999999999994</v>
      </c>
      <c r="E185" s="9">
        <v>73.900000000000006</v>
      </c>
      <c r="F185" s="9">
        <v>196.39999999999964</v>
      </c>
      <c r="G185" s="514">
        <v>428.89999999999964</v>
      </c>
      <c r="H185" s="514">
        <v>523</v>
      </c>
      <c r="I185" s="63"/>
      <c r="J185" s="289"/>
      <c r="K185" s="515"/>
      <c r="L185" s="512"/>
      <c r="M185" s="512"/>
      <c r="N185" s="349"/>
      <c r="O185" s="513"/>
      <c r="P185" s="512"/>
      <c r="Q185" s="514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9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2172</v>
      </c>
      <c r="B186" s="3"/>
      <c r="C186" s="3"/>
      <c r="D186" s="33">
        <f t="shared" si="5"/>
        <v>1974.2999999999988</v>
      </c>
      <c r="E186" s="9">
        <v>415.4</v>
      </c>
      <c r="F186" s="9">
        <v>506.79999999999973</v>
      </c>
      <c r="G186" s="514">
        <v>548.59999999999945</v>
      </c>
      <c r="H186" s="514">
        <v>503.49999999999955</v>
      </c>
      <c r="I186" s="63"/>
      <c r="J186" s="289"/>
      <c r="K186" s="515"/>
      <c r="L186" s="512"/>
      <c r="M186" s="512"/>
      <c r="N186" s="349"/>
      <c r="O186" s="513"/>
      <c r="P186" s="512"/>
      <c r="Q186" s="514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9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3408</v>
      </c>
      <c r="B187" s="3"/>
      <c r="C187" s="3"/>
      <c r="D187" s="33">
        <f t="shared" si="5"/>
        <v>2388.9000000000024</v>
      </c>
      <c r="E187" s="9">
        <v>427.70000000000005</v>
      </c>
      <c r="F187" s="9">
        <v>414.90000000000055</v>
      </c>
      <c r="G187" s="514">
        <v>701.900000000001</v>
      </c>
      <c r="H187" s="514">
        <v>844.400000000001</v>
      </c>
      <c r="I187" s="63"/>
      <c r="J187" s="270"/>
      <c r="K187" s="512"/>
      <c r="L187" s="512"/>
      <c r="M187" s="512"/>
      <c r="N187" s="362"/>
      <c r="O187" s="513"/>
      <c r="P187" s="512"/>
      <c r="Q187" s="514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9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734</v>
      </c>
      <c r="B188" s="3"/>
      <c r="C188" s="3"/>
      <c r="D188" s="33">
        <f t="shared" si="5"/>
        <v>3033.5999999999985</v>
      </c>
      <c r="E188" s="9">
        <v>398.3</v>
      </c>
      <c r="F188" s="9">
        <v>683.19999999999936</v>
      </c>
      <c r="G188" s="514">
        <v>929.79999999999927</v>
      </c>
      <c r="H188" s="514">
        <v>1022.3000000000002</v>
      </c>
      <c r="I188" s="63"/>
      <c r="J188" s="289"/>
      <c r="K188" s="512"/>
      <c r="L188" s="512"/>
      <c r="M188" s="512"/>
      <c r="N188" s="349"/>
      <c r="O188" s="513"/>
      <c r="P188" s="512"/>
      <c r="Q188" s="514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9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3411</v>
      </c>
      <c r="B189" s="3"/>
      <c r="C189" s="3"/>
      <c r="D189" s="33">
        <f t="shared" si="5"/>
        <v>2589.3999999999987</v>
      </c>
      <c r="E189" s="9">
        <v>280.89999999999998</v>
      </c>
      <c r="F189" s="9">
        <v>655.90000000000009</v>
      </c>
      <c r="G189" s="514">
        <v>893.29999999999882</v>
      </c>
      <c r="H189" s="514">
        <v>759.29999999999973</v>
      </c>
      <c r="I189" s="63"/>
      <c r="J189" s="270"/>
      <c r="K189" s="512"/>
      <c r="L189" s="512"/>
      <c r="M189" s="512"/>
      <c r="N189" s="362"/>
      <c r="O189" s="513"/>
      <c r="P189" s="512"/>
      <c r="Q189" s="514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9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2017</v>
      </c>
      <c r="B190" s="3"/>
      <c r="C190" s="3"/>
      <c r="D190" s="33">
        <f t="shared" si="5"/>
        <v>2608.9</v>
      </c>
      <c r="E190" s="9">
        <v>360.9</v>
      </c>
      <c r="F190" s="9">
        <v>756.2000000000005</v>
      </c>
      <c r="G190" s="514">
        <v>728.40000000000009</v>
      </c>
      <c r="H190" s="514">
        <v>763.39999999999964</v>
      </c>
      <c r="I190" s="63"/>
      <c r="J190" s="289"/>
      <c r="K190" s="515"/>
      <c r="L190" s="512"/>
      <c r="M190" s="512"/>
      <c r="N190" s="349"/>
      <c r="O190" s="513"/>
      <c r="P190" s="512"/>
      <c r="Q190" s="514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9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3430</v>
      </c>
      <c r="B191" s="3"/>
      <c r="C191" s="3"/>
      <c r="D191" s="33">
        <f t="shared" si="5"/>
        <v>1892.7500000000005</v>
      </c>
      <c r="E191" s="9">
        <v>256.89999999999998</v>
      </c>
      <c r="F191" s="9">
        <v>362.59999999999945</v>
      </c>
      <c r="G191" s="514">
        <v>756.20000000000073</v>
      </c>
      <c r="H191" s="514">
        <v>517.05000000000018</v>
      </c>
      <c r="I191" s="63"/>
      <c r="J191" s="270"/>
      <c r="K191" s="512"/>
      <c r="L191" s="512"/>
      <c r="M191" s="512"/>
      <c r="N191" s="362"/>
      <c r="O191" s="513"/>
      <c r="P191" s="512"/>
      <c r="Q191" s="514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9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2643.9999999999945</v>
      </c>
      <c r="E192" s="9">
        <v>486.50000000000011</v>
      </c>
      <c r="F192" s="9">
        <v>496.19999999999936</v>
      </c>
      <c r="G192" s="514">
        <v>942.49999999999955</v>
      </c>
      <c r="H192" s="514">
        <v>718.79999999999563</v>
      </c>
      <c r="I192" s="63"/>
      <c r="J192" s="288"/>
      <c r="K192" s="515"/>
      <c r="L192" s="512"/>
      <c r="M192" s="512"/>
      <c r="N192" s="350"/>
      <c r="O192" s="513"/>
      <c r="P192" s="512"/>
      <c r="Q192" s="514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9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791</v>
      </c>
      <c r="B193" s="3"/>
      <c r="C193" s="3"/>
      <c r="D193" s="33">
        <f t="shared" si="5"/>
        <v>1701.5999999999972</v>
      </c>
      <c r="E193" s="9">
        <v>279.39999999999998</v>
      </c>
      <c r="F193" s="9">
        <v>525.99999999999886</v>
      </c>
      <c r="G193" s="514">
        <v>588.19999999999936</v>
      </c>
      <c r="H193" s="514">
        <v>307.99999999999909</v>
      </c>
      <c r="I193" s="63"/>
      <c r="J193" s="289"/>
      <c r="K193" s="512"/>
      <c r="L193" s="512"/>
      <c r="M193" s="512"/>
      <c r="N193" s="349"/>
      <c r="O193" s="513"/>
      <c r="P193" s="512"/>
      <c r="Q193" s="514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9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3414</v>
      </c>
      <c r="B194" s="3"/>
      <c r="C194" s="3"/>
      <c r="D194" s="33">
        <f t="shared" si="5"/>
        <v>1347.9000000000008</v>
      </c>
      <c r="E194" s="9">
        <v>188.20000000000002</v>
      </c>
      <c r="F194" s="9">
        <v>288.40000000000055</v>
      </c>
      <c r="G194" s="514">
        <v>523.80000000000018</v>
      </c>
      <c r="H194" s="514">
        <v>347.5</v>
      </c>
      <c r="I194" s="63"/>
      <c r="J194" s="270"/>
      <c r="K194" s="512"/>
      <c r="L194" s="512"/>
      <c r="M194" s="512"/>
      <c r="N194" s="362"/>
      <c r="O194" s="513"/>
      <c r="P194" s="512"/>
      <c r="Q194" s="514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9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756</v>
      </c>
      <c r="B195" s="3"/>
      <c r="C195" s="3"/>
      <c r="D195" s="33">
        <f t="shared" si="5"/>
        <v>1451.4000000000015</v>
      </c>
      <c r="E195" s="9">
        <v>115</v>
      </c>
      <c r="F195" s="9">
        <v>524.10000000000082</v>
      </c>
      <c r="G195" s="514">
        <v>687.80000000000018</v>
      </c>
      <c r="H195" s="514">
        <v>124.50000000000045</v>
      </c>
      <c r="I195" s="63"/>
      <c r="J195" s="289"/>
      <c r="K195" s="512"/>
      <c r="L195" s="512"/>
      <c r="M195" s="512"/>
      <c r="N195" s="349"/>
      <c r="O195" s="513"/>
      <c r="P195" s="512"/>
      <c r="Q195" s="514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9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783</v>
      </c>
      <c r="B196" s="3"/>
      <c r="C196" s="3"/>
      <c r="D196" s="33">
        <f t="shared" si="5"/>
        <v>1888.200000000001</v>
      </c>
      <c r="E196" s="9">
        <v>103.69999999999999</v>
      </c>
      <c r="F196" s="9">
        <v>549.30000000000064</v>
      </c>
      <c r="G196" s="514">
        <v>657.5</v>
      </c>
      <c r="H196" s="514">
        <v>577.70000000000027</v>
      </c>
      <c r="I196" s="63"/>
      <c r="J196" s="288"/>
      <c r="K196" s="512"/>
      <c r="L196" s="512"/>
      <c r="M196" s="512"/>
      <c r="N196" s="350"/>
      <c r="O196" s="513"/>
      <c r="P196" s="512"/>
      <c r="Q196" s="514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9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2521.4999999999986</v>
      </c>
      <c r="E197" s="9">
        <v>271.10000000000002</v>
      </c>
      <c r="F197" s="9">
        <v>866.19999999999891</v>
      </c>
      <c r="G197" s="514">
        <v>819.19999999999891</v>
      </c>
      <c r="H197" s="514">
        <v>565.00000000000091</v>
      </c>
      <c r="I197" s="63"/>
      <c r="J197" s="289"/>
      <c r="K197" s="512"/>
      <c r="L197" s="512"/>
      <c r="M197" s="512"/>
      <c r="N197" s="349"/>
      <c r="O197" s="513"/>
      <c r="P197" s="512"/>
      <c r="Q197" s="514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9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3553.7000000000021</v>
      </c>
      <c r="E198" s="9">
        <v>611.40000000000009</v>
      </c>
      <c r="F198" s="9">
        <v>949.60000000000036</v>
      </c>
      <c r="G198" s="514">
        <v>1058.9000000000015</v>
      </c>
      <c r="H198" s="514">
        <v>933.80000000000018</v>
      </c>
      <c r="I198" s="63"/>
      <c r="J198" s="289"/>
      <c r="K198" s="516"/>
      <c r="L198" s="512"/>
      <c r="M198" s="512"/>
      <c r="N198" s="349"/>
      <c r="O198" s="513"/>
      <c r="P198" s="512"/>
      <c r="Q198" s="514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9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2239.399999999996</v>
      </c>
      <c r="E199" s="9">
        <v>393.59999999999997</v>
      </c>
      <c r="F199" s="9">
        <v>412.89999999999918</v>
      </c>
      <c r="G199" s="514">
        <v>887.59999999999854</v>
      </c>
      <c r="H199" s="514">
        <v>545.29999999999836</v>
      </c>
      <c r="I199" s="63"/>
      <c r="J199" s="289"/>
      <c r="K199" s="515"/>
      <c r="L199" s="512"/>
      <c r="M199" s="512"/>
      <c r="N199" s="349"/>
      <c r="O199" s="513"/>
      <c r="P199" s="512"/>
      <c r="Q199" s="514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9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1667</v>
      </c>
      <c r="B200" s="3"/>
      <c r="C200" s="3"/>
      <c r="D200" s="33">
        <f t="shared" si="5"/>
        <v>2539.8000000000025</v>
      </c>
      <c r="E200" s="9">
        <v>361</v>
      </c>
      <c r="F200" s="9">
        <v>374.99999999999955</v>
      </c>
      <c r="G200" s="514">
        <v>1027.0000000000005</v>
      </c>
      <c r="H200" s="514">
        <v>776.80000000000246</v>
      </c>
      <c r="I200" s="63"/>
      <c r="J200" s="289"/>
      <c r="K200" s="225"/>
      <c r="L200" s="512"/>
      <c r="M200" s="512"/>
      <c r="N200" s="349"/>
      <c r="O200" s="513"/>
      <c r="P200" s="512"/>
      <c r="Q200" s="514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9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2045</v>
      </c>
      <c r="B201" s="3"/>
      <c r="C201" s="3"/>
      <c r="D201" s="33">
        <f t="shared" si="5"/>
        <v>2395.0000000000009</v>
      </c>
      <c r="E201" s="9">
        <v>127.8</v>
      </c>
      <c r="F201" s="9">
        <v>807.5</v>
      </c>
      <c r="G201" s="514">
        <v>799.70000000000073</v>
      </c>
      <c r="H201" s="514">
        <v>660.00000000000045</v>
      </c>
      <c r="I201" s="63"/>
      <c r="J201" s="289"/>
      <c r="K201" s="515"/>
      <c r="L201" s="512"/>
      <c r="M201" s="512"/>
      <c r="N201" s="349"/>
      <c r="O201" s="513"/>
      <c r="P201" s="512"/>
      <c r="Q201" s="514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9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2504.3999999999996</v>
      </c>
      <c r="E202" s="9">
        <v>283.79999999999995</v>
      </c>
      <c r="F202" s="9">
        <v>495.79999999999995</v>
      </c>
      <c r="G202" s="514">
        <v>933.09999999999945</v>
      </c>
      <c r="H202" s="514">
        <v>791.70000000000027</v>
      </c>
      <c r="I202" s="63"/>
      <c r="J202" s="270"/>
      <c r="K202" s="512"/>
      <c r="L202" s="512"/>
      <c r="M202" s="512"/>
      <c r="N202" s="362"/>
      <c r="O202" s="513"/>
      <c r="P202" s="512"/>
      <c r="Q202" s="514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9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3426</v>
      </c>
      <c r="B203" s="3"/>
      <c r="C203" s="3"/>
      <c r="D203" s="33">
        <f t="shared" si="5"/>
        <v>2786.2000000000025</v>
      </c>
      <c r="E203" s="9">
        <v>500.30000000000007</v>
      </c>
      <c r="F203" s="9">
        <v>824.00000000000045</v>
      </c>
      <c r="G203" s="514">
        <v>905.30000000000155</v>
      </c>
      <c r="H203" s="514">
        <v>556.60000000000036</v>
      </c>
      <c r="I203" s="63"/>
      <c r="J203" s="270"/>
      <c r="K203" s="512"/>
      <c r="L203" s="512"/>
      <c r="M203" s="512"/>
      <c r="N203" s="362"/>
      <c r="O203" s="513"/>
      <c r="P203" s="512"/>
      <c r="Q203" s="514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9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1664</v>
      </c>
      <c r="B204" s="3"/>
      <c r="C204" s="3"/>
      <c r="D204" s="33">
        <f t="shared" si="5"/>
        <v>2654.299999999997</v>
      </c>
      <c r="E204" s="9">
        <v>558.4</v>
      </c>
      <c r="F204" s="9">
        <v>489.49999999999909</v>
      </c>
      <c r="G204" s="514">
        <v>927.09999999999854</v>
      </c>
      <c r="H204" s="514">
        <v>679.29999999999927</v>
      </c>
      <c r="I204" s="63"/>
      <c r="J204" s="289"/>
      <c r="K204" s="225"/>
      <c r="L204" s="512"/>
      <c r="M204" s="512"/>
      <c r="N204" s="349"/>
      <c r="O204" s="513"/>
      <c r="P204" s="512"/>
      <c r="Q204" s="514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9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2818.7999999999993</v>
      </c>
      <c r="E205" s="9">
        <v>249.79999999999998</v>
      </c>
      <c r="F205" s="9">
        <v>667</v>
      </c>
      <c r="G205" s="514">
        <v>1089.4999999999995</v>
      </c>
      <c r="H205" s="514">
        <v>812.5</v>
      </c>
      <c r="I205" s="63"/>
      <c r="J205" s="289"/>
      <c r="K205" s="516"/>
      <c r="L205" s="512"/>
      <c r="M205" s="512"/>
      <c r="N205" s="349"/>
      <c r="O205" s="513"/>
      <c r="P205" s="512"/>
      <c r="Q205" s="514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9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754</v>
      </c>
      <c r="B206" s="3"/>
      <c r="C206" s="3"/>
      <c r="D206" s="33">
        <f>SUM(E206:DZ206)</f>
        <v>2240.1999999999994</v>
      </c>
      <c r="E206" s="9">
        <v>219</v>
      </c>
      <c r="F206" s="9">
        <v>586.79999999999973</v>
      </c>
      <c r="G206" s="514">
        <v>920.59999999999945</v>
      </c>
      <c r="H206" s="514">
        <v>513.80000000000018</v>
      </c>
      <c r="I206" s="63"/>
      <c r="J206" s="289"/>
      <c r="K206" s="512"/>
      <c r="L206" s="512"/>
      <c r="M206" s="512"/>
      <c r="N206" s="349"/>
      <c r="O206" s="513"/>
      <c r="P206" s="512"/>
      <c r="Q206" s="514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9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3397</v>
      </c>
      <c r="B207" s="3"/>
      <c r="C207" s="3"/>
      <c r="D207" s="33">
        <f>SUM(E207:DZ207)</f>
        <v>1452.3499999999997</v>
      </c>
      <c r="E207" s="9">
        <v>405.2</v>
      </c>
      <c r="F207" s="9">
        <v>120.79999999999973</v>
      </c>
      <c r="G207" s="514">
        <v>664.29999999999927</v>
      </c>
      <c r="H207" s="514">
        <v>262.05000000000064</v>
      </c>
      <c r="I207" s="63"/>
      <c r="J207" s="288"/>
      <c r="K207" s="515"/>
      <c r="L207" s="512"/>
      <c r="M207" s="512"/>
      <c r="N207" s="350"/>
      <c r="O207" s="513"/>
      <c r="P207" s="512"/>
      <c r="Q207" s="514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9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2023</v>
      </c>
      <c r="B208" s="3"/>
      <c r="C208" s="3"/>
      <c r="D208" s="33">
        <f>SUM(E208:DZ208)</f>
        <v>2731.4</v>
      </c>
      <c r="E208" s="9">
        <v>325.5</v>
      </c>
      <c r="F208" s="9">
        <v>509.99999999999955</v>
      </c>
      <c r="G208" s="514">
        <v>1273.1999999999998</v>
      </c>
      <c r="H208" s="514">
        <v>622.70000000000073</v>
      </c>
      <c r="I208" s="63"/>
      <c r="J208" s="289"/>
      <c r="K208" s="515"/>
      <c r="L208" s="512"/>
      <c r="M208" s="512"/>
      <c r="N208" s="349"/>
      <c r="O208" s="513"/>
      <c r="P208" s="512"/>
      <c r="Q208" s="514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9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1555</v>
      </c>
      <c r="B212"/>
      <c r="C212"/>
      <c r="D212" s="32" t="s">
        <v>40</v>
      </c>
      <c r="E212" s="110" t="s">
        <v>2336</v>
      </c>
      <c r="F212" s="110" t="s">
        <v>4895</v>
      </c>
      <c r="G212" s="110" t="s">
        <v>4896</v>
      </c>
      <c r="H212" s="110" t="s">
        <v>4897</v>
      </c>
      <c r="I212" s="110" t="s">
        <v>5007</v>
      </c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3409</v>
      </c>
      <c r="B213" s="3"/>
      <c r="C213" s="3"/>
      <c r="D213" s="33">
        <f t="shared" ref="D213:D244" si="6">SUM(E213:DZ213)</f>
        <v>281</v>
      </c>
      <c r="E213" s="9">
        <v>78.5</v>
      </c>
      <c r="F213" s="9">
        <v>91.3</v>
      </c>
      <c r="G213" s="9">
        <v>53.000000000000007</v>
      </c>
      <c r="H213" s="9">
        <v>58.2</v>
      </c>
      <c r="I213" s="514">
        <v>0</v>
      </c>
      <c r="J213" s="63"/>
      <c r="K213" s="512"/>
      <c r="L213" s="512"/>
      <c r="M213" s="362"/>
      <c r="N213" s="513"/>
      <c r="O213" s="512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9"/>
      <c r="AM213" s="63"/>
      <c r="AN213" s="63"/>
    </row>
    <row r="214" spans="1:40" ht="15.75">
      <c r="A214" s="60" t="s">
        <v>2025</v>
      </c>
      <c r="B214" s="3"/>
      <c r="C214" s="3"/>
      <c r="D214" s="33">
        <f t="shared" si="6"/>
        <v>289.30000000000013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514">
        <v>30.800000000000004</v>
      </c>
      <c r="J214" s="63"/>
      <c r="K214" s="515"/>
      <c r="L214" s="512"/>
      <c r="M214" s="349"/>
      <c r="N214" s="513"/>
      <c r="O214" s="512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9"/>
      <c r="AM214" s="63"/>
      <c r="AN214" s="63"/>
    </row>
    <row r="215" spans="1:40" ht="15.75">
      <c r="A215" s="82" t="s">
        <v>1662</v>
      </c>
      <c r="B215" s="3"/>
      <c r="C215" s="3"/>
      <c r="D215" s="33">
        <f t="shared" si="6"/>
        <v>311.79999999999956</v>
      </c>
      <c r="E215" s="9">
        <v>64.499999999999545</v>
      </c>
      <c r="F215" s="9">
        <v>93.5</v>
      </c>
      <c r="G215" s="9">
        <v>50.3</v>
      </c>
      <c r="H215" s="9">
        <v>103.5</v>
      </c>
      <c r="I215" s="514">
        <v>0</v>
      </c>
      <c r="J215" s="63"/>
      <c r="K215" s="225"/>
      <c r="L215" s="512"/>
      <c r="M215" s="349"/>
      <c r="N215" s="513"/>
      <c r="O215" s="512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50"/>
      <c r="AM215" s="63"/>
      <c r="AN215" s="63"/>
    </row>
    <row r="216" spans="1:40" ht="15.75">
      <c r="A216" s="60" t="s">
        <v>2018</v>
      </c>
      <c r="B216" s="3"/>
      <c r="C216" s="3"/>
      <c r="D216" s="33">
        <f t="shared" si="6"/>
        <v>229.7000000000001</v>
      </c>
      <c r="E216" s="9">
        <v>30.000000000000114</v>
      </c>
      <c r="F216" s="9">
        <v>80</v>
      </c>
      <c r="G216" s="9">
        <v>16.5</v>
      </c>
      <c r="H216" s="9">
        <v>48</v>
      </c>
      <c r="I216" s="514">
        <v>55.2</v>
      </c>
      <c r="J216" s="63"/>
      <c r="K216" s="515"/>
      <c r="L216" s="512"/>
      <c r="M216" s="349"/>
      <c r="N216" s="513"/>
      <c r="O216" s="512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9"/>
      <c r="AM216" s="63"/>
      <c r="AN216" s="63"/>
    </row>
    <row r="217" spans="1:40" ht="15.75">
      <c r="A217" s="82" t="s">
        <v>1657</v>
      </c>
      <c r="B217" s="3"/>
      <c r="C217" s="3"/>
      <c r="D217" s="33">
        <f t="shared" si="6"/>
        <v>226.69999999999979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514">
        <v>27.500000000000004</v>
      </c>
      <c r="J217" s="63"/>
      <c r="K217" s="225"/>
      <c r="L217" s="512"/>
      <c r="M217" s="349"/>
      <c r="N217" s="513"/>
      <c r="O217" s="512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9"/>
      <c r="AM217" s="63"/>
      <c r="AN217" s="63"/>
    </row>
    <row r="218" spans="1:40" ht="15.75">
      <c r="A218" s="82" t="s">
        <v>1652</v>
      </c>
      <c r="B218" s="3"/>
      <c r="C218" s="3"/>
      <c r="D218" s="33">
        <f t="shared" si="6"/>
        <v>479.29999999999973</v>
      </c>
      <c r="E218" s="9">
        <v>77.499999999999773</v>
      </c>
      <c r="F218" s="9">
        <v>223</v>
      </c>
      <c r="G218" s="9">
        <v>41.4</v>
      </c>
      <c r="H218" s="9">
        <v>102.5</v>
      </c>
      <c r="I218" s="514">
        <v>34.900000000000006</v>
      </c>
      <c r="J218" s="63"/>
      <c r="K218" s="225"/>
      <c r="L218" s="512"/>
      <c r="M218" s="349"/>
      <c r="N218" s="513"/>
      <c r="O218" s="512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9"/>
      <c r="AM218" s="63"/>
      <c r="AN218" s="63"/>
    </row>
    <row r="219" spans="1:40" ht="15.75">
      <c r="A219" s="3" t="s">
        <v>3398</v>
      </c>
      <c r="B219" s="3"/>
      <c r="C219" s="3"/>
      <c r="D219" s="33">
        <f t="shared" si="6"/>
        <v>266.39999999999975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514">
        <v>0</v>
      </c>
      <c r="J219" s="63"/>
      <c r="K219" s="512"/>
      <c r="L219" s="512"/>
      <c r="M219" s="362"/>
      <c r="N219" s="513"/>
      <c r="O219" s="512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9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135.30000000000001</v>
      </c>
      <c r="E220" s="9">
        <v>0</v>
      </c>
      <c r="F220" s="9">
        <v>21.700000000000003</v>
      </c>
      <c r="G220" s="9">
        <v>36</v>
      </c>
      <c r="H220" s="9">
        <v>19.5</v>
      </c>
      <c r="I220" s="514">
        <v>58.099999999999994</v>
      </c>
      <c r="J220" s="63"/>
      <c r="K220" s="515"/>
      <c r="L220" s="512"/>
      <c r="M220" s="349"/>
      <c r="N220" s="513"/>
      <c r="O220" s="512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9"/>
      <c r="AM220" s="63"/>
      <c r="AN220" s="63"/>
    </row>
    <row r="221" spans="1:40" ht="15.75">
      <c r="A221" s="60" t="s">
        <v>2038</v>
      </c>
      <c r="B221" s="3"/>
      <c r="C221" s="3"/>
      <c r="D221" s="33">
        <f t="shared" si="6"/>
        <v>286.99999999999989</v>
      </c>
      <c r="E221" s="9">
        <v>16.899999999999864</v>
      </c>
      <c r="F221" s="9">
        <v>112.5</v>
      </c>
      <c r="G221" s="9">
        <v>103.6</v>
      </c>
      <c r="H221" s="9">
        <v>54</v>
      </c>
      <c r="I221" s="514">
        <v>0</v>
      </c>
      <c r="J221" s="63"/>
      <c r="K221" s="515"/>
      <c r="L221" s="512"/>
      <c r="M221" s="349"/>
      <c r="N221" s="513"/>
      <c r="O221" s="512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9"/>
      <c r="AM221" s="63"/>
      <c r="AN221" s="63"/>
    </row>
    <row r="222" spans="1:40" ht="15.75">
      <c r="A222" s="3" t="s">
        <v>3417</v>
      </c>
      <c r="B222" s="3"/>
      <c r="C222" s="3"/>
      <c r="D222" s="33">
        <f t="shared" si="6"/>
        <v>337.4</v>
      </c>
      <c r="E222" s="9">
        <v>52.5</v>
      </c>
      <c r="F222" s="9">
        <v>139.1</v>
      </c>
      <c r="G222" s="9">
        <v>69.3</v>
      </c>
      <c r="H222" s="9">
        <v>32.5</v>
      </c>
      <c r="I222" s="514">
        <v>44</v>
      </c>
      <c r="J222" s="63"/>
      <c r="K222" s="512"/>
      <c r="L222" s="512"/>
      <c r="M222" s="362"/>
      <c r="N222" s="513"/>
      <c r="O222" s="512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50"/>
      <c r="AM222" s="63"/>
      <c r="AN222" s="63"/>
    </row>
    <row r="223" spans="1:40" ht="15.75">
      <c r="A223" s="82" t="s">
        <v>1658</v>
      </c>
      <c r="B223" s="3"/>
      <c r="C223" s="3"/>
      <c r="D223" s="33">
        <f t="shared" si="6"/>
        <v>217.3</v>
      </c>
      <c r="E223" s="9">
        <v>92.5</v>
      </c>
      <c r="F223" s="9">
        <v>60</v>
      </c>
      <c r="G223" s="9">
        <v>64.800000000000011</v>
      </c>
      <c r="H223" s="9">
        <v>0</v>
      </c>
      <c r="I223" s="514">
        <v>0</v>
      </c>
      <c r="J223" s="63"/>
      <c r="K223" s="225"/>
      <c r="L223" s="512"/>
      <c r="M223" s="349"/>
      <c r="N223" s="513"/>
      <c r="O223" s="512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9"/>
      <c r="AM223" s="63"/>
      <c r="AN223" s="63"/>
    </row>
    <row r="224" spans="1:40" ht="15.75">
      <c r="A224" s="3" t="s">
        <v>772</v>
      </c>
      <c r="B224" s="3"/>
      <c r="C224" s="3"/>
      <c r="D224" s="33">
        <f t="shared" si="6"/>
        <v>244.90000000000012</v>
      </c>
      <c r="E224" s="9">
        <v>5.5000000000001137</v>
      </c>
      <c r="F224" s="9">
        <v>70</v>
      </c>
      <c r="G224" s="9">
        <v>110.5</v>
      </c>
      <c r="H224" s="9">
        <v>55</v>
      </c>
      <c r="I224" s="514">
        <v>3.9000000000000004</v>
      </c>
      <c r="J224" s="63"/>
      <c r="K224" s="512"/>
      <c r="L224" s="512"/>
      <c r="M224" s="349"/>
      <c r="N224" s="513"/>
      <c r="O224" s="512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9"/>
      <c r="AM224" s="63"/>
      <c r="AN224" s="63"/>
    </row>
    <row r="225" spans="1:40" ht="15.75">
      <c r="A225" s="60" t="s">
        <v>2068</v>
      </c>
      <c r="B225" s="3"/>
      <c r="C225" s="3"/>
      <c r="D225" s="33">
        <f t="shared" si="6"/>
        <v>302.25</v>
      </c>
      <c r="E225" s="9">
        <v>49</v>
      </c>
      <c r="F225" s="9">
        <v>57.900000000000006</v>
      </c>
      <c r="G225" s="9">
        <v>111.2</v>
      </c>
      <c r="H225" s="9">
        <v>76.5</v>
      </c>
      <c r="I225" s="514">
        <v>7.6499999999999995</v>
      </c>
      <c r="J225" s="63"/>
      <c r="K225" s="515"/>
      <c r="L225" s="512"/>
      <c r="M225" s="349"/>
      <c r="N225" s="513"/>
      <c r="O225" s="512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9"/>
      <c r="AM225" s="63"/>
      <c r="AN225" s="63"/>
    </row>
    <row r="226" spans="1:40" ht="15.75">
      <c r="A226" s="3" t="s">
        <v>789</v>
      </c>
      <c r="B226" s="3"/>
      <c r="C226" s="3"/>
      <c r="D226" s="33">
        <f t="shared" si="6"/>
        <v>315.7</v>
      </c>
      <c r="E226" s="9">
        <v>45.5</v>
      </c>
      <c r="F226" s="9">
        <v>109.5</v>
      </c>
      <c r="G226" s="9">
        <v>68.800000000000011</v>
      </c>
      <c r="H226" s="9">
        <v>76.5</v>
      </c>
      <c r="I226" s="514">
        <v>15.399999999999999</v>
      </c>
      <c r="J226" s="63"/>
      <c r="K226" s="512"/>
      <c r="L226" s="512"/>
      <c r="M226" s="349"/>
      <c r="N226" s="513"/>
      <c r="O226" s="512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50"/>
      <c r="AM226" s="63"/>
      <c r="AN226" s="63"/>
    </row>
    <row r="227" spans="1:40" ht="15.75">
      <c r="A227" s="60" t="s">
        <v>2021</v>
      </c>
      <c r="B227" s="3"/>
      <c r="C227" s="3"/>
      <c r="D227" s="33">
        <f t="shared" si="6"/>
        <v>302.50000000000006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514">
        <v>0</v>
      </c>
      <c r="J227" s="63"/>
      <c r="K227" s="515"/>
      <c r="L227" s="512"/>
      <c r="M227" s="349"/>
      <c r="N227" s="513"/>
      <c r="O227" s="512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9"/>
      <c r="AM227" s="63"/>
      <c r="AN227" s="63"/>
    </row>
    <row r="228" spans="1:40" ht="15.75">
      <c r="A228" s="3" t="s">
        <v>3399</v>
      </c>
      <c r="B228" s="3"/>
      <c r="C228" s="3"/>
      <c r="D228" s="33">
        <f t="shared" si="6"/>
        <v>215.7999999999999</v>
      </c>
      <c r="E228" s="9">
        <v>56.099999999999909</v>
      </c>
      <c r="F228" s="9">
        <v>60</v>
      </c>
      <c r="G228" s="9">
        <v>72.2</v>
      </c>
      <c r="H228" s="9">
        <v>0</v>
      </c>
      <c r="I228" s="514">
        <v>27.5</v>
      </c>
      <c r="J228" s="63"/>
      <c r="K228" s="512"/>
      <c r="L228" s="512"/>
      <c r="M228" s="362"/>
      <c r="N228" s="513"/>
      <c r="O228" s="512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50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269.30000000000013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514">
        <v>0</v>
      </c>
      <c r="J229" s="63"/>
      <c r="K229" s="512"/>
      <c r="L229" s="512"/>
      <c r="M229" s="349"/>
      <c r="N229" s="513"/>
      <c r="O229" s="512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9"/>
      <c r="AM229" s="63"/>
      <c r="AN229" s="63"/>
    </row>
    <row r="230" spans="1:40" ht="15.75">
      <c r="A230" s="60" t="s">
        <v>2039</v>
      </c>
      <c r="B230" s="3"/>
      <c r="C230" s="3"/>
      <c r="D230" s="33">
        <f t="shared" si="6"/>
        <v>312.9999999999996</v>
      </c>
      <c r="E230" s="9">
        <v>90.399999999999636</v>
      </c>
      <c r="F230" s="9">
        <v>142</v>
      </c>
      <c r="G230" s="9">
        <v>27.7</v>
      </c>
      <c r="H230" s="9">
        <v>51.5</v>
      </c>
      <c r="I230" s="514">
        <v>1.4</v>
      </c>
      <c r="J230" s="63"/>
      <c r="K230" s="515"/>
      <c r="L230" s="512"/>
      <c r="M230" s="349"/>
      <c r="N230" s="513"/>
      <c r="O230" s="512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9"/>
      <c r="AM230" s="63"/>
      <c r="AN230" s="63"/>
    </row>
    <row r="231" spans="1:40" ht="15.75">
      <c r="A231" s="3" t="s">
        <v>3402</v>
      </c>
      <c r="B231" s="3"/>
      <c r="C231" s="3"/>
      <c r="D231" s="33">
        <f t="shared" si="6"/>
        <v>128.10000000000002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514">
        <v>0</v>
      </c>
      <c r="J231" s="63"/>
      <c r="K231" s="512"/>
      <c r="L231" s="512"/>
      <c r="M231" s="362"/>
      <c r="N231" s="513"/>
      <c r="O231" s="512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9"/>
      <c r="AM231" s="63"/>
      <c r="AN231" s="63"/>
    </row>
    <row r="232" spans="1:40" ht="15.75">
      <c r="A232" s="3" t="s">
        <v>3416</v>
      </c>
      <c r="B232" s="3"/>
      <c r="C232" s="3"/>
      <c r="D232" s="33">
        <f t="shared" si="6"/>
        <v>337.30000000000013</v>
      </c>
      <c r="E232" s="9">
        <v>19.100000000000136</v>
      </c>
      <c r="F232" s="9">
        <v>137</v>
      </c>
      <c r="G232" s="9">
        <v>110</v>
      </c>
      <c r="H232" s="9">
        <v>34.5</v>
      </c>
      <c r="I232" s="514">
        <v>36.700000000000003</v>
      </c>
      <c r="J232" s="63"/>
      <c r="K232" s="512"/>
      <c r="L232" s="512"/>
      <c r="M232" s="362"/>
      <c r="N232" s="513"/>
      <c r="O232" s="512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50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195.0999999999996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514">
        <v>1.1000000000000001</v>
      </c>
      <c r="J233" s="63"/>
      <c r="K233" s="515"/>
      <c r="L233" s="512"/>
      <c r="M233" s="350"/>
      <c r="N233" s="513"/>
      <c r="O233" s="512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9"/>
      <c r="AM233" s="63"/>
      <c r="AN233" s="63"/>
    </row>
    <row r="234" spans="1:40" ht="15.75">
      <c r="A234" s="60" t="s">
        <v>2033</v>
      </c>
      <c r="B234" s="3"/>
      <c r="C234" s="3"/>
      <c r="D234" s="33">
        <f t="shared" si="6"/>
        <v>358.49999999999983</v>
      </c>
      <c r="E234" s="9">
        <v>91.199999999999818</v>
      </c>
      <c r="F234" s="9">
        <v>133.5</v>
      </c>
      <c r="G234" s="9">
        <v>54.7</v>
      </c>
      <c r="H234" s="9">
        <v>19.5</v>
      </c>
      <c r="I234" s="514">
        <v>59.6</v>
      </c>
      <c r="J234" s="63"/>
      <c r="K234" s="515"/>
      <c r="L234" s="512"/>
      <c r="M234" s="349"/>
      <c r="N234" s="513"/>
      <c r="O234" s="512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50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503.20000000000016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514">
        <v>55</v>
      </c>
      <c r="J235" s="63"/>
      <c r="K235" s="515"/>
      <c r="L235" s="512"/>
      <c r="M235" s="349"/>
      <c r="N235" s="513"/>
      <c r="O235" s="512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9"/>
      <c r="AM235" s="63"/>
      <c r="AN235" s="63"/>
    </row>
    <row r="236" spans="1:40" ht="15.75">
      <c r="A236" s="3" t="s">
        <v>3400</v>
      </c>
      <c r="B236" s="3"/>
      <c r="C236" s="3"/>
      <c r="D236" s="33">
        <f t="shared" si="6"/>
        <v>231.3</v>
      </c>
      <c r="E236" s="9">
        <v>35</v>
      </c>
      <c r="F236" s="9">
        <v>69.900000000000006</v>
      </c>
      <c r="G236" s="9">
        <v>87.9</v>
      </c>
      <c r="H236" s="9">
        <v>38.5</v>
      </c>
      <c r="I236" s="514">
        <v>0</v>
      </c>
      <c r="J236" s="63"/>
      <c r="K236" s="512"/>
      <c r="L236" s="512"/>
      <c r="M236" s="362"/>
      <c r="N236" s="513"/>
      <c r="O236" s="512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9"/>
      <c r="AM236" s="63"/>
      <c r="AN236" s="63"/>
    </row>
    <row r="237" spans="1:40" ht="15.75">
      <c r="A237" s="60" t="s">
        <v>2040</v>
      </c>
      <c r="B237" s="3"/>
      <c r="C237" s="3"/>
      <c r="D237" s="33">
        <f t="shared" si="6"/>
        <v>219.4</v>
      </c>
      <c r="E237" s="9">
        <v>0</v>
      </c>
      <c r="F237" s="9">
        <v>111.9</v>
      </c>
      <c r="G237" s="9">
        <v>39</v>
      </c>
      <c r="H237" s="9">
        <v>68.5</v>
      </c>
      <c r="I237" s="514">
        <v>0</v>
      </c>
      <c r="J237" s="63"/>
      <c r="K237" s="515"/>
      <c r="L237" s="512"/>
      <c r="M237" s="349"/>
      <c r="N237" s="513"/>
      <c r="O237" s="512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9"/>
      <c r="AM237" s="63"/>
      <c r="AN237" s="63"/>
    </row>
    <row r="238" spans="1:40" ht="15.75">
      <c r="A238" s="82" t="s">
        <v>1660</v>
      </c>
      <c r="B238" s="3"/>
      <c r="C238" s="3"/>
      <c r="D238" s="33">
        <f t="shared" si="6"/>
        <v>249.50000000000011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514">
        <v>21</v>
      </c>
      <c r="J238" s="63"/>
      <c r="K238" s="225"/>
      <c r="L238" s="512"/>
      <c r="M238" s="349"/>
      <c r="N238" s="513"/>
      <c r="O238" s="512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9"/>
      <c r="AM238" s="63"/>
      <c r="AN238" s="63"/>
    </row>
    <row r="239" spans="1:40" ht="15.75">
      <c r="A239" s="3" t="s">
        <v>729</v>
      </c>
      <c r="B239" s="3"/>
      <c r="C239" s="3"/>
      <c r="D239" s="33">
        <f t="shared" si="6"/>
        <v>180.8</v>
      </c>
      <c r="E239" s="9">
        <v>0</v>
      </c>
      <c r="F239" s="9">
        <v>5.5</v>
      </c>
      <c r="G239" s="9">
        <v>109.3</v>
      </c>
      <c r="H239" s="9">
        <v>49</v>
      </c>
      <c r="I239" s="514">
        <v>17</v>
      </c>
      <c r="J239" s="63"/>
      <c r="K239" s="512"/>
      <c r="L239" s="512"/>
      <c r="M239" s="349"/>
      <c r="N239" s="513"/>
      <c r="O239" s="512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9"/>
      <c r="AM239" s="63"/>
      <c r="AN239" s="63"/>
    </row>
    <row r="240" spans="1:40" ht="15.75">
      <c r="A240" s="60" t="s">
        <v>2026</v>
      </c>
      <c r="B240" s="3"/>
      <c r="C240" s="3"/>
      <c r="D240" s="33">
        <f t="shared" si="6"/>
        <v>307.5500000000003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514">
        <v>4.1999999999999993</v>
      </c>
      <c r="J240" s="63"/>
      <c r="K240" s="515"/>
      <c r="L240" s="512"/>
      <c r="M240" s="349"/>
      <c r="N240" s="513"/>
      <c r="O240" s="512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9"/>
      <c r="AM240" s="63"/>
      <c r="AN240" s="63"/>
    </row>
    <row r="241" spans="1:40" ht="15.75">
      <c r="A241" s="3" t="s">
        <v>3410</v>
      </c>
      <c r="B241" s="3"/>
      <c r="C241" s="3"/>
      <c r="D241" s="33">
        <f t="shared" si="6"/>
        <v>242.9000000000002</v>
      </c>
      <c r="E241" s="9">
        <v>76.400000000000205</v>
      </c>
      <c r="F241" s="9">
        <v>76.3</v>
      </c>
      <c r="G241" s="9">
        <v>42.7</v>
      </c>
      <c r="H241" s="9">
        <v>47.5</v>
      </c>
      <c r="I241" s="514">
        <v>0</v>
      </c>
      <c r="J241" s="63"/>
      <c r="K241" s="512"/>
      <c r="L241" s="512"/>
      <c r="M241" s="362"/>
      <c r="N241" s="513"/>
      <c r="O241" s="512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9"/>
      <c r="AM241" s="63"/>
      <c r="AN241" s="63"/>
    </row>
    <row r="242" spans="1:40" ht="15.75">
      <c r="A242" s="3" t="s">
        <v>784</v>
      </c>
      <c r="B242" s="3"/>
      <c r="C242" s="3"/>
      <c r="D242" s="33">
        <f t="shared" si="6"/>
        <v>203.80000000000021</v>
      </c>
      <c r="E242" s="9">
        <v>5.5000000000002274</v>
      </c>
      <c r="F242" s="9">
        <v>93</v>
      </c>
      <c r="G242" s="9">
        <v>24.1</v>
      </c>
      <c r="H242" s="9">
        <v>58.5</v>
      </c>
      <c r="I242" s="514">
        <v>22.7</v>
      </c>
      <c r="J242" s="63"/>
      <c r="K242" s="515"/>
      <c r="L242" s="512"/>
      <c r="M242" s="350"/>
      <c r="N242" s="513"/>
      <c r="O242" s="512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9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319.09999999999985</v>
      </c>
      <c r="E243" s="9">
        <v>31.999999999999886</v>
      </c>
      <c r="F243" s="9">
        <v>109.5</v>
      </c>
      <c r="G243" s="9">
        <v>110.7</v>
      </c>
      <c r="H243" s="9">
        <v>49</v>
      </c>
      <c r="I243" s="514">
        <v>17.899999999999999</v>
      </c>
      <c r="J243" s="63"/>
      <c r="K243" s="515"/>
      <c r="L243" s="512"/>
      <c r="M243" s="350"/>
      <c r="N243" s="513"/>
      <c r="O243" s="512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9"/>
      <c r="AM243" s="63"/>
      <c r="AN243" s="63"/>
    </row>
    <row r="244" spans="1:40" ht="15.75">
      <c r="A244" s="3" t="s">
        <v>735</v>
      </c>
      <c r="B244" s="3"/>
      <c r="C244" s="3"/>
      <c r="D244" s="33">
        <f t="shared" si="6"/>
        <v>354.99999999999977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514">
        <v>38.6</v>
      </c>
      <c r="J244" s="63"/>
      <c r="K244" s="512"/>
      <c r="L244" s="512"/>
      <c r="M244" s="349"/>
      <c r="N244" s="513"/>
      <c r="O244" s="512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9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470.50000000000023</v>
      </c>
      <c r="E245" s="9">
        <v>28.000000000000227</v>
      </c>
      <c r="F245" s="9">
        <v>171.5</v>
      </c>
      <c r="G245" s="9">
        <v>99.3</v>
      </c>
      <c r="H245" s="9">
        <v>32.5</v>
      </c>
      <c r="I245" s="514">
        <v>139.20000000000002</v>
      </c>
      <c r="J245" s="63"/>
      <c r="K245" s="515"/>
      <c r="L245" s="512"/>
      <c r="M245" s="349"/>
      <c r="N245" s="513"/>
      <c r="O245" s="512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9"/>
      <c r="AM245" s="63"/>
      <c r="AN245" s="63"/>
    </row>
    <row r="246" spans="1:40" ht="15.75">
      <c r="A246" s="3" t="s">
        <v>3425</v>
      </c>
      <c r="B246" s="3"/>
      <c r="C246" s="3"/>
      <c r="D246" s="33">
        <f t="shared" si="7"/>
        <v>262.19999999999993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514">
        <v>1.1000000000000001</v>
      </c>
      <c r="J246" s="63"/>
      <c r="K246" s="512"/>
      <c r="L246" s="512"/>
      <c r="M246" s="362"/>
      <c r="N246" s="513"/>
      <c r="O246" s="512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9"/>
      <c r="AM246" s="63"/>
      <c r="AN246" s="63"/>
    </row>
    <row r="247" spans="1:40" ht="15.75">
      <c r="A247" s="60" t="s">
        <v>2022</v>
      </c>
      <c r="B247" s="3"/>
      <c r="C247" s="3"/>
      <c r="D247" s="33">
        <f t="shared" si="7"/>
        <v>108.10000000000022</v>
      </c>
      <c r="E247" s="9">
        <v>19.500000000000227</v>
      </c>
      <c r="F247" s="9">
        <v>57.6</v>
      </c>
      <c r="G247" s="9">
        <v>2.6</v>
      </c>
      <c r="H247" s="9">
        <v>28.4</v>
      </c>
      <c r="I247" s="514">
        <v>0</v>
      </c>
      <c r="J247" s="63"/>
      <c r="K247" s="515"/>
      <c r="L247" s="512"/>
      <c r="M247" s="350"/>
      <c r="N247" s="513"/>
      <c r="O247" s="512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9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257.09999999999991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514">
        <v>5.1000000000000005</v>
      </c>
      <c r="J248" s="63"/>
      <c r="K248" s="515"/>
      <c r="L248" s="512"/>
      <c r="M248" s="349"/>
      <c r="N248" s="513"/>
      <c r="O248" s="512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50"/>
      <c r="AM248" s="63"/>
      <c r="AN248" s="63"/>
    </row>
    <row r="249" spans="1:40" ht="15.75">
      <c r="A249" s="3" t="s">
        <v>758</v>
      </c>
      <c r="B249" s="3"/>
      <c r="C249" s="3"/>
      <c r="D249" s="33">
        <f t="shared" si="7"/>
        <v>284.7999999999999</v>
      </c>
      <c r="E249" s="9">
        <v>120.09999999999991</v>
      </c>
      <c r="F249" s="9">
        <v>60</v>
      </c>
      <c r="G249" s="9">
        <v>104.7</v>
      </c>
      <c r="H249" s="9">
        <v>0</v>
      </c>
      <c r="I249" s="514">
        <v>0</v>
      </c>
      <c r="J249" s="63"/>
      <c r="K249" s="512"/>
      <c r="L249" s="512"/>
      <c r="M249" s="349"/>
      <c r="N249" s="513"/>
      <c r="O249" s="512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9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308</v>
      </c>
      <c r="E250" s="9">
        <v>49</v>
      </c>
      <c r="F250" s="9">
        <v>162</v>
      </c>
      <c r="G250" s="9">
        <v>33.5</v>
      </c>
      <c r="H250" s="9">
        <v>62.2</v>
      </c>
      <c r="I250" s="514">
        <v>1.3</v>
      </c>
      <c r="J250" s="63"/>
      <c r="K250" s="512"/>
      <c r="L250" s="512"/>
      <c r="M250" s="349"/>
      <c r="N250" s="513"/>
      <c r="O250" s="512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50"/>
      <c r="AM250" s="63"/>
      <c r="AN250" s="63"/>
    </row>
    <row r="251" spans="1:40" ht="15.75">
      <c r="A251" s="3" t="s">
        <v>3404</v>
      </c>
      <c r="B251" s="3"/>
      <c r="C251" s="3"/>
      <c r="D251" s="33">
        <f t="shared" si="7"/>
        <v>316.39999999999998</v>
      </c>
      <c r="E251" s="9">
        <v>120.5</v>
      </c>
      <c r="F251" s="9">
        <v>52</v>
      </c>
      <c r="G251" s="9">
        <v>40.5</v>
      </c>
      <c r="H251" s="9">
        <v>48</v>
      </c>
      <c r="I251" s="514">
        <v>55.4</v>
      </c>
      <c r="J251" s="63"/>
      <c r="K251" s="512"/>
      <c r="L251" s="512"/>
      <c r="M251" s="362"/>
      <c r="N251" s="513"/>
      <c r="O251" s="512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50"/>
      <c r="AM251" s="63"/>
      <c r="AN251" s="63"/>
    </row>
    <row r="252" spans="1:40" ht="15.75">
      <c r="A252" s="3" t="s">
        <v>3429</v>
      </c>
      <c r="B252" s="3"/>
      <c r="C252" s="3"/>
      <c r="D252" s="33">
        <f t="shared" si="7"/>
        <v>351.09999999999974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514">
        <v>51.8</v>
      </c>
      <c r="J252" s="63"/>
      <c r="K252" s="512"/>
      <c r="L252" s="512"/>
      <c r="M252" s="362"/>
      <c r="N252" s="513"/>
      <c r="O252" s="512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50"/>
      <c r="AM252" s="63"/>
      <c r="AN252" s="63"/>
    </row>
    <row r="253" spans="1:40" ht="15.75">
      <c r="A253" s="3" t="s">
        <v>3407</v>
      </c>
      <c r="B253" s="3"/>
      <c r="C253" s="3"/>
      <c r="D253" s="33">
        <f t="shared" si="7"/>
        <v>189.6</v>
      </c>
      <c r="E253" s="9">
        <v>27.5</v>
      </c>
      <c r="F253" s="9">
        <v>0</v>
      </c>
      <c r="G253" s="9">
        <v>71.5</v>
      </c>
      <c r="H253" s="9">
        <v>45</v>
      </c>
      <c r="I253" s="514">
        <v>45.6</v>
      </c>
      <c r="J253" s="63"/>
      <c r="K253" s="512"/>
      <c r="L253" s="512"/>
      <c r="M253" s="362"/>
      <c r="N253" s="513"/>
      <c r="O253" s="512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50"/>
      <c r="AM253" s="63"/>
      <c r="AN253" s="63"/>
    </row>
    <row r="254" spans="1:40" ht="15.75">
      <c r="A254" s="82" t="s">
        <v>1648</v>
      </c>
      <c r="B254" s="3"/>
      <c r="C254" s="3"/>
      <c r="D254" s="33">
        <f t="shared" si="7"/>
        <v>344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514">
        <v>58.5</v>
      </c>
      <c r="J254" s="63"/>
      <c r="K254" s="225"/>
      <c r="L254" s="512"/>
      <c r="M254" s="349"/>
      <c r="N254" s="513"/>
      <c r="O254" s="512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9"/>
      <c r="AM254" s="63"/>
      <c r="AN254" s="63"/>
    </row>
    <row r="255" spans="1:40" ht="15.75">
      <c r="A255" s="3" t="s">
        <v>3403</v>
      </c>
      <c r="B255" s="3"/>
      <c r="C255" s="3"/>
      <c r="D255" s="33">
        <f t="shared" si="7"/>
        <v>226.99999999999989</v>
      </c>
      <c r="E255" s="9">
        <v>55.499999999999886</v>
      </c>
      <c r="F255" s="9">
        <v>61.2</v>
      </c>
      <c r="G255" s="9">
        <v>68.3</v>
      </c>
      <c r="H255" s="9">
        <v>42</v>
      </c>
      <c r="I255" s="514">
        <v>0</v>
      </c>
      <c r="J255" s="63"/>
      <c r="K255" s="512"/>
      <c r="L255" s="512"/>
      <c r="M255" s="362"/>
      <c r="N255" s="513"/>
      <c r="O255" s="512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9"/>
      <c r="AM255" s="63"/>
      <c r="AN255" s="63"/>
    </row>
    <row r="256" spans="1:40" ht="15.75">
      <c r="A256" s="3" t="s">
        <v>801</v>
      </c>
      <c r="B256" s="3"/>
      <c r="C256" s="3"/>
      <c r="D256" s="33">
        <f t="shared" si="7"/>
        <v>374.00000000000023</v>
      </c>
      <c r="E256" s="9">
        <v>47.500000000000227</v>
      </c>
      <c r="F256" s="9">
        <v>178.5</v>
      </c>
      <c r="G256" s="9">
        <v>53.5</v>
      </c>
      <c r="H256" s="9">
        <v>69.3</v>
      </c>
      <c r="I256" s="514">
        <v>25.2</v>
      </c>
      <c r="J256" s="63"/>
      <c r="K256" s="515"/>
      <c r="L256" s="512"/>
      <c r="M256" s="349"/>
      <c r="N256" s="513"/>
      <c r="O256" s="512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50"/>
      <c r="AM256" s="63"/>
      <c r="AN256" s="63"/>
    </row>
    <row r="257" spans="1:40" ht="15.75">
      <c r="A257" s="60" t="s">
        <v>4565</v>
      </c>
      <c r="B257" s="3"/>
      <c r="C257" s="3"/>
      <c r="D257" s="33">
        <f t="shared" si="7"/>
        <v>246.90000000000015</v>
      </c>
      <c r="E257" s="9">
        <v>90.100000000000136</v>
      </c>
      <c r="F257" s="9">
        <v>86.5</v>
      </c>
      <c r="G257" s="9">
        <v>52.4</v>
      </c>
      <c r="H257" s="9">
        <v>0</v>
      </c>
      <c r="I257" s="514">
        <v>17.899999999999999</v>
      </c>
      <c r="J257" s="63"/>
      <c r="K257" s="515"/>
      <c r="L257" s="512"/>
      <c r="M257" s="349"/>
      <c r="N257" s="513"/>
      <c r="O257" s="512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9"/>
      <c r="AM257" s="63"/>
      <c r="AN257" s="63"/>
    </row>
    <row r="258" spans="1:40" ht="15.75">
      <c r="A258" s="3" t="s">
        <v>797</v>
      </c>
      <c r="B258" s="3"/>
      <c r="C258" s="3"/>
      <c r="D258" s="33">
        <f t="shared" si="7"/>
        <v>256.79999999999967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514">
        <v>0</v>
      </c>
      <c r="J258" s="63"/>
      <c r="K258" s="512"/>
      <c r="L258" s="512"/>
      <c r="M258" s="349"/>
      <c r="N258" s="513"/>
      <c r="O258" s="512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9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381.1</v>
      </c>
      <c r="E259" s="9">
        <v>85</v>
      </c>
      <c r="F259" s="9">
        <v>175.8</v>
      </c>
      <c r="G259" s="9">
        <v>47.3</v>
      </c>
      <c r="H259" s="9">
        <v>45.2</v>
      </c>
      <c r="I259" s="514">
        <v>27.8</v>
      </c>
      <c r="J259" s="63"/>
      <c r="K259" s="512"/>
      <c r="L259" s="512"/>
      <c r="M259" s="349"/>
      <c r="N259" s="513"/>
      <c r="O259" s="512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9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276.50000000000017</v>
      </c>
      <c r="E260" s="9">
        <v>1.1000000000001364</v>
      </c>
      <c r="F260" s="9">
        <v>192.3</v>
      </c>
      <c r="G260" s="9">
        <v>16.5</v>
      </c>
      <c r="H260" s="9">
        <v>40.5</v>
      </c>
      <c r="I260" s="514">
        <v>26.1</v>
      </c>
      <c r="J260" s="63"/>
      <c r="K260" s="512"/>
      <c r="L260" s="512"/>
      <c r="M260" s="349"/>
      <c r="N260" s="513"/>
      <c r="O260" s="512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50"/>
      <c r="AM260" s="63"/>
      <c r="AN260" s="63"/>
    </row>
    <row r="261" spans="1:40" ht="15.75">
      <c r="A261" s="60" t="s">
        <v>3396</v>
      </c>
      <c r="B261" s="3"/>
      <c r="C261" s="3"/>
      <c r="D261" s="33">
        <f t="shared" si="7"/>
        <v>190.59999999999988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514">
        <v>32.5</v>
      </c>
      <c r="J261" s="63"/>
      <c r="K261" s="515"/>
      <c r="L261" s="512"/>
      <c r="M261" s="350"/>
      <c r="N261" s="513"/>
      <c r="O261" s="512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9"/>
      <c r="AM261" s="63"/>
      <c r="AN261" s="63"/>
    </row>
    <row r="262" spans="1:40" ht="15.75">
      <c r="A262" s="60" t="s">
        <v>2041</v>
      </c>
      <c r="B262" s="3"/>
      <c r="C262" s="3"/>
      <c r="D262" s="33">
        <f t="shared" si="7"/>
        <v>188.89999999999998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514">
        <v>4.1999999999999993</v>
      </c>
      <c r="J262" s="63"/>
      <c r="K262" s="515"/>
      <c r="L262" s="512"/>
      <c r="M262" s="349"/>
      <c r="N262" s="513"/>
      <c r="O262" s="512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9"/>
      <c r="AM262" s="63"/>
      <c r="AN262" s="63"/>
    </row>
    <row r="263" spans="1:40" ht="15.75">
      <c r="A263" s="3" t="s">
        <v>3406</v>
      </c>
      <c r="B263" s="3"/>
      <c r="C263" s="3"/>
      <c r="D263" s="33">
        <f t="shared" si="7"/>
        <v>205.30000000000032</v>
      </c>
      <c r="E263" s="9">
        <v>105.90000000000032</v>
      </c>
      <c r="F263" s="9">
        <v>60</v>
      </c>
      <c r="G263" s="9">
        <v>39.4</v>
      </c>
      <c r="H263" s="9">
        <v>0</v>
      </c>
      <c r="I263" s="514">
        <v>0</v>
      </c>
      <c r="J263" s="63"/>
      <c r="K263" s="512"/>
      <c r="L263" s="512"/>
      <c r="M263" s="362"/>
      <c r="N263" s="513"/>
      <c r="O263" s="512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50"/>
      <c r="AM263" s="63"/>
      <c r="AN263" s="63"/>
    </row>
    <row r="264" spans="1:40" ht="15.75">
      <c r="A264" s="60" t="s">
        <v>2042</v>
      </c>
      <c r="B264" s="3"/>
      <c r="C264" s="3"/>
      <c r="D264" s="33">
        <f t="shared" si="7"/>
        <v>313.99999999999977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514">
        <v>0</v>
      </c>
      <c r="J264" s="63"/>
      <c r="K264" s="515"/>
      <c r="L264" s="512"/>
      <c r="M264" s="349"/>
      <c r="N264" s="513"/>
      <c r="O264" s="512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9"/>
      <c r="AM264" s="63"/>
      <c r="AN264" s="63"/>
    </row>
    <row r="265" spans="1:40" ht="15.75">
      <c r="A265" s="82" t="s">
        <v>1649</v>
      </c>
      <c r="B265" s="3"/>
      <c r="C265" s="3"/>
      <c r="D265" s="33">
        <f t="shared" si="7"/>
        <v>106.9</v>
      </c>
      <c r="E265" s="9">
        <v>0</v>
      </c>
      <c r="F265" s="9">
        <v>89</v>
      </c>
      <c r="G265" s="9">
        <v>0</v>
      </c>
      <c r="H265" s="9">
        <v>16.5</v>
      </c>
      <c r="I265" s="514">
        <v>1.4</v>
      </c>
      <c r="J265" s="63"/>
      <c r="K265" s="225"/>
      <c r="L265" s="512"/>
      <c r="M265" s="349"/>
      <c r="N265" s="513"/>
      <c r="O265" s="512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9"/>
      <c r="AM265" s="63"/>
      <c r="AN265" s="63"/>
    </row>
    <row r="266" spans="1:40" ht="15.75">
      <c r="A266" s="3" t="s">
        <v>763</v>
      </c>
      <c r="B266" s="3"/>
      <c r="C266" s="3"/>
      <c r="D266" s="33">
        <f t="shared" si="7"/>
        <v>472.10000000000008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514">
        <v>19.3</v>
      </c>
      <c r="J266" s="63"/>
      <c r="K266" s="512"/>
      <c r="L266" s="512"/>
      <c r="M266" s="349"/>
      <c r="N266" s="513"/>
      <c r="O266" s="512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9"/>
      <c r="AM266" s="63"/>
      <c r="AN266" s="63"/>
    </row>
    <row r="267" spans="1:40" ht="15.75">
      <c r="A267" s="3" t="s">
        <v>3405</v>
      </c>
      <c r="B267" s="3"/>
      <c r="C267" s="3"/>
      <c r="D267" s="33">
        <f t="shared" si="7"/>
        <v>333.00000000000011</v>
      </c>
      <c r="E267" s="9">
        <v>89.500000000000114</v>
      </c>
      <c r="F267" s="9">
        <v>93.3</v>
      </c>
      <c r="G267" s="9">
        <v>92.6</v>
      </c>
      <c r="H267" s="9">
        <v>0</v>
      </c>
      <c r="I267" s="514">
        <v>57.6</v>
      </c>
      <c r="J267" s="63"/>
      <c r="K267" s="512"/>
      <c r="L267" s="512"/>
      <c r="M267" s="362"/>
      <c r="N267" s="513"/>
      <c r="O267" s="512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9"/>
      <c r="AM267" s="63"/>
      <c r="AN267" s="63"/>
    </row>
    <row r="268" spans="1:40" ht="15.75">
      <c r="A268" s="3" t="s">
        <v>3412</v>
      </c>
      <c r="B268" s="3"/>
      <c r="C268" s="3"/>
      <c r="D268" s="33">
        <f t="shared" si="7"/>
        <v>215</v>
      </c>
      <c r="E268" s="9">
        <v>0</v>
      </c>
      <c r="F268" s="9">
        <v>56</v>
      </c>
      <c r="G268" s="9">
        <v>159</v>
      </c>
      <c r="H268" s="9">
        <v>0</v>
      </c>
      <c r="I268" s="514">
        <v>0</v>
      </c>
      <c r="J268" s="63"/>
      <c r="K268" s="512"/>
      <c r="L268" s="512"/>
      <c r="M268" s="362"/>
      <c r="N268" s="513"/>
      <c r="O268" s="512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9"/>
      <c r="AM268" s="63"/>
      <c r="AN268" s="63"/>
    </row>
    <row r="269" spans="1:40" ht="15.75">
      <c r="A269" s="3" t="s">
        <v>764</v>
      </c>
      <c r="B269" s="3"/>
      <c r="C269" s="3"/>
      <c r="D269" s="33">
        <f t="shared" si="7"/>
        <v>220.89999999999989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514">
        <v>30.000000000000004</v>
      </c>
      <c r="J269" s="63"/>
      <c r="K269" s="512"/>
      <c r="L269" s="512"/>
      <c r="M269" s="349"/>
      <c r="N269" s="513"/>
      <c r="O269" s="512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9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154.69999999999999</v>
      </c>
      <c r="E270" s="9">
        <v>0</v>
      </c>
      <c r="F270" s="9">
        <v>83.2</v>
      </c>
      <c r="G270" s="9">
        <v>55</v>
      </c>
      <c r="H270" s="9">
        <v>0</v>
      </c>
      <c r="I270" s="514">
        <v>16.5</v>
      </c>
      <c r="J270" s="63"/>
      <c r="K270" s="515"/>
      <c r="L270" s="512"/>
      <c r="M270" s="349"/>
      <c r="N270" s="513"/>
      <c r="O270" s="512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50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179.00000000000017</v>
      </c>
      <c r="E271" s="9">
        <v>8.3000000000001819</v>
      </c>
      <c r="F271" s="9">
        <v>96.3</v>
      </c>
      <c r="G271" s="9">
        <v>21.9</v>
      </c>
      <c r="H271" s="9">
        <v>52.5</v>
      </c>
      <c r="I271" s="514">
        <v>0</v>
      </c>
      <c r="J271" s="63"/>
      <c r="K271" s="512"/>
      <c r="L271" s="512"/>
      <c r="M271" s="349"/>
      <c r="N271" s="513"/>
      <c r="O271" s="512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9"/>
      <c r="AM271" s="63"/>
      <c r="AN271" s="63"/>
    </row>
    <row r="272" spans="1:40" ht="15.75">
      <c r="A272" s="82" t="s">
        <v>1659</v>
      </c>
      <c r="B272" s="3"/>
      <c r="C272" s="3"/>
      <c r="D272" s="33">
        <f t="shared" si="7"/>
        <v>281.7000000000001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514">
        <v>0</v>
      </c>
      <c r="J272" s="63"/>
      <c r="K272" s="225"/>
      <c r="L272" s="512"/>
      <c r="M272" s="349"/>
      <c r="N272" s="513"/>
      <c r="O272" s="512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50"/>
      <c r="AM272" s="63"/>
      <c r="AN272" s="63"/>
    </row>
    <row r="273" spans="1:40" ht="15.75">
      <c r="A273" s="82" t="s">
        <v>1661</v>
      </c>
      <c r="B273" s="3"/>
      <c r="C273" s="3"/>
      <c r="D273" s="33">
        <f t="shared" si="7"/>
        <v>339.59999999999991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514">
        <v>0</v>
      </c>
      <c r="J273" s="63"/>
      <c r="K273" s="225"/>
      <c r="L273" s="512"/>
      <c r="M273" s="350"/>
      <c r="N273" s="513"/>
      <c r="O273" s="512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50"/>
      <c r="AM273" s="63"/>
      <c r="AN273" s="63"/>
    </row>
    <row r="274" spans="1:40" ht="15.75">
      <c r="A274" s="3" t="s">
        <v>3401</v>
      </c>
      <c r="B274" s="3"/>
      <c r="C274" s="3"/>
      <c r="D274" s="33">
        <f t="shared" si="7"/>
        <v>215.00000000000023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514">
        <v>6</v>
      </c>
      <c r="J274" s="63"/>
      <c r="K274" s="512"/>
      <c r="L274" s="512"/>
      <c r="M274" s="362"/>
      <c r="N274" s="513"/>
      <c r="O274" s="512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9"/>
      <c r="AM274" s="63"/>
      <c r="AN274" s="63"/>
    </row>
    <row r="275" spans="1:40" ht="15.75">
      <c r="A275" s="3" t="s">
        <v>747</v>
      </c>
      <c r="B275" s="3"/>
      <c r="C275" s="3"/>
      <c r="D275" s="33">
        <f t="shared" si="7"/>
        <v>226.89999999999966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514">
        <v>1.1000000000000001</v>
      </c>
      <c r="J275" s="63"/>
      <c r="K275" s="512"/>
      <c r="L275" s="512"/>
      <c r="M275" s="349"/>
      <c r="N275" s="513"/>
      <c r="O275" s="512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50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241.80000000000015</v>
      </c>
      <c r="E276" s="9">
        <v>2.2000000000001592</v>
      </c>
      <c r="F276" s="9">
        <v>95.5</v>
      </c>
      <c r="G276" s="9">
        <v>104.5</v>
      </c>
      <c r="H276" s="9">
        <v>38.5</v>
      </c>
      <c r="I276" s="514">
        <v>1.1000000000000001</v>
      </c>
      <c r="J276" s="63"/>
      <c r="K276" s="515"/>
      <c r="L276" s="512"/>
      <c r="M276" s="350"/>
      <c r="N276" s="513"/>
      <c r="O276" s="512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50"/>
      <c r="AM276" s="63"/>
      <c r="AN276" s="63"/>
    </row>
    <row r="277" spans="1:40" ht="15.75">
      <c r="A277" s="3" t="s">
        <v>779</v>
      </c>
      <c r="B277" s="3"/>
      <c r="C277" s="3"/>
      <c r="D277" s="33">
        <f t="shared" ref="D277:D308" si="8">SUM(E277:DZ277)</f>
        <v>234.89999999999989</v>
      </c>
      <c r="E277" s="9">
        <v>50.099999999999909</v>
      </c>
      <c r="F277" s="9">
        <v>107.2</v>
      </c>
      <c r="G277" s="9">
        <v>31.1</v>
      </c>
      <c r="H277" s="9">
        <v>46.5</v>
      </c>
      <c r="I277" s="514">
        <v>0</v>
      </c>
      <c r="J277" s="63"/>
      <c r="K277" s="512"/>
      <c r="L277" s="512"/>
      <c r="M277" s="350"/>
      <c r="N277" s="513"/>
      <c r="O277" s="512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9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323.29999999999984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514">
        <v>32</v>
      </c>
      <c r="J278" s="63"/>
      <c r="K278" s="515"/>
      <c r="L278" s="512"/>
      <c r="M278" s="349"/>
      <c r="N278" s="513"/>
      <c r="O278" s="512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9"/>
      <c r="AM278" s="63"/>
      <c r="AN278" s="63"/>
    </row>
    <row r="279" spans="1:40" ht="15.75">
      <c r="A279" s="3" t="s">
        <v>3413</v>
      </c>
      <c r="B279" s="3"/>
      <c r="C279" s="3"/>
      <c r="D279" s="33">
        <f t="shared" si="8"/>
        <v>412.69999999999976</v>
      </c>
      <c r="E279" s="9">
        <v>97.499999999999773</v>
      </c>
      <c r="F279" s="9">
        <v>94.2</v>
      </c>
      <c r="G279" s="9">
        <v>167.5</v>
      </c>
      <c r="H279" s="9">
        <v>48</v>
      </c>
      <c r="I279" s="514">
        <v>5.5</v>
      </c>
      <c r="J279" s="63"/>
      <c r="K279" s="512"/>
      <c r="L279" s="512"/>
      <c r="M279" s="362"/>
      <c r="N279" s="513"/>
      <c r="O279" s="512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9"/>
      <c r="AM279" s="63"/>
      <c r="AN279" s="63"/>
    </row>
    <row r="280" spans="1:40" ht="15.75">
      <c r="A280" s="3" t="s">
        <v>765</v>
      </c>
      <c r="B280" s="3"/>
      <c r="C280" s="3"/>
      <c r="D280" s="33">
        <f t="shared" si="8"/>
        <v>332.10000000000014</v>
      </c>
      <c r="E280" s="9">
        <v>35.600000000000136</v>
      </c>
      <c r="F280" s="9">
        <v>157.5</v>
      </c>
      <c r="G280" s="9">
        <v>9.9</v>
      </c>
      <c r="H280" s="9">
        <v>50</v>
      </c>
      <c r="I280" s="514">
        <v>79.099999999999994</v>
      </c>
      <c r="J280" s="63"/>
      <c r="K280" s="512"/>
      <c r="L280" s="512"/>
      <c r="M280" s="350"/>
      <c r="N280" s="513"/>
      <c r="O280" s="512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9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442.7999999999999</v>
      </c>
      <c r="E281" s="9">
        <v>102.29999999999995</v>
      </c>
      <c r="F281" s="9">
        <v>163.5</v>
      </c>
      <c r="G281" s="9">
        <v>69.2</v>
      </c>
      <c r="H281" s="9">
        <v>100.6</v>
      </c>
      <c r="I281" s="514">
        <v>7.2</v>
      </c>
      <c r="J281" s="63"/>
      <c r="K281" s="512"/>
      <c r="L281" s="512"/>
      <c r="M281" s="349"/>
      <c r="N281" s="513"/>
      <c r="O281" s="512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50"/>
      <c r="AM281" s="63"/>
      <c r="AN281" s="63"/>
    </row>
    <row r="282" spans="1:40" ht="15.75">
      <c r="A282" s="3" t="s">
        <v>739</v>
      </c>
      <c r="B282" s="3"/>
      <c r="C282" s="3"/>
      <c r="D282" s="33">
        <f t="shared" si="8"/>
        <v>329.29999999999995</v>
      </c>
      <c r="E282" s="9">
        <v>0</v>
      </c>
      <c r="F282" s="9">
        <v>174.39999999999998</v>
      </c>
      <c r="G282" s="9">
        <v>50.1</v>
      </c>
      <c r="H282" s="9">
        <v>97.3</v>
      </c>
      <c r="I282" s="514">
        <v>7.5</v>
      </c>
      <c r="J282" s="63"/>
      <c r="K282" s="512"/>
      <c r="L282" s="512"/>
      <c r="M282" s="349"/>
      <c r="N282" s="513"/>
      <c r="O282" s="512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9"/>
      <c r="AM282" s="63"/>
      <c r="AN282" s="63"/>
    </row>
    <row r="283" spans="1:40" ht="15.75">
      <c r="A283" s="82" t="s">
        <v>1665</v>
      </c>
      <c r="B283" s="3"/>
      <c r="C283" s="3"/>
      <c r="D283" s="33">
        <f t="shared" si="8"/>
        <v>200.40000000000003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514">
        <v>18.299999999999997</v>
      </c>
      <c r="J283" s="63"/>
      <c r="K283" s="225"/>
      <c r="L283" s="512"/>
      <c r="M283" s="349"/>
      <c r="N283" s="513"/>
      <c r="O283" s="512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9"/>
      <c r="AM283" s="63"/>
      <c r="AN283" s="63"/>
    </row>
    <row r="284" spans="1:40" ht="15.75">
      <c r="A284" s="3" t="s">
        <v>3428</v>
      </c>
      <c r="B284" s="3"/>
      <c r="C284" s="3"/>
      <c r="D284" s="33">
        <f t="shared" si="8"/>
        <v>274.39999999999998</v>
      </c>
      <c r="E284" s="9">
        <v>0</v>
      </c>
      <c r="F284" s="9">
        <v>85.1</v>
      </c>
      <c r="G284" s="9">
        <v>105.8</v>
      </c>
      <c r="H284" s="9">
        <v>73.7</v>
      </c>
      <c r="I284" s="514">
        <v>9.7999999999999989</v>
      </c>
      <c r="J284" s="63"/>
      <c r="K284" s="512"/>
      <c r="L284" s="512"/>
      <c r="M284" s="362"/>
      <c r="N284" s="513"/>
      <c r="O284" s="512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9"/>
      <c r="AM284" s="63"/>
      <c r="AN284" s="63"/>
    </row>
    <row r="285" spans="1:40" ht="15.75">
      <c r="A285" s="3" t="s">
        <v>780</v>
      </c>
      <c r="B285" s="3"/>
      <c r="C285" s="3"/>
      <c r="D285" s="33">
        <f t="shared" si="8"/>
        <v>344.1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514">
        <v>49.1</v>
      </c>
      <c r="J285" s="63"/>
      <c r="K285" s="515"/>
      <c r="L285" s="512"/>
      <c r="M285" s="349"/>
      <c r="N285" s="513"/>
      <c r="O285" s="512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9"/>
      <c r="AM285" s="63"/>
      <c r="AN285" s="63"/>
    </row>
    <row r="286" spans="1:40" ht="15.75">
      <c r="A286" s="60" t="s">
        <v>2065</v>
      </c>
      <c r="B286" s="3"/>
      <c r="C286" s="3"/>
      <c r="D286" s="33">
        <f t="shared" si="8"/>
        <v>193.90000000000012</v>
      </c>
      <c r="E286" s="9">
        <v>32.500000000000114</v>
      </c>
      <c r="F286" s="9">
        <v>60</v>
      </c>
      <c r="G286" s="9">
        <v>64</v>
      </c>
      <c r="H286" s="9">
        <v>0</v>
      </c>
      <c r="I286" s="514">
        <v>37.400000000000006</v>
      </c>
      <c r="J286" s="63"/>
      <c r="K286" s="515"/>
      <c r="L286" s="512"/>
      <c r="M286" s="349"/>
      <c r="N286" s="513"/>
      <c r="O286" s="512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9"/>
      <c r="AM286" s="63"/>
      <c r="AN286" s="63"/>
    </row>
    <row r="287" spans="1:40" ht="15.75">
      <c r="A287" s="3" t="s">
        <v>750</v>
      </c>
      <c r="B287" s="3"/>
      <c r="C287" s="3"/>
      <c r="D287" s="33">
        <f t="shared" si="8"/>
        <v>298.29999999999978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514">
        <v>4.4000000000000004</v>
      </c>
      <c r="J287" s="63"/>
      <c r="K287" s="512"/>
      <c r="L287" s="512"/>
      <c r="M287" s="349"/>
      <c r="N287" s="513"/>
      <c r="O287" s="512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9"/>
      <c r="AM287" s="63"/>
      <c r="AN287" s="63"/>
    </row>
    <row r="288" spans="1:40" ht="15.75">
      <c r="A288" s="3" t="s">
        <v>749</v>
      </c>
      <c r="B288" s="3"/>
      <c r="C288" s="3"/>
      <c r="D288" s="33">
        <f t="shared" si="8"/>
        <v>264.09999999999991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514">
        <v>32.5</v>
      </c>
      <c r="J288" s="63"/>
      <c r="K288" s="512"/>
      <c r="L288" s="512"/>
      <c r="M288" s="349"/>
      <c r="N288" s="513"/>
      <c r="O288" s="512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9"/>
      <c r="AM288" s="63"/>
      <c r="AN288" s="63"/>
    </row>
    <row r="289" spans="1:40" ht="15.75">
      <c r="A289" s="60" t="s">
        <v>2067</v>
      </c>
      <c r="B289" s="3"/>
      <c r="C289" s="3"/>
      <c r="D289" s="33">
        <f t="shared" si="8"/>
        <v>109.5</v>
      </c>
      <c r="E289" s="9">
        <v>0</v>
      </c>
      <c r="F289" s="9">
        <v>44</v>
      </c>
      <c r="G289" s="9">
        <v>51.9</v>
      </c>
      <c r="H289" s="9">
        <v>0</v>
      </c>
      <c r="I289" s="514">
        <v>13.600000000000001</v>
      </c>
      <c r="J289" s="63"/>
      <c r="K289" s="515"/>
      <c r="L289" s="512"/>
      <c r="M289" s="349"/>
      <c r="N289" s="513"/>
      <c r="O289" s="512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9"/>
      <c r="AM289" s="63"/>
      <c r="AN289" s="63"/>
    </row>
    <row r="290" spans="1:40" ht="15.75">
      <c r="A290" s="60" t="s">
        <v>2172</v>
      </c>
      <c r="B290" s="3"/>
      <c r="C290" s="3"/>
      <c r="D290" s="33">
        <f t="shared" si="8"/>
        <v>298.5</v>
      </c>
      <c r="E290" s="9">
        <v>68.799999999999955</v>
      </c>
      <c r="F290" s="9">
        <v>70.8</v>
      </c>
      <c r="G290" s="9">
        <v>107.8</v>
      </c>
      <c r="H290" s="9">
        <v>42</v>
      </c>
      <c r="I290" s="514">
        <v>9.1</v>
      </c>
      <c r="J290" s="63"/>
      <c r="K290" s="515"/>
      <c r="L290" s="512"/>
      <c r="M290" s="349"/>
      <c r="N290" s="513"/>
      <c r="O290" s="512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9"/>
      <c r="AM290" s="63"/>
      <c r="AN290" s="63"/>
    </row>
    <row r="291" spans="1:40" ht="15.75">
      <c r="A291" s="3" t="s">
        <v>3408</v>
      </c>
      <c r="B291" s="3"/>
      <c r="C291" s="3"/>
      <c r="D291" s="33">
        <f t="shared" si="8"/>
        <v>326.5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514">
        <v>0</v>
      </c>
      <c r="J291" s="63"/>
      <c r="K291" s="512"/>
      <c r="L291" s="512"/>
      <c r="M291" s="362"/>
      <c r="N291" s="513"/>
      <c r="O291" s="512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9"/>
      <c r="AM291" s="63"/>
      <c r="AN291" s="63"/>
    </row>
    <row r="292" spans="1:40" ht="15.75">
      <c r="A292" s="3" t="s">
        <v>734</v>
      </c>
      <c r="B292" s="3"/>
      <c r="C292" s="3"/>
      <c r="D292" s="33">
        <f t="shared" si="8"/>
        <v>291.89999999999998</v>
      </c>
      <c r="E292" s="9">
        <v>59.5</v>
      </c>
      <c r="F292" s="9">
        <v>142.4</v>
      </c>
      <c r="G292" s="9">
        <v>31.5</v>
      </c>
      <c r="H292" s="9">
        <v>58.5</v>
      </c>
      <c r="I292" s="514">
        <v>0</v>
      </c>
      <c r="J292" s="63"/>
      <c r="K292" s="512"/>
      <c r="L292" s="512"/>
      <c r="M292" s="349"/>
      <c r="N292" s="513"/>
      <c r="O292" s="512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9"/>
      <c r="AM292" s="63"/>
      <c r="AN292" s="63"/>
    </row>
    <row r="293" spans="1:40" ht="15.75">
      <c r="A293" s="3" t="s">
        <v>3411</v>
      </c>
      <c r="B293" s="3"/>
      <c r="C293" s="3"/>
      <c r="D293" s="33">
        <f t="shared" si="8"/>
        <v>250.50000000000006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514">
        <v>0</v>
      </c>
      <c r="J293" s="63"/>
      <c r="K293" s="512"/>
      <c r="L293" s="512"/>
      <c r="M293" s="362"/>
      <c r="N293" s="513"/>
      <c r="O293" s="512"/>
      <c r="Q293" s="177"/>
      <c r="R293" s="177"/>
      <c r="S293" s="177"/>
      <c r="T293" s="3"/>
      <c r="U293" s="3"/>
      <c r="V293" s="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2017</v>
      </c>
      <c r="B294" s="3"/>
      <c r="C294" s="3"/>
      <c r="D294" s="33">
        <f t="shared" si="8"/>
        <v>153.69999999999999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514">
        <v>0</v>
      </c>
      <c r="J294" s="63"/>
      <c r="K294" s="515"/>
      <c r="L294" s="512"/>
      <c r="M294" s="349"/>
      <c r="N294" s="513"/>
      <c r="O294" s="512"/>
    </row>
    <row r="295" spans="1:40" ht="15.75">
      <c r="A295" s="3" t="s">
        <v>3430</v>
      </c>
      <c r="B295" s="3"/>
      <c r="C295" s="3"/>
      <c r="D295" s="33">
        <f t="shared" si="8"/>
        <v>241.60000000000002</v>
      </c>
      <c r="E295" s="9">
        <v>15.600000000000023</v>
      </c>
      <c r="F295" s="9">
        <v>76.2</v>
      </c>
      <c r="G295" s="9">
        <v>68</v>
      </c>
      <c r="H295" s="9">
        <v>81.8</v>
      </c>
      <c r="I295" s="514">
        <v>0</v>
      </c>
      <c r="J295" s="63"/>
      <c r="K295" s="512"/>
      <c r="L295" s="512"/>
      <c r="M295" s="362"/>
      <c r="N295" s="513"/>
      <c r="O295" s="512"/>
    </row>
    <row r="296" spans="1:40" s="30" customFormat="1" ht="20.25">
      <c r="A296" s="60" t="s">
        <v>31</v>
      </c>
      <c r="B296" s="3"/>
      <c r="C296" s="3"/>
      <c r="D296" s="33">
        <f t="shared" si="8"/>
        <v>358.49999999999989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514">
        <v>28</v>
      </c>
      <c r="J296" s="63"/>
      <c r="K296" s="515"/>
      <c r="L296" s="512"/>
      <c r="M296" s="350"/>
      <c r="N296" s="513"/>
      <c r="O296" s="512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spans="1:40" ht="15.75">
      <c r="A297" s="3" t="s">
        <v>791</v>
      </c>
      <c r="B297" s="3"/>
      <c r="C297" s="3"/>
      <c r="D297" s="33">
        <f t="shared" si="8"/>
        <v>402.90000000000015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514">
        <v>46.8</v>
      </c>
      <c r="J297" s="63"/>
      <c r="K297" s="512"/>
      <c r="L297" s="512"/>
      <c r="M297" s="349"/>
      <c r="N297" s="513"/>
      <c r="O297" s="512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278"/>
      <c r="AB297" s="278"/>
      <c r="AC297" s="63"/>
      <c r="AD297" s="349"/>
      <c r="AE297" s="63"/>
      <c r="AF297" s="63"/>
    </row>
    <row r="298" spans="1:40" ht="15.75">
      <c r="A298" s="3" t="s">
        <v>3414</v>
      </c>
      <c r="B298" s="3"/>
      <c r="C298" s="3"/>
      <c r="D298" s="33">
        <f t="shared" si="8"/>
        <v>254.10000000000002</v>
      </c>
      <c r="E298" s="9">
        <v>30</v>
      </c>
      <c r="F298" s="9">
        <v>64.2</v>
      </c>
      <c r="G298" s="9">
        <v>125.9</v>
      </c>
      <c r="H298" s="9">
        <v>21.9</v>
      </c>
      <c r="I298" s="514">
        <v>12.100000000000001</v>
      </c>
      <c r="J298" s="63"/>
      <c r="K298" s="512"/>
      <c r="L298" s="512"/>
      <c r="M298" s="362"/>
      <c r="N298" s="513"/>
      <c r="O298" s="512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225"/>
      <c r="AB298" s="225"/>
      <c r="AC298" s="63"/>
      <c r="AD298" s="349"/>
      <c r="AE298" s="63"/>
      <c r="AF298" s="63"/>
    </row>
    <row r="299" spans="1:40" ht="15.75">
      <c r="A299" s="3" t="s">
        <v>756</v>
      </c>
      <c r="B299" s="3"/>
      <c r="C299" s="3"/>
      <c r="D299" s="33">
        <f t="shared" si="8"/>
        <v>252.4</v>
      </c>
      <c r="E299" s="9">
        <v>45.5</v>
      </c>
      <c r="F299" s="9">
        <v>94.4</v>
      </c>
      <c r="G299" s="9">
        <v>40.599999999999994</v>
      </c>
      <c r="H299" s="9">
        <v>51</v>
      </c>
      <c r="I299" s="514">
        <v>20.9</v>
      </c>
      <c r="J299" s="63"/>
      <c r="K299" s="512"/>
      <c r="L299" s="512"/>
      <c r="M299" s="349"/>
      <c r="N299" s="513"/>
      <c r="O299" s="512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63"/>
      <c r="AB299" s="63"/>
      <c r="AC299" s="63"/>
      <c r="AD299" s="350"/>
      <c r="AE299" s="63"/>
      <c r="AF299" s="63"/>
    </row>
    <row r="300" spans="1:40" ht="15.75">
      <c r="A300" s="3" t="s">
        <v>783</v>
      </c>
      <c r="B300" s="3"/>
      <c r="C300" s="3"/>
      <c r="D300" s="33">
        <f t="shared" si="8"/>
        <v>135.89999999999998</v>
      </c>
      <c r="E300" s="9">
        <v>26</v>
      </c>
      <c r="F300" s="9">
        <v>70.099999999999994</v>
      </c>
      <c r="G300" s="9">
        <v>26.6</v>
      </c>
      <c r="H300" s="9">
        <v>0</v>
      </c>
      <c r="I300" s="514">
        <v>13.2</v>
      </c>
      <c r="J300" s="63"/>
      <c r="K300" s="512"/>
      <c r="L300" s="512"/>
      <c r="M300" s="350"/>
      <c r="N300" s="513"/>
      <c r="O300" s="512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278"/>
      <c r="AB300" s="278"/>
      <c r="AC300" s="63"/>
      <c r="AD300" s="349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177.20000000000019</v>
      </c>
      <c r="E301" s="9">
        <v>56.300000000000182</v>
      </c>
      <c r="F301" s="9">
        <v>69</v>
      </c>
      <c r="G301" s="9">
        <v>33.9</v>
      </c>
      <c r="H301" s="9">
        <v>9.9</v>
      </c>
      <c r="I301" s="514">
        <v>8.1</v>
      </c>
      <c r="J301" s="63"/>
      <c r="K301" s="512"/>
      <c r="L301" s="512"/>
      <c r="M301" s="349"/>
      <c r="N301" s="513"/>
      <c r="O301" s="512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225"/>
      <c r="AB301" s="225"/>
      <c r="AC301" s="63"/>
      <c r="AD301" s="349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316.5</v>
      </c>
      <c r="E302" s="9">
        <v>88.5</v>
      </c>
      <c r="F302" s="9">
        <v>109.7</v>
      </c>
      <c r="G302" s="9">
        <v>47.3</v>
      </c>
      <c r="H302" s="9">
        <v>71</v>
      </c>
      <c r="I302" s="514">
        <v>0</v>
      </c>
      <c r="J302" s="63"/>
      <c r="K302" s="516"/>
      <c r="L302" s="512"/>
      <c r="M302" s="349"/>
      <c r="N302" s="513"/>
      <c r="O302" s="512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225"/>
      <c r="AB302" s="225"/>
      <c r="AC302" s="63"/>
      <c r="AD302" s="349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189.10000000000036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514">
        <v>5.3000000000000007</v>
      </c>
      <c r="J303" s="63"/>
      <c r="K303" s="515"/>
      <c r="L303" s="512"/>
      <c r="M303" s="349"/>
      <c r="N303" s="513"/>
      <c r="O303" s="512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278"/>
      <c r="AB303" s="278"/>
      <c r="AC303" s="63"/>
      <c r="AD303" s="349"/>
      <c r="AE303" s="63"/>
      <c r="AF303" s="63"/>
    </row>
    <row r="304" spans="1:40" ht="15.75">
      <c r="A304" s="82" t="s">
        <v>1667</v>
      </c>
      <c r="B304" s="3"/>
      <c r="C304" s="3"/>
      <c r="D304" s="33">
        <f t="shared" si="8"/>
        <v>384.8</v>
      </c>
      <c r="E304" s="9">
        <v>114</v>
      </c>
      <c r="F304" s="9">
        <v>142.30000000000001</v>
      </c>
      <c r="G304" s="9">
        <v>42.5</v>
      </c>
      <c r="H304" s="9">
        <v>86</v>
      </c>
      <c r="I304" s="514">
        <v>0</v>
      </c>
      <c r="J304" s="63"/>
      <c r="K304" s="225"/>
      <c r="L304" s="512"/>
      <c r="M304" s="349"/>
      <c r="N304" s="513"/>
      <c r="O304" s="512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278"/>
      <c r="AB304" s="278"/>
      <c r="AC304" s="63"/>
      <c r="AD304" s="349"/>
      <c r="AE304" s="63"/>
      <c r="AF304" s="63"/>
    </row>
    <row r="305" spans="1:32" ht="15.75">
      <c r="A305" s="60" t="s">
        <v>2045</v>
      </c>
      <c r="B305" s="3"/>
      <c r="C305" s="3"/>
      <c r="D305" s="33">
        <f t="shared" si="8"/>
        <v>127</v>
      </c>
      <c r="E305" s="9">
        <v>0</v>
      </c>
      <c r="F305" s="9">
        <v>64.5</v>
      </c>
      <c r="G305" s="9">
        <v>13.5</v>
      </c>
      <c r="H305" s="9">
        <v>0</v>
      </c>
      <c r="I305" s="514">
        <v>49</v>
      </c>
      <c r="J305" s="63"/>
      <c r="K305" s="515"/>
      <c r="L305" s="512"/>
      <c r="M305" s="349"/>
      <c r="N305" s="513"/>
      <c r="O305" s="512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278"/>
      <c r="AB305" s="278"/>
      <c r="AC305" s="63"/>
      <c r="AD305" s="349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301.90000000000003</v>
      </c>
      <c r="E306" s="9">
        <v>0</v>
      </c>
      <c r="F306" s="9">
        <v>140.20000000000002</v>
      </c>
      <c r="G306" s="9">
        <v>55.6</v>
      </c>
      <c r="H306" s="9">
        <v>92.9</v>
      </c>
      <c r="I306" s="514">
        <v>13.2</v>
      </c>
      <c r="J306" s="63"/>
      <c r="K306" s="512"/>
      <c r="L306" s="512"/>
      <c r="M306" s="362"/>
      <c r="N306" s="513"/>
      <c r="O306" s="512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225"/>
      <c r="AB306" s="225"/>
      <c r="AC306" s="63"/>
      <c r="AD306" s="350"/>
      <c r="AE306" s="63"/>
      <c r="AF306" s="63"/>
    </row>
    <row r="307" spans="1:32" ht="15.75">
      <c r="A307" s="3" t="s">
        <v>3426</v>
      </c>
      <c r="B307" s="3"/>
      <c r="C307" s="3"/>
      <c r="D307" s="33">
        <f t="shared" si="8"/>
        <v>200.09999999999977</v>
      </c>
      <c r="E307" s="9">
        <v>38.499999999999773</v>
      </c>
      <c r="F307" s="9">
        <v>102</v>
      </c>
      <c r="G307" s="9">
        <v>26</v>
      </c>
      <c r="H307" s="9">
        <v>30</v>
      </c>
      <c r="I307" s="514">
        <v>3.5999999999999996</v>
      </c>
      <c r="J307" s="63"/>
      <c r="K307" s="512"/>
      <c r="L307" s="512"/>
      <c r="M307" s="362"/>
      <c r="N307" s="513"/>
      <c r="O307" s="512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63"/>
      <c r="AB307" s="63"/>
      <c r="AC307" s="63"/>
      <c r="AD307" s="349"/>
      <c r="AE307" s="63"/>
      <c r="AF307" s="63"/>
    </row>
    <row r="308" spans="1:32" ht="15.75">
      <c r="A308" s="82" t="s">
        <v>1664</v>
      </c>
      <c r="B308" s="3"/>
      <c r="C308" s="3"/>
      <c r="D308" s="33">
        <f t="shared" si="8"/>
        <v>520.5</v>
      </c>
      <c r="E308" s="9">
        <v>91.5</v>
      </c>
      <c r="F308" s="9">
        <v>195</v>
      </c>
      <c r="G308" s="9">
        <v>142.5</v>
      </c>
      <c r="H308" s="9">
        <v>73.5</v>
      </c>
      <c r="I308" s="514">
        <v>18</v>
      </c>
      <c r="J308" s="63"/>
      <c r="K308" s="225"/>
      <c r="L308" s="512"/>
      <c r="M308" s="349"/>
      <c r="N308" s="513"/>
      <c r="O308" s="512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278"/>
      <c r="AB308" s="278"/>
      <c r="AC308" s="63"/>
      <c r="AD308" s="349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411.8</v>
      </c>
      <c r="E309" s="9">
        <v>87</v>
      </c>
      <c r="F309" s="9">
        <v>166</v>
      </c>
      <c r="G309" s="9">
        <v>52.20000000000001</v>
      </c>
      <c r="H309" s="9">
        <v>83</v>
      </c>
      <c r="I309" s="514">
        <v>23.6</v>
      </c>
      <c r="J309" s="63"/>
      <c r="K309" s="516"/>
      <c r="L309" s="512"/>
      <c r="M309" s="349"/>
      <c r="N309" s="513"/>
      <c r="O309" s="512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63"/>
      <c r="AB309" s="63"/>
      <c r="AC309" s="63"/>
      <c r="AD309" s="349"/>
      <c r="AE309" s="63"/>
      <c r="AF309" s="63"/>
    </row>
    <row r="310" spans="1:32" ht="15.75">
      <c r="A310" s="3" t="s">
        <v>754</v>
      </c>
      <c r="B310" s="3"/>
      <c r="C310" s="3"/>
      <c r="D310" s="33">
        <f>SUM(E310:DZ310)</f>
        <v>226.69999999999996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514">
        <v>1.1000000000000001</v>
      </c>
      <c r="J310" s="63"/>
      <c r="K310" s="512"/>
      <c r="L310" s="512"/>
      <c r="M310" s="349"/>
      <c r="N310" s="513"/>
      <c r="O310" s="512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278"/>
      <c r="AB310" s="278"/>
      <c r="AC310" s="63"/>
      <c r="AD310" s="350"/>
      <c r="AE310" s="63"/>
      <c r="AF310" s="63"/>
    </row>
    <row r="311" spans="1:32" ht="15.75">
      <c r="A311" s="60" t="s">
        <v>3397</v>
      </c>
      <c r="B311" s="3"/>
      <c r="C311" s="3"/>
      <c r="D311" s="33">
        <f>SUM(E311:DZ311)</f>
        <v>317</v>
      </c>
      <c r="E311" s="9">
        <v>52.5</v>
      </c>
      <c r="F311" s="9">
        <v>107.5</v>
      </c>
      <c r="G311" s="9">
        <v>60.5</v>
      </c>
      <c r="H311" s="9">
        <v>88.8</v>
      </c>
      <c r="I311" s="514">
        <v>7.7000000000000011</v>
      </c>
      <c r="J311" s="63"/>
      <c r="K311" s="515"/>
      <c r="L311" s="512"/>
      <c r="M311" s="350"/>
      <c r="N311" s="513"/>
      <c r="O311" s="512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63"/>
      <c r="AB311" s="63"/>
      <c r="AC311" s="63"/>
      <c r="AD311" s="349"/>
      <c r="AE311" s="63"/>
      <c r="AF311" s="63"/>
    </row>
    <row r="312" spans="1:32" ht="15.75">
      <c r="A312" s="60" t="s">
        <v>2023</v>
      </c>
      <c r="B312" s="3"/>
      <c r="C312" s="3"/>
      <c r="D312" s="33">
        <f>SUM(E312:DZ312)</f>
        <v>295.80000000000013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514">
        <v>12.100000000000001</v>
      </c>
      <c r="J312" s="63"/>
      <c r="K312" s="515"/>
      <c r="L312" s="512"/>
      <c r="M312" s="349"/>
      <c r="N312" s="513"/>
      <c r="O312" s="512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278"/>
      <c r="AB312" s="278"/>
      <c r="AC312" s="63"/>
      <c r="AD312" s="350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9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9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9"/>
      <c r="AE315" s="63"/>
      <c r="AF315" s="63"/>
    </row>
    <row r="316" spans="1:32" ht="20.25">
      <c r="A316" s="30" t="s">
        <v>1556</v>
      </c>
      <c r="D316" s="32" t="s">
        <v>40</v>
      </c>
      <c r="E316" s="110" t="s">
        <v>4180</v>
      </c>
      <c r="F316" s="110" t="s">
        <v>4181</v>
      </c>
      <c r="G316" s="110" t="s">
        <v>4867</v>
      </c>
      <c r="H316" s="110" t="s">
        <v>4877</v>
      </c>
      <c r="I316" s="110" t="s">
        <v>4879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50"/>
      <c r="AE316" s="63"/>
      <c r="AF316" s="63"/>
    </row>
    <row r="317" spans="1:32" ht="15.75">
      <c r="A317" s="3" t="s">
        <v>3409</v>
      </c>
      <c r="B317" s="3"/>
      <c r="C317" s="3"/>
      <c r="D317" s="33">
        <f t="shared" ref="D317:D348" si="9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2"/>
      <c r="N317" s="339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9"/>
      <c r="AE317" s="63"/>
      <c r="AF317" s="63"/>
    </row>
    <row r="318" spans="1:32" ht="15.75">
      <c r="A318" s="60" t="s">
        <v>2025</v>
      </c>
      <c r="B318" s="3"/>
      <c r="C318" s="3"/>
      <c r="D318" s="33">
        <f t="shared" si="9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49"/>
      <c r="N318" s="339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50"/>
      <c r="AE318" s="63"/>
      <c r="AF318" s="63"/>
    </row>
    <row r="319" spans="1:32" ht="15.75">
      <c r="A319" s="82" t="s">
        <v>1662</v>
      </c>
      <c r="B319" s="3"/>
      <c r="C319" s="3"/>
      <c r="D319" s="33">
        <f t="shared" si="9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49"/>
      <c r="N319" s="339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9"/>
      <c r="AE319" s="63"/>
      <c r="AF319" s="63"/>
    </row>
    <row r="320" spans="1:32" ht="15.75">
      <c r="A320" s="60" t="s">
        <v>2018</v>
      </c>
      <c r="B320" s="3"/>
      <c r="C320" s="3"/>
      <c r="D320" s="33">
        <f t="shared" si="9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49"/>
      <c r="N320" s="339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9"/>
      <c r="AE320" s="63"/>
      <c r="AF320" s="63"/>
    </row>
    <row r="321" spans="1:32" ht="15.75">
      <c r="A321" s="82" t="s">
        <v>1657</v>
      </c>
      <c r="B321" s="3"/>
      <c r="C321" s="3"/>
      <c r="D321" s="33">
        <f t="shared" si="9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49"/>
      <c r="N321" s="339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9"/>
      <c r="AE321" s="63"/>
      <c r="AF321" s="63"/>
    </row>
    <row r="322" spans="1:32" ht="15.75">
      <c r="A322" s="82" t="s">
        <v>1652</v>
      </c>
      <c r="B322" s="3"/>
      <c r="C322" s="3"/>
      <c r="D322" s="33">
        <f t="shared" si="9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49"/>
      <c r="N322" s="339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9"/>
      <c r="AE322" s="63"/>
      <c r="AF322" s="63"/>
    </row>
    <row r="323" spans="1:32" ht="15.75">
      <c r="A323" s="3" t="s">
        <v>3398</v>
      </c>
      <c r="B323" s="3"/>
      <c r="C323" s="3"/>
      <c r="D323" s="33">
        <f t="shared" si="9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2"/>
      <c r="N323" s="339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9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49"/>
      <c r="N324" s="339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9"/>
      <c r="AE324" s="63"/>
      <c r="AF324" s="63"/>
    </row>
    <row r="325" spans="1:32" ht="15.75">
      <c r="A325" s="60" t="s">
        <v>2038</v>
      </c>
      <c r="B325" s="3"/>
      <c r="C325" s="3"/>
      <c r="D325" s="33">
        <f t="shared" si="9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49"/>
      <c r="N325" s="339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9"/>
      <c r="AE325" s="63"/>
      <c r="AF325" s="63"/>
    </row>
    <row r="326" spans="1:32" ht="15.75">
      <c r="A326" s="3" t="s">
        <v>3417</v>
      </c>
      <c r="B326" s="3"/>
      <c r="C326" s="3"/>
      <c r="D326" s="33">
        <f t="shared" si="9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2"/>
      <c r="N326" s="339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9"/>
      <c r="AE326" s="63"/>
      <c r="AF326" s="63"/>
    </row>
    <row r="327" spans="1:32" ht="15.75">
      <c r="A327" s="82" t="s">
        <v>1658</v>
      </c>
      <c r="B327" s="3"/>
      <c r="C327" s="3"/>
      <c r="D327" s="33">
        <f t="shared" si="9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49"/>
      <c r="N327" s="339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9"/>
      <c r="AE327" s="63"/>
      <c r="AF327" s="63"/>
    </row>
    <row r="328" spans="1:32" ht="15.75">
      <c r="A328" s="3" t="s">
        <v>772</v>
      </c>
      <c r="B328" s="3"/>
      <c r="C328" s="3"/>
      <c r="D328" s="33">
        <f t="shared" si="9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49"/>
      <c r="N328" s="339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9"/>
      <c r="AE328" s="63"/>
      <c r="AF328" s="63"/>
    </row>
    <row r="329" spans="1:32" ht="15.75">
      <c r="A329" s="60" t="s">
        <v>2068</v>
      </c>
      <c r="B329" s="3"/>
      <c r="C329" s="3"/>
      <c r="D329" s="33">
        <f t="shared" si="9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49"/>
      <c r="N329" s="339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9"/>
      <c r="AE329" s="63"/>
      <c r="AF329" s="63"/>
    </row>
    <row r="330" spans="1:32" ht="15.75">
      <c r="A330" s="3" t="s">
        <v>789</v>
      </c>
      <c r="B330" s="3"/>
      <c r="C330" s="3"/>
      <c r="D330" s="33">
        <f t="shared" si="9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49"/>
      <c r="N330" s="339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9"/>
      <c r="AE330" s="63"/>
      <c r="AF330" s="63"/>
    </row>
    <row r="331" spans="1:32" ht="15.75">
      <c r="A331" s="60" t="s">
        <v>2021</v>
      </c>
      <c r="B331" s="3"/>
      <c r="C331" s="3"/>
      <c r="D331" s="33">
        <f t="shared" si="9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49"/>
      <c r="N331" s="339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9"/>
      <c r="AE331" s="63"/>
      <c r="AF331" s="63"/>
    </row>
    <row r="332" spans="1:32" ht="15.75">
      <c r="A332" s="3" t="s">
        <v>3399</v>
      </c>
      <c r="B332" s="3"/>
      <c r="C332" s="3"/>
      <c r="D332" s="33">
        <f t="shared" si="9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2"/>
      <c r="N332" s="339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50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49"/>
      <c r="N333" s="339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9"/>
      <c r="AE333" s="63"/>
      <c r="AF333" s="63"/>
    </row>
    <row r="334" spans="1:32" ht="15.75">
      <c r="A334" s="60" t="s">
        <v>2039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49"/>
      <c r="N334" s="339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50"/>
      <c r="AE334" s="63"/>
      <c r="AF334" s="63"/>
    </row>
    <row r="335" spans="1:32" ht="15.75">
      <c r="A335" s="3" t="s">
        <v>3402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2"/>
      <c r="N335" s="339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50"/>
      <c r="AE335" s="63"/>
      <c r="AF335" s="63"/>
    </row>
    <row r="336" spans="1:32" ht="15.75">
      <c r="A336" s="3" t="s">
        <v>3416</v>
      </c>
      <c r="B336" s="3"/>
      <c r="C336" s="3"/>
      <c r="D336" s="33">
        <f t="shared" si="9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2"/>
      <c r="N336" s="339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50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50"/>
      <c r="N337" s="339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50"/>
      <c r="AE337" s="63"/>
      <c r="AF337" s="63"/>
    </row>
    <row r="338" spans="1:32" ht="15.75">
      <c r="A338" s="60" t="s">
        <v>2033</v>
      </c>
      <c r="B338" s="3"/>
      <c r="C338" s="3"/>
      <c r="D338" s="33">
        <f t="shared" si="9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49"/>
      <c r="N338" s="339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9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49"/>
      <c r="N339" s="339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9"/>
      <c r="AE339" s="63"/>
      <c r="AF339" s="63"/>
    </row>
    <row r="340" spans="1:32" ht="15.75">
      <c r="A340" s="3" t="s">
        <v>3400</v>
      </c>
      <c r="B340" s="3"/>
      <c r="C340" s="3"/>
      <c r="D340" s="33">
        <f t="shared" si="9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2"/>
      <c r="N340" s="339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50"/>
      <c r="AE340" s="63"/>
      <c r="AF340" s="63"/>
    </row>
    <row r="341" spans="1:32" ht="15.75">
      <c r="A341" s="60" t="s">
        <v>2040</v>
      </c>
      <c r="B341" s="3"/>
      <c r="C341" s="3"/>
      <c r="D341" s="33">
        <f t="shared" si="9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49"/>
      <c r="N341" s="339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9"/>
      <c r="AE341" s="63"/>
      <c r="AF341" s="63"/>
    </row>
    <row r="342" spans="1:32" ht="15.75">
      <c r="A342" s="82" t="s">
        <v>1660</v>
      </c>
      <c r="B342" s="3"/>
      <c r="C342" s="3"/>
      <c r="D342" s="33">
        <f t="shared" si="9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49"/>
      <c r="N342" s="339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9"/>
      <c r="AE342" s="63"/>
      <c r="AF342" s="63"/>
    </row>
    <row r="343" spans="1:32" ht="15.75">
      <c r="A343" s="3" t="s">
        <v>729</v>
      </c>
      <c r="B343" s="3"/>
      <c r="C343" s="3"/>
      <c r="D343" s="33">
        <f t="shared" si="9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49"/>
      <c r="N343" s="339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9"/>
      <c r="AE343" s="63"/>
      <c r="AF343" s="63"/>
    </row>
    <row r="344" spans="1:32" ht="15.75">
      <c r="A344" s="60" t="s">
        <v>2026</v>
      </c>
      <c r="B344" s="3"/>
      <c r="C344" s="3"/>
      <c r="D344" s="33">
        <f t="shared" si="9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49"/>
      <c r="N344" s="339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50"/>
      <c r="AE344" s="63"/>
      <c r="AF344" s="63"/>
    </row>
    <row r="345" spans="1:32" ht="15.75">
      <c r="A345" s="3" t="s">
        <v>3410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2"/>
      <c r="N345" s="339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9"/>
      <c r="AE345" s="63"/>
      <c r="AF345" s="63"/>
    </row>
    <row r="346" spans="1:32" ht="15.75">
      <c r="A346" s="3" t="s">
        <v>784</v>
      </c>
      <c r="B346" s="3"/>
      <c r="C346" s="3"/>
      <c r="D346" s="33">
        <f t="shared" si="9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50"/>
      <c r="N346" s="339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9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50"/>
      <c r="N347" s="339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50"/>
      <c r="AE347" s="63"/>
      <c r="AF347" s="63"/>
    </row>
    <row r="348" spans="1:32" ht="15.75">
      <c r="A348" s="3" t="s">
        <v>735</v>
      </c>
      <c r="B348" s="3"/>
      <c r="C348" s="3"/>
      <c r="D348" s="33">
        <f t="shared" si="9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49"/>
      <c r="N348" s="339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9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49"/>
      <c r="N349" s="339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9"/>
      <c r="AE349" s="63"/>
      <c r="AF349" s="63"/>
    </row>
    <row r="350" spans="1:32" ht="15.75">
      <c r="A350" s="3" t="s">
        <v>3425</v>
      </c>
      <c r="B350" s="3"/>
      <c r="C350" s="3"/>
      <c r="D350" s="33">
        <f t="shared" si="10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2"/>
      <c r="N350" s="339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9"/>
      <c r="AE350" s="63"/>
      <c r="AF350" s="63"/>
    </row>
    <row r="351" spans="1:32" ht="15.75">
      <c r="A351" s="60" t="s">
        <v>2022</v>
      </c>
      <c r="B351" s="3"/>
      <c r="C351" s="3"/>
      <c r="D351" s="33">
        <f t="shared" si="10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50"/>
      <c r="N351" s="339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9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49"/>
      <c r="N352" s="339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9"/>
      <c r="AE352" s="63"/>
      <c r="AF352" s="63"/>
    </row>
    <row r="353" spans="1:32" ht="15.75">
      <c r="A353" s="3" t="s">
        <v>758</v>
      </c>
      <c r="B353" s="3"/>
      <c r="C353" s="3"/>
      <c r="D353" s="33">
        <f t="shared" si="10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49"/>
      <c r="N353" s="339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9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49"/>
      <c r="N354" s="339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50"/>
      <c r="AE354" s="63"/>
      <c r="AF354" s="63"/>
    </row>
    <row r="355" spans="1:32" ht="15.75">
      <c r="A355" s="3" t="s">
        <v>3404</v>
      </c>
      <c r="B355" s="3"/>
      <c r="C355" s="3"/>
      <c r="D355" s="33">
        <f t="shared" si="10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2"/>
      <c r="N355" s="339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9"/>
      <c r="AE355" s="63"/>
      <c r="AF355" s="63"/>
    </row>
    <row r="356" spans="1:32" ht="15.75">
      <c r="A356" s="3" t="s">
        <v>3429</v>
      </c>
      <c r="B356" s="3"/>
      <c r="C356" s="3"/>
      <c r="D356" s="33">
        <f t="shared" si="10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2"/>
      <c r="N356" s="339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50"/>
      <c r="AE356" s="63"/>
      <c r="AF356" s="63"/>
    </row>
    <row r="357" spans="1:32" ht="15.75">
      <c r="A357" s="3" t="s">
        <v>3407</v>
      </c>
      <c r="B357" s="3"/>
      <c r="C357" s="3"/>
      <c r="D357" s="33">
        <f t="shared" si="10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2"/>
      <c r="N357" s="339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50"/>
      <c r="AE357" s="63"/>
      <c r="AF357" s="63"/>
    </row>
    <row r="358" spans="1:32" ht="15.75">
      <c r="A358" s="82" t="s">
        <v>1648</v>
      </c>
      <c r="B358" s="3"/>
      <c r="C358" s="3"/>
      <c r="D358" s="33">
        <f t="shared" si="10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49"/>
      <c r="N358" s="339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9"/>
      <c r="AE358" s="63"/>
      <c r="AF358" s="63"/>
    </row>
    <row r="359" spans="1:32" ht="15.75">
      <c r="A359" s="3" t="s">
        <v>3403</v>
      </c>
      <c r="B359" s="3"/>
      <c r="C359" s="3"/>
      <c r="D359" s="33">
        <f t="shared" si="10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2"/>
      <c r="N359" s="339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50"/>
      <c r="AE359" s="63"/>
      <c r="AF359" s="63"/>
    </row>
    <row r="360" spans="1:32" ht="15.75">
      <c r="A360" s="3" t="s">
        <v>801</v>
      </c>
      <c r="B360" s="3"/>
      <c r="C360" s="3"/>
      <c r="D360" s="33">
        <f t="shared" si="10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49"/>
      <c r="N360" s="339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50"/>
      <c r="AE360" s="63"/>
      <c r="AF360" s="63"/>
    </row>
    <row r="361" spans="1:32" ht="15.75">
      <c r="A361" s="60" t="s">
        <v>4565</v>
      </c>
      <c r="B361" s="3"/>
      <c r="C361" s="3"/>
      <c r="D361" s="33">
        <f t="shared" si="10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49"/>
      <c r="N361" s="339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9"/>
      <c r="AE361" s="63"/>
      <c r="AF361" s="63"/>
    </row>
    <row r="362" spans="1:32" ht="15.75">
      <c r="A362" s="3" t="s">
        <v>797</v>
      </c>
      <c r="B362" s="3"/>
      <c r="C362" s="3"/>
      <c r="D362" s="33">
        <f t="shared" si="10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49"/>
      <c r="N362" s="339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9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49"/>
      <c r="N363" s="339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9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49"/>
      <c r="N364" s="339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9"/>
      <c r="AE364" s="63"/>
      <c r="AF364" s="63"/>
    </row>
    <row r="365" spans="1:32" ht="15.75">
      <c r="A365" s="60" t="s">
        <v>3396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50"/>
      <c r="N365" s="339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50"/>
      <c r="AE365" s="63"/>
      <c r="AF365" s="63"/>
    </row>
    <row r="366" spans="1:32" ht="15.75">
      <c r="A366" s="60" t="s">
        <v>2041</v>
      </c>
      <c r="B366" s="3"/>
      <c r="C366" s="3"/>
      <c r="D366" s="33">
        <f t="shared" si="10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49"/>
      <c r="N366" s="339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9"/>
      <c r="AE366" s="63"/>
      <c r="AF366" s="63"/>
    </row>
    <row r="367" spans="1:32" ht="15.75">
      <c r="A367" s="3" t="s">
        <v>3406</v>
      </c>
      <c r="B367" s="3"/>
      <c r="C367" s="3"/>
      <c r="D367" s="33">
        <f t="shared" si="10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2"/>
      <c r="N367" s="339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9"/>
      <c r="AE367" s="63"/>
      <c r="AF367" s="63"/>
    </row>
    <row r="368" spans="1:32" ht="15.75">
      <c r="A368" s="60" t="s">
        <v>2042</v>
      </c>
      <c r="B368" s="3"/>
      <c r="C368" s="3"/>
      <c r="D368" s="33">
        <f t="shared" si="10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49"/>
      <c r="N368" s="339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9"/>
      <c r="AE368" s="63"/>
      <c r="AF368" s="63"/>
    </row>
    <row r="369" spans="1:32" ht="15.75">
      <c r="A369" s="82" t="s">
        <v>1649</v>
      </c>
      <c r="B369" s="3"/>
      <c r="C369" s="3"/>
      <c r="D369" s="33">
        <f t="shared" si="10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49"/>
      <c r="N369" s="339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9"/>
      <c r="AE369" s="63"/>
      <c r="AF369" s="63"/>
    </row>
    <row r="370" spans="1:32" ht="15.75">
      <c r="A370" s="3" t="s">
        <v>763</v>
      </c>
      <c r="B370" s="3"/>
      <c r="C370" s="3"/>
      <c r="D370" s="33">
        <f t="shared" si="10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49"/>
      <c r="N370" s="339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9"/>
      <c r="AE370" s="63"/>
      <c r="AF370" s="63"/>
    </row>
    <row r="371" spans="1:32" ht="15.75">
      <c r="A371" s="3" t="s">
        <v>3405</v>
      </c>
      <c r="B371" s="3"/>
      <c r="C371" s="3"/>
      <c r="D371" s="33">
        <f t="shared" si="10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2"/>
      <c r="N371" s="339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9"/>
      <c r="AE371" s="63"/>
      <c r="AF371" s="63"/>
    </row>
    <row r="372" spans="1:32" ht="15.75">
      <c r="A372" s="3" t="s">
        <v>3412</v>
      </c>
      <c r="B372" s="3"/>
      <c r="C372" s="3"/>
      <c r="D372" s="33">
        <f t="shared" si="10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2"/>
      <c r="N372" s="339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9"/>
      <c r="AE372" s="63"/>
      <c r="AF372" s="63"/>
    </row>
    <row r="373" spans="1:32" ht="15.75">
      <c r="A373" s="3" t="s">
        <v>764</v>
      </c>
      <c r="B373" s="3"/>
      <c r="C373" s="3"/>
      <c r="D373" s="33">
        <f t="shared" si="10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49"/>
      <c r="N373" s="339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9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49"/>
      <c r="N374" s="339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9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49"/>
      <c r="N375" s="339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9"/>
      <c r="AE375" s="63"/>
      <c r="AF375" s="63"/>
    </row>
    <row r="376" spans="1:32" ht="15.75">
      <c r="A376" s="82" t="s">
        <v>1659</v>
      </c>
      <c r="B376" s="3"/>
      <c r="C376" s="3"/>
      <c r="D376" s="33">
        <f t="shared" si="10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49"/>
      <c r="N376" s="339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9"/>
      <c r="AE376" s="63"/>
      <c r="AF376" s="63"/>
    </row>
    <row r="377" spans="1:32" ht="15.75">
      <c r="A377" s="82" t="s">
        <v>1661</v>
      </c>
      <c r="B377" s="3"/>
      <c r="C377" s="3"/>
      <c r="D377" s="33">
        <f t="shared" si="10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50"/>
      <c r="N377" s="339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3401</v>
      </c>
      <c r="B378" s="3"/>
      <c r="C378" s="3"/>
      <c r="D378" s="33">
        <f t="shared" si="10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2"/>
      <c r="N378" s="339"/>
      <c r="O378" s="63"/>
    </row>
    <row r="379" spans="1:32" ht="15.75">
      <c r="A379" s="3" t="s">
        <v>747</v>
      </c>
      <c r="B379" s="3"/>
      <c r="C379" s="3"/>
      <c r="D379" s="33">
        <f t="shared" si="10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49"/>
      <c r="N379" s="339"/>
      <c r="O379" s="63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50"/>
      <c r="N380" s="339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779</v>
      </c>
      <c r="B381" s="3"/>
      <c r="C381" s="3"/>
      <c r="D381" s="33">
        <f t="shared" ref="D381:D412" si="11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50"/>
      <c r="N381" s="339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49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49"/>
      <c r="N382" s="339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49"/>
      <c r="AB382" s="63"/>
      <c r="AC382" s="63"/>
    </row>
    <row r="383" spans="1:32" ht="15.75">
      <c r="A383" s="3" t="s">
        <v>3413</v>
      </c>
      <c r="B383" s="3"/>
      <c r="C383" s="3"/>
      <c r="D383" s="33">
        <f t="shared" si="11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2"/>
      <c r="N383" s="339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50"/>
      <c r="AB383" s="63"/>
      <c r="AC383" s="63"/>
    </row>
    <row r="384" spans="1:32" ht="15.75">
      <c r="A384" s="3" t="s">
        <v>765</v>
      </c>
      <c r="B384" s="3"/>
      <c r="C384" s="3"/>
      <c r="D384" s="33">
        <f t="shared" si="11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50"/>
      <c r="N384" s="339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49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49"/>
      <c r="N385" s="339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49"/>
      <c r="AB385" s="63"/>
      <c r="AC385" s="63"/>
    </row>
    <row r="386" spans="1:29" ht="15.75">
      <c r="A386" s="3" t="s">
        <v>739</v>
      </c>
      <c r="B386" s="3"/>
      <c r="C386" s="3"/>
      <c r="D386" s="33">
        <f t="shared" si="11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49"/>
      <c r="N386" s="339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49"/>
      <c r="AB386" s="63"/>
      <c r="AC386" s="63"/>
    </row>
    <row r="387" spans="1:29" ht="15.75">
      <c r="A387" s="82" t="s">
        <v>1665</v>
      </c>
      <c r="B387" s="3"/>
      <c r="C387" s="3"/>
      <c r="D387" s="33">
        <f t="shared" si="11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49"/>
      <c r="N387" s="339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49"/>
      <c r="AB387" s="63"/>
      <c r="AC387" s="63"/>
    </row>
    <row r="388" spans="1:29" ht="15.75">
      <c r="A388" s="3" t="s">
        <v>3428</v>
      </c>
      <c r="B388" s="3"/>
      <c r="C388" s="3"/>
      <c r="D388" s="33">
        <f t="shared" si="11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2"/>
      <c r="N388" s="339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49"/>
      <c r="AB388" s="63"/>
      <c r="AC388" s="63"/>
    </row>
    <row r="389" spans="1:29" ht="15.75">
      <c r="A389" s="3" t="s">
        <v>780</v>
      </c>
      <c r="B389" s="3"/>
      <c r="C389" s="3"/>
      <c r="D389" s="33">
        <f t="shared" si="11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49"/>
      <c r="N389" s="339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49"/>
      <c r="AB389" s="63"/>
      <c r="AC389" s="63"/>
    </row>
    <row r="390" spans="1:29" ht="15.75">
      <c r="A390" s="60" t="s">
        <v>2065</v>
      </c>
      <c r="B390" s="3"/>
      <c r="C390" s="3"/>
      <c r="D390" s="33">
        <f t="shared" si="11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49"/>
      <c r="N390" s="339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50"/>
      <c r="AB390" s="63"/>
      <c r="AC390" s="63"/>
    </row>
    <row r="391" spans="1:29" ht="15.75">
      <c r="A391" s="3" t="s">
        <v>750</v>
      </c>
      <c r="B391" s="3"/>
      <c r="C391" s="3"/>
      <c r="D391" s="33">
        <f t="shared" si="11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49"/>
      <c r="N391" s="339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49"/>
      <c r="AB391" s="63"/>
      <c r="AC391" s="63"/>
    </row>
    <row r="392" spans="1:29" ht="15.75">
      <c r="A392" s="3" t="s">
        <v>749</v>
      </c>
      <c r="B392" s="3"/>
      <c r="C392" s="3"/>
      <c r="D392" s="33">
        <f t="shared" si="11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49"/>
      <c r="N392" s="339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49"/>
      <c r="AB392" s="63"/>
      <c r="AC392" s="63"/>
    </row>
    <row r="393" spans="1:29" ht="15.75">
      <c r="A393" s="60" t="s">
        <v>2067</v>
      </c>
      <c r="B393" s="3"/>
      <c r="C393" s="3"/>
      <c r="D393" s="33">
        <f t="shared" si="11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49"/>
      <c r="N393" s="339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49"/>
      <c r="AB393" s="63"/>
      <c r="AC393" s="63"/>
    </row>
    <row r="394" spans="1:29" ht="15.75">
      <c r="A394" s="60" t="s">
        <v>2172</v>
      </c>
      <c r="B394" s="3"/>
      <c r="C394" s="3"/>
      <c r="D394" s="33">
        <f t="shared" si="11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49"/>
      <c r="N394" s="339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50"/>
      <c r="AB394" s="63"/>
      <c r="AC394" s="63"/>
    </row>
    <row r="395" spans="1:29" ht="15.75">
      <c r="A395" s="3" t="s">
        <v>3408</v>
      </c>
      <c r="B395" s="3"/>
      <c r="C395" s="3"/>
      <c r="D395" s="33">
        <f t="shared" si="11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2"/>
      <c r="N395" s="339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49"/>
      <c r="AB395" s="63"/>
      <c r="AC395" s="63"/>
    </row>
    <row r="396" spans="1:29" ht="15.75">
      <c r="A396" s="3" t="s">
        <v>734</v>
      </c>
      <c r="B396" s="3"/>
      <c r="C396" s="3"/>
      <c r="D396" s="33">
        <f t="shared" si="11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49"/>
      <c r="N396" s="339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50"/>
      <c r="AB396" s="63"/>
      <c r="AC396" s="63"/>
    </row>
    <row r="397" spans="1:29" ht="15.75">
      <c r="A397" s="3" t="s">
        <v>3411</v>
      </c>
      <c r="B397" s="3"/>
      <c r="C397" s="3"/>
      <c r="D397" s="33">
        <f t="shared" si="11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2"/>
      <c r="N397" s="339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49"/>
      <c r="AB397" s="63"/>
      <c r="AC397" s="63"/>
    </row>
    <row r="398" spans="1:29" ht="15.75">
      <c r="A398" s="60" t="s">
        <v>2017</v>
      </c>
      <c r="B398" s="3"/>
      <c r="C398" s="3"/>
      <c r="D398" s="33">
        <f t="shared" si="11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49"/>
      <c r="N398" s="339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49"/>
      <c r="AB398" s="63"/>
      <c r="AC398" s="63"/>
    </row>
    <row r="399" spans="1:29" ht="15.75">
      <c r="A399" s="3" t="s">
        <v>3430</v>
      </c>
      <c r="B399" s="3"/>
      <c r="C399" s="3"/>
      <c r="D399" s="33">
        <f t="shared" si="11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2"/>
      <c r="N399" s="339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49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50"/>
      <c r="N400" s="339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50"/>
      <c r="AB400" s="63"/>
      <c r="AC400" s="63"/>
    </row>
    <row r="401" spans="1:29" ht="15.75">
      <c r="A401" s="3" t="s">
        <v>791</v>
      </c>
      <c r="B401" s="3"/>
      <c r="C401" s="3"/>
      <c r="D401" s="33">
        <f t="shared" si="11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49"/>
      <c r="N401" s="339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49"/>
      <c r="AB401" s="63"/>
      <c r="AC401" s="63"/>
    </row>
    <row r="402" spans="1:29" ht="15.75">
      <c r="A402" s="3" t="s">
        <v>3414</v>
      </c>
      <c r="B402" s="3"/>
      <c r="C402" s="3"/>
      <c r="D402" s="33">
        <f t="shared" si="11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2"/>
      <c r="N402" s="339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50"/>
      <c r="AB402" s="63"/>
      <c r="AC402" s="63"/>
    </row>
    <row r="403" spans="1:29" ht="15.75">
      <c r="A403" s="3" t="s">
        <v>756</v>
      </c>
      <c r="B403" s="3"/>
      <c r="C403" s="3"/>
      <c r="D403" s="33">
        <f t="shared" si="11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49"/>
      <c r="N403" s="339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49"/>
      <c r="AB403" s="63"/>
      <c r="AC403" s="63"/>
    </row>
    <row r="404" spans="1:29" ht="15.75">
      <c r="A404" s="3" t="s">
        <v>783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50"/>
      <c r="N404" s="339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49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49"/>
      <c r="N405" s="339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49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49"/>
      <c r="N406" s="339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49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49"/>
      <c r="N407" s="339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49"/>
      <c r="AB407" s="63"/>
      <c r="AC407" s="63"/>
    </row>
    <row r="408" spans="1:29" ht="15.75">
      <c r="A408" s="82" t="s">
        <v>1667</v>
      </c>
      <c r="B408" s="3"/>
      <c r="C408" s="3"/>
      <c r="D408" s="33">
        <f t="shared" si="11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49"/>
      <c r="N408" s="339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49"/>
      <c r="AB408" s="63"/>
      <c r="AC408" s="63"/>
    </row>
    <row r="409" spans="1:29" ht="15.75">
      <c r="A409" s="60" t="s">
        <v>2045</v>
      </c>
      <c r="B409" s="3"/>
      <c r="C409" s="3"/>
      <c r="D409" s="33">
        <f t="shared" si="11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49"/>
      <c r="N409" s="339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49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2"/>
      <c r="N410" s="339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49"/>
      <c r="AB410" s="63"/>
      <c r="AC410" s="63"/>
    </row>
    <row r="411" spans="1:29" ht="15.75">
      <c r="A411" s="3" t="s">
        <v>3426</v>
      </c>
      <c r="B411" s="3"/>
      <c r="C411" s="3"/>
      <c r="D411" s="33">
        <f t="shared" si="11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2"/>
      <c r="N411" s="339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49"/>
      <c r="AB411" s="63"/>
      <c r="AC411" s="63"/>
    </row>
    <row r="412" spans="1:29" ht="15.75">
      <c r="A412" s="82" t="s">
        <v>1664</v>
      </c>
      <c r="B412" s="3"/>
      <c r="C412" s="3"/>
      <c r="D412" s="33">
        <f t="shared" si="11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49"/>
      <c r="N412" s="339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49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49"/>
      <c r="N413" s="339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49"/>
      <c r="AB413" s="63"/>
      <c r="AC413" s="63"/>
    </row>
    <row r="414" spans="1:29" ht="15.75">
      <c r="A414" s="3" t="s">
        <v>754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49"/>
      <c r="N414" s="339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49"/>
      <c r="AB414" s="63"/>
      <c r="AC414" s="63"/>
    </row>
    <row r="415" spans="1:29" ht="15.75">
      <c r="A415" s="60" t="s">
        <v>3397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50"/>
      <c r="N415" s="339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49"/>
      <c r="AB415" s="63"/>
      <c r="AC415" s="63"/>
    </row>
    <row r="416" spans="1:29" ht="15.75">
      <c r="A416" s="60" t="s">
        <v>2023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49"/>
      <c r="N416" s="339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50"/>
      <c r="AB416" s="63"/>
      <c r="AC416" s="63"/>
    </row>
    <row r="417" spans="1:29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9"/>
      <c r="AB417" s="63"/>
      <c r="AC417" s="63"/>
    </row>
    <row r="418" spans="1:29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50"/>
      <c r="AB418" s="63"/>
      <c r="AC418" s="63"/>
    </row>
    <row r="419" spans="1:29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50"/>
      <c r="AB419" s="63"/>
      <c r="AC419" s="63"/>
    </row>
    <row r="420" spans="1:29" ht="20.25">
      <c r="A420" s="30" t="s">
        <v>169</v>
      </c>
      <c r="D420" s="32" t="s">
        <v>40</v>
      </c>
      <c r="E420" s="110" t="s">
        <v>4181</v>
      </c>
      <c r="F420" s="110" t="s">
        <v>2303</v>
      </c>
      <c r="G420" s="110" t="s">
        <v>4624</v>
      </c>
      <c r="H420" s="110" t="s">
        <v>4626</v>
      </c>
      <c r="I420" s="110" t="s">
        <v>4628</v>
      </c>
      <c r="J420" s="110" t="s">
        <v>4632</v>
      </c>
      <c r="K420" s="110" t="s">
        <v>4636</v>
      </c>
      <c r="L420" s="110" t="s">
        <v>4843</v>
      </c>
      <c r="M420" s="110" t="s">
        <v>4844</v>
      </c>
      <c r="N420" s="110" t="s">
        <v>4845</v>
      </c>
      <c r="O420" s="110" t="s">
        <v>4862</v>
      </c>
      <c r="P420" s="110" t="s">
        <v>5006</v>
      </c>
      <c r="Q420" s="110" t="s">
        <v>5008</v>
      </c>
      <c r="R420" s="110" t="s">
        <v>5009</v>
      </c>
      <c r="S420" s="110" t="s">
        <v>5024</v>
      </c>
      <c r="T420" s="9"/>
      <c r="U420" s="9"/>
      <c r="V420" s="9"/>
      <c r="W420" s="9"/>
      <c r="X420" s="225"/>
      <c r="Y420" s="225"/>
      <c r="Z420" s="63"/>
      <c r="AA420" s="350"/>
      <c r="AB420" s="63"/>
      <c r="AC420" s="63"/>
    </row>
    <row r="421" spans="1:29" ht="15.75">
      <c r="A421" s="3" t="s">
        <v>3409</v>
      </c>
      <c r="B421" s="3"/>
      <c r="C421" s="3"/>
      <c r="D421" s="33">
        <f t="shared" ref="D421:D452" si="12">SUM(E421:DZ421)</f>
        <v>139.39999999999986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514">
        <v>0</v>
      </c>
      <c r="Q421" s="514">
        <v>9</v>
      </c>
      <c r="R421" s="514">
        <v>27</v>
      </c>
      <c r="S421" s="514">
        <v>0</v>
      </c>
      <c r="T421" s="512"/>
      <c r="U421" s="512"/>
      <c r="V421" s="512"/>
      <c r="W421" s="362"/>
      <c r="X421" s="513"/>
      <c r="Y421" s="512"/>
      <c r="AA421" s="350"/>
      <c r="AB421" s="63"/>
      <c r="AC421" s="63"/>
    </row>
    <row r="422" spans="1:29" ht="15.75">
      <c r="A422" s="60" t="s">
        <v>2025</v>
      </c>
      <c r="B422" s="3"/>
      <c r="C422" s="3"/>
      <c r="D422" s="33">
        <f t="shared" si="12"/>
        <v>118.69999999999966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514">
        <v>6</v>
      </c>
      <c r="Q422" s="514">
        <v>0</v>
      </c>
      <c r="R422" s="514">
        <v>1.2</v>
      </c>
      <c r="S422" s="514">
        <v>0</v>
      </c>
      <c r="T422" s="515"/>
      <c r="U422" s="515"/>
      <c r="V422" s="512"/>
      <c r="W422" s="349"/>
      <c r="X422" s="513"/>
      <c r="Y422" s="512"/>
      <c r="AA422" s="349"/>
      <c r="AB422" s="63"/>
      <c r="AC422" s="63"/>
    </row>
    <row r="423" spans="1:29" ht="15.75">
      <c r="A423" s="82" t="s">
        <v>1662</v>
      </c>
      <c r="B423" s="3"/>
      <c r="C423" s="3"/>
      <c r="D423" s="33">
        <f t="shared" si="12"/>
        <v>233.70000000000078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514">
        <v>21</v>
      </c>
      <c r="Q423" s="514">
        <v>7</v>
      </c>
      <c r="R423" s="514">
        <v>33.700000000000003</v>
      </c>
      <c r="S423" s="514">
        <v>10.400000000001</v>
      </c>
      <c r="T423" s="225"/>
      <c r="U423" s="225"/>
      <c r="V423" s="512"/>
      <c r="W423" s="349"/>
      <c r="X423" s="513"/>
      <c r="Y423" s="512"/>
      <c r="AA423" s="349"/>
      <c r="AB423" s="63"/>
      <c r="AC423" s="63"/>
    </row>
    <row r="424" spans="1:29" ht="15.75">
      <c r="A424" s="60" t="s">
        <v>2018</v>
      </c>
      <c r="B424" s="3"/>
      <c r="C424" s="3"/>
      <c r="D424" s="33">
        <f t="shared" si="12"/>
        <v>131.29999999999961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514">
        <v>0</v>
      </c>
      <c r="Q424" s="514">
        <v>0</v>
      </c>
      <c r="R424" s="514">
        <v>32.799999999999997</v>
      </c>
      <c r="S424" s="514">
        <v>4.4999999999997726</v>
      </c>
      <c r="T424" s="515"/>
      <c r="U424" s="515"/>
      <c r="V424" s="512"/>
      <c r="W424" s="349"/>
      <c r="X424" s="513"/>
      <c r="Y424" s="512"/>
      <c r="AA424" s="350"/>
      <c r="AB424" s="63"/>
      <c r="AC424" s="63"/>
    </row>
    <row r="425" spans="1:29" ht="15.75">
      <c r="A425" s="82" t="s">
        <v>1657</v>
      </c>
      <c r="B425" s="3"/>
      <c r="C425" s="3"/>
      <c r="D425" s="33">
        <f t="shared" si="12"/>
        <v>167.2999999999997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514">
        <v>27.9</v>
      </c>
      <c r="Q425" s="514">
        <v>14</v>
      </c>
      <c r="R425" s="514">
        <v>38.5</v>
      </c>
      <c r="S425" s="514">
        <v>0</v>
      </c>
      <c r="T425" s="225"/>
      <c r="U425" s="225"/>
      <c r="V425" s="512"/>
      <c r="W425" s="349"/>
      <c r="X425" s="513"/>
      <c r="Y425" s="512"/>
      <c r="AA425" s="349"/>
      <c r="AB425" s="63"/>
      <c r="AC425" s="63"/>
    </row>
    <row r="426" spans="1:29" ht="15.75">
      <c r="A426" s="82" t="s">
        <v>1652</v>
      </c>
      <c r="B426" s="3"/>
      <c r="C426" s="3"/>
      <c r="D426" s="33">
        <f t="shared" si="12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514">
        <v>0</v>
      </c>
      <c r="Q426" s="514">
        <v>0</v>
      </c>
      <c r="R426" s="514">
        <v>0</v>
      </c>
      <c r="S426" s="514">
        <v>0</v>
      </c>
      <c r="T426" s="225"/>
      <c r="U426" s="225"/>
      <c r="V426" s="512"/>
      <c r="W426" s="349"/>
      <c r="X426" s="513"/>
      <c r="Y426" s="512"/>
      <c r="AA426" s="349"/>
      <c r="AB426" s="63"/>
      <c r="AC426" s="63"/>
    </row>
    <row r="427" spans="1:29" ht="15.75">
      <c r="A427" s="3" t="s">
        <v>3398</v>
      </c>
      <c r="B427" s="3"/>
      <c r="C427" s="3"/>
      <c r="D427" s="33">
        <f t="shared" si="12"/>
        <v>174.70000000000078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514">
        <v>14.8</v>
      </c>
      <c r="Q427" s="514">
        <v>5</v>
      </c>
      <c r="R427" s="514">
        <v>0</v>
      </c>
      <c r="S427" s="514">
        <v>2.8000000000006366</v>
      </c>
      <c r="T427" s="512"/>
      <c r="U427" s="512"/>
      <c r="V427" s="512"/>
      <c r="W427" s="362"/>
      <c r="X427" s="513"/>
      <c r="Y427" s="512"/>
      <c r="AA427" s="349"/>
      <c r="AB427" s="63"/>
      <c r="AC427" s="63"/>
    </row>
    <row r="428" spans="1:29" ht="15.75">
      <c r="A428" s="60" t="s">
        <v>1</v>
      </c>
      <c r="B428" s="3"/>
      <c r="C428" s="3"/>
      <c r="D428" s="33">
        <f t="shared" si="12"/>
        <v>103.39999999999962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514">
        <v>0</v>
      </c>
      <c r="Q428" s="514">
        <v>22</v>
      </c>
      <c r="R428" s="514">
        <v>14.900000000000002</v>
      </c>
      <c r="S428" s="514">
        <v>6.5999999999994543</v>
      </c>
      <c r="T428" s="515"/>
      <c r="U428" s="515"/>
      <c r="V428" s="512"/>
      <c r="W428" s="349"/>
      <c r="X428" s="513"/>
      <c r="Y428" s="512"/>
      <c r="AA428" s="350"/>
      <c r="AB428" s="63"/>
      <c r="AC428" s="63"/>
    </row>
    <row r="429" spans="1:29" ht="15.75">
      <c r="A429" s="60" t="s">
        <v>2038</v>
      </c>
      <c r="B429" s="3"/>
      <c r="C429" s="3"/>
      <c r="D429" s="33">
        <f t="shared" si="12"/>
        <v>166.99999999999955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514">
        <v>9.6</v>
      </c>
      <c r="Q429" s="514">
        <v>0</v>
      </c>
      <c r="R429" s="514">
        <v>19.5</v>
      </c>
      <c r="S429" s="514">
        <v>0</v>
      </c>
      <c r="T429" s="515"/>
      <c r="U429" s="515"/>
      <c r="V429" s="512"/>
      <c r="W429" s="349"/>
      <c r="X429" s="513"/>
      <c r="Y429" s="512"/>
      <c r="AA429" s="349"/>
      <c r="AB429" s="63"/>
      <c r="AC429" s="63"/>
    </row>
    <row r="430" spans="1:29" ht="15.75">
      <c r="A430" s="3" t="s">
        <v>3417</v>
      </c>
      <c r="B430" s="3"/>
      <c r="C430" s="3"/>
      <c r="D430" s="33">
        <f t="shared" si="12"/>
        <v>160.90000000000029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514">
        <v>0</v>
      </c>
      <c r="Q430" s="514">
        <v>6.6000000000000005</v>
      </c>
      <c r="R430" s="514">
        <v>27.6</v>
      </c>
      <c r="S430" s="514">
        <v>0</v>
      </c>
      <c r="T430" s="512"/>
      <c r="U430" s="512"/>
      <c r="V430" s="512"/>
      <c r="W430" s="362"/>
      <c r="X430" s="513"/>
      <c r="Y430" s="512"/>
      <c r="AA430" s="349"/>
      <c r="AB430" s="63"/>
      <c r="AC430" s="63"/>
    </row>
    <row r="431" spans="1:29" ht="15.75">
      <c r="A431" s="82" t="s">
        <v>1658</v>
      </c>
      <c r="B431" s="3"/>
      <c r="C431" s="3"/>
      <c r="D431" s="33">
        <f t="shared" si="12"/>
        <v>231.59999999999991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514">
        <v>0</v>
      </c>
      <c r="Q431" s="514">
        <v>22</v>
      </c>
      <c r="R431" s="514">
        <v>30.1</v>
      </c>
      <c r="S431" s="514">
        <v>16.199999999999818</v>
      </c>
      <c r="T431" s="225"/>
      <c r="U431" s="225"/>
      <c r="V431" s="512"/>
      <c r="W431" s="349"/>
      <c r="X431" s="513"/>
      <c r="Y431" s="512"/>
      <c r="AA431" s="350"/>
      <c r="AB431" s="63"/>
      <c r="AC431" s="63"/>
    </row>
    <row r="432" spans="1:29" ht="15.75">
      <c r="A432" s="3" t="s">
        <v>772</v>
      </c>
      <c r="B432" s="3"/>
      <c r="C432" s="3"/>
      <c r="D432" s="33">
        <f t="shared" si="12"/>
        <v>155.99999999999977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514">
        <v>9.9</v>
      </c>
      <c r="Q432" s="514">
        <v>0</v>
      </c>
      <c r="R432" s="514">
        <v>16.5</v>
      </c>
      <c r="S432" s="514">
        <v>8.7999999999997272</v>
      </c>
      <c r="T432" s="512"/>
      <c r="U432" s="512"/>
      <c r="V432" s="512"/>
      <c r="W432" s="349"/>
      <c r="X432" s="513"/>
      <c r="Y432" s="512"/>
      <c r="AA432" s="349"/>
      <c r="AB432" s="63"/>
      <c r="AC432" s="63"/>
    </row>
    <row r="433" spans="1:29" ht="15.75">
      <c r="A433" s="60" t="s">
        <v>2068</v>
      </c>
      <c r="B433" s="3"/>
      <c r="C433" s="3"/>
      <c r="D433" s="33">
        <f t="shared" si="12"/>
        <v>190.20000000000013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514">
        <v>0</v>
      </c>
      <c r="Q433" s="514">
        <v>0</v>
      </c>
      <c r="R433" s="514">
        <v>18</v>
      </c>
      <c r="S433" s="514">
        <v>0</v>
      </c>
      <c r="T433" s="515"/>
      <c r="U433" s="515"/>
      <c r="V433" s="512"/>
      <c r="W433" s="349"/>
      <c r="X433" s="513"/>
      <c r="Y433" s="512"/>
      <c r="AA433" s="349"/>
      <c r="AB433" s="63"/>
      <c r="AC433" s="63"/>
    </row>
    <row r="434" spans="1:29" ht="15.75">
      <c r="A434" s="3" t="s">
        <v>789</v>
      </c>
      <c r="B434" s="3"/>
      <c r="C434" s="3"/>
      <c r="D434" s="33">
        <f t="shared" si="12"/>
        <v>116.19999999999987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514">
        <v>0</v>
      </c>
      <c r="Q434" s="514">
        <v>7.8000000000000007</v>
      </c>
      <c r="R434" s="514">
        <v>7.8000000000000007</v>
      </c>
      <c r="S434" s="514">
        <v>0</v>
      </c>
      <c r="T434" s="512"/>
      <c r="U434" s="512"/>
      <c r="V434" s="512"/>
      <c r="W434" s="349"/>
      <c r="X434" s="513"/>
      <c r="Y434" s="512"/>
      <c r="AA434" s="349"/>
      <c r="AB434" s="63"/>
      <c r="AC434" s="63"/>
    </row>
    <row r="435" spans="1:29" ht="15.75">
      <c r="A435" s="60" t="s">
        <v>2021</v>
      </c>
      <c r="B435" s="3"/>
      <c r="C435" s="3"/>
      <c r="D435" s="33">
        <f t="shared" si="12"/>
        <v>160.50000000000037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514">
        <v>10.3</v>
      </c>
      <c r="Q435" s="514">
        <v>12.100000000000001</v>
      </c>
      <c r="R435" s="514">
        <v>22.5</v>
      </c>
      <c r="S435" s="514">
        <v>0</v>
      </c>
      <c r="T435" s="515"/>
      <c r="U435" s="515"/>
      <c r="V435" s="512"/>
      <c r="W435" s="349"/>
      <c r="X435" s="513"/>
      <c r="Y435" s="512"/>
      <c r="AA435" s="349"/>
      <c r="AB435" s="63"/>
      <c r="AC435" s="63"/>
    </row>
    <row r="436" spans="1:29" ht="15.75">
      <c r="A436" s="3" t="s">
        <v>3399</v>
      </c>
      <c r="B436" s="3"/>
      <c r="C436" s="3"/>
      <c r="D436" s="33">
        <f t="shared" si="12"/>
        <v>81.199999999999946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514">
        <v>8.8000000000000007</v>
      </c>
      <c r="Q436" s="514">
        <v>0</v>
      </c>
      <c r="R436" s="514">
        <v>18</v>
      </c>
      <c r="S436" s="514">
        <v>3</v>
      </c>
      <c r="T436" s="512"/>
      <c r="U436" s="512"/>
      <c r="V436" s="512"/>
      <c r="W436" s="362"/>
      <c r="X436" s="513"/>
      <c r="Y436" s="512"/>
      <c r="AA436" s="349"/>
      <c r="AB436" s="63"/>
      <c r="AC436" s="63"/>
    </row>
    <row r="437" spans="1:29" ht="15.75">
      <c r="A437" s="3" t="s">
        <v>153</v>
      </c>
      <c r="B437" s="3"/>
      <c r="C437" s="3"/>
      <c r="D437" s="33">
        <f t="shared" si="12"/>
        <v>191.69999999999911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514">
        <v>16.5</v>
      </c>
      <c r="Q437" s="514">
        <v>8.3999999999999986</v>
      </c>
      <c r="R437" s="514">
        <v>53.9</v>
      </c>
      <c r="S437" s="514">
        <v>6.4999999999990905</v>
      </c>
      <c r="T437" s="512"/>
      <c r="U437" s="512"/>
      <c r="V437" s="512"/>
      <c r="W437" s="349"/>
      <c r="X437" s="513"/>
      <c r="Y437" s="512"/>
      <c r="AA437" s="349"/>
      <c r="AB437" s="63"/>
      <c r="AC437" s="63"/>
    </row>
    <row r="438" spans="1:29" ht="15.75">
      <c r="A438" s="60" t="s">
        <v>2039</v>
      </c>
      <c r="B438" s="3"/>
      <c r="C438" s="3"/>
      <c r="D438" s="33">
        <f t="shared" si="12"/>
        <v>180.39999999999972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514">
        <v>25.5</v>
      </c>
      <c r="Q438" s="514">
        <v>5.5</v>
      </c>
      <c r="R438" s="514">
        <v>28.3</v>
      </c>
      <c r="S438" s="514">
        <v>0</v>
      </c>
      <c r="T438" s="515"/>
      <c r="U438" s="515"/>
      <c r="V438" s="512"/>
      <c r="W438" s="349"/>
      <c r="X438" s="513"/>
      <c r="Y438" s="512"/>
      <c r="AA438" s="350"/>
      <c r="AB438" s="63"/>
      <c r="AC438" s="63"/>
    </row>
    <row r="439" spans="1:29" ht="15.75">
      <c r="A439" s="3" t="s">
        <v>3402</v>
      </c>
      <c r="B439" s="3"/>
      <c r="C439" s="3"/>
      <c r="D439" s="33">
        <f t="shared" si="12"/>
        <v>119.19999999999985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514">
        <v>0</v>
      </c>
      <c r="Q439" s="514">
        <v>0</v>
      </c>
      <c r="R439" s="514">
        <v>21</v>
      </c>
      <c r="S439" s="514">
        <v>0</v>
      </c>
      <c r="T439" s="512"/>
      <c r="U439" s="512"/>
      <c r="V439" s="512"/>
      <c r="W439" s="362"/>
      <c r="X439" s="513"/>
      <c r="Y439" s="512"/>
      <c r="AA439" s="349"/>
      <c r="AB439" s="63"/>
      <c r="AC439" s="63"/>
    </row>
    <row r="440" spans="1:29" ht="15.75">
      <c r="A440" s="3" t="s">
        <v>3416</v>
      </c>
      <c r="B440" s="3"/>
      <c r="C440" s="3"/>
      <c r="D440" s="33">
        <f t="shared" si="12"/>
        <v>95.499999999999375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514">
        <v>7.5</v>
      </c>
      <c r="Q440" s="514">
        <v>0</v>
      </c>
      <c r="R440" s="514">
        <v>36</v>
      </c>
      <c r="S440" s="514">
        <v>11.199999999999363</v>
      </c>
      <c r="T440" s="512"/>
      <c r="U440" s="512"/>
      <c r="V440" s="512"/>
      <c r="W440" s="362"/>
      <c r="X440" s="513"/>
      <c r="Y440" s="512"/>
      <c r="AA440" s="350"/>
      <c r="AB440" s="63"/>
      <c r="AC440" s="63"/>
    </row>
    <row r="441" spans="1:29" ht="15.75">
      <c r="A441" s="3" t="s">
        <v>9</v>
      </c>
      <c r="B441" s="3"/>
      <c r="C441" s="3"/>
      <c r="D441" s="33">
        <f t="shared" si="12"/>
        <v>160.99999999999989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514">
        <v>33</v>
      </c>
      <c r="Q441" s="514">
        <v>7</v>
      </c>
      <c r="R441" s="514">
        <v>33.700000000000003</v>
      </c>
      <c r="S441" s="514">
        <v>0</v>
      </c>
      <c r="T441" s="515"/>
      <c r="U441" s="515"/>
      <c r="V441" s="512"/>
      <c r="W441" s="350"/>
      <c r="X441" s="513"/>
      <c r="Y441" s="512"/>
      <c r="AA441" s="350"/>
      <c r="AB441" s="63"/>
      <c r="AC441" s="63"/>
    </row>
    <row r="442" spans="1:29" ht="15.75">
      <c r="A442" s="60" t="s">
        <v>2033</v>
      </c>
      <c r="B442" s="3"/>
      <c r="C442" s="3"/>
      <c r="D442" s="33">
        <f t="shared" si="12"/>
        <v>167.0999999999998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514">
        <v>3.5999999999999996</v>
      </c>
      <c r="Q442" s="514">
        <v>0</v>
      </c>
      <c r="R442" s="514">
        <v>0</v>
      </c>
      <c r="S442" s="514">
        <v>8.8000000000001819</v>
      </c>
      <c r="T442" s="515"/>
      <c r="U442" s="515"/>
      <c r="V442" s="512"/>
      <c r="W442" s="349"/>
      <c r="X442" s="513"/>
      <c r="Y442" s="512"/>
      <c r="AA442" s="349"/>
      <c r="AB442" s="63"/>
      <c r="AC442" s="63"/>
    </row>
    <row r="443" spans="1:29" ht="15.75">
      <c r="A443" s="60" t="s">
        <v>11</v>
      </c>
      <c r="B443" s="3"/>
      <c r="C443" s="3"/>
      <c r="D443" s="33">
        <f t="shared" si="12"/>
        <v>178.30000000000035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514">
        <v>0</v>
      </c>
      <c r="Q443" s="514">
        <v>0</v>
      </c>
      <c r="R443" s="514">
        <v>0</v>
      </c>
      <c r="S443" s="514">
        <v>2.4000000000000909</v>
      </c>
      <c r="T443" s="515"/>
      <c r="U443" s="515"/>
      <c r="V443" s="512"/>
      <c r="W443" s="349"/>
      <c r="X443" s="513"/>
      <c r="Y443" s="512"/>
      <c r="AA443" s="350"/>
      <c r="AB443" s="63"/>
      <c r="AC443" s="63"/>
    </row>
    <row r="444" spans="1:29" ht="15.75">
      <c r="A444" s="3" t="s">
        <v>3400</v>
      </c>
      <c r="B444" s="3"/>
      <c r="C444" s="3"/>
      <c r="D444" s="33">
        <f t="shared" si="12"/>
        <v>159.49999999999994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514">
        <v>0</v>
      </c>
      <c r="Q444" s="514">
        <v>0</v>
      </c>
      <c r="R444" s="514">
        <v>18</v>
      </c>
      <c r="S444" s="514">
        <v>0</v>
      </c>
      <c r="T444" s="512"/>
      <c r="U444" s="512"/>
      <c r="V444" s="512"/>
      <c r="W444" s="362"/>
      <c r="X444" s="513"/>
      <c r="Y444" s="512"/>
      <c r="AA444" s="350"/>
      <c r="AB444" s="63"/>
      <c r="AC444" s="63"/>
    </row>
    <row r="445" spans="1:29" ht="15.75">
      <c r="A445" s="60" t="s">
        <v>2040</v>
      </c>
      <c r="B445" s="3"/>
      <c r="C445" s="3"/>
      <c r="D445" s="33">
        <f t="shared" si="12"/>
        <v>109.90000000000016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514">
        <v>10.3</v>
      </c>
      <c r="Q445" s="514">
        <v>0</v>
      </c>
      <c r="R445" s="514">
        <v>22.5</v>
      </c>
      <c r="S445" s="514">
        <v>0</v>
      </c>
      <c r="T445" s="515"/>
      <c r="U445" s="515"/>
      <c r="V445" s="512"/>
      <c r="W445" s="349"/>
      <c r="X445" s="513"/>
      <c r="Y445" s="512"/>
      <c r="AA445" s="349"/>
      <c r="AB445" s="63"/>
      <c r="AC445" s="63"/>
    </row>
    <row r="446" spans="1:29" ht="15.75">
      <c r="A446" s="82" t="s">
        <v>1660</v>
      </c>
      <c r="B446" s="3"/>
      <c r="C446" s="3"/>
      <c r="D446" s="33">
        <f t="shared" si="12"/>
        <v>157.4000000000004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514">
        <v>26.7</v>
      </c>
      <c r="Q446" s="514">
        <v>6.5</v>
      </c>
      <c r="R446" s="514">
        <v>29.9</v>
      </c>
      <c r="S446" s="514">
        <v>0</v>
      </c>
      <c r="T446" s="225"/>
      <c r="U446" s="225"/>
      <c r="V446" s="512"/>
      <c r="W446" s="349"/>
      <c r="X446" s="513"/>
      <c r="Y446" s="512"/>
      <c r="AA446" s="349"/>
      <c r="AB446" s="63"/>
      <c r="AC446" s="63"/>
    </row>
    <row r="447" spans="1:29" ht="15.75">
      <c r="A447" s="3" t="s">
        <v>729</v>
      </c>
      <c r="B447" s="3"/>
      <c r="C447" s="3"/>
      <c r="D447" s="33">
        <f t="shared" si="12"/>
        <v>269.70000000000033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514">
        <v>28</v>
      </c>
      <c r="Q447" s="514">
        <v>24</v>
      </c>
      <c r="R447" s="514">
        <v>21</v>
      </c>
      <c r="S447" s="514">
        <v>13.000000000000455</v>
      </c>
      <c r="T447" s="512"/>
      <c r="U447" s="512"/>
      <c r="V447" s="512"/>
      <c r="W447" s="349"/>
      <c r="X447" s="513"/>
      <c r="Y447" s="512"/>
      <c r="AA447" s="349"/>
      <c r="AB447" s="63"/>
      <c r="AC447" s="63"/>
    </row>
    <row r="448" spans="1:29" ht="15.75">
      <c r="A448" s="60" t="s">
        <v>2026</v>
      </c>
      <c r="B448" s="3"/>
      <c r="C448" s="3"/>
      <c r="D448" s="33">
        <f t="shared" si="12"/>
        <v>191.50000000000051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514">
        <v>36.299999999999997</v>
      </c>
      <c r="Q448" s="514">
        <v>13.600000000000001</v>
      </c>
      <c r="R448" s="514">
        <v>35.799999999999997</v>
      </c>
      <c r="S448" s="514">
        <v>0</v>
      </c>
      <c r="T448" s="515"/>
      <c r="U448" s="515"/>
      <c r="V448" s="512"/>
      <c r="W448" s="349"/>
      <c r="X448" s="513"/>
      <c r="Y448" s="512"/>
      <c r="AA448" s="349"/>
      <c r="AB448" s="63"/>
      <c r="AC448" s="63"/>
    </row>
    <row r="449" spans="1:30" ht="15.75">
      <c r="A449" s="3" t="s">
        <v>3410</v>
      </c>
      <c r="B449" s="3"/>
      <c r="C449" s="3"/>
      <c r="D449" s="33">
        <f t="shared" si="12"/>
        <v>189.49999999999937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514">
        <v>15.399999999999999</v>
      </c>
      <c r="Q449" s="514">
        <v>0</v>
      </c>
      <c r="R449" s="514">
        <v>22.5</v>
      </c>
      <c r="S449" s="514">
        <v>11.199999999999363</v>
      </c>
      <c r="T449" s="512"/>
      <c r="U449" s="512"/>
      <c r="V449" s="512"/>
      <c r="W449" s="362"/>
      <c r="X449" s="513"/>
      <c r="Y449" s="512"/>
      <c r="AA449" s="350"/>
      <c r="AB449" s="63"/>
      <c r="AC449" s="63"/>
    </row>
    <row r="450" spans="1:30" ht="15.75">
      <c r="A450" s="3" t="s">
        <v>784</v>
      </c>
      <c r="B450" s="3"/>
      <c r="C450" s="3"/>
      <c r="D450" s="33">
        <f t="shared" si="12"/>
        <v>200.89999999999966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514">
        <v>9.9</v>
      </c>
      <c r="Q450" s="514">
        <v>0</v>
      </c>
      <c r="R450" s="514">
        <v>26</v>
      </c>
      <c r="S450" s="514">
        <v>12.699999999999818</v>
      </c>
      <c r="T450" s="515"/>
      <c r="U450" s="515"/>
      <c r="V450" s="512"/>
      <c r="W450" s="350"/>
      <c r="X450" s="513"/>
      <c r="Y450" s="512"/>
      <c r="AA450" s="349"/>
      <c r="AB450" s="63"/>
      <c r="AC450" s="63"/>
    </row>
    <row r="451" spans="1:30" ht="15.75">
      <c r="A451" s="60" t="s">
        <v>13</v>
      </c>
      <c r="B451" s="3"/>
      <c r="C451" s="3"/>
      <c r="D451" s="33">
        <f t="shared" si="12"/>
        <v>86.299999999999898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514">
        <v>0</v>
      </c>
      <c r="Q451" s="514">
        <v>0</v>
      </c>
      <c r="R451" s="514">
        <v>0</v>
      </c>
      <c r="S451" s="514">
        <v>0</v>
      </c>
      <c r="T451" s="515"/>
      <c r="U451" s="515"/>
      <c r="V451" s="512"/>
      <c r="W451" s="350"/>
      <c r="X451" s="513"/>
      <c r="Y451" s="512"/>
      <c r="AA451" s="349"/>
      <c r="AB451" s="63"/>
      <c r="AC451" s="63"/>
    </row>
    <row r="452" spans="1:30" ht="15.75">
      <c r="A452" s="3" t="s">
        <v>735</v>
      </c>
      <c r="B452" s="3"/>
      <c r="C452" s="3"/>
      <c r="D452" s="33">
        <f t="shared" si="12"/>
        <v>104.09999999999989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514">
        <v>10.4</v>
      </c>
      <c r="Q452" s="514">
        <v>0</v>
      </c>
      <c r="R452" s="514">
        <v>0</v>
      </c>
      <c r="S452" s="514">
        <v>0</v>
      </c>
      <c r="T452" s="512"/>
      <c r="U452" s="512"/>
      <c r="V452" s="512"/>
      <c r="W452" s="349"/>
      <c r="X452" s="513"/>
      <c r="Y452" s="512"/>
      <c r="AA452" s="349"/>
      <c r="AB452" s="63"/>
      <c r="AC452" s="63"/>
    </row>
    <row r="453" spans="1:30" ht="15.75">
      <c r="A453" s="60" t="s">
        <v>15</v>
      </c>
      <c r="B453" s="3"/>
      <c r="C453" s="3"/>
      <c r="D453" s="33">
        <f t="shared" ref="D453:D484" si="13">SUM(E453:DZ453)</f>
        <v>136.10000000000002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514">
        <v>0</v>
      </c>
      <c r="Q453" s="514">
        <v>1.2</v>
      </c>
      <c r="R453" s="514">
        <v>0</v>
      </c>
      <c r="S453" s="514">
        <v>0</v>
      </c>
      <c r="T453" s="515"/>
      <c r="U453" s="515"/>
      <c r="V453" s="512"/>
      <c r="W453" s="349"/>
      <c r="X453" s="513"/>
      <c r="Y453" s="512"/>
      <c r="AA453" s="349"/>
      <c r="AB453" s="63"/>
      <c r="AC453" s="63"/>
    </row>
    <row r="454" spans="1:30" ht="15.75">
      <c r="A454" s="3" t="s">
        <v>3425</v>
      </c>
      <c r="B454" s="3"/>
      <c r="C454" s="3"/>
      <c r="D454" s="33">
        <f t="shared" si="13"/>
        <v>161.9999999999996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514">
        <v>3.5999999999999996</v>
      </c>
      <c r="Q454" s="514">
        <v>0</v>
      </c>
      <c r="R454" s="514">
        <v>43</v>
      </c>
      <c r="S454" s="514">
        <v>12.900000000000091</v>
      </c>
      <c r="T454" s="512"/>
      <c r="U454" s="512"/>
      <c r="V454" s="512"/>
      <c r="W454" s="362"/>
      <c r="X454" s="513"/>
      <c r="Y454" s="512"/>
      <c r="AA454" s="349"/>
      <c r="AB454" s="63"/>
      <c r="AC454" s="63"/>
    </row>
    <row r="455" spans="1:30" ht="15.75">
      <c r="A455" s="60" t="s">
        <v>2022</v>
      </c>
      <c r="B455" s="3"/>
      <c r="C455" s="3"/>
      <c r="D455" s="33">
        <f t="shared" si="13"/>
        <v>202.40000000000128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514">
        <v>0</v>
      </c>
      <c r="Q455" s="514">
        <v>30</v>
      </c>
      <c r="R455" s="514">
        <v>37.5</v>
      </c>
      <c r="S455" s="514">
        <v>9.0000000000004547</v>
      </c>
      <c r="T455" s="515"/>
      <c r="U455" s="515"/>
      <c r="V455" s="512"/>
      <c r="W455" s="350"/>
      <c r="X455" s="513"/>
      <c r="Y455" s="512"/>
      <c r="AA455" s="349"/>
      <c r="AB455" s="63"/>
      <c r="AC455" s="63"/>
    </row>
    <row r="456" spans="1:30" ht="15.75">
      <c r="A456" s="60" t="s">
        <v>17</v>
      </c>
      <c r="B456" s="3"/>
      <c r="C456" s="3"/>
      <c r="D456" s="33">
        <f t="shared" si="13"/>
        <v>105.69999999999999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514">
        <v>12</v>
      </c>
      <c r="Q456" s="514">
        <v>0</v>
      </c>
      <c r="R456" s="514">
        <v>19.5</v>
      </c>
      <c r="S456" s="514">
        <v>0</v>
      </c>
      <c r="T456" s="515"/>
      <c r="U456" s="515"/>
      <c r="V456" s="512"/>
      <c r="W456" s="349"/>
      <c r="X456" s="513"/>
      <c r="Y456" s="512"/>
      <c r="AA456" s="349"/>
      <c r="AB456" s="63"/>
      <c r="AC456" s="63"/>
    </row>
    <row r="457" spans="1:30" ht="15.75">
      <c r="A457" s="3" t="s">
        <v>758</v>
      </c>
      <c r="B457" s="3"/>
      <c r="C457" s="3"/>
      <c r="D457" s="33">
        <f t="shared" si="13"/>
        <v>131.50000000000011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514">
        <v>8.1</v>
      </c>
      <c r="Q457" s="514">
        <v>1.2</v>
      </c>
      <c r="R457" s="514">
        <v>19.5</v>
      </c>
      <c r="S457" s="514">
        <v>14.200000000000273</v>
      </c>
      <c r="T457" s="512"/>
      <c r="U457" s="512"/>
      <c r="V457" s="512"/>
      <c r="W457" s="349"/>
      <c r="X457" s="513"/>
      <c r="Y457" s="512"/>
      <c r="AA457" s="349"/>
      <c r="AB457" s="63"/>
      <c r="AC457" s="63"/>
    </row>
    <row r="458" spans="1:30" ht="15.75">
      <c r="A458" s="3" t="s">
        <v>162</v>
      </c>
      <c r="B458" s="3"/>
      <c r="C458" s="3"/>
      <c r="D458" s="33">
        <f t="shared" si="13"/>
        <v>138.19999999999951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514">
        <v>0</v>
      </c>
      <c r="Q458" s="514">
        <v>0</v>
      </c>
      <c r="R458" s="514">
        <v>22.5</v>
      </c>
      <c r="S458" s="514">
        <v>11.199999999999363</v>
      </c>
      <c r="T458" s="512"/>
      <c r="U458" s="512"/>
      <c r="V458" s="512"/>
      <c r="W458" s="349"/>
      <c r="X458" s="513"/>
      <c r="Y458" s="512"/>
      <c r="AA458" s="349"/>
      <c r="AB458" s="63"/>
      <c r="AC458" s="63"/>
    </row>
    <row r="459" spans="1:30" ht="15.75">
      <c r="A459" s="3" t="s">
        <v>3404</v>
      </c>
      <c r="B459" s="3"/>
      <c r="C459" s="3"/>
      <c r="D459" s="33">
        <f t="shared" si="13"/>
        <v>170.39999999999972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514">
        <v>6.5</v>
      </c>
      <c r="Q459" s="514">
        <v>0</v>
      </c>
      <c r="R459" s="514">
        <v>0</v>
      </c>
      <c r="S459" s="514">
        <v>9.5999999999994543</v>
      </c>
      <c r="T459" s="512"/>
      <c r="U459" s="512"/>
      <c r="V459" s="512"/>
      <c r="W459" s="362"/>
      <c r="X459" s="513"/>
      <c r="Y459" s="512"/>
      <c r="AA459" s="349"/>
      <c r="AB459" s="63"/>
      <c r="AC459" s="63"/>
    </row>
    <row r="460" spans="1:30" ht="15.75">
      <c r="A460" s="3" t="s">
        <v>3429</v>
      </c>
      <c r="B460" s="3"/>
      <c r="C460" s="3"/>
      <c r="D460" s="33">
        <f t="shared" si="13"/>
        <v>141.80000000000069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514">
        <v>0</v>
      </c>
      <c r="Q460" s="514">
        <v>0</v>
      </c>
      <c r="R460" s="514">
        <v>1.4</v>
      </c>
      <c r="S460" s="514">
        <v>12.000000000000455</v>
      </c>
      <c r="T460" s="512"/>
      <c r="U460" s="512"/>
      <c r="V460" s="512"/>
      <c r="W460" s="362"/>
      <c r="X460" s="513"/>
      <c r="Y460" s="512"/>
      <c r="AA460" s="349"/>
      <c r="AB460" s="63"/>
      <c r="AC460" s="63"/>
    </row>
    <row r="461" spans="1:30" ht="15.75">
      <c r="A461" s="3" t="s">
        <v>3407</v>
      </c>
      <c r="B461" s="3"/>
      <c r="C461" s="3"/>
      <c r="D461" s="33">
        <f t="shared" si="13"/>
        <v>144.79999999999984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514">
        <v>38</v>
      </c>
      <c r="Q461" s="514">
        <v>7</v>
      </c>
      <c r="R461" s="514">
        <v>32.200000000000003</v>
      </c>
      <c r="S461" s="514">
        <v>0</v>
      </c>
      <c r="T461" s="512"/>
      <c r="U461" s="512"/>
      <c r="V461" s="512"/>
      <c r="W461" s="362"/>
      <c r="X461" s="513"/>
      <c r="Y461" s="512"/>
      <c r="AA461" s="82"/>
      <c r="AB461" s="3"/>
      <c r="AC461" s="79"/>
      <c r="AD461" s="137"/>
    </row>
    <row r="462" spans="1:30" ht="15.75">
      <c r="A462" s="82" t="s">
        <v>1648</v>
      </c>
      <c r="B462" s="3"/>
      <c r="C462" s="3"/>
      <c r="D462" s="33">
        <f t="shared" si="13"/>
        <v>199.29999999999939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514">
        <v>33.6</v>
      </c>
      <c r="Q462" s="514">
        <v>21.3</v>
      </c>
      <c r="R462" s="514">
        <v>22.5</v>
      </c>
      <c r="S462" s="514">
        <v>5.9999999999995453</v>
      </c>
      <c r="T462" s="225"/>
      <c r="U462" s="225"/>
      <c r="V462" s="512"/>
      <c r="W462" s="349"/>
      <c r="X462" s="513"/>
      <c r="Y462" s="512"/>
    </row>
    <row r="463" spans="1:30" ht="15.75">
      <c r="A463" s="3" t="s">
        <v>3403</v>
      </c>
      <c r="B463" s="3"/>
      <c r="C463" s="3"/>
      <c r="D463" s="33">
        <f t="shared" si="13"/>
        <v>149.89999999999941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514">
        <v>7.5</v>
      </c>
      <c r="Q463" s="514">
        <v>0</v>
      </c>
      <c r="R463" s="514">
        <v>18</v>
      </c>
      <c r="S463" s="514">
        <v>10.399999999999636</v>
      </c>
      <c r="T463" s="512"/>
      <c r="U463" s="512"/>
      <c r="V463" s="512"/>
      <c r="W463" s="362"/>
      <c r="X463" s="513"/>
      <c r="Y463" s="512"/>
    </row>
    <row r="464" spans="1:30" s="30" customFormat="1" ht="20.25">
      <c r="A464" s="3" t="s">
        <v>801</v>
      </c>
      <c r="B464" s="3"/>
      <c r="C464" s="3"/>
      <c r="D464" s="33">
        <f t="shared" si="13"/>
        <v>134.90000000000026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514">
        <v>6.5</v>
      </c>
      <c r="Q464" s="514">
        <v>0</v>
      </c>
      <c r="R464" s="514">
        <v>22.5</v>
      </c>
      <c r="S464" s="514">
        <v>8.7999999999997272</v>
      </c>
      <c r="T464" s="515"/>
      <c r="U464" s="515"/>
      <c r="V464" s="512"/>
      <c r="W464" s="349"/>
      <c r="X464" s="513"/>
      <c r="Y464" s="512"/>
    </row>
    <row r="465" spans="1:25" ht="15.75">
      <c r="A465" s="60" t="s">
        <v>4565</v>
      </c>
      <c r="B465" s="3"/>
      <c r="C465" s="3"/>
      <c r="D465" s="33">
        <f t="shared" si="13"/>
        <v>251.29999999999976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514">
        <v>0</v>
      </c>
      <c r="Q465" s="514">
        <v>0</v>
      </c>
      <c r="R465" s="514">
        <v>0</v>
      </c>
      <c r="S465" s="514">
        <v>11.199999999999363</v>
      </c>
      <c r="T465" s="515"/>
      <c r="U465" s="515"/>
      <c r="V465" s="512"/>
      <c r="W465" s="349"/>
      <c r="X465" s="513"/>
      <c r="Y465" s="512"/>
    </row>
    <row r="466" spans="1:25" ht="15.75">
      <c r="A466" s="3" t="s">
        <v>797</v>
      </c>
      <c r="B466" s="3"/>
      <c r="C466" s="3"/>
      <c r="D466" s="33">
        <f t="shared" si="13"/>
        <v>219.99999999999974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514">
        <v>26.6</v>
      </c>
      <c r="Q466" s="514">
        <v>0</v>
      </c>
      <c r="R466" s="514">
        <v>0</v>
      </c>
      <c r="S466" s="514">
        <v>0</v>
      </c>
      <c r="T466" s="512"/>
      <c r="U466" s="512"/>
      <c r="V466" s="512"/>
      <c r="W466" s="349"/>
      <c r="X466" s="513"/>
      <c r="Y466" s="512"/>
    </row>
    <row r="467" spans="1:25" ht="15.75">
      <c r="A467" t="s">
        <v>21</v>
      </c>
      <c r="B467" s="3"/>
      <c r="C467" s="3"/>
      <c r="D467" s="33">
        <f t="shared" si="13"/>
        <v>195.89999999999932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514">
        <v>0</v>
      </c>
      <c r="Q467" s="514">
        <v>3.5999999999999996</v>
      </c>
      <c r="R467" s="514">
        <v>18</v>
      </c>
      <c r="S467" s="514">
        <v>0</v>
      </c>
      <c r="T467" s="512"/>
      <c r="U467" s="512"/>
      <c r="V467" s="512"/>
      <c r="W467" s="349"/>
      <c r="X467" s="513"/>
      <c r="Y467" s="512"/>
    </row>
    <row r="468" spans="1:25" ht="15.75">
      <c r="A468" s="3" t="s">
        <v>141</v>
      </c>
      <c r="B468" s="3"/>
      <c r="C468" s="3"/>
      <c r="D468" s="33">
        <f t="shared" si="13"/>
        <v>175.00000000000051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514">
        <v>7.5</v>
      </c>
      <c r="Q468" s="514">
        <v>0</v>
      </c>
      <c r="R468" s="514">
        <v>21</v>
      </c>
      <c r="S468" s="514">
        <v>0</v>
      </c>
      <c r="T468" s="512"/>
      <c r="U468" s="512"/>
      <c r="V468" s="512"/>
      <c r="W468" s="349"/>
      <c r="X468" s="513"/>
      <c r="Y468" s="512"/>
    </row>
    <row r="469" spans="1:25" ht="15.75">
      <c r="A469" s="60" t="s">
        <v>3396</v>
      </c>
      <c r="B469" s="3"/>
      <c r="C469" s="3"/>
      <c r="D469" s="33">
        <f t="shared" si="13"/>
        <v>141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514">
        <v>0</v>
      </c>
      <c r="Q469" s="514">
        <v>7.1999999999999993</v>
      </c>
      <c r="R469" s="514">
        <v>7.1999999999999993</v>
      </c>
      <c r="S469" s="514">
        <v>0</v>
      </c>
      <c r="T469" s="515"/>
      <c r="U469" s="515"/>
      <c r="V469" s="512"/>
      <c r="W469" s="350"/>
      <c r="X469" s="513"/>
      <c r="Y469" s="512"/>
    </row>
    <row r="470" spans="1:25" ht="15.75">
      <c r="A470" s="60" t="s">
        <v>2041</v>
      </c>
      <c r="B470" s="3"/>
      <c r="C470" s="3"/>
      <c r="D470" s="33">
        <f t="shared" si="13"/>
        <v>130.89999999999989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514">
        <v>30</v>
      </c>
      <c r="Q470" s="514">
        <v>13.600000000000001</v>
      </c>
      <c r="R470" s="514">
        <v>17.8</v>
      </c>
      <c r="S470" s="514">
        <v>0</v>
      </c>
      <c r="T470" s="515"/>
      <c r="U470" s="515"/>
      <c r="V470" s="512"/>
      <c r="W470" s="349"/>
      <c r="X470" s="513"/>
      <c r="Y470" s="512"/>
    </row>
    <row r="471" spans="1:25" ht="15.75">
      <c r="A471" s="3" t="s">
        <v>3406</v>
      </c>
      <c r="B471" s="3"/>
      <c r="C471" s="3"/>
      <c r="D471" s="33">
        <f t="shared" si="13"/>
        <v>181.69999999999902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514">
        <v>28.6</v>
      </c>
      <c r="Q471" s="514">
        <v>1.3</v>
      </c>
      <c r="R471" s="514">
        <v>22.5</v>
      </c>
      <c r="S471" s="514">
        <v>2.1999999999989086</v>
      </c>
      <c r="T471" s="512"/>
      <c r="U471" s="512"/>
      <c r="V471" s="512"/>
      <c r="W471" s="362"/>
      <c r="X471" s="513"/>
      <c r="Y471" s="512"/>
    </row>
    <row r="472" spans="1:25" ht="15.75">
      <c r="A472" s="60" t="s">
        <v>2042</v>
      </c>
      <c r="B472" s="3"/>
      <c r="C472" s="3"/>
      <c r="D472" s="33">
        <f t="shared" si="13"/>
        <v>248.5999999999992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514">
        <v>0</v>
      </c>
      <c r="Q472" s="514">
        <v>3.3000000000000003</v>
      </c>
      <c r="R472" s="514">
        <v>0</v>
      </c>
      <c r="S472" s="514">
        <v>0</v>
      </c>
      <c r="T472" s="515"/>
      <c r="U472" s="515"/>
      <c r="V472" s="512"/>
      <c r="W472" s="349"/>
      <c r="X472" s="513"/>
      <c r="Y472" s="512"/>
    </row>
    <row r="473" spans="1:25" ht="15.75">
      <c r="A473" s="82" t="s">
        <v>1649</v>
      </c>
      <c r="B473" s="3"/>
      <c r="C473" s="3"/>
      <c r="D473" s="33">
        <f t="shared" si="13"/>
        <v>103.40000000000015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514">
        <v>0</v>
      </c>
      <c r="Q473" s="514">
        <v>0</v>
      </c>
      <c r="R473" s="514">
        <v>0</v>
      </c>
      <c r="S473" s="514">
        <v>0</v>
      </c>
      <c r="T473" s="225"/>
      <c r="U473" s="225"/>
      <c r="V473" s="512"/>
      <c r="W473" s="349"/>
      <c r="X473" s="513"/>
      <c r="Y473" s="512"/>
    </row>
    <row r="474" spans="1:25" ht="15.75">
      <c r="A474" s="3" t="s">
        <v>763</v>
      </c>
      <c r="B474" s="3"/>
      <c r="C474" s="3"/>
      <c r="D474" s="33">
        <f t="shared" si="13"/>
        <v>192.900000000001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514">
        <v>17.5</v>
      </c>
      <c r="Q474" s="514">
        <v>0</v>
      </c>
      <c r="R474" s="514">
        <v>22.5</v>
      </c>
      <c r="S474" s="514">
        <v>2.4000000000010004</v>
      </c>
      <c r="T474" s="512"/>
      <c r="U474" s="512"/>
      <c r="V474" s="512"/>
      <c r="W474" s="349"/>
      <c r="X474" s="513"/>
      <c r="Y474" s="512"/>
    </row>
    <row r="475" spans="1:25" ht="15.75">
      <c r="A475" s="3" t="s">
        <v>3405</v>
      </c>
      <c r="B475" s="3"/>
      <c r="C475" s="3"/>
      <c r="D475" s="33">
        <f t="shared" si="13"/>
        <v>199.50000000000045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514">
        <v>4.5</v>
      </c>
      <c r="Q475" s="514">
        <v>0</v>
      </c>
      <c r="R475" s="514">
        <v>21</v>
      </c>
      <c r="S475" s="514">
        <v>11.200000000000273</v>
      </c>
      <c r="T475" s="512"/>
      <c r="U475" s="512"/>
      <c r="V475" s="512"/>
      <c r="W475" s="362"/>
      <c r="X475" s="513"/>
      <c r="Y475" s="512"/>
    </row>
    <row r="476" spans="1:25" ht="15.75">
      <c r="A476" s="3" t="s">
        <v>3412</v>
      </c>
      <c r="B476" s="3"/>
      <c r="C476" s="3"/>
      <c r="D476" s="33">
        <f t="shared" si="13"/>
        <v>84.099999999999966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514">
        <v>22.5</v>
      </c>
      <c r="Q476" s="514">
        <v>6</v>
      </c>
      <c r="R476" s="514">
        <v>14.399999999999999</v>
      </c>
      <c r="S476" s="514">
        <v>0</v>
      </c>
      <c r="T476" s="512"/>
      <c r="U476" s="512"/>
      <c r="V476" s="512"/>
      <c r="W476" s="362"/>
      <c r="X476" s="513"/>
      <c r="Y476" s="512"/>
    </row>
    <row r="477" spans="1:25" ht="15.75">
      <c r="A477" s="3" t="s">
        <v>764</v>
      </c>
      <c r="B477" s="3"/>
      <c r="C477" s="3"/>
      <c r="D477" s="33">
        <f t="shared" si="13"/>
        <v>122.40000000000012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514">
        <v>0</v>
      </c>
      <c r="Q477" s="514">
        <v>0</v>
      </c>
      <c r="R477" s="514">
        <v>2.2000000000000002</v>
      </c>
      <c r="S477" s="514">
        <v>0</v>
      </c>
      <c r="T477" s="512"/>
      <c r="U477" s="512"/>
      <c r="V477" s="512"/>
      <c r="W477" s="349"/>
      <c r="X477" s="513"/>
      <c r="Y477" s="512"/>
    </row>
    <row r="478" spans="1:25" ht="15.75">
      <c r="A478" s="60" t="s">
        <v>23</v>
      </c>
      <c r="B478" s="3"/>
      <c r="C478" s="3"/>
      <c r="D478" s="33">
        <f t="shared" si="13"/>
        <v>180.19999999999899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514">
        <v>24</v>
      </c>
      <c r="Q478" s="514">
        <v>18</v>
      </c>
      <c r="R478" s="514">
        <v>22.5</v>
      </c>
      <c r="S478" s="514">
        <v>5.9999999999990905</v>
      </c>
      <c r="T478" s="515"/>
      <c r="U478" s="515"/>
      <c r="V478" s="512"/>
      <c r="W478" s="349"/>
      <c r="X478" s="513"/>
      <c r="Y478" s="512"/>
    </row>
    <row r="479" spans="1:25" ht="15.75">
      <c r="A479" s="60" t="s">
        <v>25</v>
      </c>
      <c r="B479" s="3"/>
      <c r="C479" s="3"/>
      <c r="D479" s="33">
        <f t="shared" si="13"/>
        <v>212.8000000000001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514">
        <v>12</v>
      </c>
      <c r="Q479" s="514">
        <v>15.399999999999999</v>
      </c>
      <c r="R479" s="514">
        <v>22.5</v>
      </c>
      <c r="S479" s="514">
        <v>11.199999999999818</v>
      </c>
      <c r="T479" s="512"/>
      <c r="U479" s="512"/>
      <c r="V479" s="512"/>
      <c r="W479" s="349"/>
      <c r="X479" s="513"/>
      <c r="Y479" s="512"/>
    </row>
    <row r="480" spans="1:25" ht="15.75">
      <c r="A480" s="82" t="s">
        <v>1659</v>
      </c>
      <c r="B480" s="3"/>
      <c r="C480" s="3"/>
      <c r="D480" s="33">
        <f t="shared" si="13"/>
        <v>198.99999999999972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514">
        <v>26.8</v>
      </c>
      <c r="Q480" s="514">
        <v>6</v>
      </c>
      <c r="R480" s="514">
        <v>32.1</v>
      </c>
      <c r="S480" s="514">
        <v>9.5999999999999091</v>
      </c>
      <c r="T480" s="225"/>
      <c r="U480" s="225"/>
      <c r="V480" s="512"/>
      <c r="W480" s="349"/>
      <c r="X480" s="513"/>
      <c r="Y480" s="512"/>
    </row>
    <row r="481" spans="1:25" ht="15.75">
      <c r="A481" s="82" t="s">
        <v>1661</v>
      </c>
      <c r="B481" s="3"/>
      <c r="C481" s="3"/>
      <c r="D481" s="33">
        <f t="shared" si="13"/>
        <v>264.49999999999943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514">
        <v>37.700000000000003</v>
      </c>
      <c r="Q481" s="514">
        <v>12.5</v>
      </c>
      <c r="R481" s="514">
        <v>54.7</v>
      </c>
      <c r="S481" s="514">
        <v>15.799999999999727</v>
      </c>
      <c r="T481" s="225"/>
      <c r="U481" s="225"/>
      <c r="V481" s="512"/>
      <c r="W481" s="350"/>
      <c r="X481" s="513"/>
      <c r="Y481" s="512"/>
    </row>
    <row r="482" spans="1:25" ht="15.75">
      <c r="A482" s="3" t="s">
        <v>3401</v>
      </c>
      <c r="B482" s="3"/>
      <c r="C482" s="3"/>
      <c r="D482" s="33">
        <f t="shared" si="13"/>
        <v>141.90000000000049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514">
        <v>6</v>
      </c>
      <c r="Q482" s="514">
        <v>0</v>
      </c>
      <c r="R482" s="514">
        <v>22.5</v>
      </c>
      <c r="S482" s="514">
        <v>0</v>
      </c>
      <c r="T482" s="512"/>
      <c r="U482" s="512"/>
      <c r="V482" s="512"/>
      <c r="W482" s="362"/>
      <c r="X482" s="513"/>
      <c r="Y482" s="512"/>
    </row>
    <row r="483" spans="1:25" ht="15.75">
      <c r="A483" s="3" t="s">
        <v>747</v>
      </c>
      <c r="B483" s="3"/>
      <c r="C483" s="3"/>
      <c r="D483" s="33">
        <f t="shared" si="13"/>
        <v>84.000000000000114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514">
        <v>0</v>
      </c>
      <c r="Q483" s="514">
        <v>0</v>
      </c>
      <c r="R483" s="514">
        <v>0</v>
      </c>
      <c r="S483" s="514">
        <v>0</v>
      </c>
      <c r="T483" s="512"/>
      <c r="U483" s="512"/>
      <c r="V483" s="512"/>
      <c r="W483" s="349"/>
      <c r="X483" s="513"/>
      <c r="Y483" s="512"/>
    </row>
    <row r="484" spans="1:25" ht="15.75">
      <c r="A484" s="60" t="s">
        <v>27</v>
      </c>
      <c r="B484" s="3"/>
      <c r="C484" s="3"/>
      <c r="D484" s="33">
        <f t="shared" si="13"/>
        <v>101.30000000000001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514">
        <v>3.5999999999999996</v>
      </c>
      <c r="Q484" s="514">
        <v>0</v>
      </c>
      <c r="R484" s="514">
        <v>18</v>
      </c>
      <c r="S484" s="514">
        <v>0</v>
      </c>
      <c r="T484" s="515"/>
      <c r="U484" s="515"/>
      <c r="V484" s="512"/>
      <c r="W484" s="350"/>
      <c r="X484" s="513"/>
      <c r="Y484" s="512"/>
    </row>
    <row r="485" spans="1:25" ht="15.75">
      <c r="A485" s="3" t="s">
        <v>779</v>
      </c>
      <c r="B485" s="3"/>
      <c r="C485" s="3"/>
      <c r="D485" s="33">
        <f t="shared" ref="D485:D516" si="14">SUM(E485:DZ485)</f>
        <v>153.39999999999969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514">
        <v>11.2</v>
      </c>
      <c r="Q485" s="514">
        <v>0</v>
      </c>
      <c r="R485" s="514">
        <v>0</v>
      </c>
      <c r="S485" s="514">
        <v>0</v>
      </c>
      <c r="T485" s="512"/>
      <c r="U485" s="512"/>
      <c r="V485" s="512"/>
      <c r="W485" s="350"/>
      <c r="X485" s="513"/>
      <c r="Y485" s="512"/>
    </row>
    <row r="486" spans="1:25" ht="15.75">
      <c r="A486" s="3" t="s">
        <v>154</v>
      </c>
      <c r="B486" s="3"/>
      <c r="C486" s="3"/>
      <c r="D486" s="33">
        <f t="shared" si="14"/>
        <v>196.30000000000035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514">
        <v>8.8000000000000007</v>
      </c>
      <c r="Q486" s="514">
        <v>0</v>
      </c>
      <c r="R486" s="514">
        <v>16.5</v>
      </c>
      <c r="S486" s="514">
        <v>12</v>
      </c>
      <c r="T486" s="515"/>
      <c r="U486" s="515"/>
      <c r="V486" s="512"/>
      <c r="W486" s="349"/>
      <c r="X486" s="513"/>
      <c r="Y486" s="512"/>
    </row>
    <row r="487" spans="1:25" ht="15.75">
      <c r="A487" s="3" t="s">
        <v>3413</v>
      </c>
      <c r="B487" s="3"/>
      <c r="C487" s="3"/>
      <c r="D487" s="33">
        <f t="shared" si="14"/>
        <v>311.70000000000022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514">
        <v>32.700000000000003</v>
      </c>
      <c r="Q487" s="514">
        <v>12.2</v>
      </c>
      <c r="R487" s="514">
        <v>32.200000000000003</v>
      </c>
      <c r="S487" s="514">
        <v>8.8000000000001819</v>
      </c>
      <c r="T487" s="512"/>
      <c r="U487" s="512"/>
      <c r="V487" s="512"/>
      <c r="W487" s="362"/>
      <c r="X487" s="513"/>
      <c r="Y487" s="512"/>
    </row>
    <row r="488" spans="1:25" ht="15.75">
      <c r="A488" s="3" t="s">
        <v>765</v>
      </c>
      <c r="B488" s="3"/>
      <c r="C488" s="3"/>
      <c r="D488" s="33">
        <f t="shared" si="14"/>
        <v>93.9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514">
        <v>0</v>
      </c>
      <c r="Q488" s="514">
        <v>0</v>
      </c>
      <c r="R488" s="514">
        <v>22.5</v>
      </c>
      <c r="S488" s="514">
        <v>11.199999999999818</v>
      </c>
      <c r="T488" s="512"/>
      <c r="U488" s="512"/>
      <c r="V488" s="512"/>
      <c r="W488" s="350"/>
      <c r="X488" s="513"/>
      <c r="Y488" s="512"/>
    </row>
    <row r="489" spans="1:25" ht="15.75">
      <c r="A489" t="s">
        <v>142</v>
      </c>
      <c r="B489" s="3"/>
      <c r="C489" s="3"/>
      <c r="D489" s="33">
        <f t="shared" si="14"/>
        <v>166.7999999999995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514">
        <v>6.5</v>
      </c>
      <c r="Q489" s="514">
        <v>12.100000000000001</v>
      </c>
      <c r="R489" s="514">
        <v>0</v>
      </c>
      <c r="S489" s="514">
        <v>9.5999999999994543</v>
      </c>
      <c r="T489" s="512"/>
      <c r="U489" s="512"/>
      <c r="V489" s="512"/>
      <c r="W489" s="349"/>
      <c r="X489" s="513"/>
      <c r="Y489" s="512"/>
    </row>
    <row r="490" spans="1:25" ht="15.75">
      <c r="A490" s="3" t="s">
        <v>739</v>
      </c>
      <c r="B490" s="3"/>
      <c r="C490" s="3"/>
      <c r="D490" s="33">
        <f t="shared" si="14"/>
        <v>195.4000000000002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514">
        <v>13.2</v>
      </c>
      <c r="Q490" s="514">
        <v>0</v>
      </c>
      <c r="R490" s="514">
        <v>18</v>
      </c>
      <c r="S490" s="514">
        <v>0</v>
      </c>
      <c r="T490" s="512"/>
      <c r="U490" s="512"/>
      <c r="V490" s="512"/>
      <c r="W490" s="349"/>
      <c r="X490" s="513"/>
      <c r="Y490" s="512"/>
    </row>
    <row r="491" spans="1:25" ht="15.75">
      <c r="A491" s="82" t="s">
        <v>1665</v>
      </c>
      <c r="B491" s="3"/>
      <c r="C491" s="3"/>
      <c r="D491" s="33">
        <f t="shared" si="14"/>
        <v>155.19999999999882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514">
        <v>0</v>
      </c>
      <c r="Q491" s="514">
        <v>2.2000000000000002</v>
      </c>
      <c r="R491" s="514">
        <v>19.5</v>
      </c>
      <c r="S491" s="514">
        <v>4.3999999999991815</v>
      </c>
      <c r="T491" s="225"/>
      <c r="U491" s="225"/>
      <c r="V491" s="512"/>
      <c r="W491" s="349"/>
      <c r="X491" s="513"/>
      <c r="Y491" s="512"/>
    </row>
    <row r="492" spans="1:25" ht="15.75">
      <c r="A492" s="3" t="s">
        <v>3428</v>
      </c>
      <c r="B492" s="3"/>
      <c r="C492" s="3"/>
      <c r="D492" s="33">
        <f t="shared" si="14"/>
        <v>75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514">
        <v>0</v>
      </c>
      <c r="Q492" s="514">
        <v>0</v>
      </c>
      <c r="R492" s="514">
        <v>0</v>
      </c>
      <c r="S492" s="514">
        <v>0</v>
      </c>
      <c r="T492" s="512"/>
      <c r="U492" s="512"/>
      <c r="V492" s="512"/>
      <c r="W492" s="362"/>
      <c r="X492" s="513"/>
      <c r="Y492" s="512"/>
    </row>
    <row r="493" spans="1:25" ht="15.75">
      <c r="A493" s="3" t="s">
        <v>780</v>
      </c>
      <c r="B493" s="3"/>
      <c r="C493" s="3"/>
      <c r="D493" s="33">
        <f t="shared" si="14"/>
        <v>145.40000000000072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514">
        <v>6.6000000000000005</v>
      </c>
      <c r="Q493" s="514">
        <v>0</v>
      </c>
      <c r="R493" s="514">
        <v>19.5</v>
      </c>
      <c r="S493" s="514">
        <v>12.000000000000909</v>
      </c>
      <c r="T493" s="515"/>
      <c r="U493" s="515"/>
      <c r="V493" s="512"/>
      <c r="W493" s="349"/>
      <c r="X493" s="513"/>
      <c r="Y493" s="512"/>
    </row>
    <row r="494" spans="1:25" ht="15.75">
      <c r="A494" s="60" t="s">
        <v>2065</v>
      </c>
      <c r="B494" s="3"/>
      <c r="C494" s="3"/>
      <c r="D494" s="33">
        <f t="shared" si="14"/>
        <v>166.40000000000066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514">
        <v>0</v>
      </c>
      <c r="Q494" s="514">
        <v>0</v>
      </c>
      <c r="R494" s="514">
        <v>18</v>
      </c>
      <c r="S494" s="514">
        <v>0</v>
      </c>
      <c r="T494" s="515"/>
      <c r="U494" s="515"/>
      <c r="V494" s="512"/>
      <c r="W494" s="349"/>
      <c r="X494" s="513"/>
      <c r="Y494" s="512"/>
    </row>
    <row r="495" spans="1:25" ht="15.75">
      <c r="A495" s="3" t="s">
        <v>750</v>
      </c>
      <c r="B495" s="3"/>
      <c r="C495" s="3"/>
      <c r="D495" s="33">
        <f t="shared" si="14"/>
        <v>229.4999999999996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514">
        <v>7.1999999999999993</v>
      </c>
      <c r="Q495" s="514">
        <v>0</v>
      </c>
      <c r="R495" s="514">
        <v>0</v>
      </c>
      <c r="S495" s="514">
        <v>0</v>
      </c>
      <c r="T495" s="512"/>
      <c r="U495" s="512"/>
      <c r="V495" s="512"/>
      <c r="W495" s="349"/>
      <c r="X495" s="513"/>
      <c r="Y495" s="512"/>
    </row>
    <row r="496" spans="1:25" ht="15.75">
      <c r="A496" s="3" t="s">
        <v>749</v>
      </c>
      <c r="B496" s="3"/>
      <c r="C496" s="3"/>
      <c r="D496" s="33">
        <f t="shared" si="14"/>
        <v>93.499999999999972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514">
        <v>0</v>
      </c>
      <c r="Q496" s="514">
        <v>0</v>
      </c>
      <c r="R496" s="514">
        <v>23.4</v>
      </c>
      <c r="S496" s="514">
        <v>0</v>
      </c>
      <c r="T496" s="512"/>
      <c r="U496" s="512"/>
      <c r="V496" s="512"/>
      <c r="W496" s="349"/>
      <c r="X496" s="513"/>
      <c r="Y496" s="512"/>
    </row>
    <row r="497" spans="1:25" ht="15.75">
      <c r="A497" s="60" t="s">
        <v>2067</v>
      </c>
      <c r="B497" s="3"/>
      <c r="C497" s="3"/>
      <c r="D497" s="33">
        <f t="shared" si="14"/>
        <v>127.20000000000009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514">
        <v>0</v>
      </c>
      <c r="Q497" s="514">
        <v>0</v>
      </c>
      <c r="R497" s="514">
        <v>42.5</v>
      </c>
      <c r="S497" s="514">
        <v>3.9000000000000909</v>
      </c>
      <c r="T497" s="515"/>
      <c r="U497" s="515"/>
      <c r="V497" s="512"/>
      <c r="W497" s="349"/>
      <c r="X497" s="513"/>
      <c r="Y497" s="512"/>
    </row>
    <row r="498" spans="1:25" ht="15.75">
      <c r="A498" s="60" t="s">
        <v>2172</v>
      </c>
      <c r="B498" s="3"/>
      <c r="C498" s="3"/>
      <c r="D498" s="33">
        <f t="shared" si="14"/>
        <v>175.09999999999965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514">
        <v>3.9000000000000004</v>
      </c>
      <c r="Q498" s="514">
        <v>0</v>
      </c>
      <c r="R498" s="514">
        <v>0</v>
      </c>
      <c r="S498" s="514">
        <v>2.9999999999995453</v>
      </c>
      <c r="T498" s="515"/>
      <c r="U498" s="515"/>
      <c r="V498" s="512"/>
      <c r="W498" s="349"/>
      <c r="X498" s="513"/>
      <c r="Y498" s="512"/>
    </row>
    <row r="499" spans="1:25" ht="15.75">
      <c r="A499" s="3" t="s">
        <v>3408</v>
      </c>
      <c r="B499" s="3"/>
      <c r="C499" s="3"/>
      <c r="D499" s="33">
        <f t="shared" si="14"/>
        <v>162.00000000000057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514">
        <v>0</v>
      </c>
      <c r="Q499" s="514">
        <v>0</v>
      </c>
      <c r="R499" s="514">
        <v>19.5</v>
      </c>
      <c r="S499" s="514">
        <v>10.400000000000091</v>
      </c>
      <c r="T499" s="512"/>
      <c r="U499" s="512"/>
      <c r="V499" s="512"/>
      <c r="W499" s="362"/>
      <c r="X499" s="513"/>
      <c r="Y499" s="512"/>
    </row>
    <row r="500" spans="1:25" ht="15.75">
      <c r="A500" s="3" t="s">
        <v>734</v>
      </c>
      <c r="B500" s="3"/>
      <c r="C500" s="3"/>
      <c r="D500" s="33">
        <f t="shared" si="14"/>
        <v>132.99999999999997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514">
        <v>0</v>
      </c>
      <c r="Q500" s="514">
        <v>0</v>
      </c>
      <c r="R500" s="514">
        <v>18</v>
      </c>
      <c r="S500" s="514">
        <v>0</v>
      </c>
      <c r="T500" s="512"/>
      <c r="U500" s="512"/>
      <c r="V500" s="512"/>
      <c r="W500" s="349"/>
      <c r="X500" s="513"/>
      <c r="Y500" s="512"/>
    </row>
    <row r="501" spans="1:25" ht="15.75">
      <c r="A501" s="3" t="s">
        <v>3411</v>
      </c>
      <c r="B501" s="3"/>
      <c r="C501" s="3"/>
      <c r="D501" s="33">
        <f t="shared" si="14"/>
        <v>134.10000000000014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514">
        <v>0</v>
      </c>
      <c r="Q501" s="514">
        <v>0</v>
      </c>
      <c r="R501" s="514">
        <v>0</v>
      </c>
      <c r="S501" s="514">
        <v>12</v>
      </c>
      <c r="T501" s="512"/>
      <c r="U501" s="512"/>
      <c r="V501" s="512"/>
      <c r="W501" s="362"/>
      <c r="X501" s="513"/>
      <c r="Y501" s="512"/>
    </row>
    <row r="502" spans="1:25" ht="15.75">
      <c r="A502" s="60" t="s">
        <v>2017</v>
      </c>
      <c r="B502" s="3"/>
      <c r="C502" s="3"/>
      <c r="D502" s="33">
        <f t="shared" si="14"/>
        <v>174.80000000000004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514">
        <v>5.5</v>
      </c>
      <c r="Q502" s="514">
        <v>12.100000000000001</v>
      </c>
      <c r="R502" s="514">
        <v>19.5</v>
      </c>
      <c r="S502" s="514">
        <v>0</v>
      </c>
      <c r="T502" s="515"/>
      <c r="U502" s="515"/>
      <c r="V502" s="512"/>
      <c r="W502" s="349"/>
      <c r="X502" s="513"/>
      <c r="Y502" s="512"/>
    </row>
    <row r="503" spans="1:25" ht="15.75">
      <c r="A503" s="3" t="s">
        <v>3430</v>
      </c>
      <c r="B503" s="3"/>
      <c r="C503" s="3"/>
      <c r="D503" s="33">
        <f t="shared" si="14"/>
        <v>218.2000000000001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514">
        <v>27</v>
      </c>
      <c r="Q503" s="514">
        <v>7</v>
      </c>
      <c r="R503" s="514">
        <v>11.2</v>
      </c>
      <c r="S503" s="514">
        <v>0</v>
      </c>
      <c r="T503" s="512"/>
      <c r="U503" s="512"/>
      <c r="V503" s="512"/>
      <c r="W503" s="362"/>
      <c r="X503" s="513"/>
      <c r="Y503" s="512"/>
    </row>
    <row r="504" spans="1:25" ht="15.75">
      <c r="A504" s="60" t="s">
        <v>31</v>
      </c>
      <c r="B504" s="3"/>
      <c r="C504" s="3"/>
      <c r="D504" s="33">
        <f t="shared" si="14"/>
        <v>175.24999999999955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514">
        <v>6.5</v>
      </c>
      <c r="Q504" s="514">
        <v>4.1999999999999993</v>
      </c>
      <c r="R504" s="514">
        <v>21</v>
      </c>
      <c r="S504" s="514">
        <v>2.3999999999991815</v>
      </c>
      <c r="T504" s="515"/>
      <c r="U504" s="515"/>
      <c r="V504" s="512"/>
      <c r="W504" s="350"/>
      <c r="X504" s="513"/>
      <c r="Y504" s="512"/>
    </row>
    <row r="505" spans="1:25" ht="15.75">
      <c r="A505" s="3" t="s">
        <v>791</v>
      </c>
      <c r="B505" s="3"/>
      <c r="C505" s="3"/>
      <c r="D505" s="33">
        <f t="shared" si="14"/>
        <v>308.19999999999908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514">
        <v>33.4</v>
      </c>
      <c r="Q505" s="514">
        <v>45.8</v>
      </c>
      <c r="R505" s="514">
        <v>61.4</v>
      </c>
      <c r="S505" s="514">
        <v>30.099999999999</v>
      </c>
      <c r="T505" s="512"/>
      <c r="U505" s="512"/>
      <c r="V505" s="512"/>
      <c r="W505" s="349"/>
      <c r="X505" s="513"/>
      <c r="Y505" s="512"/>
    </row>
    <row r="506" spans="1:25" ht="15.75">
      <c r="A506" s="3" t="s">
        <v>3414</v>
      </c>
      <c r="B506" s="3"/>
      <c r="C506" s="3"/>
      <c r="D506" s="33">
        <f t="shared" si="14"/>
        <v>275.50000000000028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514">
        <v>10.4</v>
      </c>
      <c r="Q506" s="514">
        <v>3.7</v>
      </c>
      <c r="R506" s="514">
        <v>16.5</v>
      </c>
      <c r="S506" s="514">
        <v>4.4000000000000909</v>
      </c>
      <c r="T506" s="512"/>
      <c r="U506" s="512"/>
      <c r="V506" s="512"/>
      <c r="W506" s="362"/>
      <c r="X506" s="513"/>
      <c r="Y506" s="512"/>
    </row>
    <row r="507" spans="1:25" ht="15.75">
      <c r="A507" s="3" t="s">
        <v>756</v>
      </c>
      <c r="B507" s="3"/>
      <c r="C507" s="3"/>
      <c r="D507" s="33">
        <f t="shared" si="14"/>
        <v>165.6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514">
        <v>30.1</v>
      </c>
      <c r="Q507" s="514">
        <v>6</v>
      </c>
      <c r="R507" s="514">
        <v>30.6</v>
      </c>
      <c r="S507" s="514">
        <v>0</v>
      </c>
      <c r="T507" s="512"/>
      <c r="U507" s="512"/>
      <c r="V507" s="512"/>
      <c r="W507" s="349"/>
      <c r="X507" s="513"/>
      <c r="Y507" s="512"/>
    </row>
    <row r="508" spans="1:25" ht="15.75">
      <c r="A508" s="3" t="s">
        <v>783</v>
      </c>
      <c r="B508" s="3"/>
      <c r="C508" s="3"/>
      <c r="D508" s="33">
        <f t="shared" si="14"/>
        <v>110.10000000000042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514">
        <v>0</v>
      </c>
      <c r="Q508" s="514">
        <v>1.5</v>
      </c>
      <c r="R508" s="514">
        <v>20.6</v>
      </c>
      <c r="S508" s="514">
        <v>2.8000000000004093</v>
      </c>
      <c r="T508" s="512"/>
      <c r="U508" s="512"/>
      <c r="V508" s="512"/>
      <c r="W508" s="350"/>
      <c r="X508" s="513"/>
      <c r="Y508" s="512"/>
    </row>
    <row r="509" spans="1:25" ht="15.75">
      <c r="A509" s="60" t="s">
        <v>33</v>
      </c>
      <c r="B509" s="3"/>
      <c r="C509" s="3"/>
      <c r="D509" s="33">
        <f t="shared" si="14"/>
        <v>247.10000000000008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514">
        <v>0</v>
      </c>
      <c r="Q509" s="514">
        <v>0</v>
      </c>
      <c r="R509" s="514">
        <v>22.5</v>
      </c>
      <c r="S509" s="514">
        <v>0</v>
      </c>
      <c r="T509" s="512"/>
      <c r="U509" s="512"/>
      <c r="V509" s="512"/>
      <c r="W509" s="349"/>
      <c r="X509" s="513"/>
      <c r="Y509" s="512"/>
    </row>
    <row r="510" spans="1:25" ht="15.75">
      <c r="A510" s="60" t="s">
        <v>37</v>
      </c>
      <c r="B510" s="3"/>
      <c r="C510" s="3"/>
      <c r="D510" s="33">
        <f t="shared" si="14"/>
        <v>215.20000000000132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514">
        <v>22</v>
      </c>
      <c r="Q510" s="514">
        <v>31.9</v>
      </c>
      <c r="R510" s="514">
        <v>21</v>
      </c>
      <c r="S510" s="514">
        <v>17.500000000000909</v>
      </c>
      <c r="T510" s="516"/>
      <c r="U510" s="516"/>
      <c r="V510" s="512"/>
      <c r="W510" s="349"/>
      <c r="X510" s="513"/>
      <c r="Y510" s="512"/>
    </row>
    <row r="511" spans="1:25" ht="15.75">
      <c r="A511" t="s">
        <v>143</v>
      </c>
      <c r="B511" s="3"/>
      <c r="C511" s="3"/>
      <c r="D511" s="33">
        <f t="shared" si="14"/>
        <v>253.19999999999871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514">
        <v>3.9000000000000004</v>
      </c>
      <c r="Q511" s="514">
        <v>0</v>
      </c>
      <c r="R511" s="514">
        <v>28</v>
      </c>
      <c r="S511" s="514">
        <v>6.3999999999987267</v>
      </c>
      <c r="T511" s="515"/>
      <c r="U511" s="515"/>
      <c r="V511" s="512"/>
      <c r="W511" s="349"/>
      <c r="X511" s="513"/>
      <c r="Y511" s="512"/>
    </row>
    <row r="512" spans="1:25" ht="15.75">
      <c r="A512" s="82" t="s">
        <v>1667</v>
      </c>
      <c r="B512" s="3"/>
      <c r="C512" s="3"/>
      <c r="D512" s="33">
        <f t="shared" si="14"/>
        <v>184.49999999999989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514">
        <v>3.5999999999999996</v>
      </c>
      <c r="Q512" s="514">
        <v>0</v>
      </c>
      <c r="R512" s="514">
        <v>22.5</v>
      </c>
      <c r="S512" s="514">
        <v>9.5999999999999091</v>
      </c>
      <c r="T512" s="225"/>
      <c r="U512" s="225"/>
      <c r="V512" s="512"/>
      <c r="W512" s="349"/>
      <c r="X512" s="513"/>
      <c r="Y512" s="512"/>
    </row>
    <row r="513" spans="1:25" ht="15.75">
      <c r="A513" s="60" t="s">
        <v>2045</v>
      </c>
      <c r="B513" s="3"/>
      <c r="C513" s="3"/>
      <c r="D513" s="33">
        <f t="shared" si="14"/>
        <v>80.900000000000119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514">
        <v>0</v>
      </c>
      <c r="Q513" s="514">
        <v>0</v>
      </c>
      <c r="R513" s="514">
        <v>0</v>
      </c>
      <c r="S513" s="514">
        <v>0</v>
      </c>
      <c r="T513" s="515"/>
      <c r="U513" s="515"/>
      <c r="V513" s="512"/>
      <c r="W513" s="349"/>
      <c r="X513" s="513"/>
      <c r="Y513" s="512"/>
    </row>
    <row r="514" spans="1:25" ht="15.75">
      <c r="A514" s="3" t="s">
        <v>180</v>
      </c>
      <c r="B514" s="3"/>
      <c r="C514" s="3"/>
      <c r="D514" s="33">
        <f t="shared" si="14"/>
        <v>178.09999999999991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514">
        <v>6.5</v>
      </c>
      <c r="Q514" s="514">
        <v>0</v>
      </c>
      <c r="R514" s="514">
        <v>0</v>
      </c>
      <c r="S514" s="514">
        <v>0</v>
      </c>
      <c r="T514" s="512"/>
      <c r="U514" s="512"/>
      <c r="V514" s="512"/>
      <c r="W514" s="362"/>
      <c r="X514" s="513"/>
      <c r="Y514" s="512"/>
    </row>
    <row r="515" spans="1:25" ht="15.75">
      <c r="A515" s="3" t="s">
        <v>3426</v>
      </c>
      <c r="B515" s="3"/>
      <c r="C515" s="3"/>
      <c r="D515" s="33">
        <f t="shared" si="14"/>
        <v>100.1999999999999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514">
        <v>0</v>
      </c>
      <c r="Q515" s="514">
        <v>0</v>
      </c>
      <c r="R515" s="514">
        <v>22.4</v>
      </c>
      <c r="S515" s="514">
        <v>0</v>
      </c>
      <c r="T515" s="512"/>
      <c r="U515" s="512"/>
      <c r="V515" s="512"/>
      <c r="W515" s="362"/>
      <c r="X515" s="513"/>
      <c r="Y515" s="512"/>
    </row>
    <row r="516" spans="1:25" ht="15.75">
      <c r="A516" s="82" t="s">
        <v>1664</v>
      </c>
      <c r="B516" s="3"/>
      <c r="C516" s="3"/>
      <c r="D516" s="33">
        <f t="shared" si="14"/>
        <v>176.99999999999991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514">
        <v>12</v>
      </c>
      <c r="Q516" s="514">
        <v>0</v>
      </c>
      <c r="R516" s="514">
        <v>22.5</v>
      </c>
      <c r="S516" s="514">
        <v>0</v>
      </c>
      <c r="T516" s="225"/>
      <c r="U516" s="225"/>
      <c r="V516" s="512"/>
      <c r="W516" s="349"/>
      <c r="X516" s="513"/>
      <c r="Y516" s="512"/>
    </row>
    <row r="517" spans="1:25" ht="15.75">
      <c r="A517" s="3" t="s">
        <v>155</v>
      </c>
      <c r="B517" s="3"/>
      <c r="C517" s="3"/>
      <c r="D517" s="33">
        <f>SUM(E517:DZ517)</f>
        <v>116.50000000000084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514">
        <v>3.5999999999999996</v>
      </c>
      <c r="Q517" s="514">
        <v>0</v>
      </c>
      <c r="R517" s="514">
        <v>0</v>
      </c>
      <c r="S517" s="514">
        <v>8.8000000000010914</v>
      </c>
      <c r="T517" s="516"/>
      <c r="U517" s="516"/>
      <c r="V517" s="512"/>
      <c r="W517" s="349"/>
      <c r="X517" s="513"/>
      <c r="Y517" s="512"/>
    </row>
    <row r="518" spans="1:25" ht="15.75">
      <c r="A518" s="3" t="s">
        <v>754</v>
      </c>
      <c r="B518" s="3"/>
      <c r="C518" s="3"/>
      <c r="D518" s="33">
        <f>SUM(E518:DZ518)</f>
        <v>85.099999999999937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514">
        <v>12.100000000000001</v>
      </c>
      <c r="Q518" s="514">
        <v>0</v>
      </c>
      <c r="R518" s="514">
        <v>0</v>
      </c>
      <c r="S518" s="514">
        <v>0</v>
      </c>
      <c r="T518" s="512"/>
      <c r="U518" s="512"/>
      <c r="V518" s="512"/>
      <c r="W518" s="349"/>
      <c r="X518" s="513"/>
      <c r="Y518" s="512"/>
    </row>
    <row r="519" spans="1:25" ht="15.75">
      <c r="A519" s="60" t="s">
        <v>3397</v>
      </c>
      <c r="B519" s="3"/>
      <c r="C519" s="3"/>
      <c r="D519" s="33">
        <f>SUM(E519:DZ519)</f>
        <v>234.49999999999955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514">
        <v>0</v>
      </c>
      <c r="Q519" s="514">
        <v>9</v>
      </c>
      <c r="R519" s="514">
        <v>25.5</v>
      </c>
      <c r="S519" s="514">
        <v>0</v>
      </c>
      <c r="T519" s="515"/>
      <c r="U519" s="515"/>
      <c r="V519" s="512"/>
      <c r="W519" s="350"/>
      <c r="X519" s="513"/>
      <c r="Y519" s="512"/>
    </row>
    <row r="520" spans="1:25" ht="15.75">
      <c r="A520" s="60" t="s">
        <v>2023</v>
      </c>
      <c r="B520" s="3"/>
      <c r="C520" s="3"/>
      <c r="D520" s="33">
        <f>SUM(E520:DZ520)</f>
        <v>225.60000000000011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514">
        <v>5.5</v>
      </c>
      <c r="Q520" s="514">
        <v>0</v>
      </c>
      <c r="R520" s="514">
        <v>22.5</v>
      </c>
      <c r="S520" s="514">
        <v>0</v>
      </c>
      <c r="T520" s="515"/>
      <c r="U520" s="515"/>
      <c r="V520" s="512"/>
      <c r="W520" s="349"/>
      <c r="X520" s="513"/>
      <c r="Y520" s="512"/>
    </row>
    <row r="521" spans="1:25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9"/>
      <c r="R521" s="63"/>
      <c r="S521" s="63"/>
      <c r="U521" s="3"/>
      <c r="V521" s="79"/>
      <c r="W521" s="137"/>
    </row>
    <row r="522" spans="1:25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50"/>
      <c r="R522" s="63"/>
      <c r="S522" s="63"/>
      <c r="U522" s="3"/>
      <c r="V522" s="79"/>
      <c r="W522" s="137"/>
    </row>
    <row r="523" spans="1:25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9"/>
      <c r="R523" s="63"/>
      <c r="S523" s="63"/>
      <c r="U523" s="3"/>
      <c r="V523" s="79"/>
      <c r="W523" s="137"/>
    </row>
    <row r="524" spans="1:25" ht="20.25">
      <c r="A524" s="30" t="s">
        <v>170</v>
      </c>
      <c r="D524" s="32" t="s">
        <v>40</v>
      </c>
      <c r="E524" s="110" t="s">
        <v>4182</v>
      </c>
      <c r="F524" s="110" t="s">
        <v>4794</v>
      </c>
      <c r="G524" s="110" t="s">
        <v>4801</v>
      </c>
      <c r="H524" s="110" t="s">
        <v>4880</v>
      </c>
      <c r="I524" s="110" t="s">
        <v>4903</v>
      </c>
      <c r="J524" s="110" t="s">
        <v>4906</v>
      </c>
      <c r="K524" s="9"/>
      <c r="L524" s="9"/>
      <c r="M524" s="9"/>
      <c r="N524" s="63"/>
      <c r="O524" s="63"/>
      <c r="P524" s="63"/>
      <c r="Q524" s="350"/>
      <c r="R524" s="63"/>
      <c r="S524" s="63"/>
      <c r="U524" s="3"/>
      <c r="V524" s="79"/>
      <c r="W524" s="137"/>
    </row>
    <row r="525" spans="1:25" ht="15.75">
      <c r="A525" s="3" t="s">
        <v>3409</v>
      </c>
      <c r="B525" s="3"/>
      <c r="C525" s="3"/>
      <c r="D525" s="33">
        <f t="shared" ref="D525:D556" si="15">SUM(E525:DZ525)</f>
        <v>99.800000000000182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63"/>
      <c r="L525" s="63"/>
      <c r="M525" s="362"/>
      <c r="N525" s="339"/>
      <c r="O525" s="63"/>
      <c r="P525" s="9"/>
      <c r="Q525" s="350"/>
      <c r="R525" s="63"/>
      <c r="S525" s="63"/>
      <c r="U525" s="3"/>
      <c r="V525" s="79"/>
      <c r="W525" s="137"/>
    </row>
    <row r="526" spans="1:25" ht="15.75">
      <c r="A526" s="60" t="s">
        <v>2025</v>
      </c>
      <c r="B526" s="3"/>
      <c r="C526" s="3"/>
      <c r="D526" s="33">
        <f t="shared" si="15"/>
        <v>132.30000000000075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278"/>
      <c r="L526" s="63"/>
      <c r="M526" s="349"/>
      <c r="N526" s="339"/>
      <c r="O526" s="63"/>
      <c r="P526" s="9"/>
      <c r="Q526" s="349"/>
      <c r="R526" s="63"/>
      <c r="S526" s="63"/>
      <c r="U526" s="3"/>
      <c r="V526" s="79"/>
      <c r="W526" s="137"/>
    </row>
    <row r="527" spans="1:25" ht="15.75">
      <c r="A527" s="82" t="s">
        <v>1662</v>
      </c>
      <c r="B527" s="3"/>
      <c r="C527" s="3"/>
      <c r="D527" s="33">
        <f t="shared" si="15"/>
        <v>135.59999999999923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225"/>
      <c r="L527" s="63"/>
      <c r="M527" s="349"/>
      <c r="N527" s="339"/>
      <c r="O527" s="63"/>
      <c r="P527" s="9"/>
      <c r="Q527" s="350"/>
      <c r="R527" s="63"/>
      <c r="S527" s="63"/>
      <c r="U527" s="3"/>
      <c r="V527" s="79"/>
      <c r="W527" s="137"/>
    </row>
    <row r="528" spans="1:25" ht="15.75">
      <c r="A528" s="60" t="s">
        <v>2018</v>
      </c>
      <c r="B528" s="3"/>
      <c r="C528" s="3"/>
      <c r="D528" s="33">
        <f t="shared" si="15"/>
        <v>36.000000000000341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278"/>
      <c r="L528" s="63"/>
      <c r="M528" s="349"/>
      <c r="N528" s="339"/>
      <c r="O528" s="63"/>
      <c r="P528" s="9"/>
      <c r="Q528" s="350"/>
      <c r="R528" s="63"/>
      <c r="S528" s="63"/>
      <c r="U528" s="3"/>
      <c r="V528" s="79"/>
      <c r="W528" s="137"/>
    </row>
    <row r="529" spans="1:23" ht="15.75">
      <c r="A529" s="82" t="s">
        <v>1657</v>
      </c>
      <c r="B529" s="3"/>
      <c r="C529" s="3"/>
      <c r="D529" s="33">
        <f t="shared" si="15"/>
        <v>80.399999999998954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225"/>
      <c r="L529" s="63"/>
      <c r="M529" s="349"/>
      <c r="N529" s="339"/>
      <c r="O529" s="63"/>
      <c r="P529" s="9"/>
      <c r="Q529" s="349"/>
      <c r="R529" s="63"/>
      <c r="S529" s="63"/>
      <c r="U529" s="3"/>
      <c r="V529" s="79"/>
      <c r="W529" s="137"/>
    </row>
    <row r="530" spans="1:23" ht="15.75">
      <c r="A530" s="82" t="s">
        <v>1652</v>
      </c>
      <c r="B530" s="3"/>
      <c r="C530" s="3"/>
      <c r="D530" s="33">
        <f t="shared" si="15"/>
        <v>211.00000000000034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225"/>
      <c r="L530" s="63"/>
      <c r="M530" s="349"/>
      <c r="N530" s="339"/>
      <c r="O530" s="63"/>
      <c r="P530" s="9"/>
      <c r="Q530" s="349"/>
      <c r="R530" s="63"/>
      <c r="S530" s="63"/>
      <c r="U530" s="3"/>
      <c r="V530" s="79"/>
      <c r="W530" s="137"/>
    </row>
    <row r="531" spans="1:23" ht="15.75">
      <c r="A531" s="3" t="s">
        <v>3398</v>
      </c>
      <c r="B531" s="3"/>
      <c r="C531" s="3"/>
      <c r="D531" s="33">
        <f t="shared" si="15"/>
        <v>149.89999999999986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63"/>
      <c r="L531" s="63"/>
      <c r="M531" s="362"/>
      <c r="N531" s="339"/>
      <c r="O531" s="63"/>
      <c r="P531" s="9"/>
      <c r="Q531" s="349"/>
      <c r="R531" s="63"/>
      <c r="S531" s="63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15"/>
        <v>211.30000000000049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278"/>
      <c r="L532" s="63"/>
      <c r="M532" s="349"/>
      <c r="N532" s="339"/>
      <c r="O532" s="63"/>
      <c r="P532" s="9"/>
      <c r="Q532" s="349"/>
      <c r="R532" s="63"/>
      <c r="S532" s="63"/>
      <c r="U532" s="3"/>
      <c r="V532" s="79"/>
      <c r="W532" s="137"/>
    </row>
    <row r="533" spans="1:23" ht="15.75">
      <c r="A533" s="60" t="s">
        <v>2038</v>
      </c>
      <c r="B533" s="3"/>
      <c r="C533" s="3"/>
      <c r="D533" s="33">
        <f t="shared" si="15"/>
        <v>71.600000000000477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278"/>
      <c r="L533" s="63"/>
      <c r="M533" s="349"/>
      <c r="N533" s="339"/>
      <c r="O533" s="63"/>
      <c r="P533" s="9"/>
      <c r="Q533" s="350"/>
      <c r="R533" s="63"/>
      <c r="S533" s="63"/>
      <c r="U533" s="3"/>
      <c r="V533" s="79"/>
      <c r="W533" s="137"/>
    </row>
    <row r="534" spans="1:23" ht="15.75">
      <c r="A534" s="3" t="s">
        <v>3417</v>
      </c>
      <c r="B534" s="3"/>
      <c r="C534" s="3"/>
      <c r="D534" s="33">
        <f t="shared" si="15"/>
        <v>160.49999999999989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63"/>
      <c r="L534" s="63"/>
      <c r="M534" s="362"/>
      <c r="N534" s="339"/>
      <c r="O534" s="63"/>
      <c r="P534" s="9"/>
      <c r="Q534" s="349"/>
      <c r="R534" s="63"/>
      <c r="S534" s="63"/>
      <c r="U534" s="3"/>
      <c r="V534" s="79"/>
      <c r="W534" s="137"/>
    </row>
    <row r="535" spans="1:23" ht="15.75">
      <c r="A535" s="82" t="s">
        <v>1658</v>
      </c>
      <c r="B535" s="3"/>
      <c r="C535" s="3"/>
      <c r="D535" s="33">
        <f t="shared" si="15"/>
        <v>138.99999999999909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225"/>
      <c r="L535" s="63"/>
      <c r="M535" s="349"/>
      <c r="N535" s="339"/>
      <c r="O535" s="63"/>
      <c r="P535" s="9"/>
      <c r="Q535" s="349"/>
      <c r="R535" s="63"/>
      <c r="S535" s="63"/>
      <c r="U535" s="3"/>
      <c r="V535" s="79"/>
      <c r="W535" s="137"/>
    </row>
    <row r="536" spans="1:23" ht="15.75">
      <c r="A536" s="3" t="s">
        <v>772</v>
      </c>
      <c r="B536" s="3"/>
      <c r="C536" s="3"/>
      <c r="D536" s="33">
        <f t="shared" si="15"/>
        <v>91.600000000000023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63"/>
      <c r="L536" s="63"/>
      <c r="M536" s="349"/>
      <c r="N536" s="339"/>
      <c r="O536" s="63"/>
      <c r="P536" s="9"/>
      <c r="Q536" s="349"/>
      <c r="R536" s="63"/>
      <c r="S536" s="63"/>
      <c r="U536" s="3"/>
      <c r="V536" s="79"/>
      <c r="W536" s="137"/>
    </row>
    <row r="537" spans="1:23" ht="15.75">
      <c r="A537" s="60" t="s">
        <v>2068</v>
      </c>
      <c r="B537" s="3"/>
      <c r="C537" s="3"/>
      <c r="D537" s="33">
        <f t="shared" si="15"/>
        <v>156.099999999999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278"/>
      <c r="L537" s="63"/>
      <c r="M537" s="349"/>
      <c r="N537" s="339"/>
      <c r="O537" s="63"/>
      <c r="P537" s="9"/>
      <c r="Q537" s="349"/>
      <c r="R537" s="63"/>
      <c r="S537" s="63"/>
      <c r="U537" s="3"/>
      <c r="V537" s="79"/>
      <c r="W537" s="137"/>
    </row>
    <row r="538" spans="1:23" ht="15.75">
      <c r="A538" s="3" t="s">
        <v>789</v>
      </c>
      <c r="B538" s="3"/>
      <c r="C538" s="3"/>
      <c r="D538" s="33">
        <f t="shared" si="15"/>
        <v>85.500000000000057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63"/>
      <c r="L538" s="63"/>
      <c r="M538" s="349"/>
      <c r="N538" s="339"/>
      <c r="O538" s="63"/>
      <c r="P538" s="9"/>
      <c r="Q538" s="349"/>
      <c r="R538" s="63"/>
      <c r="S538" s="63"/>
      <c r="U538" s="3"/>
      <c r="V538" s="79"/>
      <c r="W538" s="137"/>
    </row>
    <row r="539" spans="1:23" ht="15.75">
      <c r="A539" s="60" t="s">
        <v>2021</v>
      </c>
      <c r="B539" s="3"/>
      <c r="C539" s="3"/>
      <c r="D539" s="33">
        <f t="shared" si="15"/>
        <v>133.69999999999993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278"/>
      <c r="L539" s="63"/>
      <c r="M539" s="349"/>
      <c r="N539" s="339"/>
      <c r="O539" s="63"/>
      <c r="P539" s="9"/>
      <c r="Q539" s="349"/>
      <c r="R539" s="63"/>
      <c r="S539" s="63"/>
      <c r="U539" s="3"/>
      <c r="V539" s="79"/>
      <c r="W539" s="137"/>
    </row>
    <row r="540" spans="1:23" ht="15.75">
      <c r="A540" s="3" t="s">
        <v>3399</v>
      </c>
      <c r="B540" s="3"/>
      <c r="C540" s="3"/>
      <c r="D540" s="33">
        <f t="shared" si="15"/>
        <v>49.89999999999975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63"/>
      <c r="L540" s="63"/>
      <c r="M540" s="362"/>
      <c r="N540" s="339"/>
      <c r="O540" s="63"/>
      <c r="P540" s="9"/>
      <c r="Q540" s="349"/>
      <c r="R540" s="63"/>
      <c r="S540" s="63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15"/>
        <v>195.60000000000042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63"/>
      <c r="L541" s="63"/>
      <c r="M541" s="349"/>
      <c r="N541" s="339"/>
      <c r="O541" s="63"/>
      <c r="P541" s="9"/>
      <c r="Q541" s="349"/>
      <c r="R541" s="63"/>
      <c r="S541" s="63"/>
      <c r="U541" s="3"/>
      <c r="V541" s="79"/>
      <c r="W541" s="137"/>
    </row>
    <row r="542" spans="1:23" ht="15.75">
      <c r="A542" s="60" t="s">
        <v>2039</v>
      </c>
      <c r="B542" s="3"/>
      <c r="C542" s="3"/>
      <c r="D542" s="33">
        <f t="shared" si="15"/>
        <v>205.29999999999927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278"/>
      <c r="L542" s="63"/>
      <c r="M542" s="349"/>
      <c r="N542" s="339"/>
      <c r="O542" s="63"/>
      <c r="P542" s="9"/>
      <c r="Q542" s="349"/>
      <c r="R542" s="63"/>
      <c r="S542" s="63"/>
      <c r="U542" s="3"/>
      <c r="V542" s="79"/>
      <c r="W542" s="137"/>
    </row>
    <row r="543" spans="1:23" ht="15.75">
      <c r="A543" s="3" t="s">
        <v>3402</v>
      </c>
      <c r="B543" s="3"/>
      <c r="C543" s="3"/>
      <c r="D543" s="33">
        <f t="shared" si="15"/>
        <v>138.7999999999995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63"/>
      <c r="L543" s="63"/>
      <c r="M543" s="362"/>
      <c r="N543" s="339"/>
      <c r="O543" s="63"/>
      <c r="P543" s="9"/>
      <c r="Q543" s="349"/>
      <c r="R543" s="63"/>
      <c r="S543" s="63"/>
      <c r="U543" s="3"/>
      <c r="V543" s="79"/>
      <c r="W543" s="137"/>
    </row>
    <row r="544" spans="1:23" ht="15.75">
      <c r="A544" s="3" t="s">
        <v>3416</v>
      </c>
      <c r="B544" s="3"/>
      <c r="C544" s="3"/>
      <c r="D544" s="33">
        <f t="shared" si="15"/>
        <v>148.4000000000002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63"/>
      <c r="L544" s="63"/>
      <c r="M544" s="362"/>
      <c r="N544" s="339"/>
      <c r="O544" s="63"/>
      <c r="P544" s="9"/>
      <c r="Q544" s="349"/>
      <c r="R544" s="63"/>
      <c r="S544" s="63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15"/>
        <v>116.10000000000093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278"/>
      <c r="L545" s="63"/>
      <c r="M545" s="350"/>
      <c r="N545" s="339"/>
      <c r="O545" s="63"/>
      <c r="P545" s="9"/>
      <c r="R545" s="109"/>
      <c r="S545" s="82"/>
      <c r="T545" s="82"/>
      <c r="U545" s="3"/>
      <c r="V545" s="79"/>
      <c r="W545" s="137"/>
    </row>
    <row r="546" spans="1:24" ht="15.75">
      <c r="A546" s="60" t="s">
        <v>2033</v>
      </c>
      <c r="B546" s="3"/>
      <c r="C546" s="3"/>
      <c r="D546" s="33">
        <f t="shared" si="15"/>
        <v>332.89999999999975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278"/>
      <c r="L546" s="63"/>
      <c r="M546" s="349"/>
      <c r="N546" s="339"/>
      <c r="O546" s="63"/>
      <c r="P546" s="9"/>
    </row>
    <row r="547" spans="1:24" ht="15.75">
      <c r="A547" s="60" t="s">
        <v>11</v>
      </c>
      <c r="B547" s="3"/>
      <c r="C547" s="3"/>
      <c r="D547" s="33">
        <f t="shared" si="15"/>
        <v>71.199999999999818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278"/>
      <c r="L547" s="63"/>
      <c r="M547" s="349"/>
      <c r="N547" s="339"/>
      <c r="O547" s="63"/>
      <c r="P547" s="9"/>
    </row>
    <row r="548" spans="1:24" s="30" customFormat="1" ht="20.25">
      <c r="A548" s="3" t="s">
        <v>3400</v>
      </c>
      <c r="B548" s="3"/>
      <c r="C548" s="3"/>
      <c r="D548" s="33">
        <f t="shared" si="15"/>
        <v>117.99999999999989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63"/>
      <c r="L548" s="63"/>
      <c r="M548" s="362"/>
      <c r="N548" s="339"/>
      <c r="O548" s="63"/>
      <c r="P548" s="9"/>
      <c r="Q548" s="110"/>
      <c r="R548" s="110"/>
    </row>
    <row r="549" spans="1:24" ht="15.75">
      <c r="A549" s="60" t="s">
        <v>2040</v>
      </c>
      <c r="B549" s="3"/>
      <c r="C549" s="3"/>
      <c r="D549" s="33">
        <f t="shared" si="15"/>
        <v>82.199999999999591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278"/>
      <c r="L549" s="63"/>
      <c r="M549" s="349"/>
      <c r="N549" s="339"/>
      <c r="O549" s="63"/>
      <c r="P549" s="9"/>
      <c r="Q549" s="9"/>
      <c r="R549" s="9"/>
      <c r="S549" s="278"/>
      <c r="T549" s="278"/>
      <c r="U549" s="63"/>
      <c r="V549" s="349"/>
      <c r="W549" s="63"/>
      <c r="X549" s="63"/>
    </row>
    <row r="550" spans="1:24" ht="15.75">
      <c r="A550" s="82" t="s">
        <v>1660</v>
      </c>
      <c r="B550" s="3"/>
      <c r="C550" s="3"/>
      <c r="D550" s="33">
        <f t="shared" si="15"/>
        <v>176.90000000000066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225"/>
      <c r="L550" s="63"/>
      <c r="M550" s="349"/>
      <c r="N550" s="339"/>
      <c r="O550" s="63"/>
      <c r="P550" s="9"/>
      <c r="Q550" s="9"/>
      <c r="R550" s="9"/>
      <c r="S550" s="225"/>
      <c r="T550" s="225"/>
      <c r="U550" s="63"/>
      <c r="V550" s="349"/>
      <c r="W550" s="63"/>
      <c r="X550" s="63"/>
    </row>
    <row r="551" spans="1:24" ht="15.75">
      <c r="A551" s="3" t="s">
        <v>729</v>
      </c>
      <c r="B551" s="3"/>
      <c r="C551" s="3"/>
      <c r="D551" s="33">
        <f t="shared" si="15"/>
        <v>92.500000000001364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63"/>
      <c r="L551" s="63"/>
      <c r="M551" s="349"/>
      <c r="N551" s="339"/>
      <c r="O551" s="63"/>
      <c r="P551" s="9"/>
      <c r="Q551" s="9"/>
      <c r="R551" s="9"/>
      <c r="S551" s="63"/>
      <c r="T551" s="63"/>
      <c r="U551" s="63"/>
      <c r="V551" s="350"/>
      <c r="W551" s="63"/>
      <c r="X551" s="63"/>
    </row>
    <row r="552" spans="1:24" ht="15.75">
      <c r="A552" s="60" t="s">
        <v>2026</v>
      </c>
      <c r="B552" s="3"/>
      <c r="C552" s="3"/>
      <c r="D552" s="33">
        <f t="shared" si="15"/>
        <v>247.09999999999889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278"/>
      <c r="L552" s="63"/>
      <c r="M552" s="349"/>
      <c r="N552" s="339"/>
      <c r="O552" s="63"/>
      <c r="P552" s="9"/>
      <c r="Q552" s="9"/>
      <c r="R552" s="9"/>
      <c r="S552" s="278"/>
      <c r="T552" s="278"/>
      <c r="U552" s="63"/>
      <c r="V552" s="349"/>
      <c r="W552" s="63"/>
      <c r="X552" s="63"/>
    </row>
    <row r="553" spans="1:24" ht="15.75">
      <c r="A553" s="3" t="s">
        <v>3410</v>
      </c>
      <c r="B553" s="3"/>
      <c r="C553" s="3"/>
      <c r="D553" s="33">
        <f t="shared" si="15"/>
        <v>191.6999999999997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63"/>
      <c r="L553" s="63"/>
      <c r="M553" s="362"/>
      <c r="N553" s="339"/>
      <c r="O553" s="63"/>
      <c r="P553" s="9"/>
      <c r="Q553" s="9"/>
      <c r="R553" s="9"/>
      <c r="S553" s="225"/>
      <c r="T553" s="225"/>
      <c r="U553" s="63"/>
      <c r="V553" s="349"/>
      <c r="W553" s="63"/>
      <c r="X553" s="63"/>
    </row>
    <row r="554" spans="1:24" ht="15.75">
      <c r="A554" s="3" t="s">
        <v>784</v>
      </c>
      <c r="B554" s="3"/>
      <c r="C554" s="3"/>
      <c r="D554" s="33">
        <f t="shared" si="15"/>
        <v>159.00000000000114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278"/>
      <c r="L554" s="63"/>
      <c r="M554" s="350"/>
      <c r="N554" s="339"/>
      <c r="O554" s="63"/>
      <c r="P554" s="9"/>
      <c r="Q554" s="9"/>
      <c r="R554" s="9"/>
      <c r="S554" s="225"/>
      <c r="T554" s="225"/>
      <c r="U554" s="63"/>
      <c r="V554" s="349"/>
      <c r="W554" s="63"/>
      <c r="X554" s="63"/>
    </row>
    <row r="555" spans="1:24" ht="15.75">
      <c r="A555" s="60" t="s">
        <v>13</v>
      </c>
      <c r="B555" s="3"/>
      <c r="C555" s="3"/>
      <c r="D555" s="33">
        <f t="shared" si="15"/>
        <v>90.499999999999943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278"/>
      <c r="L555" s="63"/>
      <c r="M555" s="350"/>
      <c r="N555" s="339"/>
      <c r="O555" s="63"/>
      <c r="P555" s="9"/>
      <c r="Q555" s="9"/>
      <c r="R555" s="9"/>
      <c r="S555" s="278"/>
      <c r="T555" s="278"/>
      <c r="U555" s="63"/>
      <c r="V555" s="349"/>
      <c r="W555" s="63"/>
      <c r="X555" s="63"/>
    </row>
    <row r="556" spans="1:24" ht="15.75">
      <c r="A556" s="3" t="s">
        <v>735</v>
      </c>
      <c r="B556" s="3"/>
      <c r="C556" s="3"/>
      <c r="D556" s="33">
        <f t="shared" si="15"/>
        <v>175.3000000000003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63"/>
      <c r="L556" s="63"/>
      <c r="M556" s="349"/>
      <c r="N556" s="339"/>
      <c r="O556" s="63"/>
      <c r="P556" s="9"/>
      <c r="Q556" s="9"/>
      <c r="R556" s="9"/>
      <c r="S556" s="278"/>
      <c r="T556" s="278"/>
      <c r="U556" s="63"/>
      <c r="V556" s="349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96.000000000000227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278"/>
      <c r="L557" s="63"/>
      <c r="M557" s="349"/>
      <c r="N557" s="339"/>
      <c r="O557" s="63"/>
      <c r="P557" s="9"/>
      <c r="Q557" s="9"/>
      <c r="R557" s="9"/>
      <c r="S557" s="278"/>
      <c r="T557" s="278"/>
      <c r="U557" s="63"/>
      <c r="V557" s="349"/>
      <c r="W557" s="63"/>
      <c r="X557" s="63"/>
    </row>
    <row r="558" spans="1:24" ht="15.75">
      <c r="A558" s="3" t="s">
        <v>3425</v>
      </c>
      <c r="B558" s="3"/>
      <c r="C558" s="3"/>
      <c r="D558" s="33">
        <f t="shared" si="16"/>
        <v>137.00000000000114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63"/>
      <c r="L558" s="63"/>
      <c r="M558" s="362"/>
      <c r="N558" s="339"/>
      <c r="O558" s="63"/>
      <c r="P558" s="9"/>
      <c r="Q558" s="9"/>
      <c r="R558" s="9"/>
      <c r="S558" s="225"/>
      <c r="T558" s="225"/>
      <c r="U558" s="63"/>
      <c r="V558" s="350"/>
      <c r="W558" s="63"/>
      <c r="X558" s="63"/>
    </row>
    <row r="559" spans="1:24" ht="15.75">
      <c r="A559" s="60" t="s">
        <v>2022</v>
      </c>
      <c r="B559" s="3"/>
      <c r="C559" s="3"/>
      <c r="D559" s="33">
        <f t="shared" si="16"/>
        <v>147.80000000000211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278"/>
      <c r="L559" s="63"/>
      <c r="M559" s="350"/>
      <c r="N559" s="339"/>
      <c r="O559" s="63"/>
      <c r="P559" s="9"/>
      <c r="Q559" s="9"/>
      <c r="R559" s="9"/>
      <c r="S559" s="63"/>
      <c r="T559" s="63"/>
      <c r="U559" s="63"/>
      <c r="V559" s="349"/>
      <c r="W559" s="63"/>
      <c r="X559" s="63"/>
    </row>
    <row r="560" spans="1:24" ht="15.75">
      <c r="A560" s="60" t="s">
        <v>17</v>
      </c>
      <c r="B560" s="3"/>
      <c r="C560" s="3"/>
      <c r="D560" s="33">
        <f t="shared" si="16"/>
        <v>186.49999999999989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278"/>
      <c r="L560" s="63"/>
      <c r="M560" s="349"/>
      <c r="N560" s="339"/>
      <c r="O560" s="63"/>
      <c r="P560" s="9"/>
      <c r="Q560" s="9"/>
      <c r="R560" s="9"/>
      <c r="S560" s="278"/>
      <c r="T560" s="278"/>
      <c r="U560" s="63"/>
      <c r="V560" s="349"/>
      <c r="W560" s="63"/>
      <c r="X560" s="63"/>
    </row>
    <row r="561" spans="1:24" ht="15.75">
      <c r="A561" s="3" t="s">
        <v>758</v>
      </c>
      <c r="B561" s="3"/>
      <c r="C561" s="3"/>
      <c r="D561" s="33">
        <f t="shared" si="16"/>
        <v>115.89999999999981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63"/>
      <c r="L561" s="63"/>
      <c r="M561" s="349"/>
      <c r="N561" s="339"/>
      <c r="O561" s="63"/>
      <c r="P561" s="9"/>
      <c r="Q561" s="9"/>
      <c r="R561" s="9"/>
      <c r="S561" s="63"/>
      <c r="T561" s="63"/>
      <c r="U561" s="63"/>
      <c r="V561" s="349"/>
      <c r="W561" s="63"/>
      <c r="X561" s="63"/>
    </row>
    <row r="562" spans="1:24" ht="15.75">
      <c r="A562" s="3" t="s">
        <v>162</v>
      </c>
      <c r="B562" s="3"/>
      <c r="C562" s="3"/>
      <c r="D562" s="33">
        <f t="shared" si="16"/>
        <v>227.69999999999982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63"/>
      <c r="L562" s="63"/>
      <c r="M562" s="349"/>
      <c r="N562" s="339"/>
      <c r="O562" s="63"/>
      <c r="P562" s="9"/>
      <c r="Q562" s="9"/>
      <c r="R562" s="9"/>
      <c r="S562" s="278"/>
      <c r="T562" s="278"/>
      <c r="U562" s="63"/>
      <c r="V562" s="350"/>
      <c r="W562" s="63"/>
      <c r="X562" s="63"/>
    </row>
    <row r="563" spans="1:24" ht="15.75">
      <c r="A563" s="3" t="s">
        <v>3404</v>
      </c>
      <c r="B563" s="3"/>
      <c r="C563" s="3"/>
      <c r="D563" s="33">
        <f t="shared" si="16"/>
        <v>188.60000000000025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63"/>
      <c r="L563" s="63"/>
      <c r="M563" s="362"/>
      <c r="N563" s="339"/>
      <c r="O563" s="63"/>
      <c r="P563" s="9"/>
      <c r="Q563" s="9"/>
      <c r="R563" s="9"/>
      <c r="S563" s="63"/>
      <c r="T563" s="63"/>
      <c r="U563" s="63"/>
      <c r="V563" s="349"/>
      <c r="W563" s="63"/>
      <c r="X563" s="63"/>
    </row>
    <row r="564" spans="1:24" ht="15.75">
      <c r="A564" s="3" t="s">
        <v>3429</v>
      </c>
      <c r="B564" s="3"/>
      <c r="C564" s="3"/>
      <c r="D564" s="33">
        <f t="shared" si="16"/>
        <v>71.499999999999318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63"/>
      <c r="L564" s="63"/>
      <c r="M564" s="362"/>
      <c r="N564" s="339"/>
      <c r="O564" s="63"/>
      <c r="P564" s="9"/>
      <c r="Q564" s="9"/>
      <c r="R564" s="9"/>
      <c r="S564" s="278"/>
      <c r="T564" s="278"/>
      <c r="U564" s="63"/>
      <c r="V564" s="350"/>
      <c r="W564" s="63"/>
      <c r="X564" s="63"/>
    </row>
    <row r="565" spans="1:24" ht="15.75">
      <c r="A565" s="3" t="s">
        <v>3407</v>
      </c>
      <c r="B565" s="3"/>
      <c r="C565" s="3"/>
      <c r="D565" s="33">
        <f t="shared" si="16"/>
        <v>88.89999999999992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63"/>
      <c r="L565" s="63"/>
      <c r="M565" s="362"/>
      <c r="N565" s="339"/>
      <c r="O565" s="63"/>
      <c r="P565" s="9"/>
      <c r="Q565" s="9"/>
      <c r="R565" s="9"/>
      <c r="S565" s="63"/>
      <c r="T565" s="63"/>
      <c r="U565" s="63"/>
      <c r="V565" s="349"/>
      <c r="W565" s="63"/>
      <c r="X565" s="63"/>
    </row>
    <row r="566" spans="1:24" ht="15.75">
      <c r="A566" s="82" t="s">
        <v>1648</v>
      </c>
      <c r="B566" s="3"/>
      <c r="C566" s="3"/>
      <c r="D566" s="33">
        <f t="shared" si="16"/>
        <v>146.2000000000005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225"/>
      <c r="L566" s="63"/>
      <c r="M566" s="349"/>
      <c r="N566" s="339"/>
      <c r="O566" s="63"/>
      <c r="P566" s="9"/>
      <c r="Q566" s="9"/>
      <c r="R566" s="9"/>
      <c r="S566" s="278"/>
      <c r="T566" s="278"/>
      <c r="U566" s="63"/>
      <c r="V566" s="349"/>
      <c r="W566" s="63"/>
      <c r="X566" s="63"/>
    </row>
    <row r="567" spans="1:24" ht="15.75">
      <c r="A567" s="3" t="s">
        <v>3403</v>
      </c>
      <c r="B567" s="3"/>
      <c r="C567" s="3"/>
      <c r="D567" s="33">
        <f t="shared" si="16"/>
        <v>137.29999999999939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63"/>
      <c r="L567" s="63"/>
      <c r="M567" s="362"/>
      <c r="N567" s="339"/>
      <c r="O567" s="63"/>
      <c r="P567" s="9"/>
      <c r="Q567" s="9"/>
      <c r="R567" s="9"/>
      <c r="S567" s="278"/>
      <c r="T567" s="278"/>
      <c r="U567" s="63"/>
      <c r="V567" s="349"/>
      <c r="W567" s="63"/>
      <c r="X567" s="63"/>
    </row>
    <row r="568" spans="1:24" ht="15.75">
      <c r="A568" s="3" t="s">
        <v>801</v>
      </c>
      <c r="B568" s="3"/>
      <c r="C568" s="3"/>
      <c r="D568" s="33">
        <f t="shared" si="16"/>
        <v>201.20000000000005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278"/>
      <c r="L568" s="63"/>
      <c r="M568" s="349"/>
      <c r="N568" s="339"/>
      <c r="O568" s="63"/>
      <c r="P568" s="9"/>
      <c r="Q568" s="9"/>
      <c r="R568" s="9"/>
      <c r="S568" s="278"/>
      <c r="T568" s="278"/>
      <c r="U568" s="63"/>
      <c r="V568" s="350"/>
      <c r="W568" s="63"/>
      <c r="X568" s="63"/>
    </row>
    <row r="569" spans="1:24" ht="15.75">
      <c r="A569" s="60" t="s">
        <v>4565</v>
      </c>
      <c r="B569" s="3"/>
      <c r="C569" s="3"/>
      <c r="D569" s="33">
        <f t="shared" si="16"/>
        <v>200.2999999999995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278"/>
      <c r="L569" s="63"/>
      <c r="M569" s="349"/>
      <c r="N569" s="339"/>
      <c r="O569" s="63"/>
      <c r="P569" s="9"/>
      <c r="Q569" s="9"/>
      <c r="R569" s="9"/>
      <c r="S569" s="225"/>
      <c r="T569" s="225"/>
      <c r="U569" s="63"/>
      <c r="V569" s="349"/>
      <c r="W569" s="63"/>
      <c r="X569" s="63"/>
    </row>
    <row r="570" spans="1:24" ht="15.75">
      <c r="A570" s="3" t="s">
        <v>797</v>
      </c>
      <c r="B570" s="3"/>
      <c r="C570" s="3"/>
      <c r="D570" s="33">
        <f t="shared" si="16"/>
        <v>132.70000000000005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63"/>
      <c r="L570" s="63"/>
      <c r="M570" s="349"/>
      <c r="N570" s="339"/>
      <c r="O570" s="63"/>
      <c r="P570" s="9"/>
      <c r="Q570" s="9"/>
      <c r="R570" s="9"/>
      <c r="S570" s="63"/>
      <c r="T570" s="63"/>
      <c r="U570" s="63"/>
      <c r="V570" s="350"/>
      <c r="W570" s="63"/>
      <c r="X570" s="63"/>
    </row>
    <row r="571" spans="1:24" ht="15.75">
      <c r="A571" t="s">
        <v>21</v>
      </c>
      <c r="B571" s="3"/>
      <c r="C571" s="3"/>
      <c r="D571" s="33">
        <f t="shared" si="16"/>
        <v>222.89999999999998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63"/>
      <c r="L571" s="63"/>
      <c r="M571" s="349"/>
      <c r="N571" s="339"/>
      <c r="O571" s="63"/>
      <c r="P571" s="9"/>
      <c r="Q571" s="9"/>
      <c r="R571" s="9"/>
      <c r="S571" s="278"/>
      <c r="T571" s="278"/>
      <c r="U571" s="63"/>
      <c r="V571" s="349"/>
      <c r="W571" s="63"/>
      <c r="X571" s="63"/>
    </row>
    <row r="572" spans="1:24" ht="15.75">
      <c r="A572" s="3" t="s">
        <v>141</v>
      </c>
      <c r="B572" s="3"/>
      <c r="C572" s="3"/>
      <c r="D572" s="33">
        <f t="shared" si="16"/>
        <v>122.99999999999886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63"/>
      <c r="L572" s="63"/>
      <c r="M572" s="349"/>
      <c r="N572" s="339"/>
      <c r="O572" s="63"/>
      <c r="P572" s="9"/>
      <c r="Q572" s="9"/>
      <c r="R572" s="9"/>
      <c r="S572" s="63"/>
      <c r="T572" s="63"/>
      <c r="U572" s="63"/>
      <c r="V572" s="349"/>
      <c r="W572" s="63"/>
      <c r="X572" s="63"/>
    </row>
    <row r="573" spans="1:24" ht="15.75">
      <c r="A573" s="60" t="s">
        <v>3396</v>
      </c>
      <c r="B573" s="3"/>
      <c r="C573" s="3"/>
      <c r="D573" s="33">
        <f t="shared" si="16"/>
        <v>142.19999999999925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278"/>
      <c r="L573" s="63"/>
      <c r="M573" s="350"/>
      <c r="N573" s="339"/>
      <c r="O573" s="63"/>
      <c r="P573" s="9"/>
      <c r="Q573" s="9"/>
      <c r="R573" s="9"/>
      <c r="S573" s="278"/>
      <c r="T573" s="278"/>
      <c r="U573" s="63"/>
      <c r="V573" s="349"/>
      <c r="W573" s="63"/>
      <c r="X573" s="63"/>
    </row>
    <row r="574" spans="1:24" ht="15.75">
      <c r="A574" s="60" t="s">
        <v>2041</v>
      </c>
      <c r="B574" s="3"/>
      <c r="C574" s="3"/>
      <c r="D574" s="33">
        <f t="shared" si="16"/>
        <v>201.20000000000005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278"/>
      <c r="L574" s="63"/>
      <c r="M574" s="349"/>
      <c r="N574" s="339"/>
      <c r="O574" s="63"/>
      <c r="P574" s="9"/>
      <c r="Q574" s="9"/>
      <c r="R574" s="9"/>
      <c r="S574" s="63"/>
      <c r="T574" s="63"/>
      <c r="U574" s="63"/>
      <c r="V574" s="349"/>
      <c r="W574" s="63"/>
      <c r="X574" s="63"/>
    </row>
    <row r="575" spans="1:24" ht="15.75">
      <c r="A575" s="3" t="s">
        <v>3406</v>
      </c>
      <c r="B575" s="3"/>
      <c r="C575" s="3"/>
      <c r="D575" s="33">
        <f t="shared" si="16"/>
        <v>167.8000000000003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63"/>
      <c r="L575" s="63"/>
      <c r="M575" s="362"/>
      <c r="N575" s="339"/>
      <c r="O575" s="63"/>
      <c r="P575" s="9"/>
      <c r="Q575" s="9"/>
      <c r="R575" s="9"/>
      <c r="S575" s="278"/>
      <c r="T575" s="278"/>
      <c r="U575" s="63"/>
      <c r="V575" s="349"/>
      <c r="W575" s="63"/>
      <c r="X575" s="63"/>
    </row>
    <row r="576" spans="1:24" ht="15.75">
      <c r="A576" s="60" t="s">
        <v>2042</v>
      </c>
      <c r="B576" s="3"/>
      <c r="C576" s="3"/>
      <c r="D576" s="33">
        <f t="shared" si="16"/>
        <v>160.10000000000048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278"/>
      <c r="L576" s="63"/>
      <c r="M576" s="349"/>
      <c r="N576" s="339"/>
      <c r="O576" s="63"/>
      <c r="P576" s="9"/>
      <c r="Q576" s="9"/>
      <c r="R576" s="9"/>
      <c r="S576" s="278"/>
      <c r="T576" s="278"/>
      <c r="U576" s="63"/>
      <c r="V576" s="349"/>
      <c r="W576" s="63"/>
      <c r="X576" s="63"/>
    </row>
    <row r="577" spans="1:24" ht="15.75">
      <c r="A577" s="82" t="s">
        <v>1649</v>
      </c>
      <c r="B577" s="3"/>
      <c r="C577" s="3"/>
      <c r="D577" s="33">
        <f t="shared" si="16"/>
        <v>95.7000000000005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225"/>
      <c r="L577" s="63"/>
      <c r="M577" s="349"/>
      <c r="N577" s="339"/>
      <c r="O577" s="63"/>
      <c r="P577" s="9"/>
      <c r="Q577" s="9"/>
      <c r="R577" s="9"/>
      <c r="S577" s="278"/>
      <c r="T577" s="278"/>
      <c r="U577" s="63"/>
      <c r="V577" s="349"/>
      <c r="W577" s="63"/>
      <c r="X577" s="63"/>
    </row>
    <row r="578" spans="1:24" ht="15.75">
      <c r="A578" s="3" t="s">
        <v>763</v>
      </c>
      <c r="B578" s="3"/>
      <c r="C578" s="3"/>
      <c r="D578" s="33">
        <f t="shared" si="16"/>
        <v>190.49999999999955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63"/>
      <c r="L578" s="63"/>
      <c r="M578" s="349"/>
      <c r="N578" s="339"/>
      <c r="O578" s="63"/>
      <c r="P578" s="9"/>
      <c r="Q578" s="9"/>
      <c r="R578" s="9"/>
      <c r="S578" s="63"/>
      <c r="T578" s="63"/>
      <c r="U578" s="63"/>
      <c r="V578" s="349"/>
      <c r="W578" s="63"/>
      <c r="X578" s="63"/>
    </row>
    <row r="579" spans="1:24" ht="15.75">
      <c r="A579" s="3" t="s">
        <v>3405</v>
      </c>
      <c r="B579" s="3"/>
      <c r="C579" s="3"/>
      <c r="D579" s="33">
        <f t="shared" si="16"/>
        <v>131.10000000000059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63"/>
      <c r="L579" s="63"/>
      <c r="M579" s="362"/>
      <c r="N579" s="339"/>
      <c r="O579" s="63"/>
      <c r="P579" s="9"/>
      <c r="Q579" s="9"/>
      <c r="R579" s="9"/>
      <c r="S579" s="63"/>
      <c r="T579" s="63"/>
      <c r="U579" s="63"/>
      <c r="V579" s="349"/>
      <c r="W579" s="63"/>
      <c r="X579" s="63"/>
    </row>
    <row r="580" spans="1:24" ht="15.75">
      <c r="A580" s="3" t="s">
        <v>3412</v>
      </c>
      <c r="B580" s="3"/>
      <c r="C580" s="3"/>
      <c r="D580" s="33">
        <f t="shared" si="16"/>
        <v>82.799999999999898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63"/>
      <c r="L580" s="63"/>
      <c r="M580" s="362"/>
      <c r="N580" s="339"/>
      <c r="O580" s="63"/>
      <c r="P580" s="9"/>
      <c r="Q580" s="9"/>
      <c r="R580" s="9"/>
      <c r="S580" s="225"/>
      <c r="T580" s="225"/>
      <c r="U580" s="63"/>
      <c r="V580" s="349"/>
      <c r="W580" s="63"/>
      <c r="X580" s="63"/>
    </row>
    <row r="581" spans="1:24" ht="15.75">
      <c r="A581" s="3" t="s">
        <v>764</v>
      </c>
      <c r="B581" s="3"/>
      <c r="C581" s="3"/>
      <c r="D581" s="33">
        <f t="shared" si="16"/>
        <v>234.29999999999893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63"/>
      <c r="L581" s="63"/>
      <c r="M581" s="349"/>
      <c r="N581" s="339"/>
      <c r="O581" s="63"/>
      <c r="P581" s="9"/>
      <c r="Q581" s="9"/>
      <c r="R581" s="9"/>
      <c r="S581" s="63"/>
      <c r="T581" s="63"/>
      <c r="U581" s="63"/>
      <c r="V581" s="349"/>
      <c r="W581" s="63"/>
      <c r="X581" s="63"/>
    </row>
    <row r="582" spans="1:24" ht="15.75">
      <c r="A582" s="60" t="s">
        <v>23</v>
      </c>
      <c r="B582" s="3"/>
      <c r="C582" s="3"/>
      <c r="D582" s="33">
        <f t="shared" si="16"/>
        <v>58.300000000000296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278"/>
      <c r="L582" s="63"/>
      <c r="M582" s="349"/>
      <c r="N582" s="339"/>
      <c r="O582" s="63"/>
      <c r="P582" s="9"/>
      <c r="Q582" s="9"/>
      <c r="R582" s="9"/>
      <c r="S582" s="278"/>
      <c r="T582" s="278"/>
      <c r="U582" s="63"/>
      <c r="V582" s="349"/>
      <c r="W582" s="63"/>
      <c r="X582" s="63"/>
    </row>
    <row r="583" spans="1:24" ht="15.75">
      <c r="A583" s="60" t="s">
        <v>25</v>
      </c>
      <c r="B583" s="3"/>
      <c r="C583" s="3"/>
      <c r="D583" s="33">
        <f t="shared" si="16"/>
        <v>199.10000000000036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63"/>
      <c r="L583" s="63"/>
      <c r="M583" s="349"/>
      <c r="N583" s="339"/>
      <c r="O583" s="63"/>
      <c r="P583" s="9"/>
      <c r="Q583" s="9"/>
      <c r="R583" s="9"/>
      <c r="S583" s="63"/>
      <c r="T583" s="63"/>
      <c r="U583" s="63"/>
      <c r="V583" s="349"/>
      <c r="W583" s="63"/>
      <c r="X583" s="63"/>
    </row>
    <row r="584" spans="1:24" ht="15.75">
      <c r="A584" s="82" t="s">
        <v>1659</v>
      </c>
      <c r="B584" s="3"/>
      <c r="C584" s="3"/>
      <c r="D584" s="33">
        <f t="shared" si="16"/>
        <v>221.39999999999935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225"/>
      <c r="L584" s="63"/>
      <c r="M584" s="349"/>
      <c r="N584" s="339"/>
      <c r="O584" s="63"/>
      <c r="P584" s="9"/>
      <c r="Q584" s="9"/>
      <c r="R584" s="9"/>
      <c r="S584" s="28"/>
      <c r="T584" s="28"/>
      <c r="U584" s="63"/>
      <c r="V584" s="350"/>
      <c r="W584" s="63"/>
      <c r="X584" s="63"/>
    </row>
    <row r="585" spans="1:24" ht="15.75">
      <c r="A585" s="82" t="s">
        <v>1661</v>
      </c>
      <c r="B585" s="3"/>
      <c r="C585" s="3"/>
      <c r="D585" s="33">
        <f t="shared" si="16"/>
        <v>171.19999999999993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225"/>
      <c r="L585" s="63"/>
      <c r="M585" s="350"/>
      <c r="N585" s="339"/>
      <c r="O585" s="63"/>
      <c r="P585" s="9"/>
      <c r="Q585" s="9"/>
      <c r="R585" s="9"/>
      <c r="S585" s="63"/>
      <c r="T585" s="63"/>
      <c r="U585" s="63"/>
      <c r="V585" s="349"/>
      <c r="W585" s="63"/>
      <c r="X585" s="63"/>
    </row>
    <row r="586" spans="1:24" ht="15.75">
      <c r="A586" s="3" t="s">
        <v>3401</v>
      </c>
      <c r="B586" s="3"/>
      <c r="C586" s="3"/>
      <c r="D586" s="33">
        <f t="shared" si="16"/>
        <v>94.899999999999977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63"/>
      <c r="L586" s="63"/>
      <c r="M586" s="362"/>
      <c r="N586" s="339"/>
      <c r="O586" s="63"/>
      <c r="P586" s="9"/>
      <c r="Q586" s="9"/>
      <c r="R586" s="9"/>
      <c r="S586" s="278"/>
      <c r="T586" s="278"/>
      <c r="U586" s="63"/>
      <c r="V586" s="350"/>
      <c r="W586" s="63"/>
      <c r="X586" s="63"/>
    </row>
    <row r="587" spans="1:24" ht="15.75">
      <c r="A587" s="3" t="s">
        <v>747</v>
      </c>
      <c r="B587" s="3"/>
      <c r="C587" s="3"/>
      <c r="D587" s="33">
        <f t="shared" si="16"/>
        <v>221.79999999999859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63"/>
      <c r="L587" s="63"/>
      <c r="M587" s="349"/>
      <c r="N587" s="339"/>
      <c r="O587" s="63"/>
      <c r="P587" s="9"/>
      <c r="Q587" s="9"/>
      <c r="R587" s="9"/>
      <c r="S587" s="278"/>
      <c r="T587" s="278"/>
      <c r="U587" s="63"/>
      <c r="V587" s="350"/>
      <c r="W587" s="63"/>
      <c r="X587" s="63"/>
    </row>
    <row r="588" spans="1:24" ht="15.75">
      <c r="A588" s="60" t="s">
        <v>27</v>
      </c>
      <c r="B588" s="3"/>
      <c r="C588" s="3"/>
      <c r="D588" s="33">
        <f t="shared" si="16"/>
        <v>110.70000000000005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278"/>
      <c r="L588" s="63"/>
      <c r="M588" s="350"/>
      <c r="N588" s="339"/>
      <c r="O588" s="63"/>
      <c r="P588" s="9"/>
      <c r="Q588" s="9"/>
      <c r="R588" s="9"/>
      <c r="S588" s="225"/>
      <c r="T588" s="225"/>
      <c r="U588" s="63"/>
      <c r="V588" s="350"/>
      <c r="W588" s="63"/>
      <c r="X588" s="63"/>
    </row>
    <row r="589" spans="1:24" ht="15.75">
      <c r="A589" s="3" t="s">
        <v>779</v>
      </c>
      <c r="B589" s="3"/>
      <c r="C589" s="3"/>
      <c r="D589" s="33">
        <f t="shared" ref="D589:D620" si="17">SUM(E589:DZ589)</f>
        <v>281.69999999999942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63"/>
      <c r="L589" s="63"/>
      <c r="M589" s="350"/>
      <c r="N589" s="339"/>
      <c r="O589" s="63"/>
      <c r="P589" s="9"/>
      <c r="Q589" s="9"/>
      <c r="R589" s="9"/>
      <c r="S589" s="63"/>
      <c r="T589" s="63"/>
      <c r="U589" s="63"/>
      <c r="V589" s="350"/>
      <c r="W589" s="63"/>
      <c r="X589" s="63"/>
    </row>
    <row r="590" spans="1:24" ht="15.75">
      <c r="A590" s="3" t="s">
        <v>154</v>
      </c>
      <c r="B590" s="3"/>
      <c r="C590" s="3"/>
      <c r="D590" s="33">
        <f t="shared" si="17"/>
        <v>94.699999999999591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278"/>
      <c r="L590" s="63"/>
      <c r="M590" s="349"/>
      <c r="N590" s="339"/>
      <c r="O590" s="63"/>
      <c r="P590" s="9"/>
      <c r="Q590" s="9"/>
      <c r="R590" s="9"/>
      <c r="S590" s="63"/>
      <c r="T590" s="63"/>
      <c r="U590" s="63"/>
      <c r="V590" s="349"/>
      <c r="W590" s="63"/>
      <c r="X590" s="63"/>
    </row>
    <row r="591" spans="1:24" ht="15.75">
      <c r="A591" s="3" t="s">
        <v>3413</v>
      </c>
      <c r="B591" s="3"/>
      <c r="C591" s="3"/>
      <c r="D591" s="33">
        <f t="shared" si="17"/>
        <v>196.49999999999852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63"/>
      <c r="L591" s="63"/>
      <c r="M591" s="362"/>
      <c r="N591" s="339"/>
      <c r="O591" s="63"/>
      <c r="P591" s="9"/>
      <c r="Q591" s="9"/>
      <c r="R591" s="9"/>
      <c r="S591" s="278"/>
      <c r="T591" s="278"/>
      <c r="U591" s="63"/>
      <c r="V591" s="349"/>
      <c r="W591" s="63"/>
      <c r="X591" s="63"/>
    </row>
    <row r="592" spans="1:24" ht="15.75">
      <c r="A592" s="3" t="s">
        <v>765</v>
      </c>
      <c r="B592" s="3"/>
      <c r="C592" s="3"/>
      <c r="D592" s="33">
        <f t="shared" si="17"/>
        <v>177.6000000000007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63"/>
      <c r="L592" s="63"/>
      <c r="M592" s="350"/>
      <c r="N592" s="339"/>
      <c r="O592" s="63"/>
      <c r="P592" s="9"/>
      <c r="Q592" s="9"/>
      <c r="R592" s="9"/>
      <c r="S592" s="278"/>
      <c r="T592" s="278"/>
      <c r="U592" s="63"/>
      <c r="V592" s="350"/>
      <c r="W592" s="63"/>
      <c r="X592" s="63"/>
    </row>
    <row r="593" spans="1:24" ht="15.75">
      <c r="A593" t="s">
        <v>142</v>
      </c>
      <c r="B593" s="3"/>
      <c r="C593" s="3"/>
      <c r="D593" s="33">
        <f t="shared" si="17"/>
        <v>188.3000000000003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63"/>
      <c r="L593" s="63"/>
      <c r="M593" s="349"/>
      <c r="N593" s="339"/>
      <c r="O593" s="63"/>
      <c r="P593" s="9"/>
      <c r="Q593" s="9"/>
      <c r="R593" s="9"/>
      <c r="S593" s="225"/>
      <c r="T593" s="225"/>
      <c r="U593" s="63"/>
      <c r="V593" s="349"/>
      <c r="W593" s="63"/>
      <c r="X593" s="63"/>
    </row>
    <row r="594" spans="1:24" ht="15.75">
      <c r="A594" s="3" t="s">
        <v>739</v>
      </c>
      <c r="B594" s="3"/>
      <c r="C594" s="3"/>
      <c r="D594" s="33">
        <f t="shared" si="17"/>
        <v>150.00000000000057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63"/>
      <c r="L594" s="63"/>
      <c r="M594" s="349"/>
      <c r="N594" s="339"/>
      <c r="O594" s="63"/>
      <c r="P594" s="9"/>
      <c r="Q594" s="9"/>
      <c r="R594" s="9"/>
      <c r="S594" s="225"/>
      <c r="T594" s="225"/>
      <c r="U594" s="63"/>
      <c r="V594" s="349"/>
      <c r="W594" s="63"/>
      <c r="X594" s="63"/>
    </row>
    <row r="595" spans="1:24" ht="15.75">
      <c r="A595" s="82" t="s">
        <v>1665</v>
      </c>
      <c r="B595" s="3"/>
      <c r="C595" s="3"/>
      <c r="D595" s="33">
        <f t="shared" si="17"/>
        <v>102.10000000000014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225"/>
      <c r="L595" s="63"/>
      <c r="M595" s="349"/>
      <c r="N595" s="339"/>
      <c r="O595" s="63"/>
      <c r="P595" s="9"/>
      <c r="Q595" s="9"/>
      <c r="R595" s="9"/>
      <c r="S595" s="225"/>
      <c r="T595" s="225"/>
      <c r="U595" s="63"/>
      <c r="V595" s="349"/>
      <c r="W595" s="63"/>
      <c r="X595" s="63"/>
    </row>
    <row r="596" spans="1:24" ht="15.75">
      <c r="A596" s="3" t="s">
        <v>3428</v>
      </c>
      <c r="B596" s="3"/>
      <c r="C596" s="3"/>
      <c r="D596" s="33">
        <f t="shared" si="17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63"/>
      <c r="L596" s="63"/>
      <c r="M596" s="362"/>
      <c r="N596" s="339"/>
      <c r="O596" s="63"/>
      <c r="P596" s="9"/>
      <c r="Q596" s="9"/>
      <c r="R596" s="9"/>
      <c r="S596" s="278"/>
      <c r="T596" s="278"/>
      <c r="U596" s="63"/>
      <c r="V596" s="350"/>
      <c r="W596" s="63"/>
      <c r="X596" s="63"/>
    </row>
    <row r="597" spans="1:24" ht="15.75">
      <c r="A597" s="3" t="s">
        <v>780</v>
      </c>
      <c r="B597" s="3"/>
      <c r="C597" s="3"/>
      <c r="D597" s="33">
        <f t="shared" si="17"/>
        <v>149.19999999999959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278"/>
      <c r="L597" s="63"/>
      <c r="M597" s="349"/>
      <c r="N597" s="339"/>
      <c r="O597" s="63"/>
      <c r="P597" s="9"/>
      <c r="Q597" s="9"/>
      <c r="R597" s="9"/>
      <c r="S597" s="63"/>
      <c r="T597" s="63"/>
      <c r="U597" s="63"/>
      <c r="V597" s="349"/>
      <c r="W597" s="63"/>
      <c r="X597" s="63"/>
    </row>
    <row r="598" spans="1:24" ht="15.75">
      <c r="A598" s="60" t="s">
        <v>2065</v>
      </c>
      <c r="B598" s="3"/>
      <c r="C598" s="3"/>
      <c r="D598" s="33">
        <f t="shared" si="17"/>
        <v>122.29999999999973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278"/>
      <c r="L598" s="63"/>
      <c r="M598" s="349"/>
      <c r="N598" s="339"/>
      <c r="O598" s="63"/>
      <c r="P598" s="9"/>
      <c r="Q598" s="9"/>
      <c r="R598" s="9"/>
      <c r="S598" s="278"/>
      <c r="T598" s="278"/>
      <c r="U598" s="63"/>
      <c r="V598" s="349"/>
      <c r="W598" s="63"/>
      <c r="X598" s="63"/>
    </row>
    <row r="599" spans="1:24" ht="15.75">
      <c r="A599" s="3" t="s">
        <v>750</v>
      </c>
      <c r="B599" s="3"/>
      <c r="C599" s="3"/>
      <c r="D599" s="33">
        <f t="shared" si="17"/>
        <v>244.19999999999936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63"/>
      <c r="L599" s="63"/>
      <c r="M599" s="349"/>
      <c r="N599" s="339"/>
      <c r="O599" s="63"/>
      <c r="P599" s="9"/>
      <c r="Q599" s="9"/>
      <c r="R599" s="9"/>
      <c r="S599" s="63"/>
      <c r="T599" s="63"/>
      <c r="U599" s="63"/>
      <c r="V599" s="350"/>
      <c r="W599" s="63"/>
      <c r="X599" s="63"/>
    </row>
    <row r="600" spans="1:24" ht="15.75">
      <c r="A600" s="3" t="s">
        <v>749</v>
      </c>
      <c r="B600" s="3"/>
      <c r="C600" s="3"/>
      <c r="D600" s="33">
        <f t="shared" si="17"/>
        <v>128.59999999999991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63"/>
      <c r="L600" s="63"/>
      <c r="M600" s="349"/>
      <c r="N600" s="339"/>
      <c r="O600" s="63"/>
      <c r="P600" s="9"/>
      <c r="Q600" s="9"/>
      <c r="R600" s="9"/>
      <c r="S600" s="63"/>
      <c r="T600" s="63"/>
      <c r="U600" s="63"/>
      <c r="V600" s="349"/>
      <c r="W600" s="63"/>
      <c r="X600" s="63"/>
    </row>
    <row r="601" spans="1:24" ht="15.75">
      <c r="A601" s="60" t="s">
        <v>2067</v>
      </c>
      <c r="B601" s="3"/>
      <c r="C601" s="3"/>
      <c r="D601" s="33">
        <f t="shared" si="17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278"/>
      <c r="L601" s="63"/>
      <c r="M601" s="349"/>
      <c r="N601" s="339"/>
      <c r="O601" s="63"/>
      <c r="P601" s="9"/>
      <c r="Q601" s="9"/>
      <c r="R601" s="9"/>
      <c r="S601" s="63"/>
      <c r="T601" s="63"/>
      <c r="U601" s="63"/>
      <c r="V601" s="349"/>
      <c r="W601" s="63"/>
      <c r="X601" s="63"/>
    </row>
    <row r="602" spans="1:24" ht="15.75">
      <c r="A602" s="60" t="s">
        <v>2172</v>
      </c>
      <c r="B602" s="3"/>
      <c r="C602" s="3"/>
      <c r="D602" s="33">
        <f t="shared" si="17"/>
        <v>167.09999999999945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278"/>
      <c r="L602" s="63"/>
      <c r="M602" s="349"/>
      <c r="N602" s="339"/>
      <c r="O602" s="63"/>
      <c r="P602" s="9"/>
      <c r="Q602" s="9"/>
      <c r="R602" s="9"/>
      <c r="S602" s="28"/>
      <c r="T602" s="28"/>
      <c r="U602" s="63"/>
      <c r="V602" s="349"/>
      <c r="W602" s="63"/>
      <c r="X602" s="63"/>
    </row>
    <row r="603" spans="1:24" ht="15.75">
      <c r="A603" s="3" t="s">
        <v>3408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63"/>
      <c r="L603" s="63"/>
      <c r="M603" s="362"/>
      <c r="N603" s="339"/>
      <c r="O603" s="63"/>
      <c r="P603" s="9"/>
      <c r="Q603" s="9"/>
      <c r="R603" s="9"/>
      <c r="S603" s="63"/>
      <c r="T603" s="63"/>
      <c r="U603" s="63"/>
      <c r="V603" s="349"/>
      <c r="W603" s="63"/>
      <c r="X603" s="63"/>
    </row>
    <row r="604" spans="1:24" ht="15.75">
      <c r="A604" s="3" t="s">
        <v>734</v>
      </c>
      <c r="B604" s="3"/>
      <c r="C604" s="3"/>
      <c r="D604" s="33">
        <f t="shared" si="17"/>
        <v>221.39999999999998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63"/>
      <c r="L604" s="63"/>
      <c r="M604" s="349"/>
      <c r="N604" s="339"/>
      <c r="O604" s="63"/>
      <c r="P604" s="9"/>
      <c r="Q604" s="9"/>
      <c r="R604" s="9"/>
      <c r="S604" s="225"/>
      <c r="T604" s="225"/>
      <c r="U604" s="63"/>
      <c r="V604" s="349"/>
      <c r="W604" s="63"/>
      <c r="X604" s="63"/>
    </row>
    <row r="605" spans="1:24" ht="15.75">
      <c r="A605" s="3" t="s">
        <v>3411</v>
      </c>
      <c r="B605" s="3"/>
      <c r="C605" s="3"/>
      <c r="D605" s="33">
        <f t="shared" si="17"/>
        <v>139.69999999999993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63"/>
      <c r="L605" s="63"/>
      <c r="M605" s="362"/>
      <c r="N605" s="339"/>
      <c r="O605" s="63"/>
      <c r="P605" s="9"/>
      <c r="Q605" s="9"/>
      <c r="R605" s="9"/>
      <c r="S605" s="63"/>
      <c r="T605" s="63"/>
      <c r="U605" s="63"/>
      <c r="V605" s="349"/>
      <c r="W605" s="63"/>
      <c r="X605" s="63"/>
    </row>
    <row r="606" spans="1:24" ht="15.75">
      <c r="A606" s="60" t="s">
        <v>2017</v>
      </c>
      <c r="B606" s="3"/>
      <c r="C606" s="3"/>
      <c r="D606" s="33">
        <f t="shared" si="17"/>
        <v>70.599999999999341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278"/>
      <c r="L606" s="63"/>
      <c r="M606" s="349"/>
      <c r="N606" s="339"/>
      <c r="O606" s="63"/>
      <c r="P606" s="9"/>
      <c r="Q606" s="9"/>
      <c r="R606" s="9"/>
      <c r="S606" s="278"/>
      <c r="T606" s="278"/>
      <c r="U606" s="63"/>
      <c r="V606" s="350"/>
      <c r="W606" s="63"/>
      <c r="X606" s="63"/>
    </row>
    <row r="607" spans="1:24" ht="15.75">
      <c r="A607" s="3" t="s">
        <v>3430</v>
      </c>
      <c r="B607" s="3"/>
      <c r="C607" s="3"/>
      <c r="D607" s="33">
        <f t="shared" si="17"/>
        <v>171.50000000000034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63"/>
      <c r="L607" s="63"/>
      <c r="M607" s="362"/>
      <c r="N607" s="339"/>
      <c r="O607" s="63"/>
      <c r="P607" s="9"/>
      <c r="Q607" s="9"/>
      <c r="R607" s="9"/>
      <c r="S607" s="63"/>
      <c r="T607" s="63"/>
      <c r="U607" s="63"/>
      <c r="V607" s="349"/>
      <c r="W607" s="63"/>
      <c r="X607" s="63"/>
    </row>
    <row r="608" spans="1:24" ht="15.75">
      <c r="A608" s="60" t="s">
        <v>31</v>
      </c>
      <c r="B608" s="3"/>
      <c r="C608" s="3"/>
      <c r="D608" s="33">
        <f t="shared" si="17"/>
        <v>161.40000000000066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278"/>
      <c r="L608" s="63"/>
      <c r="M608" s="350"/>
      <c r="N608" s="339"/>
      <c r="O608" s="63"/>
      <c r="P608" s="9"/>
      <c r="Q608" s="9"/>
      <c r="R608" s="9"/>
      <c r="S608" s="63"/>
      <c r="T608" s="63"/>
      <c r="U608" s="63"/>
      <c r="V608" s="350"/>
      <c r="W608" s="63"/>
      <c r="X608" s="63"/>
    </row>
    <row r="609" spans="1:24" ht="15.75">
      <c r="A609" s="3" t="s">
        <v>791</v>
      </c>
      <c r="B609" s="3"/>
      <c r="C609" s="3"/>
      <c r="D609" s="33">
        <f t="shared" si="17"/>
        <v>210.3999999999993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63"/>
      <c r="L609" s="63"/>
      <c r="M609" s="349"/>
      <c r="N609" s="339"/>
      <c r="O609" s="63"/>
      <c r="P609" s="9"/>
      <c r="Q609" s="9"/>
      <c r="R609" s="9"/>
      <c r="S609" s="278"/>
      <c r="T609" s="278"/>
      <c r="U609" s="63"/>
      <c r="V609" s="350"/>
      <c r="W609" s="63"/>
      <c r="X609" s="63"/>
    </row>
    <row r="610" spans="1:24" ht="15.75">
      <c r="A610" s="3" t="s">
        <v>3414</v>
      </c>
      <c r="B610" s="3"/>
      <c r="C610" s="3"/>
      <c r="D610" s="33">
        <f t="shared" si="17"/>
        <v>101.79999999999973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63"/>
      <c r="L610" s="63"/>
      <c r="M610" s="362"/>
      <c r="N610" s="339"/>
      <c r="O610" s="63"/>
      <c r="P610" s="9"/>
      <c r="Q610" s="9"/>
      <c r="R610" s="9"/>
      <c r="S610" s="278"/>
      <c r="T610" s="278"/>
      <c r="U610" s="63"/>
      <c r="V610" s="349"/>
      <c r="W610" s="63"/>
      <c r="X610" s="63"/>
    </row>
    <row r="611" spans="1:24" ht="15.75">
      <c r="A611" s="3" t="s">
        <v>756</v>
      </c>
      <c r="B611" s="3"/>
      <c r="C611" s="3"/>
      <c r="D611" s="33">
        <f t="shared" si="17"/>
        <v>160.19999999999976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63"/>
      <c r="L611" s="63"/>
      <c r="M611" s="349"/>
      <c r="N611" s="339"/>
      <c r="O611" s="63"/>
      <c r="P611" s="9"/>
      <c r="Q611" s="9"/>
      <c r="R611" s="9"/>
      <c r="S611" s="63"/>
      <c r="T611" s="63"/>
      <c r="U611" s="63"/>
      <c r="V611" s="350"/>
      <c r="W611" s="63"/>
      <c r="X611" s="63"/>
    </row>
    <row r="612" spans="1:24" ht="15.75">
      <c r="A612" s="3" t="s">
        <v>783</v>
      </c>
      <c r="B612" s="3"/>
      <c r="C612" s="3"/>
      <c r="D612" s="33">
        <f t="shared" si="17"/>
        <v>92.999999999999829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63"/>
      <c r="L612" s="63"/>
      <c r="M612" s="350"/>
      <c r="N612" s="339"/>
      <c r="O612" s="63"/>
      <c r="P612" s="9"/>
      <c r="Q612" s="9"/>
      <c r="R612" s="9"/>
      <c r="S612" s="278"/>
      <c r="T612" s="278"/>
      <c r="U612" s="63"/>
      <c r="V612" s="350"/>
      <c r="W612" s="63"/>
      <c r="X612" s="63"/>
    </row>
    <row r="613" spans="1:24" ht="15.75">
      <c r="A613" s="60" t="s">
        <v>33</v>
      </c>
      <c r="B613" s="3"/>
      <c r="C613" s="3"/>
      <c r="D613" s="33">
        <f t="shared" si="17"/>
        <v>280.99999999999915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63"/>
      <c r="L613" s="63"/>
      <c r="M613" s="349"/>
      <c r="N613" s="339"/>
      <c r="O613" s="63"/>
      <c r="P613" s="9"/>
      <c r="Q613" s="9"/>
      <c r="R613" s="9"/>
      <c r="S613" s="278"/>
      <c r="T613" s="278"/>
      <c r="U613" s="63"/>
      <c r="V613" s="349"/>
      <c r="W613" s="63"/>
      <c r="X613" s="63"/>
    </row>
    <row r="614" spans="1:24" ht="15.75">
      <c r="A614" s="60" t="s">
        <v>37</v>
      </c>
      <c r="B614" s="3"/>
      <c r="C614" s="3"/>
      <c r="D614" s="33">
        <f t="shared" si="17"/>
        <v>166.39999999999975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28"/>
      <c r="L614" s="63"/>
      <c r="M614" s="349"/>
      <c r="N614" s="339"/>
      <c r="O614" s="63"/>
      <c r="P614" s="9"/>
      <c r="Q614" s="9"/>
      <c r="R614" s="9"/>
      <c r="S614" s="278"/>
      <c r="T614" s="278"/>
      <c r="U614" s="63"/>
      <c r="V614" s="349"/>
      <c r="W614" s="63"/>
      <c r="X614" s="63"/>
    </row>
    <row r="615" spans="1:24" ht="15.75">
      <c r="A615" t="s">
        <v>143</v>
      </c>
      <c r="B615" s="3"/>
      <c r="C615" s="3"/>
      <c r="D615" s="33">
        <f t="shared" si="17"/>
        <v>142.40000000000191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278"/>
      <c r="L615" s="63"/>
      <c r="M615" s="349"/>
      <c r="N615" s="339"/>
      <c r="O615" s="63"/>
      <c r="P615" s="9"/>
      <c r="Q615" s="9"/>
      <c r="R615" s="9"/>
      <c r="S615" s="63"/>
      <c r="T615" s="63"/>
      <c r="U615" s="63"/>
      <c r="V615" s="349"/>
      <c r="W615" s="63"/>
      <c r="X615" s="63"/>
    </row>
    <row r="616" spans="1:24" ht="15.75">
      <c r="A616" s="82" t="s">
        <v>1667</v>
      </c>
      <c r="B616" s="3"/>
      <c r="C616" s="3"/>
      <c r="D616" s="33">
        <f t="shared" si="17"/>
        <v>147.89999999999941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225"/>
      <c r="L616" s="63"/>
      <c r="M616" s="349"/>
      <c r="N616" s="339"/>
      <c r="O616" s="63"/>
      <c r="P616" s="9"/>
      <c r="Q616" s="9"/>
      <c r="R616" s="9"/>
      <c r="S616" s="63"/>
      <c r="T616" s="63"/>
      <c r="U616" s="63"/>
      <c r="V616" s="349"/>
      <c r="W616" s="63"/>
      <c r="X616" s="63"/>
    </row>
    <row r="617" spans="1:24" ht="15.75">
      <c r="A617" s="60" t="s">
        <v>2045</v>
      </c>
      <c r="B617" s="3"/>
      <c r="C617" s="3"/>
      <c r="D617" s="33">
        <f t="shared" si="17"/>
        <v>95.900000000000091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278"/>
      <c r="L617" s="63"/>
      <c r="M617" s="349"/>
      <c r="N617" s="339"/>
      <c r="O617" s="63"/>
      <c r="P617" s="9"/>
      <c r="Q617" s="9"/>
      <c r="R617" s="9"/>
      <c r="S617" s="63"/>
      <c r="T617" s="63"/>
      <c r="U617" s="63"/>
      <c r="V617" s="350"/>
      <c r="W617" s="63"/>
      <c r="X617" s="63"/>
    </row>
    <row r="618" spans="1:24" ht="15.75">
      <c r="A618" s="3" t="s">
        <v>180</v>
      </c>
      <c r="B618" s="3"/>
      <c r="C618" s="3"/>
      <c r="D618" s="33">
        <f t="shared" si="17"/>
        <v>71.099999999999568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63"/>
      <c r="L618" s="63"/>
      <c r="M618" s="362"/>
      <c r="N618" s="339"/>
      <c r="O618" s="63"/>
      <c r="P618" s="9"/>
      <c r="Q618" s="9"/>
      <c r="R618" s="9"/>
      <c r="S618" s="278"/>
      <c r="T618" s="278"/>
      <c r="U618" s="63"/>
      <c r="V618" s="349"/>
      <c r="W618" s="63"/>
      <c r="X618" s="63"/>
    </row>
    <row r="619" spans="1:24" ht="15.75">
      <c r="A619" s="3" t="s">
        <v>3426</v>
      </c>
      <c r="B619" s="3"/>
      <c r="C619" s="3"/>
      <c r="D619" s="33">
        <f t="shared" si="17"/>
        <v>136.59999999999854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63"/>
      <c r="L619" s="63"/>
      <c r="M619" s="362"/>
      <c r="N619" s="339"/>
      <c r="O619" s="63"/>
      <c r="P619" s="9"/>
      <c r="Q619" s="9"/>
      <c r="R619" s="9"/>
      <c r="S619" s="278"/>
      <c r="T619" s="278"/>
      <c r="U619" s="63"/>
      <c r="V619" s="349"/>
      <c r="W619" s="63"/>
      <c r="X619" s="63"/>
    </row>
    <row r="620" spans="1:24" ht="15.75">
      <c r="A620" s="82" t="s">
        <v>1664</v>
      </c>
      <c r="B620" s="3"/>
      <c r="C620" s="3"/>
      <c r="D620" s="33">
        <f t="shared" si="17"/>
        <v>198.5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225"/>
      <c r="L620" s="63"/>
      <c r="M620" s="349"/>
      <c r="N620" s="339"/>
      <c r="O620" s="63"/>
      <c r="P620" s="9"/>
      <c r="Q620" s="9"/>
      <c r="R620" s="9"/>
      <c r="S620" s="28"/>
      <c r="T620" s="28"/>
      <c r="U620" s="63"/>
      <c r="V620" s="349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345.89999999999975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28"/>
      <c r="L621" s="63"/>
      <c r="M621" s="349"/>
      <c r="N621" s="339"/>
      <c r="O621" s="63"/>
      <c r="P621" s="9"/>
      <c r="Q621" s="9"/>
      <c r="R621" s="9"/>
      <c r="S621" s="225"/>
      <c r="T621" s="225"/>
      <c r="U621" s="63"/>
      <c r="V621" s="349"/>
      <c r="W621" s="63"/>
      <c r="X621" s="63"/>
    </row>
    <row r="622" spans="1:24" ht="15.75">
      <c r="A622" s="3" t="s">
        <v>754</v>
      </c>
      <c r="B622" s="3"/>
      <c r="C622" s="3"/>
      <c r="D622" s="33">
        <f>SUM(E622:DZ622)</f>
        <v>179.49999999999989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63"/>
      <c r="L622" s="63"/>
      <c r="M622" s="349"/>
      <c r="N622" s="339"/>
      <c r="O622" s="63"/>
      <c r="P622" s="9"/>
      <c r="Q622" s="9"/>
      <c r="R622" s="9"/>
      <c r="S622" s="278"/>
      <c r="T622" s="278"/>
      <c r="U622" s="63"/>
      <c r="V622" s="349"/>
      <c r="W622" s="63"/>
      <c r="X622" s="63"/>
    </row>
    <row r="623" spans="1:24" ht="15.75">
      <c r="A623" s="60" t="s">
        <v>3397</v>
      </c>
      <c r="B623" s="3"/>
      <c r="C623" s="3"/>
      <c r="D623" s="33">
        <f>SUM(E623:DZ623)</f>
        <v>68.100000000000136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278"/>
      <c r="L623" s="63"/>
      <c r="M623" s="350"/>
      <c r="N623" s="339"/>
      <c r="O623" s="63"/>
      <c r="P623" s="9"/>
      <c r="Q623" s="9"/>
      <c r="R623" s="9"/>
      <c r="S623" s="278"/>
      <c r="T623" s="278"/>
      <c r="U623" s="63"/>
      <c r="V623" s="349"/>
      <c r="W623" s="63"/>
      <c r="X623" s="63"/>
    </row>
    <row r="624" spans="1:24" ht="15.75">
      <c r="A624" s="60" t="s">
        <v>2023</v>
      </c>
      <c r="B624" s="3"/>
      <c r="C624" s="3"/>
      <c r="D624" s="33">
        <f>SUM(E624:DZ624)</f>
        <v>175.40000000000123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278"/>
      <c r="L624" s="63"/>
      <c r="M624" s="349"/>
      <c r="N624" s="339"/>
      <c r="O624" s="63"/>
      <c r="P624" s="9"/>
      <c r="Q624" s="9"/>
      <c r="R624" s="9"/>
      <c r="S624" s="28"/>
      <c r="T624" s="28"/>
      <c r="U624" s="63"/>
      <c r="V624" s="349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4846</v>
      </c>
      <c r="F628" s="110" t="s">
        <v>4859</v>
      </c>
      <c r="G628" s="110"/>
    </row>
    <row r="629" spans="1:35" ht="15.75">
      <c r="A629" s="3" t="s">
        <v>3409</v>
      </c>
      <c r="B629" s="3"/>
      <c r="C629" s="3"/>
      <c r="D629" s="33">
        <f t="shared" ref="D629:D660" si="18">SUM(E629:DZ629)</f>
        <v>0</v>
      </c>
      <c r="E629" s="9">
        <v>0</v>
      </c>
      <c r="F629" s="9">
        <v>0</v>
      </c>
      <c r="G629" s="63"/>
      <c r="H629" s="63"/>
      <c r="I629" s="63"/>
      <c r="J629" s="362"/>
      <c r="K629" s="339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2025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278"/>
      <c r="H630" s="278"/>
      <c r="I630" s="63"/>
      <c r="J630" s="349"/>
      <c r="K630" s="339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1662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225"/>
      <c r="H631" s="225"/>
      <c r="I631" s="63"/>
      <c r="J631" s="349"/>
      <c r="K631" s="339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2018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278"/>
      <c r="H632" s="278"/>
      <c r="I632" s="63"/>
      <c r="J632" s="349"/>
      <c r="K632" s="339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1657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225"/>
      <c r="H633" s="225"/>
      <c r="I633" s="63"/>
      <c r="J633" s="349"/>
      <c r="K633" s="339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1652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225"/>
      <c r="H634" s="225"/>
      <c r="I634" s="63"/>
      <c r="J634" s="349"/>
      <c r="K634" s="339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3398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63"/>
      <c r="H635" s="63"/>
      <c r="I635" s="63"/>
      <c r="J635" s="362"/>
      <c r="K635" s="339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278"/>
      <c r="H636" s="278"/>
      <c r="I636" s="63"/>
      <c r="J636" s="349"/>
      <c r="K636" s="339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2038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278"/>
      <c r="H637" s="278"/>
      <c r="I637" s="63"/>
      <c r="J637" s="349"/>
      <c r="K637" s="339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3417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63"/>
      <c r="H638" s="63"/>
      <c r="I638" s="63"/>
      <c r="J638" s="362"/>
      <c r="K638" s="339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1658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225"/>
      <c r="H639" s="225"/>
      <c r="I639" s="63"/>
      <c r="J639" s="349"/>
      <c r="K639" s="339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772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63"/>
      <c r="H640" s="63"/>
      <c r="I640" s="63"/>
      <c r="J640" s="349"/>
      <c r="K640" s="339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2068</v>
      </c>
      <c r="B641" s="3"/>
      <c r="C641" s="3"/>
      <c r="D641" s="33">
        <f t="shared" si="18"/>
        <v>0</v>
      </c>
      <c r="E641" s="9">
        <v>0</v>
      </c>
      <c r="F641" s="9">
        <v>0</v>
      </c>
      <c r="G641" s="278"/>
      <c r="H641" s="278"/>
      <c r="I641" s="63"/>
      <c r="J641" s="349"/>
      <c r="K641" s="339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789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63"/>
      <c r="H642" s="63"/>
      <c r="I642" s="63"/>
      <c r="J642" s="349"/>
      <c r="K642" s="339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2021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278"/>
      <c r="H643" s="278"/>
      <c r="I643" s="63"/>
      <c r="J643" s="349"/>
      <c r="K643" s="339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3399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63"/>
      <c r="H644" s="63"/>
      <c r="I644" s="63"/>
      <c r="J644" s="362"/>
      <c r="K644" s="339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63"/>
      <c r="H645" s="63"/>
      <c r="I645" s="63"/>
      <c r="J645" s="349"/>
      <c r="K645" s="339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2039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278"/>
      <c r="H646" s="278"/>
      <c r="I646" s="63"/>
      <c r="J646" s="349"/>
      <c r="K646" s="339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3402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63"/>
      <c r="H647" s="63"/>
      <c r="I647" s="63"/>
      <c r="J647" s="362"/>
      <c r="K647" s="339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3416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63"/>
      <c r="H648" s="63"/>
      <c r="I648" s="63"/>
      <c r="J648" s="362"/>
      <c r="K648" s="339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278"/>
      <c r="H649" s="278"/>
      <c r="I649" s="63"/>
      <c r="J649" s="350"/>
      <c r="K649" s="339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2033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278"/>
      <c r="H650" s="278"/>
      <c r="I650" s="63"/>
      <c r="J650" s="349"/>
      <c r="K650" s="339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278"/>
      <c r="H651" s="278"/>
      <c r="I651" s="63"/>
      <c r="J651" s="349"/>
      <c r="K651" s="339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3400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63"/>
      <c r="H652" s="63"/>
      <c r="I652" s="63"/>
      <c r="J652" s="362"/>
      <c r="K652" s="339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2040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278"/>
      <c r="H653" s="278"/>
      <c r="I653" s="63"/>
      <c r="J653" s="349"/>
      <c r="K653" s="339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1660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225"/>
      <c r="H654" s="225"/>
      <c r="I654" s="63"/>
      <c r="J654" s="349"/>
      <c r="K654" s="339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729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63"/>
      <c r="H655" s="63"/>
      <c r="I655" s="63"/>
      <c r="J655" s="349"/>
      <c r="K655" s="339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2026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278"/>
      <c r="H656" s="278"/>
      <c r="I656" s="63"/>
      <c r="J656" s="349"/>
      <c r="K656" s="339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3410</v>
      </c>
      <c r="B657" s="3"/>
      <c r="C657" s="3"/>
      <c r="D657" s="33">
        <f t="shared" si="18"/>
        <v>0</v>
      </c>
      <c r="E657" s="9">
        <v>0</v>
      </c>
      <c r="F657" s="9">
        <v>0</v>
      </c>
      <c r="G657" s="63"/>
      <c r="H657" s="63"/>
      <c r="I657" s="63"/>
      <c r="J657" s="362"/>
      <c r="K657" s="339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784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278"/>
      <c r="H658" s="278"/>
      <c r="I658" s="63"/>
      <c r="J658" s="350"/>
      <c r="K658" s="339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278"/>
      <c r="H659" s="278"/>
      <c r="I659" s="63"/>
      <c r="J659" s="350"/>
      <c r="K659" s="339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735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63"/>
      <c r="H660" s="63"/>
      <c r="I660" s="63"/>
      <c r="J660" s="349"/>
      <c r="K660" s="339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278"/>
      <c r="H661" s="278"/>
      <c r="I661" s="63"/>
      <c r="J661" s="349"/>
      <c r="K661" s="339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3425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63"/>
      <c r="H662" s="63"/>
      <c r="I662" s="63"/>
      <c r="J662" s="362"/>
      <c r="K662" s="339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2022</v>
      </c>
      <c r="B663" s="3"/>
      <c r="C663" s="3"/>
      <c r="D663" s="33">
        <f t="shared" si="19"/>
        <v>0</v>
      </c>
      <c r="E663" s="9">
        <v>0</v>
      </c>
      <c r="F663" s="9">
        <v>0</v>
      </c>
      <c r="G663" s="278"/>
      <c r="H663" s="278"/>
      <c r="I663" s="63"/>
      <c r="J663" s="350"/>
      <c r="K663" s="339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278"/>
      <c r="H664" s="278"/>
      <c r="I664" s="63"/>
      <c r="J664" s="349"/>
      <c r="K664" s="339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758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63"/>
      <c r="H665" s="63"/>
      <c r="I665" s="63"/>
      <c r="J665" s="349"/>
      <c r="K665" s="339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63"/>
      <c r="H666" s="63"/>
      <c r="I666" s="63"/>
      <c r="J666" s="349"/>
      <c r="K666" s="339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3404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63"/>
      <c r="H667" s="63"/>
      <c r="I667" s="63"/>
      <c r="J667" s="362"/>
      <c r="K667" s="339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3429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63"/>
      <c r="H668" s="63"/>
      <c r="I668" s="63"/>
      <c r="J668" s="362"/>
      <c r="K668" s="339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3407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63"/>
      <c r="H669" s="63"/>
      <c r="I669" s="63"/>
      <c r="J669" s="362"/>
      <c r="K669" s="339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1648</v>
      </c>
      <c r="B670" s="3"/>
      <c r="C670" s="3"/>
      <c r="D670" s="33">
        <f t="shared" si="19"/>
        <v>0</v>
      </c>
      <c r="E670" s="9">
        <v>0</v>
      </c>
      <c r="F670" s="9">
        <v>0</v>
      </c>
      <c r="G670" s="225"/>
      <c r="H670" s="225"/>
      <c r="I670" s="63"/>
      <c r="J670" s="349"/>
      <c r="K670" s="339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3403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63"/>
      <c r="H671" s="63"/>
      <c r="I671" s="63"/>
      <c r="J671" s="362"/>
      <c r="K671" s="339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801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278"/>
      <c r="H672" s="278"/>
      <c r="I672" s="63"/>
      <c r="J672" s="349"/>
      <c r="K672" s="339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4565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278"/>
      <c r="H673" s="278"/>
      <c r="I673" s="63"/>
      <c r="J673" s="349"/>
      <c r="K673" s="339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797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63"/>
      <c r="H674" s="63"/>
      <c r="I674" s="63"/>
      <c r="J674" s="349"/>
      <c r="K674" s="339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63"/>
      <c r="H675" s="63"/>
      <c r="I675" s="63"/>
      <c r="J675" s="349"/>
      <c r="K675" s="339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63"/>
      <c r="H676" s="63"/>
      <c r="I676" s="63"/>
      <c r="J676" s="349"/>
      <c r="K676" s="339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3396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278"/>
      <c r="H677" s="278"/>
      <c r="I677" s="63"/>
      <c r="J677" s="350"/>
      <c r="K677" s="339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2041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278"/>
      <c r="H678" s="278"/>
      <c r="I678" s="63"/>
      <c r="J678" s="349"/>
      <c r="K678" s="339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3406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63"/>
      <c r="H679" s="63"/>
      <c r="I679" s="63"/>
      <c r="J679" s="362"/>
      <c r="K679" s="339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2042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278"/>
      <c r="H680" s="278"/>
      <c r="I680" s="63"/>
      <c r="J680" s="349"/>
      <c r="K680" s="339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1649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225"/>
      <c r="H681" s="225"/>
      <c r="I681" s="63"/>
      <c r="J681" s="349"/>
      <c r="K681" s="339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763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63"/>
      <c r="H682" s="63"/>
      <c r="I682" s="63"/>
      <c r="J682" s="349"/>
      <c r="K682" s="339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3405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63"/>
      <c r="H683" s="63"/>
      <c r="I683" s="63"/>
      <c r="J683" s="362"/>
      <c r="K683" s="339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3412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63"/>
      <c r="H684" s="63"/>
      <c r="I684" s="63"/>
      <c r="J684" s="362"/>
      <c r="K684" s="339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764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63"/>
      <c r="H685" s="63"/>
      <c r="I685" s="63"/>
      <c r="J685" s="349"/>
      <c r="K685" s="339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0</v>
      </c>
      <c r="E686" s="9">
        <v>0</v>
      </c>
      <c r="F686" s="9">
        <v>0</v>
      </c>
      <c r="G686" s="278"/>
      <c r="H686" s="278"/>
      <c r="I686" s="63"/>
      <c r="J686" s="349"/>
      <c r="K686" s="339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63"/>
      <c r="H687" s="63"/>
      <c r="I687" s="63"/>
      <c r="J687" s="349"/>
      <c r="K687" s="339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1659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225"/>
      <c r="H688" s="225"/>
      <c r="I688" s="63"/>
      <c r="J688" s="349"/>
      <c r="K688" s="339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1661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225"/>
      <c r="H689" s="225"/>
      <c r="I689" s="63"/>
      <c r="J689" s="350"/>
      <c r="K689" s="339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3401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63"/>
      <c r="H690" s="63"/>
      <c r="I690" s="63"/>
      <c r="J690" s="362"/>
      <c r="K690" s="339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747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63"/>
      <c r="H691" s="63"/>
      <c r="I691" s="63"/>
      <c r="J691" s="349"/>
      <c r="K691" s="339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278"/>
      <c r="H692" s="278"/>
      <c r="I692" s="63"/>
      <c r="J692" s="350"/>
      <c r="K692" s="339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779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63"/>
      <c r="H693" s="63"/>
      <c r="I693" s="63"/>
      <c r="J693" s="350"/>
      <c r="K693" s="339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278"/>
      <c r="H694" s="278"/>
      <c r="I694" s="63"/>
      <c r="J694" s="349"/>
      <c r="K694" s="339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3413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63"/>
      <c r="H695" s="63"/>
      <c r="I695" s="63"/>
      <c r="J695" s="362"/>
      <c r="K695" s="339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765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63"/>
      <c r="H696" s="63"/>
      <c r="I696" s="63"/>
      <c r="J696" s="350"/>
      <c r="K696" s="339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63"/>
      <c r="H697" s="63"/>
      <c r="I697" s="63"/>
      <c r="J697" s="349"/>
      <c r="K697" s="339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739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63"/>
      <c r="H698" s="63"/>
      <c r="I698" s="63"/>
      <c r="J698" s="349"/>
      <c r="K698" s="339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1665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225"/>
      <c r="H699" s="225"/>
      <c r="I699" s="63"/>
      <c r="J699" s="349"/>
      <c r="K699" s="339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3428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63"/>
      <c r="H700" s="63"/>
      <c r="I700" s="63"/>
      <c r="J700" s="362"/>
      <c r="K700" s="339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780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278"/>
      <c r="H701" s="278"/>
      <c r="I701" s="63"/>
      <c r="J701" s="349"/>
      <c r="K701" s="339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2065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278"/>
      <c r="H702" s="278"/>
      <c r="I702" s="63"/>
      <c r="J702" s="349"/>
      <c r="K702" s="339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750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63"/>
      <c r="H703" s="63"/>
      <c r="I703" s="63"/>
      <c r="J703" s="349"/>
      <c r="K703" s="339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749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63"/>
      <c r="H704" s="63"/>
      <c r="I704" s="63"/>
      <c r="J704" s="349"/>
      <c r="K704" s="339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2067</v>
      </c>
      <c r="B705" s="3"/>
      <c r="C705" s="3"/>
      <c r="D705" s="33">
        <f t="shared" si="20"/>
        <v>0</v>
      </c>
      <c r="E705" s="9">
        <v>0</v>
      </c>
      <c r="F705" s="9">
        <v>0</v>
      </c>
      <c r="G705" s="278"/>
      <c r="H705" s="278"/>
      <c r="I705" s="63"/>
      <c r="J705" s="349"/>
      <c r="K705" s="339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2172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278"/>
      <c r="H706" s="278"/>
      <c r="I706" s="63"/>
      <c r="J706" s="349"/>
      <c r="K706" s="339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3408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63"/>
      <c r="H707" s="63"/>
      <c r="I707" s="63"/>
      <c r="J707" s="362"/>
      <c r="K707" s="339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734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63"/>
      <c r="H708" s="63"/>
      <c r="I708" s="63"/>
      <c r="J708" s="349"/>
      <c r="K708" s="339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3411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63"/>
      <c r="H709" s="63"/>
      <c r="I709" s="63"/>
      <c r="J709" s="362"/>
      <c r="K709" s="339"/>
      <c r="L709" s="63"/>
    </row>
    <row r="710" spans="1:35" ht="15.75">
      <c r="A710" s="60" t="s">
        <v>2017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278"/>
      <c r="H710" s="278"/>
      <c r="I710" s="63"/>
      <c r="J710" s="349"/>
      <c r="K710" s="339"/>
      <c r="L710" s="63"/>
    </row>
    <row r="711" spans="1:35" ht="15.75">
      <c r="A711" s="3" t="s">
        <v>3430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63"/>
      <c r="H711" s="63"/>
      <c r="I711" s="63"/>
      <c r="J711" s="362"/>
      <c r="K711" s="339"/>
      <c r="L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278"/>
      <c r="H712" s="278"/>
      <c r="I712" s="63"/>
      <c r="J712" s="350"/>
      <c r="K712" s="339"/>
      <c r="L712" s="63"/>
    </row>
    <row r="713" spans="1:35" ht="15.75">
      <c r="A713" s="3" t="s">
        <v>791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63"/>
      <c r="H713" s="63"/>
      <c r="I713" s="63"/>
      <c r="J713" s="349"/>
      <c r="K713" s="339"/>
      <c r="L713" s="63"/>
    </row>
    <row r="714" spans="1:35" ht="15.75">
      <c r="A714" s="3" t="s">
        <v>3414</v>
      </c>
      <c r="B714" s="3"/>
      <c r="C714" s="3"/>
      <c r="D714" s="33">
        <f t="shared" si="20"/>
        <v>0</v>
      </c>
      <c r="E714" s="9">
        <v>0</v>
      </c>
      <c r="F714" s="9">
        <v>0</v>
      </c>
      <c r="G714" s="63"/>
      <c r="H714" s="63"/>
      <c r="I714" s="63"/>
      <c r="J714" s="362"/>
      <c r="K714" s="339"/>
      <c r="L714" s="63"/>
    </row>
    <row r="715" spans="1:35" ht="15.75">
      <c r="A715" s="3" t="s">
        <v>756</v>
      </c>
      <c r="B715" s="3"/>
      <c r="C715" s="3"/>
      <c r="D715" s="33">
        <f t="shared" si="20"/>
        <v>0</v>
      </c>
      <c r="E715" s="9">
        <v>0</v>
      </c>
      <c r="F715" s="9">
        <v>0</v>
      </c>
      <c r="G715" s="63"/>
      <c r="H715" s="63"/>
      <c r="I715" s="63"/>
      <c r="J715" s="349"/>
      <c r="K715" s="339"/>
      <c r="L715" s="63"/>
    </row>
    <row r="716" spans="1:35" ht="15.75">
      <c r="A716" s="3" t="s">
        <v>783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63"/>
      <c r="H716" s="63"/>
      <c r="I716" s="63"/>
      <c r="J716" s="350"/>
      <c r="K716" s="339"/>
      <c r="L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63"/>
      <c r="H717" s="63"/>
      <c r="I717" s="63"/>
      <c r="J717" s="349"/>
      <c r="K717" s="339"/>
      <c r="L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28"/>
      <c r="H718" s="28"/>
      <c r="I718" s="63"/>
      <c r="J718" s="349"/>
      <c r="K718" s="339"/>
      <c r="L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278"/>
      <c r="H719" s="278"/>
      <c r="I719" s="63"/>
      <c r="J719" s="349"/>
      <c r="K719" s="339"/>
      <c r="L719" s="63"/>
    </row>
    <row r="720" spans="1:35" ht="15.75">
      <c r="A720" s="82" t="s">
        <v>1667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225"/>
      <c r="H720" s="225"/>
      <c r="I720" s="63"/>
      <c r="J720" s="349"/>
      <c r="K720" s="339"/>
      <c r="L720" s="63"/>
    </row>
    <row r="721" spans="1:12" ht="15.75">
      <c r="A721" s="60" t="s">
        <v>2045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278"/>
      <c r="H721" s="278"/>
      <c r="I721" s="63"/>
      <c r="J721" s="349"/>
      <c r="K721" s="339"/>
      <c r="L721" s="63"/>
    </row>
    <row r="722" spans="1:12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63"/>
      <c r="H722" s="63"/>
      <c r="I722" s="63"/>
      <c r="J722" s="362"/>
      <c r="K722" s="339"/>
      <c r="L722" s="63"/>
    </row>
    <row r="723" spans="1:12" ht="15.75">
      <c r="A723" s="3" t="s">
        <v>3426</v>
      </c>
      <c r="B723" s="3"/>
      <c r="C723" s="3"/>
      <c r="D723" s="33">
        <f t="shared" si="20"/>
        <v>0</v>
      </c>
      <c r="E723" s="9">
        <v>0</v>
      </c>
      <c r="F723" s="9">
        <v>0</v>
      </c>
      <c r="G723" s="63"/>
      <c r="H723" s="63"/>
      <c r="I723" s="63"/>
      <c r="J723" s="362"/>
      <c r="K723" s="339"/>
      <c r="L723" s="63"/>
    </row>
    <row r="724" spans="1:12" ht="15.75">
      <c r="A724" s="82" t="s">
        <v>1664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225"/>
      <c r="H724" s="225"/>
      <c r="I724" s="63"/>
      <c r="J724" s="349"/>
      <c r="K724" s="339"/>
      <c r="L724" s="63"/>
    </row>
    <row r="725" spans="1:12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28"/>
      <c r="H725" s="28"/>
      <c r="I725" s="63"/>
      <c r="J725" s="349"/>
      <c r="K725" s="339"/>
      <c r="L725" s="63"/>
    </row>
    <row r="726" spans="1:12" ht="15.75">
      <c r="A726" s="3" t="s">
        <v>754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63"/>
      <c r="H726" s="63"/>
      <c r="I726" s="63"/>
      <c r="J726" s="349"/>
      <c r="K726" s="339"/>
      <c r="L726" s="63"/>
    </row>
    <row r="727" spans="1:12" ht="15.75">
      <c r="A727" s="60" t="s">
        <v>3397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278"/>
      <c r="H727" s="278"/>
      <c r="I727" s="63"/>
      <c r="J727" s="350"/>
      <c r="K727" s="339"/>
      <c r="L727" s="63"/>
    </row>
    <row r="728" spans="1:12" ht="15.75">
      <c r="A728" s="60" t="s">
        <v>2023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278"/>
      <c r="H728" s="278"/>
      <c r="I728" s="63"/>
      <c r="J728" s="349"/>
      <c r="K728" s="339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2303</v>
      </c>
    </row>
    <row r="733" spans="1:12" ht="15.75">
      <c r="A733" s="3" t="s">
        <v>3409</v>
      </c>
      <c r="B733" s="3"/>
      <c r="C733" s="3"/>
      <c r="D733" s="33">
        <f t="shared" ref="D733:D764" si="21">SUM(E733:DZ733)</f>
        <v>0</v>
      </c>
      <c r="E733" s="9"/>
    </row>
    <row r="734" spans="1:12" ht="15.75">
      <c r="A734" s="60" t="s">
        <v>2025</v>
      </c>
      <c r="B734" s="3"/>
      <c r="C734" s="3"/>
      <c r="D734" s="33">
        <f t="shared" si="21"/>
        <v>0</v>
      </c>
      <c r="E734" s="9"/>
    </row>
    <row r="735" spans="1:12" ht="15.75">
      <c r="A735" s="82" t="s">
        <v>1662</v>
      </c>
      <c r="B735" s="3"/>
      <c r="C735" s="3"/>
      <c r="D735" s="33">
        <f t="shared" si="21"/>
        <v>0</v>
      </c>
      <c r="E735" s="9"/>
    </row>
    <row r="736" spans="1:12" ht="15.75">
      <c r="A736" s="60" t="s">
        <v>2018</v>
      </c>
      <c r="B736" s="3"/>
      <c r="C736" s="3"/>
      <c r="D736" s="33">
        <f t="shared" si="21"/>
        <v>0</v>
      </c>
      <c r="E736" s="9"/>
    </row>
    <row r="737" spans="1:5" ht="15.75">
      <c r="A737" s="82" t="s">
        <v>1657</v>
      </c>
      <c r="B737" s="3"/>
      <c r="C737" s="3"/>
      <c r="D737" s="33">
        <f t="shared" si="21"/>
        <v>0</v>
      </c>
      <c r="E737" s="9"/>
    </row>
    <row r="738" spans="1:5" ht="15.75">
      <c r="A738" s="82" t="s">
        <v>1652</v>
      </c>
      <c r="B738" s="3"/>
      <c r="C738" s="3"/>
      <c r="D738" s="33">
        <f t="shared" si="21"/>
        <v>0</v>
      </c>
      <c r="E738" s="9"/>
    </row>
    <row r="739" spans="1:5" ht="15.75">
      <c r="A739" s="3" t="s">
        <v>3398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2038</v>
      </c>
      <c r="B741" s="3"/>
      <c r="C741" s="3"/>
      <c r="D741" s="33">
        <f t="shared" si="21"/>
        <v>0</v>
      </c>
      <c r="E741" s="9"/>
    </row>
    <row r="742" spans="1:5" ht="15.75">
      <c r="A742" s="3" t="s">
        <v>3417</v>
      </c>
      <c r="B742" s="3"/>
      <c r="C742" s="3"/>
      <c r="D742" s="33">
        <f t="shared" si="21"/>
        <v>0</v>
      </c>
      <c r="E742" s="9"/>
    </row>
    <row r="743" spans="1:5" ht="15.75">
      <c r="A743" s="82" t="s">
        <v>1658</v>
      </c>
      <c r="B743" s="3"/>
      <c r="C743" s="3"/>
      <c r="D743" s="33">
        <f t="shared" si="21"/>
        <v>0</v>
      </c>
      <c r="E743" s="9"/>
    </row>
    <row r="744" spans="1:5" ht="15.75">
      <c r="A744" s="3" t="s">
        <v>772</v>
      </c>
      <c r="B744" s="3"/>
      <c r="C744" s="3"/>
      <c r="D744" s="33">
        <f t="shared" si="21"/>
        <v>0</v>
      </c>
      <c r="E744" s="9"/>
    </row>
    <row r="745" spans="1:5" ht="15.75">
      <c r="A745" s="60" t="s">
        <v>2068</v>
      </c>
      <c r="B745" s="3"/>
      <c r="C745" s="3"/>
      <c r="D745" s="33">
        <f t="shared" si="21"/>
        <v>0</v>
      </c>
      <c r="E745" s="9"/>
    </row>
    <row r="746" spans="1:5" ht="15.75">
      <c r="A746" s="3" t="s">
        <v>789</v>
      </c>
      <c r="B746" s="3"/>
      <c r="C746" s="3"/>
      <c r="D746" s="33">
        <f t="shared" si="21"/>
        <v>0</v>
      </c>
      <c r="E746" s="9"/>
    </row>
    <row r="747" spans="1:5" ht="15.75">
      <c r="A747" s="60" t="s">
        <v>2021</v>
      </c>
      <c r="B747" s="3"/>
      <c r="C747" s="3"/>
      <c r="D747" s="33">
        <f t="shared" si="21"/>
        <v>0</v>
      </c>
      <c r="E747" s="9"/>
    </row>
    <row r="748" spans="1:5" ht="15.75">
      <c r="A748" s="3" t="s">
        <v>3399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2039</v>
      </c>
      <c r="B750" s="3"/>
      <c r="C750" s="3"/>
      <c r="D750" s="33">
        <f t="shared" si="21"/>
        <v>0</v>
      </c>
      <c r="E750" s="9"/>
    </row>
    <row r="751" spans="1:5" ht="15.75">
      <c r="A751" s="3" t="s">
        <v>3402</v>
      </c>
      <c r="B751" s="3"/>
      <c r="C751" s="3"/>
      <c r="D751" s="33">
        <f t="shared" si="21"/>
        <v>0</v>
      </c>
      <c r="E751" s="9"/>
    </row>
    <row r="752" spans="1:5" ht="15.75">
      <c r="A752" s="3" t="s">
        <v>3416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2033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3400</v>
      </c>
      <c r="B756" s="3"/>
      <c r="C756" s="3"/>
      <c r="D756" s="33">
        <f t="shared" si="21"/>
        <v>0</v>
      </c>
      <c r="E756" s="9"/>
    </row>
    <row r="757" spans="1:5" ht="15.75">
      <c r="A757" s="60" t="s">
        <v>2040</v>
      </c>
      <c r="B757" s="3"/>
      <c r="C757" s="3"/>
      <c r="D757" s="33">
        <f t="shared" si="21"/>
        <v>0</v>
      </c>
      <c r="E757" s="9"/>
    </row>
    <row r="758" spans="1:5" ht="15.75">
      <c r="A758" s="82" t="s">
        <v>1660</v>
      </c>
      <c r="B758" s="3"/>
      <c r="C758" s="3"/>
      <c r="D758" s="33">
        <f t="shared" si="21"/>
        <v>0</v>
      </c>
      <c r="E758" s="9"/>
    </row>
    <row r="759" spans="1:5" ht="15.75">
      <c r="A759" s="3" t="s">
        <v>729</v>
      </c>
      <c r="B759" s="3"/>
      <c r="C759" s="3"/>
      <c r="D759" s="33">
        <f t="shared" si="21"/>
        <v>0</v>
      </c>
      <c r="E759" s="9"/>
    </row>
    <row r="760" spans="1:5" ht="15.75">
      <c r="A760" s="60" t="s">
        <v>2026</v>
      </c>
      <c r="B760" s="3"/>
      <c r="C760" s="3"/>
      <c r="D760" s="33">
        <f t="shared" si="21"/>
        <v>0</v>
      </c>
      <c r="E760" s="9"/>
    </row>
    <row r="761" spans="1:5" ht="15.75">
      <c r="A761" s="3" t="s">
        <v>3410</v>
      </c>
      <c r="B761" s="3"/>
      <c r="C761" s="3"/>
      <c r="D761" s="33">
        <f t="shared" si="21"/>
        <v>0</v>
      </c>
      <c r="E761" s="9"/>
    </row>
    <row r="762" spans="1:5" ht="15.75">
      <c r="A762" s="3" t="s">
        <v>784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735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3425</v>
      </c>
      <c r="B766" s="3"/>
      <c r="C766" s="3"/>
      <c r="D766" s="33">
        <f t="shared" si="22"/>
        <v>0</v>
      </c>
      <c r="E766" s="9"/>
    </row>
    <row r="767" spans="1:5" ht="15.75">
      <c r="A767" s="60" t="s">
        <v>2022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758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3404</v>
      </c>
      <c r="B771" s="3"/>
      <c r="C771" s="3"/>
      <c r="D771" s="33">
        <f t="shared" si="22"/>
        <v>0</v>
      </c>
      <c r="E771" s="9"/>
    </row>
    <row r="772" spans="1:5" ht="15.75">
      <c r="A772" s="3" t="s">
        <v>3429</v>
      </c>
      <c r="B772" s="3"/>
      <c r="C772" s="3"/>
      <c r="D772" s="33">
        <f t="shared" si="22"/>
        <v>0</v>
      </c>
      <c r="E772" s="9"/>
    </row>
    <row r="773" spans="1:5" ht="15.75">
      <c r="A773" s="3" t="s">
        <v>3407</v>
      </c>
      <c r="B773" s="3"/>
      <c r="C773" s="3"/>
      <c r="D773" s="33">
        <f t="shared" si="22"/>
        <v>0</v>
      </c>
      <c r="E773" s="9"/>
    </row>
    <row r="774" spans="1:5" ht="15.75">
      <c r="A774" s="82" t="s">
        <v>1648</v>
      </c>
      <c r="B774" s="3"/>
      <c r="C774" s="3"/>
      <c r="D774" s="33">
        <f t="shared" si="22"/>
        <v>0</v>
      </c>
      <c r="E774" s="9"/>
    </row>
    <row r="775" spans="1:5" ht="15.75">
      <c r="A775" s="3" t="s">
        <v>3403</v>
      </c>
      <c r="B775" s="3"/>
      <c r="C775" s="3"/>
      <c r="D775" s="33">
        <f t="shared" si="22"/>
        <v>0</v>
      </c>
      <c r="E775" s="9"/>
    </row>
    <row r="776" spans="1:5" ht="15.75">
      <c r="A776" s="3" t="s">
        <v>801</v>
      </c>
      <c r="B776" s="3"/>
      <c r="C776" s="3"/>
      <c r="D776" s="33">
        <f t="shared" si="22"/>
        <v>0</v>
      </c>
      <c r="E776" s="9"/>
    </row>
    <row r="777" spans="1:5" ht="15.75">
      <c r="A777" s="60" t="s">
        <v>4565</v>
      </c>
      <c r="B777" s="3"/>
      <c r="C777" s="3"/>
      <c r="D777" s="33">
        <f t="shared" si="22"/>
        <v>0</v>
      </c>
      <c r="E777" s="9"/>
    </row>
    <row r="778" spans="1:5" ht="15.75">
      <c r="A778" s="3" t="s">
        <v>797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3396</v>
      </c>
      <c r="B781" s="3"/>
      <c r="C781" s="3"/>
      <c r="D781" s="33">
        <f t="shared" si="22"/>
        <v>0</v>
      </c>
      <c r="E781" s="9"/>
    </row>
    <row r="782" spans="1:5" ht="15.75">
      <c r="A782" s="60" t="s">
        <v>2041</v>
      </c>
      <c r="B782" s="3"/>
      <c r="C782" s="3"/>
      <c r="D782" s="33">
        <f t="shared" si="22"/>
        <v>0</v>
      </c>
      <c r="E782" s="9"/>
    </row>
    <row r="783" spans="1:5" ht="15.75">
      <c r="A783" s="3" t="s">
        <v>3406</v>
      </c>
      <c r="B783" s="3"/>
      <c r="C783" s="3"/>
      <c r="D783" s="33">
        <f t="shared" si="22"/>
        <v>0</v>
      </c>
      <c r="E783" s="9"/>
    </row>
    <row r="784" spans="1:5" ht="15.75">
      <c r="A784" s="60" t="s">
        <v>2042</v>
      </c>
      <c r="B784" s="3"/>
      <c r="C784" s="3"/>
      <c r="D784" s="33">
        <f t="shared" si="22"/>
        <v>0</v>
      </c>
      <c r="E784" s="9"/>
    </row>
    <row r="785" spans="1:5" ht="15.75">
      <c r="A785" s="82" t="s">
        <v>1649</v>
      </c>
      <c r="B785" s="3"/>
      <c r="C785" s="3"/>
      <c r="D785" s="33">
        <f t="shared" si="22"/>
        <v>0</v>
      </c>
      <c r="E785" s="9"/>
    </row>
    <row r="786" spans="1:5" ht="15.75">
      <c r="A786" s="3" t="s">
        <v>763</v>
      </c>
      <c r="B786" s="3"/>
      <c r="C786" s="3"/>
      <c r="D786" s="33">
        <f t="shared" si="22"/>
        <v>0</v>
      </c>
      <c r="E786" s="9"/>
    </row>
    <row r="787" spans="1:5" ht="15.75">
      <c r="A787" s="3" t="s">
        <v>3405</v>
      </c>
      <c r="B787" s="3"/>
      <c r="C787" s="3"/>
      <c r="D787" s="33">
        <f t="shared" si="22"/>
        <v>0</v>
      </c>
      <c r="E787" s="9"/>
    </row>
    <row r="788" spans="1:5" ht="15.75">
      <c r="A788" s="3" t="s">
        <v>3412</v>
      </c>
      <c r="B788" s="3"/>
      <c r="C788" s="3"/>
      <c r="D788" s="33">
        <f t="shared" si="22"/>
        <v>0</v>
      </c>
      <c r="E788" s="9"/>
    </row>
    <row r="789" spans="1:5" ht="15.75">
      <c r="A789" s="3" t="s">
        <v>764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1659</v>
      </c>
      <c r="B792" s="3"/>
      <c r="C792" s="3"/>
      <c r="D792" s="33">
        <f t="shared" si="22"/>
        <v>0</v>
      </c>
      <c r="E792" s="9"/>
    </row>
    <row r="793" spans="1:5" ht="15.75">
      <c r="A793" s="82" t="s">
        <v>1661</v>
      </c>
      <c r="B793" s="3"/>
      <c r="C793" s="3"/>
      <c r="D793" s="33">
        <f t="shared" si="22"/>
        <v>0</v>
      </c>
      <c r="E793" s="9"/>
    </row>
    <row r="794" spans="1:5" ht="15.75">
      <c r="A794" s="3" t="s">
        <v>3401</v>
      </c>
      <c r="B794" s="3"/>
      <c r="C794" s="3"/>
      <c r="D794" s="33">
        <f t="shared" si="22"/>
        <v>0</v>
      </c>
      <c r="E794" s="9"/>
    </row>
    <row r="795" spans="1:5" ht="15.75">
      <c r="A795" s="3" t="s">
        <v>747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779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3413</v>
      </c>
      <c r="B799" s="3"/>
      <c r="C799" s="3"/>
      <c r="D799" s="33">
        <f t="shared" si="23"/>
        <v>0</v>
      </c>
      <c r="E799" s="9"/>
    </row>
    <row r="800" spans="1:5" ht="15.75">
      <c r="A800" s="3" t="s">
        <v>765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739</v>
      </c>
      <c r="B802" s="3"/>
      <c r="C802" s="3"/>
      <c r="D802" s="33">
        <f t="shared" si="23"/>
        <v>0</v>
      </c>
      <c r="E802" s="9"/>
    </row>
    <row r="803" spans="1:5" ht="15.75">
      <c r="A803" s="82" t="s">
        <v>1665</v>
      </c>
      <c r="B803" s="3"/>
      <c r="C803" s="3"/>
      <c r="D803" s="33">
        <f t="shared" si="23"/>
        <v>0</v>
      </c>
      <c r="E803" s="9"/>
    </row>
    <row r="804" spans="1:5" ht="15.75">
      <c r="A804" s="3" t="s">
        <v>3428</v>
      </c>
      <c r="B804" s="3"/>
      <c r="C804" s="3"/>
      <c r="D804" s="33">
        <f t="shared" si="23"/>
        <v>0</v>
      </c>
      <c r="E804" s="9"/>
    </row>
    <row r="805" spans="1:5" ht="15.75">
      <c r="A805" s="3" t="s">
        <v>780</v>
      </c>
      <c r="B805" s="3"/>
      <c r="C805" s="3"/>
      <c r="D805" s="33">
        <f t="shared" si="23"/>
        <v>0</v>
      </c>
      <c r="E805" s="9"/>
    </row>
    <row r="806" spans="1:5" ht="15.75">
      <c r="A806" s="60" t="s">
        <v>2065</v>
      </c>
      <c r="B806" s="3"/>
      <c r="C806" s="3"/>
      <c r="D806" s="33">
        <f t="shared" si="23"/>
        <v>0</v>
      </c>
      <c r="E806" s="9"/>
    </row>
    <row r="807" spans="1:5" ht="15.75">
      <c r="A807" s="3" t="s">
        <v>750</v>
      </c>
      <c r="B807" s="3"/>
      <c r="C807" s="3"/>
      <c r="D807" s="33">
        <f t="shared" si="23"/>
        <v>0</v>
      </c>
      <c r="E807" s="9"/>
    </row>
    <row r="808" spans="1:5" ht="15.75">
      <c r="A808" s="3" t="s">
        <v>749</v>
      </c>
      <c r="B808" s="3"/>
      <c r="C808" s="3"/>
      <c r="D808" s="33">
        <f t="shared" si="23"/>
        <v>0</v>
      </c>
      <c r="E808" s="9"/>
    </row>
    <row r="809" spans="1:5" ht="15.75">
      <c r="A809" s="60" t="s">
        <v>2067</v>
      </c>
      <c r="B809" s="3"/>
      <c r="C809" s="3"/>
      <c r="D809" s="33">
        <f t="shared" si="23"/>
        <v>0</v>
      </c>
      <c r="E809" s="9"/>
    </row>
    <row r="810" spans="1:5" ht="15.75">
      <c r="A810" s="60" t="s">
        <v>2172</v>
      </c>
      <c r="B810" s="3"/>
      <c r="C810" s="3"/>
      <c r="D810" s="33">
        <f t="shared" si="23"/>
        <v>0</v>
      </c>
      <c r="E810" s="9"/>
    </row>
    <row r="811" spans="1:5" ht="15.75">
      <c r="A811" s="3" t="s">
        <v>3408</v>
      </c>
      <c r="B811" s="3"/>
      <c r="C811" s="3"/>
      <c r="D811" s="33">
        <f t="shared" si="23"/>
        <v>0</v>
      </c>
      <c r="E811" s="9"/>
    </row>
    <row r="812" spans="1:5" ht="15.75">
      <c r="A812" s="3" t="s">
        <v>734</v>
      </c>
      <c r="B812" s="3"/>
      <c r="C812" s="3"/>
      <c r="D812" s="33">
        <f t="shared" si="23"/>
        <v>0</v>
      </c>
      <c r="E812" s="9"/>
    </row>
    <row r="813" spans="1:5" ht="15.75">
      <c r="A813" s="3" t="s">
        <v>3411</v>
      </c>
      <c r="B813" s="3"/>
      <c r="C813" s="3"/>
      <c r="D813" s="33">
        <f t="shared" si="23"/>
        <v>0</v>
      </c>
      <c r="E813" s="9"/>
    </row>
    <row r="814" spans="1:5" ht="15.75">
      <c r="A814" s="60" t="s">
        <v>2017</v>
      </c>
      <c r="B814" s="3"/>
      <c r="C814" s="3"/>
      <c r="D814" s="33">
        <f t="shared" si="23"/>
        <v>0</v>
      </c>
      <c r="E814" s="9"/>
    </row>
    <row r="815" spans="1:5" ht="15.75">
      <c r="A815" s="3" t="s">
        <v>3430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791</v>
      </c>
      <c r="B817" s="3"/>
      <c r="C817" s="3"/>
      <c r="D817" s="33">
        <f t="shared" si="23"/>
        <v>0</v>
      </c>
      <c r="E817" s="9"/>
    </row>
    <row r="818" spans="1:5" ht="15.75">
      <c r="A818" s="3" t="s">
        <v>3414</v>
      </c>
      <c r="B818" s="3"/>
      <c r="C818" s="3"/>
      <c r="D818" s="33">
        <f t="shared" si="23"/>
        <v>0</v>
      </c>
      <c r="E818" s="9"/>
    </row>
    <row r="819" spans="1:5" ht="15.75">
      <c r="A819" s="3" t="s">
        <v>756</v>
      </c>
      <c r="B819" s="3"/>
      <c r="C819" s="3"/>
      <c r="D819" s="33">
        <f t="shared" si="23"/>
        <v>0</v>
      </c>
      <c r="E819" s="9"/>
    </row>
    <row r="820" spans="1:5" ht="15.75">
      <c r="A820" s="3" t="s">
        <v>783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1667</v>
      </c>
      <c r="B824" s="3"/>
      <c r="C824" s="3"/>
      <c r="D824" s="33">
        <f t="shared" si="23"/>
        <v>0</v>
      </c>
      <c r="E824" s="9"/>
    </row>
    <row r="825" spans="1:5" ht="15.75">
      <c r="A825" s="60" t="s">
        <v>2045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3426</v>
      </c>
      <c r="B827" s="3"/>
      <c r="C827" s="3"/>
      <c r="D827" s="33">
        <f t="shared" si="23"/>
        <v>0</v>
      </c>
      <c r="E827" s="9"/>
    </row>
    <row r="828" spans="1:5" ht="15.75">
      <c r="A828" s="82" t="s">
        <v>1664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754</v>
      </c>
      <c r="B830" s="3"/>
      <c r="C830" s="3"/>
      <c r="D830" s="33">
        <f t="shared" si="24"/>
        <v>0</v>
      </c>
      <c r="E830" s="9"/>
    </row>
    <row r="831" spans="1:5" ht="15.75">
      <c r="A831" s="60" t="s">
        <v>3397</v>
      </c>
      <c r="B831" s="3"/>
      <c r="C831" s="3"/>
      <c r="D831" s="33">
        <f t="shared" si="24"/>
        <v>0</v>
      </c>
      <c r="E831" s="9"/>
    </row>
    <row r="832" spans="1:5" ht="15.75">
      <c r="A832" s="60" t="s">
        <v>2023</v>
      </c>
      <c r="B832" s="3"/>
      <c r="C832" s="3"/>
      <c r="D832" s="33">
        <f t="shared" si="24"/>
        <v>0</v>
      </c>
      <c r="E832" s="9"/>
    </row>
    <row r="833" spans="1:5" ht="15.75">
      <c r="A833" s="82" t="s">
        <v>1664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754</v>
      </c>
      <c r="D835" s="33">
        <f t="shared" si="24"/>
        <v>0</v>
      </c>
      <c r="E835" s="9"/>
    </row>
    <row r="836" spans="1:5" ht="15.75">
      <c r="A836" s="60" t="s">
        <v>2023</v>
      </c>
      <c r="D836" s="33">
        <f t="shared" si="24"/>
        <v>0</v>
      </c>
      <c r="E836" s="9"/>
    </row>
  </sheetData>
  <sortState xmlns:xlrd2="http://schemas.microsoft.com/office/spreadsheetml/2017/richdata2" ref="H109:M208">
    <sortCondition ref="H109:H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topLeftCell="A118" zoomScaleNormal="100" workbookViewId="0">
      <pane xSplit="2" topLeftCell="AC1" activePane="topRight" state="frozen"/>
      <selection pane="topRight" activeCell="AJ115" sqref="AJ115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3" t="s">
        <v>4868</v>
      </c>
      <c r="M2" s="42"/>
      <c r="N2" s="463" t="s">
        <v>844</v>
      </c>
      <c r="R2" s="42"/>
      <c r="S2" s="463" t="s">
        <v>2221</v>
      </c>
      <c r="W2" s="42"/>
      <c r="X2" s="463" t="s">
        <v>186</v>
      </c>
      <c r="AB2" s="42"/>
      <c r="AC2" s="463" t="s">
        <v>175</v>
      </c>
      <c r="AE2" s="463"/>
      <c r="AG2" s="42"/>
      <c r="AH2" s="463" t="s">
        <v>187</v>
      </c>
      <c r="AJ2" s="463"/>
      <c r="AL2" s="42"/>
      <c r="AM2" s="463" t="s">
        <v>188</v>
      </c>
      <c r="AO2" s="463"/>
      <c r="AQ2" s="42"/>
      <c r="AR2" s="463" t="s">
        <v>872</v>
      </c>
      <c r="AT2" s="463"/>
      <c r="AV2" s="42"/>
      <c r="AW2" s="463" t="s">
        <v>2222</v>
      </c>
      <c r="AY2" s="463"/>
      <c r="BA2" s="42"/>
      <c r="BB2" s="463" t="s">
        <v>190</v>
      </c>
      <c r="BC2"/>
      <c r="BD2" s="463"/>
      <c r="BF2" s="42"/>
      <c r="BG2" s="463" t="s">
        <v>191</v>
      </c>
      <c r="BI2" s="463"/>
      <c r="BK2" s="42"/>
      <c r="BL2" s="463" t="s">
        <v>192</v>
      </c>
      <c r="BN2" s="463"/>
      <c r="BP2" s="42"/>
      <c r="BQ2" s="463" t="s">
        <v>193</v>
      </c>
      <c r="BS2" s="463"/>
      <c r="BU2" s="42"/>
      <c r="BV2" s="463" t="s">
        <v>196</v>
      </c>
      <c r="BX2" s="463"/>
      <c r="BZ2" s="42"/>
      <c r="CA2" s="463" t="s">
        <v>194</v>
      </c>
      <c r="CC2" s="463"/>
      <c r="CE2" s="42"/>
      <c r="CF2" s="463" t="s">
        <v>195</v>
      </c>
      <c r="CH2" s="463"/>
      <c r="CJ2" s="42"/>
      <c r="CK2" s="463" t="s">
        <v>176</v>
      </c>
      <c r="CM2" s="463"/>
      <c r="CO2" s="42"/>
      <c r="CP2" s="463" t="s">
        <v>197</v>
      </c>
      <c r="CR2" s="463"/>
      <c r="CT2" s="42"/>
      <c r="CU2" s="463" t="s">
        <v>198</v>
      </c>
      <c r="CW2" s="463"/>
      <c r="CY2" s="42"/>
      <c r="CZ2" s="463" t="s">
        <v>199</v>
      </c>
      <c r="DB2" s="463"/>
      <c r="DD2" s="42"/>
      <c r="DE2" s="463" t="s">
        <v>200</v>
      </c>
      <c r="DG2" s="463"/>
      <c r="DI2" s="42"/>
      <c r="DJ2" s="463" t="s">
        <v>201</v>
      </c>
      <c r="DL2" s="463"/>
      <c r="DN2" s="42"/>
      <c r="DO2" s="463" t="s">
        <v>202</v>
      </c>
      <c r="DQ2" s="463"/>
      <c r="DS2" s="42"/>
      <c r="DT2" s="463" t="s">
        <v>203</v>
      </c>
      <c r="DV2" s="463"/>
      <c r="DX2" s="42"/>
      <c r="DY2" s="463" t="s">
        <v>204</v>
      </c>
      <c r="EA2" s="463"/>
      <c r="EC2" s="42"/>
      <c r="ED2" s="463" t="s">
        <v>4863</v>
      </c>
      <c r="EF2" s="463"/>
      <c r="EH2" s="42"/>
      <c r="EI2" s="463" t="s">
        <v>206</v>
      </c>
      <c r="EK2" s="463"/>
      <c r="EM2" s="42"/>
      <c r="EN2" s="463" t="s">
        <v>207</v>
      </c>
      <c r="EP2" s="463"/>
      <c r="ER2" s="42"/>
      <c r="ES2" s="463" t="s">
        <v>208</v>
      </c>
      <c r="EU2" s="463"/>
      <c r="EW2" s="42"/>
      <c r="EX2" s="463" t="s">
        <v>209</v>
      </c>
      <c r="EZ2" s="463"/>
      <c r="FB2" s="42"/>
      <c r="FC2" s="463" t="s">
        <v>348</v>
      </c>
      <c r="FE2" s="463"/>
      <c r="FG2" s="42"/>
      <c r="FH2" s="463" t="s">
        <v>210</v>
      </c>
      <c r="FJ2" s="463"/>
      <c r="FL2" s="42"/>
      <c r="FM2" s="463" t="s">
        <v>211</v>
      </c>
      <c r="FO2" s="463"/>
      <c r="FQ2" s="42"/>
      <c r="FR2" s="463" t="s">
        <v>212</v>
      </c>
      <c r="FT2" s="463"/>
      <c r="FV2" s="42"/>
      <c r="FW2" s="463" t="s">
        <v>213</v>
      </c>
      <c r="FY2" s="463"/>
      <c r="GA2" s="42"/>
      <c r="GB2" s="463" t="s">
        <v>214</v>
      </c>
      <c r="GD2" s="463"/>
      <c r="GF2" s="42"/>
      <c r="GG2" s="463" t="s">
        <v>215</v>
      </c>
      <c r="GI2" s="463"/>
      <c r="GK2" s="42"/>
      <c r="GL2" s="463" t="s">
        <v>216</v>
      </c>
      <c r="GN2" s="463"/>
      <c r="GP2" s="42"/>
      <c r="GQ2" s="463" t="s">
        <v>353</v>
      </c>
      <c r="GS2" s="463"/>
      <c r="GU2" s="42"/>
      <c r="GV2" s="463" t="s">
        <v>2368</v>
      </c>
      <c r="GX2" s="463"/>
      <c r="GZ2" s="463"/>
      <c r="HI2" s="463"/>
      <c r="HR2" s="463"/>
      <c r="IA2" s="463"/>
      <c r="IJ2" s="463"/>
      <c r="IS2" s="463"/>
      <c r="JB2" s="463"/>
      <c r="JK2" s="463"/>
      <c r="JT2" s="463"/>
      <c r="KC2" s="463"/>
      <c r="KL2" s="463"/>
      <c r="KU2" s="463"/>
      <c r="LD2" s="463"/>
      <c r="LM2" s="463"/>
      <c r="LV2" s="463"/>
      <c r="ME2" s="463"/>
      <c r="MN2" s="463"/>
      <c r="MW2" s="463"/>
      <c r="NF2" s="463"/>
      <c r="NO2" s="463"/>
      <c r="NX2" s="463"/>
      <c r="NY2" t="s">
        <v>2368</v>
      </c>
    </row>
    <row r="3" spans="1:396" s="21" customFormat="1" ht="18" customHeight="1">
      <c r="A3" s="38"/>
      <c r="B3" s="45"/>
      <c r="C3" s="42"/>
      <c r="D3" s="468">
        <v>2020</v>
      </c>
      <c r="E3" s="468">
        <v>2021</v>
      </c>
      <c r="F3" s="468">
        <v>2022</v>
      </c>
      <c r="G3" s="468">
        <v>2023</v>
      </c>
      <c r="H3" s="42"/>
      <c r="I3" s="468">
        <v>2020</v>
      </c>
      <c r="J3" s="468">
        <v>2021</v>
      </c>
      <c r="K3" s="468">
        <v>2022</v>
      </c>
      <c r="L3" s="468">
        <v>2023</v>
      </c>
      <c r="M3" s="42"/>
      <c r="N3" s="468">
        <v>2020</v>
      </c>
      <c r="O3" s="468">
        <v>2021</v>
      </c>
      <c r="P3" s="468">
        <v>2022</v>
      </c>
      <c r="Q3" s="468">
        <v>2023</v>
      </c>
      <c r="R3" s="42"/>
      <c r="S3" s="468">
        <v>2020</v>
      </c>
      <c r="T3" s="468">
        <v>2021</v>
      </c>
      <c r="U3" s="468">
        <v>2022</v>
      </c>
      <c r="V3" s="468">
        <v>2023</v>
      </c>
      <c r="W3" s="42"/>
      <c r="X3" s="468">
        <v>2020</v>
      </c>
      <c r="Y3" s="468">
        <v>2021</v>
      </c>
      <c r="Z3" s="468">
        <v>2022</v>
      </c>
      <c r="AA3" s="468">
        <v>2023</v>
      </c>
      <c r="AB3" s="42"/>
      <c r="AC3" s="468">
        <v>2020</v>
      </c>
      <c r="AD3" s="468">
        <v>2021</v>
      </c>
      <c r="AE3" s="468">
        <v>2022</v>
      </c>
      <c r="AF3" s="468">
        <v>2023</v>
      </c>
      <c r="AG3" s="42"/>
      <c r="AH3" s="468">
        <v>2020</v>
      </c>
      <c r="AI3" s="468">
        <v>2021</v>
      </c>
      <c r="AJ3" s="468">
        <v>2022</v>
      </c>
      <c r="AK3" s="468">
        <v>2023</v>
      </c>
      <c r="AL3" s="42"/>
      <c r="AM3" s="468">
        <v>2019</v>
      </c>
      <c r="AN3" s="468">
        <v>2020</v>
      </c>
      <c r="AO3" s="468">
        <v>2021</v>
      </c>
      <c r="AP3" s="468">
        <v>2022</v>
      </c>
      <c r="AQ3" s="42"/>
      <c r="AR3" s="468">
        <v>2019</v>
      </c>
      <c r="AS3" s="468">
        <v>2020</v>
      </c>
      <c r="AT3" s="468">
        <v>2021</v>
      </c>
      <c r="AU3" s="468">
        <v>2022</v>
      </c>
      <c r="AV3" s="42"/>
      <c r="AW3" s="468">
        <v>2019</v>
      </c>
      <c r="AX3" s="468">
        <v>2020</v>
      </c>
      <c r="AY3" s="468">
        <v>2021</v>
      </c>
      <c r="AZ3" s="468">
        <v>2022</v>
      </c>
      <c r="BA3" s="42"/>
      <c r="BB3" s="468">
        <v>2019</v>
      </c>
      <c r="BC3" s="468">
        <v>2020</v>
      </c>
      <c r="BD3" s="468">
        <v>2021</v>
      </c>
      <c r="BE3" s="468">
        <v>2022</v>
      </c>
      <c r="BF3" s="42"/>
      <c r="BG3" s="468">
        <v>2019</v>
      </c>
      <c r="BH3" s="468">
        <v>2020</v>
      </c>
      <c r="BI3" s="468">
        <v>2021</v>
      </c>
      <c r="BJ3" s="468">
        <v>2022</v>
      </c>
      <c r="BK3" s="42"/>
      <c r="BL3" s="468">
        <v>2019</v>
      </c>
      <c r="BM3" s="468">
        <v>2020</v>
      </c>
      <c r="BN3" s="468">
        <v>2021</v>
      </c>
      <c r="BO3" s="468">
        <v>2022</v>
      </c>
      <c r="BP3" s="42"/>
      <c r="BQ3" s="468">
        <v>2019</v>
      </c>
      <c r="BR3" s="468">
        <v>2020</v>
      </c>
      <c r="BS3" s="468">
        <v>2021</v>
      </c>
      <c r="BT3" s="468">
        <v>2022</v>
      </c>
      <c r="BU3" s="42"/>
      <c r="BV3" s="468">
        <v>2019</v>
      </c>
      <c r="BW3" s="468">
        <v>2020</v>
      </c>
      <c r="BX3" s="468">
        <v>2021</v>
      </c>
      <c r="BY3" s="468">
        <v>2022</v>
      </c>
      <c r="BZ3" s="42"/>
      <c r="CA3" s="468">
        <v>2019</v>
      </c>
      <c r="CB3" s="468">
        <v>2020</v>
      </c>
      <c r="CC3" s="468">
        <v>2021</v>
      </c>
      <c r="CD3" s="468">
        <v>2022</v>
      </c>
      <c r="CE3" s="42"/>
      <c r="CF3" s="468">
        <v>2019</v>
      </c>
      <c r="CG3" s="468">
        <v>2020</v>
      </c>
      <c r="CH3" s="468">
        <v>2021</v>
      </c>
      <c r="CI3" s="468">
        <v>2022</v>
      </c>
      <c r="CJ3" s="42"/>
      <c r="CK3" s="468">
        <v>2019</v>
      </c>
      <c r="CL3" s="468">
        <v>2020</v>
      </c>
      <c r="CM3" s="468">
        <v>2021</v>
      </c>
      <c r="CN3" s="468">
        <v>2022</v>
      </c>
      <c r="CO3" s="42"/>
      <c r="CP3" s="468">
        <v>2019</v>
      </c>
      <c r="CQ3" s="468">
        <v>2020</v>
      </c>
      <c r="CR3" s="468">
        <v>2021</v>
      </c>
      <c r="CS3" s="468">
        <v>2022</v>
      </c>
      <c r="CT3" s="42"/>
      <c r="CU3" s="468">
        <v>2019</v>
      </c>
      <c r="CV3" s="468">
        <v>2020</v>
      </c>
      <c r="CW3" s="468">
        <v>2021</v>
      </c>
      <c r="CX3" s="468">
        <v>2022</v>
      </c>
      <c r="CY3" s="42"/>
      <c r="CZ3" s="468">
        <v>2019</v>
      </c>
      <c r="DA3" s="468">
        <v>2020</v>
      </c>
      <c r="DB3" s="468">
        <v>2021</v>
      </c>
      <c r="DC3" s="468">
        <v>2022</v>
      </c>
      <c r="DD3" s="42"/>
      <c r="DE3" s="468">
        <v>2019</v>
      </c>
      <c r="DF3" s="468">
        <v>2020</v>
      </c>
      <c r="DG3" s="468">
        <v>2021</v>
      </c>
      <c r="DH3" s="468">
        <v>2022</v>
      </c>
      <c r="DI3" s="42"/>
      <c r="DJ3" s="468">
        <v>2019</v>
      </c>
      <c r="DK3" s="468">
        <v>2020</v>
      </c>
      <c r="DL3" s="468">
        <v>2021</v>
      </c>
      <c r="DM3" s="468">
        <v>2022</v>
      </c>
      <c r="DN3" s="42"/>
      <c r="DO3" s="468">
        <v>2019</v>
      </c>
      <c r="DP3" s="468">
        <v>2020</v>
      </c>
      <c r="DQ3" s="468">
        <v>2021</v>
      </c>
      <c r="DR3" s="468">
        <v>2022</v>
      </c>
      <c r="DS3" s="42"/>
      <c r="DT3" s="468">
        <v>2019</v>
      </c>
      <c r="DU3" s="468">
        <v>2020</v>
      </c>
      <c r="DV3" s="468">
        <v>2021</v>
      </c>
      <c r="DW3" s="468">
        <v>2022</v>
      </c>
      <c r="DX3" s="42"/>
      <c r="DY3" s="468">
        <v>2019</v>
      </c>
      <c r="DZ3" s="468">
        <v>2020</v>
      </c>
      <c r="EA3" s="468">
        <v>2021</v>
      </c>
      <c r="EB3" s="468">
        <v>2022</v>
      </c>
      <c r="EC3" s="42"/>
      <c r="ED3" s="468">
        <v>2019</v>
      </c>
      <c r="EE3" s="468">
        <v>2020</v>
      </c>
      <c r="EF3" s="468">
        <v>2021</v>
      </c>
      <c r="EG3" s="468">
        <v>2022</v>
      </c>
      <c r="EH3" s="42"/>
      <c r="EI3" s="468">
        <v>2019</v>
      </c>
      <c r="EJ3" s="468">
        <v>2020</v>
      </c>
      <c r="EK3" s="468">
        <v>2021</v>
      </c>
      <c r="EL3" s="468">
        <v>2022</v>
      </c>
      <c r="EM3" s="42"/>
      <c r="EN3" s="468">
        <v>2019</v>
      </c>
      <c r="EO3" s="468">
        <v>2020</v>
      </c>
      <c r="EP3" s="468">
        <v>2021</v>
      </c>
      <c r="EQ3" s="468">
        <v>2022</v>
      </c>
      <c r="ER3" s="42"/>
      <c r="ES3" s="468">
        <v>2019</v>
      </c>
      <c r="ET3" s="468">
        <v>2020</v>
      </c>
      <c r="EU3" s="468">
        <v>2021</v>
      </c>
      <c r="EV3" s="468">
        <v>2022</v>
      </c>
      <c r="EW3" s="42"/>
      <c r="EX3" s="468">
        <v>2019</v>
      </c>
      <c r="EY3" s="468">
        <v>2020</v>
      </c>
      <c r="EZ3" s="468">
        <v>2021</v>
      </c>
      <c r="FA3" s="468">
        <v>2022</v>
      </c>
      <c r="FB3" s="42"/>
      <c r="FC3" s="468">
        <v>2019</v>
      </c>
      <c r="FD3" s="468">
        <v>2020</v>
      </c>
      <c r="FE3" s="468">
        <v>2021</v>
      </c>
      <c r="FF3" s="468">
        <v>2022</v>
      </c>
      <c r="FG3" s="42"/>
      <c r="FH3" s="468">
        <v>2019</v>
      </c>
      <c r="FI3" s="468">
        <v>2020</v>
      </c>
      <c r="FJ3" s="468">
        <v>2021</v>
      </c>
      <c r="FK3" s="468">
        <v>2022</v>
      </c>
      <c r="FL3" s="42"/>
      <c r="FM3" s="468">
        <v>2019</v>
      </c>
      <c r="FN3" s="468">
        <v>2020</v>
      </c>
      <c r="FO3" s="468">
        <v>2021</v>
      </c>
      <c r="FP3" s="468">
        <v>2022</v>
      </c>
      <c r="FQ3" s="42"/>
      <c r="FR3" s="468">
        <v>2019</v>
      </c>
      <c r="FS3" s="468">
        <v>2020</v>
      </c>
      <c r="FT3" s="468">
        <v>2021</v>
      </c>
      <c r="FU3" s="468">
        <v>2022</v>
      </c>
      <c r="FV3" s="42"/>
      <c r="FW3" s="468">
        <v>2019</v>
      </c>
      <c r="FX3" s="468">
        <v>2020</v>
      </c>
      <c r="FY3" s="468">
        <v>2021</v>
      </c>
      <c r="FZ3" s="468">
        <v>2022</v>
      </c>
      <c r="GA3" s="42"/>
      <c r="GB3" s="468">
        <v>2019</v>
      </c>
      <c r="GC3" s="468">
        <v>2020</v>
      </c>
      <c r="GD3" s="468">
        <v>2021</v>
      </c>
      <c r="GE3" s="468">
        <v>2022</v>
      </c>
      <c r="GF3" s="42"/>
      <c r="GG3" s="468">
        <v>2019</v>
      </c>
      <c r="GH3" s="468">
        <v>2020</v>
      </c>
      <c r="GI3" s="468">
        <v>2021</v>
      </c>
      <c r="GJ3" s="468">
        <v>2022</v>
      </c>
      <c r="GK3" s="42"/>
      <c r="GL3" s="468">
        <v>2019</v>
      </c>
      <c r="GM3" s="468">
        <v>2020</v>
      </c>
      <c r="GN3" s="468">
        <v>2021</v>
      </c>
      <c r="GO3" s="468">
        <v>2022</v>
      </c>
      <c r="GP3" s="42"/>
      <c r="GQ3" s="468">
        <v>2019</v>
      </c>
      <c r="GR3" s="468">
        <v>2020</v>
      </c>
      <c r="GS3" s="468">
        <v>2021</v>
      </c>
      <c r="GT3" s="468">
        <v>2022</v>
      </c>
      <c r="GU3" s="42"/>
      <c r="GV3" s="468">
        <v>2019</v>
      </c>
      <c r="GW3" s="468">
        <v>2020</v>
      </c>
      <c r="GX3" s="468">
        <v>2021</v>
      </c>
      <c r="GY3" s="468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7">
        <v>0.25</v>
      </c>
      <c r="E4" s="467">
        <v>0.5</v>
      </c>
      <c r="F4" s="467">
        <v>0.75</v>
      </c>
      <c r="G4" s="467">
        <v>1</v>
      </c>
      <c r="H4" s="42"/>
      <c r="I4" s="467">
        <v>0.25</v>
      </c>
      <c r="J4" s="467">
        <v>0.5</v>
      </c>
      <c r="K4" s="467">
        <v>0.75</v>
      </c>
      <c r="L4" s="467">
        <v>1</v>
      </c>
      <c r="M4" s="42"/>
      <c r="N4" s="467">
        <v>0.25</v>
      </c>
      <c r="O4" s="467">
        <v>0.5</v>
      </c>
      <c r="P4" s="467">
        <v>0.75</v>
      </c>
      <c r="Q4" s="467">
        <v>1</v>
      </c>
      <c r="R4" s="42"/>
      <c r="S4" s="467">
        <v>0.25</v>
      </c>
      <c r="T4" s="467">
        <v>0.5</v>
      </c>
      <c r="U4" s="467">
        <v>0.75</v>
      </c>
      <c r="V4" s="467">
        <v>1</v>
      </c>
      <c r="W4" s="42"/>
      <c r="X4" s="467">
        <v>0.25</v>
      </c>
      <c r="Y4" s="467">
        <v>0.5</v>
      </c>
      <c r="Z4" s="467">
        <v>0.75</v>
      </c>
      <c r="AA4" s="467">
        <v>1</v>
      </c>
      <c r="AB4" s="42"/>
      <c r="AC4" s="467">
        <v>0.25</v>
      </c>
      <c r="AD4" s="467">
        <v>0.5</v>
      </c>
      <c r="AE4" s="467">
        <v>0.75</v>
      </c>
      <c r="AF4" s="467">
        <v>1</v>
      </c>
      <c r="AG4" s="42"/>
      <c r="AH4" s="467">
        <v>0.25</v>
      </c>
      <c r="AI4" s="467">
        <v>0.5</v>
      </c>
      <c r="AJ4" s="467">
        <v>0.75</v>
      </c>
      <c r="AK4" s="467">
        <v>1</v>
      </c>
      <c r="AL4" s="42"/>
      <c r="AM4" s="467">
        <v>0.25</v>
      </c>
      <c r="AN4" s="467">
        <v>0.5</v>
      </c>
      <c r="AO4" s="467">
        <v>0.75</v>
      </c>
      <c r="AP4" s="467">
        <v>1</v>
      </c>
      <c r="AQ4" s="42"/>
      <c r="AR4" s="467">
        <v>0.25</v>
      </c>
      <c r="AS4" s="467">
        <v>0.5</v>
      </c>
      <c r="AT4" s="467">
        <v>0.75</v>
      </c>
      <c r="AU4" s="467">
        <v>1</v>
      </c>
      <c r="AV4" s="42"/>
      <c r="AW4" s="467">
        <v>0.25</v>
      </c>
      <c r="AX4" s="467">
        <v>0.5</v>
      </c>
      <c r="AY4" s="467">
        <v>0.75</v>
      </c>
      <c r="AZ4" s="467">
        <v>1</v>
      </c>
      <c r="BA4" s="42"/>
      <c r="BB4" s="467">
        <v>0.25</v>
      </c>
      <c r="BC4" s="467">
        <v>0.5</v>
      </c>
      <c r="BD4" s="467">
        <v>0.75</v>
      </c>
      <c r="BE4" s="467">
        <v>1</v>
      </c>
      <c r="BF4" s="42"/>
      <c r="BG4" s="467">
        <v>0.25</v>
      </c>
      <c r="BH4" s="467">
        <v>0.5</v>
      </c>
      <c r="BI4" s="467">
        <v>0.75</v>
      </c>
      <c r="BJ4" s="467">
        <v>1</v>
      </c>
      <c r="BK4" s="42"/>
      <c r="BL4" s="467">
        <v>0.25</v>
      </c>
      <c r="BM4" s="467">
        <v>0.5</v>
      </c>
      <c r="BN4" s="467">
        <v>0.75</v>
      </c>
      <c r="BO4" s="467">
        <v>1</v>
      </c>
      <c r="BP4" s="42"/>
      <c r="BQ4" s="467">
        <v>0.25</v>
      </c>
      <c r="BR4" s="467">
        <v>0.5</v>
      </c>
      <c r="BS4" s="467">
        <v>0.75</v>
      </c>
      <c r="BT4" s="467">
        <v>1</v>
      </c>
      <c r="BU4" s="42"/>
      <c r="BV4" s="467">
        <v>0.25</v>
      </c>
      <c r="BW4" s="467">
        <v>0.5</v>
      </c>
      <c r="BX4" s="467">
        <v>0.75</v>
      </c>
      <c r="BY4" s="467">
        <v>1</v>
      </c>
      <c r="BZ4" s="42"/>
      <c r="CA4" s="467">
        <v>0.25</v>
      </c>
      <c r="CB4" s="467">
        <v>0.5</v>
      </c>
      <c r="CC4" s="467">
        <v>0.75</v>
      </c>
      <c r="CD4" s="467">
        <v>1</v>
      </c>
      <c r="CE4" s="42"/>
      <c r="CF4" s="467">
        <v>0.25</v>
      </c>
      <c r="CG4" s="467">
        <v>0.5</v>
      </c>
      <c r="CH4" s="467">
        <v>0.75</v>
      </c>
      <c r="CI4" s="467">
        <v>1</v>
      </c>
      <c r="CJ4" s="42"/>
      <c r="CK4" s="467">
        <v>0.25</v>
      </c>
      <c r="CL4" s="467">
        <v>0.5</v>
      </c>
      <c r="CM4" s="467">
        <v>0.75</v>
      </c>
      <c r="CN4" s="467">
        <v>1</v>
      </c>
      <c r="CO4" s="42"/>
      <c r="CP4" s="467">
        <v>0.25</v>
      </c>
      <c r="CQ4" s="467">
        <v>0.5</v>
      </c>
      <c r="CR4" s="467">
        <v>0.75</v>
      </c>
      <c r="CS4" s="467">
        <v>1</v>
      </c>
      <c r="CT4" s="42"/>
      <c r="CU4" s="467">
        <v>0.25</v>
      </c>
      <c r="CV4" s="467">
        <v>0.5</v>
      </c>
      <c r="CW4" s="467">
        <v>0.75</v>
      </c>
      <c r="CX4" s="467">
        <v>1</v>
      </c>
      <c r="CY4" s="42"/>
      <c r="CZ4" s="467">
        <v>0.25</v>
      </c>
      <c r="DA4" s="467">
        <v>0.5</v>
      </c>
      <c r="DB4" s="467">
        <v>0.75</v>
      </c>
      <c r="DC4" s="467">
        <v>1</v>
      </c>
      <c r="DD4" s="42"/>
      <c r="DE4" s="467">
        <v>0.25</v>
      </c>
      <c r="DF4" s="467">
        <v>0.5</v>
      </c>
      <c r="DG4" s="467">
        <v>0.75</v>
      </c>
      <c r="DH4" s="467">
        <v>1</v>
      </c>
      <c r="DI4" s="42"/>
      <c r="DJ4" s="467">
        <v>0.25</v>
      </c>
      <c r="DK4" s="467">
        <v>0.5</v>
      </c>
      <c r="DL4" s="467">
        <v>0.75</v>
      </c>
      <c r="DM4" s="467">
        <v>1</v>
      </c>
      <c r="DN4" s="42"/>
      <c r="DO4" s="467">
        <v>0.25</v>
      </c>
      <c r="DP4" s="467">
        <v>0.5</v>
      </c>
      <c r="DQ4" s="467">
        <v>0.75</v>
      </c>
      <c r="DR4" s="467">
        <v>1</v>
      </c>
      <c r="DS4" s="42"/>
      <c r="DT4" s="467">
        <v>0.25</v>
      </c>
      <c r="DU4" s="467">
        <v>0.5</v>
      </c>
      <c r="DV4" s="467">
        <v>0.75</v>
      </c>
      <c r="DW4" s="467">
        <v>1</v>
      </c>
      <c r="DX4" s="42"/>
      <c r="DY4" s="467">
        <v>0.25</v>
      </c>
      <c r="DZ4" s="467">
        <v>0.5</v>
      </c>
      <c r="EA4" s="467">
        <v>0.75</v>
      </c>
      <c r="EB4" s="467">
        <v>1</v>
      </c>
      <c r="EC4" s="42"/>
      <c r="ED4" s="467">
        <v>0.25</v>
      </c>
      <c r="EE4" s="467">
        <v>0.5</v>
      </c>
      <c r="EF4" s="467">
        <v>0.75</v>
      </c>
      <c r="EG4" s="467">
        <v>1</v>
      </c>
      <c r="EH4" s="42"/>
      <c r="EI4" s="467">
        <v>0.25</v>
      </c>
      <c r="EJ4" s="467">
        <v>0.5</v>
      </c>
      <c r="EK4" s="467">
        <v>0.75</v>
      </c>
      <c r="EL4" s="467">
        <v>1</v>
      </c>
      <c r="EM4" s="42"/>
      <c r="EN4" s="467">
        <v>0.25</v>
      </c>
      <c r="EO4" s="467">
        <v>0.5</v>
      </c>
      <c r="EP4" s="467">
        <v>0.75</v>
      </c>
      <c r="EQ4" s="467">
        <v>1</v>
      </c>
      <c r="ER4" s="42"/>
      <c r="ES4" s="467">
        <v>0.25</v>
      </c>
      <c r="ET4" s="467">
        <v>0.5</v>
      </c>
      <c r="EU4" s="467">
        <v>0.75</v>
      </c>
      <c r="EV4" s="467">
        <v>1</v>
      </c>
      <c r="EW4" s="42"/>
      <c r="EX4" s="467">
        <v>0.25</v>
      </c>
      <c r="EY4" s="467">
        <v>0.5</v>
      </c>
      <c r="EZ4" s="467">
        <v>0.75</v>
      </c>
      <c r="FA4" s="467">
        <v>1</v>
      </c>
      <c r="FB4" s="42"/>
      <c r="FC4" s="467">
        <v>0.25</v>
      </c>
      <c r="FD4" s="467">
        <v>0.5</v>
      </c>
      <c r="FE4" s="467">
        <v>0.75</v>
      </c>
      <c r="FF4" s="467">
        <v>1</v>
      </c>
      <c r="FG4" s="42"/>
      <c r="FH4" s="467">
        <v>0.25</v>
      </c>
      <c r="FI4" s="467">
        <v>0.5</v>
      </c>
      <c r="FJ4" s="467">
        <v>0.75</v>
      </c>
      <c r="FK4" s="467">
        <v>1</v>
      </c>
      <c r="FL4" s="42"/>
      <c r="FM4" s="467">
        <v>0.25</v>
      </c>
      <c r="FN4" s="467">
        <v>0.5</v>
      </c>
      <c r="FO4" s="467">
        <v>0.75</v>
      </c>
      <c r="FP4" s="467">
        <v>1</v>
      </c>
      <c r="FQ4" s="42"/>
      <c r="FR4" s="467">
        <v>0.25</v>
      </c>
      <c r="FS4" s="467">
        <v>0.5</v>
      </c>
      <c r="FT4" s="467">
        <v>0.75</v>
      </c>
      <c r="FU4" s="467">
        <v>1</v>
      </c>
      <c r="FV4" s="42"/>
      <c r="FW4" s="467">
        <v>0.25</v>
      </c>
      <c r="FX4" s="467">
        <v>0.5</v>
      </c>
      <c r="FY4" s="467">
        <v>0.75</v>
      </c>
      <c r="FZ4" s="467">
        <v>1</v>
      </c>
      <c r="GA4" s="42"/>
      <c r="GB4" s="467">
        <v>0.25</v>
      </c>
      <c r="GC4" s="467">
        <v>0.5</v>
      </c>
      <c r="GD4" s="467">
        <v>0.75</v>
      </c>
      <c r="GE4" s="467">
        <v>1</v>
      </c>
      <c r="GF4" s="472"/>
      <c r="GG4" s="467">
        <v>0.25</v>
      </c>
      <c r="GH4" s="467">
        <v>0.5</v>
      </c>
      <c r="GI4" s="467">
        <v>0.75</v>
      </c>
      <c r="GJ4" s="467">
        <v>1</v>
      </c>
      <c r="GK4" s="472"/>
      <c r="GL4" s="467">
        <v>0.25</v>
      </c>
      <c r="GM4" s="467">
        <v>0.5</v>
      </c>
      <c r="GN4" s="467">
        <v>0.75</v>
      </c>
      <c r="GO4" s="467">
        <v>1</v>
      </c>
      <c r="GP4" s="472"/>
      <c r="GQ4" s="467">
        <v>0.25</v>
      </c>
      <c r="GR4" s="467">
        <v>0.5</v>
      </c>
      <c r="GS4" s="467">
        <v>0.75</v>
      </c>
      <c r="GT4" s="467">
        <v>1</v>
      </c>
      <c r="GU4" s="472"/>
      <c r="GV4" s="467">
        <v>0.25</v>
      </c>
      <c r="GW4" s="467">
        <v>0.5</v>
      </c>
      <c r="GX4" s="467">
        <v>0.75</v>
      </c>
      <c r="GY4" s="467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4"/>
      <c r="AO5" s="37"/>
      <c r="AP5" s="464"/>
      <c r="AQ5" s="42"/>
      <c r="AR5" s="464"/>
      <c r="AS5" s="37"/>
      <c r="AT5" s="464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R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2"/>
      <c r="GG5" s="37"/>
      <c r="GH5" s="37"/>
      <c r="GI5" s="37"/>
      <c r="GJ5" s="37"/>
      <c r="GK5" s="472"/>
      <c r="GL5" s="37"/>
      <c r="GM5" s="37"/>
      <c r="GN5" s="37"/>
      <c r="GO5" s="37"/>
      <c r="GP5" s="472"/>
      <c r="GQ5" s="37"/>
      <c r="GR5" s="37"/>
      <c r="GS5" s="37"/>
      <c r="GT5" s="37"/>
      <c r="GU5" s="472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3409</v>
      </c>
      <c r="B6" s="46">
        <f t="shared" ref="B6:B37" si="0">SUM(D6:AAO6)</f>
        <v>2519.8000000000029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2"/>
      <c r="I6" s="50">
        <v>0</v>
      </c>
      <c r="J6" s="50">
        <v>0</v>
      </c>
      <c r="K6" s="50">
        <v>0</v>
      </c>
      <c r="L6" s="50">
        <f>'Punten per wedstrijd'!E5</f>
        <v>187.8</v>
      </c>
      <c r="M6" s="472"/>
      <c r="N6" s="50">
        <v>0</v>
      </c>
      <c r="O6" s="50">
        <v>0</v>
      </c>
      <c r="P6" s="50">
        <v>0</v>
      </c>
      <c r="Q6" s="50">
        <f>'Punten per wedstrijd'!F109</f>
        <v>751.7</v>
      </c>
      <c r="R6" s="472"/>
      <c r="S6" s="460">
        <v>0</v>
      </c>
      <c r="T6" s="50">
        <v>0</v>
      </c>
      <c r="U6" s="510">
        <v>0</v>
      </c>
      <c r="V6" s="50">
        <f>'Punten per wedstrijd'!F5</f>
        <v>282.40000000000009</v>
      </c>
      <c r="W6" s="472"/>
      <c r="X6" s="50">
        <v>0</v>
      </c>
      <c r="Y6" s="50">
        <v>0</v>
      </c>
      <c r="Z6" s="50">
        <v>0</v>
      </c>
      <c r="AA6" s="50">
        <v>97.400000000000091</v>
      </c>
      <c r="AB6" s="472"/>
      <c r="AC6" s="50">
        <v>0</v>
      </c>
      <c r="AD6" s="50">
        <v>0</v>
      </c>
      <c r="AE6" s="50">
        <v>0</v>
      </c>
      <c r="AF6" s="530">
        <v>520.60000000000127</v>
      </c>
      <c r="AG6" s="472"/>
      <c r="AH6" s="50">
        <v>0</v>
      </c>
      <c r="AI6" s="50">
        <v>0</v>
      </c>
      <c r="AJ6" s="50">
        <v>0</v>
      </c>
      <c r="AK6" s="50">
        <v>449.80000000000155</v>
      </c>
      <c r="AL6" s="472"/>
      <c r="AM6" s="50">
        <v>0</v>
      </c>
      <c r="AN6" s="50">
        <v>0</v>
      </c>
      <c r="AO6" s="50">
        <v>0</v>
      </c>
      <c r="AP6" s="50">
        <v>0</v>
      </c>
      <c r="AQ6" s="472"/>
      <c r="AR6" s="50">
        <v>0</v>
      </c>
      <c r="AS6" s="50">
        <v>0</v>
      </c>
      <c r="AT6" s="50">
        <v>0</v>
      </c>
      <c r="AU6" s="50">
        <v>0</v>
      </c>
      <c r="AV6" s="472"/>
      <c r="AW6" s="50">
        <v>0</v>
      </c>
      <c r="AX6" s="50">
        <v>0</v>
      </c>
      <c r="AY6" s="50">
        <v>0</v>
      </c>
      <c r="AZ6" s="50">
        <v>0</v>
      </c>
      <c r="BA6" s="472"/>
      <c r="BB6" s="50">
        <v>0</v>
      </c>
      <c r="BC6" s="50">
        <v>0</v>
      </c>
      <c r="BD6" s="50">
        <v>0</v>
      </c>
      <c r="BE6" s="50">
        <v>0</v>
      </c>
      <c r="BF6" s="472"/>
      <c r="BG6" s="50">
        <v>0</v>
      </c>
      <c r="BH6" s="50">
        <v>0</v>
      </c>
      <c r="BI6" s="50">
        <v>0</v>
      </c>
      <c r="BJ6" s="50">
        <v>0</v>
      </c>
      <c r="BK6" s="472"/>
      <c r="BL6" s="50">
        <v>0</v>
      </c>
      <c r="BM6" s="50">
        <v>0</v>
      </c>
      <c r="BN6" s="50">
        <v>0</v>
      </c>
      <c r="BO6" s="50">
        <v>0</v>
      </c>
      <c r="BP6" s="472"/>
      <c r="BQ6" s="50">
        <v>0</v>
      </c>
      <c r="BR6" s="50">
        <v>0</v>
      </c>
      <c r="BS6" s="50">
        <v>0</v>
      </c>
      <c r="BT6" s="50">
        <v>0</v>
      </c>
      <c r="BU6" s="472"/>
      <c r="BV6" s="50">
        <v>0</v>
      </c>
      <c r="BW6" s="50">
        <v>0</v>
      </c>
      <c r="BX6" s="50">
        <v>0</v>
      </c>
      <c r="BY6" s="50">
        <v>0</v>
      </c>
      <c r="BZ6" s="472"/>
      <c r="CA6" s="50">
        <v>0</v>
      </c>
      <c r="CB6" s="50">
        <v>0</v>
      </c>
      <c r="CC6" s="50">
        <v>0</v>
      </c>
      <c r="CD6" s="50">
        <v>0</v>
      </c>
      <c r="CE6" s="472"/>
      <c r="CF6" s="50">
        <v>0</v>
      </c>
      <c r="CG6" s="50">
        <v>0</v>
      </c>
      <c r="CH6" s="50">
        <v>0</v>
      </c>
      <c r="CI6" s="50">
        <v>0</v>
      </c>
      <c r="CJ6" s="472"/>
      <c r="CK6" s="50">
        <v>0</v>
      </c>
      <c r="CL6" s="50">
        <v>0</v>
      </c>
      <c r="CM6" s="50">
        <v>0</v>
      </c>
      <c r="CN6" s="50">
        <v>0</v>
      </c>
      <c r="CO6" s="472"/>
      <c r="CP6" s="50">
        <v>0</v>
      </c>
      <c r="CQ6" s="50">
        <v>0</v>
      </c>
      <c r="CR6" s="50">
        <v>0</v>
      </c>
      <c r="CS6" s="50">
        <v>0</v>
      </c>
      <c r="CT6" s="472"/>
      <c r="CU6" s="50">
        <v>0</v>
      </c>
      <c r="CV6" s="50">
        <v>0</v>
      </c>
      <c r="CW6" s="50">
        <v>0</v>
      </c>
      <c r="CX6" s="50">
        <v>0</v>
      </c>
      <c r="CY6" s="472"/>
      <c r="CZ6" s="50">
        <v>0</v>
      </c>
      <c r="DA6" s="50">
        <v>0</v>
      </c>
      <c r="DB6" s="50">
        <v>0</v>
      </c>
      <c r="DC6" s="50">
        <v>0</v>
      </c>
      <c r="DD6" s="472"/>
      <c r="DE6" s="50">
        <v>0</v>
      </c>
      <c r="DF6" s="50">
        <v>0</v>
      </c>
      <c r="DG6" s="50">
        <v>0</v>
      </c>
      <c r="DH6" s="50">
        <v>0</v>
      </c>
      <c r="DI6" s="472"/>
      <c r="DJ6" s="50">
        <v>0</v>
      </c>
      <c r="DK6" s="50">
        <v>0</v>
      </c>
      <c r="DL6" s="50">
        <v>0</v>
      </c>
      <c r="DM6" s="50">
        <v>0</v>
      </c>
      <c r="DN6" s="472"/>
      <c r="DO6" s="50">
        <v>0</v>
      </c>
      <c r="DP6" s="50">
        <v>0</v>
      </c>
      <c r="DQ6" s="50">
        <v>0</v>
      </c>
      <c r="DR6" s="50">
        <v>0</v>
      </c>
      <c r="DS6" s="472"/>
      <c r="DT6" s="50">
        <v>0</v>
      </c>
      <c r="DU6" s="50">
        <v>0</v>
      </c>
      <c r="DV6" s="50">
        <v>0</v>
      </c>
      <c r="DW6" s="50">
        <v>0</v>
      </c>
      <c r="DX6" s="472"/>
      <c r="DY6" s="50">
        <v>0</v>
      </c>
      <c r="DZ6" s="50">
        <v>0</v>
      </c>
      <c r="EA6" s="50">
        <v>0</v>
      </c>
      <c r="EB6" s="50">
        <v>0</v>
      </c>
      <c r="EC6" s="472"/>
      <c r="ED6" s="50">
        <v>0</v>
      </c>
      <c r="EE6" s="50">
        <v>0</v>
      </c>
      <c r="EF6" s="50">
        <v>0</v>
      </c>
      <c r="EG6" s="50">
        <v>0</v>
      </c>
      <c r="EH6" s="472"/>
      <c r="EI6" s="50">
        <v>0</v>
      </c>
      <c r="EJ6" s="50">
        <v>0</v>
      </c>
      <c r="EK6" s="50">
        <v>0</v>
      </c>
      <c r="EL6" s="50">
        <v>0</v>
      </c>
      <c r="EM6" s="472"/>
      <c r="EN6" s="50">
        <v>0</v>
      </c>
      <c r="EO6" s="50">
        <v>0</v>
      </c>
      <c r="EP6" s="50">
        <v>0</v>
      </c>
      <c r="EQ6" s="50">
        <v>0</v>
      </c>
      <c r="ER6" s="472"/>
      <c r="ES6" s="50">
        <v>0</v>
      </c>
      <c r="ET6" s="50">
        <v>0</v>
      </c>
      <c r="EU6" s="50">
        <v>0</v>
      </c>
      <c r="EV6" s="50">
        <v>0</v>
      </c>
      <c r="EW6" s="472"/>
      <c r="EX6" s="50">
        <v>0</v>
      </c>
      <c r="EY6" s="50">
        <v>0</v>
      </c>
      <c r="EZ6" s="50">
        <v>0</v>
      </c>
      <c r="FA6" s="50">
        <v>0</v>
      </c>
      <c r="FB6" s="472"/>
      <c r="FC6" s="50">
        <v>0</v>
      </c>
      <c r="FD6" s="50">
        <v>0</v>
      </c>
      <c r="FE6" s="50">
        <v>0</v>
      </c>
      <c r="FF6" s="50">
        <v>0</v>
      </c>
      <c r="FG6" s="472"/>
      <c r="FH6" s="50">
        <v>0</v>
      </c>
      <c r="FI6" s="50">
        <v>0</v>
      </c>
      <c r="FJ6" s="50">
        <v>0</v>
      </c>
      <c r="FK6" s="50">
        <v>0</v>
      </c>
      <c r="FL6" s="472"/>
      <c r="FM6" s="50">
        <v>0</v>
      </c>
      <c r="FN6" s="50">
        <v>0</v>
      </c>
      <c r="FO6" s="50">
        <v>0</v>
      </c>
      <c r="FP6" s="50">
        <v>0</v>
      </c>
      <c r="FQ6" s="472"/>
      <c r="FR6" s="50">
        <v>0</v>
      </c>
      <c r="FS6" s="50">
        <v>0</v>
      </c>
      <c r="FT6" s="50">
        <v>0</v>
      </c>
      <c r="FU6" s="50">
        <v>0</v>
      </c>
      <c r="FV6" s="472"/>
      <c r="FW6" s="50">
        <v>0</v>
      </c>
      <c r="FX6" s="50">
        <v>0</v>
      </c>
      <c r="FY6" s="50">
        <v>0</v>
      </c>
      <c r="FZ6" s="50">
        <v>0</v>
      </c>
      <c r="GA6" s="472"/>
      <c r="GB6" s="50">
        <v>0</v>
      </c>
      <c r="GC6" s="50">
        <v>0</v>
      </c>
      <c r="GD6" s="50">
        <v>0</v>
      </c>
      <c r="GE6" s="50">
        <v>0</v>
      </c>
      <c r="GF6" s="472"/>
      <c r="GG6" s="50">
        <v>0</v>
      </c>
      <c r="GH6" s="50">
        <v>0</v>
      </c>
      <c r="GI6" s="50">
        <v>0</v>
      </c>
      <c r="GJ6" s="50">
        <v>0</v>
      </c>
      <c r="GK6" s="472"/>
      <c r="GL6" s="50">
        <v>0</v>
      </c>
      <c r="GM6" s="50">
        <v>0</v>
      </c>
      <c r="GN6" s="50">
        <v>0</v>
      </c>
      <c r="GO6" s="50">
        <v>0</v>
      </c>
      <c r="GP6" s="472"/>
      <c r="GQ6" s="50">
        <v>0</v>
      </c>
      <c r="GR6" s="50">
        <v>0</v>
      </c>
      <c r="GS6" s="50">
        <v>0</v>
      </c>
      <c r="GT6" s="50">
        <v>0</v>
      </c>
      <c r="GU6" s="472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2025</v>
      </c>
      <c r="B7" s="46">
        <f t="shared" si="0"/>
        <v>36614.074999999822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2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2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72"/>
      <c r="S7" s="460">
        <v>0</v>
      </c>
      <c r="T7" s="50">
        <v>33</v>
      </c>
      <c r="U7" s="510">
        <v>132.00000000000068</v>
      </c>
      <c r="V7" s="50">
        <f>'Punten per wedstrijd'!F6</f>
        <v>52.000000000000682</v>
      </c>
      <c r="W7" s="472"/>
      <c r="X7" s="50">
        <v>0</v>
      </c>
      <c r="Y7" s="50">
        <v>343.15</v>
      </c>
      <c r="Z7" s="50">
        <v>260.625</v>
      </c>
      <c r="AA7" s="50">
        <v>117.10000000000036</v>
      </c>
      <c r="AB7" s="472"/>
      <c r="AC7" s="50">
        <v>0</v>
      </c>
      <c r="AD7" s="50">
        <v>137.04999999999984</v>
      </c>
      <c r="AE7" s="50">
        <v>427.64999999999986</v>
      </c>
      <c r="AF7" s="530">
        <v>666.99999999999955</v>
      </c>
      <c r="AG7" s="472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72"/>
      <c r="AM7" s="50">
        <v>0</v>
      </c>
      <c r="AN7" s="50">
        <v>0</v>
      </c>
      <c r="AO7" s="50">
        <v>278.24999999999966</v>
      </c>
      <c r="AP7" s="50">
        <v>82.699999999999363</v>
      </c>
      <c r="AQ7" s="472"/>
      <c r="AR7" s="50">
        <v>0</v>
      </c>
      <c r="AS7" s="50">
        <v>0</v>
      </c>
      <c r="AT7" s="50">
        <v>85.499999999999659</v>
      </c>
      <c r="AU7" s="50">
        <v>145.09999999999945</v>
      </c>
      <c r="AV7" s="472"/>
      <c r="AW7" s="50">
        <v>0</v>
      </c>
      <c r="AX7" s="50">
        <v>0</v>
      </c>
      <c r="AY7" s="50">
        <v>569.17500000000109</v>
      </c>
      <c r="AZ7" s="50">
        <v>1046.199999999998</v>
      </c>
      <c r="BA7" s="472"/>
      <c r="BB7" s="50">
        <v>0</v>
      </c>
      <c r="BC7" s="50">
        <v>0</v>
      </c>
      <c r="BD7" s="50">
        <v>118.49999999999966</v>
      </c>
      <c r="BE7" s="50">
        <v>294.49999999999955</v>
      </c>
      <c r="BF7" s="472"/>
      <c r="BG7" s="50">
        <v>0</v>
      </c>
      <c r="BH7" s="50">
        <v>0</v>
      </c>
      <c r="BI7" s="50">
        <v>117</v>
      </c>
      <c r="BJ7" s="50">
        <v>308.699999999998</v>
      </c>
      <c r="BK7" s="472"/>
      <c r="BL7" s="50">
        <v>0</v>
      </c>
      <c r="BM7" s="50">
        <v>0</v>
      </c>
      <c r="BN7" s="50">
        <v>3.9000000000019099</v>
      </c>
      <c r="BO7" s="50">
        <v>0</v>
      </c>
      <c r="BP7" s="472"/>
      <c r="BQ7" s="50">
        <v>0</v>
      </c>
      <c r="BR7" s="50">
        <v>0</v>
      </c>
      <c r="BS7" s="50">
        <v>174.82500000000095</v>
      </c>
      <c r="BT7" s="50">
        <v>61.999999999998181</v>
      </c>
      <c r="BU7" s="472"/>
      <c r="BV7" s="50">
        <v>0</v>
      </c>
      <c r="BW7" s="50">
        <v>0</v>
      </c>
      <c r="BX7" s="50">
        <v>803.17500000000177</v>
      </c>
      <c r="BY7" s="50">
        <v>950.39999999999782</v>
      </c>
      <c r="BZ7" s="472"/>
      <c r="CA7" s="50">
        <v>0</v>
      </c>
      <c r="CB7" s="50">
        <v>0</v>
      </c>
      <c r="CC7" s="50">
        <v>137.99999999999181</v>
      </c>
      <c r="CD7" s="50">
        <v>137.89999999999691</v>
      </c>
      <c r="CE7" s="472"/>
      <c r="CF7" s="50">
        <v>0</v>
      </c>
      <c r="CG7" s="50">
        <v>0</v>
      </c>
      <c r="CH7" s="50">
        <v>267.97500000000082</v>
      </c>
      <c r="CI7" s="50">
        <v>7.6999999999989086</v>
      </c>
      <c r="CJ7" s="472"/>
      <c r="CK7" s="50">
        <v>0</v>
      </c>
      <c r="CL7" s="50">
        <v>0</v>
      </c>
      <c r="CM7" s="50">
        <v>419.77500000000191</v>
      </c>
      <c r="CN7" s="50">
        <v>391.79999999999654</v>
      </c>
      <c r="CO7" s="472"/>
      <c r="CP7" s="50">
        <v>0</v>
      </c>
      <c r="CQ7" s="50">
        <v>0</v>
      </c>
      <c r="CR7" s="50">
        <v>380.25000000000136</v>
      </c>
      <c r="CS7" s="50">
        <v>500.79999999999836</v>
      </c>
      <c r="CT7" s="472"/>
      <c r="CU7" s="50">
        <v>0</v>
      </c>
      <c r="CV7" s="50">
        <v>0</v>
      </c>
      <c r="CW7" s="50">
        <v>206.40000000000055</v>
      </c>
      <c r="CX7" s="50">
        <v>409.90000000000146</v>
      </c>
      <c r="CY7" s="472"/>
      <c r="CZ7" s="50">
        <v>0</v>
      </c>
      <c r="DA7" s="50">
        <v>0</v>
      </c>
      <c r="DB7" s="50">
        <v>0</v>
      </c>
      <c r="DC7" s="50">
        <v>183.00000000000182</v>
      </c>
      <c r="DD7" s="472"/>
      <c r="DE7" s="50">
        <v>0</v>
      </c>
      <c r="DF7" s="50">
        <v>0</v>
      </c>
      <c r="DG7" s="50">
        <v>2436.1499999999992</v>
      </c>
      <c r="DH7" s="50">
        <v>3025.0999999999995</v>
      </c>
      <c r="DI7" s="472"/>
      <c r="DJ7" s="50">
        <v>0</v>
      </c>
      <c r="DK7" s="50">
        <v>0</v>
      </c>
      <c r="DL7" s="50">
        <v>0</v>
      </c>
      <c r="DM7" s="50">
        <v>0</v>
      </c>
      <c r="DN7" s="472"/>
      <c r="DO7" s="50">
        <v>0</v>
      </c>
      <c r="DP7" s="50">
        <v>0</v>
      </c>
      <c r="DQ7" s="50">
        <v>264.14999999999918</v>
      </c>
      <c r="DR7" s="50">
        <v>302.40000000000327</v>
      </c>
      <c r="DS7" s="472"/>
      <c r="DT7" s="50">
        <v>0</v>
      </c>
      <c r="DU7" s="50">
        <v>0</v>
      </c>
      <c r="DV7" s="50">
        <v>459.674999999997</v>
      </c>
      <c r="DW7" s="50">
        <v>350.19999999999891</v>
      </c>
      <c r="DX7" s="472"/>
      <c r="DY7" s="50">
        <v>0</v>
      </c>
      <c r="DZ7" s="50">
        <v>0</v>
      </c>
      <c r="EA7" s="50">
        <v>2635.6499999998982</v>
      </c>
      <c r="EB7" s="50">
        <v>1715.49999999998</v>
      </c>
      <c r="EC7" s="472"/>
      <c r="ED7" s="50">
        <v>0</v>
      </c>
      <c r="EE7" s="50">
        <v>0</v>
      </c>
      <c r="EF7" s="50">
        <v>0</v>
      </c>
      <c r="EG7" s="50">
        <v>0</v>
      </c>
      <c r="EH7" s="472"/>
      <c r="EI7" s="50">
        <v>0</v>
      </c>
      <c r="EJ7" s="50">
        <v>0</v>
      </c>
      <c r="EK7" s="50">
        <v>83.549999999992906</v>
      </c>
      <c r="EL7" s="50">
        <v>304.10000000000036</v>
      </c>
      <c r="EM7" s="472"/>
      <c r="EN7" s="50">
        <v>0</v>
      </c>
      <c r="EO7" s="50">
        <v>0</v>
      </c>
      <c r="EP7" s="50">
        <v>47.774999999995089</v>
      </c>
      <c r="EQ7" s="50">
        <v>244.40000000000146</v>
      </c>
      <c r="ER7" s="472"/>
      <c r="ES7" s="50">
        <v>0</v>
      </c>
      <c r="ET7" s="50">
        <v>0</v>
      </c>
      <c r="EU7" s="50">
        <v>57.149999999995089</v>
      </c>
      <c r="EV7" s="50">
        <v>0</v>
      </c>
      <c r="EW7" s="472"/>
      <c r="EX7" s="50">
        <v>0</v>
      </c>
      <c r="EY7" s="50">
        <v>0</v>
      </c>
      <c r="EZ7" s="50">
        <v>0</v>
      </c>
      <c r="FA7" s="50">
        <v>206.40000000000146</v>
      </c>
      <c r="FB7" s="472"/>
      <c r="FC7" s="50">
        <v>0</v>
      </c>
      <c r="FD7" s="50">
        <v>0</v>
      </c>
      <c r="FE7" s="50">
        <v>2453.2500000000246</v>
      </c>
      <c r="FF7" s="50">
        <v>4374.7</v>
      </c>
      <c r="FG7" s="472"/>
      <c r="FH7" s="50">
        <v>0</v>
      </c>
      <c r="FI7" s="50">
        <v>0</v>
      </c>
      <c r="FJ7" s="50">
        <v>97.499999999994543</v>
      </c>
      <c r="FK7" s="50">
        <v>141.89999999999964</v>
      </c>
      <c r="FL7" s="472"/>
      <c r="FM7" s="50">
        <v>0</v>
      </c>
      <c r="FN7" s="50">
        <v>0</v>
      </c>
      <c r="FO7" s="50">
        <v>0</v>
      </c>
      <c r="FP7" s="50">
        <v>236.00000000000182</v>
      </c>
      <c r="FQ7" s="472"/>
      <c r="FR7" s="50">
        <v>0</v>
      </c>
      <c r="FS7" s="50">
        <v>0</v>
      </c>
      <c r="FT7" s="50">
        <v>0</v>
      </c>
      <c r="FU7" s="50">
        <v>247.89999999999782</v>
      </c>
      <c r="FV7" s="472"/>
      <c r="FW7" s="50">
        <v>0</v>
      </c>
      <c r="FX7" s="50">
        <v>0</v>
      </c>
      <c r="FY7" s="50">
        <v>0</v>
      </c>
      <c r="FZ7" s="50">
        <v>0</v>
      </c>
      <c r="GA7" s="472"/>
      <c r="GB7" s="50">
        <v>0</v>
      </c>
      <c r="GC7" s="50">
        <v>0</v>
      </c>
      <c r="GD7" s="50">
        <v>448.12499999999454</v>
      </c>
      <c r="GE7" s="50">
        <v>567.99999999999636</v>
      </c>
      <c r="GF7" s="472"/>
      <c r="GG7" s="50">
        <v>0</v>
      </c>
      <c r="GH7" s="50">
        <v>0</v>
      </c>
      <c r="GI7" s="50">
        <v>0</v>
      </c>
      <c r="GJ7" s="50">
        <v>0</v>
      </c>
      <c r="GK7" s="472"/>
      <c r="GL7" s="50">
        <v>0</v>
      </c>
      <c r="GM7" s="50">
        <v>0</v>
      </c>
      <c r="GN7" s="50">
        <v>542.24999999999727</v>
      </c>
      <c r="GO7" s="50">
        <v>642</v>
      </c>
      <c r="GP7" s="472"/>
      <c r="GQ7" s="50">
        <v>0</v>
      </c>
      <c r="GR7" s="50">
        <v>0</v>
      </c>
      <c r="GS7" s="50">
        <v>197.62499999999454</v>
      </c>
      <c r="GT7" s="50">
        <v>346.99999999999818</v>
      </c>
      <c r="GU7" s="472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1662</v>
      </c>
      <c r="B8" s="46">
        <f t="shared" si="0"/>
        <v>43948.62499999984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2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2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72"/>
      <c r="S8" s="460">
        <v>61.649999999999977</v>
      </c>
      <c r="T8" s="50">
        <v>0</v>
      </c>
      <c r="U8" s="510">
        <v>210.22500000000014</v>
      </c>
      <c r="V8" s="50">
        <f>'Punten per wedstrijd'!F7</f>
        <v>335.00000000000023</v>
      </c>
      <c r="W8" s="472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72"/>
      <c r="AC8" s="50">
        <v>89.574999999999989</v>
      </c>
      <c r="AD8" s="50">
        <v>398.44999999999959</v>
      </c>
      <c r="AE8" s="50">
        <v>372.52499999999947</v>
      </c>
      <c r="AF8" s="530">
        <v>836.10000000000036</v>
      </c>
      <c r="AG8" s="472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72"/>
      <c r="AM8" s="50">
        <v>0</v>
      </c>
      <c r="AN8" s="50">
        <v>164.70000000000027</v>
      </c>
      <c r="AO8" s="50">
        <v>253.57499999999925</v>
      </c>
      <c r="AP8" s="50">
        <v>239.09999999999945</v>
      </c>
      <c r="AQ8" s="472"/>
      <c r="AR8" s="50">
        <v>0</v>
      </c>
      <c r="AS8" s="50">
        <v>85.749999999999091</v>
      </c>
      <c r="AT8" s="50">
        <v>328.87500000000068</v>
      </c>
      <c r="AU8" s="50">
        <v>357.199999999998</v>
      </c>
      <c r="AV8" s="472"/>
      <c r="AW8" s="50">
        <v>0</v>
      </c>
      <c r="AX8" s="50">
        <v>0</v>
      </c>
      <c r="AY8" s="50">
        <v>555.90000000000055</v>
      </c>
      <c r="AZ8" s="50">
        <v>474.5</v>
      </c>
      <c r="BA8" s="472"/>
      <c r="BB8" s="50">
        <v>0</v>
      </c>
      <c r="BC8" s="50">
        <v>0</v>
      </c>
      <c r="BD8" s="50">
        <v>75.300000000001091</v>
      </c>
      <c r="BE8" s="50">
        <v>301.29999999999745</v>
      </c>
      <c r="BF8" s="472"/>
      <c r="BG8" s="50">
        <v>0</v>
      </c>
      <c r="BH8" s="50">
        <v>84.699999999998909</v>
      </c>
      <c r="BI8" s="50">
        <v>123.30000000000041</v>
      </c>
      <c r="BJ8" s="50">
        <v>317.39999999999873</v>
      </c>
      <c r="BK8" s="472"/>
      <c r="BL8" s="50">
        <v>0</v>
      </c>
      <c r="BM8" s="50">
        <v>0</v>
      </c>
      <c r="BN8" s="50">
        <v>133.27500000000055</v>
      </c>
      <c r="BO8" s="50">
        <v>354.29999999999836</v>
      </c>
      <c r="BP8" s="472"/>
      <c r="BQ8" s="50">
        <v>0</v>
      </c>
      <c r="BR8" s="50">
        <v>80.149999999999636</v>
      </c>
      <c r="BS8" s="50">
        <v>121.87500000000136</v>
      </c>
      <c r="BT8" s="50">
        <v>205.80000000000018</v>
      </c>
      <c r="BU8" s="472"/>
      <c r="BV8" s="50">
        <v>0</v>
      </c>
      <c r="BW8" s="50">
        <v>0</v>
      </c>
      <c r="BX8" s="50">
        <v>836.40000000000123</v>
      </c>
      <c r="BY8" s="50">
        <v>294.80000000000109</v>
      </c>
      <c r="BZ8" s="472"/>
      <c r="CA8" s="50">
        <v>0</v>
      </c>
      <c r="CB8" s="50">
        <v>0</v>
      </c>
      <c r="CC8" s="50">
        <v>69.599999999993997</v>
      </c>
      <c r="CD8" s="50">
        <v>130.00000000000182</v>
      </c>
      <c r="CE8" s="472"/>
      <c r="CF8" s="50">
        <v>0</v>
      </c>
      <c r="CG8" s="50">
        <v>0</v>
      </c>
      <c r="CH8" s="50">
        <v>365.47500000000082</v>
      </c>
      <c r="CI8" s="50">
        <v>190.39999999999964</v>
      </c>
      <c r="CJ8" s="472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2"/>
      <c r="CP8" s="50">
        <v>0</v>
      </c>
      <c r="CQ8" s="50">
        <v>146.59999999999854</v>
      </c>
      <c r="CR8" s="50">
        <v>373.125</v>
      </c>
      <c r="CS8" s="50">
        <v>233.80000000000109</v>
      </c>
      <c r="CT8" s="472"/>
      <c r="CU8" s="50">
        <v>0</v>
      </c>
      <c r="CV8" s="50">
        <v>0</v>
      </c>
      <c r="CW8" s="50">
        <v>252.82500000000027</v>
      </c>
      <c r="CX8" s="50">
        <v>328.50000000000273</v>
      </c>
      <c r="CY8" s="472"/>
      <c r="CZ8" s="50">
        <v>0</v>
      </c>
      <c r="DA8" s="50">
        <v>0</v>
      </c>
      <c r="DB8" s="50">
        <v>91.799999999990177</v>
      </c>
      <c r="DC8" s="50">
        <v>33.000000000002728</v>
      </c>
      <c r="DD8" s="472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2"/>
      <c r="DJ8" s="50">
        <v>0</v>
      </c>
      <c r="DK8" s="50">
        <v>0</v>
      </c>
      <c r="DL8" s="50">
        <v>0</v>
      </c>
      <c r="DM8" s="50">
        <v>0</v>
      </c>
      <c r="DN8" s="472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2"/>
      <c r="DT8" s="50">
        <v>0</v>
      </c>
      <c r="DU8" s="50">
        <v>0</v>
      </c>
      <c r="DV8" s="50">
        <v>388.12500000000136</v>
      </c>
      <c r="DW8" s="50">
        <v>284.59999999999854</v>
      </c>
      <c r="DX8" s="472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2"/>
      <c r="ED8" s="50">
        <v>0</v>
      </c>
      <c r="EE8" s="50">
        <v>0</v>
      </c>
      <c r="EF8" s="50">
        <v>0</v>
      </c>
      <c r="EG8" s="50">
        <v>0</v>
      </c>
      <c r="EH8" s="472"/>
      <c r="EI8" s="50">
        <v>0</v>
      </c>
      <c r="EJ8" s="50">
        <v>0</v>
      </c>
      <c r="EK8" s="50">
        <v>233.39999999999509</v>
      </c>
      <c r="EL8" s="50">
        <v>190.49999999999636</v>
      </c>
      <c r="EM8" s="472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2"/>
      <c r="ES8" s="50">
        <v>0</v>
      </c>
      <c r="ET8" s="50">
        <v>187.29999999999927</v>
      </c>
      <c r="EU8" s="50">
        <v>103.27499999999509</v>
      </c>
      <c r="EV8" s="50">
        <v>0</v>
      </c>
      <c r="EW8" s="472"/>
      <c r="EX8" s="50">
        <v>0</v>
      </c>
      <c r="EY8" s="50">
        <v>0</v>
      </c>
      <c r="EZ8" s="50">
        <v>0</v>
      </c>
      <c r="FA8" s="50">
        <v>298.89999999999418</v>
      </c>
      <c r="FB8" s="472"/>
      <c r="FC8" s="50">
        <v>0</v>
      </c>
      <c r="FD8" s="50">
        <v>1231.8500000000367</v>
      </c>
      <c r="FE8" s="50">
        <v>1556.6999999998652</v>
      </c>
      <c r="FF8" s="50">
        <v>2025.9</v>
      </c>
      <c r="FG8" s="472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2"/>
      <c r="FM8" s="50">
        <v>0</v>
      </c>
      <c r="FN8" s="50">
        <v>0</v>
      </c>
      <c r="FO8" s="50">
        <v>0</v>
      </c>
      <c r="FP8" s="50">
        <v>240.99999999999636</v>
      </c>
      <c r="FQ8" s="472"/>
      <c r="FR8" s="50">
        <v>0</v>
      </c>
      <c r="FS8" s="50">
        <v>0</v>
      </c>
      <c r="FT8" s="50">
        <v>0</v>
      </c>
      <c r="FU8" s="50">
        <v>363.99999999999272</v>
      </c>
      <c r="FV8" s="472"/>
      <c r="FW8" s="50">
        <v>0</v>
      </c>
      <c r="FX8" s="50">
        <v>0</v>
      </c>
      <c r="FY8" s="50">
        <v>0</v>
      </c>
      <c r="FZ8" s="50">
        <v>0</v>
      </c>
      <c r="GA8" s="472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2"/>
      <c r="GG8" s="50">
        <v>0</v>
      </c>
      <c r="GH8" s="50">
        <v>0</v>
      </c>
      <c r="GI8" s="50">
        <v>0</v>
      </c>
      <c r="GJ8" s="50">
        <v>0</v>
      </c>
      <c r="GK8" s="472"/>
      <c r="GL8" s="50">
        <v>0</v>
      </c>
      <c r="GM8" s="50">
        <v>276</v>
      </c>
      <c r="GN8" s="50">
        <v>685.79999999998472</v>
      </c>
      <c r="GO8" s="50">
        <v>763.99999999999636</v>
      </c>
      <c r="GP8" s="472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2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2018</v>
      </c>
      <c r="B9" s="46">
        <f t="shared" si="0"/>
        <v>29258.749999999967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2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2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72"/>
      <c r="S9" s="460">
        <v>0</v>
      </c>
      <c r="T9" s="50">
        <v>77.500000000000057</v>
      </c>
      <c r="U9" s="510">
        <v>188.62500000000017</v>
      </c>
      <c r="V9" s="50">
        <f>'Punten per wedstrijd'!F8</f>
        <v>205.70000000000027</v>
      </c>
      <c r="W9" s="472"/>
      <c r="X9" s="50">
        <v>0</v>
      </c>
      <c r="Y9" s="50">
        <v>261.49999999999989</v>
      </c>
      <c r="Z9" s="50">
        <v>97.5</v>
      </c>
      <c r="AA9" s="50">
        <v>239.79999999999973</v>
      </c>
      <c r="AB9" s="472"/>
      <c r="AC9" s="50">
        <v>0</v>
      </c>
      <c r="AD9" s="50">
        <v>168.29999999999995</v>
      </c>
      <c r="AE9" s="50">
        <v>438.00000000000034</v>
      </c>
      <c r="AF9" s="530">
        <v>541.29999999999905</v>
      </c>
      <c r="AG9" s="472"/>
      <c r="AH9" s="50">
        <v>0</v>
      </c>
      <c r="AI9" s="50">
        <v>391.4</v>
      </c>
      <c r="AJ9" s="50">
        <v>349.42500000000007</v>
      </c>
      <c r="AK9" s="50">
        <v>457.39999999999918</v>
      </c>
      <c r="AL9" s="472"/>
      <c r="AM9" s="50">
        <v>0</v>
      </c>
      <c r="AN9" s="50">
        <v>0</v>
      </c>
      <c r="AO9" s="50">
        <v>399.89999999999986</v>
      </c>
      <c r="AP9" s="50">
        <v>271.29999999999973</v>
      </c>
      <c r="AQ9" s="472"/>
      <c r="AR9" s="50">
        <v>0</v>
      </c>
      <c r="AS9" s="50">
        <v>0</v>
      </c>
      <c r="AT9" s="50">
        <v>240.37499999999966</v>
      </c>
      <c r="AU9" s="50">
        <v>89.299999999999727</v>
      </c>
      <c r="AV9" s="472"/>
      <c r="AW9" s="50">
        <v>0</v>
      </c>
      <c r="AX9" s="50">
        <v>0</v>
      </c>
      <c r="AY9" s="50">
        <v>505.57499999999959</v>
      </c>
      <c r="AZ9" s="50">
        <v>341.79999999999927</v>
      </c>
      <c r="BA9" s="472"/>
      <c r="BB9" s="50">
        <v>0</v>
      </c>
      <c r="BC9" s="50">
        <v>0</v>
      </c>
      <c r="BD9" s="50">
        <v>128.4749999999998</v>
      </c>
      <c r="BE9" s="50">
        <v>181.49999999999955</v>
      </c>
      <c r="BF9" s="472"/>
      <c r="BG9" s="50">
        <v>0</v>
      </c>
      <c r="BH9" s="50">
        <v>0</v>
      </c>
      <c r="BI9" s="50">
        <v>203.99999999999966</v>
      </c>
      <c r="BJ9" s="50">
        <v>38.999999999999545</v>
      </c>
      <c r="BK9" s="472"/>
      <c r="BL9" s="50">
        <v>0</v>
      </c>
      <c r="BM9" s="50">
        <v>0</v>
      </c>
      <c r="BN9" s="50">
        <v>167.40000000000055</v>
      </c>
      <c r="BO9" s="50">
        <v>407.09999999999991</v>
      </c>
      <c r="BP9" s="472"/>
      <c r="BQ9" s="50">
        <v>0</v>
      </c>
      <c r="BR9" s="50">
        <v>0</v>
      </c>
      <c r="BS9" s="50">
        <v>194.40000000000055</v>
      </c>
      <c r="BT9" s="50">
        <v>517.39999999999873</v>
      </c>
      <c r="BU9" s="472"/>
      <c r="BV9" s="50">
        <v>0</v>
      </c>
      <c r="BW9" s="50">
        <v>0</v>
      </c>
      <c r="BX9" s="50">
        <v>117.90000000000055</v>
      </c>
      <c r="BY9" s="50">
        <v>696.99999999999909</v>
      </c>
      <c r="BZ9" s="472"/>
      <c r="CA9" s="50">
        <v>0</v>
      </c>
      <c r="CB9" s="50">
        <v>0</v>
      </c>
      <c r="CC9" s="50">
        <v>164.84999999999673</v>
      </c>
      <c r="CD9" s="50">
        <v>379.10000000000036</v>
      </c>
      <c r="CE9" s="472"/>
      <c r="CF9" s="50">
        <v>0</v>
      </c>
      <c r="CG9" s="50">
        <v>0</v>
      </c>
      <c r="CH9" s="50">
        <v>275.625</v>
      </c>
      <c r="CI9" s="50">
        <v>269.70000000000073</v>
      </c>
      <c r="CJ9" s="472"/>
      <c r="CK9" s="50">
        <v>0</v>
      </c>
      <c r="CL9" s="50">
        <v>0</v>
      </c>
      <c r="CM9" s="50">
        <v>226.94999999999959</v>
      </c>
      <c r="CN9" s="50">
        <v>336.5</v>
      </c>
      <c r="CO9" s="472"/>
      <c r="CP9" s="50">
        <v>0</v>
      </c>
      <c r="CQ9" s="50">
        <v>0</v>
      </c>
      <c r="CR9" s="50">
        <v>196.19999999999959</v>
      </c>
      <c r="CS9" s="50">
        <v>516.99999999999818</v>
      </c>
      <c r="CT9" s="472"/>
      <c r="CU9" s="50">
        <v>0</v>
      </c>
      <c r="CV9" s="50">
        <v>0</v>
      </c>
      <c r="CW9" s="50">
        <v>424.35000000000014</v>
      </c>
      <c r="CX9" s="50">
        <v>91.799999999999272</v>
      </c>
      <c r="CY9" s="472"/>
      <c r="CZ9" s="50">
        <v>0</v>
      </c>
      <c r="DA9" s="50">
        <v>0</v>
      </c>
      <c r="DB9" s="50">
        <v>190.125</v>
      </c>
      <c r="DC9" s="50">
        <v>285.99999999999909</v>
      </c>
      <c r="DD9" s="472"/>
      <c r="DE9" s="50">
        <v>0</v>
      </c>
      <c r="DF9" s="50">
        <v>0</v>
      </c>
      <c r="DG9" s="50">
        <v>2102.5499999999997</v>
      </c>
      <c r="DH9" s="50">
        <v>1724.3999999999996</v>
      </c>
      <c r="DI9" s="472"/>
      <c r="DJ9" s="50">
        <v>0</v>
      </c>
      <c r="DK9" s="50">
        <v>0</v>
      </c>
      <c r="DL9" s="50">
        <v>0</v>
      </c>
      <c r="DM9" s="50">
        <v>0</v>
      </c>
      <c r="DN9" s="472"/>
      <c r="DO9" s="50">
        <v>0</v>
      </c>
      <c r="DP9" s="50">
        <v>0</v>
      </c>
      <c r="DQ9" s="50">
        <v>409.19999999999891</v>
      </c>
      <c r="DR9" s="50">
        <v>249.59999999999673</v>
      </c>
      <c r="DS9" s="472"/>
      <c r="DT9" s="50">
        <v>0</v>
      </c>
      <c r="DU9" s="50">
        <v>0</v>
      </c>
      <c r="DV9" s="50">
        <v>117.375</v>
      </c>
      <c r="DW9" s="50">
        <v>579.30000000000109</v>
      </c>
      <c r="DX9" s="472"/>
      <c r="DY9" s="50">
        <v>0</v>
      </c>
      <c r="DZ9" s="50">
        <v>0</v>
      </c>
      <c r="EA9" s="50">
        <v>1717.8000000000093</v>
      </c>
      <c r="EB9" s="50">
        <v>1439.8999999999869</v>
      </c>
      <c r="EC9" s="472"/>
      <c r="ED9" s="50">
        <v>0</v>
      </c>
      <c r="EE9" s="50">
        <v>0</v>
      </c>
      <c r="EF9" s="50">
        <v>0</v>
      </c>
      <c r="EG9" s="50">
        <v>0</v>
      </c>
      <c r="EH9" s="472"/>
      <c r="EI9" s="50">
        <v>0</v>
      </c>
      <c r="EJ9" s="50">
        <v>0</v>
      </c>
      <c r="EK9" s="50">
        <v>69.075000000000273</v>
      </c>
      <c r="EL9" s="50">
        <v>209.79999999999927</v>
      </c>
      <c r="EM9" s="472"/>
      <c r="EN9" s="50">
        <v>0</v>
      </c>
      <c r="EO9" s="50">
        <v>0</v>
      </c>
      <c r="EP9" s="50">
        <v>236.92500000000109</v>
      </c>
      <c r="EQ9" s="50">
        <v>491.89999999999782</v>
      </c>
      <c r="ER9" s="472"/>
      <c r="ES9" s="50">
        <v>0</v>
      </c>
      <c r="ET9" s="50">
        <v>0</v>
      </c>
      <c r="EU9" s="50">
        <v>169.64999999999918</v>
      </c>
      <c r="EV9" s="50">
        <v>0</v>
      </c>
      <c r="EW9" s="472"/>
      <c r="EX9" s="50">
        <v>0</v>
      </c>
      <c r="EY9" s="50">
        <v>0</v>
      </c>
      <c r="EZ9" s="50">
        <v>0</v>
      </c>
      <c r="FA9" s="50">
        <v>229.49999999999636</v>
      </c>
      <c r="FB9" s="472"/>
      <c r="FC9" s="50">
        <v>0</v>
      </c>
      <c r="FD9" s="50">
        <v>0</v>
      </c>
      <c r="FE9" s="50">
        <v>1682.3250000000016</v>
      </c>
      <c r="FF9" s="50">
        <v>2562</v>
      </c>
      <c r="FG9" s="472"/>
      <c r="FH9" s="50">
        <v>0</v>
      </c>
      <c r="FI9" s="50">
        <v>0</v>
      </c>
      <c r="FJ9" s="50">
        <v>127.125</v>
      </c>
      <c r="FK9" s="50">
        <v>58.199999999998909</v>
      </c>
      <c r="FL9" s="472"/>
      <c r="FM9" s="50">
        <v>0</v>
      </c>
      <c r="FN9" s="50">
        <v>0</v>
      </c>
      <c r="FO9" s="50">
        <v>0</v>
      </c>
      <c r="FP9" s="50">
        <v>138</v>
      </c>
      <c r="FQ9" s="472"/>
      <c r="FR9" s="50">
        <v>0</v>
      </c>
      <c r="FS9" s="50">
        <v>0</v>
      </c>
      <c r="FT9" s="50">
        <v>0</v>
      </c>
      <c r="FU9" s="50">
        <v>29.899999999999636</v>
      </c>
      <c r="FV9" s="472"/>
      <c r="FW9" s="50">
        <v>0</v>
      </c>
      <c r="FX9" s="50">
        <v>0</v>
      </c>
      <c r="FY9" s="50">
        <v>0</v>
      </c>
      <c r="FZ9" s="50">
        <v>0</v>
      </c>
      <c r="GA9" s="472"/>
      <c r="GB9" s="50">
        <v>0</v>
      </c>
      <c r="GC9" s="50">
        <v>0</v>
      </c>
      <c r="GD9" s="50">
        <v>123.74999999999727</v>
      </c>
      <c r="GE9" s="50">
        <v>112.80000000000109</v>
      </c>
      <c r="GF9" s="472"/>
      <c r="GG9" s="50">
        <v>0</v>
      </c>
      <c r="GH9" s="50">
        <v>0</v>
      </c>
      <c r="GI9" s="50">
        <v>0</v>
      </c>
      <c r="GJ9" s="50">
        <v>0</v>
      </c>
      <c r="GK9" s="472"/>
      <c r="GL9" s="50">
        <v>0</v>
      </c>
      <c r="GM9" s="50">
        <v>0</v>
      </c>
      <c r="GN9" s="50">
        <v>563.39999999999509</v>
      </c>
      <c r="GO9" s="50">
        <v>1042.3999999999996</v>
      </c>
      <c r="GP9" s="472"/>
      <c r="GQ9" s="50">
        <v>0</v>
      </c>
      <c r="GR9" s="50">
        <v>0</v>
      </c>
      <c r="GS9" s="50">
        <v>167.62499999999454</v>
      </c>
      <c r="GT9" s="50">
        <v>249.5</v>
      </c>
      <c r="GU9" s="472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1657</v>
      </c>
      <c r="B10" s="46">
        <f t="shared" si="0"/>
        <v>46260.474999999897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2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2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72"/>
      <c r="S10" s="460">
        <v>88.075000000000102</v>
      </c>
      <c r="T10" s="50">
        <v>82.25</v>
      </c>
      <c r="U10" s="510">
        <v>214.27500000000055</v>
      </c>
      <c r="V10" s="50">
        <f>'Punten per wedstrijd'!F9</f>
        <v>174.5</v>
      </c>
      <c r="W10" s="472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72"/>
      <c r="AC10" s="50">
        <v>208.60000000000002</v>
      </c>
      <c r="AD10" s="50">
        <v>244.75000000000026</v>
      </c>
      <c r="AE10" s="50">
        <v>665.69999999999925</v>
      </c>
      <c r="AF10" s="530">
        <v>903.5</v>
      </c>
      <c r="AG10" s="472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72"/>
      <c r="AM10" s="50">
        <v>0</v>
      </c>
      <c r="AN10" s="50">
        <v>202.00000000000045</v>
      </c>
      <c r="AO10" s="50">
        <v>399.07500000000027</v>
      </c>
      <c r="AP10" s="50">
        <v>501.89999999999873</v>
      </c>
      <c r="AQ10" s="472"/>
      <c r="AR10" s="50">
        <v>0</v>
      </c>
      <c r="AS10" s="50">
        <v>1.7999999999974534</v>
      </c>
      <c r="AT10" s="50">
        <v>270.82500000000061</v>
      </c>
      <c r="AU10" s="50">
        <v>524.09999999999945</v>
      </c>
      <c r="AV10" s="472"/>
      <c r="AW10" s="50">
        <v>0</v>
      </c>
      <c r="AX10" s="50">
        <v>0</v>
      </c>
      <c r="AY10" s="50">
        <v>245.02500000000055</v>
      </c>
      <c r="AZ10" s="50">
        <v>537.09999999999854</v>
      </c>
      <c r="BA10" s="472"/>
      <c r="BB10" s="50">
        <v>0</v>
      </c>
      <c r="BC10" s="50">
        <v>0</v>
      </c>
      <c r="BD10" s="50">
        <v>264.22500000000014</v>
      </c>
      <c r="BE10" s="50">
        <v>306.79999999999836</v>
      </c>
      <c r="BF10" s="472"/>
      <c r="BG10" s="50">
        <v>0</v>
      </c>
      <c r="BH10" s="50">
        <v>31.899999999998727</v>
      </c>
      <c r="BI10" s="50">
        <v>198.97500000000014</v>
      </c>
      <c r="BJ10" s="50">
        <v>381.39999999999873</v>
      </c>
      <c r="BK10" s="472"/>
      <c r="BL10" s="50">
        <v>0</v>
      </c>
      <c r="BM10" s="50">
        <v>0</v>
      </c>
      <c r="BN10" s="50">
        <v>93.675000000000409</v>
      </c>
      <c r="BO10" s="50">
        <v>394.199999999998</v>
      </c>
      <c r="BP10" s="472"/>
      <c r="BQ10" s="50">
        <v>0</v>
      </c>
      <c r="BR10" s="50">
        <v>126.39999999999873</v>
      </c>
      <c r="BS10" s="50">
        <v>266.32500000000027</v>
      </c>
      <c r="BT10" s="50">
        <v>239.19999999999891</v>
      </c>
      <c r="BU10" s="472"/>
      <c r="BV10" s="50">
        <v>0</v>
      </c>
      <c r="BW10" s="50">
        <v>0</v>
      </c>
      <c r="BX10" s="50">
        <v>611.43749999999932</v>
      </c>
      <c r="BY10" s="50">
        <v>546.199999999998</v>
      </c>
      <c r="BZ10" s="472"/>
      <c r="CA10" s="50">
        <v>0</v>
      </c>
      <c r="CB10" s="50">
        <v>0</v>
      </c>
      <c r="CC10" s="50">
        <v>291.22499999999673</v>
      </c>
      <c r="CD10" s="50">
        <v>241.899999999996</v>
      </c>
      <c r="CE10" s="472"/>
      <c r="CF10" s="50">
        <v>0</v>
      </c>
      <c r="CG10" s="50">
        <v>0</v>
      </c>
      <c r="CH10" s="50">
        <v>255.82500000000027</v>
      </c>
      <c r="CI10" s="50">
        <v>178.09999999999854</v>
      </c>
      <c r="CJ10" s="472"/>
      <c r="CK10" s="50">
        <v>0</v>
      </c>
      <c r="CL10" s="50">
        <v>0</v>
      </c>
      <c r="CM10" s="50">
        <v>383.70000000000095</v>
      </c>
      <c r="CN10" s="50">
        <v>162.29999999999745</v>
      </c>
      <c r="CO10" s="472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2"/>
      <c r="CU10" s="50">
        <v>0</v>
      </c>
      <c r="CV10" s="50">
        <v>0</v>
      </c>
      <c r="CW10" s="50">
        <v>321.375</v>
      </c>
      <c r="CX10" s="50">
        <v>393.20000000000073</v>
      </c>
      <c r="CY10" s="472"/>
      <c r="CZ10" s="50">
        <v>0</v>
      </c>
      <c r="DA10" s="50">
        <v>0</v>
      </c>
      <c r="DB10" s="50">
        <v>187.875</v>
      </c>
      <c r="DC10" s="50">
        <v>238.00000000000182</v>
      </c>
      <c r="DD10" s="472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2"/>
      <c r="DJ10" s="50">
        <v>0</v>
      </c>
      <c r="DK10" s="50">
        <v>0</v>
      </c>
      <c r="DL10" s="50">
        <v>0</v>
      </c>
      <c r="DM10" s="50">
        <v>0</v>
      </c>
      <c r="DN10" s="472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2"/>
      <c r="DT10" s="50">
        <v>0</v>
      </c>
      <c r="DU10" s="50">
        <v>0</v>
      </c>
      <c r="DV10" s="50">
        <v>320.92499999999973</v>
      </c>
      <c r="DW10" s="50">
        <v>315.79999999999563</v>
      </c>
      <c r="DX10" s="472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2"/>
      <c r="ED10" s="50">
        <v>0</v>
      </c>
      <c r="EE10" s="50">
        <v>0</v>
      </c>
      <c r="EF10" s="50">
        <v>0</v>
      </c>
      <c r="EG10" s="50">
        <v>0</v>
      </c>
      <c r="EH10" s="472"/>
      <c r="EI10" s="50">
        <v>0</v>
      </c>
      <c r="EJ10" s="50">
        <v>0</v>
      </c>
      <c r="EK10" s="50">
        <v>126.44999999999891</v>
      </c>
      <c r="EL10" s="50">
        <v>389.49999999999636</v>
      </c>
      <c r="EM10" s="472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2"/>
      <c r="ES10" s="50">
        <v>0</v>
      </c>
      <c r="ET10" s="50">
        <v>175.25</v>
      </c>
      <c r="EU10" s="50">
        <v>296.99999999999727</v>
      </c>
      <c r="EV10" s="50">
        <v>0</v>
      </c>
      <c r="EW10" s="472"/>
      <c r="EX10" s="50">
        <v>0</v>
      </c>
      <c r="EY10" s="50">
        <v>0</v>
      </c>
      <c r="EZ10" s="50">
        <v>0</v>
      </c>
      <c r="FA10" s="50">
        <v>258.59999999999491</v>
      </c>
      <c r="FB10" s="472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2"/>
      <c r="FH10" s="50">
        <v>0</v>
      </c>
      <c r="FI10" s="50">
        <v>27</v>
      </c>
      <c r="FJ10" s="50">
        <v>147.599999999994</v>
      </c>
      <c r="FK10" s="50">
        <v>318.49999999999636</v>
      </c>
      <c r="FL10" s="472"/>
      <c r="FM10" s="50">
        <v>0</v>
      </c>
      <c r="FN10" s="50">
        <v>0</v>
      </c>
      <c r="FO10" s="50">
        <v>0</v>
      </c>
      <c r="FP10" s="50">
        <v>107.99999999999636</v>
      </c>
      <c r="FQ10" s="472"/>
      <c r="FR10" s="50">
        <v>0</v>
      </c>
      <c r="FS10" s="50">
        <v>0</v>
      </c>
      <c r="FT10" s="50">
        <v>0</v>
      </c>
      <c r="FU10" s="50">
        <v>320</v>
      </c>
      <c r="FV10" s="472"/>
      <c r="FW10" s="50">
        <v>0</v>
      </c>
      <c r="FX10" s="50">
        <v>0</v>
      </c>
      <c r="FY10" s="50">
        <v>0</v>
      </c>
      <c r="FZ10" s="50">
        <v>0</v>
      </c>
      <c r="GA10" s="472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2"/>
      <c r="GG10" s="50">
        <v>0</v>
      </c>
      <c r="GH10" s="50">
        <v>0</v>
      </c>
      <c r="GI10" s="50">
        <v>0</v>
      </c>
      <c r="GJ10" s="50">
        <v>0</v>
      </c>
      <c r="GK10" s="472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2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2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1652</v>
      </c>
      <c r="B11" s="46">
        <f t="shared" si="0"/>
        <v>54294.974999999904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2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2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72"/>
      <c r="S11" s="460">
        <v>0</v>
      </c>
      <c r="T11" s="50">
        <v>111.45000000000005</v>
      </c>
      <c r="U11" s="510">
        <v>183.75</v>
      </c>
      <c r="V11" s="50">
        <f>'Punten per wedstrijd'!F10</f>
        <v>239.69999999999982</v>
      </c>
      <c r="W11" s="472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72"/>
      <c r="AC11" s="50">
        <v>57.899999999999984</v>
      </c>
      <c r="AD11" s="50">
        <v>427.45000000000005</v>
      </c>
      <c r="AE11" s="50">
        <v>532.7249999999998</v>
      </c>
      <c r="AF11" s="530">
        <v>1043.5000000000005</v>
      </c>
      <c r="AG11" s="472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72"/>
      <c r="AM11" s="50">
        <v>0</v>
      </c>
      <c r="AN11" s="50">
        <v>229.19999999999959</v>
      </c>
      <c r="AO11" s="50">
        <v>390.59999999999877</v>
      </c>
      <c r="AP11" s="50">
        <v>353.20000000000073</v>
      </c>
      <c r="AQ11" s="472"/>
      <c r="AR11" s="50">
        <v>0</v>
      </c>
      <c r="AS11" s="50">
        <v>4.5500000000020009</v>
      </c>
      <c r="AT11" s="50">
        <v>250.87499999999864</v>
      </c>
      <c r="AU11" s="50">
        <v>389.79999999999927</v>
      </c>
      <c r="AV11" s="472"/>
      <c r="AW11" s="50">
        <v>0</v>
      </c>
      <c r="AX11" s="50">
        <v>0</v>
      </c>
      <c r="AY11" s="50">
        <v>462.59999999999945</v>
      </c>
      <c r="AZ11" s="50">
        <v>1171.7999999999984</v>
      </c>
      <c r="BA11" s="472"/>
      <c r="BB11" s="50">
        <v>0</v>
      </c>
      <c r="BC11" s="50">
        <v>0</v>
      </c>
      <c r="BD11" s="50">
        <v>221.17499999999905</v>
      </c>
      <c r="BE11" s="50">
        <v>158.79999999999927</v>
      </c>
      <c r="BF11" s="472"/>
      <c r="BG11" s="50">
        <v>0</v>
      </c>
      <c r="BH11" s="50">
        <v>42.850000000001273</v>
      </c>
      <c r="BI11" s="50">
        <v>133.875</v>
      </c>
      <c r="BJ11" s="50">
        <v>306.29999999999899</v>
      </c>
      <c r="BK11" s="472"/>
      <c r="BL11" s="50">
        <v>0</v>
      </c>
      <c r="BM11" s="50">
        <v>0</v>
      </c>
      <c r="BN11" s="50">
        <v>148.49999999999932</v>
      </c>
      <c r="BO11" s="50">
        <v>195.59999999999854</v>
      </c>
      <c r="BP11" s="472"/>
      <c r="BQ11" s="50">
        <v>0</v>
      </c>
      <c r="BR11" s="50">
        <v>120.65000000000146</v>
      </c>
      <c r="BS11" s="50">
        <v>347.625</v>
      </c>
      <c r="BT11" s="50">
        <v>207</v>
      </c>
      <c r="BU11" s="472"/>
      <c r="BV11" s="50">
        <v>0</v>
      </c>
      <c r="BW11" s="50">
        <v>0</v>
      </c>
      <c r="BX11" s="50">
        <v>796.27500000000123</v>
      </c>
      <c r="BY11" s="50">
        <v>734.80000000000018</v>
      </c>
      <c r="BZ11" s="472"/>
      <c r="CA11" s="50">
        <v>0</v>
      </c>
      <c r="CB11" s="50">
        <v>0</v>
      </c>
      <c r="CC11" s="50">
        <v>199.94999999999345</v>
      </c>
      <c r="CD11" s="50">
        <v>129.99999999999818</v>
      </c>
      <c r="CE11" s="472"/>
      <c r="CF11" s="50">
        <v>0</v>
      </c>
      <c r="CG11" s="50">
        <v>0</v>
      </c>
      <c r="CH11" s="50">
        <v>346.50000000000136</v>
      </c>
      <c r="CI11" s="50">
        <v>264.19999999999891</v>
      </c>
      <c r="CJ11" s="472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2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2"/>
      <c r="CU11" s="50">
        <v>0</v>
      </c>
      <c r="CV11" s="50">
        <v>0</v>
      </c>
      <c r="CW11" s="50">
        <v>449.58750000000191</v>
      </c>
      <c r="CX11" s="50">
        <v>623.45000000000437</v>
      </c>
      <c r="CY11" s="472"/>
      <c r="CZ11" s="50">
        <v>0</v>
      </c>
      <c r="DA11" s="50">
        <v>0</v>
      </c>
      <c r="DB11" s="50">
        <v>106.12499999999727</v>
      </c>
      <c r="DC11" s="50">
        <v>244.30000000000837</v>
      </c>
      <c r="DD11" s="472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2"/>
      <c r="DJ11" s="50">
        <v>0</v>
      </c>
      <c r="DK11" s="50">
        <v>0</v>
      </c>
      <c r="DL11" s="50">
        <v>0</v>
      </c>
      <c r="DM11" s="50">
        <v>0</v>
      </c>
      <c r="DN11" s="472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2"/>
      <c r="DT11" s="50">
        <v>0</v>
      </c>
      <c r="DU11" s="50">
        <v>0</v>
      </c>
      <c r="DV11" s="50">
        <v>615.82500000000027</v>
      </c>
      <c r="DW11" s="50">
        <v>619.90000000000509</v>
      </c>
      <c r="DX11" s="472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2"/>
      <c r="ED11" s="50">
        <v>0</v>
      </c>
      <c r="EE11" s="50">
        <v>0</v>
      </c>
      <c r="EF11" s="50">
        <v>0</v>
      </c>
      <c r="EG11" s="50">
        <v>0</v>
      </c>
      <c r="EH11" s="472"/>
      <c r="EI11" s="50">
        <v>0</v>
      </c>
      <c r="EJ11" s="50">
        <v>0</v>
      </c>
      <c r="EK11" s="50">
        <v>229.72499999999127</v>
      </c>
      <c r="EL11" s="50">
        <v>180</v>
      </c>
      <c r="EM11" s="472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2"/>
      <c r="ES11" s="50">
        <v>0</v>
      </c>
      <c r="ET11" s="50">
        <v>159.10000000000127</v>
      </c>
      <c r="EU11" s="50">
        <v>287.92499999999291</v>
      </c>
      <c r="EV11" s="50">
        <v>0</v>
      </c>
      <c r="EW11" s="472"/>
      <c r="EX11" s="50">
        <v>0</v>
      </c>
      <c r="EY11" s="50">
        <v>0</v>
      </c>
      <c r="EZ11" s="50">
        <v>0</v>
      </c>
      <c r="FA11" s="50">
        <v>296.20000000000437</v>
      </c>
      <c r="FB11" s="472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2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2"/>
      <c r="FM11" s="50">
        <v>0</v>
      </c>
      <c r="FN11" s="50">
        <v>0</v>
      </c>
      <c r="FO11" s="50">
        <v>0</v>
      </c>
      <c r="FP11" s="50">
        <v>360.30000000000291</v>
      </c>
      <c r="FQ11" s="472"/>
      <c r="FR11" s="50">
        <v>0</v>
      </c>
      <c r="FS11" s="50">
        <v>0</v>
      </c>
      <c r="FT11" s="50">
        <v>0</v>
      </c>
      <c r="FU11" s="50">
        <v>492.60000000000218</v>
      </c>
      <c r="FV11" s="472"/>
      <c r="FW11" s="50">
        <v>0</v>
      </c>
      <c r="FX11" s="50">
        <v>0</v>
      </c>
      <c r="FY11" s="50">
        <v>0</v>
      </c>
      <c r="FZ11" s="50">
        <v>0</v>
      </c>
      <c r="GA11" s="472"/>
      <c r="GB11" s="50">
        <v>0</v>
      </c>
      <c r="GC11" s="50">
        <v>52.275000000000091</v>
      </c>
      <c r="GD11" s="50">
        <v>472.87499999999454</v>
      </c>
      <c r="GE11" s="50">
        <v>500</v>
      </c>
      <c r="GF11" s="472"/>
      <c r="GG11" s="50">
        <v>0</v>
      </c>
      <c r="GH11" s="50">
        <v>0</v>
      </c>
      <c r="GI11" s="50">
        <v>0</v>
      </c>
      <c r="GJ11" s="50">
        <v>0</v>
      </c>
      <c r="GK11" s="472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2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2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3398</v>
      </c>
      <c r="B12" s="46">
        <f t="shared" si="0"/>
        <v>3081.4000000000019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2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2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72"/>
      <c r="S12" s="460">
        <v>0</v>
      </c>
      <c r="T12" s="50">
        <v>0</v>
      </c>
      <c r="U12" s="510">
        <v>0</v>
      </c>
      <c r="V12" s="50">
        <f>'Punten per wedstrijd'!F11</f>
        <v>160</v>
      </c>
      <c r="W12" s="472"/>
      <c r="X12" s="50">
        <v>0</v>
      </c>
      <c r="Y12" s="50">
        <v>0</v>
      </c>
      <c r="Z12" s="50">
        <v>0</v>
      </c>
      <c r="AA12" s="50">
        <v>211.50000000000045</v>
      </c>
      <c r="AB12" s="472"/>
      <c r="AC12" s="50">
        <v>0</v>
      </c>
      <c r="AD12" s="50">
        <v>0</v>
      </c>
      <c r="AE12" s="50">
        <v>0</v>
      </c>
      <c r="AF12" s="530">
        <v>792.50000000000045</v>
      </c>
      <c r="AG12" s="472"/>
      <c r="AH12" s="50">
        <v>0</v>
      </c>
      <c r="AI12" s="50">
        <v>0</v>
      </c>
      <c r="AJ12" s="50">
        <v>0</v>
      </c>
      <c r="AK12" s="50">
        <v>780.10000000000082</v>
      </c>
      <c r="AL12" s="472"/>
      <c r="AM12" s="50"/>
      <c r="AN12" s="50"/>
      <c r="AO12" s="50"/>
      <c r="AP12" s="50"/>
      <c r="AQ12" s="472"/>
      <c r="AR12" s="50"/>
      <c r="AS12" s="50"/>
      <c r="AT12" s="50"/>
      <c r="AU12" s="50"/>
      <c r="AV12" s="472"/>
      <c r="AW12" s="50"/>
      <c r="AX12" s="50"/>
      <c r="AY12" s="50"/>
      <c r="AZ12" s="50"/>
      <c r="BA12" s="472"/>
      <c r="BB12" s="50"/>
      <c r="BC12" s="50"/>
      <c r="BD12" s="50"/>
      <c r="BE12" s="50"/>
      <c r="BF12" s="472"/>
      <c r="BG12" s="50"/>
      <c r="BH12" s="50"/>
      <c r="BI12" s="50"/>
      <c r="BJ12" s="50"/>
      <c r="BK12" s="472"/>
      <c r="BL12" s="50"/>
      <c r="BM12" s="50"/>
      <c r="BN12" s="50"/>
      <c r="BO12" s="50"/>
      <c r="BP12" s="472"/>
      <c r="BQ12" s="50"/>
      <c r="BR12" s="50"/>
      <c r="BS12" s="50"/>
      <c r="BT12" s="50"/>
      <c r="BU12" s="472"/>
      <c r="BV12" s="50"/>
      <c r="BW12" s="50"/>
      <c r="BX12" s="50"/>
      <c r="BY12" s="50"/>
      <c r="BZ12" s="472"/>
      <c r="CA12" s="50"/>
      <c r="CB12" s="50"/>
      <c r="CC12" s="50"/>
      <c r="CD12" s="50"/>
      <c r="CE12" s="472"/>
      <c r="CF12" s="50"/>
      <c r="CG12" s="50"/>
      <c r="CH12" s="50"/>
      <c r="CI12" s="50"/>
      <c r="CJ12" s="472"/>
      <c r="CK12" s="50"/>
      <c r="CL12" s="50"/>
      <c r="CM12" s="50"/>
      <c r="CN12" s="50"/>
      <c r="CO12" s="472"/>
      <c r="CP12" s="50"/>
      <c r="CQ12" s="50"/>
      <c r="CR12" s="50"/>
      <c r="CS12" s="50"/>
      <c r="CT12" s="472"/>
      <c r="CU12" s="50"/>
      <c r="CV12" s="50"/>
      <c r="CW12" s="50"/>
      <c r="CX12" s="50"/>
      <c r="CY12" s="472"/>
      <c r="CZ12" s="50"/>
      <c r="DA12" s="50"/>
      <c r="DB12" s="50"/>
      <c r="DC12" s="50"/>
      <c r="DD12" s="472"/>
      <c r="DE12" s="50"/>
      <c r="DF12" s="50"/>
      <c r="DG12" s="50"/>
      <c r="DH12" s="50"/>
      <c r="DI12" s="472"/>
      <c r="DJ12" s="50"/>
      <c r="DK12" s="50"/>
      <c r="DL12" s="50"/>
      <c r="DM12" s="50"/>
      <c r="DN12" s="472"/>
      <c r="DO12" s="50"/>
      <c r="DP12" s="50"/>
      <c r="DQ12" s="50"/>
      <c r="DR12" s="50"/>
      <c r="DS12" s="472"/>
      <c r="DT12" s="50"/>
      <c r="DU12" s="50"/>
      <c r="DV12" s="50"/>
      <c r="DW12" s="50"/>
      <c r="DX12" s="472"/>
      <c r="DY12" s="50"/>
      <c r="DZ12" s="50"/>
      <c r="EA12" s="50"/>
      <c r="EB12" s="50"/>
      <c r="EC12" s="472"/>
      <c r="ED12" s="50"/>
      <c r="EE12" s="50"/>
      <c r="EF12" s="50"/>
      <c r="EG12" s="50"/>
      <c r="EH12" s="472"/>
      <c r="EI12" s="50"/>
      <c r="EJ12" s="50"/>
      <c r="EK12" s="50"/>
      <c r="EL12" s="50"/>
      <c r="EM12" s="472"/>
      <c r="EN12" s="50"/>
      <c r="EO12" s="50"/>
      <c r="EP12" s="50"/>
      <c r="EQ12" s="50"/>
      <c r="ER12" s="472"/>
      <c r="ES12" s="50"/>
      <c r="ET12" s="50"/>
      <c r="EU12" s="50"/>
      <c r="EV12" s="50"/>
      <c r="EW12" s="472"/>
      <c r="EX12" s="50"/>
      <c r="EY12" s="50"/>
      <c r="EZ12" s="50"/>
      <c r="FA12" s="50"/>
      <c r="FB12" s="472"/>
      <c r="FC12" s="50"/>
      <c r="FD12" s="50"/>
      <c r="FE12" s="50"/>
      <c r="FF12" s="50"/>
      <c r="FG12" s="472"/>
      <c r="FH12" s="50"/>
      <c r="FI12" s="50"/>
      <c r="FJ12" s="50"/>
      <c r="FK12" s="50"/>
      <c r="FL12" s="472"/>
      <c r="FM12" s="50"/>
      <c r="FN12" s="50"/>
      <c r="FO12" s="50"/>
      <c r="FP12" s="50"/>
      <c r="FQ12" s="472"/>
      <c r="FR12" s="50"/>
      <c r="FS12" s="50"/>
      <c r="FT12" s="50"/>
      <c r="FU12" s="50"/>
      <c r="FV12" s="472"/>
      <c r="FW12" s="50"/>
      <c r="FX12" s="50"/>
      <c r="FY12" s="50"/>
      <c r="FZ12" s="50"/>
      <c r="GA12" s="472"/>
      <c r="GB12" s="50"/>
      <c r="GC12" s="50"/>
      <c r="GD12" s="50"/>
      <c r="GE12" s="50"/>
      <c r="GF12" s="472"/>
      <c r="GG12" s="50"/>
      <c r="GH12" s="50"/>
      <c r="GI12" s="50"/>
      <c r="GJ12" s="50"/>
      <c r="GK12" s="472"/>
      <c r="GL12" s="50"/>
      <c r="GM12" s="50"/>
      <c r="GN12" s="50"/>
      <c r="GO12" s="50"/>
      <c r="GP12" s="472"/>
      <c r="GQ12" s="50"/>
      <c r="GR12" s="50"/>
      <c r="GS12" s="50"/>
      <c r="GT12" s="50"/>
      <c r="GU12" s="472"/>
      <c r="HA12" s="466"/>
      <c r="HJ12" s="466"/>
      <c r="HS12" s="466"/>
      <c r="IB12" s="466"/>
      <c r="IK12" s="466"/>
      <c r="IT12" s="466"/>
      <c r="JC12" s="466"/>
      <c r="JL12" s="466"/>
      <c r="JU12" s="466"/>
      <c r="KD12" s="466"/>
      <c r="KM12" s="466"/>
      <c r="KV12" s="466"/>
      <c r="LE12" s="466"/>
      <c r="MF12" s="466"/>
      <c r="MO12" s="466"/>
      <c r="MX12" s="466"/>
      <c r="NG12" s="466"/>
      <c r="NP12" s="466"/>
      <c r="NY12" s="466"/>
      <c r="OE12" s="37"/>
    </row>
    <row r="13" spans="1:396" ht="18">
      <c r="A13" s="41" t="s">
        <v>1</v>
      </c>
      <c r="B13" s="46">
        <f t="shared" si="0"/>
        <v>38605.087499999965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2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2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72"/>
      <c r="S13" s="460">
        <v>75</v>
      </c>
      <c r="T13" s="50">
        <v>103.55000000000007</v>
      </c>
      <c r="U13" s="510">
        <v>235.20000000000044</v>
      </c>
      <c r="V13" s="50">
        <f>'Punten per wedstrijd'!F12</f>
        <v>127.49999999999977</v>
      </c>
      <c r="W13" s="472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72"/>
      <c r="AC13" s="50">
        <v>106.82500000000003</v>
      </c>
      <c r="AD13" s="50">
        <v>212.02500000000009</v>
      </c>
      <c r="AE13" s="50">
        <v>239.77500000000003</v>
      </c>
      <c r="AF13" s="530">
        <v>396.30000000000018</v>
      </c>
      <c r="AG13" s="472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72"/>
      <c r="AM13" s="50">
        <v>55.799999999999841</v>
      </c>
      <c r="AN13" s="50">
        <v>181.50000000000023</v>
      </c>
      <c r="AO13" s="50">
        <v>199.91249999999945</v>
      </c>
      <c r="AP13" s="50">
        <v>306.49999999999955</v>
      </c>
      <c r="AQ13" s="472"/>
      <c r="AR13" s="50">
        <v>0</v>
      </c>
      <c r="AS13" s="50">
        <v>0</v>
      </c>
      <c r="AT13" s="50">
        <v>208.01249999999925</v>
      </c>
      <c r="AU13" s="50">
        <v>52.499999999999545</v>
      </c>
      <c r="AV13" s="472"/>
      <c r="AW13" s="50">
        <v>236.64999999999998</v>
      </c>
      <c r="AX13" s="50">
        <v>0</v>
      </c>
      <c r="AY13" s="50">
        <v>319.42499999999973</v>
      </c>
      <c r="AZ13" s="50">
        <v>255.49999999999955</v>
      </c>
      <c r="BA13" s="472"/>
      <c r="BB13" s="50">
        <v>44.39999999999975</v>
      </c>
      <c r="BC13" s="50">
        <v>0</v>
      </c>
      <c r="BD13" s="50">
        <v>183.22499999999911</v>
      </c>
      <c r="BE13" s="50">
        <v>162.69999999999936</v>
      </c>
      <c r="BF13" s="472"/>
      <c r="BG13" s="50">
        <v>54.250000000000227</v>
      </c>
      <c r="BH13" s="50">
        <v>74.100000000001273</v>
      </c>
      <c r="BI13" s="50">
        <v>187.12500000000068</v>
      </c>
      <c r="BJ13" s="50">
        <v>41.099999999999454</v>
      </c>
      <c r="BK13" s="472"/>
      <c r="BL13" s="50">
        <v>9.7000000000002728</v>
      </c>
      <c r="BM13" s="50">
        <v>0</v>
      </c>
      <c r="BN13" s="50">
        <v>140.09999999999945</v>
      </c>
      <c r="BO13" s="50">
        <v>509.49999999999909</v>
      </c>
      <c r="BP13" s="472"/>
      <c r="BQ13" s="50">
        <v>78.375000000000227</v>
      </c>
      <c r="BR13" s="50">
        <v>143.50000000000091</v>
      </c>
      <c r="BS13" s="50">
        <v>259.35000000000014</v>
      </c>
      <c r="BT13" s="50">
        <v>459.39999999999964</v>
      </c>
      <c r="BU13" s="472"/>
      <c r="BV13" s="50">
        <v>80.000000000000227</v>
      </c>
      <c r="BW13" s="50">
        <v>0</v>
      </c>
      <c r="BX13" s="50">
        <v>459.375</v>
      </c>
      <c r="BY13" s="50">
        <v>383.60000000000127</v>
      </c>
      <c r="BZ13" s="472"/>
      <c r="CA13" s="50">
        <v>32.875</v>
      </c>
      <c r="CB13" s="50">
        <v>0</v>
      </c>
      <c r="CC13" s="50">
        <v>133.42500000000655</v>
      </c>
      <c r="CD13" s="50">
        <v>163.800000000002</v>
      </c>
      <c r="CE13" s="472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2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2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2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2"/>
      <c r="CZ13" s="50">
        <v>31.25</v>
      </c>
      <c r="DA13" s="50">
        <v>0</v>
      </c>
      <c r="DB13" s="50">
        <v>304.6875</v>
      </c>
      <c r="DC13" s="50">
        <v>332.40000000000146</v>
      </c>
      <c r="DD13" s="472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2"/>
      <c r="DJ13" s="50">
        <v>76.949999999999818</v>
      </c>
      <c r="DK13" s="50">
        <v>0</v>
      </c>
      <c r="DL13" s="50">
        <v>0</v>
      </c>
      <c r="DM13" s="50">
        <v>0</v>
      </c>
      <c r="DN13" s="472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2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2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2"/>
      <c r="ED13" s="50">
        <v>56.199999999998909</v>
      </c>
      <c r="EE13" s="50">
        <v>0</v>
      </c>
      <c r="EF13" s="50">
        <v>0</v>
      </c>
      <c r="EG13" s="50">
        <v>0</v>
      </c>
      <c r="EH13" s="472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2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2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2"/>
      <c r="EX13" s="50">
        <v>83.374999999998636</v>
      </c>
      <c r="EY13" s="50">
        <v>0</v>
      </c>
      <c r="EZ13" s="50">
        <v>0</v>
      </c>
      <c r="FA13" s="50">
        <v>0</v>
      </c>
      <c r="FB13" s="472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2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2"/>
      <c r="FM13" s="50">
        <v>131.875</v>
      </c>
      <c r="FN13" s="50">
        <v>0</v>
      </c>
      <c r="FO13" s="50">
        <v>0</v>
      </c>
      <c r="FP13" s="50">
        <v>175.399999999996</v>
      </c>
      <c r="FQ13" s="472"/>
      <c r="FR13" s="50">
        <v>138.07500000000164</v>
      </c>
      <c r="FS13" s="50">
        <v>0</v>
      </c>
      <c r="FT13" s="50">
        <v>0</v>
      </c>
      <c r="FU13" s="50">
        <v>395.89999999999236</v>
      </c>
      <c r="FV13" s="472"/>
      <c r="FW13" s="50">
        <v>117.14999999999986</v>
      </c>
      <c r="FX13" s="50">
        <v>0</v>
      </c>
      <c r="FY13" s="50">
        <v>0</v>
      </c>
      <c r="FZ13" s="50">
        <v>0</v>
      </c>
      <c r="GA13" s="472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2"/>
      <c r="GG13" s="50">
        <v>24</v>
      </c>
      <c r="GH13" s="50">
        <v>0</v>
      </c>
      <c r="GI13" s="50">
        <v>0</v>
      </c>
      <c r="GJ13" s="50">
        <v>0</v>
      </c>
      <c r="GK13" s="472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2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2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2038</v>
      </c>
      <c r="B14" s="46">
        <f t="shared" si="0"/>
        <v>23084.800000000039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2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2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72"/>
      <c r="S14" s="460">
        <v>0</v>
      </c>
      <c r="T14" s="50">
        <v>0</v>
      </c>
      <c r="U14" s="510">
        <v>265.72500000000014</v>
      </c>
      <c r="V14" s="50">
        <f>'Punten per wedstrijd'!F13</f>
        <v>100.40000000000055</v>
      </c>
      <c r="W14" s="472"/>
      <c r="X14" s="50">
        <v>0</v>
      </c>
      <c r="Y14" s="50">
        <v>0</v>
      </c>
      <c r="Z14" s="50">
        <v>265.5</v>
      </c>
      <c r="AA14" s="50">
        <v>288.20000000000027</v>
      </c>
      <c r="AB14" s="472"/>
      <c r="AC14" s="50">
        <v>0</v>
      </c>
      <c r="AD14" s="50">
        <v>0</v>
      </c>
      <c r="AE14" s="50">
        <v>564.89999999999918</v>
      </c>
      <c r="AF14" s="530">
        <v>837.59999999999991</v>
      </c>
      <c r="AG14" s="472"/>
      <c r="AH14" s="50">
        <v>0</v>
      </c>
      <c r="AI14" s="50">
        <v>0</v>
      </c>
      <c r="AJ14" s="50">
        <v>593.69999999999959</v>
      </c>
      <c r="AK14" s="50">
        <v>939.80000000000018</v>
      </c>
      <c r="AL14" s="472"/>
      <c r="AM14" s="50">
        <v>0</v>
      </c>
      <c r="AN14" s="50">
        <v>0</v>
      </c>
      <c r="AO14" s="50">
        <v>0</v>
      </c>
      <c r="AP14" s="50">
        <v>294.69999999999891</v>
      </c>
      <c r="AQ14" s="472"/>
      <c r="AR14" s="50">
        <v>0</v>
      </c>
      <c r="AS14" s="50">
        <v>0</v>
      </c>
      <c r="AT14" s="50">
        <v>0</v>
      </c>
      <c r="AU14" s="50">
        <v>242</v>
      </c>
      <c r="AV14" s="472"/>
      <c r="AW14" s="50">
        <v>0</v>
      </c>
      <c r="AX14" s="50">
        <v>0</v>
      </c>
      <c r="AY14" s="50">
        <v>0</v>
      </c>
      <c r="AZ14" s="50">
        <v>239.70000000000164</v>
      </c>
      <c r="BA14" s="472"/>
      <c r="BB14" s="50">
        <v>0</v>
      </c>
      <c r="BC14" s="50">
        <v>0</v>
      </c>
      <c r="BD14" s="50">
        <v>0</v>
      </c>
      <c r="BE14" s="50">
        <v>478.10000000000218</v>
      </c>
      <c r="BF14" s="472"/>
      <c r="BG14" s="50">
        <v>0</v>
      </c>
      <c r="BH14" s="50">
        <v>0</v>
      </c>
      <c r="BI14" s="50">
        <v>0</v>
      </c>
      <c r="BJ14" s="50">
        <v>317.60000000000309</v>
      </c>
      <c r="BK14" s="472"/>
      <c r="BL14" s="50">
        <v>0</v>
      </c>
      <c r="BM14" s="50">
        <v>0</v>
      </c>
      <c r="BN14" s="50">
        <v>0</v>
      </c>
      <c r="BO14" s="50">
        <v>148.50000000000182</v>
      </c>
      <c r="BP14" s="472"/>
      <c r="BQ14" s="50">
        <v>0</v>
      </c>
      <c r="BR14" s="50">
        <v>0</v>
      </c>
      <c r="BS14" s="50">
        <v>0</v>
      </c>
      <c r="BT14" s="50">
        <v>337.50000000000273</v>
      </c>
      <c r="BU14" s="472"/>
      <c r="BV14" s="50">
        <v>0</v>
      </c>
      <c r="BW14" s="50">
        <v>0</v>
      </c>
      <c r="BX14" s="50">
        <v>0</v>
      </c>
      <c r="BY14" s="50">
        <v>789.40000000000236</v>
      </c>
      <c r="BZ14" s="472"/>
      <c r="CA14" s="50">
        <v>0</v>
      </c>
      <c r="CB14" s="50">
        <v>0</v>
      </c>
      <c r="CC14" s="50">
        <v>0</v>
      </c>
      <c r="CD14" s="50">
        <v>268.50000000000182</v>
      </c>
      <c r="CE14" s="472"/>
      <c r="CF14" s="50">
        <v>0</v>
      </c>
      <c r="CG14" s="50">
        <v>0</v>
      </c>
      <c r="CH14" s="50">
        <v>0</v>
      </c>
      <c r="CI14" s="50">
        <v>130.40000000000055</v>
      </c>
      <c r="CJ14" s="472"/>
      <c r="CK14" s="50">
        <v>0</v>
      </c>
      <c r="CL14" s="50">
        <v>0</v>
      </c>
      <c r="CM14" s="50">
        <v>0</v>
      </c>
      <c r="CN14" s="50">
        <v>264.40000000000146</v>
      </c>
      <c r="CO14" s="472"/>
      <c r="CP14" s="50">
        <v>0</v>
      </c>
      <c r="CQ14" s="50">
        <v>0</v>
      </c>
      <c r="CR14" s="50">
        <v>0</v>
      </c>
      <c r="CS14" s="50">
        <v>423.29999999999745</v>
      </c>
      <c r="CT14" s="472"/>
      <c r="CU14" s="50">
        <v>0</v>
      </c>
      <c r="CV14" s="50">
        <v>0</v>
      </c>
      <c r="CW14" s="50">
        <v>0</v>
      </c>
      <c r="CX14" s="50">
        <v>537.49999999999818</v>
      </c>
      <c r="CY14" s="472"/>
      <c r="CZ14" s="50">
        <v>0</v>
      </c>
      <c r="DA14" s="50">
        <v>0</v>
      </c>
      <c r="DB14" s="50">
        <v>0</v>
      </c>
      <c r="DC14" s="50">
        <v>115.49999999999818</v>
      </c>
      <c r="DD14" s="472"/>
      <c r="DE14" s="50">
        <v>0</v>
      </c>
      <c r="DF14" s="50">
        <v>0</v>
      </c>
      <c r="DG14" s="50">
        <v>0</v>
      </c>
      <c r="DH14" s="50">
        <v>1856.9000000000005</v>
      </c>
      <c r="DI14" s="472"/>
      <c r="DJ14" s="50">
        <v>0</v>
      </c>
      <c r="DK14" s="50">
        <v>0</v>
      </c>
      <c r="DL14" s="50">
        <v>0</v>
      </c>
      <c r="DM14" s="50">
        <v>0</v>
      </c>
      <c r="DN14" s="472"/>
      <c r="DO14" s="50">
        <v>0</v>
      </c>
      <c r="DP14" s="50">
        <v>0</v>
      </c>
      <c r="DQ14" s="50">
        <v>0</v>
      </c>
      <c r="DR14" s="50">
        <v>463.70000000000073</v>
      </c>
      <c r="DS14" s="472"/>
      <c r="DT14" s="50">
        <v>0</v>
      </c>
      <c r="DU14" s="50">
        <v>0</v>
      </c>
      <c r="DV14" s="50">
        <v>0</v>
      </c>
      <c r="DW14" s="50">
        <v>462.79999999999927</v>
      </c>
      <c r="DX14" s="472"/>
      <c r="DY14" s="50">
        <v>0</v>
      </c>
      <c r="DZ14" s="50">
        <v>0</v>
      </c>
      <c r="EA14" s="50">
        <v>0</v>
      </c>
      <c r="EB14" s="50">
        <v>3417.6999999999989</v>
      </c>
      <c r="EC14" s="472"/>
      <c r="ED14" s="50">
        <v>0</v>
      </c>
      <c r="EE14" s="50">
        <v>0</v>
      </c>
      <c r="EF14" s="50">
        <v>0</v>
      </c>
      <c r="EG14" s="50">
        <v>0</v>
      </c>
      <c r="EH14" s="472"/>
      <c r="EI14" s="50">
        <v>0</v>
      </c>
      <c r="EJ14" s="50">
        <v>0</v>
      </c>
      <c r="EK14" s="50">
        <v>0</v>
      </c>
      <c r="EL14" s="50">
        <v>320.00000000000728</v>
      </c>
      <c r="EM14" s="472"/>
      <c r="EN14" s="50">
        <v>0</v>
      </c>
      <c r="EO14" s="50">
        <v>0</v>
      </c>
      <c r="EP14" s="50">
        <v>0</v>
      </c>
      <c r="EQ14" s="50">
        <v>252.50000000000364</v>
      </c>
      <c r="ER14" s="472"/>
      <c r="ES14" s="50">
        <v>0</v>
      </c>
      <c r="ET14" s="50">
        <v>0</v>
      </c>
      <c r="EU14" s="50">
        <v>0</v>
      </c>
      <c r="EV14" s="50">
        <v>0</v>
      </c>
      <c r="EW14" s="472"/>
      <c r="EX14" s="50">
        <v>0</v>
      </c>
      <c r="EY14" s="50">
        <v>0</v>
      </c>
      <c r="EZ14" s="50">
        <v>0</v>
      </c>
      <c r="FA14" s="50">
        <v>371.40000000000509</v>
      </c>
      <c r="FB14" s="472"/>
      <c r="FC14" s="50">
        <v>0</v>
      </c>
      <c r="FD14" s="50">
        <v>0</v>
      </c>
      <c r="FE14" s="50">
        <v>0</v>
      </c>
      <c r="FF14" s="50">
        <v>3290.7000000000003</v>
      </c>
      <c r="FG14" s="472"/>
      <c r="FH14" s="50">
        <v>0</v>
      </c>
      <c r="FI14" s="50">
        <v>0</v>
      </c>
      <c r="FJ14" s="50">
        <v>0</v>
      </c>
      <c r="FK14" s="50">
        <v>256.80000000000291</v>
      </c>
      <c r="FL14" s="472"/>
      <c r="FM14" s="50">
        <v>0</v>
      </c>
      <c r="FN14" s="50">
        <v>0</v>
      </c>
      <c r="FO14" s="50">
        <v>0</v>
      </c>
      <c r="FP14" s="50">
        <v>166.00000000000364</v>
      </c>
      <c r="FQ14" s="472"/>
      <c r="FR14" s="50">
        <v>0</v>
      </c>
      <c r="FS14" s="50">
        <v>0</v>
      </c>
      <c r="FT14" s="50">
        <v>0</v>
      </c>
      <c r="FU14" s="50">
        <v>389.69999999999709</v>
      </c>
      <c r="FV14" s="472"/>
      <c r="FW14" s="50">
        <v>0</v>
      </c>
      <c r="FX14" s="50">
        <v>0</v>
      </c>
      <c r="FY14" s="50">
        <v>0</v>
      </c>
      <c r="FZ14" s="50">
        <v>0</v>
      </c>
      <c r="GA14" s="472"/>
      <c r="GB14" s="50">
        <v>0</v>
      </c>
      <c r="GC14" s="50">
        <v>0</v>
      </c>
      <c r="GD14" s="50">
        <v>0</v>
      </c>
      <c r="GE14" s="50">
        <v>465.5</v>
      </c>
      <c r="GF14" s="472"/>
      <c r="GG14" s="50">
        <v>0</v>
      </c>
      <c r="GH14" s="50">
        <v>0</v>
      </c>
      <c r="GI14" s="50">
        <v>0</v>
      </c>
      <c r="GJ14" s="50">
        <v>0</v>
      </c>
      <c r="GK14" s="472"/>
      <c r="GL14" s="50">
        <v>0</v>
      </c>
      <c r="GM14" s="50">
        <v>0</v>
      </c>
      <c r="GN14" s="50">
        <v>0</v>
      </c>
      <c r="GO14" s="50">
        <v>929.1000000000131</v>
      </c>
      <c r="GP14" s="472"/>
      <c r="GQ14" s="50">
        <v>0</v>
      </c>
      <c r="GR14" s="50">
        <v>0</v>
      </c>
      <c r="GS14" s="50">
        <v>0</v>
      </c>
      <c r="GT14" s="50">
        <v>181.5</v>
      </c>
      <c r="GU14" s="472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3417</v>
      </c>
      <c r="B15" s="46">
        <f t="shared" si="0"/>
        <v>3831.7999999999988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2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2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72"/>
      <c r="S15" s="460">
        <v>0</v>
      </c>
      <c r="T15" s="50">
        <v>0</v>
      </c>
      <c r="U15" s="510">
        <v>0</v>
      </c>
      <c r="V15" s="50">
        <f>'Punten per wedstrijd'!F14</f>
        <v>361.29999999999973</v>
      </c>
      <c r="W15" s="472"/>
      <c r="X15" s="50">
        <v>0</v>
      </c>
      <c r="Y15" s="50">
        <v>0</v>
      </c>
      <c r="Z15" s="50">
        <v>0</v>
      </c>
      <c r="AA15" s="50">
        <v>239.69999999999982</v>
      </c>
      <c r="AB15" s="472"/>
      <c r="AC15" s="50">
        <v>0</v>
      </c>
      <c r="AD15" s="50">
        <v>0</v>
      </c>
      <c r="AE15" s="50">
        <v>0</v>
      </c>
      <c r="AF15" s="530">
        <v>880.79999999999973</v>
      </c>
      <c r="AG15" s="472"/>
      <c r="AH15" s="50">
        <v>0</v>
      </c>
      <c r="AI15" s="50">
        <v>0</v>
      </c>
      <c r="AJ15" s="50">
        <v>0</v>
      </c>
      <c r="AK15" s="50">
        <v>822.79999999999927</v>
      </c>
      <c r="AL15" s="472"/>
      <c r="AM15" s="50"/>
      <c r="AN15" s="50"/>
      <c r="AO15" s="50"/>
      <c r="AP15" s="50"/>
      <c r="AQ15" s="472"/>
      <c r="AR15" s="50"/>
      <c r="AS15" s="50"/>
      <c r="AT15" s="50"/>
      <c r="AU15" s="50"/>
      <c r="AV15" s="472"/>
      <c r="AW15" s="50"/>
      <c r="AX15" s="50"/>
      <c r="AY15" s="50"/>
      <c r="AZ15" s="50"/>
      <c r="BA15" s="472"/>
      <c r="BB15" s="50"/>
      <c r="BC15" s="50"/>
      <c r="BD15" s="50"/>
      <c r="BE15" s="50"/>
      <c r="BF15" s="472"/>
      <c r="BG15" s="50"/>
      <c r="BH15" s="50"/>
      <c r="BI15" s="50"/>
      <c r="BJ15" s="50"/>
      <c r="BK15" s="472"/>
      <c r="BL15" s="50"/>
      <c r="BM15" s="50"/>
      <c r="BN15" s="50"/>
      <c r="BO15" s="50"/>
      <c r="BP15" s="472"/>
      <c r="BQ15" s="50"/>
      <c r="BR15" s="50"/>
      <c r="BS15" s="50"/>
      <c r="BT15" s="50"/>
      <c r="BU15" s="472"/>
      <c r="BV15" s="50"/>
      <c r="BW15" s="50"/>
      <c r="BX15" s="50"/>
      <c r="BY15" s="50"/>
      <c r="BZ15" s="472"/>
      <c r="CA15" s="50"/>
      <c r="CB15" s="50"/>
      <c r="CC15" s="50"/>
      <c r="CD15" s="50"/>
      <c r="CE15" s="472"/>
      <c r="CF15" s="50"/>
      <c r="CG15" s="50"/>
      <c r="CH15" s="50"/>
      <c r="CI15" s="50"/>
      <c r="CJ15" s="472"/>
      <c r="CK15" s="50"/>
      <c r="CL15" s="50"/>
      <c r="CM15" s="50"/>
      <c r="CN15" s="50"/>
      <c r="CO15" s="472"/>
      <c r="CP15" s="50"/>
      <c r="CQ15" s="50"/>
      <c r="CR15" s="50"/>
      <c r="CS15" s="50"/>
      <c r="CT15" s="472"/>
      <c r="CU15" s="50"/>
      <c r="CV15" s="50"/>
      <c r="CW15" s="50"/>
      <c r="CX15" s="50"/>
      <c r="CY15" s="472"/>
      <c r="CZ15" s="50"/>
      <c r="DA15" s="50"/>
      <c r="DB15" s="50"/>
      <c r="DC15" s="50"/>
      <c r="DD15" s="472"/>
      <c r="DE15" s="50"/>
      <c r="DF15" s="50"/>
      <c r="DG15" s="50"/>
      <c r="DH15" s="50"/>
      <c r="DI15" s="472"/>
      <c r="DJ15" s="50"/>
      <c r="DK15" s="50"/>
      <c r="DL15" s="50"/>
      <c r="DM15" s="50"/>
      <c r="DN15" s="472"/>
      <c r="DO15" s="50"/>
      <c r="DP15" s="50"/>
      <c r="DQ15" s="50"/>
      <c r="DR15" s="50"/>
      <c r="DS15" s="472"/>
      <c r="DT15" s="50"/>
      <c r="DU15" s="50"/>
      <c r="DV15" s="50"/>
      <c r="DW15" s="50"/>
      <c r="DX15" s="472"/>
      <c r="DY15" s="50"/>
      <c r="DZ15" s="50"/>
      <c r="EA15" s="50"/>
      <c r="EB15" s="50"/>
      <c r="EC15" s="472"/>
      <c r="ED15" s="50"/>
      <c r="EE15" s="50"/>
      <c r="EF15" s="50"/>
      <c r="EG15" s="50"/>
      <c r="EH15" s="472"/>
      <c r="EI15" s="50"/>
      <c r="EJ15" s="50"/>
      <c r="EK15" s="50"/>
      <c r="EL15" s="50"/>
      <c r="EM15" s="472"/>
      <c r="EN15" s="50"/>
      <c r="EO15" s="50"/>
      <c r="EP15" s="50"/>
      <c r="EQ15" s="50"/>
      <c r="ER15" s="472"/>
      <c r="ES15" s="50"/>
      <c r="ET15" s="50"/>
      <c r="EU15" s="50"/>
      <c r="EV15" s="50"/>
      <c r="EW15" s="472"/>
      <c r="EX15" s="50"/>
      <c r="EY15" s="50"/>
      <c r="EZ15" s="50"/>
      <c r="FA15" s="50"/>
      <c r="FB15" s="472"/>
      <c r="FC15" s="50"/>
      <c r="FD15" s="50"/>
      <c r="FE15" s="50"/>
      <c r="FF15" s="50"/>
      <c r="FG15" s="472"/>
      <c r="FH15" s="50"/>
      <c r="FI15" s="50"/>
      <c r="FJ15" s="50"/>
      <c r="FK15" s="50"/>
      <c r="FL15" s="472"/>
      <c r="FM15" s="50"/>
      <c r="FN15" s="50"/>
      <c r="FO15" s="50"/>
      <c r="FP15" s="50"/>
      <c r="FQ15" s="472"/>
      <c r="FR15" s="50"/>
      <c r="FS15" s="50"/>
      <c r="FT15" s="50"/>
      <c r="FU15" s="50"/>
      <c r="FV15" s="472"/>
      <c r="FW15" s="50"/>
      <c r="FX15" s="50"/>
      <c r="FY15" s="50"/>
      <c r="FZ15" s="50"/>
      <c r="GA15" s="472"/>
      <c r="GB15" s="50"/>
      <c r="GC15" s="50"/>
      <c r="GD15" s="50"/>
      <c r="GE15" s="50"/>
      <c r="GF15" s="472"/>
      <c r="GG15" s="50"/>
      <c r="GH15" s="50"/>
      <c r="GI15" s="50"/>
      <c r="GJ15" s="50"/>
      <c r="GK15" s="472"/>
      <c r="GL15" s="50"/>
      <c r="GM15" s="50"/>
      <c r="GN15" s="50"/>
      <c r="GO15" s="50"/>
      <c r="GP15" s="472"/>
      <c r="GQ15" s="50"/>
      <c r="GR15" s="50"/>
      <c r="GS15" s="50"/>
      <c r="GT15" s="50"/>
      <c r="GU15" s="472"/>
      <c r="GZ15" s="143"/>
      <c r="HA15" s="466"/>
      <c r="HI15" s="143"/>
      <c r="HJ15" s="466"/>
      <c r="HR15" s="143"/>
      <c r="HS15" s="466"/>
      <c r="IB15" s="466"/>
      <c r="IK15" s="466"/>
      <c r="IT15" s="466"/>
      <c r="JC15" s="466"/>
      <c r="JL15" s="466"/>
      <c r="JU15" s="466"/>
      <c r="KD15" s="466"/>
      <c r="KM15" s="466"/>
      <c r="KV15" s="466"/>
      <c r="LE15" s="466"/>
      <c r="MF15" s="466"/>
      <c r="MO15" s="466"/>
      <c r="MX15" s="466"/>
      <c r="NG15" s="466"/>
      <c r="NP15" s="466"/>
      <c r="NY15" s="466"/>
      <c r="OE15" s="37"/>
    </row>
    <row r="16" spans="1:396" ht="18">
      <c r="A16" s="84" t="s">
        <v>1658</v>
      </c>
      <c r="B16" s="46">
        <f t="shared" si="0"/>
        <v>47972.262499999903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2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2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72"/>
      <c r="S16" s="460">
        <v>74.625000000000114</v>
      </c>
      <c r="T16" s="50">
        <v>60.799999999999955</v>
      </c>
      <c r="U16" s="510">
        <v>218.10000000000048</v>
      </c>
      <c r="V16" s="50">
        <f>'Punten per wedstrijd'!F15</f>
        <v>426.39999999999941</v>
      </c>
      <c r="W16" s="472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72"/>
      <c r="AC16" s="50">
        <v>159.625</v>
      </c>
      <c r="AD16" s="50">
        <v>223.74999999999957</v>
      </c>
      <c r="AE16" s="50">
        <v>412.50000000000102</v>
      </c>
      <c r="AF16" s="530">
        <v>867.20000000000027</v>
      </c>
      <c r="AG16" s="472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72"/>
      <c r="AM16" s="50">
        <v>0</v>
      </c>
      <c r="AN16" s="50">
        <v>151.30000000000018</v>
      </c>
      <c r="AO16" s="50">
        <v>297.22499999999945</v>
      </c>
      <c r="AP16" s="50">
        <v>386.40000000000055</v>
      </c>
      <c r="AQ16" s="472"/>
      <c r="AR16" s="50">
        <v>0</v>
      </c>
      <c r="AS16" s="50">
        <v>113.59999999999764</v>
      </c>
      <c r="AT16" s="50">
        <v>312.07499999999959</v>
      </c>
      <c r="AU16" s="50">
        <v>572.69999999999982</v>
      </c>
      <c r="AV16" s="472"/>
      <c r="AW16" s="50">
        <v>0</v>
      </c>
      <c r="AX16" s="50">
        <v>0</v>
      </c>
      <c r="AY16" s="50">
        <v>268.79999999999905</v>
      </c>
      <c r="AZ16" s="50">
        <v>54.5</v>
      </c>
      <c r="BA16" s="472"/>
      <c r="BB16" s="50">
        <v>0</v>
      </c>
      <c r="BC16" s="50">
        <v>0</v>
      </c>
      <c r="BD16" s="50">
        <v>120.07499999999959</v>
      </c>
      <c r="BE16" s="50">
        <v>299.59999999999945</v>
      </c>
      <c r="BF16" s="472"/>
      <c r="BG16" s="50">
        <v>0</v>
      </c>
      <c r="BH16" s="50">
        <v>62.499999999998181</v>
      </c>
      <c r="BI16" s="50">
        <v>134.99999999999932</v>
      </c>
      <c r="BJ16" s="50">
        <v>353.29999999999927</v>
      </c>
      <c r="BK16" s="472"/>
      <c r="BL16" s="50">
        <v>0</v>
      </c>
      <c r="BM16" s="50">
        <v>0</v>
      </c>
      <c r="BN16" s="50">
        <v>85.499999999999318</v>
      </c>
      <c r="BO16" s="50">
        <v>313.19999999999891</v>
      </c>
      <c r="BP16" s="472"/>
      <c r="BQ16" s="50">
        <v>0</v>
      </c>
      <c r="BR16" s="50">
        <v>3.499999999998181</v>
      </c>
      <c r="BS16" s="50">
        <v>228.59999999999877</v>
      </c>
      <c r="BT16" s="50">
        <v>271.79999999999927</v>
      </c>
      <c r="BU16" s="472"/>
      <c r="BV16" s="50">
        <v>0</v>
      </c>
      <c r="BW16" s="50">
        <v>0</v>
      </c>
      <c r="BX16" s="50">
        <v>693.22499999999945</v>
      </c>
      <c r="BY16" s="50">
        <v>714.49999999999727</v>
      </c>
      <c r="BZ16" s="472"/>
      <c r="CA16" s="50">
        <v>0</v>
      </c>
      <c r="CB16" s="50">
        <v>0</v>
      </c>
      <c r="CC16" s="50">
        <v>142.27499999999782</v>
      </c>
      <c r="CD16" s="50">
        <v>319.49999999999727</v>
      </c>
      <c r="CE16" s="472"/>
      <c r="CF16" s="50">
        <v>0</v>
      </c>
      <c r="CG16" s="50">
        <v>0</v>
      </c>
      <c r="CH16" s="50">
        <v>294.37499999999864</v>
      </c>
      <c r="CI16" s="50">
        <v>178.59999999999764</v>
      </c>
      <c r="CJ16" s="472"/>
      <c r="CK16" s="50">
        <v>0</v>
      </c>
      <c r="CL16" s="50">
        <v>0</v>
      </c>
      <c r="CM16" s="50">
        <v>362.70000000000027</v>
      </c>
      <c r="CN16" s="50">
        <v>134.39999999999782</v>
      </c>
      <c r="CO16" s="472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2"/>
      <c r="CU16" s="50">
        <v>0</v>
      </c>
      <c r="CV16" s="50">
        <v>0</v>
      </c>
      <c r="CW16" s="50">
        <v>294.60000000000218</v>
      </c>
      <c r="CX16" s="50">
        <v>250.19999999999891</v>
      </c>
      <c r="CY16" s="472"/>
      <c r="CZ16" s="50">
        <v>0</v>
      </c>
      <c r="DA16" s="50">
        <v>0</v>
      </c>
      <c r="DB16" s="50">
        <v>58.500000000005457</v>
      </c>
      <c r="DC16" s="50">
        <v>206.99999999999818</v>
      </c>
      <c r="DD16" s="472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2"/>
      <c r="DJ16" s="50">
        <v>0</v>
      </c>
      <c r="DK16" s="50">
        <v>0</v>
      </c>
      <c r="DL16" s="50">
        <v>0</v>
      </c>
      <c r="DM16" s="50">
        <v>0</v>
      </c>
      <c r="DN16" s="472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2"/>
      <c r="DT16" s="50">
        <v>0</v>
      </c>
      <c r="DU16" s="50">
        <v>0</v>
      </c>
      <c r="DV16" s="50">
        <v>430.64999999999782</v>
      </c>
      <c r="DW16" s="50">
        <v>549</v>
      </c>
      <c r="DX16" s="472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2"/>
      <c r="ED16" s="50">
        <v>0</v>
      </c>
      <c r="EE16" s="50">
        <v>0</v>
      </c>
      <c r="EF16" s="50">
        <v>0</v>
      </c>
      <c r="EG16" s="50">
        <v>0</v>
      </c>
      <c r="EH16" s="472"/>
      <c r="EI16" s="50">
        <v>0</v>
      </c>
      <c r="EJ16" s="50">
        <v>0</v>
      </c>
      <c r="EK16" s="50">
        <v>267.75</v>
      </c>
      <c r="EL16" s="50">
        <v>318.799999999992</v>
      </c>
      <c r="EM16" s="472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2"/>
      <c r="ES16" s="50">
        <v>0</v>
      </c>
      <c r="ET16" s="50">
        <v>149.04999999999927</v>
      </c>
      <c r="EU16" s="50">
        <v>188.92500000000382</v>
      </c>
      <c r="EV16" s="50">
        <v>0</v>
      </c>
      <c r="EW16" s="472"/>
      <c r="EX16" s="50">
        <v>0</v>
      </c>
      <c r="EY16" s="50">
        <v>0</v>
      </c>
      <c r="EZ16" s="50">
        <v>0</v>
      </c>
      <c r="FA16" s="50">
        <v>316.49999999999636</v>
      </c>
      <c r="FB16" s="472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2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2"/>
      <c r="FM16" s="50">
        <v>0</v>
      </c>
      <c r="FN16" s="50">
        <v>0</v>
      </c>
      <c r="FO16" s="50">
        <v>0</v>
      </c>
      <c r="FP16" s="50">
        <v>126.70000000000073</v>
      </c>
      <c r="FQ16" s="472"/>
      <c r="FR16" s="50">
        <v>0</v>
      </c>
      <c r="FS16" s="50">
        <v>0</v>
      </c>
      <c r="FT16" s="50">
        <v>0</v>
      </c>
      <c r="FU16" s="50">
        <v>513</v>
      </c>
      <c r="FV16" s="472"/>
      <c r="FW16" s="50">
        <v>0</v>
      </c>
      <c r="FX16" s="50">
        <v>0</v>
      </c>
      <c r="FY16" s="50">
        <v>0</v>
      </c>
      <c r="FZ16" s="50">
        <v>0</v>
      </c>
      <c r="GA16" s="472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2"/>
      <c r="GG16" s="50">
        <v>0</v>
      </c>
      <c r="GH16" s="50">
        <v>0</v>
      </c>
      <c r="GI16" s="50">
        <v>0</v>
      </c>
      <c r="GJ16" s="50">
        <v>0</v>
      </c>
      <c r="GK16" s="472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2"/>
      <c r="GQ16" s="50">
        <v>0</v>
      </c>
      <c r="GR16" s="50">
        <v>138.24999999999636</v>
      </c>
      <c r="GS16" s="50">
        <v>200.0625</v>
      </c>
      <c r="GT16" s="50">
        <v>294.5</v>
      </c>
      <c r="GU16" s="472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772</v>
      </c>
      <c r="B17" s="46">
        <f t="shared" si="0"/>
        <v>46534.837500000154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2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2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72"/>
      <c r="S17" s="460">
        <v>60.650000000000034</v>
      </c>
      <c r="T17" s="50">
        <v>93.699999999999932</v>
      </c>
      <c r="U17" s="510">
        <v>260.77499999999986</v>
      </c>
      <c r="V17" s="50">
        <f>'Punten per wedstrijd'!F16</f>
        <v>345.59999999999968</v>
      </c>
      <c r="W17" s="472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72"/>
      <c r="AC17" s="50">
        <v>46.049999999999955</v>
      </c>
      <c r="AD17" s="50">
        <v>323.10000000000014</v>
      </c>
      <c r="AE17" s="50">
        <v>479.24999999999966</v>
      </c>
      <c r="AF17" s="530">
        <v>337.59999999999945</v>
      </c>
      <c r="AG17" s="472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72"/>
      <c r="AM17" s="50">
        <v>155.24999999999977</v>
      </c>
      <c r="AN17" s="50">
        <v>225.30000000000018</v>
      </c>
      <c r="AO17" s="50">
        <v>406.64999999999918</v>
      </c>
      <c r="AP17" s="50">
        <v>302.19999999999936</v>
      </c>
      <c r="AQ17" s="472"/>
      <c r="AR17" s="50">
        <v>74.400000000000006</v>
      </c>
      <c r="AS17" s="50">
        <v>95.599999999999454</v>
      </c>
      <c r="AT17" s="50">
        <v>98.999999999999318</v>
      </c>
      <c r="AU17" s="50">
        <v>390.89999999999873</v>
      </c>
      <c r="AV17" s="472"/>
      <c r="AW17" s="50">
        <v>67.274999999999636</v>
      </c>
      <c r="AX17" s="50">
        <v>0</v>
      </c>
      <c r="AY17" s="50">
        <v>417.44999999999959</v>
      </c>
      <c r="AZ17" s="50">
        <v>42.099999999999454</v>
      </c>
      <c r="BA17" s="472"/>
      <c r="BB17" s="50">
        <v>114.59999999999945</v>
      </c>
      <c r="BC17" s="50">
        <v>0</v>
      </c>
      <c r="BD17" s="50">
        <v>258.97499999999945</v>
      </c>
      <c r="BE17" s="50">
        <v>401.89999999999964</v>
      </c>
      <c r="BF17" s="472"/>
      <c r="BG17" s="50">
        <v>62.399999999999864</v>
      </c>
      <c r="BH17" s="50">
        <v>229.05000000000018</v>
      </c>
      <c r="BI17" s="50">
        <v>299.32499999999959</v>
      </c>
      <c r="BJ17" s="50">
        <v>242.99999999999909</v>
      </c>
      <c r="BK17" s="472"/>
      <c r="BL17" s="50">
        <v>83.549999999999727</v>
      </c>
      <c r="BM17" s="50">
        <v>0</v>
      </c>
      <c r="BN17" s="50">
        <v>18.149999999999181</v>
      </c>
      <c r="BO17" s="50">
        <v>513.00000000000091</v>
      </c>
      <c r="BP17" s="472"/>
      <c r="BQ17" s="50">
        <v>106.44999999999982</v>
      </c>
      <c r="BR17" s="50">
        <v>177.79999999999927</v>
      </c>
      <c r="BS17" s="50">
        <v>247.87499999999795</v>
      </c>
      <c r="BT17" s="50">
        <v>370.30000000000109</v>
      </c>
      <c r="BU17" s="472"/>
      <c r="BV17" s="50">
        <v>50.474999999999682</v>
      </c>
      <c r="BW17" s="50">
        <v>0</v>
      </c>
      <c r="BX17" s="50">
        <v>522.29999999999836</v>
      </c>
      <c r="BY17" s="50">
        <v>227.90000000000055</v>
      </c>
      <c r="BZ17" s="472"/>
      <c r="CA17" s="50">
        <v>40.424999999999727</v>
      </c>
      <c r="CB17" s="50">
        <v>0</v>
      </c>
      <c r="CC17" s="50">
        <v>155.02500000000055</v>
      </c>
      <c r="CD17" s="50">
        <v>391</v>
      </c>
      <c r="CE17" s="472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2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2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2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2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2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2"/>
      <c r="DJ17" s="50">
        <v>96.950000000000273</v>
      </c>
      <c r="DK17" s="50">
        <v>0</v>
      </c>
      <c r="DL17" s="50">
        <v>0</v>
      </c>
      <c r="DM17" s="50">
        <v>0</v>
      </c>
      <c r="DN17" s="472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2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2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2"/>
      <c r="ED17" s="50">
        <v>39.499999999999091</v>
      </c>
      <c r="EE17" s="50">
        <v>0</v>
      </c>
      <c r="EF17" s="50">
        <v>0</v>
      </c>
      <c r="EG17" s="50">
        <v>0</v>
      </c>
      <c r="EH17" s="472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2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2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2"/>
      <c r="EX17" s="50">
        <v>58.649999999999636</v>
      </c>
      <c r="EY17" s="50">
        <v>0</v>
      </c>
      <c r="EZ17" s="50">
        <v>0</v>
      </c>
      <c r="FA17" s="50">
        <v>299.00000000001091</v>
      </c>
      <c r="FB17" s="472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2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2"/>
      <c r="FM17" s="50">
        <v>104.82500000000073</v>
      </c>
      <c r="FN17" s="50">
        <v>0</v>
      </c>
      <c r="FO17" s="50">
        <v>0</v>
      </c>
      <c r="FP17" s="50">
        <v>115.10000000000218</v>
      </c>
      <c r="FQ17" s="472"/>
      <c r="FR17" s="50">
        <v>46.475000000000364</v>
      </c>
      <c r="FS17" s="50">
        <v>0</v>
      </c>
      <c r="FT17" s="50">
        <v>0</v>
      </c>
      <c r="FU17" s="50">
        <v>395.80000000000291</v>
      </c>
      <c r="FV17" s="472"/>
      <c r="FW17" s="50">
        <v>2.2499999999997726</v>
      </c>
      <c r="FX17" s="50">
        <v>0</v>
      </c>
      <c r="FY17" s="50">
        <v>0</v>
      </c>
      <c r="FZ17" s="50">
        <v>0</v>
      </c>
      <c r="GA17" s="472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2"/>
      <c r="GG17" s="50">
        <v>44.850000000000364</v>
      </c>
      <c r="GH17" s="50">
        <v>0</v>
      </c>
      <c r="GI17" s="50">
        <v>0</v>
      </c>
      <c r="GJ17" s="50">
        <v>0</v>
      </c>
      <c r="GK17" s="472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2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2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2068</v>
      </c>
      <c r="B18" s="46">
        <f t="shared" si="0"/>
        <v>17430.175000000094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2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2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72"/>
      <c r="S18" s="460">
        <v>0</v>
      </c>
      <c r="T18" s="50">
        <v>0</v>
      </c>
      <c r="U18" s="510">
        <v>41.024999999999693</v>
      </c>
      <c r="V18" s="50">
        <f>'Punten per wedstrijd'!F17</f>
        <v>243.7999999999995</v>
      </c>
      <c r="W18" s="472"/>
      <c r="X18" s="50">
        <v>0</v>
      </c>
      <c r="Y18" s="50">
        <v>0</v>
      </c>
      <c r="Z18" s="50">
        <v>154.125</v>
      </c>
      <c r="AA18" s="50">
        <v>417.99999999999977</v>
      </c>
      <c r="AB18" s="472"/>
      <c r="AC18" s="50">
        <v>0</v>
      </c>
      <c r="AD18" s="50">
        <v>0</v>
      </c>
      <c r="AE18" s="50">
        <v>404.625</v>
      </c>
      <c r="AF18" s="530">
        <v>718.39999999999964</v>
      </c>
      <c r="AG18" s="472"/>
      <c r="AH18" s="50">
        <v>0</v>
      </c>
      <c r="AI18" s="50">
        <v>0</v>
      </c>
      <c r="AJ18" s="50">
        <v>255.75</v>
      </c>
      <c r="AK18" s="50">
        <v>596.29999999999973</v>
      </c>
      <c r="AL18" s="472"/>
      <c r="AM18" s="50">
        <v>0</v>
      </c>
      <c r="AN18" s="50">
        <v>0</v>
      </c>
      <c r="AO18" s="50">
        <v>0</v>
      </c>
      <c r="AP18" s="50">
        <v>396.34999999999991</v>
      </c>
      <c r="AQ18" s="472"/>
      <c r="AR18" s="50">
        <v>0</v>
      </c>
      <c r="AS18" s="50">
        <v>0</v>
      </c>
      <c r="AT18" s="50">
        <v>0</v>
      </c>
      <c r="AU18" s="50">
        <v>94.799999999999727</v>
      </c>
      <c r="AV18" s="472"/>
      <c r="AW18" s="50">
        <v>0</v>
      </c>
      <c r="AX18" s="50">
        <v>0</v>
      </c>
      <c r="AY18" s="50">
        <v>0</v>
      </c>
      <c r="AZ18" s="50">
        <v>540.89999999999873</v>
      </c>
      <c r="BA18" s="472"/>
      <c r="BB18" s="50">
        <v>0</v>
      </c>
      <c r="BC18" s="50">
        <v>0</v>
      </c>
      <c r="BD18" s="50">
        <v>0</v>
      </c>
      <c r="BE18" s="50">
        <v>326.5</v>
      </c>
      <c r="BF18" s="472"/>
      <c r="BG18" s="50">
        <v>0</v>
      </c>
      <c r="BH18" s="50">
        <v>0</v>
      </c>
      <c r="BI18" s="50">
        <v>0</v>
      </c>
      <c r="BJ18" s="50">
        <v>94.899999999999636</v>
      </c>
      <c r="BK18" s="472"/>
      <c r="BL18" s="50">
        <v>0</v>
      </c>
      <c r="BM18" s="50">
        <v>0</v>
      </c>
      <c r="BN18" s="50">
        <v>0</v>
      </c>
      <c r="BO18" s="50">
        <v>465</v>
      </c>
      <c r="BP18" s="472"/>
      <c r="BQ18" s="50">
        <v>0</v>
      </c>
      <c r="BR18" s="50">
        <v>0</v>
      </c>
      <c r="BS18" s="50">
        <v>0</v>
      </c>
      <c r="BT18" s="50">
        <v>564.60000000000036</v>
      </c>
      <c r="BU18" s="472"/>
      <c r="BV18" s="50">
        <v>0</v>
      </c>
      <c r="BW18" s="50">
        <v>0</v>
      </c>
      <c r="BX18" s="50">
        <v>0</v>
      </c>
      <c r="BY18" s="50">
        <v>482.49999999999909</v>
      </c>
      <c r="BZ18" s="472"/>
      <c r="CA18" s="50">
        <v>0</v>
      </c>
      <c r="CB18" s="50">
        <v>0</v>
      </c>
      <c r="CC18" s="50">
        <v>0</v>
      </c>
      <c r="CD18" s="50">
        <v>442.89999999999964</v>
      </c>
      <c r="CE18" s="472"/>
      <c r="CF18" s="50">
        <v>0</v>
      </c>
      <c r="CG18" s="50">
        <v>0</v>
      </c>
      <c r="CH18" s="50">
        <v>0</v>
      </c>
      <c r="CI18" s="50">
        <v>489.45000000000073</v>
      </c>
      <c r="CJ18" s="472"/>
      <c r="CK18" s="50">
        <v>0</v>
      </c>
      <c r="CL18" s="50">
        <v>0</v>
      </c>
      <c r="CM18" s="50">
        <v>0</v>
      </c>
      <c r="CN18" s="50">
        <v>362.10000000000036</v>
      </c>
      <c r="CO18" s="472"/>
      <c r="CP18" s="50">
        <v>0</v>
      </c>
      <c r="CQ18" s="50">
        <v>0</v>
      </c>
      <c r="CR18" s="50">
        <v>0</v>
      </c>
      <c r="CS18" s="50">
        <v>122.50000000000091</v>
      </c>
      <c r="CT18" s="472"/>
      <c r="CU18" s="50">
        <v>0</v>
      </c>
      <c r="CV18" s="50">
        <v>0</v>
      </c>
      <c r="CW18" s="50">
        <v>0</v>
      </c>
      <c r="CX18" s="50">
        <v>534.39999999999873</v>
      </c>
      <c r="CY18" s="472"/>
      <c r="CZ18" s="50">
        <v>0</v>
      </c>
      <c r="DA18" s="50">
        <v>0</v>
      </c>
      <c r="DB18" s="50">
        <v>0</v>
      </c>
      <c r="DC18" s="50">
        <v>79.199999999997999</v>
      </c>
      <c r="DD18" s="472"/>
      <c r="DE18" s="50">
        <v>0</v>
      </c>
      <c r="DF18" s="50">
        <v>0</v>
      </c>
      <c r="DG18" s="50">
        <v>0</v>
      </c>
      <c r="DH18" s="50">
        <v>1187.2</v>
      </c>
      <c r="DI18" s="472"/>
      <c r="DJ18" s="50">
        <v>0</v>
      </c>
      <c r="DK18" s="50">
        <v>0</v>
      </c>
      <c r="DL18" s="50">
        <v>0</v>
      </c>
      <c r="DM18" s="50">
        <v>0</v>
      </c>
      <c r="DN18" s="472"/>
      <c r="DO18" s="50">
        <v>0</v>
      </c>
      <c r="DP18" s="50">
        <v>0</v>
      </c>
      <c r="DQ18" s="50">
        <v>0</v>
      </c>
      <c r="DR18" s="50">
        <v>440.80000000000291</v>
      </c>
      <c r="DS18" s="472"/>
      <c r="DT18" s="50">
        <v>0</v>
      </c>
      <c r="DU18" s="50">
        <v>0</v>
      </c>
      <c r="DV18" s="50">
        <v>0</v>
      </c>
      <c r="DW18" s="50">
        <v>334.80000000000291</v>
      </c>
      <c r="DX18" s="472"/>
      <c r="DY18" s="50">
        <v>0</v>
      </c>
      <c r="DZ18" s="50">
        <v>0</v>
      </c>
      <c r="EA18" s="50">
        <v>0</v>
      </c>
      <c r="EB18" s="50">
        <v>2291.9000000000815</v>
      </c>
      <c r="EC18" s="472"/>
      <c r="ED18" s="50">
        <v>0</v>
      </c>
      <c r="EE18" s="50">
        <v>0</v>
      </c>
      <c r="EF18" s="50">
        <v>0</v>
      </c>
      <c r="EG18" s="50">
        <v>0</v>
      </c>
      <c r="EH18" s="472"/>
      <c r="EI18" s="50">
        <v>0</v>
      </c>
      <c r="EJ18" s="50">
        <v>0</v>
      </c>
      <c r="EK18" s="50">
        <v>0</v>
      </c>
      <c r="EL18" s="50">
        <v>240.00000000000364</v>
      </c>
      <c r="EM18" s="472"/>
      <c r="EN18" s="50">
        <v>0</v>
      </c>
      <c r="EO18" s="50">
        <v>0</v>
      </c>
      <c r="EP18" s="50">
        <v>0</v>
      </c>
      <c r="EQ18" s="50">
        <v>137.49999999999818</v>
      </c>
      <c r="ER18" s="472"/>
      <c r="ES18" s="50">
        <v>0</v>
      </c>
      <c r="ET18" s="50">
        <v>0</v>
      </c>
      <c r="EU18" s="50">
        <v>0</v>
      </c>
      <c r="EV18" s="50">
        <v>0</v>
      </c>
      <c r="EW18" s="472"/>
      <c r="EX18" s="50">
        <v>0</v>
      </c>
      <c r="EY18" s="50">
        <v>0</v>
      </c>
      <c r="EZ18" s="50">
        <v>0</v>
      </c>
      <c r="FA18" s="50">
        <v>60.199999999998909</v>
      </c>
      <c r="FB18" s="472"/>
      <c r="FC18" s="50">
        <v>0</v>
      </c>
      <c r="FD18" s="50">
        <v>0</v>
      </c>
      <c r="FE18" s="50">
        <v>0</v>
      </c>
      <c r="FF18" s="50">
        <v>2400.4999999999995</v>
      </c>
      <c r="FG18" s="472"/>
      <c r="FH18" s="50">
        <v>0</v>
      </c>
      <c r="FI18" s="50">
        <v>0</v>
      </c>
      <c r="FJ18" s="50">
        <v>0</v>
      </c>
      <c r="FK18" s="50">
        <v>9.8000000000010914</v>
      </c>
      <c r="FL18" s="472"/>
      <c r="FM18" s="50">
        <v>0</v>
      </c>
      <c r="FN18" s="50">
        <v>0</v>
      </c>
      <c r="FO18" s="50">
        <v>0</v>
      </c>
      <c r="FP18" s="50">
        <v>238.59999999999854</v>
      </c>
      <c r="FQ18" s="472"/>
      <c r="FR18" s="50">
        <v>0</v>
      </c>
      <c r="FS18" s="50">
        <v>0</v>
      </c>
      <c r="FT18" s="50">
        <v>0</v>
      </c>
      <c r="FU18" s="50">
        <v>385.69999999999891</v>
      </c>
      <c r="FV18" s="472"/>
      <c r="FW18" s="50">
        <v>0</v>
      </c>
      <c r="FX18" s="50">
        <v>0</v>
      </c>
      <c r="FY18" s="50">
        <v>0</v>
      </c>
      <c r="FZ18" s="50">
        <v>0</v>
      </c>
      <c r="GA18" s="472"/>
      <c r="GB18" s="50">
        <v>0</v>
      </c>
      <c r="GC18" s="50">
        <v>0</v>
      </c>
      <c r="GD18" s="50">
        <v>0</v>
      </c>
      <c r="GE18" s="50">
        <v>288</v>
      </c>
      <c r="GF18" s="472"/>
      <c r="GG18" s="50">
        <v>0</v>
      </c>
      <c r="GH18" s="50">
        <v>0</v>
      </c>
      <c r="GI18" s="50">
        <v>0</v>
      </c>
      <c r="GJ18" s="50">
        <v>0</v>
      </c>
      <c r="GK18" s="472"/>
      <c r="GL18" s="50">
        <v>0</v>
      </c>
      <c r="GM18" s="50">
        <v>0</v>
      </c>
      <c r="GN18" s="50">
        <v>0</v>
      </c>
      <c r="GO18" s="50">
        <v>563.40000000000509</v>
      </c>
      <c r="GP18" s="472"/>
      <c r="GQ18" s="50">
        <v>0</v>
      </c>
      <c r="GR18" s="50">
        <v>0</v>
      </c>
      <c r="GS18" s="50">
        <v>0</v>
      </c>
      <c r="GT18" s="50">
        <v>125.00000000000728</v>
      </c>
      <c r="GU18" s="472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789</v>
      </c>
      <c r="B19" s="46">
        <f t="shared" si="0"/>
        <v>44396.01149999995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2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2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72"/>
      <c r="S19" s="460">
        <v>47.625000000000057</v>
      </c>
      <c r="T19" s="50">
        <v>154.34999999999991</v>
      </c>
      <c r="U19" s="510">
        <v>174.37500000000017</v>
      </c>
      <c r="V19" s="50">
        <f>'Punten per wedstrijd'!F18</f>
        <v>262.20000000000027</v>
      </c>
      <c r="W19" s="472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72"/>
      <c r="AC19" s="50">
        <v>129.80000000000007</v>
      </c>
      <c r="AD19" s="50">
        <v>351.35000000000014</v>
      </c>
      <c r="AE19" s="50">
        <v>257.55000000000058</v>
      </c>
      <c r="AF19" s="530">
        <v>293.79999999999973</v>
      </c>
      <c r="AG19" s="472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72"/>
      <c r="AM19" s="50">
        <v>144.40000000000009</v>
      </c>
      <c r="AN19" s="50">
        <v>168.50000000000068</v>
      </c>
      <c r="AO19" s="50">
        <v>441.78749999999945</v>
      </c>
      <c r="AP19" s="50">
        <v>340.50000000000136</v>
      </c>
      <c r="AQ19" s="472"/>
      <c r="AR19" s="50">
        <v>30.475000000000001</v>
      </c>
      <c r="AS19" s="50">
        <v>110.94999999999982</v>
      </c>
      <c r="AT19" s="50">
        <v>141</v>
      </c>
      <c r="AU19" s="50">
        <v>191.50000000000136</v>
      </c>
      <c r="AV19" s="472"/>
      <c r="AW19" s="50">
        <v>124.20000000000005</v>
      </c>
      <c r="AX19" s="50">
        <v>0</v>
      </c>
      <c r="AY19" s="50">
        <v>367.57500000000027</v>
      </c>
      <c r="AZ19" s="50">
        <v>259.40000000000236</v>
      </c>
      <c r="BA19" s="472"/>
      <c r="BB19" s="50">
        <v>79.125</v>
      </c>
      <c r="BC19" s="50">
        <v>0</v>
      </c>
      <c r="BD19" s="50">
        <v>190.80000000000041</v>
      </c>
      <c r="BE19" s="50">
        <v>533.60000000000309</v>
      </c>
      <c r="BF19" s="472"/>
      <c r="BG19" s="50">
        <v>99.325000000000045</v>
      </c>
      <c r="BH19" s="50">
        <v>50</v>
      </c>
      <c r="BI19" s="50">
        <v>229.27500000000055</v>
      </c>
      <c r="BJ19" s="50">
        <v>226.50000000000273</v>
      </c>
      <c r="BK19" s="472"/>
      <c r="BL19" s="50">
        <v>35.674999999999955</v>
      </c>
      <c r="BM19" s="50">
        <v>0</v>
      </c>
      <c r="BN19" s="50">
        <v>230.02500000000055</v>
      </c>
      <c r="BO19" s="50">
        <v>356.30000000000109</v>
      </c>
      <c r="BP19" s="472"/>
      <c r="BQ19" s="50">
        <v>105.70000000000005</v>
      </c>
      <c r="BR19" s="50">
        <v>101.75</v>
      </c>
      <c r="BS19" s="50">
        <v>316.01250000000095</v>
      </c>
      <c r="BT19" s="50">
        <v>607.80000000000018</v>
      </c>
      <c r="BU19" s="472"/>
      <c r="BV19" s="50">
        <v>86.074999999999818</v>
      </c>
      <c r="BW19" s="50">
        <v>0</v>
      </c>
      <c r="BX19" s="50">
        <v>536.10000000000082</v>
      </c>
      <c r="BY19" s="50">
        <v>477.30000000000109</v>
      </c>
      <c r="BZ19" s="472"/>
      <c r="CA19" s="50">
        <v>42.849999999999909</v>
      </c>
      <c r="CB19" s="50">
        <v>0</v>
      </c>
      <c r="CC19" s="50">
        <v>234.75</v>
      </c>
      <c r="CD19" s="50">
        <v>532</v>
      </c>
      <c r="CE19" s="472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2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2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2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2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2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2"/>
      <c r="DJ19" s="50">
        <v>75.950000000000728</v>
      </c>
      <c r="DK19" s="50">
        <v>0</v>
      </c>
      <c r="DL19" s="50">
        <v>0</v>
      </c>
      <c r="DM19" s="50">
        <v>0</v>
      </c>
      <c r="DN19" s="472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2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2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2"/>
      <c r="ED19" s="50">
        <v>49.000000000000455</v>
      </c>
      <c r="EE19" s="50">
        <v>0</v>
      </c>
      <c r="EF19" s="50">
        <v>0</v>
      </c>
      <c r="EG19" s="50">
        <v>0</v>
      </c>
      <c r="EH19" s="472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2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2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2"/>
      <c r="EX19" s="50">
        <v>75.600000000000364</v>
      </c>
      <c r="EY19" s="50">
        <v>0</v>
      </c>
      <c r="EZ19" s="50">
        <v>0</v>
      </c>
      <c r="FA19" s="50">
        <v>273.59999999999854</v>
      </c>
      <c r="FB19" s="472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2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2"/>
      <c r="FM19" s="50">
        <v>105.57499999999891</v>
      </c>
      <c r="FN19" s="50">
        <v>0</v>
      </c>
      <c r="FO19" s="50">
        <v>0</v>
      </c>
      <c r="FP19" s="50">
        <v>393.29999999998836</v>
      </c>
      <c r="FQ19" s="472"/>
      <c r="FR19" s="50">
        <v>115.02499999999873</v>
      </c>
      <c r="FS19" s="50">
        <v>0</v>
      </c>
      <c r="FT19" s="50">
        <v>0</v>
      </c>
      <c r="FU19" s="50">
        <v>366.29999999998836</v>
      </c>
      <c r="FV19" s="472"/>
      <c r="FW19" s="50">
        <v>87.749999999999773</v>
      </c>
      <c r="FX19" s="50">
        <v>0</v>
      </c>
      <c r="FY19" s="50">
        <v>0</v>
      </c>
      <c r="FZ19" s="50">
        <v>0</v>
      </c>
      <c r="GA19" s="472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2"/>
      <c r="GG19" s="50">
        <v>54.225000000001273</v>
      </c>
      <c r="GH19" s="50">
        <v>0</v>
      </c>
      <c r="GI19" s="50">
        <v>0</v>
      </c>
      <c r="GJ19" s="50">
        <v>0</v>
      </c>
      <c r="GK19" s="472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2"/>
      <c r="GQ19" s="50">
        <v>61.125000000000455</v>
      </c>
      <c r="GR19" s="50">
        <v>104.5</v>
      </c>
      <c r="GS19" s="50">
        <v>216.375</v>
      </c>
      <c r="GT19" s="50">
        <v>403</v>
      </c>
      <c r="GU19" s="472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2021</v>
      </c>
      <c r="B20" s="46">
        <f t="shared" si="0"/>
        <v>41671.899999999951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2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2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72"/>
      <c r="S20" s="460">
        <v>0</v>
      </c>
      <c r="T20" s="50">
        <v>114.05000000000018</v>
      </c>
      <c r="U20" s="510">
        <v>176.40000000000003</v>
      </c>
      <c r="V20" s="50">
        <f>'Punten per wedstrijd'!F19</f>
        <v>259.5</v>
      </c>
      <c r="W20" s="472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72"/>
      <c r="AC20" s="50">
        <v>0</v>
      </c>
      <c r="AD20" s="50">
        <v>393.25000000000023</v>
      </c>
      <c r="AE20" s="50">
        <v>722.47499999999945</v>
      </c>
      <c r="AF20" s="530">
        <v>1211.0999999999985</v>
      </c>
      <c r="AG20" s="472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72"/>
      <c r="AM20" s="50">
        <v>0</v>
      </c>
      <c r="AN20" s="50">
        <v>0</v>
      </c>
      <c r="AO20" s="50">
        <v>399.74999999999898</v>
      </c>
      <c r="AP20" s="50">
        <v>536.10000000000036</v>
      </c>
      <c r="AQ20" s="472"/>
      <c r="AR20" s="50">
        <v>0</v>
      </c>
      <c r="AS20" s="50">
        <v>0</v>
      </c>
      <c r="AT20" s="50">
        <v>236.54999999999905</v>
      </c>
      <c r="AU20" s="50">
        <v>349.40000000000236</v>
      </c>
      <c r="AV20" s="472"/>
      <c r="AW20" s="50">
        <v>0</v>
      </c>
      <c r="AX20" s="50">
        <v>0</v>
      </c>
      <c r="AY20" s="50">
        <v>437.99999999999864</v>
      </c>
      <c r="AZ20" s="50">
        <v>729.20000000000255</v>
      </c>
      <c r="BA20" s="472"/>
      <c r="BB20" s="50">
        <v>0</v>
      </c>
      <c r="BC20" s="50">
        <v>0</v>
      </c>
      <c r="BD20" s="50">
        <v>199.49999999999864</v>
      </c>
      <c r="BE20" s="50">
        <v>344.10000000000218</v>
      </c>
      <c r="BF20" s="472"/>
      <c r="BG20" s="50">
        <v>0</v>
      </c>
      <c r="BH20" s="50">
        <v>0</v>
      </c>
      <c r="BI20" s="50">
        <v>210.97499999999877</v>
      </c>
      <c r="BJ20" s="50">
        <v>432.70000000000255</v>
      </c>
      <c r="BK20" s="472"/>
      <c r="BL20" s="50">
        <v>0</v>
      </c>
      <c r="BM20" s="50">
        <v>0</v>
      </c>
      <c r="BN20" s="50">
        <v>119.69999999999891</v>
      </c>
      <c r="BO20" s="50">
        <v>344.50000000000182</v>
      </c>
      <c r="BP20" s="472"/>
      <c r="BQ20" s="50">
        <v>0</v>
      </c>
      <c r="BR20" s="50">
        <v>0</v>
      </c>
      <c r="BS20" s="50">
        <v>265.04999999999905</v>
      </c>
      <c r="BT20" s="50">
        <v>213.60000000000127</v>
      </c>
      <c r="BU20" s="472"/>
      <c r="BV20" s="50">
        <v>0</v>
      </c>
      <c r="BW20" s="50">
        <v>0</v>
      </c>
      <c r="BX20" s="50">
        <v>591.60000000000014</v>
      </c>
      <c r="BY20" s="50">
        <v>647.20000000000164</v>
      </c>
      <c r="BZ20" s="472"/>
      <c r="CA20" s="50">
        <v>0</v>
      </c>
      <c r="CB20" s="50">
        <v>0</v>
      </c>
      <c r="CC20" s="50">
        <v>145.12500000000273</v>
      </c>
      <c r="CD20" s="50">
        <v>263.10000000000036</v>
      </c>
      <c r="CE20" s="472"/>
      <c r="CF20" s="50">
        <v>0</v>
      </c>
      <c r="CG20" s="50">
        <v>0</v>
      </c>
      <c r="CH20" s="50">
        <v>258.97499999999945</v>
      </c>
      <c r="CI20" s="50">
        <v>91.799999999999272</v>
      </c>
      <c r="CJ20" s="472"/>
      <c r="CK20" s="50">
        <v>0</v>
      </c>
      <c r="CL20" s="50">
        <v>0</v>
      </c>
      <c r="CM20" s="50">
        <v>334.64999999999782</v>
      </c>
      <c r="CN20" s="50">
        <v>198.79999999999927</v>
      </c>
      <c r="CO20" s="472"/>
      <c r="CP20" s="50">
        <v>0</v>
      </c>
      <c r="CQ20" s="50">
        <v>0</v>
      </c>
      <c r="CR20" s="50">
        <v>343.64999999999782</v>
      </c>
      <c r="CS20" s="50">
        <v>405.89999999999964</v>
      </c>
      <c r="CT20" s="472"/>
      <c r="CU20" s="50">
        <v>0</v>
      </c>
      <c r="CV20" s="50">
        <v>0</v>
      </c>
      <c r="CW20" s="50">
        <v>246.37499999999727</v>
      </c>
      <c r="CX20" s="50">
        <v>314.99999999999636</v>
      </c>
      <c r="CY20" s="472"/>
      <c r="CZ20" s="50">
        <v>0</v>
      </c>
      <c r="DA20" s="50">
        <v>0</v>
      </c>
      <c r="DB20" s="50">
        <v>89.625</v>
      </c>
      <c r="DC20" s="50">
        <v>208.19999999999709</v>
      </c>
      <c r="DD20" s="472"/>
      <c r="DE20" s="50">
        <v>0</v>
      </c>
      <c r="DF20" s="50">
        <v>0</v>
      </c>
      <c r="DG20" s="50">
        <v>2461.3500000000008</v>
      </c>
      <c r="DH20" s="50">
        <v>2432.199999999998</v>
      </c>
      <c r="DI20" s="472"/>
      <c r="DJ20" s="50">
        <v>0</v>
      </c>
      <c r="DK20" s="50">
        <v>0</v>
      </c>
      <c r="DL20" s="50">
        <v>0</v>
      </c>
      <c r="DM20" s="50">
        <v>0</v>
      </c>
      <c r="DN20" s="472"/>
      <c r="DO20" s="50">
        <v>0</v>
      </c>
      <c r="DP20" s="50">
        <v>0</v>
      </c>
      <c r="DQ20" s="50">
        <v>98.175000000001091</v>
      </c>
      <c r="DR20" s="50">
        <v>660.89999999999418</v>
      </c>
      <c r="DS20" s="472"/>
      <c r="DT20" s="50">
        <v>0</v>
      </c>
      <c r="DU20" s="50">
        <v>0</v>
      </c>
      <c r="DV20" s="50">
        <v>530.10000000000082</v>
      </c>
      <c r="DW20" s="50">
        <v>435.59999999999491</v>
      </c>
      <c r="DX20" s="472"/>
      <c r="DY20" s="50">
        <v>0</v>
      </c>
      <c r="DZ20" s="50">
        <v>0</v>
      </c>
      <c r="EA20" s="50">
        <v>2406.6000000000267</v>
      </c>
      <c r="EB20" s="50">
        <v>3752.7999999999047</v>
      </c>
      <c r="EC20" s="472"/>
      <c r="ED20" s="50">
        <v>0</v>
      </c>
      <c r="EE20" s="50">
        <v>0</v>
      </c>
      <c r="EF20" s="50">
        <v>0</v>
      </c>
      <c r="EG20" s="50">
        <v>0</v>
      </c>
      <c r="EH20" s="472"/>
      <c r="EI20" s="50">
        <v>0</v>
      </c>
      <c r="EJ20" s="50">
        <v>0</v>
      </c>
      <c r="EK20" s="50">
        <v>103.42499999999836</v>
      </c>
      <c r="EL20" s="50">
        <v>256.99999999999636</v>
      </c>
      <c r="EM20" s="472"/>
      <c r="EN20" s="50">
        <v>0</v>
      </c>
      <c r="EO20" s="50">
        <v>0</v>
      </c>
      <c r="EP20" s="50">
        <v>89.399999999997817</v>
      </c>
      <c r="EQ20" s="50">
        <v>364.80000000000655</v>
      </c>
      <c r="ER20" s="472"/>
      <c r="ES20" s="50">
        <v>0</v>
      </c>
      <c r="ET20" s="50">
        <v>0</v>
      </c>
      <c r="EU20" s="50">
        <v>194.69999999999891</v>
      </c>
      <c r="EV20" s="50">
        <v>0</v>
      </c>
      <c r="EW20" s="472"/>
      <c r="EX20" s="50">
        <v>0</v>
      </c>
      <c r="EY20" s="50">
        <v>0</v>
      </c>
      <c r="EZ20" s="50">
        <v>0</v>
      </c>
      <c r="FA20" s="50">
        <v>297.09999999999854</v>
      </c>
      <c r="FB20" s="472"/>
      <c r="FC20" s="50">
        <v>0</v>
      </c>
      <c r="FD20" s="50">
        <v>0</v>
      </c>
      <c r="FE20" s="50">
        <v>2209.9500000000317</v>
      </c>
      <c r="FF20" s="50">
        <v>3863.6000000000004</v>
      </c>
      <c r="FG20" s="472"/>
      <c r="FH20" s="50">
        <v>0</v>
      </c>
      <c r="FI20" s="50">
        <v>0</v>
      </c>
      <c r="FJ20" s="50">
        <v>191.24999999999727</v>
      </c>
      <c r="FK20" s="50">
        <v>250.40000000000146</v>
      </c>
      <c r="FL20" s="472"/>
      <c r="FM20" s="50">
        <v>0</v>
      </c>
      <c r="FN20" s="50">
        <v>0</v>
      </c>
      <c r="FO20" s="50">
        <v>0</v>
      </c>
      <c r="FP20" s="50">
        <v>268.39999999999782</v>
      </c>
      <c r="FQ20" s="472"/>
      <c r="FR20" s="50">
        <v>0</v>
      </c>
      <c r="FS20" s="50">
        <v>0</v>
      </c>
      <c r="FT20" s="50">
        <v>0</v>
      </c>
      <c r="FU20" s="50">
        <v>437</v>
      </c>
      <c r="FV20" s="472"/>
      <c r="FW20" s="50">
        <v>0</v>
      </c>
      <c r="FX20" s="50">
        <v>0</v>
      </c>
      <c r="FY20" s="50">
        <v>0</v>
      </c>
      <c r="FZ20" s="50">
        <v>0</v>
      </c>
      <c r="GA20" s="472"/>
      <c r="GB20" s="50">
        <v>0</v>
      </c>
      <c r="GC20" s="50">
        <v>0</v>
      </c>
      <c r="GD20" s="50">
        <v>394.38750000000437</v>
      </c>
      <c r="GE20" s="50">
        <v>193.19999999999709</v>
      </c>
      <c r="GF20" s="472"/>
      <c r="GG20" s="50">
        <v>0</v>
      </c>
      <c r="GH20" s="50">
        <v>0</v>
      </c>
      <c r="GI20" s="50">
        <v>0</v>
      </c>
      <c r="GJ20" s="50">
        <v>0</v>
      </c>
      <c r="GK20" s="472"/>
      <c r="GL20" s="50">
        <v>0</v>
      </c>
      <c r="GM20" s="50">
        <v>0</v>
      </c>
      <c r="GN20" s="50">
        <v>808.65000000001146</v>
      </c>
      <c r="GO20" s="50">
        <v>1051.0999999999985</v>
      </c>
      <c r="GP20" s="472"/>
      <c r="GQ20" s="50">
        <v>0</v>
      </c>
      <c r="GR20" s="50">
        <v>0</v>
      </c>
      <c r="GS20" s="50">
        <v>197.43750000000819</v>
      </c>
      <c r="GT20" s="50">
        <v>385.49999999999272</v>
      </c>
      <c r="GU20" s="472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3399</v>
      </c>
      <c r="B21" s="46">
        <f t="shared" si="0"/>
        <v>2230.800000000002</v>
      </c>
      <c r="C21" s="42"/>
      <c r="D21" s="50">
        <v>0</v>
      </c>
      <c r="E21" s="497">
        <v>0</v>
      </c>
      <c r="F21" s="50">
        <v>0</v>
      </c>
      <c r="G21" s="50">
        <f>'Punten per wedstrijd'!E124</f>
        <v>494.40000000000003</v>
      </c>
      <c r="H21" s="472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2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72"/>
      <c r="S21" s="460">
        <v>0</v>
      </c>
      <c r="T21" s="50">
        <v>0</v>
      </c>
      <c r="U21" s="510">
        <v>0</v>
      </c>
      <c r="V21" s="50">
        <f>'Punten per wedstrijd'!F20</f>
        <v>6.0000000000002274</v>
      </c>
      <c r="W21" s="472"/>
      <c r="X21" s="50">
        <v>0</v>
      </c>
      <c r="Y21" s="50">
        <v>0</v>
      </c>
      <c r="Z21" s="50">
        <v>0</v>
      </c>
      <c r="AA21" s="50">
        <v>91.200000000000045</v>
      </c>
      <c r="AB21" s="472"/>
      <c r="AC21" s="50">
        <v>0</v>
      </c>
      <c r="AD21" s="50">
        <v>0</v>
      </c>
      <c r="AE21" s="50">
        <v>0</v>
      </c>
      <c r="AF21" s="530">
        <v>676.30000000000086</v>
      </c>
      <c r="AG21" s="472"/>
      <c r="AH21" s="50">
        <v>0</v>
      </c>
      <c r="AI21" s="50">
        <v>0</v>
      </c>
      <c r="AJ21" s="50">
        <v>0</v>
      </c>
      <c r="AK21" s="50">
        <v>353.70000000000118</v>
      </c>
      <c r="AL21" s="472"/>
      <c r="AM21" s="50"/>
      <c r="AN21" s="50"/>
      <c r="AO21" s="50"/>
      <c r="AP21" s="50"/>
      <c r="AQ21" s="472"/>
      <c r="AR21" s="50"/>
      <c r="AS21" s="50"/>
      <c r="AT21" s="50"/>
      <c r="AU21" s="50"/>
      <c r="AV21" s="472"/>
      <c r="AW21" s="50"/>
      <c r="AX21" s="50"/>
      <c r="AY21" s="50"/>
      <c r="AZ21" s="50"/>
      <c r="BA21" s="472"/>
      <c r="BB21" s="50"/>
      <c r="BC21" s="50"/>
      <c r="BD21" s="50"/>
      <c r="BE21" s="50"/>
      <c r="BF21" s="472"/>
      <c r="BG21" s="50"/>
      <c r="BH21" s="50"/>
      <c r="BI21" s="50"/>
      <c r="BJ21" s="50"/>
      <c r="BK21" s="472"/>
      <c r="BL21" s="50"/>
      <c r="BM21" s="50"/>
      <c r="BN21" s="50"/>
      <c r="BO21" s="50"/>
      <c r="BP21" s="472"/>
      <c r="BQ21" s="50"/>
      <c r="BR21" s="50"/>
      <c r="BS21" s="50"/>
      <c r="BT21" s="50"/>
      <c r="BU21" s="472"/>
      <c r="BV21" s="50"/>
      <c r="BW21" s="50"/>
      <c r="BX21" s="50"/>
      <c r="BY21" s="50"/>
      <c r="BZ21" s="472"/>
      <c r="CA21" s="50"/>
      <c r="CB21" s="50"/>
      <c r="CC21" s="50"/>
      <c r="CD21" s="50"/>
      <c r="CE21" s="472"/>
      <c r="CF21" s="50"/>
      <c r="CG21" s="50"/>
      <c r="CH21" s="50"/>
      <c r="CI21" s="50"/>
      <c r="CJ21" s="472"/>
      <c r="CK21" s="50"/>
      <c r="CL21" s="50"/>
      <c r="CM21" s="50"/>
      <c r="CN21" s="50"/>
      <c r="CO21" s="472"/>
      <c r="CP21" s="50"/>
      <c r="CQ21" s="50"/>
      <c r="CR21" s="50"/>
      <c r="CS21" s="50"/>
      <c r="CT21" s="472"/>
      <c r="CU21" s="50"/>
      <c r="CV21" s="50"/>
      <c r="CW21" s="50"/>
      <c r="CX21" s="50"/>
      <c r="CY21" s="472"/>
      <c r="CZ21" s="50"/>
      <c r="DA21" s="50"/>
      <c r="DB21" s="50"/>
      <c r="DC21" s="50"/>
      <c r="DD21" s="472"/>
      <c r="DE21" s="50"/>
      <c r="DF21" s="50"/>
      <c r="DG21" s="50"/>
      <c r="DH21" s="50"/>
      <c r="DI21" s="472"/>
      <c r="DJ21" s="50"/>
      <c r="DK21" s="50"/>
      <c r="DL21" s="50"/>
      <c r="DM21" s="50"/>
      <c r="DN21" s="472"/>
      <c r="DO21" s="50"/>
      <c r="DP21" s="50"/>
      <c r="DQ21" s="50"/>
      <c r="DR21" s="50"/>
      <c r="DS21" s="472"/>
      <c r="DT21" s="50"/>
      <c r="DU21" s="50"/>
      <c r="DV21" s="50"/>
      <c r="DW21" s="50"/>
      <c r="DX21" s="472"/>
      <c r="DY21" s="50"/>
      <c r="DZ21" s="50"/>
      <c r="EA21" s="50"/>
      <c r="EB21" s="50"/>
      <c r="EC21" s="472"/>
      <c r="ED21" s="50"/>
      <c r="EE21" s="50"/>
      <c r="EF21" s="50"/>
      <c r="EG21" s="50"/>
      <c r="EH21" s="472"/>
      <c r="EI21" s="50"/>
      <c r="EJ21" s="50"/>
      <c r="EK21" s="50"/>
      <c r="EL21" s="50"/>
      <c r="EM21" s="472"/>
      <c r="EN21" s="50"/>
      <c r="EO21" s="50"/>
      <c r="EP21" s="50"/>
      <c r="EQ21" s="50"/>
      <c r="ER21" s="472"/>
      <c r="ES21" s="50"/>
      <c r="ET21" s="50"/>
      <c r="EU21" s="50"/>
      <c r="EV21" s="50"/>
      <c r="EW21" s="472"/>
      <c r="EX21" s="50"/>
      <c r="EY21" s="50"/>
      <c r="EZ21" s="50"/>
      <c r="FA21" s="50"/>
      <c r="FB21" s="472"/>
      <c r="FC21" s="50"/>
      <c r="FD21" s="50"/>
      <c r="FE21" s="50"/>
      <c r="FF21" s="50"/>
      <c r="FG21" s="472"/>
      <c r="FH21" s="50"/>
      <c r="FI21" s="50"/>
      <c r="FJ21" s="50"/>
      <c r="FK21" s="50"/>
      <c r="FL21" s="472"/>
      <c r="FM21" s="50"/>
      <c r="FN21" s="50"/>
      <c r="FO21" s="50"/>
      <c r="FP21" s="50"/>
      <c r="FQ21" s="472"/>
      <c r="FR21" s="50"/>
      <c r="FS21" s="50"/>
      <c r="FT21" s="50"/>
      <c r="FU21" s="50"/>
      <c r="FV21" s="472"/>
      <c r="FW21" s="50"/>
      <c r="FX21" s="50"/>
      <c r="FY21" s="50"/>
      <c r="FZ21" s="50"/>
      <c r="GA21" s="472"/>
      <c r="GB21" s="50"/>
      <c r="GC21" s="50"/>
      <c r="GD21" s="50"/>
      <c r="GE21" s="50"/>
      <c r="GF21" s="472"/>
      <c r="GG21" s="50"/>
      <c r="GH21" s="50"/>
      <c r="GI21" s="50"/>
      <c r="GJ21" s="50"/>
      <c r="GK21" s="472"/>
      <c r="GL21" s="50"/>
      <c r="GM21" s="50"/>
      <c r="GN21" s="50"/>
      <c r="GO21" s="50"/>
      <c r="GP21" s="472"/>
      <c r="GQ21" s="50"/>
      <c r="GR21" s="50"/>
      <c r="GS21" s="50"/>
      <c r="GT21" s="50"/>
      <c r="GU21" s="472"/>
      <c r="GZ21" s="21"/>
      <c r="HA21" s="37"/>
      <c r="HI21" s="465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49128.387500000135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2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2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72"/>
      <c r="S22" s="460">
        <v>92.350000000000136</v>
      </c>
      <c r="T22" s="50">
        <v>121.5</v>
      </c>
      <c r="U22" s="510">
        <v>156.11250000000024</v>
      </c>
      <c r="V22" s="50">
        <f>'Punten per wedstrijd'!F21</f>
        <v>330.00000000000023</v>
      </c>
      <c r="W22" s="472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72"/>
      <c r="AC22" s="50">
        <v>138.75</v>
      </c>
      <c r="AD22" s="50">
        <v>311.05000000000018</v>
      </c>
      <c r="AE22" s="50">
        <v>350.69999999999925</v>
      </c>
      <c r="AF22" s="530">
        <v>741.59999999999854</v>
      </c>
      <c r="AG22" s="472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72"/>
      <c r="AM22" s="50">
        <v>128.65000000000009</v>
      </c>
      <c r="AN22" s="50">
        <v>141.70000000000005</v>
      </c>
      <c r="AO22" s="50">
        <v>306.67500000000109</v>
      </c>
      <c r="AP22" s="50">
        <v>500.29999999999927</v>
      </c>
      <c r="AQ22" s="472"/>
      <c r="AR22" s="50">
        <v>174.875</v>
      </c>
      <c r="AS22" s="50">
        <v>54.000000000001819</v>
      </c>
      <c r="AT22" s="50">
        <v>456.82499999999959</v>
      </c>
      <c r="AU22" s="50">
        <v>532.09999999999764</v>
      </c>
      <c r="AV22" s="472"/>
      <c r="AW22" s="50">
        <v>152.79999999999927</v>
      </c>
      <c r="AX22" s="50">
        <v>0</v>
      </c>
      <c r="AY22" s="50">
        <v>420.30000000000109</v>
      </c>
      <c r="AZ22" s="50">
        <v>340.30000000000018</v>
      </c>
      <c r="BA22" s="472"/>
      <c r="BB22" s="50">
        <v>50.899999999999636</v>
      </c>
      <c r="BC22" s="50">
        <v>0</v>
      </c>
      <c r="BD22" s="50">
        <v>143.02500000000055</v>
      </c>
      <c r="BE22" s="50">
        <v>237</v>
      </c>
      <c r="BF22" s="472"/>
      <c r="BG22" s="50">
        <v>80.099999999999454</v>
      </c>
      <c r="BH22" s="50">
        <v>58.500000000000909</v>
      </c>
      <c r="BI22" s="50">
        <v>126</v>
      </c>
      <c r="BJ22" s="50">
        <v>353.29999999999927</v>
      </c>
      <c r="BK22" s="472"/>
      <c r="BL22" s="50">
        <v>53.499999999999318</v>
      </c>
      <c r="BM22" s="50">
        <v>0</v>
      </c>
      <c r="BN22" s="50">
        <v>132.37500000000136</v>
      </c>
      <c r="BO22" s="50">
        <v>352</v>
      </c>
      <c r="BP22" s="472"/>
      <c r="BQ22" s="50">
        <v>89.774999999999636</v>
      </c>
      <c r="BR22" s="50">
        <v>198.60000000000218</v>
      </c>
      <c r="BS22" s="50">
        <v>197.77500000000123</v>
      </c>
      <c r="BT22" s="50">
        <v>410.29999999999927</v>
      </c>
      <c r="BU22" s="472"/>
      <c r="BV22" s="50">
        <v>70.9249999999995</v>
      </c>
      <c r="BW22" s="50">
        <v>0</v>
      </c>
      <c r="BX22" s="50">
        <v>544.05000000000041</v>
      </c>
      <c r="BY22" s="50">
        <v>378.89999999999873</v>
      </c>
      <c r="BZ22" s="472"/>
      <c r="CA22" s="50">
        <v>46.874999999999318</v>
      </c>
      <c r="CB22" s="50">
        <v>0</v>
      </c>
      <c r="CC22" s="50">
        <v>148.125</v>
      </c>
      <c r="CD22" s="50">
        <v>281.19999999999891</v>
      </c>
      <c r="CE22" s="472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2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2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2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2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2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2"/>
      <c r="DJ22" s="50">
        <v>43.574999999999363</v>
      </c>
      <c r="DK22" s="50">
        <v>0</v>
      </c>
      <c r="DL22" s="50">
        <v>0</v>
      </c>
      <c r="DM22" s="50">
        <v>0</v>
      </c>
      <c r="DN22" s="472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2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2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2"/>
      <c r="ED22" s="50">
        <v>78.750000000000909</v>
      </c>
      <c r="EE22" s="50">
        <v>0</v>
      </c>
      <c r="EF22" s="50">
        <v>0</v>
      </c>
      <c r="EG22" s="50">
        <v>0</v>
      </c>
      <c r="EH22" s="472"/>
      <c r="EI22" s="50">
        <v>44</v>
      </c>
      <c r="EJ22" s="50">
        <v>0</v>
      </c>
      <c r="EK22" s="50">
        <v>102</v>
      </c>
      <c r="EL22" s="50">
        <v>298.00000000000728</v>
      </c>
      <c r="EM22" s="472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2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2"/>
      <c r="EX22" s="50">
        <v>190.25000000000091</v>
      </c>
      <c r="EY22" s="50">
        <v>0</v>
      </c>
      <c r="EZ22" s="50">
        <v>0</v>
      </c>
      <c r="FA22" s="50">
        <v>365.1000000000131</v>
      </c>
      <c r="FB22" s="472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2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2"/>
      <c r="FM22" s="50">
        <v>74.624999999999091</v>
      </c>
      <c r="FN22" s="50">
        <v>0</v>
      </c>
      <c r="FO22" s="50">
        <v>0</v>
      </c>
      <c r="FP22" s="50">
        <v>341.80000000001382</v>
      </c>
      <c r="FQ22" s="472"/>
      <c r="FR22" s="50">
        <v>24.275000000000546</v>
      </c>
      <c r="FS22" s="50">
        <v>0</v>
      </c>
      <c r="FT22" s="50">
        <v>0</v>
      </c>
      <c r="FU22" s="50">
        <v>452.50000000001455</v>
      </c>
      <c r="FV22" s="472"/>
      <c r="FW22" s="50">
        <v>50.599999999999682</v>
      </c>
      <c r="FX22" s="50">
        <v>0</v>
      </c>
      <c r="FY22" s="50">
        <v>0</v>
      </c>
      <c r="FZ22" s="50">
        <v>0</v>
      </c>
      <c r="GA22" s="472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2"/>
      <c r="GG22" s="50">
        <v>60.275000000002365</v>
      </c>
      <c r="GH22" s="50">
        <v>0</v>
      </c>
      <c r="GI22" s="50">
        <v>0</v>
      </c>
      <c r="GJ22" s="50">
        <v>0</v>
      </c>
      <c r="GK22" s="472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2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2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2039</v>
      </c>
      <c r="B23" s="46">
        <f t="shared" si="0"/>
        <v>18285.849999999984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2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2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72"/>
      <c r="S23" s="460">
        <v>0</v>
      </c>
      <c r="T23" s="50">
        <v>0</v>
      </c>
      <c r="U23" s="510">
        <v>152.84999999999997</v>
      </c>
      <c r="V23" s="50">
        <f>'Punten per wedstrijd'!F22</f>
        <v>234.99999999999977</v>
      </c>
      <c r="W23" s="472"/>
      <c r="X23" s="50">
        <v>0</v>
      </c>
      <c r="Y23" s="50">
        <v>0</v>
      </c>
      <c r="Z23" s="50">
        <v>134.0999999999998</v>
      </c>
      <c r="AA23" s="50">
        <v>202.5</v>
      </c>
      <c r="AB23" s="472"/>
      <c r="AC23" s="50">
        <v>0</v>
      </c>
      <c r="AD23" s="50">
        <v>0</v>
      </c>
      <c r="AE23" s="50">
        <v>579.30000000000018</v>
      </c>
      <c r="AF23" s="530">
        <v>969.89999999999918</v>
      </c>
      <c r="AG23" s="472"/>
      <c r="AH23" s="50">
        <v>0</v>
      </c>
      <c r="AI23" s="50">
        <v>0</v>
      </c>
      <c r="AJ23" s="50">
        <v>336.45000000000027</v>
      </c>
      <c r="AK23" s="50">
        <v>220.09999999999945</v>
      </c>
      <c r="AL23" s="472"/>
      <c r="AM23" s="50">
        <v>0</v>
      </c>
      <c r="AN23" s="50">
        <v>0</v>
      </c>
      <c r="AO23" s="50">
        <v>0</v>
      </c>
      <c r="AP23" s="50">
        <v>385.30000000000018</v>
      </c>
      <c r="AQ23" s="472"/>
      <c r="AR23" s="50">
        <v>0</v>
      </c>
      <c r="AS23" s="50">
        <v>0</v>
      </c>
      <c r="AT23" s="50">
        <v>0</v>
      </c>
      <c r="AU23" s="50">
        <v>242.60000000000036</v>
      </c>
      <c r="AV23" s="472"/>
      <c r="AW23" s="50">
        <v>0</v>
      </c>
      <c r="AX23" s="50">
        <v>0</v>
      </c>
      <c r="AY23" s="50">
        <v>0</v>
      </c>
      <c r="AZ23" s="50">
        <v>466.99999999999727</v>
      </c>
      <c r="BA23" s="472"/>
      <c r="BB23" s="50">
        <v>0</v>
      </c>
      <c r="BC23" s="50">
        <v>0</v>
      </c>
      <c r="BD23" s="50">
        <v>0</v>
      </c>
      <c r="BE23" s="50">
        <v>148.30000000000018</v>
      </c>
      <c r="BF23" s="472"/>
      <c r="BG23" s="50">
        <v>0</v>
      </c>
      <c r="BH23" s="50">
        <v>0</v>
      </c>
      <c r="BI23" s="50">
        <v>0</v>
      </c>
      <c r="BJ23" s="50">
        <v>229.09999999999945</v>
      </c>
      <c r="BK23" s="472"/>
      <c r="BL23" s="50">
        <v>0</v>
      </c>
      <c r="BM23" s="50">
        <v>0</v>
      </c>
      <c r="BN23" s="50">
        <v>0</v>
      </c>
      <c r="BO23" s="50">
        <v>250.49999999999818</v>
      </c>
      <c r="BP23" s="472"/>
      <c r="BQ23" s="50">
        <v>0</v>
      </c>
      <c r="BR23" s="50">
        <v>0</v>
      </c>
      <c r="BS23" s="50">
        <v>0</v>
      </c>
      <c r="BT23" s="50">
        <v>414.69999999999618</v>
      </c>
      <c r="BU23" s="472"/>
      <c r="BV23" s="50">
        <v>0</v>
      </c>
      <c r="BW23" s="50">
        <v>0</v>
      </c>
      <c r="BX23" s="50">
        <v>0</v>
      </c>
      <c r="BY23" s="50">
        <v>555.69999999999618</v>
      </c>
      <c r="BZ23" s="472"/>
      <c r="CA23" s="50">
        <v>0</v>
      </c>
      <c r="CB23" s="50">
        <v>0</v>
      </c>
      <c r="CC23" s="50">
        <v>0</v>
      </c>
      <c r="CD23" s="50">
        <v>345.49999999999545</v>
      </c>
      <c r="CE23" s="472"/>
      <c r="CF23" s="50">
        <v>0</v>
      </c>
      <c r="CG23" s="50">
        <v>0</v>
      </c>
      <c r="CH23" s="50">
        <v>0</v>
      </c>
      <c r="CI23" s="50">
        <v>134.19999999999618</v>
      </c>
      <c r="CJ23" s="472"/>
      <c r="CK23" s="50">
        <v>0</v>
      </c>
      <c r="CL23" s="50">
        <v>0</v>
      </c>
      <c r="CM23" s="50">
        <v>0</v>
      </c>
      <c r="CN23" s="50">
        <v>149.99999999999454</v>
      </c>
      <c r="CO23" s="472"/>
      <c r="CP23" s="50">
        <v>0</v>
      </c>
      <c r="CQ23" s="50">
        <v>0</v>
      </c>
      <c r="CR23" s="50">
        <v>0</v>
      </c>
      <c r="CS23" s="50">
        <v>263.39999999999509</v>
      </c>
      <c r="CT23" s="472"/>
      <c r="CU23" s="50">
        <v>0</v>
      </c>
      <c r="CV23" s="50">
        <v>0</v>
      </c>
      <c r="CW23" s="50">
        <v>0</v>
      </c>
      <c r="CX23" s="50">
        <v>297.49999999999636</v>
      </c>
      <c r="CY23" s="472"/>
      <c r="CZ23" s="50">
        <v>0</v>
      </c>
      <c r="DA23" s="50">
        <v>0</v>
      </c>
      <c r="DB23" s="50">
        <v>0</v>
      </c>
      <c r="DC23" s="50">
        <v>316.99999999999636</v>
      </c>
      <c r="DD23" s="472"/>
      <c r="DE23" s="50">
        <v>0</v>
      </c>
      <c r="DF23" s="50">
        <v>0</v>
      </c>
      <c r="DG23" s="50">
        <v>0</v>
      </c>
      <c r="DH23" s="50">
        <v>1455.8999999999987</v>
      </c>
      <c r="DI23" s="472"/>
      <c r="DJ23" s="50">
        <v>0</v>
      </c>
      <c r="DK23" s="50">
        <v>0</v>
      </c>
      <c r="DL23" s="50">
        <v>0</v>
      </c>
      <c r="DM23" s="50">
        <v>0</v>
      </c>
      <c r="DN23" s="472"/>
      <c r="DO23" s="50">
        <v>0</v>
      </c>
      <c r="DP23" s="50">
        <v>0</v>
      </c>
      <c r="DQ23" s="50">
        <v>0</v>
      </c>
      <c r="DR23" s="50">
        <v>749.70000000000073</v>
      </c>
      <c r="DS23" s="472"/>
      <c r="DT23" s="50">
        <v>0</v>
      </c>
      <c r="DU23" s="50">
        <v>0</v>
      </c>
      <c r="DV23" s="50">
        <v>0</v>
      </c>
      <c r="DW23" s="50">
        <v>289.30000000000291</v>
      </c>
      <c r="DX23" s="472"/>
      <c r="DY23" s="50">
        <v>0</v>
      </c>
      <c r="DZ23" s="50">
        <v>0</v>
      </c>
      <c r="EA23" s="50">
        <v>0</v>
      </c>
      <c r="EB23" s="50">
        <v>1607.9000000000251</v>
      </c>
      <c r="EC23" s="472"/>
      <c r="ED23" s="50">
        <v>0</v>
      </c>
      <c r="EE23" s="50">
        <v>0</v>
      </c>
      <c r="EF23" s="50">
        <v>0</v>
      </c>
      <c r="EG23" s="50">
        <v>0</v>
      </c>
      <c r="EH23" s="472"/>
      <c r="EI23" s="50">
        <v>0</v>
      </c>
      <c r="EJ23" s="50">
        <v>0</v>
      </c>
      <c r="EK23" s="50">
        <v>0</v>
      </c>
      <c r="EL23" s="50">
        <v>289.60000000000218</v>
      </c>
      <c r="EM23" s="472"/>
      <c r="EN23" s="50">
        <v>0</v>
      </c>
      <c r="EO23" s="50">
        <v>0</v>
      </c>
      <c r="EP23" s="50">
        <v>0</v>
      </c>
      <c r="EQ23" s="50">
        <v>381.50000000000364</v>
      </c>
      <c r="ER23" s="472"/>
      <c r="ES23" s="50">
        <v>0</v>
      </c>
      <c r="ET23" s="50">
        <v>0</v>
      </c>
      <c r="EU23" s="50">
        <v>0</v>
      </c>
      <c r="EV23" s="50">
        <v>0</v>
      </c>
      <c r="EW23" s="472"/>
      <c r="EX23" s="50">
        <v>0</v>
      </c>
      <c r="EY23" s="50">
        <v>0</v>
      </c>
      <c r="EZ23" s="50">
        <v>0</v>
      </c>
      <c r="FA23" s="50">
        <v>100.69999999999709</v>
      </c>
      <c r="FB23" s="472"/>
      <c r="FC23" s="50">
        <v>0</v>
      </c>
      <c r="FD23" s="50">
        <v>0</v>
      </c>
      <c r="FE23" s="50">
        <v>0</v>
      </c>
      <c r="FF23" s="50">
        <v>3548.3</v>
      </c>
      <c r="FG23" s="472"/>
      <c r="FH23" s="50">
        <v>0</v>
      </c>
      <c r="FI23" s="50">
        <v>0</v>
      </c>
      <c r="FJ23" s="50">
        <v>0</v>
      </c>
      <c r="FK23" s="50">
        <v>33</v>
      </c>
      <c r="FL23" s="472"/>
      <c r="FM23" s="50">
        <v>0</v>
      </c>
      <c r="FN23" s="50">
        <v>0</v>
      </c>
      <c r="FO23" s="50">
        <v>0</v>
      </c>
      <c r="FP23" s="50">
        <v>33.600000000000364</v>
      </c>
      <c r="FQ23" s="472"/>
      <c r="FR23" s="50">
        <v>0</v>
      </c>
      <c r="FS23" s="50">
        <v>0</v>
      </c>
      <c r="FT23" s="50">
        <v>0</v>
      </c>
      <c r="FU23" s="50">
        <v>118.79999999999745</v>
      </c>
      <c r="FV23" s="472"/>
      <c r="FW23" s="50">
        <v>0</v>
      </c>
      <c r="FX23" s="50">
        <v>0</v>
      </c>
      <c r="FY23" s="50">
        <v>0</v>
      </c>
      <c r="FZ23" s="50">
        <v>0</v>
      </c>
      <c r="GA23" s="472"/>
      <c r="GB23" s="50">
        <v>0</v>
      </c>
      <c r="GC23" s="50">
        <v>0</v>
      </c>
      <c r="GD23" s="50">
        <v>0</v>
      </c>
      <c r="GE23" s="50">
        <v>223.49999999999454</v>
      </c>
      <c r="GF23" s="472"/>
      <c r="GG23" s="50">
        <v>0</v>
      </c>
      <c r="GH23" s="50">
        <v>0</v>
      </c>
      <c r="GI23" s="50">
        <v>0</v>
      </c>
      <c r="GJ23" s="50">
        <v>0</v>
      </c>
      <c r="GK23" s="472"/>
      <c r="GL23" s="50">
        <v>0</v>
      </c>
      <c r="GM23" s="50">
        <v>0</v>
      </c>
      <c r="GN23" s="50">
        <v>0</v>
      </c>
      <c r="GO23" s="50">
        <v>765.79999999999927</v>
      </c>
      <c r="GP23" s="472"/>
      <c r="GQ23" s="50">
        <v>0</v>
      </c>
      <c r="GR23" s="50">
        <v>0</v>
      </c>
      <c r="GS23" s="50">
        <v>0</v>
      </c>
      <c r="GT23" s="50">
        <v>292.50000000000364</v>
      </c>
      <c r="GU23" s="472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3402</v>
      </c>
      <c r="B24" s="46">
        <f t="shared" si="0"/>
        <v>3113.5999999999976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2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2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72"/>
      <c r="S24" s="460">
        <v>0</v>
      </c>
      <c r="T24" s="50">
        <v>0</v>
      </c>
      <c r="U24" s="510">
        <v>0</v>
      </c>
      <c r="V24" s="50">
        <f>'Punten per wedstrijd'!F23</f>
        <v>285.49999999999977</v>
      </c>
      <c r="W24" s="472"/>
      <c r="X24" s="50">
        <v>0</v>
      </c>
      <c r="Y24" s="50">
        <v>0</v>
      </c>
      <c r="Z24" s="50">
        <v>0</v>
      </c>
      <c r="AA24" s="50">
        <v>317.39999999999964</v>
      </c>
      <c r="AB24" s="472"/>
      <c r="AC24" s="50">
        <v>0</v>
      </c>
      <c r="AD24" s="50">
        <v>0</v>
      </c>
      <c r="AE24" s="50">
        <v>0</v>
      </c>
      <c r="AF24" s="530">
        <v>567.49999999999909</v>
      </c>
      <c r="AG24" s="472"/>
      <c r="AH24" s="50">
        <v>0</v>
      </c>
      <c r="AI24" s="50">
        <v>0</v>
      </c>
      <c r="AJ24" s="50">
        <v>0</v>
      </c>
      <c r="AK24" s="50">
        <v>488.19999999999982</v>
      </c>
      <c r="AL24" s="472"/>
      <c r="AM24" s="50"/>
      <c r="AN24" s="50"/>
      <c r="AO24" s="50"/>
      <c r="AP24" s="50"/>
      <c r="AQ24" s="472"/>
      <c r="AR24" s="50"/>
      <c r="AS24" s="50"/>
      <c r="AT24" s="50"/>
      <c r="AU24" s="50"/>
      <c r="AV24" s="472"/>
      <c r="AW24" s="50"/>
      <c r="AX24" s="50"/>
      <c r="AY24" s="50"/>
      <c r="AZ24" s="50"/>
      <c r="BA24" s="472"/>
      <c r="BB24" s="50"/>
      <c r="BC24" s="50"/>
      <c r="BD24" s="50"/>
      <c r="BE24" s="50"/>
      <c r="BF24" s="472"/>
      <c r="BG24" s="50"/>
      <c r="BH24" s="50"/>
      <c r="BI24" s="50"/>
      <c r="BJ24" s="50"/>
      <c r="BK24" s="472"/>
      <c r="BL24" s="50"/>
      <c r="BM24" s="50"/>
      <c r="BN24" s="50"/>
      <c r="BO24" s="50"/>
      <c r="BP24" s="472"/>
      <c r="BQ24" s="50"/>
      <c r="BR24" s="50"/>
      <c r="BS24" s="50"/>
      <c r="BT24" s="50"/>
      <c r="BU24" s="472"/>
      <c r="BV24" s="50"/>
      <c r="BW24" s="50"/>
      <c r="BX24" s="50"/>
      <c r="BY24" s="50"/>
      <c r="BZ24" s="472"/>
      <c r="CA24" s="50"/>
      <c r="CB24" s="50"/>
      <c r="CC24" s="50"/>
      <c r="CD24" s="50"/>
      <c r="CE24" s="472"/>
      <c r="CF24" s="50"/>
      <c r="CG24" s="50"/>
      <c r="CH24" s="50"/>
      <c r="CI24" s="50"/>
      <c r="CJ24" s="472"/>
      <c r="CK24" s="50"/>
      <c r="CL24" s="50"/>
      <c r="CM24" s="50"/>
      <c r="CN24" s="50"/>
      <c r="CO24" s="472"/>
      <c r="CP24" s="50"/>
      <c r="CQ24" s="50"/>
      <c r="CR24" s="50"/>
      <c r="CS24" s="50"/>
      <c r="CT24" s="472"/>
      <c r="CU24" s="50"/>
      <c r="CV24" s="50"/>
      <c r="CW24" s="50"/>
      <c r="CX24" s="50"/>
      <c r="CY24" s="472"/>
      <c r="CZ24" s="50"/>
      <c r="DA24" s="50"/>
      <c r="DB24" s="50"/>
      <c r="DC24" s="50"/>
      <c r="DD24" s="472"/>
      <c r="DE24" s="50"/>
      <c r="DF24" s="50"/>
      <c r="DG24" s="50"/>
      <c r="DH24" s="50"/>
      <c r="DI24" s="472"/>
      <c r="DJ24" s="50"/>
      <c r="DK24" s="50"/>
      <c r="DL24" s="50"/>
      <c r="DM24" s="50"/>
      <c r="DN24" s="472"/>
      <c r="DO24" s="50"/>
      <c r="DP24" s="50"/>
      <c r="DQ24" s="50"/>
      <c r="DR24" s="50"/>
      <c r="DS24" s="472"/>
      <c r="DT24" s="50"/>
      <c r="DU24" s="50"/>
      <c r="DV24" s="50"/>
      <c r="DW24" s="50"/>
      <c r="DX24" s="472"/>
      <c r="DY24" s="50"/>
      <c r="DZ24" s="50"/>
      <c r="EA24" s="50"/>
      <c r="EB24" s="50"/>
      <c r="EC24" s="472"/>
      <c r="ED24" s="50"/>
      <c r="EE24" s="50"/>
      <c r="EF24" s="50"/>
      <c r="EG24" s="50"/>
      <c r="EH24" s="472"/>
      <c r="EI24" s="50"/>
      <c r="EJ24" s="50"/>
      <c r="EK24" s="50"/>
      <c r="EL24" s="50"/>
      <c r="EM24" s="472"/>
      <c r="EN24" s="50"/>
      <c r="EO24" s="50"/>
      <c r="EP24" s="50"/>
      <c r="EQ24" s="50"/>
      <c r="ER24" s="472"/>
      <c r="ES24" s="50"/>
      <c r="ET24" s="50"/>
      <c r="EU24" s="50"/>
      <c r="EV24" s="50"/>
      <c r="EW24" s="472"/>
      <c r="EX24" s="50"/>
      <c r="EY24" s="50"/>
      <c r="EZ24" s="50"/>
      <c r="FA24" s="50"/>
      <c r="FB24" s="472"/>
      <c r="FC24" s="50"/>
      <c r="FD24" s="50"/>
      <c r="FE24" s="50"/>
      <c r="FF24" s="50"/>
      <c r="FG24" s="472"/>
      <c r="FH24" s="50"/>
      <c r="FI24" s="50"/>
      <c r="FJ24" s="50"/>
      <c r="FK24" s="50"/>
      <c r="FL24" s="472"/>
      <c r="FM24" s="50"/>
      <c r="FN24" s="50"/>
      <c r="FO24" s="50"/>
      <c r="FP24" s="50"/>
      <c r="FQ24" s="472"/>
      <c r="FR24" s="50"/>
      <c r="FS24" s="50"/>
      <c r="FT24" s="50"/>
      <c r="FU24" s="50"/>
      <c r="FV24" s="472"/>
      <c r="FW24" s="50"/>
      <c r="FX24" s="50"/>
      <c r="FY24" s="50"/>
      <c r="FZ24" s="50"/>
      <c r="GA24" s="472"/>
      <c r="GB24" s="50"/>
      <c r="GC24" s="50"/>
      <c r="GD24" s="50"/>
      <c r="GE24" s="50"/>
      <c r="GF24" s="472"/>
      <c r="GG24" s="50"/>
      <c r="GH24" s="50"/>
      <c r="GI24" s="50"/>
      <c r="GJ24" s="50"/>
      <c r="GK24" s="472"/>
      <c r="GL24" s="50"/>
      <c r="GM24" s="50"/>
      <c r="GN24" s="50"/>
      <c r="GO24" s="50"/>
      <c r="GP24" s="472"/>
      <c r="GQ24" s="50"/>
      <c r="GR24" s="50"/>
      <c r="GS24" s="50"/>
      <c r="GT24" s="50"/>
      <c r="GU24" s="472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3416</v>
      </c>
      <c r="B25" s="46">
        <f t="shared" si="0"/>
        <v>3672.1999999999975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2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2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72"/>
      <c r="S25" s="460">
        <v>0</v>
      </c>
      <c r="T25" s="50">
        <v>0</v>
      </c>
      <c r="U25" s="510">
        <v>0</v>
      </c>
      <c r="V25" s="50">
        <f>'Punten per wedstrijd'!F24</f>
        <v>233.29999999999995</v>
      </c>
      <c r="W25" s="472"/>
      <c r="X25" s="50">
        <v>0</v>
      </c>
      <c r="Y25" s="50">
        <v>0</v>
      </c>
      <c r="Z25" s="50">
        <v>0</v>
      </c>
      <c r="AA25" s="50">
        <v>370.29999999999927</v>
      </c>
      <c r="AB25" s="472"/>
      <c r="AC25" s="50">
        <v>0</v>
      </c>
      <c r="AD25" s="50">
        <v>0</v>
      </c>
      <c r="AE25" s="50">
        <v>0</v>
      </c>
      <c r="AF25" s="530">
        <v>683.69999999999936</v>
      </c>
      <c r="AG25" s="472"/>
      <c r="AH25" s="50">
        <v>0</v>
      </c>
      <c r="AI25" s="50">
        <v>0</v>
      </c>
      <c r="AJ25" s="50">
        <v>0</v>
      </c>
      <c r="AK25" s="50">
        <v>865.59999999999991</v>
      </c>
      <c r="AL25" s="472"/>
      <c r="AM25" s="50"/>
      <c r="AN25" s="50"/>
      <c r="AO25" s="50"/>
      <c r="AP25" s="50"/>
      <c r="AQ25" s="472"/>
      <c r="AR25" s="50"/>
      <c r="AS25" s="50"/>
      <c r="AT25" s="50"/>
      <c r="AU25" s="50"/>
      <c r="AV25" s="472"/>
      <c r="AW25" s="50"/>
      <c r="AX25" s="50"/>
      <c r="AY25" s="50"/>
      <c r="AZ25" s="50"/>
      <c r="BA25" s="472"/>
      <c r="BB25" s="50"/>
      <c r="BC25" s="50"/>
      <c r="BD25" s="50"/>
      <c r="BE25" s="50"/>
      <c r="BF25" s="472"/>
      <c r="BG25" s="50"/>
      <c r="BH25" s="50"/>
      <c r="BI25" s="50"/>
      <c r="BJ25" s="50"/>
      <c r="BK25" s="472"/>
      <c r="BL25" s="50"/>
      <c r="BM25" s="50"/>
      <c r="BN25" s="50"/>
      <c r="BO25" s="50"/>
      <c r="BP25" s="472"/>
      <c r="BQ25" s="50"/>
      <c r="BR25" s="50"/>
      <c r="BS25" s="50"/>
      <c r="BT25" s="50"/>
      <c r="BU25" s="472"/>
      <c r="BV25" s="50"/>
      <c r="BW25" s="50"/>
      <c r="BX25" s="50"/>
      <c r="BY25" s="50"/>
      <c r="BZ25" s="472"/>
      <c r="CA25" s="50"/>
      <c r="CB25" s="50"/>
      <c r="CC25" s="50"/>
      <c r="CD25" s="50"/>
      <c r="CE25" s="472"/>
      <c r="CF25" s="50"/>
      <c r="CG25" s="50"/>
      <c r="CH25" s="50"/>
      <c r="CI25" s="50"/>
      <c r="CJ25" s="472"/>
      <c r="CK25" s="50"/>
      <c r="CL25" s="50"/>
      <c r="CM25" s="50"/>
      <c r="CN25" s="50"/>
      <c r="CO25" s="472"/>
      <c r="CP25" s="50"/>
      <c r="CQ25" s="50"/>
      <c r="CR25" s="50"/>
      <c r="CS25" s="50"/>
      <c r="CT25" s="472"/>
      <c r="CU25" s="50"/>
      <c r="CV25" s="50"/>
      <c r="CW25" s="50"/>
      <c r="CX25" s="50"/>
      <c r="CY25" s="472"/>
      <c r="CZ25" s="50"/>
      <c r="DA25" s="50"/>
      <c r="DB25" s="50"/>
      <c r="DC25" s="50"/>
      <c r="DD25" s="472"/>
      <c r="DE25" s="50"/>
      <c r="DF25" s="50"/>
      <c r="DG25" s="50"/>
      <c r="DH25" s="50"/>
      <c r="DI25" s="472"/>
      <c r="DJ25" s="50"/>
      <c r="DK25" s="50"/>
      <c r="DL25" s="50"/>
      <c r="DM25" s="50"/>
      <c r="DN25" s="472"/>
      <c r="DO25" s="50"/>
      <c r="DP25" s="50"/>
      <c r="DQ25" s="50"/>
      <c r="DR25" s="50"/>
      <c r="DS25" s="472"/>
      <c r="DT25" s="50"/>
      <c r="DU25" s="50"/>
      <c r="DV25" s="50"/>
      <c r="DW25" s="50"/>
      <c r="DX25" s="472"/>
      <c r="DY25" s="50"/>
      <c r="DZ25" s="50"/>
      <c r="EA25" s="50"/>
      <c r="EB25" s="50"/>
      <c r="EC25" s="472"/>
      <c r="ED25" s="50"/>
      <c r="EE25" s="50"/>
      <c r="EF25" s="50"/>
      <c r="EG25" s="50"/>
      <c r="EH25" s="472"/>
      <c r="EI25" s="50"/>
      <c r="EJ25" s="50"/>
      <c r="EK25" s="50"/>
      <c r="EL25" s="50"/>
      <c r="EM25" s="472"/>
      <c r="EN25" s="50"/>
      <c r="EO25" s="50"/>
      <c r="EP25" s="50"/>
      <c r="EQ25" s="50"/>
      <c r="ER25" s="472"/>
      <c r="ES25" s="50"/>
      <c r="ET25" s="50"/>
      <c r="EU25" s="50"/>
      <c r="EV25" s="50"/>
      <c r="EW25" s="472"/>
      <c r="EX25" s="50"/>
      <c r="EY25" s="50"/>
      <c r="EZ25" s="50"/>
      <c r="FA25" s="50"/>
      <c r="FB25" s="472"/>
      <c r="FC25" s="50"/>
      <c r="FD25" s="50"/>
      <c r="FE25" s="50"/>
      <c r="FF25" s="50"/>
      <c r="FG25" s="472"/>
      <c r="FH25" s="50"/>
      <c r="FI25" s="50"/>
      <c r="FJ25" s="50"/>
      <c r="FK25" s="50"/>
      <c r="FL25" s="472"/>
      <c r="FM25" s="50"/>
      <c r="FN25" s="50"/>
      <c r="FO25" s="50"/>
      <c r="FP25" s="50"/>
      <c r="FQ25" s="472"/>
      <c r="FR25" s="50"/>
      <c r="FS25" s="50"/>
      <c r="FT25" s="50"/>
      <c r="FU25" s="50"/>
      <c r="FV25" s="472"/>
      <c r="FW25" s="50"/>
      <c r="FX25" s="50"/>
      <c r="FY25" s="50"/>
      <c r="FZ25" s="50"/>
      <c r="GA25" s="472"/>
      <c r="GB25" s="50"/>
      <c r="GC25" s="50"/>
      <c r="GD25" s="50"/>
      <c r="GE25" s="50"/>
      <c r="GF25" s="472"/>
      <c r="GG25" s="50"/>
      <c r="GH25" s="50"/>
      <c r="GI25" s="50"/>
      <c r="GJ25" s="50"/>
      <c r="GK25" s="472"/>
      <c r="GL25" s="50"/>
      <c r="GM25" s="50"/>
      <c r="GN25" s="50"/>
      <c r="GO25" s="50"/>
      <c r="GP25" s="472"/>
      <c r="GQ25" s="50"/>
      <c r="GR25" s="50"/>
      <c r="GS25" s="50"/>
      <c r="GT25" s="50"/>
      <c r="GU25" s="472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48491.800000000054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2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2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72"/>
      <c r="S26" s="460">
        <v>27.624999999999943</v>
      </c>
      <c r="T26" s="50">
        <v>83</v>
      </c>
      <c r="U26" s="510">
        <v>142.05000000000058</v>
      </c>
      <c r="V26" s="50">
        <f>'Punten per wedstrijd'!F25</f>
        <v>221.70000000000027</v>
      </c>
      <c r="W26" s="472"/>
      <c r="X26" s="50">
        <v>21.25</v>
      </c>
      <c r="Y26" s="50">
        <v>310</v>
      </c>
      <c r="Z26" s="50">
        <v>176.25000000000051</v>
      </c>
      <c r="AA26" s="50">
        <v>389.69999999999936</v>
      </c>
      <c r="AB26" s="472"/>
      <c r="AC26" s="50">
        <v>155.17499999999995</v>
      </c>
      <c r="AD26" s="50">
        <v>205.29999999999973</v>
      </c>
      <c r="AE26" s="50">
        <v>742.57499999999959</v>
      </c>
      <c r="AF26" s="530">
        <v>784.79999999999973</v>
      </c>
      <c r="AG26" s="472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72"/>
      <c r="AM26" s="50">
        <v>170.62499999999989</v>
      </c>
      <c r="AN26" s="50">
        <v>111.24999999999977</v>
      </c>
      <c r="AO26" s="50">
        <v>191.39999999999986</v>
      </c>
      <c r="AP26" s="50">
        <v>330.599999999999</v>
      </c>
      <c r="AQ26" s="472"/>
      <c r="AR26" s="50">
        <v>55.024999999999864</v>
      </c>
      <c r="AS26" s="50">
        <v>95.500000000000909</v>
      </c>
      <c r="AT26" s="50">
        <v>208.94999999999993</v>
      </c>
      <c r="AU26" s="50">
        <v>254.99999999999909</v>
      </c>
      <c r="AV26" s="472"/>
      <c r="AW26" s="50">
        <v>201.4500000000005</v>
      </c>
      <c r="AX26" s="50">
        <v>0</v>
      </c>
      <c r="AY26" s="50">
        <v>264.07500000000027</v>
      </c>
      <c r="AZ26" s="50">
        <v>293.79999999999927</v>
      </c>
      <c r="BA26" s="472"/>
      <c r="BB26" s="50">
        <v>54.499999999999886</v>
      </c>
      <c r="BC26" s="50">
        <v>0</v>
      </c>
      <c r="BD26" s="50">
        <v>137.4000000000002</v>
      </c>
      <c r="BE26" s="50">
        <v>272.40000000000055</v>
      </c>
      <c r="BF26" s="472"/>
      <c r="BG26" s="50">
        <v>61.750000000000455</v>
      </c>
      <c r="BH26" s="50">
        <v>67</v>
      </c>
      <c r="BI26" s="50">
        <v>108.00000000000034</v>
      </c>
      <c r="BJ26" s="50">
        <v>53.399999999999636</v>
      </c>
      <c r="BK26" s="472"/>
      <c r="BL26" s="50">
        <v>42.525000000000546</v>
      </c>
      <c r="BM26" s="50">
        <v>0</v>
      </c>
      <c r="BN26" s="50">
        <v>4.1999999999995907</v>
      </c>
      <c r="BO26" s="50">
        <v>202.49999999999909</v>
      </c>
      <c r="BP26" s="472"/>
      <c r="BQ26" s="50">
        <v>71.225000000000364</v>
      </c>
      <c r="BR26" s="50">
        <v>106.25000000000091</v>
      </c>
      <c r="BS26" s="50">
        <v>238.42499999999973</v>
      </c>
      <c r="BT26" s="50">
        <v>156.19999999999891</v>
      </c>
      <c r="BU26" s="472"/>
      <c r="BV26" s="50">
        <v>94.799999999999955</v>
      </c>
      <c r="BW26" s="50">
        <v>0</v>
      </c>
      <c r="BX26" s="50">
        <v>739.72500000000014</v>
      </c>
      <c r="BY26" s="50">
        <v>682.29999999999745</v>
      </c>
      <c r="BZ26" s="472"/>
      <c r="CA26" s="50">
        <v>33.575000000000273</v>
      </c>
      <c r="CB26" s="50">
        <v>0</v>
      </c>
      <c r="CC26" s="50">
        <v>143.99999999999454</v>
      </c>
      <c r="CD26" s="50">
        <v>160.09999999999673</v>
      </c>
      <c r="CE26" s="472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2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2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2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2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2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2"/>
      <c r="DJ26" s="50">
        <v>55.975000000000591</v>
      </c>
      <c r="DK26" s="50">
        <v>0</v>
      </c>
      <c r="DL26" s="50">
        <v>0</v>
      </c>
      <c r="DM26" s="50">
        <v>0</v>
      </c>
      <c r="DN26" s="472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2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2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2"/>
      <c r="ED26" s="50">
        <v>14.625</v>
      </c>
      <c r="EE26" s="50">
        <v>0</v>
      </c>
      <c r="EF26" s="50">
        <v>0</v>
      </c>
      <c r="EG26" s="50">
        <v>0</v>
      </c>
      <c r="EH26" s="472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2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2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2"/>
      <c r="EX26" s="50">
        <v>34.874999999999091</v>
      </c>
      <c r="EY26" s="50">
        <v>0</v>
      </c>
      <c r="EZ26" s="50">
        <v>0</v>
      </c>
      <c r="FA26" s="50">
        <v>190.49999999999636</v>
      </c>
      <c r="FB26" s="472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2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2"/>
      <c r="FM26" s="50">
        <v>45.399999999998727</v>
      </c>
      <c r="FN26" s="50">
        <v>0</v>
      </c>
      <c r="FO26" s="50">
        <v>0</v>
      </c>
      <c r="FP26" s="50">
        <v>183.69999999999709</v>
      </c>
      <c r="FQ26" s="472"/>
      <c r="FR26" s="50">
        <v>34.725000000000364</v>
      </c>
      <c r="FS26" s="50">
        <v>0</v>
      </c>
      <c r="FT26" s="50">
        <v>0</v>
      </c>
      <c r="FU26" s="50">
        <v>478.60000000000946</v>
      </c>
      <c r="FV26" s="472"/>
      <c r="FW26" s="50">
        <v>18.475000000000591</v>
      </c>
      <c r="FX26" s="50">
        <v>0</v>
      </c>
      <c r="FY26" s="50">
        <v>0</v>
      </c>
      <c r="FZ26" s="50">
        <v>0</v>
      </c>
      <c r="GA26" s="472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2"/>
      <c r="GG26" s="50">
        <v>152.64999999999964</v>
      </c>
      <c r="GH26" s="50">
        <v>0</v>
      </c>
      <c r="GI26" s="50">
        <v>0</v>
      </c>
      <c r="GJ26" s="50">
        <v>0</v>
      </c>
      <c r="GK26" s="472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2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2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2033</v>
      </c>
      <c r="B27" s="46">
        <f t="shared" si="0"/>
        <v>40826.262499999932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2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2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72"/>
      <c r="S27" s="460">
        <v>0</v>
      </c>
      <c r="T27" s="50">
        <v>30.250000000000114</v>
      </c>
      <c r="U27" s="510">
        <v>138.37499999999966</v>
      </c>
      <c r="V27" s="50">
        <f>'Punten per wedstrijd'!F26</f>
        <v>285.99999999999977</v>
      </c>
      <c r="W27" s="472"/>
      <c r="X27" s="50">
        <v>0</v>
      </c>
      <c r="Y27" s="50">
        <v>371.95000000000005</v>
      </c>
      <c r="Z27" s="50">
        <v>358.20000000000027</v>
      </c>
      <c r="AA27" s="50">
        <v>360</v>
      </c>
      <c r="AB27" s="472"/>
      <c r="AC27" s="50">
        <v>0</v>
      </c>
      <c r="AD27" s="50">
        <v>214.00000000000045</v>
      </c>
      <c r="AE27" s="50">
        <v>712.05000000000041</v>
      </c>
      <c r="AF27" s="530">
        <v>910.70000000000118</v>
      </c>
      <c r="AG27" s="472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72"/>
      <c r="AM27" s="50">
        <v>0</v>
      </c>
      <c r="AN27" s="50">
        <v>0</v>
      </c>
      <c r="AO27" s="50">
        <v>403.875</v>
      </c>
      <c r="AP27" s="50">
        <v>242.40000000000146</v>
      </c>
      <c r="AQ27" s="472"/>
      <c r="AR27" s="50">
        <v>0</v>
      </c>
      <c r="AS27" s="50">
        <v>0</v>
      </c>
      <c r="AT27" s="50">
        <v>167.92499999999973</v>
      </c>
      <c r="AU27" s="50">
        <v>221.50000000000091</v>
      </c>
      <c r="AV27" s="472"/>
      <c r="AW27" s="50">
        <v>0</v>
      </c>
      <c r="AX27" s="50">
        <v>0</v>
      </c>
      <c r="AY27" s="50">
        <v>277.87499999999932</v>
      </c>
      <c r="AZ27" s="50">
        <v>748.80000000000018</v>
      </c>
      <c r="BA27" s="472"/>
      <c r="BB27" s="50">
        <v>0</v>
      </c>
      <c r="BC27" s="50">
        <v>0</v>
      </c>
      <c r="BD27" s="50">
        <v>138.375</v>
      </c>
      <c r="BE27" s="50">
        <v>292.5</v>
      </c>
      <c r="BF27" s="472"/>
      <c r="BG27" s="50">
        <v>0</v>
      </c>
      <c r="BH27" s="50">
        <v>0</v>
      </c>
      <c r="BI27" s="50">
        <v>117</v>
      </c>
      <c r="BJ27" s="50">
        <v>129.29999999999927</v>
      </c>
      <c r="BK27" s="472"/>
      <c r="BL27" s="50">
        <v>0</v>
      </c>
      <c r="BM27" s="50">
        <v>0</v>
      </c>
      <c r="BN27" s="50">
        <v>28.949999999999591</v>
      </c>
      <c r="BO27" s="50">
        <v>196.89999999999964</v>
      </c>
      <c r="BP27" s="472"/>
      <c r="BQ27" s="50">
        <v>0</v>
      </c>
      <c r="BR27" s="50">
        <v>0</v>
      </c>
      <c r="BS27" s="50">
        <v>183.67499999999973</v>
      </c>
      <c r="BT27" s="50">
        <v>147.59999999999945</v>
      </c>
      <c r="BU27" s="472"/>
      <c r="BV27" s="50">
        <v>0</v>
      </c>
      <c r="BW27" s="50">
        <v>0</v>
      </c>
      <c r="BX27" s="50">
        <v>624.52500000000055</v>
      </c>
      <c r="BY27" s="50">
        <v>707.5</v>
      </c>
      <c r="BZ27" s="472"/>
      <c r="CA27" s="50">
        <v>0</v>
      </c>
      <c r="CB27" s="50">
        <v>0</v>
      </c>
      <c r="CC27" s="50">
        <v>226.87499999999454</v>
      </c>
      <c r="CD27" s="50">
        <v>174.89999999999964</v>
      </c>
      <c r="CE27" s="472"/>
      <c r="CF27" s="50">
        <v>0</v>
      </c>
      <c r="CG27" s="50">
        <v>0</v>
      </c>
      <c r="CH27" s="50">
        <v>312.00000000000068</v>
      </c>
      <c r="CI27" s="50">
        <v>110.99999999999909</v>
      </c>
      <c r="CJ27" s="472"/>
      <c r="CK27" s="50">
        <v>0</v>
      </c>
      <c r="CL27" s="50">
        <v>0</v>
      </c>
      <c r="CM27" s="50">
        <v>393.07500000000027</v>
      </c>
      <c r="CN27" s="50">
        <v>224.89999999999964</v>
      </c>
      <c r="CO27" s="472"/>
      <c r="CP27" s="50">
        <v>0</v>
      </c>
      <c r="CQ27" s="50">
        <v>0</v>
      </c>
      <c r="CR27" s="50">
        <v>352.125</v>
      </c>
      <c r="CS27" s="50">
        <v>327.30000000000109</v>
      </c>
      <c r="CT27" s="472"/>
      <c r="CU27" s="50">
        <v>0</v>
      </c>
      <c r="CV27" s="50">
        <v>0</v>
      </c>
      <c r="CW27" s="50">
        <v>301.46249999999986</v>
      </c>
      <c r="CX27" s="50">
        <v>438.90000000000509</v>
      </c>
      <c r="CY27" s="472"/>
      <c r="CZ27" s="50">
        <v>0</v>
      </c>
      <c r="DA27" s="50">
        <v>0</v>
      </c>
      <c r="DB27" s="50">
        <v>4.1999999999934516</v>
      </c>
      <c r="DC27" s="50">
        <v>42.000000000005457</v>
      </c>
      <c r="DD27" s="472"/>
      <c r="DE27" s="50">
        <v>0</v>
      </c>
      <c r="DF27" s="50">
        <v>0</v>
      </c>
      <c r="DG27" s="50">
        <v>2629.6499999999992</v>
      </c>
      <c r="DH27" s="50">
        <v>2941.6999999999989</v>
      </c>
      <c r="DI27" s="472"/>
      <c r="DJ27" s="50">
        <v>0</v>
      </c>
      <c r="DK27" s="50">
        <v>0</v>
      </c>
      <c r="DL27" s="50">
        <v>0</v>
      </c>
      <c r="DM27" s="50">
        <v>0</v>
      </c>
      <c r="DN27" s="472"/>
      <c r="DO27" s="50">
        <v>0</v>
      </c>
      <c r="DP27" s="50">
        <v>0</v>
      </c>
      <c r="DQ27" s="50">
        <v>143.17499999999973</v>
      </c>
      <c r="DR27" s="50">
        <v>628.30000000000109</v>
      </c>
      <c r="DS27" s="472"/>
      <c r="DT27" s="50">
        <v>0</v>
      </c>
      <c r="DU27" s="50">
        <v>0</v>
      </c>
      <c r="DV27" s="50">
        <v>345.90000000000055</v>
      </c>
      <c r="DW27" s="50">
        <v>374.30000000000291</v>
      </c>
      <c r="DX27" s="472"/>
      <c r="DY27" s="50">
        <v>0</v>
      </c>
      <c r="DZ27" s="50">
        <v>0</v>
      </c>
      <c r="EA27" s="50">
        <v>1963.725000000024</v>
      </c>
      <c r="EB27" s="50">
        <v>3875.8000000000429</v>
      </c>
      <c r="EC27" s="472"/>
      <c r="ED27" s="50">
        <v>0</v>
      </c>
      <c r="EE27" s="50">
        <v>0</v>
      </c>
      <c r="EF27" s="50">
        <v>0</v>
      </c>
      <c r="EG27" s="50">
        <v>0</v>
      </c>
      <c r="EH27" s="472"/>
      <c r="EI27" s="50">
        <v>0</v>
      </c>
      <c r="EJ27" s="50">
        <v>0</v>
      </c>
      <c r="EK27" s="50">
        <v>111.15000000000055</v>
      </c>
      <c r="EL27" s="50">
        <v>456.59999999998763</v>
      </c>
      <c r="EM27" s="472"/>
      <c r="EN27" s="50">
        <v>0</v>
      </c>
      <c r="EO27" s="50">
        <v>0</v>
      </c>
      <c r="EP27" s="50">
        <v>198.74999999999454</v>
      </c>
      <c r="EQ27" s="50">
        <v>288.59999999999491</v>
      </c>
      <c r="ER27" s="472"/>
      <c r="ES27" s="50">
        <v>0</v>
      </c>
      <c r="ET27" s="50">
        <v>0</v>
      </c>
      <c r="EU27" s="50">
        <v>101.849999999994</v>
      </c>
      <c r="EV27" s="50">
        <v>0</v>
      </c>
      <c r="EW27" s="472"/>
      <c r="EX27" s="50">
        <v>0</v>
      </c>
      <c r="EY27" s="50">
        <v>0</v>
      </c>
      <c r="EZ27" s="50">
        <v>0</v>
      </c>
      <c r="FA27" s="50">
        <v>329.49999999999272</v>
      </c>
      <c r="FB27" s="472"/>
      <c r="FC27" s="50">
        <v>0</v>
      </c>
      <c r="FD27" s="50">
        <v>0</v>
      </c>
      <c r="FE27" s="50">
        <v>2437.1249999999482</v>
      </c>
      <c r="FF27" s="50">
        <v>4087.5</v>
      </c>
      <c r="FG27" s="472"/>
      <c r="FH27" s="50">
        <v>0</v>
      </c>
      <c r="FI27" s="50">
        <v>0</v>
      </c>
      <c r="FJ27" s="50">
        <v>274.87499999999454</v>
      </c>
      <c r="FK27" s="50">
        <v>167.99999999999636</v>
      </c>
      <c r="FL27" s="472"/>
      <c r="FM27" s="50">
        <v>0</v>
      </c>
      <c r="FN27" s="50">
        <v>0</v>
      </c>
      <c r="FO27" s="50">
        <v>0</v>
      </c>
      <c r="FP27" s="50">
        <v>123.39999999999782</v>
      </c>
      <c r="FQ27" s="472"/>
      <c r="FR27" s="50">
        <v>0</v>
      </c>
      <c r="FS27" s="50">
        <v>0</v>
      </c>
      <c r="FT27" s="50">
        <v>0</v>
      </c>
      <c r="FU27" s="50">
        <v>515.19999999999345</v>
      </c>
      <c r="FV27" s="472"/>
      <c r="FW27" s="50">
        <v>0</v>
      </c>
      <c r="FX27" s="50">
        <v>0</v>
      </c>
      <c r="FY27" s="50">
        <v>0</v>
      </c>
      <c r="FZ27" s="50">
        <v>0</v>
      </c>
      <c r="GA27" s="472"/>
      <c r="GB27" s="50">
        <v>0</v>
      </c>
      <c r="GC27" s="50">
        <v>0</v>
      </c>
      <c r="GD27" s="50">
        <v>469.724999999994</v>
      </c>
      <c r="GE27" s="50">
        <v>384.49999999999272</v>
      </c>
      <c r="GF27" s="472"/>
      <c r="GG27" s="50">
        <v>0</v>
      </c>
      <c r="GH27" s="50">
        <v>0</v>
      </c>
      <c r="GI27" s="50">
        <v>0</v>
      </c>
      <c r="GJ27" s="50">
        <v>0</v>
      </c>
      <c r="GK27" s="472"/>
      <c r="GL27" s="50">
        <v>0</v>
      </c>
      <c r="GM27" s="50">
        <v>0</v>
      </c>
      <c r="GN27" s="50">
        <v>865.64999999999236</v>
      </c>
      <c r="GO27" s="50">
        <v>1015.3999999999978</v>
      </c>
      <c r="GP27" s="472"/>
      <c r="GQ27" s="50">
        <v>0</v>
      </c>
      <c r="GR27" s="50">
        <v>0</v>
      </c>
      <c r="GS27" s="50">
        <v>254.99999999998909</v>
      </c>
      <c r="GT27" s="50">
        <v>323.50000000000364</v>
      </c>
      <c r="GU27" s="472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55243.050000000163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2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2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72"/>
      <c r="S28" s="460">
        <v>69.25</v>
      </c>
      <c r="T28" s="50">
        <v>114.30000000000018</v>
      </c>
      <c r="U28" s="510">
        <v>138.8250000000001</v>
      </c>
      <c r="V28" s="50">
        <f>'Punten per wedstrijd'!F27</f>
        <v>237.09999999999991</v>
      </c>
      <c r="W28" s="472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72"/>
      <c r="AC28" s="50">
        <v>244.24999999999957</v>
      </c>
      <c r="AD28" s="50">
        <v>484.59999999999991</v>
      </c>
      <c r="AE28" s="50">
        <v>638.32500000000027</v>
      </c>
      <c r="AF28" s="530">
        <v>717.80000000000018</v>
      </c>
      <c r="AG28" s="472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72"/>
      <c r="AM28" s="50">
        <v>147.18749999999977</v>
      </c>
      <c r="AN28" s="50">
        <v>236.64999999999986</v>
      </c>
      <c r="AO28" s="50">
        <v>459.60000000000014</v>
      </c>
      <c r="AP28" s="50">
        <v>288.20000000000073</v>
      </c>
      <c r="AQ28" s="472"/>
      <c r="AR28" s="50">
        <v>38.575000000000003</v>
      </c>
      <c r="AS28" s="50">
        <v>27.800000000002001</v>
      </c>
      <c r="AT28" s="50">
        <v>0</v>
      </c>
      <c r="AU28" s="50">
        <v>172.39999999999964</v>
      </c>
      <c r="AV28" s="472"/>
      <c r="AW28" s="50">
        <v>288.29999999999995</v>
      </c>
      <c r="AX28" s="50">
        <v>0</v>
      </c>
      <c r="AY28" s="50">
        <v>340.19999999999959</v>
      </c>
      <c r="AZ28" s="50">
        <v>734.19999999999982</v>
      </c>
      <c r="BA28" s="472"/>
      <c r="BB28" s="50">
        <v>91.374999999999773</v>
      </c>
      <c r="BC28" s="50">
        <v>0</v>
      </c>
      <c r="BD28" s="50">
        <v>261.37499999999932</v>
      </c>
      <c r="BE28" s="50">
        <v>227.50000000000091</v>
      </c>
      <c r="BF28" s="472"/>
      <c r="BG28" s="50">
        <v>80.874999999999773</v>
      </c>
      <c r="BH28" s="50">
        <v>88.250000000000909</v>
      </c>
      <c r="BI28" s="50">
        <v>251.92499999999973</v>
      </c>
      <c r="BJ28" s="50">
        <v>279.70000000000073</v>
      </c>
      <c r="BK28" s="472"/>
      <c r="BL28" s="50">
        <v>69.524999999999864</v>
      </c>
      <c r="BM28" s="50">
        <v>0</v>
      </c>
      <c r="BN28" s="50">
        <v>70.200000000000273</v>
      </c>
      <c r="BO28" s="50">
        <v>249.20000000000073</v>
      </c>
      <c r="BP28" s="472"/>
      <c r="BQ28" s="50">
        <v>157.90000000000009</v>
      </c>
      <c r="BR28" s="50">
        <v>19.050000000001091</v>
      </c>
      <c r="BS28" s="50">
        <v>361.38750000000027</v>
      </c>
      <c r="BT28" s="50">
        <v>156.60000000000036</v>
      </c>
      <c r="BU28" s="472"/>
      <c r="BV28" s="50">
        <v>223.07500000000027</v>
      </c>
      <c r="BW28" s="50">
        <v>0</v>
      </c>
      <c r="BX28" s="50">
        <v>734.24999999999864</v>
      </c>
      <c r="BY28" s="50">
        <v>440.70000000000073</v>
      </c>
      <c r="BZ28" s="472"/>
      <c r="CA28" s="50">
        <v>42.575000000000273</v>
      </c>
      <c r="CB28" s="50">
        <v>0</v>
      </c>
      <c r="CC28" s="50">
        <v>145.125</v>
      </c>
      <c r="CD28" s="50">
        <v>129.99999999999909</v>
      </c>
      <c r="CE28" s="472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2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2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2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2"/>
      <c r="CZ28" s="50">
        <v>5.625</v>
      </c>
      <c r="DA28" s="50">
        <v>0</v>
      </c>
      <c r="DB28" s="50">
        <v>112.12500000000273</v>
      </c>
      <c r="DC28" s="50">
        <v>244</v>
      </c>
      <c r="DD28" s="472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2"/>
      <c r="DJ28" s="50">
        <v>179.79999999999973</v>
      </c>
      <c r="DK28" s="50">
        <v>0</v>
      </c>
      <c r="DL28" s="50">
        <v>0</v>
      </c>
      <c r="DM28" s="50">
        <v>0</v>
      </c>
      <c r="DN28" s="472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2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2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2"/>
      <c r="ED28" s="50">
        <v>16.875000000001819</v>
      </c>
      <c r="EE28" s="50">
        <v>0</v>
      </c>
      <c r="EF28" s="50">
        <v>0</v>
      </c>
      <c r="EG28" s="50">
        <v>0</v>
      </c>
      <c r="EH28" s="472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2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2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2"/>
      <c r="EX28" s="50">
        <v>80.675000000000182</v>
      </c>
      <c r="EY28" s="50">
        <v>0</v>
      </c>
      <c r="EZ28" s="50">
        <v>0</v>
      </c>
      <c r="FA28" s="50">
        <v>223.29999999999927</v>
      </c>
      <c r="FB28" s="472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2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2"/>
      <c r="FM28" s="50">
        <v>113.27499999999964</v>
      </c>
      <c r="FN28" s="50">
        <v>0</v>
      </c>
      <c r="FO28" s="50">
        <v>0</v>
      </c>
      <c r="FP28" s="50">
        <v>296.80000000000291</v>
      </c>
      <c r="FQ28" s="472"/>
      <c r="FR28" s="50">
        <v>57.800000000000182</v>
      </c>
      <c r="FS28" s="50">
        <v>0</v>
      </c>
      <c r="FT28" s="50">
        <v>0</v>
      </c>
      <c r="FU28" s="50">
        <v>348.5</v>
      </c>
      <c r="FV28" s="472"/>
      <c r="FW28" s="50">
        <v>27.300000000000182</v>
      </c>
      <c r="FX28" s="50">
        <v>0</v>
      </c>
      <c r="FY28" s="50">
        <v>0</v>
      </c>
      <c r="FZ28" s="50">
        <v>0</v>
      </c>
      <c r="GA28" s="472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2"/>
      <c r="GG28" s="50">
        <v>135.05000000000018</v>
      </c>
      <c r="GH28" s="50">
        <v>0</v>
      </c>
      <c r="GI28" s="50">
        <v>0</v>
      </c>
      <c r="GJ28" s="50">
        <v>0</v>
      </c>
      <c r="GK28" s="472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2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2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3400</v>
      </c>
      <c r="B29" s="46">
        <f t="shared" si="0"/>
        <v>2748.4999999999991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2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2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72"/>
      <c r="S29" s="460">
        <v>0</v>
      </c>
      <c r="T29" s="50">
        <v>0</v>
      </c>
      <c r="U29" s="510">
        <v>0</v>
      </c>
      <c r="V29" s="50">
        <f>'Punten per wedstrijd'!F28</f>
        <v>253.69999999999982</v>
      </c>
      <c r="W29" s="472"/>
      <c r="X29" s="50">
        <v>0</v>
      </c>
      <c r="Y29" s="50">
        <v>0</v>
      </c>
      <c r="Z29" s="50">
        <v>0</v>
      </c>
      <c r="AA29" s="50">
        <v>420.49999999999955</v>
      </c>
      <c r="AB29" s="472"/>
      <c r="AC29" s="50">
        <v>0</v>
      </c>
      <c r="AD29" s="50">
        <v>0</v>
      </c>
      <c r="AE29" s="50">
        <v>0</v>
      </c>
      <c r="AF29" s="530">
        <v>613.40000000000009</v>
      </c>
      <c r="AG29" s="472"/>
      <c r="AH29" s="50">
        <v>0</v>
      </c>
      <c r="AI29" s="50">
        <v>0</v>
      </c>
      <c r="AJ29" s="50">
        <v>0</v>
      </c>
      <c r="AK29" s="50">
        <v>439.90000000000009</v>
      </c>
      <c r="AL29" s="472"/>
      <c r="AM29" s="50"/>
      <c r="AN29" s="50"/>
      <c r="AO29" s="50"/>
      <c r="AP29" s="50"/>
      <c r="AQ29" s="472"/>
      <c r="AR29" s="50"/>
      <c r="AS29" s="50"/>
      <c r="AT29" s="50"/>
      <c r="AU29" s="50"/>
      <c r="AV29" s="472"/>
      <c r="AW29" s="50"/>
      <c r="AX29" s="50"/>
      <c r="AY29" s="50"/>
      <c r="AZ29" s="50"/>
      <c r="BA29" s="472"/>
      <c r="BB29" s="50"/>
      <c r="BC29" s="50"/>
      <c r="BD29" s="50"/>
      <c r="BE29" s="50"/>
      <c r="BF29" s="472"/>
      <c r="BG29" s="50"/>
      <c r="BH29" s="50"/>
      <c r="BI29" s="50"/>
      <c r="BJ29" s="50"/>
      <c r="BK29" s="472"/>
      <c r="BL29" s="50"/>
      <c r="BM29" s="50"/>
      <c r="BN29" s="50"/>
      <c r="BO29" s="50"/>
      <c r="BP29" s="472"/>
      <c r="BQ29" s="50"/>
      <c r="BR29" s="50"/>
      <c r="BS29" s="50"/>
      <c r="BT29" s="50"/>
      <c r="BU29" s="472"/>
      <c r="BV29" s="50"/>
      <c r="BW29" s="50"/>
      <c r="BX29" s="50"/>
      <c r="BY29" s="50"/>
      <c r="BZ29" s="472"/>
      <c r="CA29" s="50"/>
      <c r="CB29" s="50"/>
      <c r="CC29" s="50"/>
      <c r="CD29" s="50"/>
      <c r="CE29" s="472"/>
      <c r="CF29" s="50"/>
      <c r="CG29" s="50"/>
      <c r="CH29" s="50"/>
      <c r="CI29" s="50"/>
      <c r="CJ29" s="472"/>
      <c r="CK29" s="50"/>
      <c r="CL29" s="50"/>
      <c r="CM29" s="50"/>
      <c r="CN29" s="50"/>
      <c r="CO29" s="472"/>
      <c r="CP29" s="50"/>
      <c r="CQ29" s="50"/>
      <c r="CR29" s="50"/>
      <c r="CS29" s="50"/>
      <c r="CT29" s="472"/>
      <c r="CU29" s="50"/>
      <c r="CV29" s="50"/>
      <c r="CW29" s="50"/>
      <c r="CX29" s="50"/>
      <c r="CY29" s="472"/>
      <c r="CZ29" s="50"/>
      <c r="DA29" s="50"/>
      <c r="DB29" s="50"/>
      <c r="DC29" s="50"/>
      <c r="DD29" s="472"/>
      <c r="DE29" s="50"/>
      <c r="DF29" s="50"/>
      <c r="DG29" s="50"/>
      <c r="DH29" s="50"/>
      <c r="DI29" s="472"/>
      <c r="DJ29" s="50"/>
      <c r="DK29" s="50"/>
      <c r="DL29" s="50"/>
      <c r="DM29" s="50"/>
      <c r="DN29" s="472"/>
      <c r="DO29" s="50"/>
      <c r="DP29" s="50"/>
      <c r="DQ29" s="50"/>
      <c r="DR29" s="50"/>
      <c r="DS29" s="472"/>
      <c r="DT29" s="50"/>
      <c r="DU29" s="50"/>
      <c r="DV29" s="50"/>
      <c r="DW29" s="50"/>
      <c r="DX29" s="472"/>
      <c r="DY29" s="50"/>
      <c r="DZ29" s="50"/>
      <c r="EA29" s="50"/>
      <c r="EB29" s="50"/>
      <c r="EC29" s="472"/>
      <c r="ED29" s="50"/>
      <c r="EE29" s="50"/>
      <c r="EF29" s="50"/>
      <c r="EG29" s="50"/>
      <c r="EH29" s="472"/>
      <c r="EI29" s="50"/>
      <c r="EJ29" s="50"/>
      <c r="EK29" s="50"/>
      <c r="EL29" s="50"/>
      <c r="EM29" s="472"/>
      <c r="EN29" s="50"/>
      <c r="EO29" s="50"/>
      <c r="EP29" s="50"/>
      <c r="EQ29" s="50"/>
      <c r="ER29" s="472"/>
      <c r="ES29" s="50"/>
      <c r="ET29" s="50"/>
      <c r="EU29" s="50"/>
      <c r="EV29" s="50"/>
      <c r="EW29" s="472"/>
      <c r="EX29" s="50"/>
      <c r="EY29" s="50"/>
      <c r="EZ29" s="50"/>
      <c r="FA29" s="50"/>
      <c r="FB29" s="472"/>
      <c r="FC29" s="50"/>
      <c r="FD29" s="50"/>
      <c r="FE29" s="50"/>
      <c r="FF29" s="50"/>
      <c r="FG29" s="472"/>
      <c r="FH29" s="50"/>
      <c r="FI29" s="50"/>
      <c r="FJ29" s="50"/>
      <c r="FK29" s="50"/>
      <c r="FL29" s="472"/>
      <c r="FM29" s="50"/>
      <c r="FN29" s="50"/>
      <c r="FO29" s="50"/>
      <c r="FP29" s="50"/>
      <c r="FQ29" s="472"/>
      <c r="FR29" s="50"/>
      <c r="FS29" s="50"/>
      <c r="FT29" s="50"/>
      <c r="FU29" s="50"/>
      <c r="FV29" s="472"/>
      <c r="FW29" s="50"/>
      <c r="FX29" s="50"/>
      <c r="FY29" s="50"/>
      <c r="FZ29" s="50"/>
      <c r="GA29" s="472"/>
      <c r="GB29" s="50"/>
      <c r="GC29" s="50"/>
      <c r="GD29" s="50"/>
      <c r="GE29" s="50"/>
      <c r="GF29" s="472"/>
      <c r="GG29" s="50"/>
      <c r="GH29" s="50"/>
      <c r="GI29" s="50"/>
      <c r="GJ29" s="50"/>
      <c r="GK29" s="472"/>
      <c r="GL29" s="50"/>
      <c r="GM29" s="50"/>
      <c r="GN29" s="50"/>
      <c r="GO29" s="50"/>
      <c r="GP29" s="472"/>
      <c r="GQ29" s="50"/>
      <c r="GR29" s="50"/>
      <c r="GS29" s="50"/>
      <c r="GT29" s="50"/>
      <c r="GU29" s="472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2040</v>
      </c>
      <c r="B30" s="46">
        <f t="shared" si="0"/>
        <v>23208.475000000064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2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2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72"/>
      <c r="S30" s="460">
        <v>0</v>
      </c>
      <c r="T30" s="50">
        <v>0</v>
      </c>
      <c r="U30" s="510">
        <v>157.57499999999993</v>
      </c>
      <c r="V30" s="50">
        <f>'Punten per wedstrijd'!F29</f>
        <v>353.09999999999991</v>
      </c>
      <c r="W30" s="472"/>
      <c r="X30" s="50">
        <v>0</v>
      </c>
      <c r="Y30" s="50">
        <v>0</v>
      </c>
      <c r="Z30" s="50">
        <v>203.625</v>
      </c>
      <c r="AA30" s="50">
        <v>419.20000000000027</v>
      </c>
      <c r="AB30" s="472"/>
      <c r="AC30" s="50">
        <v>0</v>
      </c>
      <c r="AD30" s="50">
        <v>0</v>
      </c>
      <c r="AE30" s="50">
        <v>437.4749999999998</v>
      </c>
      <c r="AF30" s="530">
        <v>988.10000000000036</v>
      </c>
      <c r="AG30" s="472"/>
      <c r="AH30" s="50">
        <v>0</v>
      </c>
      <c r="AI30" s="50">
        <v>0</v>
      </c>
      <c r="AJ30" s="50">
        <v>564.52499999999884</v>
      </c>
      <c r="AK30" s="50">
        <v>603.30000000000018</v>
      </c>
      <c r="AL30" s="472"/>
      <c r="AM30" s="50">
        <v>0</v>
      </c>
      <c r="AN30" s="50">
        <v>0</v>
      </c>
      <c r="AO30" s="50">
        <v>0</v>
      </c>
      <c r="AP30" s="50">
        <v>434.49999999999864</v>
      </c>
      <c r="AQ30" s="472"/>
      <c r="AR30" s="50">
        <v>0</v>
      </c>
      <c r="AS30" s="50">
        <v>0</v>
      </c>
      <c r="AT30" s="50">
        <v>0</v>
      </c>
      <c r="AU30" s="50">
        <v>436</v>
      </c>
      <c r="AV30" s="472"/>
      <c r="AW30" s="50">
        <v>0</v>
      </c>
      <c r="AX30" s="50">
        <v>0</v>
      </c>
      <c r="AY30" s="50">
        <v>0</v>
      </c>
      <c r="AZ30" s="50">
        <v>175.89999999999873</v>
      </c>
      <c r="BA30" s="472"/>
      <c r="BB30" s="50">
        <v>0</v>
      </c>
      <c r="BC30" s="50">
        <v>0</v>
      </c>
      <c r="BD30" s="50">
        <v>0</v>
      </c>
      <c r="BE30" s="50">
        <v>338.19999999999982</v>
      </c>
      <c r="BF30" s="472"/>
      <c r="BG30" s="50">
        <v>0</v>
      </c>
      <c r="BH30" s="50">
        <v>0</v>
      </c>
      <c r="BI30" s="50">
        <v>0</v>
      </c>
      <c r="BJ30" s="50">
        <v>403.09999999999945</v>
      </c>
      <c r="BK30" s="472"/>
      <c r="BL30" s="50">
        <v>0</v>
      </c>
      <c r="BM30" s="50">
        <v>0</v>
      </c>
      <c r="BN30" s="50">
        <v>0</v>
      </c>
      <c r="BO30" s="50">
        <v>427</v>
      </c>
      <c r="BP30" s="472"/>
      <c r="BQ30" s="50">
        <v>0</v>
      </c>
      <c r="BR30" s="50">
        <v>0</v>
      </c>
      <c r="BS30" s="50">
        <v>0</v>
      </c>
      <c r="BT30" s="50">
        <v>451.70000000000073</v>
      </c>
      <c r="BU30" s="472"/>
      <c r="BV30" s="50">
        <v>0</v>
      </c>
      <c r="BW30" s="50">
        <v>0</v>
      </c>
      <c r="BX30" s="50">
        <v>0</v>
      </c>
      <c r="BY30" s="50">
        <v>723.80000000000018</v>
      </c>
      <c r="BZ30" s="472"/>
      <c r="CA30" s="50">
        <v>0</v>
      </c>
      <c r="CB30" s="50">
        <v>0</v>
      </c>
      <c r="CC30" s="50">
        <v>0</v>
      </c>
      <c r="CD30" s="50">
        <v>366.00000000000091</v>
      </c>
      <c r="CE30" s="472"/>
      <c r="CF30" s="50">
        <v>0</v>
      </c>
      <c r="CG30" s="50">
        <v>0</v>
      </c>
      <c r="CH30" s="50">
        <v>0</v>
      </c>
      <c r="CI30" s="50">
        <v>322.59999999999945</v>
      </c>
      <c r="CJ30" s="472"/>
      <c r="CK30" s="50">
        <v>0</v>
      </c>
      <c r="CL30" s="50">
        <v>0</v>
      </c>
      <c r="CM30" s="50">
        <v>0</v>
      </c>
      <c r="CN30" s="50">
        <v>296.29999999999927</v>
      </c>
      <c r="CO30" s="472"/>
      <c r="CP30" s="50">
        <v>0</v>
      </c>
      <c r="CQ30" s="50">
        <v>0</v>
      </c>
      <c r="CR30" s="50">
        <v>0</v>
      </c>
      <c r="CS30" s="50">
        <v>303.10000000000127</v>
      </c>
      <c r="CT30" s="472"/>
      <c r="CU30" s="50">
        <v>0</v>
      </c>
      <c r="CV30" s="50">
        <v>0</v>
      </c>
      <c r="CW30" s="50">
        <v>0</v>
      </c>
      <c r="CX30" s="50">
        <v>441.600000000004</v>
      </c>
      <c r="CY30" s="472"/>
      <c r="CZ30" s="50">
        <v>0</v>
      </c>
      <c r="DA30" s="50">
        <v>0</v>
      </c>
      <c r="DB30" s="50">
        <v>0</v>
      </c>
      <c r="DC30" s="50">
        <v>416.10000000000036</v>
      </c>
      <c r="DD30" s="472"/>
      <c r="DE30" s="50">
        <v>0</v>
      </c>
      <c r="DF30" s="50">
        <v>0</v>
      </c>
      <c r="DG30" s="50">
        <v>0</v>
      </c>
      <c r="DH30" s="50">
        <v>1997.8</v>
      </c>
      <c r="DI30" s="472"/>
      <c r="DJ30" s="50">
        <v>0</v>
      </c>
      <c r="DK30" s="50">
        <v>0</v>
      </c>
      <c r="DL30" s="50">
        <v>0</v>
      </c>
      <c r="DM30" s="50">
        <v>0</v>
      </c>
      <c r="DN30" s="472"/>
      <c r="DO30" s="50">
        <v>0</v>
      </c>
      <c r="DP30" s="50">
        <v>0</v>
      </c>
      <c r="DQ30" s="50">
        <v>0</v>
      </c>
      <c r="DR30" s="50">
        <v>479.70000000000073</v>
      </c>
      <c r="DS30" s="472"/>
      <c r="DT30" s="50">
        <v>0</v>
      </c>
      <c r="DU30" s="50">
        <v>0</v>
      </c>
      <c r="DV30" s="50">
        <v>0</v>
      </c>
      <c r="DW30" s="50">
        <v>560.40000000000146</v>
      </c>
      <c r="DX30" s="472"/>
      <c r="DY30" s="50">
        <v>0</v>
      </c>
      <c r="DZ30" s="50">
        <v>0</v>
      </c>
      <c r="EA30" s="50">
        <v>0</v>
      </c>
      <c r="EB30" s="50">
        <v>3644.5000000000418</v>
      </c>
      <c r="EC30" s="472"/>
      <c r="ED30" s="50">
        <v>0</v>
      </c>
      <c r="EE30" s="50">
        <v>0</v>
      </c>
      <c r="EF30" s="50">
        <v>0</v>
      </c>
      <c r="EG30" s="50">
        <v>0</v>
      </c>
      <c r="EH30" s="472"/>
      <c r="EI30" s="50">
        <v>0</v>
      </c>
      <c r="EJ30" s="50">
        <v>0</v>
      </c>
      <c r="EK30" s="50">
        <v>0</v>
      </c>
      <c r="EL30" s="50">
        <v>427.300000000007</v>
      </c>
      <c r="EM30" s="472"/>
      <c r="EN30" s="50">
        <v>0</v>
      </c>
      <c r="EO30" s="50">
        <v>0</v>
      </c>
      <c r="EP30" s="50">
        <v>0</v>
      </c>
      <c r="EQ30" s="50">
        <v>110.90000000000509</v>
      </c>
      <c r="ER30" s="472"/>
      <c r="ES30" s="50">
        <v>0</v>
      </c>
      <c r="ET30" s="50">
        <v>0</v>
      </c>
      <c r="EU30" s="50">
        <v>0</v>
      </c>
      <c r="EV30" s="50">
        <v>0</v>
      </c>
      <c r="EW30" s="472"/>
      <c r="EX30" s="50">
        <v>0</v>
      </c>
      <c r="EY30" s="50">
        <v>0</v>
      </c>
      <c r="EZ30" s="50">
        <v>0</v>
      </c>
      <c r="FA30" s="50">
        <v>166.00000000000364</v>
      </c>
      <c r="FB30" s="472"/>
      <c r="FC30" s="50">
        <v>0</v>
      </c>
      <c r="FD30" s="50">
        <v>0</v>
      </c>
      <c r="FE30" s="50">
        <v>0</v>
      </c>
      <c r="FF30" s="50">
        <v>3153.9</v>
      </c>
      <c r="FG30" s="472"/>
      <c r="FH30" s="50">
        <v>0</v>
      </c>
      <c r="FI30" s="50">
        <v>0</v>
      </c>
      <c r="FJ30" s="50">
        <v>0</v>
      </c>
      <c r="FK30" s="50">
        <v>156</v>
      </c>
      <c r="FL30" s="472"/>
      <c r="FM30" s="50">
        <v>0</v>
      </c>
      <c r="FN30" s="50">
        <v>0</v>
      </c>
      <c r="FO30" s="50">
        <v>0</v>
      </c>
      <c r="FP30" s="50">
        <v>99.900000000001455</v>
      </c>
      <c r="FQ30" s="472"/>
      <c r="FR30" s="50">
        <v>0</v>
      </c>
      <c r="FS30" s="50">
        <v>0</v>
      </c>
      <c r="FT30" s="50">
        <v>0</v>
      </c>
      <c r="FU30" s="50">
        <v>274</v>
      </c>
      <c r="FV30" s="472"/>
      <c r="FW30" s="50">
        <v>0</v>
      </c>
      <c r="FX30" s="50">
        <v>0</v>
      </c>
      <c r="FY30" s="50">
        <v>0</v>
      </c>
      <c r="FZ30" s="50">
        <v>0</v>
      </c>
      <c r="GA30" s="472"/>
      <c r="GB30" s="50">
        <v>0</v>
      </c>
      <c r="GC30" s="50">
        <v>0</v>
      </c>
      <c r="GD30" s="50">
        <v>0</v>
      </c>
      <c r="GE30" s="50">
        <v>156.09999999999854</v>
      </c>
      <c r="GF30" s="472"/>
      <c r="GG30" s="50">
        <v>0</v>
      </c>
      <c r="GH30" s="50">
        <v>0</v>
      </c>
      <c r="GI30" s="50">
        <v>0</v>
      </c>
      <c r="GJ30" s="50">
        <v>0</v>
      </c>
      <c r="GK30" s="472"/>
      <c r="GL30" s="50">
        <v>0</v>
      </c>
      <c r="GM30" s="50">
        <v>0</v>
      </c>
      <c r="GN30" s="50">
        <v>0</v>
      </c>
      <c r="GO30" s="50">
        <v>782.59999999999854</v>
      </c>
      <c r="GP30" s="472"/>
      <c r="GQ30" s="50">
        <v>0</v>
      </c>
      <c r="GR30" s="50">
        <v>0</v>
      </c>
      <c r="GS30" s="50">
        <v>0</v>
      </c>
      <c r="GT30" s="50">
        <v>256.50000000000364</v>
      </c>
      <c r="GU30" s="472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1660</v>
      </c>
      <c r="B31" s="46">
        <f t="shared" si="0"/>
        <v>44807.124999999927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2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2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72"/>
      <c r="S31" s="460">
        <v>24.375000000000057</v>
      </c>
      <c r="T31" s="50">
        <v>99.549999999999898</v>
      </c>
      <c r="U31" s="510">
        <v>243.15000000000055</v>
      </c>
      <c r="V31" s="50">
        <f>'Punten per wedstrijd'!F30</f>
        <v>235.50000000000023</v>
      </c>
      <c r="W31" s="472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72"/>
      <c r="AC31" s="50">
        <v>59.675000000000075</v>
      </c>
      <c r="AD31" s="50">
        <v>458.65000000000032</v>
      </c>
      <c r="AE31" s="50">
        <v>616.57500000000061</v>
      </c>
      <c r="AF31" s="530">
        <v>671.29999999999973</v>
      </c>
      <c r="AG31" s="472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72"/>
      <c r="AM31" s="50">
        <v>0</v>
      </c>
      <c r="AN31" s="50">
        <v>104.74999999999955</v>
      </c>
      <c r="AO31" s="50">
        <v>338.02499999999986</v>
      </c>
      <c r="AP31" s="50">
        <v>353.84999999999854</v>
      </c>
      <c r="AQ31" s="472"/>
      <c r="AR31" s="50">
        <v>0</v>
      </c>
      <c r="AS31" s="50">
        <v>82.499999999999091</v>
      </c>
      <c r="AT31" s="50">
        <v>280.875</v>
      </c>
      <c r="AU31" s="50">
        <v>364.09999999999854</v>
      </c>
      <c r="AV31" s="472"/>
      <c r="AW31" s="50">
        <v>0</v>
      </c>
      <c r="AX31" s="50">
        <v>0</v>
      </c>
      <c r="AY31" s="50">
        <v>85.274999999999864</v>
      </c>
      <c r="AZ31" s="50">
        <v>551.89999999999782</v>
      </c>
      <c r="BA31" s="472"/>
      <c r="BB31" s="50">
        <v>0</v>
      </c>
      <c r="BC31" s="50">
        <v>0</v>
      </c>
      <c r="BD31" s="50">
        <v>127.79999999999973</v>
      </c>
      <c r="BE31" s="50">
        <v>171.49999999999818</v>
      </c>
      <c r="BF31" s="472"/>
      <c r="BG31" s="50">
        <v>0</v>
      </c>
      <c r="BH31" s="50">
        <v>55.249999999999091</v>
      </c>
      <c r="BI31" s="50">
        <v>126.90000000000055</v>
      </c>
      <c r="BJ31" s="50">
        <v>270.19999999999891</v>
      </c>
      <c r="BK31" s="472"/>
      <c r="BL31" s="50">
        <v>0</v>
      </c>
      <c r="BM31" s="50">
        <v>0</v>
      </c>
      <c r="BN31" s="50">
        <v>11.474999999998772</v>
      </c>
      <c r="BO31" s="50">
        <v>192.34999999999854</v>
      </c>
      <c r="BP31" s="472"/>
      <c r="BQ31" s="50">
        <v>0</v>
      </c>
      <c r="BR31" s="50">
        <v>0.69999999999890861</v>
      </c>
      <c r="BS31" s="50">
        <v>245.32499999999891</v>
      </c>
      <c r="BT31" s="50">
        <v>214.85000000000036</v>
      </c>
      <c r="BU31" s="472"/>
      <c r="BV31" s="50">
        <v>0</v>
      </c>
      <c r="BW31" s="50">
        <v>0</v>
      </c>
      <c r="BX31" s="50">
        <v>617.84999999999809</v>
      </c>
      <c r="BY31" s="50">
        <v>511.09999999999945</v>
      </c>
      <c r="BZ31" s="472"/>
      <c r="CA31" s="50">
        <v>0</v>
      </c>
      <c r="CB31" s="50">
        <v>0</v>
      </c>
      <c r="CC31" s="50">
        <v>136.34999999999945</v>
      </c>
      <c r="CD31" s="50">
        <v>140.00000000000091</v>
      </c>
      <c r="CE31" s="472"/>
      <c r="CF31" s="50">
        <v>0</v>
      </c>
      <c r="CG31" s="50">
        <v>0</v>
      </c>
      <c r="CH31" s="50">
        <v>346.34999999999877</v>
      </c>
      <c r="CI31" s="50">
        <v>62.400000000000546</v>
      </c>
      <c r="CJ31" s="472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2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2"/>
      <c r="CU31" s="50">
        <v>0</v>
      </c>
      <c r="CV31" s="50">
        <v>0</v>
      </c>
      <c r="CW31" s="50">
        <v>416.09999999999945</v>
      </c>
      <c r="CX31" s="50">
        <v>303.40000000000146</v>
      </c>
      <c r="CY31" s="472"/>
      <c r="CZ31" s="50">
        <v>0</v>
      </c>
      <c r="DA31" s="50">
        <v>0</v>
      </c>
      <c r="DB31" s="50">
        <v>107.99999999999454</v>
      </c>
      <c r="DC31" s="50">
        <v>238.70000000000073</v>
      </c>
      <c r="DD31" s="472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2"/>
      <c r="DJ31" s="50">
        <v>0</v>
      </c>
      <c r="DK31" s="50">
        <v>0</v>
      </c>
      <c r="DL31" s="50">
        <v>0</v>
      </c>
      <c r="DM31" s="50">
        <v>0</v>
      </c>
      <c r="DN31" s="472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2"/>
      <c r="DT31" s="50">
        <v>0</v>
      </c>
      <c r="DU31" s="50">
        <v>0</v>
      </c>
      <c r="DV31" s="50">
        <v>418.79999999999427</v>
      </c>
      <c r="DW31" s="50">
        <v>316.30000000000291</v>
      </c>
      <c r="DX31" s="472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2"/>
      <c r="ED31" s="50">
        <v>0</v>
      </c>
      <c r="EE31" s="50">
        <v>0</v>
      </c>
      <c r="EF31" s="50">
        <v>0</v>
      </c>
      <c r="EG31" s="50">
        <v>0</v>
      </c>
      <c r="EH31" s="472"/>
      <c r="EI31" s="50">
        <v>0</v>
      </c>
      <c r="EJ31" s="50">
        <v>0</v>
      </c>
      <c r="EK31" s="50">
        <v>122.62499999999727</v>
      </c>
      <c r="EL31" s="50">
        <v>313.00000000000364</v>
      </c>
      <c r="EM31" s="472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2"/>
      <c r="ES31" s="50">
        <v>0</v>
      </c>
      <c r="ET31" s="50">
        <v>23.049999999999272</v>
      </c>
      <c r="EU31" s="50">
        <v>96.899999999995089</v>
      </c>
      <c r="EV31" s="50">
        <v>0</v>
      </c>
      <c r="EW31" s="472"/>
      <c r="EX31" s="50">
        <v>0</v>
      </c>
      <c r="EY31" s="50">
        <v>0</v>
      </c>
      <c r="EZ31" s="50">
        <v>0</v>
      </c>
      <c r="FA31" s="50">
        <v>248.40000000000873</v>
      </c>
      <c r="FB31" s="472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2"/>
      <c r="FH31" s="50">
        <v>0</v>
      </c>
      <c r="FI31" s="50">
        <v>0</v>
      </c>
      <c r="FJ31" s="50">
        <v>261.44999999999345</v>
      </c>
      <c r="FK31" s="50">
        <v>197.70000000000073</v>
      </c>
      <c r="FL31" s="472"/>
      <c r="FM31" s="50">
        <v>0</v>
      </c>
      <c r="FN31" s="50">
        <v>0</v>
      </c>
      <c r="FO31" s="50">
        <v>0</v>
      </c>
      <c r="FP31" s="50">
        <v>189.10000000000218</v>
      </c>
      <c r="FQ31" s="472"/>
      <c r="FR31" s="50">
        <v>0</v>
      </c>
      <c r="FS31" s="50">
        <v>0</v>
      </c>
      <c r="FT31" s="50">
        <v>0</v>
      </c>
      <c r="FU31" s="50">
        <v>543.20000000000437</v>
      </c>
      <c r="FV31" s="472"/>
      <c r="FW31" s="50">
        <v>0</v>
      </c>
      <c r="FX31" s="50">
        <v>0</v>
      </c>
      <c r="FY31" s="50">
        <v>0</v>
      </c>
      <c r="FZ31" s="50">
        <v>0</v>
      </c>
      <c r="GA31" s="472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2"/>
      <c r="GG31" s="50">
        <v>0</v>
      </c>
      <c r="GH31" s="50">
        <v>0</v>
      </c>
      <c r="GI31" s="50">
        <v>0</v>
      </c>
      <c r="GJ31" s="50">
        <v>0</v>
      </c>
      <c r="GK31" s="472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2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2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729</v>
      </c>
      <c r="B32" s="46">
        <f t="shared" si="0"/>
        <v>37906.63749999991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2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2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72"/>
      <c r="S32" s="460">
        <v>24.5</v>
      </c>
      <c r="T32" s="50">
        <v>188.59999999999991</v>
      </c>
      <c r="U32" s="510">
        <v>248.32499999999993</v>
      </c>
      <c r="V32" s="50">
        <f>'Punten per wedstrijd'!F31</f>
        <v>121.50000000000045</v>
      </c>
      <c r="W32" s="472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72"/>
      <c r="AC32" s="50">
        <v>141.27500000000003</v>
      </c>
      <c r="AD32" s="50">
        <v>177</v>
      </c>
      <c r="AE32" s="50">
        <v>463.46249999999969</v>
      </c>
      <c r="AF32" s="530">
        <v>619.10000000000036</v>
      </c>
      <c r="AG32" s="472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72"/>
      <c r="AM32" s="50">
        <v>100.12500000000034</v>
      </c>
      <c r="AN32" s="50">
        <v>181.29999999999995</v>
      </c>
      <c r="AO32" s="50">
        <v>103.95000000000027</v>
      </c>
      <c r="AP32" s="50">
        <v>386.34999999999945</v>
      </c>
      <c r="AQ32" s="472"/>
      <c r="AR32" s="50">
        <v>71.25</v>
      </c>
      <c r="AS32" s="50">
        <v>51.850000000000364</v>
      </c>
      <c r="AT32" s="50">
        <v>157.125</v>
      </c>
      <c r="AU32" s="50">
        <v>167.99999999999955</v>
      </c>
      <c r="AV32" s="472"/>
      <c r="AW32" s="50">
        <v>224.17500000000018</v>
      </c>
      <c r="AX32" s="50">
        <v>0</v>
      </c>
      <c r="AY32" s="50">
        <v>336.37499999999966</v>
      </c>
      <c r="AZ32" s="50">
        <v>250.20000000000073</v>
      </c>
      <c r="BA32" s="472"/>
      <c r="BB32" s="50">
        <v>75.525000000000091</v>
      </c>
      <c r="BC32" s="50">
        <v>0</v>
      </c>
      <c r="BD32" s="50">
        <v>36.675000000000068</v>
      </c>
      <c r="BE32" s="50">
        <v>535.59999999999945</v>
      </c>
      <c r="BF32" s="472"/>
      <c r="BG32" s="50">
        <v>32.125</v>
      </c>
      <c r="BH32" s="50">
        <v>102.15000000000055</v>
      </c>
      <c r="BI32" s="50">
        <v>225.52499999999986</v>
      </c>
      <c r="BJ32" s="50">
        <v>306.55000000000018</v>
      </c>
      <c r="BK32" s="472"/>
      <c r="BL32" s="50">
        <v>47.5</v>
      </c>
      <c r="BM32" s="50">
        <v>0</v>
      </c>
      <c r="BN32" s="50">
        <v>63.224999999999795</v>
      </c>
      <c r="BO32" s="50">
        <v>225.60000000000036</v>
      </c>
      <c r="BP32" s="472"/>
      <c r="BQ32" s="50">
        <v>58.774999999999864</v>
      </c>
      <c r="BR32" s="50">
        <v>58.699999999999818</v>
      </c>
      <c r="BS32" s="50">
        <v>100.05000000000007</v>
      </c>
      <c r="BT32" s="50">
        <v>183.30000000000109</v>
      </c>
      <c r="BU32" s="472"/>
      <c r="BV32" s="50">
        <v>126.15000000000032</v>
      </c>
      <c r="BW32" s="50">
        <v>0</v>
      </c>
      <c r="BX32" s="50">
        <v>525.97500000000082</v>
      </c>
      <c r="BY32" s="50">
        <v>416.80000000000109</v>
      </c>
      <c r="BZ32" s="472"/>
      <c r="CA32" s="50">
        <v>28.150000000000091</v>
      </c>
      <c r="CB32" s="50">
        <v>0</v>
      </c>
      <c r="CC32" s="50">
        <v>32.775000000000546</v>
      </c>
      <c r="CD32" s="50">
        <v>309.50000000000273</v>
      </c>
      <c r="CE32" s="472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2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2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2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2"/>
      <c r="CZ32" s="50">
        <v>3.9000000000000909</v>
      </c>
      <c r="DA32" s="50">
        <v>0</v>
      </c>
      <c r="DB32" s="50">
        <v>0</v>
      </c>
      <c r="DC32" s="50">
        <v>14.300000000000182</v>
      </c>
      <c r="DD32" s="472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2"/>
      <c r="DJ32" s="50">
        <v>109.70000000000073</v>
      </c>
      <c r="DK32" s="50">
        <v>0</v>
      </c>
      <c r="DL32" s="50">
        <v>0</v>
      </c>
      <c r="DM32" s="50">
        <v>0</v>
      </c>
      <c r="DN32" s="472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2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2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2"/>
      <c r="ED32" s="50">
        <v>37.5</v>
      </c>
      <c r="EE32" s="50">
        <v>0</v>
      </c>
      <c r="EF32" s="50">
        <v>0</v>
      </c>
      <c r="EG32" s="50">
        <v>0</v>
      </c>
      <c r="EH32" s="472"/>
      <c r="EI32" s="50">
        <v>46</v>
      </c>
      <c r="EJ32" s="50">
        <v>0</v>
      </c>
      <c r="EK32" s="50">
        <v>18.97499999999809</v>
      </c>
      <c r="EL32" s="50">
        <v>303.49999999999818</v>
      </c>
      <c r="EM32" s="472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2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2"/>
      <c r="EX32" s="50">
        <v>15.125000000001819</v>
      </c>
      <c r="EY32" s="50">
        <v>0</v>
      </c>
      <c r="EZ32" s="50">
        <v>0</v>
      </c>
      <c r="FA32" s="50">
        <v>204.19999999999891</v>
      </c>
      <c r="FB32" s="472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2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2"/>
      <c r="FM32" s="50">
        <v>79.875000000002728</v>
      </c>
      <c r="FN32" s="50">
        <v>0</v>
      </c>
      <c r="FO32" s="50">
        <v>0</v>
      </c>
      <c r="FP32" s="50">
        <v>169.44999999999709</v>
      </c>
      <c r="FQ32" s="472"/>
      <c r="FR32" s="50">
        <v>72.250000000003638</v>
      </c>
      <c r="FS32" s="50">
        <v>0</v>
      </c>
      <c r="FT32" s="50">
        <v>0</v>
      </c>
      <c r="FU32" s="50">
        <v>409.49999999999818</v>
      </c>
      <c r="FV32" s="472"/>
      <c r="FW32" s="50">
        <v>49.899999999999864</v>
      </c>
      <c r="FX32" s="50">
        <v>0</v>
      </c>
      <c r="FY32" s="50">
        <v>0</v>
      </c>
      <c r="FZ32" s="50">
        <v>0</v>
      </c>
      <c r="GA32" s="472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2"/>
      <c r="GG32" s="50">
        <v>84.900000000002365</v>
      </c>
      <c r="GH32" s="50">
        <v>0</v>
      </c>
      <c r="GI32" s="50">
        <v>0</v>
      </c>
      <c r="GJ32" s="50">
        <v>0</v>
      </c>
      <c r="GK32" s="472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2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2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2026</v>
      </c>
      <c r="B33" s="46">
        <f t="shared" si="0"/>
        <v>36394.125000000175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2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2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72"/>
      <c r="S33" s="460">
        <v>0</v>
      </c>
      <c r="T33" s="50">
        <v>61.300000000000068</v>
      </c>
      <c r="U33" s="510">
        <v>191.8499999999998</v>
      </c>
      <c r="V33" s="50">
        <f>'Punten per wedstrijd'!F32</f>
        <v>256.39999999999986</v>
      </c>
      <c r="W33" s="472"/>
      <c r="X33" s="50">
        <v>0</v>
      </c>
      <c r="Y33" s="50">
        <v>334.04999999999973</v>
      </c>
      <c r="Z33" s="50">
        <v>135</v>
      </c>
      <c r="AA33" s="50">
        <v>236.80000000000018</v>
      </c>
      <c r="AB33" s="472"/>
      <c r="AC33" s="50">
        <v>0</v>
      </c>
      <c r="AD33" s="50">
        <v>246.10000000000014</v>
      </c>
      <c r="AE33" s="50">
        <v>462.74999999999966</v>
      </c>
      <c r="AF33" s="530">
        <v>748.50000000000045</v>
      </c>
      <c r="AG33" s="472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72"/>
      <c r="AM33" s="50">
        <v>0</v>
      </c>
      <c r="AN33" s="50">
        <v>0</v>
      </c>
      <c r="AO33" s="50">
        <v>426.75</v>
      </c>
      <c r="AP33" s="50">
        <v>291.40000000000055</v>
      </c>
      <c r="AQ33" s="472"/>
      <c r="AR33" s="50">
        <v>0</v>
      </c>
      <c r="AS33" s="50">
        <v>0</v>
      </c>
      <c r="AT33" s="50">
        <v>130.875</v>
      </c>
      <c r="AU33" s="50">
        <v>0</v>
      </c>
      <c r="AV33" s="472"/>
      <c r="AW33" s="50">
        <v>0</v>
      </c>
      <c r="AX33" s="50">
        <v>0</v>
      </c>
      <c r="AY33" s="50">
        <v>298.35000000000014</v>
      </c>
      <c r="AZ33" s="50">
        <v>394.80000000000018</v>
      </c>
      <c r="BA33" s="472"/>
      <c r="BB33" s="50">
        <v>0</v>
      </c>
      <c r="BC33" s="50">
        <v>0</v>
      </c>
      <c r="BD33" s="50">
        <v>153</v>
      </c>
      <c r="BE33" s="50">
        <v>200.40000000000009</v>
      </c>
      <c r="BF33" s="472"/>
      <c r="BG33" s="50">
        <v>0</v>
      </c>
      <c r="BH33" s="50">
        <v>0</v>
      </c>
      <c r="BI33" s="50">
        <v>181.19999999999959</v>
      </c>
      <c r="BJ33" s="50">
        <v>45.300000000000182</v>
      </c>
      <c r="BK33" s="472"/>
      <c r="BL33" s="50">
        <v>0</v>
      </c>
      <c r="BM33" s="50">
        <v>0</v>
      </c>
      <c r="BN33" s="50">
        <v>62.625</v>
      </c>
      <c r="BO33" s="50">
        <v>171.5</v>
      </c>
      <c r="BP33" s="472"/>
      <c r="BQ33" s="50">
        <v>0</v>
      </c>
      <c r="BR33" s="50">
        <v>0</v>
      </c>
      <c r="BS33" s="50">
        <v>238.875</v>
      </c>
      <c r="BT33" s="50">
        <v>191.70000000000073</v>
      </c>
      <c r="BU33" s="472"/>
      <c r="BV33" s="50">
        <v>0</v>
      </c>
      <c r="BW33" s="50">
        <v>0</v>
      </c>
      <c r="BX33" s="50">
        <v>631.79999999999973</v>
      </c>
      <c r="BY33" s="50">
        <v>504.90000000000055</v>
      </c>
      <c r="BZ33" s="472"/>
      <c r="CA33" s="50">
        <v>0</v>
      </c>
      <c r="CB33" s="50">
        <v>0</v>
      </c>
      <c r="CC33" s="50">
        <v>144.30000000000655</v>
      </c>
      <c r="CD33" s="50">
        <v>148.40000000000055</v>
      </c>
      <c r="CE33" s="472"/>
      <c r="CF33" s="50">
        <v>0</v>
      </c>
      <c r="CG33" s="50">
        <v>0</v>
      </c>
      <c r="CH33" s="50">
        <v>251.99999999999932</v>
      </c>
      <c r="CI33" s="50">
        <v>263.19999999999982</v>
      </c>
      <c r="CJ33" s="472"/>
      <c r="CK33" s="50">
        <v>0</v>
      </c>
      <c r="CL33" s="50">
        <v>0</v>
      </c>
      <c r="CM33" s="50">
        <v>339.97499999999945</v>
      </c>
      <c r="CN33" s="50">
        <v>200.89999999999964</v>
      </c>
      <c r="CO33" s="472"/>
      <c r="CP33" s="50">
        <v>0</v>
      </c>
      <c r="CQ33" s="50">
        <v>0</v>
      </c>
      <c r="CR33" s="50">
        <v>451.875</v>
      </c>
      <c r="CS33" s="50">
        <v>321.00000000000091</v>
      </c>
      <c r="CT33" s="472"/>
      <c r="CU33" s="50">
        <v>0</v>
      </c>
      <c r="CV33" s="50">
        <v>0</v>
      </c>
      <c r="CW33" s="50">
        <v>340.72499999999809</v>
      </c>
      <c r="CX33" s="50">
        <v>217.10000000000127</v>
      </c>
      <c r="CY33" s="472"/>
      <c r="CZ33" s="50">
        <v>0</v>
      </c>
      <c r="DA33" s="50">
        <v>0</v>
      </c>
      <c r="DB33" s="50">
        <v>227.775000000006</v>
      </c>
      <c r="DC33" s="50">
        <v>91.200000000000728</v>
      </c>
      <c r="DD33" s="472"/>
      <c r="DE33" s="50">
        <v>0</v>
      </c>
      <c r="DF33" s="50">
        <v>0</v>
      </c>
      <c r="DG33" s="50">
        <v>2095.2749999999992</v>
      </c>
      <c r="DH33" s="50">
        <v>1254.9000000000001</v>
      </c>
      <c r="DI33" s="472"/>
      <c r="DJ33" s="50">
        <v>0</v>
      </c>
      <c r="DK33" s="50">
        <v>0</v>
      </c>
      <c r="DL33" s="50">
        <v>0</v>
      </c>
      <c r="DM33" s="50">
        <v>0</v>
      </c>
      <c r="DN33" s="472"/>
      <c r="DO33" s="50">
        <v>0</v>
      </c>
      <c r="DP33" s="50">
        <v>0</v>
      </c>
      <c r="DQ33" s="50">
        <v>217.05000000000109</v>
      </c>
      <c r="DR33" s="50">
        <v>610.90000000000146</v>
      </c>
      <c r="DS33" s="472"/>
      <c r="DT33" s="50">
        <v>0</v>
      </c>
      <c r="DU33" s="50">
        <v>0</v>
      </c>
      <c r="DV33" s="50">
        <v>448.27500000000191</v>
      </c>
      <c r="DW33" s="50">
        <v>380.90000000000146</v>
      </c>
      <c r="DX33" s="472"/>
      <c r="DY33" s="50">
        <v>0</v>
      </c>
      <c r="DZ33" s="50">
        <v>0</v>
      </c>
      <c r="EA33" s="50">
        <v>2672.7000000000439</v>
      </c>
      <c r="EB33" s="50">
        <v>3990.3999999999851</v>
      </c>
      <c r="EC33" s="472"/>
      <c r="ED33" s="50">
        <v>0</v>
      </c>
      <c r="EE33" s="50">
        <v>0</v>
      </c>
      <c r="EF33" s="50">
        <v>0</v>
      </c>
      <c r="EG33" s="50">
        <v>0</v>
      </c>
      <c r="EH33" s="472"/>
      <c r="EI33" s="50">
        <v>0</v>
      </c>
      <c r="EJ33" s="50">
        <v>0</v>
      </c>
      <c r="EK33" s="50">
        <v>239.69999999999345</v>
      </c>
      <c r="EL33" s="50">
        <v>398.79999999999563</v>
      </c>
      <c r="EM33" s="472"/>
      <c r="EN33" s="50">
        <v>0</v>
      </c>
      <c r="EO33" s="50">
        <v>0</v>
      </c>
      <c r="EP33" s="50">
        <v>221.99999999999727</v>
      </c>
      <c r="EQ33" s="50">
        <v>213.19999999999709</v>
      </c>
      <c r="ER33" s="472"/>
      <c r="ES33" s="50">
        <v>0</v>
      </c>
      <c r="ET33" s="50">
        <v>0</v>
      </c>
      <c r="EU33" s="50">
        <v>109.87499999999727</v>
      </c>
      <c r="EV33" s="50">
        <v>0</v>
      </c>
      <c r="EW33" s="472"/>
      <c r="EX33" s="50">
        <v>0</v>
      </c>
      <c r="EY33" s="50">
        <v>0</v>
      </c>
      <c r="EZ33" s="50">
        <v>0</v>
      </c>
      <c r="FA33" s="50">
        <v>261.49999999999454</v>
      </c>
      <c r="FB33" s="472"/>
      <c r="FC33" s="50">
        <v>0</v>
      </c>
      <c r="FD33" s="50">
        <v>0</v>
      </c>
      <c r="FE33" s="50">
        <v>1818.0000000001337</v>
      </c>
      <c r="FF33" s="50">
        <v>2821.2000000000007</v>
      </c>
      <c r="FG33" s="472"/>
      <c r="FH33" s="50">
        <v>0</v>
      </c>
      <c r="FI33" s="50">
        <v>0</v>
      </c>
      <c r="FJ33" s="50">
        <v>197.47499999999673</v>
      </c>
      <c r="FK33" s="50">
        <v>221.59999999999491</v>
      </c>
      <c r="FL33" s="472"/>
      <c r="FM33" s="50">
        <v>0</v>
      </c>
      <c r="FN33" s="50">
        <v>0</v>
      </c>
      <c r="FO33" s="50">
        <v>0</v>
      </c>
      <c r="FP33" s="50">
        <v>489.19999999999345</v>
      </c>
      <c r="FQ33" s="472"/>
      <c r="FR33" s="50">
        <v>0</v>
      </c>
      <c r="FS33" s="50">
        <v>0</v>
      </c>
      <c r="FT33" s="50">
        <v>0</v>
      </c>
      <c r="FU33" s="50">
        <v>485.89999999999054</v>
      </c>
      <c r="FV33" s="472"/>
      <c r="FW33" s="50">
        <v>0</v>
      </c>
      <c r="FX33" s="50">
        <v>0</v>
      </c>
      <c r="FY33" s="50">
        <v>0</v>
      </c>
      <c r="FZ33" s="50">
        <v>0</v>
      </c>
      <c r="GA33" s="472"/>
      <c r="GB33" s="50">
        <v>0</v>
      </c>
      <c r="GC33" s="50">
        <v>0</v>
      </c>
      <c r="GD33" s="50">
        <v>318.18750000000273</v>
      </c>
      <c r="GE33" s="50">
        <v>290.60000000000218</v>
      </c>
      <c r="GF33" s="472"/>
      <c r="GG33" s="50">
        <v>0</v>
      </c>
      <c r="GH33" s="50">
        <v>0</v>
      </c>
      <c r="GI33" s="50">
        <v>0</v>
      </c>
      <c r="GJ33" s="50">
        <v>0</v>
      </c>
      <c r="GK33" s="472"/>
      <c r="GL33" s="50">
        <v>0</v>
      </c>
      <c r="GM33" s="50">
        <v>0</v>
      </c>
      <c r="GN33" s="50">
        <v>783.37500000001091</v>
      </c>
      <c r="GO33" s="50">
        <v>1127.9000000000051</v>
      </c>
      <c r="GP33" s="472"/>
      <c r="GQ33" s="50">
        <v>0</v>
      </c>
      <c r="GR33" s="50">
        <v>0</v>
      </c>
      <c r="GS33" s="50">
        <v>211.31250000000546</v>
      </c>
      <c r="GT33" s="50">
        <v>201.5</v>
      </c>
      <c r="GU33" s="472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3410</v>
      </c>
      <c r="B34" s="46">
        <f t="shared" si="0"/>
        <v>2853.8499999999995</v>
      </c>
      <c r="C34" s="42"/>
      <c r="D34" s="50">
        <v>0</v>
      </c>
      <c r="E34" s="497">
        <v>0</v>
      </c>
      <c r="F34" s="50">
        <v>0</v>
      </c>
      <c r="G34" s="50">
        <f>'Punten per wedstrijd'!E137</f>
        <v>205.5</v>
      </c>
      <c r="H34" s="472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2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72"/>
      <c r="S34" s="460">
        <v>0</v>
      </c>
      <c r="T34" s="50">
        <v>0</v>
      </c>
      <c r="U34" s="510">
        <v>0</v>
      </c>
      <c r="V34" s="50">
        <f>'Punten per wedstrijd'!F33</f>
        <v>317.99999999999977</v>
      </c>
      <c r="W34" s="472"/>
      <c r="X34" s="50">
        <v>0</v>
      </c>
      <c r="Y34" s="50">
        <v>0</v>
      </c>
      <c r="Z34" s="50">
        <v>0</v>
      </c>
      <c r="AA34" s="50">
        <v>292.49999999999955</v>
      </c>
      <c r="AB34" s="472"/>
      <c r="AC34" s="50">
        <v>0</v>
      </c>
      <c r="AD34" s="50">
        <v>0</v>
      </c>
      <c r="AE34" s="50">
        <v>0</v>
      </c>
      <c r="AF34" s="530">
        <v>556.80000000000018</v>
      </c>
      <c r="AG34" s="472"/>
      <c r="AH34" s="50">
        <v>0</v>
      </c>
      <c r="AI34" s="50">
        <v>0</v>
      </c>
      <c r="AJ34" s="50">
        <v>0</v>
      </c>
      <c r="AK34" s="50">
        <v>572.25</v>
      </c>
      <c r="AL34" s="472"/>
      <c r="AM34" s="50"/>
      <c r="AN34" s="50"/>
      <c r="AO34" s="50"/>
      <c r="AP34" s="50"/>
      <c r="AQ34" s="472"/>
      <c r="AR34" s="50"/>
      <c r="AS34" s="50"/>
      <c r="AT34" s="50"/>
      <c r="AU34" s="50"/>
      <c r="AV34" s="472"/>
      <c r="AW34" s="50"/>
      <c r="AX34" s="50"/>
      <c r="AY34" s="50"/>
      <c r="AZ34" s="50"/>
      <c r="BA34" s="472"/>
      <c r="BB34" s="50"/>
      <c r="BC34" s="50"/>
      <c r="BD34" s="50"/>
      <c r="BE34" s="50"/>
      <c r="BF34" s="472"/>
      <c r="BG34" s="50"/>
      <c r="BH34" s="50"/>
      <c r="BI34" s="50"/>
      <c r="BJ34" s="50"/>
      <c r="BK34" s="472"/>
      <c r="BL34" s="50"/>
      <c r="BM34" s="50"/>
      <c r="BN34" s="50"/>
      <c r="BO34" s="50"/>
      <c r="BP34" s="472"/>
      <c r="BQ34" s="50"/>
      <c r="BR34" s="50"/>
      <c r="BS34" s="50"/>
      <c r="BT34" s="50"/>
      <c r="BU34" s="472"/>
      <c r="BV34" s="50"/>
      <c r="BW34" s="50"/>
      <c r="BX34" s="50"/>
      <c r="BY34" s="50"/>
      <c r="BZ34" s="472"/>
      <c r="CA34" s="50"/>
      <c r="CB34" s="50"/>
      <c r="CC34" s="50"/>
      <c r="CD34" s="50"/>
      <c r="CE34" s="472"/>
      <c r="CF34" s="50"/>
      <c r="CG34" s="50"/>
      <c r="CH34" s="50"/>
      <c r="CI34" s="50"/>
      <c r="CJ34" s="472"/>
      <c r="CK34" s="50"/>
      <c r="CL34" s="50"/>
      <c r="CM34" s="50"/>
      <c r="CN34" s="50"/>
      <c r="CO34" s="472"/>
      <c r="CP34" s="50"/>
      <c r="CQ34" s="50"/>
      <c r="CR34" s="50"/>
      <c r="CS34" s="50"/>
      <c r="CT34" s="472"/>
      <c r="CU34" s="50"/>
      <c r="CV34" s="50"/>
      <c r="CW34" s="50"/>
      <c r="CX34" s="50"/>
      <c r="CY34" s="472"/>
      <c r="CZ34" s="50"/>
      <c r="DA34" s="50"/>
      <c r="DB34" s="50"/>
      <c r="DC34" s="50"/>
      <c r="DD34" s="472"/>
      <c r="DE34" s="50"/>
      <c r="DF34" s="50"/>
      <c r="DG34" s="50"/>
      <c r="DH34" s="50"/>
      <c r="DI34" s="472"/>
      <c r="DJ34" s="50"/>
      <c r="DK34" s="50"/>
      <c r="DL34" s="50"/>
      <c r="DM34" s="50"/>
      <c r="DN34" s="472"/>
      <c r="DO34" s="50"/>
      <c r="DP34" s="50"/>
      <c r="DQ34" s="50"/>
      <c r="DR34" s="50"/>
      <c r="DS34" s="472"/>
      <c r="DT34" s="50"/>
      <c r="DU34" s="50"/>
      <c r="DV34" s="50"/>
      <c r="DW34" s="50"/>
      <c r="DX34" s="472"/>
      <c r="DY34" s="50"/>
      <c r="DZ34" s="50"/>
      <c r="EA34" s="50"/>
      <c r="EB34" s="50"/>
      <c r="EC34" s="472"/>
      <c r="ED34" s="50"/>
      <c r="EE34" s="50"/>
      <c r="EF34" s="50"/>
      <c r="EG34" s="50"/>
      <c r="EH34" s="472"/>
      <c r="EI34" s="50"/>
      <c r="EJ34" s="50"/>
      <c r="EK34" s="50"/>
      <c r="EL34" s="50"/>
      <c r="EM34" s="472"/>
      <c r="EN34" s="50"/>
      <c r="EO34" s="50"/>
      <c r="EP34" s="50"/>
      <c r="EQ34" s="50"/>
      <c r="ER34" s="472"/>
      <c r="ES34" s="50"/>
      <c r="ET34" s="50"/>
      <c r="EU34" s="50"/>
      <c r="EV34" s="50"/>
      <c r="EW34" s="472"/>
      <c r="EX34" s="50"/>
      <c r="EY34" s="50"/>
      <c r="EZ34" s="50"/>
      <c r="FA34" s="50"/>
      <c r="FB34" s="472"/>
      <c r="FC34" s="50"/>
      <c r="FD34" s="50"/>
      <c r="FE34" s="50"/>
      <c r="FF34" s="50"/>
      <c r="FG34" s="472"/>
      <c r="FH34" s="50"/>
      <c r="FI34" s="50"/>
      <c r="FJ34" s="50"/>
      <c r="FK34" s="50"/>
      <c r="FL34" s="472"/>
      <c r="FM34" s="50"/>
      <c r="FN34" s="50"/>
      <c r="FO34" s="50"/>
      <c r="FP34" s="50"/>
      <c r="FQ34" s="472"/>
      <c r="FR34" s="50"/>
      <c r="FS34" s="50"/>
      <c r="FT34" s="50"/>
      <c r="FU34" s="50"/>
      <c r="FV34" s="472"/>
      <c r="FW34" s="50"/>
      <c r="FX34" s="50"/>
      <c r="FY34" s="50"/>
      <c r="FZ34" s="50"/>
      <c r="GA34" s="472"/>
      <c r="GB34" s="50"/>
      <c r="GC34" s="50"/>
      <c r="GD34" s="50"/>
      <c r="GE34" s="50"/>
      <c r="GF34" s="472"/>
      <c r="GG34" s="50"/>
      <c r="GH34" s="50"/>
      <c r="GI34" s="50"/>
      <c r="GJ34" s="50"/>
      <c r="GK34" s="472"/>
      <c r="GL34" s="50"/>
      <c r="GM34" s="50"/>
      <c r="GN34" s="50"/>
      <c r="GO34" s="50"/>
      <c r="GP34" s="472"/>
      <c r="GQ34" s="50"/>
      <c r="GR34" s="50"/>
      <c r="GS34" s="50"/>
      <c r="GT34" s="50"/>
      <c r="GU34" s="472"/>
      <c r="GZ34" s="21"/>
      <c r="HA34" s="37"/>
      <c r="HI34" s="465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784</v>
      </c>
      <c r="B35" s="46">
        <f t="shared" si="0"/>
        <v>55510.949999999852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2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2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72"/>
      <c r="S35" s="460">
        <v>42.5</v>
      </c>
      <c r="T35" s="50">
        <v>72.89999999999992</v>
      </c>
      <c r="U35" s="510">
        <v>189.37499999999966</v>
      </c>
      <c r="V35" s="50">
        <f>'Punten per wedstrijd'!F34</f>
        <v>165.40000000000009</v>
      </c>
      <c r="W35" s="472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72"/>
      <c r="AC35" s="50">
        <v>118.57499999999993</v>
      </c>
      <c r="AD35" s="50">
        <v>342.20000000000005</v>
      </c>
      <c r="AE35" s="50">
        <v>601.12499999999966</v>
      </c>
      <c r="AF35" s="530">
        <v>890.99999999999955</v>
      </c>
      <c r="AG35" s="472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72"/>
      <c r="AM35" s="50">
        <v>100.85000000000002</v>
      </c>
      <c r="AN35" s="50">
        <v>140.54999999999973</v>
      </c>
      <c r="AO35" s="50">
        <v>325.87500000000102</v>
      </c>
      <c r="AP35" s="50">
        <v>260.55000000000018</v>
      </c>
      <c r="AQ35" s="472"/>
      <c r="AR35" s="50">
        <v>58.125</v>
      </c>
      <c r="AS35" s="50">
        <v>88.5</v>
      </c>
      <c r="AT35" s="50">
        <v>65.025000000000546</v>
      </c>
      <c r="AU35" s="50">
        <v>230.64999999999964</v>
      </c>
      <c r="AV35" s="472"/>
      <c r="AW35" s="50">
        <v>180.29999999999995</v>
      </c>
      <c r="AX35" s="50">
        <v>0</v>
      </c>
      <c r="AY35" s="50">
        <v>361.12500000000068</v>
      </c>
      <c r="AZ35" s="50">
        <v>891.80000000000018</v>
      </c>
      <c r="BA35" s="472"/>
      <c r="BB35" s="50">
        <v>42.399999999999864</v>
      </c>
      <c r="BC35" s="50">
        <v>0</v>
      </c>
      <c r="BD35" s="50">
        <v>192.67500000000041</v>
      </c>
      <c r="BE35" s="50">
        <v>366.74999999999909</v>
      </c>
      <c r="BF35" s="472"/>
      <c r="BG35" s="50">
        <v>48.324999999999818</v>
      </c>
      <c r="BH35" s="50">
        <v>57.149999999999636</v>
      </c>
      <c r="BI35" s="50">
        <v>190.12500000000068</v>
      </c>
      <c r="BJ35" s="50">
        <v>350.80000000000018</v>
      </c>
      <c r="BK35" s="472"/>
      <c r="BL35" s="50">
        <v>65.549999999999955</v>
      </c>
      <c r="BM35" s="50">
        <v>0</v>
      </c>
      <c r="BN35" s="50">
        <v>12.675000000000409</v>
      </c>
      <c r="BO35" s="50">
        <v>180</v>
      </c>
      <c r="BP35" s="472"/>
      <c r="BQ35" s="50">
        <v>79.549999999999727</v>
      </c>
      <c r="BR35" s="50">
        <v>32.75</v>
      </c>
      <c r="BS35" s="50">
        <v>260.17500000000041</v>
      </c>
      <c r="BT35" s="50">
        <v>144</v>
      </c>
      <c r="BU35" s="472"/>
      <c r="BV35" s="50">
        <v>89.474999999999682</v>
      </c>
      <c r="BW35" s="50">
        <v>0</v>
      </c>
      <c r="BX35" s="50">
        <v>571.27500000000055</v>
      </c>
      <c r="BY35" s="50">
        <v>603.79999999999927</v>
      </c>
      <c r="BZ35" s="472"/>
      <c r="CA35" s="50">
        <v>66.799999999999955</v>
      </c>
      <c r="CB35" s="50">
        <v>0</v>
      </c>
      <c r="CC35" s="50">
        <v>178.27499999999509</v>
      </c>
      <c r="CD35" s="50">
        <v>163.10000000000127</v>
      </c>
      <c r="CE35" s="472"/>
      <c r="CF35" s="50">
        <v>116.75</v>
      </c>
      <c r="CG35" s="50">
        <v>0</v>
      </c>
      <c r="CH35" s="50">
        <v>370.57500000000027</v>
      </c>
      <c r="CI35" s="50">
        <v>45</v>
      </c>
      <c r="CJ35" s="472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2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2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2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2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2"/>
      <c r="DJ35" s="50">
        <v>52.649999999999181</v>
      </c>
      <c r="DK35" s="50">
        <v>0</v>
      </c>
      <c r="DL35" s="50">
        <v>0</v>
      </c>
      <c r="DM35" s="50">
        <v>0</v>
      </c>
      <c r="DN35" s="472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2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2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2"/>
      <c r="ED35" s="50">
        <v>4.9499999999998181</v>
      </c>
      <c r="EE35" s="50">
        <v>0</v>
      </c>
      <c r="EF35" s="50">
        <v>0</v>
      </c>
      <c r="EG35" s="50">
        <v>0</v>
      </c>
      <c r="EH35" s="472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2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2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2"/>
      <c r="EX35" s="50">
        <v>46.125</v>
      </c>
      <c r="EY35" s="50">
        <v>0</v>
      </c>
      <c r="EZ35" s="50">
        <v>0</v>
      </c>
      <c r="FA35" s="50">
        <v>261</v>
      </c>
      <c r="FB35" s="472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2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2"/>
      <c r="FM35" s="50">
        <v>105.07500000000073</v>
      </c>
      <c r="FN35" s="50">
        <v>0</v>
      </c>
      <c r="FO35" s="50">
        <v>0</v>
      </c>
      <c r="FP35" s="50">
        <v>338.64999999999418</v>
      </c>
      <c r="FQ35" s="472"/>
      <c r="FR35" s="50">
        <v>104.35000000000036</v>
      </c>
      <c r="FS35" s="50">
        <v>0</v>
      </c>
      <c r="FT35" s="50">
        <v>0</v>
      </c>
      <c r="FU35" s="50">
        <v>411.29999999999927</v>
      </c>
      <c r="FV35" s="472"/>
      <c r="FW35" s="50">
        <v>22.074999999999818</v>
      </c>
      <c r="FX35" s="50">
        <v>0</v>
      </c>
      <c r="FY35" s="50">
        <v>0</v>
      </c>
      <c r="FZ35" s="50">
        <v>0</v>
      </c>
      <c r="GA35" s="472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2"/>
      <c r="GG35" s="50">
        <v>132.54999999999745</v>
      </c>
      <c r="GH35" s="50">
        <v>0</v>
      </c>
      <c r="GI35" s="50">
        <v>0</v>
      </c>
      <c r="GJ35" s="50">
        <v>0</v>
      </c>
      <c r="GK35" s="472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2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2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45907.837500000031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2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2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72"/>
      <c r="S36" s="460">
        <v>9.4499999999999318</v>
      </c>
      <c r="T36" s="50">
        <v>0</v>
      </c>
      <c r="U36" s="510">
        <v>187.27500000000003</v>
      </c>
      <c r="V36" s="50">
        <f>'Punten per wedstrijd'!F35</f>
        <v>290.59999999999991</v>
      </c>
      <c r="W36" s="472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72"/>
      <c r="AC36" s="50">
        <v>70.974999999999909</v>
      </c>
      <c r="AD36" s="50">
        <v>334.85000000000014</v>
      </c>
      <c r="AE36" s="50">
        <v>399.3375000000002</v>
      </c>
      <c r="AF36" s="530">
        <v>498.49999999999955</v>
      </c>
      <c r="AG36" s="472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72"/>
      <c r="AM36" s="50">
        <v>159.22500000000025</v>
      </c>
      <c r="AN36" s="50">
        <v>186.29999999999995</v>
      </c>
      <c r="AO36" s="50">
        <v>354.26249999999959</v>
      </c>
      <c r="AP36" s="50">
        <v>422.94999999999982</v>
      </c>
      <c r="AQ36" s="472"/>
      <c r="AR36" s="50">
        <v>141.35</v>
      </c>
      <c r="AS36" s="50">
        <v>98.750000000002728</v>
      </c>
      <c r="AT36" s="50">
        <v>139.79999999999973</v>
      </c>
      <c r="AU36" s="50">
        <v>482.49999999999909</v>
      </c>
      <c r="AV36" s="472"/>
      <c r="AW36" s="50">
        <v>84.749999999999091</v>
      </c>
      <c r="AX36" s="50">
        <v>0</v>
      </c>
      <c r="AY36" s="50">
        <v>493.87500000000068</v>
      </c>
      <c r="AZ36" s="50">
        <v>422.5</v>
      </c>
      <c r="BA36" s="472"/>
      <c r="BB36" s="50">
        <v>43.274999999999181</v>
      </c>
      <c r="BC36" s="50">
        <v>0</v>
      </c>
      <c r="BD36" s="50">
        <v>240.37499999999932</v>
      </c>
      <c r="BE36" s="50">
        <v>355.29999999999836</v>
      </c>
      <c r="BF36" s="472"/>
      <c r="BG36" s="50">
        <v>103.62499999999886</v>
      </c>
      <c r="BH36" s="50">
        <v>79.850000000003092</v>
      </c>
      <c r="BI36" s="50">
        <v>246.90000000000055</v>
      </c>
      <c r="BJ36" s="50">
        <v>170.54999999999927</v>
      </c>
      <c r="BK36" s="472"/>
      <c r="BL36" s="50">
        <v>46.17499999999859</v>
      </c>
      <c r="BM36" s="50">
        <v>0</v>
      </c>
      <c r="BN36" s="50">
        <v>58.125000000000682</v>
      </c>
      <c r="BO36" s="50">
        <v>421.20000000000073</v>
      </c>
      <c r="BP36" s="472"/>
      <c r="BQ36" s="50">
        <v>69.524999999998499</v>
      </c>
      <c r="BR36" s="50">
        <v>157.75000000000273</v>
      </c>
      <c r="BS36" s="50">
        <v>257.43750000000068</v>
      </c>
      <c r="BT36" s="50">
        <v>407.90000000000055</v>
      </c>
      <c r="BU36" s="472"/>
      <c r="BV36" s="50">
        <v>46.874999999998863</v>
      </c>
      <c r="BW36" s="50">
        <v>0</v>
      </c>
      <c r="BX36" s="50">
        <v>617.10000000000082</v>
      </c>
      <c r="BY36" s="50">
        <v>436.89999999999964</v>
      </c>
      <c r="BZ36" s="472"/>
      <c r="CA36" s="50">
        <v>88.824999999998909</v>
      </c>
      <c r="CB36" s="50">
        <v>0</v>
      </c>
      <c r="CC36" s="50">
        <v>249</v>
      </c>
      <c r="CD36" s="50">
        <v>319</v>
      </c>
      <c r="CE36" s="472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2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2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2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2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2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2"/>
      <c r="DJ36" s="50">
        <v>20.949999999998909</v>
      </c>
      <c r="DK36" s="50">
        <v>0</v>
      </c>
      <c r="DL36" s="50">
        <v>0</v>
      </c>
      <c r="DM36" s="50">
        <v>0</v>
      </c>
      <c r="DN36" s="472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2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2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2"/>
      <c r="ED36" s="50">
        <v>112.62499999999909</v>
      </c>
      <c r="EE36" s="50">
        <v>0</v>
      </c>
      <c r="EF36" s="50">
        <v>0</v>
      </c>
      <c r="EG36" s="50">
        <v>0</v>
      </c>
      <c r="EH36" s="472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2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2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2"/>
      <c r="EX36" s="50">
        <v>138.49999999999818</v>
      </c>
      <c r="EY36" s="50">
        <v>0</v>
      </c>
      <c r="EZ36" s="50">
        <v>0</v>
      </c>
      <c r="FA36" s="50">
        <v>165.00000000000364</v>
      </c>
      <c r="FB36" s="472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2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2"/>
      <c r="FM36" s="50">
        <v>70.875000000000909</v>
      </c>
      <c r="FN36" s="50">
        <v>0</v>
      </c>
      <c r="FO36" s="50">
        <v>0</v>
      </c>
      <c r="FP36" s="50">
        <v>470.44999999999345</v>
      </c>
      <c r="FQ36" s="472"/>
      <c r="FR36" s="50">
        <v>32.050000000000182</v>
      </c>
      <c r="FS36" s="50">
        <v>0</v>
      </c>
      <c r="FT36" s="50">
        <v>0</v>
      </c>
      <c r="FU36" s="50">
        <v>469.39999999999782</v>
      </c>
      <c r="FV36" s="472"/>
      <c r="FW36" s="50">
        <v>41.474999999999</v>
      </c>
      <c r="FX36" s="50">
        <v>0</v>
      </c>
      <c r="FY36" s="50">
        <v>0</v>
      </c>
      <c r="FZ36" s="50">
        <v>0</v>
      </c>
      <c r="GA36" s="472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2"/>
      <c r="GG36" s="50">
        <v>53.500000000001819</v>
      </c>
      <c r="GH36" s="50">
        <v>0</v>
      </c>
      <c r="GI36" s="50">
        <v>0</v>
      </c>
      <c r="GJ36" s="50">
        <v>0</v>
      </c>
      <c r="GK36" s="472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2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2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735</v>
      </c>
      <c r="B37" s="46">
        <f t="shared" si="0"/>
        <v>47585.975000000115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2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2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72"/>
      <c r="S37" s="460">
        <v>10.5</v>
      </c>
      <c r="T37" s="50">
        <v>88.799999999999841</v>
      </c>
      <c r="U37" s="510">
        <v>215.62499999999966</v>
      </c>
      <c r="V37" s="50">
        <f>'Punten per wedstrijd'!F36</f>
        <v>271.50000000000045</v>
      </c>
      <c r="W37" s="472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72"/>
      <c r="AC37" s="50">
        <v>150.74999999999977</v>
      </c>
      <c r="AD37" s="50">
        <v>187.79999999999973</v>
      </c>
      <c r="AE37" s="50">
        <v>607.94999999999959</v>
      </c>
      <c r="AF37" s="530">
        <v>784.20000000000027</v>
      </c>
      <c r="AG37" s="472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72"/>
      <c r="AM37" s="50">
        <v>154.5</v>
      </c>
      <c r="AN37" s="50">
        <v>105.59999999999968</v>
      </c>
      <c r="AO37" s="50">
        <v>323.25000000000034</v>
      </c>
      <c r="AP37" s="50">
        <v>407.5</v>
      </c>
      <c r="AQ37" s="472"/>
      <c r="AR37" s="50">
        <v>77</v>
      </c>
      <c r="AS37" s="50">
        <v>7.8000000000010914</v>
      </c>
      <c r="AT37" s="50">
        <v>117.00000000000034</v>
      </c>
      <c r="AU37" s="50">
        <v>451.99999999999909</v>
      </c>
      <c r="AV37" s="472"/>
      <c r="AW37" s="50">
        <v>105.70000000000027</v>
      </c>
      <c r="AX37" s="50">
        <v>0</v>
      </c>
      <c r="AY37" s="50">
        <v>420.15000000000055</v>
      </c>
      <c r="AZ37" s="50">
        <v>575.99999999999909</v>
      </c>
      <c r="BA37" s="472"/>
      <c r="BB37" s="50">
        <v>101.54999999999995</v>
      </c>
      <c r="BC37" s="50">
        <v>0</v>
      </c>
      <c r="BD37" s="50">
        <v>155.0250000000002</v>
      </c>
      <c r="BE37" s="50">
        <v>285.89999999999964</v>
      </c>
      <c r="BF37" s="472"/>
      <c r="BG37" s="50">
        <v>59.525000000000318</v>
      </c>
      <c r="BH37" s="50">
        <v>131.25000000000182</v>
      </c>
      <c r="BI37" s="50">
        <v>148.05000000000075</v>
      </c>
      <c r="BJ37" s="50">
        <v>259.79999999999836</v>
      </c>
      <c r="BK37" s="472"/>
      <c r="BL37" s="50">
        <v>50.375000000000455</v>
      </c>
      <c r="BM37" s="50">
        <v>0</v>
      </c>
      <c r="BN37" s="50">
        <v>113.54999999999973</v>
      </c>
      <c r="BO37" s="50">
        <v>219.29999999999927</v>
      </c>
      <c r="BP37" s="472"/>
      <c r="BQ37" s="50">
        <v>33.300000000000637</v>
      </c>
      <c r="BR37" s="50">
        <v>154.95000000000164</v>
      </c>
      <c r="BS37" s="50">
        <v>187.5</v>
      </c>
      <c r="BT37" s="50">
        <v>262.09999999999945</v>
      </c>
      <c r="BU37" s="472"/>
      <c r="BV37" s="50">
        <v>107.72500000000082</v>
      </c>
      <c r="BW37" s="50">
        <v>0</v>
      </c>
      <c r="BX37" s="50">
        <v>702.71249999999918</v>
      </c>
      <c r="BY37" s="50">
        <v>469.29999999999927</v>
      </c>
      <c r="BZ37" s="472"/>
      <c r="CA37" s="50">
        <v>72.100000000000819</v>
      </c>
      <c r="CB37" s="50">
        <v>0</v>
      </c>
      <c r="CC37" s="50">
        <v>218.17500000000109</v>
      </c>
      <c r="CD37" s="50">
        <v>367.79999999999927</v>
      </c>
      <c r="CE37" s="472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2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2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2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2"/>
      <c r="CZ37" s="50">
        <v>16.200000000001182</v>
      </c>
      <c r="DA37" s="50">
        <v>0</v>
      </c>
      <c r="DB37" s="50">
        <v>0</v>
      </c>
      <c r="DC37" s="50">
        <v>210.00000000000182</v>
      </c>
      <c r="DD37" s="472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2"/>
      <c r="DJ37" s="50">
        <v>52.449999999999818</v>
      </c>
      <c r="DK37" s="50">
        <v>0</v>
      </c>
      <c r="DL37" s="50">
        <v>0</v>
      </c>
      <c r="DM37" s="50">
        <v>0</v>
      </c>
      <c r="DN37" s="472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2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2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2"/>
      <c r="ED37" s="50">
        <v>12.375000000000909</v>
      </c>
      <c r="EE37" s="50">
        <v>0</v>
      </c>
      <c r="EF37" s="50">
        <v>0</v>
      </c>
      <c r="EG37" s="50">
        <v>0</v>
      </c>
      <c r="EH37" s="472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2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2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2"/>
      <c r="EX37" s="50">
        <v>38.5</v>
      </c>
      <c r="EY37" s="50">
        <v>0</v>
      </c>
      <c r="EZ37" s="50">
        <v>0</v>
      </c>
      <c r="FA37" s="50">
        <v>346.40000000000873</v>
      </c>
      <c r="FB37" s="472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2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2"/>
      <c r="FM37" s="50">
        <v>59.300000000000182</v>
      </c>
      <c r="FN37" s="50">
        <v>0</v>
      </c>
      <c r="FO37" s="50">
        <v>0</v>
      </c>
      <c r="FP37" s="50">
        <v>120.90000000001237</v>
      </c>
      <c r="FQ37" s="472"/>
      <c r="FR37" s="50">
        <v>61.199999999998909</v>
      </c>
      <c r="FS37" s="50">
        <v>0</v>
      </c>
      <c r="FT37" s="50">
        <v>0</v>
      </c>
      <c r="FU37" s="50">
        <v>437.00000000001091</v>
      </c>
      <c r="FV37" s="472"/>
      <c r="FW37" s="50">
        <v>46.900000000000773</v>
      </c>
      <c r="FX37" s="50">
        <v>0</v>
      </c>
      <c r="FY37" s="50">
        <v>0</v>
      </c>
      <c r="FZ37" s="50">
        <v>0</v>
      </c>
      <c r="GA37" s="472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2"/>
      <c r="GG37" s="50">
        <v>61.475000000000364</v>
      </c>
      <c r="GH37" s="50">
        <v>0</v>
      </c>
      <c r="GI37" s="50">
        <v>0</v>
      </c>
      <c r="GJ37" s="50">
        <v>0</v>
      </c>
      <c r="GK37" s="472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2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2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50922.174999999675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2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2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72"/>
      <c r="S38" s="460">
        <v>0</v>
      </c>
      <c r="T38" s="50">
        <v>72.499999999999886</v>
      </c>
      <c r="U38" s="510">
        <v>209.40000000000038</v>
      </c>
      <c r="V38" s="50">
        <f>'Punten per wedstrijd'!F37</f>
        <v>240.70000000000005</v>
      </c>
      <c r="W38" s="472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72"/>
      <c r="AC38" s="50">
        <v>142.07499999999993</v>
      </c>
      <c r="AD38" s="50">
        <v>202.70000000000027</v>
      </c>
      <c r="AE38" s="50">
        <v>635.39999999999986</v>
      </c>
      <c r="AF38" s="530">
        <v>961.79999999999973</v>
      </c>
      <c r="AG38" s="472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72"/>
      <c r="AM38" s="50">
        <v>115.46249999999986</v>
      </c>
      <c r="AN38" s="50">
        <v>144.14999999999986</v>
      </c>
      <c r="AO38" s="50">
        <v>486.82499999999993</v>
      </c>
      <c r="AP38" s="50">
        <v>353.39999999999918</v>
      </c>
      <c r="AQ38" s="472"/>
      <c r="AR38" s="50">
        <v>52.599999999999795</v>
      </c>
      <c r="AS38" s="50">
        <v>27.999999999997272</v>
      </c>
      <c r="AT38" s="50">
        <v>257.25</v>
      </c>
      <c r="AU38" s="50">
        <v>305.09999999999945</v>
      </c>
      <c r="AV38" s="472"/>
      <c r="AW38" s="50">
        <v>113.02499999999986</v>
      </c>
      <c r="AX38" s="50">
        <v>0</v>
      </c>
      <c r="AY38" s="50">
        <v>171.97500000000014</v>
      </c>
      <c r="AZ38" s="50">
        <v>699.99999999999818</v>
      </c>
      <c r="BA38" s="472"/>
      <c r="BB38" s="50">
        <v>20.324999999999932</v>
      </c>
      <c r="BC38" s="50">
        <v>0</v>
      </c>
      <c r="BD38" s="50">
        <v>235.5</v>
      </c>
      <c r="BE38" s="50">
        <v>252.29999999999745</v>
      </c>
      <c r="BF38" s="472"/>
      <c r="BG38" s="50">
        <v>64.524999999999636</v>
      </c>
      <c r="BH38" s="50">
        <v>86.999999999998181</v>
      </c>
      <c r="BI38" s="50">
        <v>156.14999999999986</v>
      </c>
      <c r="BJ38" s="50">
        <v>131.69999999999891</v>
      </c>
      <c r="BK38" s="472"/>
      <c r="BL38" s="50">
        <v>34.2999999999995</v>
      </c>
      <c r="BM38" s="50">
        <v>0</v>
      </c>
      <c r="BN38" s="50">
        <v>186</v>
      </c>
      <c r="BO38" s="50">
        <v>191.5</v>
      </c>
      <c r="BP38" s="472"/>
      <c r="BQ38" s="50">
        <v>56.124999999999773</v>
      </c>
      <c r="BR38" s="50">
        <v>57.149999999996908</v>
      </c>
      <c r="BS38" s="50">
        <v>251.02499999999986</v>
      </c>
      <c r="BT38" s="50">
        <v>303.89999999999964</v>
      </c>
      <c r="BU38" s="472"/>
      <c r="BV38" s="50">
        <v>12.599999999999909</v>
      </c>
      <c r="BW38" s="50">
        <v>0</v>
      </c>
      <c r="BX38" s="50">
        <v>529.57500000000027</v>
      </c>
      <c r="BY38" s="50">
        <v>602.5</v>
      </c>
      <c r="BZ38" s="472"/>
      <c r="CA38" s="50">
        <v>29.324999999999818</v>
      </c>
      <c r="CB38" s="50">
        <v>0</v>
      </c>
      <c r="CC38" s="50">
        <v>205.49999999999454</v>
      </c>
      <c r="CD38" s="50">
        <v>269.69999999999982</v>
      </c>
      <c r="CE38" s="472"/>
      <c r="CF38" s="50">
        <v>16.125</v>
      </c>
      <c r="CG38" s="50">
        <v>0</v>
      </c>
      <c r="CH38" s="50">
        <v>257.625</v>
      </c>
      <c r="CI38" s="50">
        <v>137.49999999999909</v>
      </c>
      <c r="CJ38" s="472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2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2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2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2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2"/>
      <c r="DJ38" s="50">
        <v>97.75</v>
      </c>
      <c r="DK38" s="50">
        <v>0</v>
      </c>
      <c r="DL38" s="50">
        <v>0</v>
      </c>
      <c r="DM38" s="50">
        <v>0</v>
      </c>
      <c r="DN38" s="472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2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2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2"/>
      <c r="ED38" s="50">
        <v>25.524999999998727</v>
      </c>
      <c r="EE38" s="50">
        <v>0</v>
      </c>
      <c r="EF38" s="50">
        <v>0</v>
      </c>
      <c r="EG38" s="50">
        <v>0</v>
      </c>
      <c r="EH38" s="472"/>
      <c r="EI38" s="50">
        <v>13.349999999999</v>
      </c>
      <c r="EJ38" s="50">
        <v>0</v>
      </c>
      <c r="EK38" s="50">
        <v>160.64999999999509</v>
      </c>
      <c r="EL38" s="50">
        <v>456</v>
      </c>
      <c r="EM38" s="472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2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2"/>
      <c r="EX38" s="50">
        <v>108.74999999999909</v>
      </c>
      <c r="EY38" s="50">
        <v>0</v>
      </c>
      <c r="EZ38" s="50">
        <v>0</v>
      </c>
      <c r="FA38" s="50">
        <v>162.40000000000509</v>
      </c>
      <c r="FB38" s="472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2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2"/>
      <c r="FM38" s="50">
        <v>70.5</v>
      </c>
      <c r="FN38" s="50">
        <v>0</v>
      </c>
      <c r="FO38" s="50">
        <v>0</v>
      </c>
      <c r="FP38" s="50">
        <v>229.700000000008</v>
      </c>
      <c r="FQ38" s="472"/>
      <c r="FR38" s="50">
        <v>6.5999999999994543</v>
      </c>
      <c r="FS38" s="50">
        <v>0</v>
      </c>
      <c r="FT38" s="50">
        <v>0</v>
      </c>
      <c r="FU38" s="50">
        <v>419.00000000000364</v>
      </c>
      <c r="FV38" s="472"/>
      <c r="FW38" s="50">
        <v>41.325000000000045</v>
      </c>
      <c r="FX38" s="50">
        <v>0</v>
      </c>
      <c r="FY38" s="50">
        <v>0</v>
      </c>
      <c r="FZ38" s="50">
        <v>0</v>
      </c>
      <c r="GA38" s="472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2"/>
      <c r="GG38" s="50">
        <v>14.5</v>
      </c>
      <c r="GH38" s="50">
        <v>0</v>
      </c>
      <c r="GI38" s="50">
        <v>0</v>
      </c>
      <c r="GJ38" s="50">
        <v>0</v>
      </c>
      <c r="GK38" s="472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2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2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3425</v>
      </c>
      <c r="B39" s="46">
        <f t="shared" si="1"/>
        <v>3146.7000000000012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2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2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72"/>
      <c r="S39" s="460">
        <v>0</v>
      </c>
      <c r="T39" s="50">
        <v>0</v>
      </c>
      <c r="U39" s="510">
        <v>0</v>
      </c>
      <c r="V39" s="50">
        <f>'Punten per wedstrijd'!F38</f>
        <v>286.70000000000073</v>
      </c>
      <c r="W39" s="472"/>
      <c r="X39" s="50">
        <v>0</v>
      </c>
      <c r="Y39" s="50">
        <v>0</v>
      </c>
      <c r="Z39" s="50">
        <v>0</v>
      </c>
      <c r="AA39" s="50">
        <v>205.20000000000027</v>
      </c>
      <c r="AB39" s="472"/>
      <c r="AC39" s="50">
        <v>0</v>
      </c>
      <c r="AD39" s="50">
        <v>0</v>
      </c>
      <c r="AE39" s="50">
        <v>0</v>
      </c>
      <c r="AF39" s="530">
        <v>941.70000000000027</v>
      </c>
      <c r="AG39" s="472"/>
      <c r="AH39" s="50">
        <v>0</v>
      </c>
      <c r="AI39" s="50">
        <v>0</v>
      </c>
      <c r="AJ39" s="50">
        <v>0</v>
      </c>
      <c r="AK39" s="50">
        <v>726.69999999999936</v>
      </c>
      <c r="AL39" s="472"/>
      <c r="AM39" s="50"/>
      <c r="AN39" s="50"/>
      <c r="AO39" s="50"/>
      <c r="AP39" s="50"/>
      <c r="AQ39" s="472"/>
      <c r="AR39" s="50"/>
      <c r="AS39" s="50"/>
      <c r="AT39" s="50"/>
      <c r="AU39" s="50"/>
      <c r="AV39" s="472"/>
      <c r="AW39" s="50"/>
      <c r="AX39" s="50"/>
      <c r="AY39" s="50"/>
      <c r="AZ39" s="50"/>
      <c r="BA39" s="472"/>
      <c r="BB39" s="50"/>
      <c r="BC39" s="50"/>
      <c r="BD39" s="50"/>
      <c r="BE39" s="50"/>
      <c r="BF39" s="472"/>
      <c r="BG39" s="50"/>
      <c r="BH39" s="50"/>
      <c r="BI39" s="50"/>
      <c r="BJ39" s="50"/>
      <c r="BK39" s="472"/>
      <c r="BL39" s="50"/>
      <c r="BM39" s="50"/>
      <c r="BN39" s="50"/>
      <c r="BO39" s="50"/>
      <c r="BP39" s="472"/>
      <c r="BQ39" s="50"/>
      <c r="BR39" s="50"/>
      <c r="BS39" s="50"/>
      <c r="BT39" s="50"/>
      <c r="BU39" s="472"/>
      <c r="BV39" s="50"/>
      <c r="BW39" s="50"/>
      <c r="BX39" s="50"/>
      <c r="BY39" s="50"/>
      <c r="BZ39" s="472"/>
      <c r="CA39" s="50"/>
      <c r="CB39" s="50"/>
      <c r="CC39" s="50"/>
      <c r="CD39" s="50"/>
      <c r="CE39" s="472"/>
      <c r="CF39" s="50"/>
      <c r="CG39" s="50"/>
      <c r="CH39" s="50"/>
      <c r="CI39" s="50"/>
      <c r="CJ39" s="472"/>
      <c r="CK39" s="50"/>
      <c r="CL39" s="50"/>
      <c r="CM39" s="50"/>
      <c r="CN39" s="50"/>
      <c r="CO39" s="472"/>
      <c r="CP39" s="50"/>
      <c r="CQ39" s="50"/>
      <c r="CR39" s="50"/>
      <c r="CS39" s="50"/>
      <c r="CT39" s="472"/>
      <c r="CU39" s="50"/>
      <c r="CV39" s="50"/>
      <c r="CW39" s="50"/>
      <c r="CX39" s="50"/>
      <c r="CY39" s="472"/>
      <c r="CZ39" s="50"/>
      <c r="DA39" s="50"/>
      <c r="DB39" s="50"/>
      <c r="DC39" s="50"/>
      <c r="DD39" s="472"/>
      <c r="DE39" s="50"/>
      <c r="DF39" s="50"/>
      <c r="DG39" s="50"/>
      <c r="DH39" s="50"/>
      <c r="DI39" s="472"/>
      <c r="DJ39" s="50"/>
      <c r="DK39" s="50"/>
      <c r="DL39" s="50"/>
      <c r="DM39" s="50"/>
      <c r="DN39" s="472"/>
      <c r="DO39" s="50"/>
      <c r="DP39" s="50"/>
      <c r="DQ39" s="50"/>
      <c r="DR39" s="50"/>
      <c r="DS39" s="472"/>
      <c r="DT39" s="50"/>
      <c r="DU39" s="50"/>
      <c r="DV39" s="50"/>
      <c r="DW39" s="50"/>
      <c r="DX39" s="472"/>
      <c r="DY39" s="50"/>
      <c r="DZ39" s="50"/>
      <c r="EA39" s="50"/>
      <c r="EB39" s="50"/>
      <c r="EC39" s="472"/>
      <c r="ED39" s="50"/>
      <c r="EE39" s="50"/>
      <c r="EF39" s="50"/>
      <c r="EG39" s="50"/>
      <c r="EH39" s="472"/>
      <c r="EI39" s="50"/>
      <c r="EJ39" s="50"/>
      <c r="EK39" s="50"/>
      <c r="EL39" s="50"/>
      <c r="EM39" s="472"/>
      <c r="EN39" s="50"/>
      <c r="EO39" s="50"/>
      <c r="EP39" s="50"/>
      <c r="EQ39" s="50"/>
      <c r="ER39" s="472"/>
      <c r="ES39" s="50"/>
      <c r="ET39" s="50"/>
      <c r="EU39" s="50"/>
      <c r="EV39" s="50"/>
      <c r="EW39" s="472"/>
      <c r="EX39" s="50"/>
      <c r="EY39" s="50"/>
      <c r="EZ39" s="50"/>
      <c r="FA39" s="50"/>
      <c r="FB39" s="472"/>
      <c r="FC39" s="50"/>
      <c r="FD39" s="50"/>
      <c r="FE39" s="50"/>
      <c r="FF39" s="50"/>
      <c r="FG39" s="472"/>
      <c r="FH39" s="50"/>
      <c r="FI39" s="50"/>
      <c r="FJ39" s="50"/>
      <c r="FK39" s="50"/>
      <c r="FL39" s="472"/>
      <c r="FM39" s="50"/>
      <c r="FN39" s="50"/>
      <c r="FO39" s="50"/>
      <c r="FP39" s="50"/>
      <c r="FQ39" s="472"/>
      <c r="FR39" s="50"/>
      <c r="FS39" s="50"/>
      <c r="FT39" s="50"/>
      <c r="FU39" s="50"/>
      <c r="FV39" s="472"/>
      <c r="FW39" s="50"/>
      <c r="FX39" s="50"/>
      <c r="FY39" s="50"/>
      <c r="FZ39" s="50"/>
      <c r="GA39" s="472"/>
      <c r="GB39" s="50"/>
      <c r="GC39" s="50"/>
      <c r="GD39" s="50"/>
      <c r="GE39" s="50"/>
      <c r="GF39" s="472"/>
      <c r="GG39" s="50"/>
      <c r="GH39" s="50"/>
      <c r="GI39" s="50"/>
      <c r="GJ39" s="50"/>
      <c r="GK39" s="472"/>
      <c r="GL39" s="50"/>
      <c r="GM39" s="50"/>
      <c r="GN39" s="50"/>
      <c r="GO39" s="50"/>
      <c r="GP39" s="472"/>
      <c r="GQ39" s="50"/>
      <c r="GR39" s="50"/>
      <c r="GS39" s="50"/>
      <c r="GT39" s="50"/>
      <c r="GU39" s="472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2022</v>
      </c>
      <c r="B40" s="46">
        <f t="shared" si="1"/>
        <v>33457.812499999978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2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2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72"/>
      <c r="S40" s="460">
        <v>0</v>
      </c>
      <c r="T40" s="50">
        <v>122.5</v>
      </c>
      <c r="U40" s="510">
        <v>371.85000000000048</v>
      </c>
      <c r="V40" s="50">
        <f>'Punten per wedstrijd'!F39</f>
        <v>9.6000000000003638</v>
      </c>
      <c r="W40" s="472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72"/>
      <c r="AC40" s="50">
        <v>0</v>
      </c>
      <c r="AD40" s="50">
        <v>266.75</v>
      </c>
      <c r="AE40" s="50">
        <v>278.81250000000034</v>
      </c>
      <c r="AF40" s="530">
        <v>494.89999999999964</v>
      </c>
      <c r="AG40" s="472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72"/>
      <c r="AM40" s="50">
        <v>0</v>
      </c>
      <c r="AN40" s="50">
        <v>0</v>
      </c>
      <c r="AO40" s="50">
        <v>120.22500000000014</v>
      </c>
      <c r="AP40" s="50">
        <v>646.35000000000036</v>
      </c>
      <c r="AQ40" s="472"/>
      <c r="AR40" s="50">
        <v>0</v>
      </c>
      <c r="AS40" s="50">
        <v>0</v>
      </c>
      <c r="AT40" s="50">
        <v>126</v>
      </c>
      <c r="AU40" s="50">
        <v>498.80000000000018</v>
      </c>
      <c r="AV40" s="472"/>
      <c r="AW40" s="50">
        <v>0</v>
      </c>
      <c r="AX40" s="50">
        <v>0</v>
      </c>
      <c r="AY40" s="50">
        <v>259.12499999999932</v>
      </c>
      <c r="AZ40" s="50">
        <v>54.600000000001273</v>
      </c>
      <c r="BA40" s="472"/>
      <c r="BB40" s="50">
        <v>0</v>
      </c>
      <c r="BC40" s="50">
        <v>0</v>
      </c>
      <c r="BD40" s="50">
        <v>326.92500000000007</v>
      </c>
      <c r="BE40" s="50">
        <v>567.00000000000091</v>
      </c>
      <c r="BF40" s="472"/>
      <c r="BG40" s="50">
        <v>0</v>
      </c>
      <c r="BH40" s="50">
        <v>0</v>
      </c>
      <c r="BI40" s="50">
        <v>182.32499999999925</v>
      </c>
      <c r="BJ40" s="50">
        <v>366.55000000000109</v>
      </c>
      <c r="BK40" s="472"/>
      <c r="BL40" s="50">
        <v>0</v>
      </c>
      <c r="BM40" s="50">
        <v>0</v>
      </c>
      <c r="BN40" s="50">
        <v>150.74999999999864</v>
      </c>
      <c r="BO40" s="50">
        <v>445.90000000000055</v>
      </c>
      <c r="BP40" s="472"/>
      <c r="BQ40" s="50">
        <v>0</v>
      </c>
      <c r="BR40" s="50">
        <v>0</v>
      </c>
      <c r="BS40" s="50">
        <v>229.42499999999905</v>
      </c>
      <c r="BT40" s="50">
        <v>568.10000000000127</v>
      </c>
      <c r="BU40" s="472"/>
      <c r="BV40" s="50">
        <v>0</v>
      </c>
      <c r="BW40" s="50">
        <v>0</v>
      </c>
      <c r="BX40" s="50">
        <v>777.59999999999945</v>
      </c>
      <c r="BY40" s="50">
        <v>287.59999999999854</v>
      </c>
      <c r="BZ40" s="472"/>
      <c r="CA40" s="50">
        <v>0</v>
      </c>
      <c r="CB40" s="50">
        <v>0</v>
      </c>
      <c r="CC40" s="50">
        <v>123.00000000000273</v>
      </c>
      <c r="CD40" s="50">
        <v>584.89999999999964</v>
      </c>
      <c r="CE40" s="472"/>
      <c r="CF40" s="50">
        <v>0</v>
      </c>
      <c r="CG40" s="50">
        <v>0</v>
      </c>
      <c r="CH40" s="50">
        <v>261.74999999999864</v>
      </c>
      <c r="CI40" s="50">
        <v>550.79999999999927</v>
      </c>
      <c r="CJ40" s="472"/>
      <c r="CK40" s="50">
        <v>0</v>
      </c>
      <c r="CL40" s="50">
        <v>0</v>
      </c>
      <c r="CM40" s="50">
        <v>281.62499999999864</v>
      </c>
      <c r="CN40" s="50">
        <v>518.59999999999673</v>
      </c>
      <c r="CO40" s="472"/>
      <c r="CP40" s="50">
        <v>0</v>
      </c>
      <c r="CQ40" s="50">
        <v>0</v>
      </c>
      <c r="CR40" s="50">
        <v>362.24999999999864</v>
      </c>
      <c r="CS40" s="50">
        <v>415.34999999999854</v>
      </c>
      <c r="CT40" s="472"/>
      <c r="CU40" s="50">
        <v>0</v>
      </c>
      <c r="CV40" s="50">
        <v>0</v>
      </c>
      <c r="CW40" s="50">
        <v>191.92499999999905</v>
      </c>
      <c r="CX40" s="50">
        <v>111.89999999999964</v>
      </c>
      <c r="CY40" s="472"/>
      <c r="CZ40" s="50">
        <v>0</v>
      </c>
      <c r="DA40" s="50">
        <v>0</v>
      </c>
      <c r="DB40" s="50">
        <v>117.37500000000273</v>
      </c>
      <c r="DC40" s="50">
        <v>122.99999999999818</v>
      </c>
      <c r="DD40" s="472"/>
      <c r="DE40" s="50">
        <v>0</v>
      </c>
      <c r="DF40" s="50">
        <v>0</v>
      </c>
      <c r="DG40" s="50">
        <v>1331.700000000001</v>
      </c>
      <c r="DH40" s="50">
        <v>1289.6000000000006</v>
      </c>
      <c r="DI40" s="472"/>
      <c r="DJ40" s="50">
        <v>0</v>
      </c>
      <c r="DK40" s="50">
        <v>0</v>
      </c>
      <c r="DL40" s="50">
        <v>0</v>
      </c>
      <c r="DM40" s="50">
        <v>0</v>
      </c>
      <c r="DN40" s="472"/>
      <c r="DO40" s="50">
        <v>0</v>
      </c>
      <c r="DP40" s="50">
        <v>0</v>
      </c>
      <c r="DQ40" s="50">
        <v>124.80000000000246</v>
      </c>
      <c r="DR40" s="50">
        <v>218.89999999999964</v>
      </c>
      <c r="DS40" s="472"/>
      <c r="DT40" s="50">
        <v>0</v>
      </c>
      <c r="DU40" s="50">
        <v>0</v>
      </c>
      <c r="DV40" s="50">
        <v>289.65000000000327</v>
      </c>
      <c r="DW40" s="50">
        <v>42.799999999997453</v>
      </c>
      <c r="DX40" s="472"/>
      <c r="DY40" s="50">
        <v>0</v>
      </c>
      <c r="DZ40" s="50">
        <v>0</v>
      </c>
      <c r="EA40" s="50">
        <v>2472.0000000000559</v>
      </c>
      <c r="EB40" s="50">
        <v>2904.2999999999683</v>
      </c>
      <c r="EC40" s="472"/>
      <c r="ED40" s="50">
        <v>0</v>
      </c>
      <c r="EE40" s="50">
        <v>0</v>
      </c>
      <c r="EF40" s="50">
        <v>0</v>
      </c>
      <c r="EG40" s="50">
        <v>0</v>
      </c>
      <c r="EH40" s="472"/>
      <c r="EI40" s="50">
        <v>0</v>
      </c>
      <c r="EJ40" s="50">
        <v>0</v>
      </c>
      <c r="EK40" s="50">
        <v>194.92499999999973</v>
      </c>
      <c r="EL40" s="50">
        <v>101.99999999999636</v>
      </c>
      <c r="EM40" s="472"/>
      <c r="EN40" s="50">
        <v>0</v>
      </c>
      <c r="EO40" s="50">
        <v>0</v>
      </c>
      <c r="EP40" s="50">
        <v>408.45000000000027</v>
      </c>
      <c r="EQ40" s="50">
        <v>334.69999999999709</v>
      </c>
      <c r="ER40" s="472"/>
      <c r="ES40" s="50">
        <v>0</v>
      </c>
      <c r="ET40" s="50">
        <v>0</v>
      </c>
      <c r="EU40" s="50">
        <v>183.52500000000327</v>
      </c>
      <c r="EV40" s="50">
        <v>0</v>
      </c>
      <c r="EW40" s="472"/>
      <c r="EX40" s="50">
        <v>0</v>
      </c>
      <c r="EY40" s="50">
        <v>0</v>
      </c>
      <c r="EZ40" s="50">
        <v>0</v>
      </c>
      <c r="FA40" s="50">
        <v>417.399999999996</v>
      </c>
      <c r="FB40" s="472"/>
      <c r="FC40" s="50">
        <v>0</v>
      </c>
      <c r="FD40" s="50">
        <v>0</v>
      </c>
      <c r="FE40" s="50">
        <v>1816.1249999999673</v>
      </c>
      <c r="FF40" s="50">
        <v>834.3</v>
      </c>
      <c r="FG40" s="472"/>
      <c r="FH40" s="50">
        <v>0</v>
      </c>
      <c r="FI40" s="50">
        <v>0</v>
      </c>
      <c r="FJ40" s="50">
        <v>219.37500000000273</v>
      </c>
      <c r="FK40" s="50">
        <v>252.69999999999345</v>
      </c>
      <c r="FL40" s="472"/>
      <c r="FM40" s="50">
        <v>0</v>
      </c>
      <c r="FN40" s="50">
        <v>0</v>
      </c>
      <c r="FO40" s="50">
        <v>0</v>
      </c>
      <c r="FP40" s="50">
        <v>335.84999999999491</v>
      </c>
      <c r="FQ40" s="472"/>
      <c r="FR40" s="50">
        <v>0</v>
      </c>
      <c r="FS40" s="50">
        <v>0</v>
      </c>
      <c r="FT40" s="50">
        <v>0</v>
      </c>
      <c r="FU40" s="50">
        <v>431.59999999999854</v>
      </c>
      <c r="FV40" s="472"/>
      <c r="FW40" s="50">
        <v>0</v>
      </c>
      <c r="FX40" s="50">
        <v>0</v>
      </c>
      <c r="FY40" s="50">
        <v>0</v>
      </c>
      <c r="FZ40" s="50">
        <v>0</v>
      </c>
      <c r="GA40" s="472"/>
      <c r="GB40" s="50">
        <v>0</v>
      </c>
      <c r="GC40" s="50">
        <v>0</v>
      </c>
      <c r="GD40" s="50">
        <v>413.36250000000109</v>
      </c>
      <c r="GE40" s="50">
        <v>245.30000000000291</v>
      </c>
      <c r="GF40" s="472"/>
      <c r="GG40" s="50">
        <v>0</v>
      </c>
      <c r="GH40" s="50">
        <v>0</v>
      </c>
      <c r="GI40" s="50">
        <v>0</v>
      </c>
      <c r="GJ40" s="50">
        <v>0</v>
      </c>
      <c r="GK40" s="472"/>
      <c r="GL40" s="50">
        <v>0</v>
      </c>
      <c r="GM40" s="50">
        <v>0</v>
      </c>
      <c r="GN40" s="50">
        <v>969</v>
      </c>
      <c r="GO40" s="50">
        <v>551.90000000000873</v>
      </c>
      <c r="GP40" s="472"/>
      <c r="GQ40" s="50">
        <v>0</v>
      </c>
      <c r="GR40" s="50">
        <v>0</v>
      </c>
      <c r="GS40" s="50">
        <v>376.31250000000273</v>
      </c>
      <c r="GT40" s="50">
        <v>232.49999999999272</v>
      </c>
      <c r="GU40" s="472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53402.337500000242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2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2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72"/>
      <c r="S41" s="460">
        <v>13.325000000000045</v>
      </c>
      <c r="T41" s="50">
        <v>168.14999999999998</v>
      </c>
      <c r="U41" s="510">
        <v>129.37500000000051</v>
      </c>
      <c r="V41" s="50">
        <f>'Punten per wedstrijd'!F40</f>
        <v>231.80000000000018</v>
      </c>
      <c r="W41" s="472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72"/>
      <c r="AC41" s="50">
        <v>181.52499999999998</v>
      </c>
      <c r="AD41" s="50">
        <v>359.75</v>
      </c>
      <c r="AE41" s="50">
        <v>762.82499999999959</v>
      </c>
      <c r="AF41" s="530">
        <v>715.29999999999973</v>
      </c>
      <c r="AG41" s="472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72"/>
      <c r="AM41" s="50">
        <v>131.82499999999993</v>
      </c>
      <c r="AN41" s="50">
        <v>225.54999999999995</v>
      </c>
      <c r="AO41" s="50">
        <v>350.25</v>
      </c>
      <c r="AP41" s="50">
        <v>256.699999999998</v>
      </c>
      <c r="AQ41" s="472"/>
      <c r="AR41" s="50">
        <v>54.25</v>
      </c>
      <c r="AS41" s="50">
        <v>0</v>
      </c>
      <c r="AT41" s="50">
        <v>228.82500000000027</v>
      </c>
      <c r="AU41" s="50">
        <v>357.69999999999709</v>
      </c>
      <c r="AV41" s="472"/>
      <c r="AW41" s="50">
        <v>227.82500000000027</v>
      </c>
      <c r="AX41" s="50">
        <v>0</v>
      </c>
      <c r="AY41" s="50">
        <v>395.17500000000041</v>
      </c>
      <c r="AZ41" s="50">
        <v>405.09999999999854</v>
      </c>
      <c r="BA41" s="472"/>
      <c r="BB41" s="50">
        <v>40.575000000000273</v>
      </c>
      <c r="BC41" s="50">
        <v>0</v>
      </c>
      <c r="BD41" s="50">
        <v>186.60000000000082</v>
      </c>
      <c r="BE41" s="50">
        <v>155.99999999999727</v>
      </c>
      <c r="BF41" s="472"/>
      <c r="BG41" s="50">
        <v>49.875000000000227</v>
      </c>
      <c r="BH41" s="50">
        <v>55.449999999999818</v>
      </c>
      <c r="BI41" s="50">
        <v>219.52500000000123</v>
      </c>
      <c r="BJ41" s="50">
        <v>105.49999999999636</v>
      </c>
      <c r="BK41" s="472"/>
      <c r="BL41" s="50">
        <v>34.400000000000318</v>
      </c>
      <c r="BM41" s="50">
        <v>0</v>
      </c>
      <c r="BN41" s="50">
        <v>153.37500000000068</v>
      </c>
      <c r="BO41" s="50">
        <v>191.39999999999873</v>
      </c>
      <c r="BP41" s="472"/>
      <c r="BQ41" s="50">
        <v>67.325000000000273</v>
      </c>
      <c r="BR41" s="50">
        <v>191.99999999999909</v>
      </c>
      <c r="BS41" s="50">
        <v>279.52500000000123</v>
      </c>
      <c r="BT41" s="50">
        <v>176.99999999999909</v>
      </c>
      <c r="BU41" s="472"/>
      <c r="BV41" s="50">
        <v>187.40000000000009</v>
      </c>
      <c r="BW41" s="50">
        <v>0</v>
      </c>
      <c r="BX41" s="50">
        <v>602.25000000000205</v>
      </c>
      <c r="BY41" s="50">
        <v>1061.3999999999996</v>
      </c>
      <c r="BZ41" s="472"/>
      <c r="CA41" s="50">
        <v>25.674999999999955</v>
      </c>
      <c r="CB41" s="50">
        <v>0</v>
      </c>
      <c r="CC41" s="50">
        <v>369</v>
      </c>
      <c r="CD41" s="50">
        <v>130.00000000000091</v>
      </c>
      <c r="CE41" s="472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2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2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2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2"/>
      <c r="CZ41" s="50">
        <v>73.375</v>
      </c>
      <c r="DA41" s="50">
        <v>0</v>
      </c>
      <c r="DB41" s="50">
        <v>99.750000000005457</v>
      </c>
      <c r="DC41" s="50">
        <v>0</v>
      </c>
      <c r="DD41" s="472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2"/>
      <c r="DJ41" s="50">
        <v>158.94999999999982</v>
      </c>
      <c r="DK41" s="50">
        <v>0</v>
      </c>
      <c r="DL41" s="50">
        <v>0</v>
      </c>
      <c r="DM41" s="50">
        <v>0</v>
      </c>
      <c r="DN41" s="472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2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2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2"/>
      <c r="ED41" s="50">
        <v>5.250000000001819</v>
      </c>
      <c r="EE41" s="50">
        <v>0</v>
      </c>
      <c r="EF41" s="50">
        <v>0</v>
      </c>
      <c r="EG41" s="50">
        <v>0</v>
      </c>
      <c r="EH41" s="472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2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2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2"/>
      <c r="EX41" s="50">
        <v>20.625</v>
      </c>
      <c r="EY41" s="50">
        <v>0</v>
      </c>
      <c r="EZ41" s="50">
        <v>0</v>
      </c>
      <c r="FA41" s="50">
        <v>185.50000000000364</v>
      </c>
      <c r="FB41" s="472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2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2"/>
      <c r="FM41" s="50">
        <v>78.299999999999272</v>
      </c>
      <c r="FN41" s="50">
        <v>0</v>
      </c>
      <c r="FO41" s="50">
        <v>0</v>
      </c>
      <c r="FP41" s="50">
        <v>282.79999999999927</v>
      </c>
      <c r="FQ41" s="472"/>
      <c r="FR41" s="50">
        <v>30.099999999998545</v>
      </c>
      <c r="FS41" s="50">
        <v>0</v>
      </c>
      <c r="FT41" s="50">
        <v>0</v>
      </c>
      <c r="FU41" s="50">
        <v>439.69999999999709</v>
      </c>
      <c r="FV41" s="472"/>
      <c r="FW41" s="50">
        <v>8.8500000000001364</v>
      </c>
      <c r="FX41" s="50">
        <v>0</v>
      </c>
      <c r="FY41" s="50">
        <v>0</v>
      </c>
      <c r="FZ41" s="50">
        <v>0</v>
      </c>
      <c r="GA41" s="472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2"/>
      <c r="GG41" s="50">
        <v>130.97499999999945</v>
      </c>
      <c r="GH41" s="50">
        <v>0</v>
      </c>
      <c r="GI41" s="50">
        <v>0</v>
      </c>
      <c r="GJ41" s="50">
        <v>0</v>
      </c>
      <c r="GK41" s="472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2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2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758</v>
      </c>
      <c r="B42" s="46">
        <f t="shared" si="1"/>
        <v>48127.412500000188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2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2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72"/>
      <c r="S42" s="460">
        <v>35.375000000000057</v>
      </c>
      <c r="T42" s="50">
        <v>146.54999999999995</v>
      </c>
      <c r="U42" s="510">
        <v>261.37499999999983</v>
      </c>
      <c r="V42" s="50">
        <f>'Punten per wedstrijd'!F41</f>
        <v>510.39999999999986</v>
      </c>
      <c r="W42" s="472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72"/>
      <c r="AC42" s="50">
        <v>91.299999999999727</v>
      </c>
      <c r="AD42" s="50">
        <v>343.2000000000001</v>
      </c>
      <c r="AE42" s="50">
        <v>505.7249999999994</v>
      </c>
      <c r="AF42" s="530">
        <v>839.00000000000045</v>
      </c>
      <c r="AG42" s="472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72"/>
      <c r="AM42" s="50">
        <v>148.92499999999995</v>
      </c>
      <c r="AN42" s="50">
        <v>140.89999999999964</v>
      </c>
      <c r="AO42" s="50">
        <v>412.5</v>
      </c>
      <c r="AP42" s="50">
        <v>253.74999999999909</v>
      </c>
      <c r="AQ42" s="472"/>
      <c r="AR42" s="50">
        <v>146.95000000000005</v>
      </c>
      <c r="AS42" s="50">
        <v>141.24999999999909</v>
      </c>
      <c r="AT42" s="50">
        <v>373.125</v>
      </c>
      <c r="AU42" s="50">
        <v>590.5</v>
      </c>
      <c r="AV42" s="472"/>
      <c r="AW42" s="50">
        <v>103.49999999999977</v>
      </c>
      <c r="AX42" s="50">
        <v>0</v>
      </c>
      <c r="AY42" s="50">
        <v>235.80000000000041</v>
      </c>
      <c r="AZ42" s="50">
        <v>17.100000000000364</v>
      </c>
      <c r="BA42" s="472"/>
      <c r="BB42" s="50">
        <v>104.20000000000005</v>
      </c>
      <c r="BC42" s="50">
        <v>0</v>
      </c>
      <c r="BD42" s="50">
        <v>312.07500000000027</v>
      </c>
      <c r="BE42" s="50">
        <v>295.19999999999982</v>
      </c>
      <c r="BF42" s="472"/>
      <c r="BG42" s="50">
        <v>136</v>
      </c>
      <c r="BH42" s="50">
        <v>259.49999999999909</v>
      </c>
      <c r="BI42" s="50">
        <v>408.75000000000068</v>
      </c>
      <c r="BJ42" s="50">
        <v>209.70000000000073</v>
      </c>
      <c r="BK42" s="472"/>
      <c r="BL42" s="50">
        <v>104.07500000000027</v>
      </c>
      <c r="BM42" s="50">
        <v>0</v>
      </c>
      <c r="BN42" s="50">
        <v>191.40000000000055</v>
      </c>
      <c r="BO42" s="50">
        <v>343.65000000000146</v>
      </c>
      <c r="BP42" s="472"/>
      <c r="BQ42" s="50">
        <v>132.47500000000014</v>
      </c>
      <c r="BR42" s="50">
        <v>113.59999999999945</v>
      </c>
      <c r="BS42" s="50">
        <v>490.80000000000109</v>
      </c>
      <c r="BT42" s="50">
        <v>194.55000000000109</v>
      </c>
      <c r="BU42" s="472"/>
      <c r="BV42" s="50">
        <v>44.900000000000091</v>
      </c>
      <c r="BW42" s="50">
        <v>0</v>
      </c>
      <c r="BX42" s="50">
        <v>548.55000000000041</v>
      </c>
      <c r="BY42" s="50">
        <v>628.20000000000073</v>
      </c>
      <c r="BZ42" s="472"/>
      <c r="CA42" s="50">
        <v>43.075000000000045</v>
      </c>
      <c r="CB42" s="50">
        <v>0</v>
      </c>
      <c r="CC42" s="50">
        <v>335.84999999999945</v>
      </c>
      <c r="CD42" s="50">
        <v>166.39999999999964</v>
      </c>
      <c r="CE42" s="472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2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2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2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2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2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2"/>
      <c r="DJ42" s="50">
        <v>55.474999999999454</v>
      </c>
      <c r="DK42" s="50">
        <v>0</v>
      </c>
      <c r="DL42" s="50">
        <v>0</v>
      </c>
      <c r="DM42" s="50">
        <v>0</v>
      </c>
      <c r="DN42" s="472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2"/>
      <c r="DT42" s="50">
        <v>247.29999999999927</v>
      </c>
      <c r="DU42" s="50">
        <v>0</v>
      </c>
      <c r="DV42" s="50">
        <v>545.17499999999836</v>
      </c>
      <c r="DW42" s="50">
        <v>415</v>
      </c>
      <c r="DX42" s="472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2"/>
      <c r="ED42" s="50">
        <v>77.625000000001819</v>
      </c>
      <c r="EE42" s="50">
        <v>0</v>
      </c>
      <c r="EF42" s="50">
        <v>0</v>
      </c>
      <c r="EG42" s="50">
        <v>0</v>
      </c>
      <c r="EH42" s="472"/>
      <c r="EI42" s="50">
        <v>56.5</v>
      </c>
      <c r="EJ42" s="50">
        <v>0</v>
      </c>
      <c r="EK42" s="50">
        <v>75.375</v>
      </c>
      <c r="EL42" s="50">
        <v>373</v>
      </c>
      <c r="EM42" s="472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2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2"/>
      <c r="EX42" s="50">
        <v>81.925000000001091</v>
      </c>
      <c r="EY42" s="50">
        <v>0</v>
      </c>
      <c r="EZ42" s="50">
        <v>0</v>
      </c>
      <c r="FA42" s="50">
        <v>407.20000000000437</v>
      </c>
      <c r="FB42" s="472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2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2"/>
      <c r="FM42" s="50">
        <v>99.325000000001637</v>
      </c>
      <c r="FN42" s="50">
        <v>0</v>
      </c>
      <c r="FO42" s="50">
        <v>0</v>
      </c>
      <c r="FP42" s="50">
        <v>197.70000000000073</v>
      </c>
      <c r="FQ42" s="472"/>
      <c r="FR42" s="50">
        <v>52.050000000001091</v>
      </c>
      <c r="FS42" s="50">
        <v>0</v>
      </c>
      <c r="FT42" s="50">
        <v>0</v>
      </c>
      <c r="FU42" s="50">
        <v>451.09999999999854</v>
      </c>
      <c r="FV42" s="472"/>
      <c r="FW42" s="50">
        <v>108.54999999999973</v>
      </c>
      <c r="FX42" s="50">
        <v>0</v>
      </c>
      <c r="FY42" s="50">
        <v>0</v>
      </c>
      <c r="FZ42" s="50">
        <v>0</v>
      </c>
      <c r="GA42" s="472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2"/>
      <c r="GG42" s="50">
        <v>67.275000000002365</v>
      </c>
      <c r="GH42" s="50">
        <v>0</v>
      </c>
      <c r="GI42" s="50">
        <v>0</v>
      </c>
      <c r="GJ42" s="50">
        <v>0</v>
      </c>
      <c r="GK42" s="472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2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2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50375.287499999868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2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2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72"/>
      <c r="S43" s="460">
        <v>28.64999999999992</v>
      </c>
      <c r="T43" s="50">
        <v>62</v>
      </c>
      <c r="U43" s="510">
        <v>145.05000000000007</v>
      </c>
      <c r="V43" s="50">
        <f>'Punten per wedstrijd'!F42</f>
        <v>217.5</v>
      </c>
      <c r="W43" s="472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72"/>
      <c r="AC43" s="50">
        <v>132.57500000000005</v>
      </c>
      <c r="AD43" s="50">
        <v>298.39999999999986</v>
      </c>
      <c r="AE43" s="50">
        <v>515.85000000000014</v>
      </c>
      <c r="AF43" s="530">
        <v>751</v>
      </c>
      <c r="AG43" s="472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72"/>
      <c r="AM43" s="50">
        <v>160</v>
      </c>
      <c r="AN43" s="50">
        <v>190.50000000000023</v>
      </c>
      <c r="AO43" s="50">
        <v>225.07500000000061</v>
      </c>
      <c r="AP43" s="50">
        <v>432.80000000000018</v>
      </c>
      <c r="AQ43" s="472"/>
      <c r="AR43" s="50">
        <v>42</v>
      </c>
      <c r="AS43" s="50">
        <v>49.450000000000728</v>
      </c>
      <c r="AT43" s="50">
        <v>148.57500000000027</v>
      </c>
      <c r="AU43" s="50">
        <v>473.69999999999982</v>
      </c>
      <c r="AV43" s="472"/>
      <c r="AW43" s="50">
        <v>185.99999999999977</v>
      </c>
      <c r="AX43" s="50">
        <v>0</v>
      </c>
      <c r="AY43" s="50">
        <v>157.65000000000055</v>
      </c>
      <c r="AZ43" s="50">
        <v>811.59999999999945</v>
      </c>
      <c r="BA43" s="472"/>
      <c r="BB43" s="50">
        <v>75.524999999999864</v>
      </c>
      <c r="BC43" s="50">
        <v>0</v>
      </c>
      <c r="BD43" s="50">
        <v>210.07500000000027</v>
      </c>
      <c r="BE43" s="50">
        <v>248.39999999999964</v>
      </c>
      <c r="BF43" s="472"/>
      <c r="BG43" s="50">
        <v>127.07499999999959</v>
      </c>
      <c r="BH43" s="50">
        <v>154.05000000000018</v>
      </c>
      <c r="BI43" s="50">
        <v>198.97500000000048</v>
      </c>
      <c r="BJ43" s="50">
        <v>261.59999999999854</v>
      </c>
      <c r="BK43" s="472"/>
      <c r="BL43" s="50">
        <v>60.124999999999545</v>
      </c>
      <c r="BM43" s="50">
        <v>0</v>
      </c>
      <c r="BN43" s="50">
        <v>144</v>
      </c>
      <c r="BO43" s="50">
        <v>163</v>
      </c>
      <c r="BP43" s="472"/>
      <c r="BQ43" s="50">
        <v>106.12499999999977</v>
      </c>
      <c r="BR43" s="50">
        <v>190.50000000000091</v>
      </c>
      <c r="BS43" s="50">
        <v>279.29999999999905</v>
      </c>
      <c r="BT43" s="50">
        <v>199.80000000000018</v>
      </c>
      <c r="BU43" s="472"/>
      <c r="BV43" s="50">
        <v>112.54999999999973</v>
      </c>
      <c r="BW43" s="50">
        <v>0</v>
      </c>
      <c r="BX43" s="50">
        <v>416.09999999999945</v>
      </c>
      <c r="BY43" s="50">
        <v>647.70000000000164</v>
      </c>
      <c r="BZ43" s="472"/>
      <c r="CA43" s="50">
        <v>76.125</v>
      </c>
      <c r="CB43" s="50">
        <v>0</v>
      </c>
      <c r="CC43" s="50">
        <v>213.74999999999727</v>
      </c>
      <c r="CD43" s="50">
        <v>208</v>
      </c>
      <c r="CE43" s="472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2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2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2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2"/>
      <c r="CZ43" s="50">
        <v>68.625</v>
      </c>
      <c r="DA43" s="50">
        <v>0</v>
      </c>
      <c r="DB43" s="50">
        <v>70.125</v>
      </c>
      <c r="DC43" s="50">
        <v>48.600000000002183</v>
      </c>
      <c r="DD43" s="472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2"/>
      <c r="DJ43" s="50">
        <v>46.224999999999</v>
      </c>
      <c r="DK43" s="50">
        <v>0</v>
      </c>
      <c r="DL43" s="50">
        <v>0</v>
      </c>
      <c r="DM43" s="50">
        <v>0</v>
      </c>
      <c r="DN43" s="472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2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2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2"/>
      <c r="ED43" s="50">
        <v>65.449999999999818</v>
      </c>
      <c r="EE43" s="50">
        <v>0</v>
      </c>
      <c r="EF43" s="50">
        <v>0</v>
      </c>
      <c r="EG43" s="50">
        <v>0</v>
      </c>
      <c r="EH43" s="472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2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2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2"/>
      <c r="EX43" s="50">
        <v>52.125000000000909</v>
      </c>
      <c r="EY43" s="50">
        <v>0</v>
      </c>
      <c r="EZ43" s="50">
        <v>0</v>
      </c>
      <c r="FA43" s="50">
        <v>259.39999999999418</v>
      </c>
      <c r="FB43" s="472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2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2"/>
      <c r="FM43" s="50">
        <v>129.55000000000109</v>
      </c>
      <c r="FN43" s="50">
        <v>0</v>
      </c>
      <c r="FO43" s="50">
        <v>0</v>
      </c>
      <c r="FP43" s="50">
        <v>164.59999999999491</v>
      </c>
      <c r="FQ43" s="472"/>
      <c r="FR43" s="50">
        <v>88.574999999999818</v>
      </c>
      <c r="FS43" s="50">
        <v>0</v>
      </c>
      <c r="FT43" s="50">
        <v>0</v>
      </c>
      <c r="FU43" s="50">
        <v>428.99999999999272</v>
      </c>
      <c r="FV43" s="472"/>
      <c r="FW43" s="50">
        <v>32.249999999999545</v>
      </c>
      <c r="FX43" s="50">
        <v>0</v>
      </c>
      <c r="FY43" s="50">
        <v>0</v>
      </c>
      <c r="FZ43" s="50">
        <v>0</v>
      </c>
      <c r="GA43" s="472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2"/>
      <c r="GG43" s="50">
        <v>86.975000000000364</v>
      </c>
      <c r="GH43" s="50">
        <v>0</v>
      </c>
      <c r="GI43" s="50">
        <v>0</v>
      </c>
      <c r="GJ43" s="50">
        <v>0</v>
      </c>
      <c r="GK43" s="472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2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2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3404</v>
      </c>
      <c r="B44" s="46">
        <f t="shared" si="1"/>
        <v>3054.9999999999982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2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2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72"/>
      <c r="S44" s="460">
        <v>0</v>
      </c>
      <c r="T44" s="50">
        <v>0</v>
      </c>
      <c r="U44" s="510">
        <v>0</v>
      </c>
      <c r="V44" s="50">
        <f>'Punten per wedstrijd'!F43</f>
        <v>461.00000000000023</v>
      </c>
      <c r="W44" s="472"/>
      <c r="X44" s="50">
        <v>0</v>
      </c>
      <c r="Y44" s="50">
        <v>0</v>
      </c>
      <c r="Z44" s="50">
        <v>0</v>
      </c>
      <c r="AA44" s="50">
        <v>236.19999999999936</v>
      </c>
      <c r="AB44" s="472"/>
      <c r="AC44" s="50">
        <v>0</v>
      </c>
      <c r="AD44" s="50">
        <v>0</v>
      </c>
      <c r="AE44" s="50">
        <v>0</v>
      </c>
      <c r="AF44" s="530">
        <v>686.89999999999964</v>
      </c>
      <c r="AG44" s="472"/>
      <c r="AH44" s="50">
        <v>0</v>
      </c>
      <c r="AI44" s="50">
        <v>0</v>
      </c>
      <c r="AJ44" s="50">
        <v>0</v>
      </c>
      <c r="AK44" s="50">
        <v>367.19999999999982</v>
      </c>
      <c r="AL44" s="472"/>
      <c r="AM44" s="50"/>
      <c r="AN44" s="50"/>
      <c r="AO44" s="50"/>
      <c r="AP44" s="50"/>
      <c r="AQ44" s="472"/>
      <c r="AR44" s="50"/>
      <c r="AS44" s="50"/>
      <c r="AT44" s="50"/>
      <c r="AU44" s="50"/>
      <c r="AV44" s="472"/>
      <c r="AW44" s="50"/>
      <c r="AX44" s="50"/>
      <c r="AY44" s="50"/>
      <c r="AZ44" s="50"/>
      <c r="BA44" s="472"/>
      <c r="BB44" s="50"/>
      <c r="BC44" s="50"/>
      <c r="BD44" s="50"/>
      <c r="BE44" s="50"/>
      <c r="BF44" s="472"/>
      <c r="BG44" s="50"/>
      <c r="BH44" s="50"/>
      <c r="BI44" s="50"/>
      <c r="BJ44" s="50"/>
      <c r="BK44" s="472"/>
      <c r="BL44" s="50"/>
      <c r="BM44" s="50"/>
      <c r="BN44" s="50"/>
      <c r="BO44" s="50"/>
      <c r="BP44" s="472"/>
      <c r="BQ44" s="50"/>
      <c r="BR44" s="50"/>
      <c r="BS44" s="50"/>
      <c r="BT44" s="50"/>
      <c r="BU44" s="472"/>
      <c r="BV44" s="50"/>
      <c r="BW44" s="50"/>
      <c r="BX44" s="50"/>
      <c r="BY44" s="50"/>
      <c r="BZ44" s="472"/>
      <c r="CA44" s="50"/>
      <c r="CB44" s="50"/>
      <c r="CC44" s="50"/>
      <c r="CD44" s="50"/>
      <c r="CE44" s="472"/>
      <c r="CF44" s="50"/>
      <c r="CG44" s="50"/>
      <c r="CH44" s="50"/>
      <c r="CI44" s="50"/>
      <c r="CJ44" s="472"/>
      <c r="CK44" s="50"/>
      <c r="CL44" s="50"/>
      <c r="CM44" s="50"/>
      <c r="CN44" s="50"/>
      <c r="CO44" s="472"/>
      <c r="CP44" s="50"/>
      <c r="CQ44" s="50"/>
      <c r="CR44" s="50"/>
      <c r="CS44" s="50"/>
      <c r="CT44" s="472"/>
      <c r="CU44" s="50"/>
      <c r="CV44" s="50"/>
      <c r="CW44" s="50"/>
      <c r="CX44" s="50"/>
      <c r="CY44" s="472"/>
      <c r="CZ44" s="50"/>
      <c r="DA44" s="50"/>
      <c r="DB44" s="50"/>
      <c r="DC44" s="50"/>
      <c r="DD44" s="472"/>
      <c r="DE44" s="50"/>
      <c r="DF44" s="50"/>
      <c r="DG44" s="50"/>
      <c r="DH44" s="50"/>
      <c r="DI44" s="472"/>
      <c r="DJ44" s="50"/>
      <c r="DK44" s="50"/>
      <c r="DL44" s="50"/>
      <c r="DM44" s="50"/>
      <c r="DN44" s="472"/>
      <c r="DO44" s="50"/>
      <c r="DP44" s="50"/>
      <c r="DQ44" s="50"/>
      <c r="DR44" s="50"/>
      <c r="DS44" s="472"/>
      <c r="DT44" s="50"/>
      <c r="DU44" s="50"/>
      <c r="DV44" s="50"/>
      <c r="DW44" s="50"/>
      <c r="DX44" s="472"/>
      <c r="DY44" s="50"/>
      <c r="DZ44" s="50"/>
      <c r="EA44" s="50"/>
      <c r="EB44" s="50"/>
      <c r="EC44" s="472"/>
      <c r="ED44" s="50"/>
      <c r="EE44" s="50"/>
      <c r="EF44" s="50"/>
      <c r="EG44" s="50"/>
      <c r="EH44" s="472"/>
      <c r="EI44" s="50"/>
      <c r="EJ44" s="50"/>
      <c r="EK44" s="50"/>
      <c r="EL44" s="50"/>
      <c r="EM44" s="472"/>
      <c r="EN44" s="50"/>
      <c r="EO44" s="50"/>
      <c r="EP44" s="50"/>
      <c r="EQ44" s="50"/>
      <c r="ER44" s="472"/>
      <c r="ES44" s="50"/>
      <c r="ET44" s="50"/>
      <c r="EU44" s="50"/>
      <c r="EV44" s="50"/>
      <c r="EW44" s="472"/>
      <c r="EX44" s="50"/>
      <c r="EY44" s="50"/>
      <c r="EZ44" s="50"/>
      <c r="FA44" s="50"/>
      <c r="FB44" s="472"/>
      <c r="FC44" s="50"/>
      <c r="FD44" s="50"/>
      <c r="FE44" s="50"/>
      <c r="FF44" s="50"/>
      <c r="FG44" s="472"/>
      <c r="FH44" s="50"/>
      <c r="FI44" s="50"/>
      <c r="FJ44" s="50"/>
      <c r="FK44" s="50"/>
      <c r="FL44" s="472"/>
      <c r="FM44" s="50"/>
      <c r="FN44" s="50"/>
      <c r="FO44" s="50"/>
      <c r="FP44" s="50"/>
      <c r="FQ44" s="472"/>
      <c r="FR44" s="50"/>
      <c r="FS44" s="50"/>
      <c r="FT44" s="50"/>
      <c r="FU44" s="50"/>
      <c r="FV44" s="472"/>
      <c r="FW44" s="50"/>
      <c r="FX44" s="50"/>
      <c r="FY44" s="50"/>
      <c r="FZ44" s="50"/>
      <c r="GA44" s="472"/>
      <c r="GB44" s="50"/>
      <c r="GC44" s="50"/>
      <c r="GD44" s="50"/>
      <c r="GE44" s="50"/>
      <c r="GF44" s="472"/>
      <c r="GG44" s="50"/>
      <c r="GH44" s="50"/>
      <c r="GI44" s="50"/>
      <c r="GJ44" s="50"/>
      <c r="GK44" s="472"/>
      <c r="GL44" s="50"/>
      <c r="GM44" s="50"/>
      <c r="GN44" s="50"/>
      <c r="GO44" s="50"/>
      <c r="GP44" s="472"/>
      <c r="GQ44" s="50"/>
      <c r="GR44" s="50"/>
      <c r="GS44" s="50"/>
      <c r="GT44" s="50"/>
      <c r="GU44" s="472"/>
      <c r="GZ44" s="143"/>
      <c r="HA44" s="466"/>
      <c r="HI44" s="143"/>
      <c r="HJ44" s="466"/>
      <c r="HR44" s="143"/>
      <c r="HS44" s="466"/>
      <c r="IB44" s="466"/>
      <c r="IK44" s="466"/>
      <c r="IT44" s="466"/>
      <c r="JC44" s="466"/>
      <c r="JL44" s="466"/>
      <c r="JU44" s="466"/>
      <c r="KD44" s="466"/>
      <c r="KM44" s="466"/>
      <c r="KV44" s="466"/>
      <c r="LE44" s="466"/>
      <c r="MF44" s="466"/>
      <c r="MO44" s="466"/>
      <c r="MX44" s="466"/>
      <c r="NG44" s="466"/>
      <c r="NP44" s="466"/>
      <c r="NY44" s="466"/>
      <c r="OE44" s="37"/>
    </row>
    <row r="45" spans="1:396" s="39" customFormat="1" ht="18">
      <c r="A45" s="41" t="s">
        <v>3429</v>
      </c>
      <c r="B45" s="46">
        <f t="shared" si="1"/>
        <v>3453.1500000000015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2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2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72"/>
      <c r="S45" s="460">
        <v>0</v>
      </c>
      <c r="T45" s="50">
        <v>0</v>
      </c>
      <c r="U45" s="510">
        <v>0</v>
      </c>
      <c r="V45" s="50">
        <f>'Punten per wedstrijd'!F44</f>
        <v>219.69999999999959</v>
      </c>
      <c r="W45" s="472"/>
      <c r="X45" s="50">
        <v>0</v>
      </c>
      <c r="Y45" s="50">
        <v>0</v>
      </c>
      <c r="Z45" s="50">
        <v>0</v>
      </c>
      <c r="AA45" s="50">
        <v>286.50000000000045</v>
      </c>
      <c r="AB45" s="472"/>
      <c r="AC45" s="50">
        <v>0</v>
      </c>
      <c r="AD45" s="50">
        <v>0</v>
      </c>
      <c r="AE45" s="50">
        <v>0</v>
      </c>
      <c r="AF45" s="530">
        <v>805.00000000000091</v>
      </c>
      <c r="AG45" s="472"/>
      <c r="AH45" s="50">
        <v>0</v>
      </c>
      <c r="AI45" s="50">
        <v>0</v>
      </c>
      <c r="AJ45" s="50">
        <v>0</v>
      </c>
      <c r="AK45" s="50">
        <v>791.45000000000027</v>
      </c>
      <c r="AL45" s="472"/>
      <c r="AM45" s="50"/>
      <c r="AN45" s="50"/>
      <c r="AO45" s="50"/>
      <c r="AP45" s="50"/>
      <c r="AQ45" s="472"/>
      <c r="AR45" s="50"/>
      <c r="AS45" s="50"/>
      <c r="AT45" s="50"/>
      <c r="AU45" s="50"/>
      <c r="AV45" s="472"/>
      <c r="AW45" s="50"/>
      <c r="AX45" s="50"/>
      <c r="AY45" s="50"/>
      <c r="AZ45" s="50"/>
      <c r="BA45" s="472"/>
      <c r="BB45" s="50"/>
      <c r="BC45" s="50"/>
      <c r="BD45" s="50"/>
      <c r="BE45" s="50"/>
      <c r="BF45" s="472"/>
      <c r="BG45" s="50"/>
      <c r="BH45" s="50"/>
      <c r="BI45" s="50"/>
      <c r="BJ45" s="50"/>
      <c r="BK45" s="472"/>
      <c r="BL45" s="50"/>
      <c r="BM45" s="50"/>
      <c r="BN45" s="50"/>
      <c r="BO45" s="50"/>
      <c r="BP45" s="472"/>
      <c r="BQ45" s="50"/>
      <c r="BR45" s="50"/>
      <c r="BS45" s="50"/>
      <c r="BT45" s="50"/>
      <c r="BU45" s="472"/>
      <c r="BV45" s="50"/>
      <c r="BW45" s="50"/>
      <c r="BX45" s="50"/>
      <c r="BY45" s="50"/>
      <c r="BZ45" s="472"/>
      <c r="CA45" s="50"/>
      <c r="CB45" s="50"/>
      <c r="CC45" s="50"/>
      <c r="CD45" s="50"/>
      <c r="CE45" s="472"/>
      <c r="CF45" s="50"/>
      <c r="CG45" s="50"/>
      <c r="CH45" s="50"/>
      <c r="CI45" s="50"/>
      <c r="CJ45" s="472"/>
      <c r="CK45" s="50"/>
      <c r="CL45" s="50"/>
      <c r="CM45" s="50"/>
      <c r="CN45" s="50"/>
      <c r="CO45" s="472"/>
      <c r="CP45" s="50"/>
      <c r="CQ45" s="50"/>
      <c r="CR45" s="50"/>
      <c r="CS45" s="50"/>
      <c r="CT45" s="472"/>
      <c r="CU45" s="50"/>
      <c r="CV45" s="50"/>
      <c r="CW45" s="50"/>
      <c r="CX45" s="50"/>
      <c r="CY45" s="472"/>
      <c r="CZ45" s="50"/>
      <c r="DA45" s="50"/>
      <c r="DB45" s="50"/>
      <c r="DC45" s="50"/>
      <c r="DD45" s="472"/>
      <c r="DE45" s="50"/>
      <c r="DF45" s="50"/>
      <c r="DG45" s="50"/>
      <c r="DH45" s="50"/>
      <c r="DI45" s="472"/>
      <c r="DJ45" s="50"/>
      <c r="DK45" s="50"/>
      <c r="DL45" s="50"/>
      <c r="DM45" s="50"/>
      <c r="DN45" s="472"/>
      <c r="DO45" s="50"/>
      <c r="DP45" s="50"/>
      <c r="DQ45" s="50"/>
      <c r="DR45" s="50"/>
      <c r="DS45" s="472"/>
      <c r="DT45" s="50"/>
      <c r="DU45" s="50"/>
      <c r="DV45" s="50"/>
      <c r="DW45" s="50"/>
      <c r="DX45" s="472"/>
      <c r="DY45" s="50"/>
      <c r="DZ45" s="50"/>
      <c r="EA45" s="50"/>
      <c r="EB45" s="50"/>
      <c r="EC45" s="472"/>
      <c r="ED45" s="50"/>
      <c r="EE45" s="50"/>
      <c r="EF45" s="50"/>
      <c r="EG45" s="50"/>
      <c r="EH45" s="472"/>
      <c r="EI45" s="50"/>
      <c r="EJ45" s="50"/>
      <c r="EK45" s="50"/>
      <c r="EL45" s="50"/>
      <c r="EM45" s="472"/>
      <c r="EN45" s="50"/>
      <c r="EO45" s="50"/>
      <c r="EP45" s="50"/>
      <c r="EQ45" s="50"/>
      <c r="ER45" s="472"/>
      <c r="ES45" s="50"/>
      <c r="ET45" s="50"/>
      <c r="EU45" s="50"/>
      <c r="EV45" s="50"/>
      <c r="EW45" s="472"/>
      <c r="EX45" s="50"/>
      <c r="EY45" s="50"/>
      <c r="EZ45" s="50"/>
      <c r="FA45" s="50"/>
      <c r="FB45" s="472"/>
      <c r="FC45" s="50"/>
      <c r="FD45" s="50"/>
      <c r="FE45" s="50"/>
      <c r="FF45" s="50"/>
      <c r="FG45" s="472"/>
      <c r="FH45" s="50"/>
      <c r="FI45" s="50"/>
      <c r="FJ45" s="50"/>
      <c r="FK45" s="50"/>
      <c r="FL45" s="472"/>
      <c r="FM45" s="50"/>
      <c r="FN45" s="50"/>
      <c r="FO45" s="50"/>
      <c r="FP45" s="50"/>
      <c r="FQ45" s="472"/>
      <c r="FR45" s="50"/>
      <c r="FS45" s="50"/>
      <c r="FT45" s="50"/>
      <c r="FU45" s="50"/>
      <c r="FV45" s="472"/>
      <c r="FW45" s="50"/>
      <c r="FX45" s="50"/>
      <c r="FY45" s="50"/>
      <c r="FZ45" s="50"/>
      <c r="GA45" s="472"/>
      <c r="GB45" s="50"/>
      <c r="GC45" s="50"/>
      <c r="GD45" s="50"/>
      <c r="GE45" s="50"/>
      <c r="GF45" s="472"/>
      <c r="GG45" s="50"/>
      <c r="GH45" s="50"/>
      <c r="GI45" s="50"/>
      <c r="GJ45" s="50"/>
      <c r="GK45" s="472"/>
      <c r="GL45" s="50"/>
      <c r="GM45" s="50"/>
      <c r="GN45" s="50"/>
      <c r="GO45" s="50"/>
      <c r="GP45" s="472"/>
      <c r="GQ45" s="50"/>
      <c r="GR45" s="50"/>
      <c r="GS45" s="50"/>
      <c r="GT45" s="50"/>
      <c r="GU45" s="472"/>
      <c r="GZ45" s="143"/>
      <c r="HA45" s="466"/>
      <c r="HI45" s="143"/>
      <c r="HJ45" s="466"/>
      <c r="HR45" s="143"/>
      <c r="HS45" s="466"/>
      <c r="IB45" s="466"/>
      <c r="IK45" s="466"/>
      <c r="IT45" s="466"/>
      <c r="JC45" s="466"/>
      <c r="JL45" s="466"/>
      <c r="JU45" s="466"/>
      <c r="KD45" s="466"/>
      <c r="KM45" s="466"/>
      <c r="KV45" s="466"/>
      <c r="LE45" s="466"/>
      <c r="MF45" s="466"/>
      <c r="MO45" s="466"/>
      <c r="MX45" s="466"/>
      <c r="NG45" s="466"/>
      <c r="NP45" s="466"/>
      <c r="NY45" s="466"/>
      <c r="OE45" s="37"/>
    </row>
    <row r="46" spans="1:396" ht="18">
      <c r="A46" s="41" t="s">
        <v>3407</v>
      </c>
      <c r="B46" s="46">
        <f t="shared" si="1"/>
        <v>1955.9999999999986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2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2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72"/>
      <c r="S46" s="460">
        <v>0</v>
      </c>
      <c r="T46" s="50">
        <v>0</v>
      </c>
      <c r="U46" s="510">
        <v>0</v>
      </c>
      <c r="V46" s="50">
        <f>'Punten per wedstrijd'!F45</f>
        <v>339.99999999999977</v>
      </c>
      <c r="W46" s="472"/>
      <c r="X46" s="50">
        <v>0</v>
      </c>
      <c r="Y46" s="50">
        <v>0</v>
      </c>
      <c r="Z46" s="50">
        <v>0</v>
      </c>
      <c r="AA46" s="50">
        <v>85.399999999999636</v>
      </c>
      <c r="AB46" s="472"/>
      <c r="AC46" s="50">
        <v>0</v>
      </c>
      <c r="AD46" s="50">
        <v>0</v>
      </c>
      <c r="AE46" s="50">
        <v>0</v>
      </c>
      <c r="AF46" s="530">
        <v>696.59999999999991</v>
      </c>
      <c r="AG46" s="472"/>
      <c r="AH46" s="50">
        <v>0</v>
      </c>
      <c r="AI46" s="50">
        <v>0</v>
      </c>
      <c r="AJ46" s="50">
        <v>0</v>
      </c>
      <c r="AK46" s="50">
        <v>385.49999999999955</v>
      </c>
      <c r="AL46" s="472"/>
      <c r="AM46" s="50"/>
      <c r="AN46" s="50"/>
      <c r="AO46" s="50"/>
      <c r="AP46" s="50"/>
      <c r="AQ46" s="472"/>
      <c r="AR46" s="50"/>
      <c r="AS46" s="50"/>
      <c r="AT46" s="50"/>
      <c r="AU46" s="50"/>
      <c r="AV46" s="472"/>
      <c r="AW46" s="50"/>
      <c r="AX46" s="50"/>
      <c r="AY46" s="50"/>
      <c r="AZ46" s="50"/>
      <c r="BA46" s="472"/>
      <c r="BB46" s="50"/>
      <c r="BC46" s="50"/>
      <c r="BD46" s="50"/>
      <c r="BE46" s="50"/>
      <c r="BF46" s="472"/>
      <c r="BG46" s="50"/>
      <c r="BH46" s="50"/>
      <c r="BI46" s="50"/>
      <c r="BJ46" s="50"/>
      <c r="BK46" s="472"/>
      <c r="BL46" s="50"/>
      <c r="BM46" s="50"/>
      <c r="BN46" s="50"/>
      <c r="BO46" s="50"/>
      <c r="BP46" s="472"/>
      <c r="BQ46" s="50"/>
      <c r="BR46" s="50"/>
      <c r="BS46" s="50"/>
      <c r="BT46" s="50"/>
      <c r="BU46" s="472"/>
      <c r="BV46" s="50"/>
      <c r="BW46" s="50"/>
      <c r="BX46" s="50"/>
      <c r="BY46" s="50"/>
      <c r="BZ46" s="472"/>
      <c r="CA46" s="50"/>
      <c r="CB46" s="50"/>
      <c r="CC46" s="50"/>
      <c r="CD46" s="50"/>
      <c r="CE46" s="472"/>
      <c r="CF46" s="50"/>
      <c r="CG46" s="50"/>
      <c r="CH46" s="50"/>
      <c r="CI46" s="50"/>
      <c r="CJ46" s="472"/>
      <c r="CK46" s="50"/>
      <c r="CL46" s="50"/>
      <c r="CM46" s="50"/>
      <c r="CN46" s="50"/>
      <c r="CO46" s="472"/>
      <c r="CP46" s="50"/>
      <c r="CQ46" s="50"/>
      <c r="CR46" s="50"/>
      <c r="CS46" s="50"/>
      <c r="CT46" s="472"/>
      <c r="CU46" s="50"/>
      <c r="CV46" s="50"/>
      <c r="CW46" s="50"/>
      <c r="CX46" s="50"/>
      <c r="CY46" s="472"/>
      <c r="CZ46" s="50"/>
      <c r="DA46" s="50"/>
      <c r="DB46" s="50"/>
      <c r="DC46" s="50"/>
      <c r="DD46" s="472"/>
      <c r="DE46" s="50"/>
      <c r="DF46" s="50"/>
      <c r="DG46" s="50"/>
      <c r="DH46" s="50"/>
      <c r="DI46" s="472"/>
      <c r="DJ46" s="50"/>
      <c r="DK46" s="50"/>
      <c r="DL46" s="50"/>
      <c r="DM46" s="50"/>
      <c r="DN46" s="472"/>
      <c r="DO46" s="50"/>
      <c r="DP46" s="50"/>
      <c r="DQ46" s="50"/>
      <c r="DR46" s="50"/>
      <c r="DS46" s="472"/>
      <c r="DT46" s="50"/>
      <c r="DU46" s="50"/>
      <c r="DV46" s="50"/>
      <c r="DW46" s="50"/>
      <c r="DX46" s="472"/>
      <c r="DY46" s="50"/>
      <c r="DZ46" s="50"/>
      <c r="EA46" s="50"/>
      <c r="EB46" s="50"/>
      <c r="EC46" s="472"/>
      <c r="ED46" s="50"/>
      <c r="EE46" s="50"/>
      <c r="EF46" s="50"/>
      <c r="EG46" s="50"/>
      <c r="EH46" s="472"/>
      <c r="EI46" s="50"/>
      <c r="EJ46" s="50"/>
      <c r="EK46" s="50"/>
      <c r="EL46" s="50"/>
      <c r="EM46" s="472"/>
      <c r="EN46" s="50"/>
      <c r="EO46" s="50"/>
      <c r="EP46" s="50"/>
      <c r="EQ46" s="50"/>
      <c r="ER46" s="472"/>
      <c r="ES46" s="50"/>
      <c r="ET46" s="50"/>
      <c r="EU46" s="50"/>
      <c r="EV46" s="50"/>
      <c r="EW46" s="472"/>
      <c r="EX46" s="50"/>
      <c r="EY46" s="50"/>
      <c r="EZ46" s="50"/>
      <c r="FA46" s="50"/>
      <c r="FB46" s="472"/>
      <c r="FC46" s="50"/>
      <c r="FD46" s="50"/>
      <c r="FE46" s="50"/>
      <c r="FF46" s="50"/>
      <c r="FG46" s="472"/>
      <c r="FH46" s="50"/>
      <c r="FI46" s="50"/>
      <c r="FJ46" s="50"/>
      <c r="FK46" s="50"/>
      <c r="FL46" s="472"/>
      <c r="FM46" s="50"/>
      <c r="FN46" s="50"/>
      <c r="FO46" s="50"/>
      <c r="FP46" s="50"/>
      <c r="FQ46" s="472"/>
      <c r="FR46" s="50"/>
      <c r="FS46" s="50"/>
      <c r="FT46" s="50"/>
      <c r="FU46" s="50"/>
      <c r="FV46" s="472"/>
      <c r="FW46" s="50"/>
      <c r="FX46" s="50"/>
      <c r="FY46" s="50"/>
      <c r="FZ46" s="50"/>
      <c r="GA46" s="472"/>
      <c r="GB46" s="50"/>
      <c r="GC46" s="50"/>
      <c r="GD46" s="50"/>
      <c r="GE46" s="50"/>
      <c r="GF46" s="472"/>
      <c r="GG46" s="50"/>
      <c r="GH46" s="50"/>
      <c r="GI46" s="50"/>
      <c r="GJ46" s="50"/>
      <c r="GK46" s="472"/>
      <c r="GL46" s="50"/>
      <c r="GM46" s="50"/>
      <c r="GN46" s="50"/>
      <c r="GO46" s="50"/>
      <c r="GP46" s="472"/>
      <c r="GQ46" s="50"/>
      <c r="GR46" s="50"/>
      <c r="GS46" s="50"/>
      <c r="GT46" s="50"/>
      <c r="GU46" s="472"/>
    </row>
    <row r="47" spans="1:396" ht="18">
      <c r="A47" s="84" t="s">
        <v>1648</v>
      </c>
      <c r="B47" s="46">
        <f t="shared" si="1"/>
        <v>38349.075000000026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2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2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72"/>
      <c r="S47" s="460">
        <v>38.449999999999989</v>
      </c>
      <c r="T47" s="50">
        <v>40.39999999999992</v>
      </c>
      <c r="U47" s="510">
        <v>89.25</v>
      </c>
      <c r="V47" s="50">
        <f>'Punten per wedstrijd'!F46</f>
        <v>205.89999999999986</v>
      </c>
      <c r="W47" s="472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72"/>
      <c r="AC47" s="50">
        <v>130.10000000000002</v>
      </c>
      <c r="AD47" s="50">
        <v>323.54999999999973</v>
      </c>
      <c r="AE47" s="50">
        <v>596.69999999999993</v>
      </c>
      <c r="AF47" s="530">
        <v>895.30000000000018</v>
      </c>
      <c r="AG47" s="472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72"/>
      <c r="AM47" s="50">
        <v>0</v>
      </c>
      <c r="AN47" s="50">
        <v>211.34999999999991</v>
      </c>
      <c r="AO47" s="50">
        <v>172.57499999999993</v>
      </c>
      <c r="AP47" s="50">
        <v>158.99999999999909</v>
      </c>
      <c r="AQ47" s="472"/>
      <c r="AR47" s="50">
        <v>0</v>
      </c>
      <c r="AS47" s="50">
        <v>31.350000000002183</v>
      </c>
      <c r="AT47" s="50">
        <v>241.42500000000007</v>
      </c>
      <c r="AU47" s="50">
        <v>84.799999999999272</v>
      </c>
      <c r="AV47" s="472"/>
      <c r="AW47" s="50">
        <v>0</v>
      </c>
      <c r="AX47" s="50">
        <v>0</v>
      </c>
      <c r="AY47" s="50">
        <v>428.55000000000041</v>
      </c>
      <c r="AZ47" s="50">
        <v>592.39999999999964</v>
      </c>
      <c r="BA47" s="472"/>
      <c r="BB47" s="50">
        <v>0</v>
      </c>
      <c r="BC47" s="50">
        <v>0</v>
      </c>
      <c r="BD47" s="50">
        <v>178.57499999999993</v>
      </c>
      <c r="BE47" s="50">
        <v>156.39999999999964</v>
      </c>
      <c r="BF47" s="472"/>
      <c r="BG47" s="50">
        <v>0</v>
      </c>
      <c r="BH47" s="50">
        <v>94.400000000001455</v>
      </c>
      <c r="BI47" s="50">
        <v>241.19999999999959</v>
      </c>
      <c r="BJ47" s="50">
        <v>240.69999999999936</v>
      </c>
      <c r="BK47" s="472"/>
      <c r="BL47" s="50">
        <v>0</v>
      </c>
      <c r="BM47" s="50">
        <v>0</v>
      </c>
      <c r="BN47" s="50">
        <v>284.10000000000082</v>
      </c>
      <c r="BO47" s="50">
        <v>70</v>
      </c>
      <c r="BP47" s="472"/>
      <c r="BQ47" s="50">
        <v>0</v>
      </c>
      <c r="BR47" s="50">
        <v>126.90000000000146</v>
      </c>
      <c r="BS47" s="50">
        <v>247.20000000000095</v>
      </c>
      <c r="BT47" s="50">
        <v>281.99999999999909</v>
      </c>
      <c r="BU47" s="472"/>
      <c r="BV47" s="50">
        <v>0</v>
      </c>
      <c r="BW47" s="50">
        <v>0</v>
      </c>
      <c r="BX47" s="50">
        <v>617.0625</v>
      </c>
      <c r="BY47" s="50">
        <v>680.30000000000018</v>
      </c>
      <c r="BZ47" s="472"/>
      <c r="CA47" s="50">
        <v>0</v>
      </c>
      <c r="CB47" s="50">
        <v>0</v>
      </c>
      <c r="CC47" s="50">
        <v>277.05000000000109</v>
      </c>
      <c r="CD47" s="50">
        <v>23.300000000001091</v>
      </c>
      <c r="CE47" s="472"/>
      <c r="CF47" s="50">
        <v>0</v>
      </c>
      <c r="CG47" s="50">
        <v>0</v>
      </c>
      <c r="CH47" s="50">
        <v>227.77499999999986</v>
      </c>
      <c r="CI47" s="50">
        <v>92.899999999998727</v>
      </c>
      <c r="CJ47" s="472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2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2"/>
      <c r="CU47" s="50">
        <v>0</v>
      </c>
      <c r="CV47" s="50">
        <v>0</v>
      </c>
      <c r="CW47" s="50">
        <v>193.27500000000055</v>
      </c>
      <c r="CX47" s="50">
        <v>348.40000000000055</v>
      </c>
      <c r="CY47" s="472"/>
      <c r="CZ47" s="50">
        <v>0</v>
      </c>
      <c r="DA47" s="50">
        <v>0</v>
      </c>
      <c r="DB47" s="50">
        <v>132.82500000000437</v>
      </c>
      <c r="DC47" s="50">
        <v>258</v>
      </c>
      <c r="DD47" s="472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2"/>
      <c r="DJ47" s="50">
        <v>0</v>
      </c>
      <c r="DK47" s="50">
        <v>0</v>
      </c>
      <c r="DL47" s="50">
        <v>0</v>
      </c>
      <c r="DM47" s="50">
        <v>0</v>
      </c>
      <c r="DN47" s="472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2"/>
      <c r="DT47" s="50">
        <v>0</v>
      </c>
      <c r="DU47" s="50">
        <v>0</v>
      </c>
      <c r="DV47" s="50">
        <v>216.97500000000082</v>
      </c>
      <c r="DW47" s="50">
        <v>342.50000000000182</v>
      </c>
      <c r="DX47" s="472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2"/>
      <c r="ED47" s="50">
        <v>0</v>
      </c>
      <c r="EE47" s="50">
        <v>0</v>
      </c>
      <c r="EF47" s="50">
        <v>0</v>
      </c>
      <c r="EG47" s="50">
        <v>0</v>
      </c>
      <c r="EH47" s="472"/>
      <c r="EI47" s="50">
        <v>0</v>
      </c>
      <c r="EJ47" s="50">
        <v>0</v>
      </c>
      <c r="EK47" s="50">
        <v>166.12499999999864</v>
      </c>
      <c r="EL47" s="50">
        <v>478.5</v>
      </c>
      <c r="EM47" s="472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2"/>
      <c r="ES47" s="50">
        <v>0</v>
      </c>
      <c r="ET47" s="50">
        <v>153.85000000000127</v>
      </c>
      <c r="EU47" s="50">
        <v>334.65000000000055</v>
      </c>
      <c r="EV47" s="50">
        <v>0</v>
      </c>
      <c r="EW47" s="472"/>
      <c r="EX47" s="50">
        <v>0</v>
      </c>
      <c r="EY47" s="50">
        <v>0</v>
      </c>
      <c r="EZ47" s="50">
        <v>0</v>
      </c>
      <c r="FA47" s="50">
        <v>25.200000000000728</v>
      </c>
      <c r="FB47" s="472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2"/>
      <c r="FH47" s="50">
        <v>0</v>
      </c>
      <c r="FI47" s="50">
        <v>143.75</v>
      </c>
      <c r="FJ47" s="50">
        <v>141.375</v>
      </c>
      <c r="FK47" s="50">
        <v>16.299999999999272</v>
      </c>
      <c r="FL47" s="472"/>
      <c r="FM47" s="50">
        <v>0</v>
      </c>
      <c r="FN47" s="50">
        <v>0</v>
      </c>
      <c r="FO47" s="50">
        <v>0</v>
      </c>
      <c r="FP47" s="50">
        <v>176.89999999999964</v>
      </c>
      <c r="FQ47" s="472"/>
      <c r="FR47" s="50">
        <v>0</v>
      </c>
      <c r="FS47" s="50">
        <v>0</v>
      </c>
      <c r="FT47" s="50">
        <v>0</v>
      </c>
      <c r="FU47" s="50">
        <v>360.79999999999745</v>
      </c>
      <c r="FV47" s="472"/>
      <c r="FW47" s="50">
        <v>0</v>
      </c>
      <c r="FX47" s="50">
        <v>0</v>
      </c>
      <c r="FY47" s="50">
        <v>0</v>
      </c>
      <c r="FZ47" s="50">
        <v>0</v>
      </c>
      <c r="GA47" s="472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2"/>
      <c r="GG47" s="50">
        <v>0</v>
      </c>
      <c r="GH47" s="50">
        <v>0</v>
      </c>
      <c r="GI47" s="50">
        <v>0</v>
      </c>
      <c r="GJ47" s="50">
        <v>0</v>
      </c>
      <c r="GK47" s="472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2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2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3403</v>
      </c>
      <c r="B48" s="46">
        <f t="shared" si="1"/>
        <v>2905.1499999999978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2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2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72"/>
      <c r="S48" s="460">
        <v>0</v>
      </c>
      <c r="T48" s="50">
        <v>0</v>
      </c>
      <c r="U48" s="510">
        <v>0</v>
      </c>
      <c r="V48" s="50">
        <f>'Punten per wedstrijd'!F47</f>
        <v>380.49999999999955</v>
      </c>
      <c r="W48" s="472"/>
      <c r="X48" s="50">
        <v>0</v>
      </c>
      <c r="Y48" s="50">
        <v>0</v>
      </c>
      <c r="Z48" s="50">
        <v>0</v>
      </c>
      <c r="AA48" s="50">
        <v>179.09999999999945</v>
      </c>
      <c r="AB48" s="472"/>
      <c r="AC48" s="50">
        <v>0</v>
      </c>
      <c r="AD48" s="50">
        <v>0</v>
      </c>
      <c r="AE48" s="50">
        <v>0</v>
      </c>
      <c r="AF48" s="530">
        <v>631.19999999999936</v>
      </c>
      <c r="AG48" s="472"/>
      <c r="AH48" s="50">
        <v>0</v>
      </c>
      <c r="AI48" s="50">
        <v>0</v>
      </c>
      <c r="AJ48" s="50">
        <v>0</v>
      </c>
      <c r="AK48" s="50">
        <v>593.44999999999982</v>
      </c>
      <c r="AL48" s="472"/>
      <c r="AM48" s="50"/>
      <c r="AN48" s="50"/>
      <c r="AO48" s="50"/>
      <c r="AP48" s="50"/>
      <c r="AQ48" s="472"/>
      <c r="AR48" s="50"/>
      <c r="AS48" s="50"/>
      <c r="AT48" s="50"/>
      <c r="AU48" s="50"/>
      <c r="AV48" s="472"/>
      <c r="AW48" s="50"/>
      <c r="AX48" s="50"/>
      <c r="AY48" s="50"/>
      <c r="AZ48" s="50"/>
      <c r="BA48" s="472"/>
      <c r="BB48" s="50"/>
      <c r="BC48" s="50"/>
      <c r="BD48" s="50"/>
      <c r="BE48" s="50"/>
      <c r="BF48" s="472"/>
      <c r="BG48" s="50"/>
      <c r="BH48" s="50"/>
      <c r="BI48" s="50"/>
      <c r="BJ48" s="50"/>
      <c r="BK48" s="472"/>
      <c r="BL48" s="50"/>
      <c r="BM48" s="50"/>
      <c r="BN48" s="50"/>
      <c r="BO48" s="50"/>
      <c r="BP48" s="472"/>
      <c r="BQ48" s="50"/>
      <c r="BR48" s="50"/>
      <c r="BS48" s="50"/>
      <c r="BT48" s="50"/>
      <c r="BU48" s="472"/>
      <c r="BV48" s="50"/>
      <c r="BW48" s="50"/>
      <c r="BX48" s="50"/>
      <c r="BY48" s="50"/>
      <c r="BZ48" s="472"/>
      <c r="CA48" s="50"/>
      <c r="CB48" s="50"/>
      <c r="CC48" s="50"/>
      <c r="CD48" s="50"/>
      <c r="CE48" s="472"/>
      <c r="CF48" s="50"/>
      <c r="CG48" s="50"/>
      <c r="CH48" s="50"/>
      <c r="CI48" s="50"/>
      <c r="CJ48" s="472"/>
      <c r="CK48" s="50"/>
      <c r="CL48" s="50"/>
      <c r="CM48" s="50"/>
      <c r="CN48" s="50"/>
      <c r="CO48" s="472"/>
      <c r="CP48" s="50"/>
      <c r="CQ48" s="50"/>
      <c r="CR48" s="50"/>
      <c r="CS48" s="50"/>
      <c r="CT48" s="472"/>
      <c r="CU48" s="50"/>
      <c r="CV48" s="50"/>
      <c r="CW48" s="50"/>
      <c r="CX48" s="50"/>
      <c r="CY48" s="472"/>
      <c r="CZ48" s="50"/>
      <c r="DA48" s="50"/>
      <c r="DB48" s="50"/>
      <c r="DC48" s="50"/>
      <c r="DD48" s="472"/>
      <c r="DE48" s="50"/>
      <c r="DF48" s="50"/>
      <c r="DG48" s="50"/>
      <c r="DH48" s="50"/>
      <c r="DI48" s="472"/>
      <c r="DJ48" s="50"/>
      <c r="DK48" s="50"/>
      <c r="DL48" s="50"/>
      <c r="DM48" s="50"/>
      <c r="DN48" s="472"/>
      <c r="DO48" s="50"/>
      <c r="DP48" s="50"/>
      <c r="DQ48" s="50"/>
      <c r="DR48" s="50"/>
      <c r="DS48" s="472"/>
      <c r="DT48" s="50"/>
      <c r="DU48" s="50"/>
      <c r="DV48" s="50"/>
      <c r="DW48" s="50"/>
      <c r="DX48" s="472"/>
      <c r="DY48" s="50"/>
      <c r="DZ48" s="50"/>
      <c r="EA48" s="50"/>
      <c r="EB48" s="50"/>
      <c r="EC48" s="472"/>
      <c r="ED48" s="50"/>
      <c r="EE48" s="50"/>
      <c r="EF48" s="50"/>
      <c r="EG48" s="50"/>
      <c r="EH48" s="472"/>
      <c r="EI48" s="50"/>
      <c r="EJ48" s="50"/>
      <c r="EK48" s="50"/>
      <c r="EL48" s="50"/>
      <c r="EM48" s="472"/>
      <c r="EN48" s="50"/>
      <c r="EO48" s="50"/>
      <c r="EP48" s="50"/>
      <c r="EQ48" s="50"/>
      <c r="ER48" s="472"/>
      <c r="ES48" s="50"/>
      <c r="ET48" s="50"/>
      <c r="EU48" s="50"/>
      <c r="EV48" s="50"/>
      <c r="EW48" s="472"/>
      <c r="EX48" s="50"/>
      <c r="EY48" s="50"/>
      <c r="EZ48" s="50"/>
      <c r="FA48" s="50"/>
      <c r="FB48" s="472"/>
      <c r="FC48" s="50"/>
      <c r="FD48" s="50"/>
      <c r="FE48" s="50"/>
      <c r="FF48" s="50"/>
      <c r="FG48" s="472"/>
      <c r="FH48" s="50"/>
      <c r="FI48" s="50"/>
      <c r="FJ48" s="50"/>
      <c r="FK48" s="50"/>
      <c r="FL48" s="472"/>
      <c r="FM48" s="50"/>
      <c r="FN48" s="50"/>
      <c r="FO48" s="50"/>
      <c r="FP48" s="50"/>
      <c r="FQ48" s="472"/>
      <c r="FR48" s="50"/>
      <c r="FS48" s="50"/>
      <c r="FT48" s="50"/>
      <c r="FU48" s="50"/>
      <c r="FV48" s="472"/>
      <c r="FW48" s="50"/>
      <c r="FX48" s="50"/>
      <c r="FY48" s="50"/>
      <c r="FZ48" s="50"/>
      <c r="GA48" s="472"/>
      <c r="GB48" s="50"/>
      <c r="GC48" s="50"/>
      <c r="GD48" s="50"/>
      <c r="GE48" s="50"/>
      <c r="GF48" s="472"/>
      <c r="GG48" s="50"/>
      <c r="GH48" s="50"/>
      <c r="GI48" s="50"/>
      <c r="GJ48" s="50"/>
      <c r="GK48" s="472"/>
      <c r="GL48" s="50"/>
      <c r="GM48" s="50"/>
      <c r="GN48" s="50"/>
      <c r="GO48" s="50"/>
      <c r="GP48" s="472"/>
      <c r="GQ48" s="50"/>
      <c r="GR48" s="50"/>
      <c r="GS48" s="50"/>
      <c r="GT48" s="50"/>
      <c r="GU48" s="472"/>
      <c r="HA48" s="466"/>
      <c r="HJ48" s="466"/>
      <c r="HS48" s="466"/>
      <c r="IB48" s="466"/>
      <c r="IK48" s="466"/>
      <c r="IT48" s="466"/>
      <c r="JC48" s="466"/>
      <c r="JL48" s="466"/>
      <c r="JU48" s="466"/>
      <c r="KD48" s="466"/>
      <c r="KM48" s="466"/>
      <c r="KV48" s="466"/>
      <c r="LE48" s="466"/>
      <c r="MF48" s="466"/>
      <c r="MO48" s="466"/>
      <c r="MX48" s="466"/>
      <c r="NG48" s="466"/>
      <c r="NP48" s="466"/>
      <c r="NY48" s="466"/>
      <c r="OE48" s="37"/>
    </row>
    <row r="49" spans="1:396" ht="18">
      <c r="A49" s="41" t="s">
        <v>801</v>
      </c>
      <c r="B49" s="46">
        <f t="shared" si="1"/>
        <v>56766.049999999908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2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2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72"/>
      <c r="S49" s="460">
        <v>70.125</v>
      </c>
      <c r="T49" s="50">
        <v>177.60000000000002</v>
      </c>
      <c r="U49" s="510">
        <v>134.99999999999966</v>
      </c>
      <c r="V49" s="50">
        <f>'Punten per wedstrijd'!F48</f>
        <v>293.29999999999927</v>
      </c>
      <c r="W49" s="472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72"/>
      <c r="AC49" s="50">
        <v>125.25</v>
      </c>
      <c r="AD49" s="50">
        <v>420.69999999999982</v>
      </c>
      <c r="AE49" s="50">
        <v>705.59999999999889</v>
      </c>
      <c r="AF49" s="530">
        <v>1192.9000000000001</v>
      </c>
      <c r="AG49" s="472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72"/>
      <c r="AM49" s="50">
        <v>104.13750000000016</v>
      </c>
      <c r="AN49" s="50">
        <v>238.39999999999941</v>
      </c>
      <c r="AO49" s="50">
        <v>296.39999999999918</v>
      </c>
      <c r="AP49" s="50">
        <v>207.89999999999873</v>
      </c>
      <c r="AQ49" s="472"/>
      <c r="AR49" s="50">
        <v>160.27500000000001</v>
      </c>
      <c r="AS49" s="50">
        <v>89.25</v>
      </c>
      <c r="AT49" s="50">
        <v>241.12499999999932</v>
      </c>
      <c r="AU49" s="50">
        <v>5.999999999998181</v>
      </c>
      <c r="AV49" s="472"/>
      <c r="AW49" s="50">
        <v>168.59999999999968</v>
      </c>
      <c r="AX49" s="50">
        <v>0</v>
      </c>
      <c r="AY49" s="50">
        <v>359.62499999999932</v>
      </c>
      <c r="AZ49" s="50">
        <v>857.99999999999909</v>
      </c>
      <c r="BA49" s="472"/>
      <c r="BB49" s="50">
        <v>27.437499999999773</v>
      </c>
      <c r="BC49" s="50">
        <v>0</v>
      </c>
      <c r="BD49" s="50">
        <v>193.87499999999932</v>
      </c>
      <c r="BE49" s="50">
        <v>353.09999999999854</v>
      </c>
      <c r="BF49" s="472"/>
      <c r="BG49" s="50">
        <v>68.449999999999591</v>
      </c>
      <c r="BH49" s="50">
        <v>124.00000000000091</v>
      </c>
      <c r="BI49" s="50">
        <v>210.67499999999905</v>
      </c>
      <c r="BJ49" s="50">
        <v>179.09999999999854</v>
      </c>
      <c r="BK49" s="472"/>
      <c r="BL49" s="50">
        <v>105.57499999999982</v>
      </c>
      <c r="BM49" s="50">
        <v>0</v>
      </c>
      <c r="BN49" s="50">
        <v>13.274999999999181</v>
      </c>
      <c r="BO49" s="50">
        <v>185.49999999999909</v>
      </c>
      <c r="BP49" s="472"/>
      <c r="BQ49" s="50">
        <v>135.39999999999964</v>
      </c>
      <c r="BR49" s="50">
        <v>113.99999999999909</v>
      </c>
      <c r="BS49" s="50">
        <v>261.97499999999809</v>
      </c>
      <c r="BT49" s="50">
        <v>147.29999999999927</v>
      </c>
      <c r="BU49" s="472"/>
      <c r="BV49" s="50">
        <v>123.97499999999968</v>
      </c>
      <c r="BW49" s="50">
        <v>0</v>
      </c>
      <c r="BX49" s="50">
        <v>562.42499999999905</v>
      </c>
      <c r="BY49" s="50">
        <v>841.49999999999818</v>
      </c>
      <c r="BZ49" s="472"/>
      <c r="CA49" s="50">
        <v>50.187499999999773</v>
      </c>
      <c r="CB49" s="50">
        <v>0</v>
      </c>
      <c r="CC49" s="50">
        <v>206.99999999999454</v>
      </c>
      <c r="CD49" s="50">
        <v>130</v>
      </c>
      <c r="CE49" s="472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2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2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2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2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2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2"/>
      <c r="DJ49" s="50">
        <v>124.337500000001</v>
      </c>
      <c r="DK49" s="50">
        <v>0</v>
      </c>
      <c r="DL49" s="50">
        <v>0</v>
      </c>
      <c r="DM49" s="50">
        <v>0</v>
      </c>
      <c r="DN49" s="472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2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2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2"/>
      <c r="ED49" s="50">
        <v>46.949999999998909</v>
      </c>
      <c r="EE49" s="50">
        <v>0</v>
      </c>
      <c r="EF49" s="50">
        <v>0</v>
      </c>
      <c r="EG49" s="50">
        <v>0</v>
      </c>
      <c r="EH49" s="472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2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2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2"/>
      <c r="EX49" s="50">
        <v>110.46249999999964</v>
      </c>
      <c r="EY49" s="50">
        <v>0</v>
      </c>
      <c r="EZ49" s="50">
        <v>0</v>
      </c>
      <c r="FA49" s="50">
        <v>227.5</v>
      </c>
      <c r="FB49" s="472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2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2"/>
      <c r="FM49" s="50">
        <v>80.624999999998181</v>
      </c>
      <c r="FN49" s="50">
        <v>0</v>
      </c>
      <c r="FO49" s="50">
        <v>0</v>
      </c>
      <c r="FP49" s="50">
        <v>282.50000000000728</v>
      </c>
      <c r="FQ49" s="472"/>
      <c r="FR49" s="50">
        <v>65.362499999999272</v>
      </c>
      <c r="FS49" s="50">
        <v>0</v>
      </c>
      <c r="FT49" s="50">
        <v>0</v>
      </c>
      <c r="FU49" s="50">
        <v>519.00000000000728</v>
      </c>
      <c r="FV49" s="472"/>
      <c r="FW49" s="50">
        <v>42.9249999999995</v>
      </c>
      <c r="FX49" s="50">
        <v>0</v>
      </c>
      <c r="FY49" s="50">
        <v>0</v>
      </c>
      <c r="FZ49" s="50">
        <v>0</v>
      </c>
      <c r="GA49" s="472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2"/>
      <c r="GG49" s="50">
        <v>161.425000000002</v>
      </c>
      <c r="GH49" s="50">
        <v>0</v>
      </c>
      <c r="GI49" s="50">
        <v>0</v>
      </c>
      <c r="GJ49" s="50">
        <v>0</v>
      </c>
      <c r="GK49" s="472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2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2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4565</v>
      </c>
      <c r="B50" s="46">
        <f t="shared" si="1"/>
        <v>23209.512500000095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2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2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72"/>
      <c r="S50" s="460">
        <v>0</v>
      </c>
      <c r="T50" s="50">
        <v>0</v>
      </c>
      <c r="U50" s="510">
        <v>226.57499999999976</v>
      </c>
      <c r="V50" s="50">
        <f>'Punten per wedstrijd'!F49</f>
        <v>386.99999999999955</v>
      </c>
      <c r="W50" s="472"/>
      <c r="X50" s="50">
        <v>0</v>
      </c>
      <c r="Y50" s="50">
        <v>0</v>
      </c>
      <c r="Z50" s="50">
        <v>283.12499999999983</v>
      </c>
      <c r="AA50" s="50">
        <v>193.49999999999955</v>
      </c>
      <c r="AB50" s="472"/>
      <c r="AC50" s="50">
        <v>0</v>
      </c>
      <c r="AD50" s="50">
        <v>0</v>
      </c>
      <c r="AE50" s="50">
        <v>497.8499999999998</v>
      </c>
      <c r="AF50" s="530">
        <v>906.89999999999964</v>
      </c>
      <c r="AG50" s="472"/>
      <c r="AH50" s="50">
        <v>0</v>
      </c>
      <c r="AI50" s="50">
        <v>0</v>
      </c>
      <c r="AJ50" s="50">
        <v>781.04999999999893</v>
      </c>
      <c r="AK50" s="50">
        <v>452.89999999999964</v>
      </c>
      <c r="AL50" s="472"/>
      <c r="AM50" s="50">
        <v>0</v>
      </c>
      <c r="AN50" s="50">
        <v>0</v>
      </c>
      <c r="AO50" s="50">
        <v>0</v>
      </c>
      <c r="AP50" s="50">
        <v>267.94999999999891</v>
      </c>
      <c r="AQ50" s="472"/>
      <c r="AR50" s="50">
        <v>0</v>
      </c>
      <c r="AS50" s="50">
        <v>0</v>
      </c>
      <c r="AT50" s="50">
        <v>0</v>
      </c>
      <c r="AU50" s="50">
        <v>150</v>
      </c>
      <c r="AV50" s="472"/>
      <c r="AW50" s="50">
        <v>0</v>
      </c>
      <c r="AX50" s="50">
        <v>0</v>
      </c>
      <c r="AY50" s="50">
        <v>0</v>
      </c>
      <c r="AZ50" s="50">
        <v>266.20000000000164</v>
      </c>
      <c r="BA50" s="472"/>
      <c r="BB50" s="50">
        <v>0</v>
      </c>
      <c r="BC50" s="50">
        <v>0</v>
      </c>
      <c r="BD50" s="50">
        <v>0</v>
      </c>
      <c r="BE50" s="50">
        <v>322.30000000000109</v>
      </c>
      <c r="BF50" s="472"/>
      <c r="BG50" s="50">
        <v>0</v>
      </c>
      <c r="BH50" s="50">
        <v>0</v>
      </c>
      <c r="BI50" s="50">
        <v>0</v>
      </c>
      <c r="BJ50" s="50">
        <v>213.60000000000127</v>
      </c>
      <c r="BK50" s="472"/>
      <c r="BL50" s="50">
        <v>0</v>
      </c>
      <c r="BM50" s="50">
        <v>0</v>
      </c>
      <c r="BN50" s="50">
        <v>0</v>
      </c>
      <c r="BO50" s="50">
        <v>420.25000000000182</v>
      </c>
      <c r="BP50" s="472"/>
      <c r="BQ50" s="50">
        <v>0</v>
      </c>
      <c r="BR50" s="50">
        <v>0</v>
      </c>
      <c r="BS50" s="50">
        <v>0</v>
      </c>
      <c r="BT50" s="50">
        <v>235.95000000000255</v>
      </c>
      <c r="BU50" s="472"/>
      <c r="BV50" s="50">
        <v>0</v>
      </c>
      <c r="BW50" s="50">
        <v>0</v>
      </c>
      <c r="BX50" s="50">
        <v>0</v>
      </c>
      <c r="BY50" s="50">
        <v>697.30000000000109</v>
      </c>
      <c r="BZ50" s="472"/>
      <c r="CA50" s="50">
        <v>0</v>
      </c>
      <c r="CB50" s="50">
        <v>0</v>
      </c>
      <c r="CC50" s="50">
        <v>0</v>
      </c>
      <c r="CD50" s="50">
        <v>142.20000000000073</v>
      </c>
      <c r="CE50" s="472"/>
      <c r="CF50" s="50">
        <v>0</v>
      </c>
      <c r="CG50" s="50">
        <v>0</v>
      </c>
      <c r="CH50" s="50">
        <v>0</v>
      </c>
      <c r="CI50" s="50">
        <v>211.50000000000182</v>
      </c>
      <c r="CJ50" s="472"/>
      <c r="CK50" s="50">
        <v>0</v>
      </c>
      <c r="CL50" s="50">
        <v>0</v>
      </c>
      <c r="CM50" s="50">
        <v>0</v>
      </c>
      <c r="CN50" s="50">
        <v>300.05000000000018</v>
      </c>
      <c r="CO50" s="472"/>
      <c r="CP50" s="50">
        <v>0</v>
      </c>
      <c r="CQ50" s="50">
        <v>0</v>
      </c>
      <c r="CR50" s="50">
        <v>0</v>
      </c>
      <c r="CS50" s="50">
        <v>433.30000000000018</v>
      </c>
      <c r="CT50" s="472"/>
      <c r="CU50" s="50">
        <v>0</v>
      </c>
      <c r="CV50" s="50">
        <v>0</v>
      </c>
      <c r="CW50" s="50">
        <v>0</v>
      </c>
      <c r="CX50" s="50">
        <v>550.20000000000437</v>
      </c>
      <c r="CY50" s="472"/>
      <c r="CZ50" s="50">
        <v>0</v>
      </c>
      <c r="DA50" s="50">
        <v>0</v>
      </c>
      <c r="DB50" s="50">
        <v>0</v>
      </c>
      <c r="DC50" s="50">
        <v>18.200000000004366</v>
      </c>
      <c r="DD50" s="472"/>
      <c r="DE50" s="50">
        <v>0</v>
      </c>
      <c r="DF50" s="50">
        <v>0</v>
      </c>
      <c r="DG50" s="50">
        <v>0</v>
      </c>
      <c r="DH50" s="50">
        <v>2194.9</v>
      </c>
      <c r="DI50" s="472"/>
      <c r="DJ50" s="50">
        <v>0</v>
      </c>
      <c r="DK50" s="50">
        <v>0</v>
      </c>
      <c r="DL50" s="50">
        <v>0</v>
      </c>
      <c r="DM50" s="50">
        <v>0</v>
      </c>
      <c r="DN50" s="472"/>
      <c r="DO50" s="50">
        <v>0</v>
      </c>
      <c r="DP50" s="50">
        <v>0</v>
      </c>
      <c r="DQ50" s="50">
        <v>0</v>
      </c>
      <c r="DR50" s="50">
        <v>858.70000000000073</v>
      </c>
      <c r="DS50" s="472"/>
      <c r="DT50" s="50">
        <v>0</v>
      </c>
      <c r="DU50" s="50">
        <v>0</v>
      </c>
      <c r="DV50" s="50">
        <v>0</v>
      </c>
      <c r="DW50" s="50">
        <v>296.20000000000073</v>
      </c>
      <c r="DX50" s="472"/>
      <c r="DY50" s="50">
        <v>0</v>
      </c>
      <c r="DZ50" s="50">
        <v>0</v>
      </c>
      <c r="EA50" s="50">
        <v>0</v>
      </c>
      <c r="EB50" s="50">
        <v>4109.350000000044</v>
      </c>
      <c r="EC50" s="472"/>
      <c r="ED50" s="50">
        <v>0</v>
      </c>
      <c r="EE50" s="50">
        <v>0</v>
      </c>
      <c r="EF50" s="50">
        <v>0</v>
      </c>
      <c r="EG50" s="50">
        <v>0</v>
      </c>
      <c r="EH50" s="472"/>
      <c r="EI50" s="50">
        <v>0</v>
      </c>
      <c r="EJ50" s="50">
        <v>0</v>
      </c>
      <c r="EK50" s="50">
        <v>0</v>
      </c>
      <c r="EL50" s="50">
        <v>291.80000000000655</v>
      </c>
      <c r="EM50" s="472"/>
      <c r="EN50" s="50">
        <v>0</v>
      </c>
      <c r="EO50" s="50">
        <v>0</v>
      </c>
      <c r="EP50" s="50">
        <v>0</v>
      </c>
      <c r="EQ50" s="50">
        <v>316.00000000000364</v>
      </c>
      <c r="ER50" s="472"/>
      <c r="ES50" s="50">
        <v>0</v>
      </c>
      <c r="ET50" s="50">
        <v>0</v>
      </c>
      <c r="EU50" s="50">
        <v>0</v>
      </c>
      <c r="EV50" s="50">
        <v>0</v>
      </c>
      <c r="EW50" s="472"/>
      <c r="EX50" s="50">
        <v>0</v>
      </c>
      <c r="EY50" s="50">
        <v>0</v>
      </c>
      <c r="EZ50" s="50">
        <v>0</v>
      </c>
      <c r="FA50" s="50">
        <v>248.90000000000509</v>
      </c>
      <c r="FB50" s="472"/>
      <c r="FC50" s="50">
        <v>0</v>
      </c>
      <c r="FD50" s="50">
        <v>0</v>
      </c>
      <c r="FE50" s="50">
        <v>0</v>
      </c>
      <c r="FF50" s="50">
        <v>2666.4</v>
      </c>
      <c r="FG50" s="472"/>
      <c r="FH50" s="50">
        <v>0</v>
      </c>
      <c r="FI50" s="50">
        <v>0</v>
      </c>
      <c r="FJ50" s="50">
        <v>0</v>
      </c>
      <c r="FK50" s="50">
        <v>262.60000000000582</v>
      </c>
      <c r="FL50" s="472"/>
      <c r="FM50" s="50">
        <v>0</v>
      </c>
      <c r="FN50" s="50">
        <v>0</v>
      </c>
      <c r="FO50" s="50">
        <v>0</v>
      </c>
      <c r="FP50" s="50">
        <v>113.10000000000218</v>
      </c>
      <c r="FQ50" s="472"/>
      <c r="FR50" s="50">
        <v>0</v>
      </c>
      <c r="FS50" s="50">
        <v>0</v>
      </c>
      <c r="FT50" s="50">
        <v>0</v>
      </c>
      <c r="FU50" s="50">
        <v>440.00000000000364</v>
      </c>
      <c r="FV50" s="472"/>
      <c r="FW50" s="50">
        <v>0</v>
      </c>
      <c r="FX50" s="50">
        <v>0</v>
      </c>
      <c r="FY50" s="50">
        <v>0</v>
      </c>
      <c r="FZ50" s="50">
        <v>0</v>
      </c>
      <c r="GA50" s="472"/>
      <c r="GB50" s="50">
        <v>0</v>
      </c>
      <c r="GC50" s="50">
        <v>0</v>
      </c>
      <c r="GD50" s="50">
        <v>0</v>
      </c>
      <c r="GE50" s="50">
        <v>270.20000000000073</v>
      </c>
      <c r="GF50" s="472"/>
      <c r="GG50" s="50">
        <v>0</v>
      </c>
      <c r="GH50" s="50">
        <v>0</v>
      </c>
      <c r="GI50" s="50">
        <v>0</v>
      </c>
      <c r="GJ50" s="50">
        <v>0</v>
      </c>
      <c r="GK50" s="472"/>
      <c r="GL50" s="50">
        <v>0</v>
      </c>
      <c r="GM50" s="50">
        <v>0</v>
      </c>
      <c r="GN50" s="50">
        <v>0</v>
      </c>
      <c r="GO50" s="50">
        <v>971.00000000000364</v>
      </c>
      <c r="GP50" s="472"/>
      <c r="GQ50" s="50">
        <v>0</v>
      </c>
      <c r="GR50" s="50">
        <v>0</v>
      </c>
      <c r="GS50" s="50">
        <v>0</v>
      </c>
      <c r="GT50" s="50">
        <v>239.5</v>
      </c>
      <c r="GU50" s="472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797</v>
      </c>
      <c r="B51" s="46">
        <f t="shared" si="1"/>
        <v>48322.074999999859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2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2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72"/>
      <c r="S51" s="460">
        <v>47.249999999999886</v>
      </c>
      <c r="T51" s="50">
        <v>127.54999999999995</v>
      </c>
      <c r="U51" s="510">
        <v>316.80000000000024</v>
      </c>
      <c r="V51" s="50">
        <f>'Punten per wedstrijd'!F50</f>
        <v>541.00000000000068</v>
      </c>
      <c r="W51" s="472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72"/>
      <c r="AC51" s="50">
        <v>58.599999999999909</v>
      </c>
      <c r="AD51" s="50">
        <v>180.50000000000023</v>
      </c>
      <c r="AE51" s="50">
        <v>515.99999999999966</v>
      </c>
      <c r="AF51" s="530">
        <v>812.49999999999909</v>
      </c>
      <c r="AG51" s="472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72"/>
      <c r="AM51" s="50">
        <v>127.74999999999977</v>
      </c>
      <c r="AN51" s="50">
        <v>245.29999999999973</v>
      </c>
      <c r="AO51" s="50">
        <v>288.375</v>
      </c>
      <c r="AP51" s="50">
        <v>413.94999999999982</v>
      </c>
      <c r="AQ51" s="472"/>
      <c r="AR51" s="50">
        <v>90.025000000000006</v>
      </c>
      <c r="AS51" s="50">
        <v>160.39999999999873</v>
      </c>
      <c r="AT51" s="50">
        <v>190.04999999999973</v>
      </c>
      <c r="AU51" s="50">
        <v>182</v>
      </c>
      <c r="AV51" s="472"/>
      <c r="AW51" s="50">
        <v>129.66249999999991</v>
      </c>
      <c r="AX51" s="50">
        <v>0</v>
      </c>
      <c r="AY51" s="50">
        <v>479.92500000000041</v>
      </c>
      <c r="AZ51" s="50">
        <v>285.59999999999945</v>
      </c>
      <c r="BA51" s="472"/>
      <c r="BB51" s="50">
        <v>122.67499999999973</v>
      </c>
      <c r="BC51" s="50">
        <v>0</v>
      </c>
      <c r="BD51" s="50">
        <v>222.22500000000014</v>
      </c>
      <c r="BE51" s="50">
        <v>376</v>
      </c>
      <c r="BF51" s="472"/>
      <c r="BG51" s="50">
        <v>57.800000000000182</v>
      </c>
      <c r="BH51" s="50">
        <v>239.69999999999982</v>
      </c>
      <c r="BI51" s="50">
        <v>351.22499999999945</v>
      </c>
      <c r="BJ51" s="50">
        <v>155.59999999999945</v>
      </c>
      <c r="BK51" s="472"/>
      <c r="BL51" s="50">
        <v>108.22499999999991</v>
      </c>
      <c r="BM51" s="50">
        <v>0</v>
      </c>
      <c r="BN51" s="50">
        <v>148.04999999999973</v>
      </c>
      <c r="BO51" s="50">
        <v>388.949999999998</v>
      </c>
      <c r="BP51" s="472"/>
      <c r="BQ51" s="50">
        <v>101.76250000000005</v>
      </c>
      <c r="BR51" s="50">
        <v>228.75</v>
      </c>
      <c r="BS51" s="50">
        <v>303.82500000000027</v>
      </c>
      <c r="BT51" s="50">
        <v>637.54999999999927</v>
      </c>
      <c r="BU51" s="472"/>
      <c r="BV51" s="50">
        <v>56.849999999999909</v>
      </c>
      <c r="BW51" s="50">
        <v>0</v>
      </c>
      <c r="BX51" s="50">
        <v>514.72500000000082</v>
      </c>
      <c r="BY51" s="50">
        <v>351.99999999999909</v>
      </c>
      <c r="BZ51" s="472"/>
      <c r="CA51" s="50">
        <v>95.599999999999454</v>
      </c>
      <c r="CB51" s="50">
        <v>0</v>
      </c>
      <c r="CC51" s="50">
        <v>332.47499999999945</v>
      </c>
      <c r="CD51" s="50">
        <v>455.99999999999818</v>
      </c>
      <c r="CE51" s="472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2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2"/>
      <c r="CP51" s="50">
        <v>58.399999999999636</v>
      </c>
      <c r="CQ51" s="50">
        <v>203.75</v>
      </c>
      <c r="CR51" s="50">
        <v>417.375</v>
      </c>
      <c r="CS51" s="50">
        <v>427.5</v>
      </c>
      <c r="CT51" s="472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2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2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2"/>
      <c r="DJ51" s="50">
        <v>55.300000000000182</v>
      </c>
      <c r="DK51" s="50">
        <v>0</v>
      </c>
      <c r="DL51" s="50">
        <v>0</v>
      </c>
      <c r="DM51" s="50">
        <v>0</v>
      </c>
      <c r="DN51" s="472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2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2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2"/>
      <c r="ED51" s="50">
        <v>0</v>
      </c>
      <c r="EE51" s="50">
        <v>0</v>
      </c>
      <c r="EF51" s="50">
        <v>0</v>
      </c>
      <c r="EG51" s="50">
        <v>0</v>
      </c>
      <c r="EH51" s="472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2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2"/>
      <c r="ES51" s="50">
        <v>79.499999999999091</v>
      </c>
      <c r="ET51" s="50">
        <v>315</v>
      </c>
      <c r="EU51" s="50">
        <v>404.69999999999891</v>
      </c>
      <c r="EV51" s="50">
        <v>0</v>
      </c>
      <c r="EW51" s="472"/>
      <c r="EX51" s="50">
        <v>82.924999999998363</v>
      </c>
      <c r="EY51" s="50">
        <v>0</v>
      </c>
      <c r="EZ51" s="50">
        <v>0</v>
      </c>
      <c r="FA51" s="50">
        <v>165.09999999999491</v>
      </c>
      <c r="FB51" s="472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2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2"/>
      <c r="FM51" s="50">
        <v>97.049999999996544</v>
      </c>
      <c r="FN51" s="50">
        <v>0</v>
      </c>
      <c r="FO51" s="50">
        <v>0</v>
      </c>
      <c r="FP51" s="50">
        <v>111.299999999992</v>
      </c>
      <c r="FQ51" s="472"/>
      <c r="FR51" s="50">
        <v>100.92499999999836</v>
      </c>
      <c r="FS51" s="50">
        <v>0</v>
      </c>
      <c r="FT51" s="50">
        <v>0</v>
      </c>
      <c r="FU51" s="50">
        <v>408.10000000000218</v>
      </c>
      <c r="FV51" s="472"/>
      <c r="FW51" s="50">
        <v>42.674999999999727</v>
      </c>
      <c r="FX51" s="50">
        <v>0</v>
      </c>
      <c r="FY51" s="50">
        <v>0</v>
      </c>
      <c r="FZ51" s="50">
        <v>0</v>
      </c>
      <c r="GA51" s="472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2"/>
      <c r="GG51" s="50">
        <v>48.225000000000364</v>
      </c>
      <c r="GH51" s="50">
        <v>0</v>
      </c>
      <c r="GI51" s="50">
        <v>0</v>
      </c>
      <c r="GJ51" s="50">
        <v>0</v>
      </c>
      <c r="GK51" s="472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2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2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60952.73749999977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2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2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72"/>
      <c r="S52" s="460">
        <v>56.624999999999773</v>
      </c>
      <c r="T52" s="50">
        <v>51.699999999999704</v>
      </c>
      <c r="U52" s="510">
        <v>143.99999999999966</v>
      </c>
      <c r="V52" s="50">
        <f>'Punten per wedstrijd'!F51</f>
        <v>255.69999999999982</v>
      </c>
      <c r="W52" s="472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72"/>
      <c r="AC52" s="50">
        <v>128.8499999999998</v>
      </c>
      <c r="AD52" s="50">
        <v>430.00000000000045</v>
      </c>
      <c r="AE52" s="50">
        <v>687.6749999999987</v>
      </c>
      <c r="AF52" s="530">
        <v>1045.5999999999995</v>
      </c>
      <c r="AG52" s="472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72"/>
      <c r="AM52" s="50">
        <v>131.8250000000005</v>
      </c>
      <c r="AN52" s="50">
        <v>255.14999999999964</v>
      </c>
      <c r="AO52" s="50">
        <v>345.22500000000082</v>
      </c>
      <c r="AP52" s="50">
        <v>410.199999999998</v>
      </c>
      <c r="AQ52" s="472"/>
      <c r="AR52" s="50">
        <v>67.25</v>
      </c>
      <c r="AS52" s="50">
        <v>75.349999999999454</v>
      </c>
      <c r="AT52" s="50">
        <v>153.00000000000068</v>
      </c>
      <c r="AU52" s="50">
        <v>222.29999999999927</v>
      </c>
      <c r="AV52" s="472"/>
      <c r="AW52" s="50">
        <v>193.95000000000073</v>
      </c>
      <c r="AX52" s="50">
        <v>0</v>
      </c>
      <c r="AY52" s="50">
        <v>178.12500000000068</v>
      </c>
      <c r="AZ52" s="50">
        <v>1225.2000000000007</v>
      </c>
      <c r="BA52" s="472"/>
      <c r="BB52" s="50">
        <v>46.300000000000182</v>
      </c>
      <c r="BC52" s="50">
        <v>0</v>
      </c>
      <c r="BD52" s="50">
        <v>233.02500000000055</v>
      </c>
      <c r="BE52" s="50">
        <v>454.89999999999873</v>
      </c>
      <c r="BF52" s="472"/>
      <c r="BG52" s="50">
        <v>70.450000000000728</v>
      </c>
      <c r="BH52" s="50">
        <v>108.5</v>
      </c>
      <c r="BI52" s="50">
        <v>205.27500000000123</v>
      </c>
      <c r="BJ52" s="50">
        <v>435.79999999999836</v>
      </c>
      <c r="BK52" s="472"/>
      <c r="BL52" s="50">
        <v>74.800000000000182</v>
      </c>
      <c r="BM52" s="50">
        <v>0</v>
      </c>
      <c r="BN52" s="50">
        <v>82.125</v>
      </c>
      <c r="BO52" s="50">
        <v>251.5</v>
      </c>
      <c r="BP52" s="472"/>
      <c r="BQ52" s="50">
        <v>92.75</v>
      </c>
      <c r="BR52" s="50">
        <v>92.749999999999091</v>
      </c>
      <c r="BS52" s="50">
        <v>310.19999999999959</v>
      </c>
      <c r="BT52" s="50">
        <v>274.99999999999818</v>
      </c>
      <c r="BU52" s="472"/>
      <c r="BV52" s="50">
        <v>137.55000000000018</v>
      </c>
      <c r="BW52" s="50">
        <v>0</v>
      </c>
      <c r="BX52" s="50">
        <v>777.30000000000109</v>
      </c>
      <c r="BY52" s="50">
        <v>603.29999999999927</v>
      </c>
      <c r="BZ52" s="472"/>
      <c r="CA52" s="50">
        <v>35.125000000000227</v>
      </c>
      <c r="CB52" s="50">
        <v>0</v>
      </c>
      <c r="CC52" s="50">
        <v>146.84999999999127</v>
      </c>
      <c r="CD52" s="50">
        <v>144.39999999999964</v>
      </c>
      <c r="CE52" s="472"/>
      <c r="CF52" s="50">
        <v>71.900000000000091</v>
      </c>
      <c r="CG52" s="50">
        <v>0</v>
      </c>
      <c r="CH52" s="50">
        <v>421.34999999999945</v>
      </c>
      <c r="CI52" s="50">
        <v>100</v>
      </c>
      <c r="CJ52" s="472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2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2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2"/>
      <c r="CZ52" s="50">
        <v>8.5749999999989086</v>
      </c>
      <c r="DA52" s="50">
        <v>0</v>
      </c>
      <c r="DB52" s="50">
        <v>79.199999999998909</v>
      </c>
      <c r="DC52" s="50">
        <v>36</v>
      </c>
      <c r="DD52" s="472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2"/>
      <c r="DJ52" s="50">
        <v>127.99999999999955</v>
      </c>
      <c r="DK52" s="50">
        <v>0</v>
      </c>
      <c r="DL52" s="50">
        <v>0</v>
      </c>
      <c r="DM52" s="50">
        <v>0</v>
      </c>
      <c r="DN52" s="472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2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2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2"/>
      <c r="ED52" s="50">
        <v>0</v>
      </c>
      <c r="EE52" s="50">
        <v>0</v>
      </c>
      <c r="EF52" s="50">
        <v>0</v>
      </c>
      <c r="EG52" s="50">
        <v>0</v>
      </c>
      <c r="EH52" s="472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2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2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2"/>
      <c r="EX52" s="50">
        <v>23.225000000000364</v>
      </c>
      <c r="EY52" s="50">
        <v>0</v>
      </c>
      <c r="EZ52" s="50">
        <v>0</v>
      </c>
      <c r="FA52" s="50">
        <v>375.5</v>
      </c>
      <c r="FB52" s="472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2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2"/>
      <c r="FM52" s="50">
        <v>100.37500000000182</v>
      </c>
      <c r="FN52" s="50">
        <v>0</v>
      </c>
      <c r="FO52" s="50">
        <v>0</v>
      </c>
      <c r="FP52" s="50">
        <v>395</v>
      </c>
      <c r="FQ52" s="472"/>
      <c r="FR52" s="50">
        <v>45.625000000000909</v>
      </c>
      <c r="FS52" s="50">
        <v>0</v>
      </c>
      <c r="FT52" s="50">
        <v>0</v>
      </c>
      <c r="FU52" s="50">
        <v>346.40000000000146</v>
      </c>
      <c r="FV52" s="472"/>
      <c r="FW52" s="50">
        <v>2.1000000000001364</v>
      </c>
      <c r="FX52" s="50">
        <v>0</v>
      </c>
      <c r="FY52" s="50">
        <v>0</v>
      </c>
      <c r="FZ52" s="50">
        <v>0</v>
      </c>
      <c r="GA52" s="472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2"/>
      <c r="GG52" s="50">
        <v>127.57500000000164</v>
      </c>
      <c r="GH52" s="50">
        <v>0</v>
      </c>
      <c r="GI52" s="50">
        <v>0</v>
      </c>
      <c r="GJ52" s="50">
        <v>0</v>
      </c>
      <c r="GK52" s="472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2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2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53713.437499999818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2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2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72"/>
      <c r="S53" s="460">
        <v>48.050000000000068</v>
      </c>
      <c r="T53" s="50">
        <v>103.79999999999984</v>
      </c>
      <c r="U53" s="510">
        <v>132.07500000000044</v>
      </c>
      <c r="V53" s="50">
        <f>'Punten per wedstrijd'!F52</f>
        <v>121.89999999999918</v>
      </c>
      <c r="W53" s="472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72"/>
      <c r="AC53" s="50">
        <v>218.09999999999994</v>
      </c>
      <c r="AD53" s="50">
        <v>423.20000000000005</v>
      </c>
      <c r="AE53" s="50">
        <v>661.87499999999966</v>
      </c>
      <c r="AF53" s="530">
        <v>1007.4000000000001</v>
      </c>
      <c r="AG53" s="472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72"/>
      <c r="AM53" s="50">
        <v>129.48749999999995</v>
      </c>
      <c r="AN53" s="50">
        <v>148.20000000000005</v>
      </c>
      <c r="AO53" s="50">
        <v>345.97500000000014</v>
      </c>
      <c r="AP53" s="50">
        <v>609.29999999999927</v>
      </c>
      <c r="AQ53" s="472"/>
      <c r="AR53" s="50">
        <v>35.700000000000003</v>
      </c>
      <c r="AS53" s="50">
        <v>0</v>
      </c>
      <c r="AT53" s="50">
        <v>22.049999999999727</v>
      </c>
      <c r="AU53" s="50">
        <v>626.10000000000036</v>
      </c>
      <c r="AV53" s="472"/>
      <c r="AW53" s="50">
        <v>229.72500000000059</v>
      </c>
      <c r="AX53" s="50">
        <v>0</v>
      </c>
      <c r="AY53" s="50">
        <v>155.02500000000123</v>
      </c>
      <c r="AZ53" s="50">
        <v>504.39999999999873</v>
      </c>
      <c r="BA53" s="472"/>
      <c r="BB53" s="50">
        <v>62.75</v>
      </c>
      <c r="BC53" s="50">
        <v>0</v>
      </c>
      <c r="BD53" s="50">
        <v>308.17499999999973</v>
      </c>
      <c r="BE53" s="50">
        <v>302.39999999999964</v>
      </c>
      <c r="BF53" s="472"/>
      <c r="BG53" s="50">
        <v>42.875000000000682</v>
      </c>
      <c r="BH53" s="50">
        <v>43.649999999997817</v>
      </c>
      <c r="BI53" s="50">
        <v>202.42500000000041</v>
      </c>
      <c r="BJ53" s="50">
        <v>363.59999999999945</v>
      </c>
      <c r="BK53" s="472"/>
      <c r="BL53" s="50">
        <v>53.750000000000682</v>
      </c>
      <c r="BM53" s="50">
        <v>0</v>
      </c>
      <c r="BN53" s="50">
        <v>151.05000000000177</v>
      </c>
      <c r="BO53" s="50">
        <v>432.39999999999873</v>
      </c>
      <c r="BP53" s="472"/>
      <c r="BQ53" s="50">
        <v>96.050000000000637</v>
      </c>
      <c r="BR53" s="50">
        <v>149.04999999999654</v>
      </c>
      <c r="BS53" s="50">
        <v>364.65000000000123</v>
      </c>
      <c r="BT53" s="50">
        <v>335.99999999999818</v>
      </c>
      <c r="BU53" s="472"/>
      <c r="BV53" s="50">
        <v>200.32500000000005</v>
      </c>
      <c r="BW53" s="50">
        <v>0</v>
      </c>
      <c r="BX53" s="50">
        <v>564.22500000000218</v>
      </c>
      <c r="BY53" s="50">
        <v>679.20000000000073</v>
      </c>
      <c r="BZ53" s="472"/>
      <c r="CA53" s="50">
        <v>55.575000000000045</v>
      </c>
      <c r="CB53" s="50">
        <v>0</v>
      </c>
      <c r="CC53" s="50">
        <v>193.27499999999782</v>
      </c>
      <c r="CD53" s="50">
        <v>273.70000000000255</v>
      </c>
      <c r="CE53" s="472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2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2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2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2"/>
      <c r="CZ53" s="50">
        <v>9.75</v>
      </c>
      <c r="DA53" s="50">
        <v>0</v>
      </c>
      <c r="DB53" s="50">
        <v>193.724999999994</v>
      </c>
      <c r="DC53" s="50">
        <v>247.89999999999964</v>
      </c>
      <c r="DD53" s="472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2"/>
      <c r="DJ53" s="50">
        <v>143.70000000000073</v>
      </c>
      <c r="DK53" s="50">
        <v>0</v>
      </c>
      <c r="DL53" s="50">
        <v>0</v>
      </c>
      <c r="DM53" s="50">
        <v>0</v>
      </c>
      <c r="DN53" s="472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2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2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2"/>
      <c r="ED53" s="50">
        <v>0</v>
      </c>
      <c r="EE53" s="50">
        <v>0</v>
      </c>
      <c r="EF53" s="50">
        <v>0</v>
      </c>
      <c r="EG53" s="50">
        <v>0</v>
      </c>
      <c r="EH53" s="472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2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2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2"/>
      <c r="EX53" s="50">
        <v>26.750000000000909</v>
      </c>
      <c r="EY53" s="50">
        <v>0</v>
      </c>
      <c r="EZ53" s="50">
        <v>0</v>
      </c>
      <c r="FA53" s="50">
        <v>364.79999999999927</v>
      </c>
      <c r="FB53" s="472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2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2"/>
      <c r="FM53" s="50">
        <v>72.249999999999091</v>
      </c>
      <c r="FN53" s="50">
        <v>0</v>
      </c>
      <c r="FO53" s="50">
        <v>0</v>
      </c>
      <c r="FP53" s="50">
        <v>164.10000000000582</v>
      </c>
      <c r="FQ53" s="472"/>
      <c r="FR53" s="50">
        <v>19.199999999999818</v>
      </c>
      <c r="FS53" s="50">
        <v>0</v>
      </c>
      <c r="FT53" s="50">
        <v>0</v>
      </c>
      <c r="FU53" s="50">
        <v>305.30000000000655</v>
      </c>
      <c r="FV53" s="472"/>
      <c r="FW53" s="50">
        <v>72.150000000000091</v>
      </c>
      <c r="FX53" s="50">
        <v>0</v>
      </c>
      <c r="FY53" s="50">
        <v>0</v>
      </c>
      <c r="FZ53" s="50">
        <v>0</v>
      </c>
      <c r="GA53" s="472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2"/>
      <c r="GG53" s="50">
        <v>139.52499999999873</v>
      </c>
      <c r="GH53" s="50">
        <v>0</v>
      </c>
      <c r="GI53" s="50">
        <v>0</v>
      </c>
      <c r="GJ53" s="50">
        <v>0</v>
      </c>
      <c r="GK53" s="472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2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2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3396</v>
      </c>
      <c r="B54" s="46">
        <f t="shared" si="1"/>
        <v>2824.9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2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2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72"/>
      <c r="S54" s="460">
        <v>0</v>
      </c>
      <c r="T54" s="50">
        <v>0</v>
      </c>
      <c r="U54" s="510">
        <v>0</v>
      </c>
      <c r="V54" s="50">
        <f>'Punten per wedstrijd'!F53</f>
        <v>515</v>
      </c>
      <c r="W54" s="472"/>
      <c r="X54" s="50">
        <v>0</v>
      </c>
      <c r="Y54" s="50">
        <v>0</v>
      </c>
      <c r="Z54" s="50">
        <v>0</v>
      </c>
      <c r="AA54" s="50">
        <v>249.40000000000009</v>
      </c>
      <c r="AB54" s="472"/>
      <c r="AC54" s="50">
        <v>0</v>
      </c>
      <c r="AD54" s="50">
        <v>0</v>
      </c>
      <c r="AE54" s="50">
        <v>0</v>
      </c>
      <c r="AF54" s="530">
        <v>630.50000000000045</v>
      </c>
      <c r="AG54" s="472"/>
      <c r="AH54" s="50">
        <v>0</v>
      </c>
      <c r="AI54" s="50">
        <v>0</v>
      </c>
      <c r="AJ54" s="50">
        <v>0</v>
      </c>
      <c r="AK54" s="50">
        <v>601.99999999999955</v>
      </c>
      <c r="AL54" s="472"/>
      <c r="AM54" s="50"/>
      <c r="AN54" s="50"/>
      <c r="AO54" s="50"/>
      <c r="AP54" s="50"/>
      <c r="AQ54" s="472"/>
      <c r="AR54" s="50"/>
      <c r="AS54" s="50"/>
      <c r="AT54" s="50"/>
      <c r="AU54" s="50"/>
      <c r="AV54" s="472"/>
      <c r="AW54" s="50"/>
      <c r="AX54" s="50"/>
      <c r="AY54" s="50"/>
      <c r="AZ54" s="50"/>
      <c r="BA54" s="472"/>
      <c r="BB54" s="50"/>
      <c r="BC54" s="50"/>
      <c r="BD54" s="50"/>
      <c r="BE54" s="50"/>
      <c r="BF54" s="472"/>
      <c r="BG54" s="50"/>
      <c r="BH54" s="50"/>
      <c r="BI54" s="50"/>
      <c r="BJ54" s="50"/>
      <c r="BK54" s="472"/>
      <c r="BL54" s="50"/>
      <c r="BM54" s="50"/>
      <c r="BN54" s="50"/>
      <c r="BO54" s="50"/>
      <c r="BP54" s="472"/>
      <c r="BQ54" s="50"/>
      <c r="BR54" s="50"/>
      <c r="BS54" s="50"/>
      <c r="BT54" s="50"/>
      <c r="BU54" s="472"/>
      <c r="BV54" s="50"/>
      <c r="BW54" s="50"/>
      <c r="BX54" s="50"/>
      <c r="BY54" s="50"/>
      <c r="BZ54" s="472"/>
      <c r="CA54" s="50"/>
      <c r="CB54" s="50"/>
      <c r="CC54" s="50"/>
      <c r="CD54" s="50"/>
      <c r="CE54" s="472"/>
      <c r="CF54" s="50"/>
      <c r="CG54" s="50"/>
      <c r="CH54" s="50"/>
      <c r="CI54" s="50"/>
      <c r="CJ54" s="472"/>
      <c r="CK54" s="50"/>
      <c r="CL54" s="50"/>
      <c r="CM54" s="50"/>
      <c r="CN54" s="50"/>
      <c r="CO54" s="472"/>
      <c r="CP54" s="50"/>
      <c r="CQ54" s="50"/>
      <c r="CR54" s="50"/>
      <c r="CS54" s="50"/>
      <c r="CT54" s="472"/>
      <c r="CU54" s="50"/>
      <c r="CV54" s="50"/>
      <c r="CW54" s="50"/>
      <c r="CX54" s="50"/>
      <c r="CY54" s="472"/>
      <c r="CZ54" s="50"/>
      <c r="DA54" s="50"/>
      <c r="DB54" s="50"/>
      <c r="DC54" s="50"/>
      <c r="DD54" s="472"/>
      <c r="DE54" s="50"/>
      <c r="DF54" s="50"/>
      <c r="DG54" s="50"/>
      <c r="DH54" s="50"/>
      <c r="DI54" s="472"/>
      <c r="DJ54" s="50"/>
      <c r="DK54" s="50"/>
      <c r="DL54" s="50"/>
      <c r="DM54" s="50"/>
      <c r="DN54" s="472"/>
      <c r="DO54" s="50"/>
      <c r="DP54" s="50"/>
      <c r="DQ54" s="50"/>
      <c r="DR54" s="50"/>
      <c r="DS54" s="472"/>
      <c r="DT54" s="50"/>
      <c r="DU54" s="50"/>
      <c r="DV54" s="50"/>
      <c r="DW54" s="50"/>
      <c r="DX54" s="472"/>
      <c r="DY54" s="50"/>
      <c r="DZ54" s="50"/>
      <c r="EA54" s="50"/>
      <c r="EB54" s="50"/>
      <c r="EC54" s="472"/>
      <c r="ED54" s="50"/>
      <c r="EE54" s="50"/>
      <c r="EF54" s="50"/>
      <c r="EG54" s="50"/>
      <c r="EH54" s="472"/>
      <c r="EI54" s="50"/>
      <c r="EJ54" s="50"/>
      <c r="EK54" s="50"/>
      <c r="EL54" s="50"/>
      <c r="EM54" s="472"/>
      <c r="EN54" s="50"/>
      <c r="EO54" s="50"/>
      <c r="EP54" s="50"/>
      <c r="EQ54" s="50"/>
      <c r="ER54" s="472"/>
      <c r="ES54" s="50"/>
      <c r="ET54" s="50"/>
      <c r="EU54" s="50"/>
      <c r="EV54" s="50"/>
      <c r="EW54" s="472"/>
      <c r="EX54" s="50"/>
      <c r="EY54" s="50"/>
      <c r="EZ54" s="50"/>
      <c r="FA54" s="50"/>
      <c r="FB54" s="472"/>
      <c r="FC54" s="50"/>
      <c r="FD54" s="50"/>
      <c r="FE54" s="50"/>
      <c r="FF54" s="50"/>
      <c r="FG54" s="472"/>
      <c r="FH54" s="50"/>
      <c r="FI54" s="50"/>
      <c r="FJ54" s="50"/>
      <c r="FK54" s="50"/>
      <c r="FL54" s="472"/>
      <c r="FM54" s="50"/>
      <c r="FN54" s="50"/>
      <c r="FO54" s="50"/>
      <c r="FP54" s="50"/>
      <c r="FQ54" s="472"/>
      <c r="FR54" s="50"/>
      <c r="FS54" s="50"/>
      <c r="FT54" s="50"/>
      <c r="FU54" s="50"/>
      <c r="FV54" s="472"/>
      <c r="FW54" s="50"/>
      <c r="FX54" s="50"/>
      <c r="FY54" s="50"/>
      <c r="FZ54" s="50"/>
      <c r="GA54" s="472"/>
      <c r="GB54" s="50"/>
      <c r="GC54" s="50"/>
      <c r="GD54" s="50"/>
      <c r="GE54" s="50"/>
      <c r="GF54" s="472"/>
      <c r="GG54" s="50"/>
      <c r="GH54" s="50"/>
      <c r="GI54" s="50"/>
      <c r="GJ54" s="50"/>
      <c r="GK54" s="472"/>
      <c r="GL54" s="50"/>
      <c r="GM54" s="50"/>
      <c r="GN54" s="50"/>
      <c r="GO54" s="50"/>
      <c r="GP54" s="472"/>
      <c r="GQ54" s="50"/>
      <c r="GR54" s="50"/>
      <c r="GS54" s="50"/>
      <c r="GT54" s="50"/>
      <c r="GU54" s="472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2041</v>
      </c>
      <c r="B55" s="46">
        <f t="shared" si="1"/>
        <v>16401.575000000066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2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2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72"/>
      <c r="S55" s="460">
        <v>0</v>
      </c>
      <c r="T55" s="50">
        <v>0</v>
      </c>
      <c r="U55" s="510">
        <v>271.7999999999999</v>
      </c>
      <c r="V55" s="50">
        <f>'Punten per wedstrijd'!F54</f>
        <v>34.100000000000136</v>
      </c>
      <c r="W55" s="472"/>
      <c r="X55" s="50">
        <v>0</v>
      </c>
      <c r="Y55" s="50">
        <v>0</v>
      </c>
      <c r="Z55" s="50">
        <v>415.50000000000034</v>
      </c>
      <c r="AA55" s="50">
        <v>81.699999999999363</v>
      </c>
      <c r="AB55" s="472"/>
      <c r="AC55" s="50">
        <v>0</v>
      </c>
      <c r="AD55" s="50">
        <v>0</v>
      </c>
      <c r="AE55" s="50">
        <v>228.2249999999998</v>
      </c>
      <c r="AF55" s="530">
        <v>722.69999999999982</v>
      </c>
      <c r="AG55" s="472"/>
      <c r="AH55" s="50">
        <v>0</v>
      </c>
      <c r="AI55" s="50">
        <v>0</v>
      </c>
      <c r="AJ55" s="50">
        <v>424.6500000000006</v>
      </c>
      <c r="AK55" s="50">
        <v>640.80000000000018</v>
      </c>
      <c r="AL55" s="472"/>
      <c r="AM55" s="50">
        <v>0</v>
      </c>
      <c r="AN55" s="50">
        <v>0</v>
      </c>
      <c r="AO55" s="50">
        <v>0</v>
      </c>
      <c r="AP55" s="50">
        <v>499.60000000000127</v>
      </c>
      <c r="AQ55" s="472"/>
      <c r="AR55" s="50">
        <v>0</v>
      </c>
      <c r="AS55" s="50">
        <v>0</v>
      </c>
      <c r="AT55" s="50">
        <v>0</v>
      </c>
      <c r="AU55" s="50">
        <v>60.000000000001364</v>
      </c>
      <c r="AV55" s="472"/>
      <c r="AW55" s="50">
        <v>0</v>
      </c>
      <c r="AX55" s="50">
        <v>0</v>
      </c>
      <c r="AY55" s="50">
        <v>0</v>
      </c>
      <c r="AZ55" s="50">
        <v>347.30000000000109</v>
      </c>
      <c r="BA55" s="472"/>
      <c r="BB55" s="50">
        <v>0</v>
      </c>
      <c r="BC55" s="50">
        <v>0</v>
      </c>
      <c r="BD55" s="50">
        <v>0</v>
      </c>
      <c r="BE55" s="50">
        <v>220.00000000000182</v>
      </c>
      <c r="BF55" s="472"/>
      <c r="BG55" s="50">
        <v>0</v>
      </c>
      <c r="BH55" s="50">
        <v>0</v>
      </c>
      <c r="BI55" s="50">
        <v>0</v>
      </c>
      <c r="BJ55" s="50">
        <v>122.50000000000091</v>
      </c>
      <c r="BK55" s="472"/>
      <c r="BL55" s="50">
        <v>0</v>
      </c>
      <c r="BM55" s="50">
        <v>0</v>
      </c>
      <c r="BN55" s="50">
        <v>0</v>
      </c>
      <c r="BO55" s="50">
        <v>342.00000000000091</v>
      </c>
      <c r="BP55" s="472"/>
      <c r="BQ55" s="50">
        <v>0</v>
      </c>
      <c r="BR55" s="50">
        <v>0</v>
      </c>
      <c r="BS55" s="50">
        <v>0</v>
      </c>
      <c r="BT55" s="50">
        <v>608.50000000000091</v>
      </c>
      <c r="BU55" s="472"/>
      <c r="BV55" s="50">
        <v>0</v>
      </c>
      <c r="BW55" s="50">
        <v>0</v>
      </c>
      <c r="BX55" s="50">
        <v>0</v>
      </c>
      <c r="BY55" s="50">
        <v>381.30000000000018</v>
      </c>
      <c r="BZ55" s="472"/>
      <c r="CA55" s="50">
        <v>0</v>
      </c>
      <c r="CB55" s="50">
        <v>0</v>
      </c>
      <c r="CC55" s="50">
        <v>0</v>
      </c>
      <c r="CD55" s="50">
        <v>412.69999999999982</v>
      </c>
      <c r="CE55" s="472"/>
      <c r="CF55" s="50">
        <v>0</v>
      </c>
      <c r="CG55" s="50">
        <v>0</v>
      </c>
      <c r="CH55" s="50">
        <v>0</v>
      </c>
      <c r="CI55" s="50">
        <v>225.10000000000036</v>
      </c>
      <c r="CJ55" s="472"/>
      <c r="CK55" s="50">
        <v>0</v>
      </c>
      <c r="CL55" s="50">
        <v>0</v>
      </c>
      <c r="CM55" s="50">
        <v>0</v>
      </c>
      <c r="CN55" s="50">
        <v>399.69999999999982</v>
      </c>
      <c r="CO55" s="472"/>
      <c r="CP55" s="50">
        <v>0</v>
      </c>
      <c r="CQ55" s="50">
        <v>0</v>
      </c>
      <c r="CR55" s="50">
        <v>0</v>
      </c>
      <c r="CS55" s="50">
        <v>238.00000000000091</v>
      </c>
      <c r="CT55" s="472"/>
      <c r="CU55" s="50">
        <v>0</v>
      </c>
      <c r="CV55" s="50">
        <v>0</v>
      </c>
      <c r="CW55" s="50">
        <v>0</v>
      </c>
      <c r="CX55" s="50">
        <v>439.60000000000127</v>
      </c>
      <c r="CY55" s="472"/>
      <c r="CZ55" s="50">
        <v>0</v>
      </c>
      <c r="DA55" s="50">
        <v>0</v>
      </c>
      <c r="DB55" s="50">
        <v>0</v>
      </c>
      <c r="DC55" s="50">
        <v>168.10000000000127</v>
      </c>
      <c r="DD55" s="472"/>
      <c r="DE55" s="50">
        <v>0</v>
      </c>
      <c r="DF55" s="50">
        <v>0</v>
      </c>
      <c r="DG55" s="50">
        <v>0</v>
      </c>
      <c r="DH55" s="50">
        <v>2092.5000000000005</v>
      </c>
      <c r="DI55" s="472"/>
      <c r="DJ55" s="50">
        <v>0</v>
      </c>
      <c r="DK55" s="50">
        <v>0</v>
      </c>
      <c r="DL55" s="50">
        <v>0</v>
      </c>
      <c r="DM55" s="50">
        <v>0</v>
      </c>
      <c r="DN55" s="472"/>
      <c r="DO55" s="50">
        <v>0</v>
      </c>
      <c r="DP55" s="50">
        <v>0</v>
      </c>
      <c r="DQ55" s="50">
        <v>0</v>
      </c>
      <c r="DR55" s="50">
        <v>245.79999999999927</v>
      </c>
      <c r="DS55" s="472"/>
      <c r="DT55" s="50">
        <v>0</v>
      </c>
      <c r="DU55" s="50">
        <v>0</v>
      </c>
      <c r="DV55" s="50">
        <v>0</v>
      </c>
      <c r="DW55" s="50">
        <v>219.50000000000364</v>
      </c>
      <c r="DX55" s="472"/>
      <c r="DY55" s="50">
        <v>0</v>
      </c>
      <c r="DZ55" s="50">
        <v>0</v>
      </c>
      <c r="EA55" s="50">
        <v>0</v>
      </c>
      <c r="EB55" s="50">
        <v>2373.4000000000597</v>
      </c>
      <c r="EC55" s="472"/>
      <c r="ED55" s="50">
        <v>0</v>
      </c>
      <c r="EE55" s="50">
        <v>0</v>
      </c>
      <c r="EF55" s="50">
        <v>0</v>
      </c>
      <c r="EG55" s="50">
        <v>0</v>
      </c>
      <c r="EH55" s="472"/>
      <c r="EI55" s="50">
        <v>0</v>
      </c>
      <c r="EJ55" s="50">
        <v>0</v>
      </c>
      <c r="EK55" s="50">
        <v>0</v>
      </c>
      <c r="EL55" s="50">
        <v>8.4000000000014552</v>
      </c>
      <c r="EM55" s="472"/>
      <c r="EN55" s="50">
        <v>0</v>
      </c>
      <c r="EO55" s="50">
        <v>0</v>
      </c>
      <c r="EP55" s="50">
        <v>0</v>
      </c>
      <c r="EQ55" s="50">
        <v>82.599999999998545</v>
      </c>
      <c r="ER55" s="472"/>
      <c r="ES55" s="50">
        <v>0</v>
      </c>
      <c r="ET55" s="50">
        <v>0</v>
      </c>
      <c r="EU55" s="50">
        <v>0</v>
      </c>
      <c r="EV55" s="50">
        <v>0</v>
      </c>
      <c r="EW55" s="472"/>
      <c r="EX55" s="50">
        <v>0</v>
      </c>
      <c r="EY55" s="50">
        <v>0</v>
      </c>
      <c r="EZ55" s="50">
        <v>0</v>
      </c>
      <c r="FA55" s="50">
        <v>42</v>
      </c>
      <c r="FB55" s="472"/>
      <c r="FC55" s="50">
        <v>0</v>
      </c>
      <c r="FD55" s="50">
        <v>0</v>
      </c>
      <c r="FE55" s="50">
        <v>0</v>
      </c>
      <c r="FF55" s="50">
        <v>877.1</v>
      </c>
      <c r="FG55" s="472"/>
      <c r="FH55" s="50">
        <v>0</v>
      </c>
      <c r="FI55" s="50">
        <v>0</v>
      </c>
      <c r="FJ55" s="50">
        <v>0</v>
      </c>
      <c r="FK55" s="50">
        <v>24.299999999999272</v>
      </c>
      <c r="FL55" s="472"/>
      <c r="FM55" s="50">
        <v>0</v>
      </c>
      <c r="FN55" s="50">
        <v>0</v>
      </c>
      <c r="FO55" s="50">
        <v>0</v>
      </c>
      <c r="FP55" s="50">
        <v>205.09999999999673</v>
      </c>
      <c r="FQ55" s="472"/>
      <c r="FR55" s="50">
        <v>0</v>
      </c>
      <c r="FS55" s="50">
        <v>0</v>
      </c>
      <c r="FT55" s="50">
        <v>0</v>
      </c>
      <c r="FU55" s="50">
        <v>401.20000000000073</v>
      </c>
      <c r="FV55" s="472"/>
      <c r="FW55" s="50">
        <v>0</v>
      </c>
      <c r="FX55" s="50">
        <v>0</v>
      </c>
      <c r="FY55" s="50">
        <v>0</v>
      </c>
      <c r="FZ55" s="50">
        <v>0</v>
      </c>
      <c r="GA55" s="472"/>
      <c r="GB55" s="50">
        <v>0</v>
      </c>
      <c r="GC55" s="50">
        <v>0</v>
      </c>
      <c r="GD55" s="50">
        <v>0</v>
      </c>
      <c r="GE55" s="50">
        <v>364.89999999999782</v>
      </c>
      <c r="GF55" s="472"/>
      <c r="GG55" s="50">
        <v>0</v>
      </c>
      <c r="GH55" s="50">
        <v>0</v>
      </c>
      <c r="GI55" s="50">
        <v>0</v>
      </c>
      <c r="GJ55" s="50">
        <v>0</v>
      </c>
      <c r="GK55" s="472"/>
      <c r="GL55" s="50">
        <v>0</v>
      </c>
      <c r="GM55" s="50">
        <v>0</v>
      </c>
      <c r="GN55" s="50">
        <v>0</v>
      </c>
      <c r="GO55" s="50">
        <v>385.59999999998763</v>
      </c>
      <c r="GP55" s="472"/>
      <c r="GQ55" s="50">
        <v>0</v>
      </c>
      <c r="GR55" s="50">
        <v>0</v>
      </c>
      <c r="GS55" s="50">
        <v>0</v>
      </c>
      <c r="GT55" s="50">
        <v>220.00000000000728</v>
      </c>
      <c r="GU55" s="472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3406</v>
      </c>
      <c r="B56" s="46">
        <f t="shared" si="1"/>
        <v>3014.2999999999943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2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2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72"/>
      <c r="S56" s="460">
        <v>0</v>
      </c>
      <c r="T56" s="50">
        <v>0</v>
      </c>
      <c r="U56" s="510">
        <v>0</v>
      </c>
      <c r="V56" s="50">
        <f>'Punten per wedstrijd'!F55</f>
        <v>498.59999999999968</v>
      </c>
      <c r="W56" s="472"/>
      <c r="X56" s="50">
        <v>0</v>
      </c>
      <c r="Y56" s="50">
        <v>0</v>
      </c>
      <c r="Z56" s="50">
        <v>0</v>
      </c>
      <c r="AA56" s="50">
        <v>189.599999999999</v>
      </c>
      <c r="AB56" s="472"/>
      <c r="AC56" s="50">
        <v>0</v>
      </c>
      <c r="AD56" s="50">
        <v>0</v>
      </c>
      <c r="AE56" s="50">
        <v>0</v>
      </c>
      <c r="AF56" s="530">
        <v>745.29999999999836</v>
      </c>
      <c r="AG56" s="472"/>
      <c r="AH56" s="50">
        <v>0</v>
      </c>
      <c r="AI56" s="50">
        <v>0</v>
      </c>
      <c r="AJ56" s="50">
        <v>0</v>
      </c>
      <c r="AK56" s="50">
        <v>608.29999999999836</v>
      </c>
      <c r="AL56" s="472"/>
      <c r="AM56" s="50"/>
      <c r="AN56" s="50"/>
      <c r="AO56" s="50"/>
      <c r="AP56" s="50"/>
      <c r="AQ56" s="472"/>
      <c r="AR56" s="50"/>
      <c r="AS56" s="50"/>
      <c r="AT56" s="50"/>
      <c r="AU56" s="50"/>
      <c r="AV56" s="472"/>
      <c r="AW56" s="50"/>
      <c r="AX56" s="50"/>
      <c r="AY56" s="50"/>
      <c r="AZ56" s="50"/>
      <c r="BA56" s="472"/>
      <c r="BB56" s="50"/>
      <c r="BC56" s="50"/>
      <c r="BD56" s="50"/>
      <c r="BE56" s="50"/>
      <c r="BF56" s="472"/>
      <c r="BG56" s="50"/>
      <c r="BH56" s="50"/>
      <c r="BI56" s="50"/>
      <c r="BJ56" s="50"/>
      <c r="BK56" s="472"/>
      <c r="BL56" s="50"/>
      <c r="BM56" s="50"/>
      <c r="BN56" s="50"/>
      <c r="BO56" s="50"/>
      <c r="BP56" s="472"/>
      <c r="BQ56" s="50"/>
      <c r="BR56" s="50"/>
      <c r="BS56" s="50"/>
      <c r="BT56" s="50"/>
      <c r="BU56" s="472"/>
      <c r="BV56" s="50"/>
      <c r="BW56" s="50"/>
      <c r="BX56" s="50"/>
      <c r="BY56" s="50"/>
      <c r="BZ56" s="472"/>
      <c r="CA56" s="50"/>
      <c r="CB56" s="50"/>
      <c r="CC56" s="50"/>
      <c r="CD56" s="50"/>
      <c r="CE56" s="472"/>
      <c r="CF56" s="50"/>
      <c r="CG56" s="50"/>
      <c r="CH56" s="50"/>
      <c r="CI56" s="50"/>
      <c r="CJ56" s="472"/>
      <c r="CK56" s="50"/>
      <c r="CL56" s="50"/>
      <c r="CM56" s="50"/>
      <c r="CN56" s="50"/>
      <c r="CO56" s="472"/>
      <c r="CP56" s="50"/>
      <c r="CQ56" s="50"/>
      <c r="CR56" s="50"/>
      <c r="CS56" s="50"/>
      <c r="CT56" s="472"/>
      <c r="CU56" s="50"/>
      <c r="CV56" s="50"/>
      <c r="CW56" s="50"/>
      <c r="CX56" s="50"/>
      <c r="CY56" s="472"/>
      <c r="CZ56" s="50"/>
      <c r="DA56" s="50"/>
      <c r="DB56" s="50"/>
      <c r="DC56" s="50"/>
      <c r="DD56" s="472"/>
      <c r="DE56" s="50"/>
      <c r="DF56" s="50"/>
      <c r="DG56" s="50"/>
      <c r="DH56" s="50"/>
      <c r="DI56" s="472"/>
      <c r="DJ56" s="50"/>
      <c r="DK56" s="50"/>
      <c r="DL56" s="50"/>
      <c r="DM56" s="50"/>
      <c r="DN56" s="472"/>
      <c r="DO56" s="50"/>
      <c r="DP56" s="50"/>
      <c r="DQ56" s="50"/>
      <c r="DR56" s="50"/>
      <c r="DS56" s="472"/>
      <c r="DT56" s="50"/>
      <c r="DU56" s="50"/>
      <c r="DV56" s="50"/>
      <c r="DW56" s="50"/>
      <c r="DX56" s="472"/>
      <c r="DY56" s="50"/>
      <c r="DZ56" s="50"/>
      <c r="EA56" s="50"/>
      <c r="EB56" s="50"/>
      <c r="EC56" s="472"/>
      <c r="ED56" s="50"/>
      <c r="EE56" s="50"/>
      <c r="EF56" s="50"/>
      <c r="EG56" s="50"/>
      <c r="EH56" s="472"/>
      <c r="EI56" s="50"/>
      <c r="EJ56" s="50"/>
      <c r="EK56" s="50"/>
      <c r="EL56" s="50"/>
      <c r="EM56" s="472"/>
      <c r="EN56" s="50"/>
      <c r="EO56" s="50"/>
      <c r="EP56" s="50"/>
      <c r="EQ56" s="50"/>
      <c r="ER56" s="472"/>
      <c r="ES56" s="50"/>
      <c r="ET56" s="50"/>
      <c r="EU56" s="50"/>
      <c r="EV56" s="50"/>
      <c r="EW56" s="472"/>
      <c r="EX56" s="50"/>
      <c r="EY56" s="50"/>
      <c r="EZ56" s="50"/>
      <c r="FA56" s="50"/>
      <c r="FB56" s="472"/>
      <c r="FC56" s="50"/>
      <c r="FD56" s="50"/>
      <c r="FE56" s="50"/>
      <c r="FF56" s="50"/>
      <c r="FG56" s="472"/>
      <c r="FH56" s="50"/>
      <c r="FI56" s="50"/>
      <c r="FJ56" s="50"/>
      <c r="FK56" s="50"/>
      <c r="FL56" s="472"/>
      <c r="FM56" s="50"/>
      <c r="FN56" s="50"/>
      <c r="FO56" s="50"/>
      <c r="FP56" s="50"/>
      <c r="FQ56" s="472"/>
      <c r="FR56" s="50"/>
      <c r="FS56" s="50"/>
      <c r="FT56" s="50"/>
      <c r="FU56" s="50"/>
      <c r="FV56" s="472"/>
      <c r="FW56" s="50"/>
      <c r="FX56" s="50"/>
      <c r="FY56" s="50"/>
      <c r="FZ56" s="50"/>
      <c r="GA56" s="472"/>
      <c r="GB56" s="50"/>
      <c r="GC56" s="50"/>
      <c r="GD56" s="50"/>
      <c r="GE56" s="50"/>
      <c r="GF56" s="472"/>
      <c r="GG56" s="50"/>
      <c r="GH56" s="50"/>
      <c r="GI56" s="50"/>
      <c r="GJ56" s="50"/>
      <c r="GK56" s="472"/>
      <c r="GL56" s="50"/>
      <c r="GM56" s="50"/>
      <c r="GN56" s="50"/>
      <c r="GO56" s="50"/>
      <c r="GP56" s="472"/>
      <c r="GQ56" s="50"/>
      <c r="GR56" s="50"/>
      <c r="GS56" s="50"/>
      <c r="GT56" s="50"/>
      <c r="GU56" s="472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2042</v>
      </c>
      <c r="B57" s="46">
        <f t="shared" si="1"/>
        <v>22805.449999999964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2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2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72"/>
      <c r="S57" s="460">
        <v>0</v>
      </c>
      <c r="T57" s="50">
        <v>0</v>
      </c>
      <c r="U57" s="510">
        <v>192.74999999999983</v>
      </c>
      <c r="V57" s="50">
        <f>'Punten per wedstrijd'!F56</f>
        <v>264.59999999999991</v>
      </c>
      <c r="W57" s="472"/>
      <c r="X57" s="50">
        <v>0</v>
      </c>
      <c r="Y57" s="50">
        <v>0</v>
      </c>
      <c r="Z57" s="50">
        <v>224.24999999999949</v>
      </c>
      <c r="AA57" s="50">
        <v>222.00000000000091</v>
      </c>
      <c r="AB57" s="472"/>
      <c r="AC57" s="50">
        <v>0</v>
      </c>
      <c r="AD57" s="50">
        <v>0</v>
      </c>
      <c r="AE57" s="50">
        <v>421.64999999999947</v>
      </c>
      <c r="AF57" s="530">
        <v>1112.2000000000003</v>
      </c>
      <c r="AG57" s="472"/>
      <c r="AH57" s="50">
        <v>0</v>
      </c>
      <c r="AI57" s="50">
        <v>0</v>
      </c>
      <c r="AJ57" s="50">
        <v>697.34999999999945</v>
      </c>
      <c r="AK57" s="50">
        <v>635.09999999999764</v>
      </c>
      <c r="AL57" s="472"/>
      <c r="AM57" s="50">
        <v>0</v>
      </c>
      <c r="AN57" s="50">
        <v>0</v>
      </c>
      <c r="AO57" s="50">
        <v>0</v>
      </c>
      <c r="AP57" s="50">
        <v>432.29999999999927</v>
      </c>
      <c r="AQ57" s="472"/>
      <c r="AR57" s="50">
        <v>0</v>
      </c>
      <c r="AS57" s="50">
        <v>0</v>
      </c>
      <c r="AT57" s="50">
        <v>0</v>
      </c>
      <c r="AU57" s="50">
        <v>397.99999999999818</v>
      </c>
      <c r="AV57" s="472"/>
      <c r="AW57" s="50">
        <v>0</v>
      </c>
      <c r="AX57" s="50">
        <v>0</v>
      </c>
      <c r="AY57" s="50">
        <v>0</v>
      </c>
      <c r="AZ57" s="50">
        <v>195.99999999999818</v>
      </c>
      <c r="BA57" s="472"/>
      <c r="BB57" s="50">
        <v>0</v>
      </c>
      <c r="BC57" s="50">
        <v>0</v>
      </c>
      <c r="BD57" s="50">
        <v>0</v>
      </c>
      <c r="BE57" s="50">
        <v>294.99999999999727</v>
      </c>
      <c r="BF57" s="472"/>
      <c r="BG57" s="50">
        <v>0</v>
      </c>
      <c r="BH57" s="50">
        <v>0</v>
      </c>
      <c r="BI57" s="50">
        <v>0</v>
      </c>
      <c r="BJ57" s="50">
        <v>208.59999999999854</v>
      </c>
      <c r="BK57" s="472"/>
      <c r="BL57" s="50">
        <v>0</v>
      </c>
      <c r="BM57" s="50">
        <v>0</v>
      </c>
      <c r="BN57" s="50">
        <v>0</v>
      </c>
      <c r="BO57" s="50">
        <v>197.69999999999982</v>
      </c>
      <c r="BP57" s="472"/>
      <c r="BQ57" s="50">
        <v>0</v>
      </c>
      <c r="BR57" s="50">
        <v>0</v>
      </c>
      <c r="BS57" s="50">
        <v>0</v>
      </c>
      <c r="BT57" s="50">
        <v>152.10000000000036</v>
      </c>
      <c r="BU57" s="472"/>
      <c r="BV57" s="50">
        <v>0</v>
      </c>
      <c r="BW57" s="50">
        <v>0</v>
      </c>
      <c r="BX57" s="50">
        <v>0</v>
      </c>
      <c r="BY57" s="50">
        <v>535.90000000000055</v>
      </c>
      <c r="BZ57" s="472"/>
      <c r="CA57" s="50">
        <v>0</v>
      </c>
      <c r="CB57" s="50">
        <v>0</v>
      </c>
      <c r="CC57" s="50">
        <v>0</v>
      </c>
      <c r="CD57" s="50">
        <v>215.00000000000182</v>
      </c>
      <c r="CE57" s="472"/>
      <c r="CF57" s="50">
        <v>0</v>
      </c>
      <c r="CG57" s="50">
        <v>0</v>
      </c>
      <c r="CH57" s="50">
        <v>0</v>
      </c>
      <c r="CI57" s="50">
        <v>292.50000000000091</v>
      </c>
      <c r="CJ57" s="472"/>
      <c r="CK57" s="50">
        <v>0</v>
      </c>
      <c r="CL57" s="50">
        <v>0</v>
      </c>
      <c r="CM57" s="50">
        <v>0</v>
      </c>
      <c r="CN57" s="50">
        <v>211.30000000000109</v>
      </c>
      <c r="CO57" s="472"/>
      <c r="CP57" s="50">
        <v>0</v>
      </c>
      <c r="CQ57" s="50">
        <v>0</v>
      </c>
      <c r="CR57" s="50">
        <v>0</v>
      </c>
      <c r="CS57" s="50">
        <v>317.5</v>
      </c>
      <c r="CT57" s="472"/>
      <c r="CU57" s="50">
        <v>0</v>
      </c>
      <c r="CV57" s="50">
        <v>0</v>
      </c>
      <c r="CW57" s="50">
        <v>0</v>
      </c>
      <c r="CX57" s="50">
        <v>422.80000000000018</v>
      </c>
      <c r="CY57" s="472"/>
      <c r="CZ57" s="50">
        <v>0</v>
      </c>
      <c r="DA57" s="50">
        <v>0</v>
      </c>
      <c r="DB57" s="50">
        <v>0</v>
      </c>
      <c r="DC57" s="50">
        <v>45.099999999998545</v>
      </c>
      <c r="DD57" s="472"/>
      <c r="DE57" s="50">
        <v>0</v>
      </c>
      <c r="DF57" s="50">
        <v>0</v>
      </c>
      <c r="DG57" s="50">
        <v>0</v>
      </c>
      <c r="DH57" s="50">
        <v>2150.7999999999997</v>
      </c>
      <c r="DI57" s="472"/>
      <c r="DJ57" s="50">
        <v>0</v>
      </c>
      <c r="DK57" s="50">
        <v>0</v>
      </c>
      <c r="DL57" s="50">
        <v>0</v>
      </c>
      <c r="DM57" s="50">
        <v>0</v>
      </c>
      <c r="DN57" s="472"/>
      <c r="DO57" s="50">
        <v>0</v>
      </c>
      <c r="DP57" s="50">
        <v>0</v>
      </c>
      <c r="DQ57" s="50">
        <v>0</v>
      </c>
      <c r="DR57" s="50">
        <v>394.80000000000109</v>
      </c>
      <c r="DS57" s="472"/>
      <c r="DT57" s="50">
        <v>0</v>
      </c>
      <c r="DU57" s="50">
        <v>0</v>
      </c>
      <c r="DV57" s="50">
        <v>0</v>
      </c>
      <c r="DW57" s="50">
        <v>481.19999999999891</v>
      </c>
      <c r="DX57" s="472"/>
      <c r="DY57" s="50">
        <v>0</v>
      </c>
      <c r="DZ57" s="50">
        <v>0</v>
      </c>
      <c r="EA57" s="50">
        <v>0</v>
      </c>
      <c r="EB57" s="50">
        <v>3739.400000000016</v>
      </c>
      <c r="EC57" s="472"/>
      <c r="ED57" s="50">
        <v>0</v>
      </c>
      <c r="EE57" s="50">
        <v>0</v>
      </c>
      <c r="EF57" s="50">
        <v>0</v>
      </c>
      <c r="EG57" s="50">
        <v>0</v>
      </c>
      <c r="EH57" s="472"/>
      <c r="EI57" s="50">
        <v>0</v>
      </c>
      <c r="EJ57" s="50">
        <v>0</v>
      </c>
      <c r="EK57" s="50">
        <v>0</v>
      </c>
      <c r="EL57" s="50">
        <v>411.09999999999854</v>
      </c>
      <c r="EM57" s="472"/>
      <c r="EN57" s="50">
        <v>0</v>
      </c>
      <c r="EO57" s="50">
        <v>0</v>
      </c>
      <c r="EP57" s="50">
        <v>0</v>
      </c>
      <c r="EQ57" s="50">
        <v>401.09999999999491</v>
      </c>
      <c r="ER57" s="472"/>
      <c r="ES57" s="50">
        <v>0</v>
      </c>
      <c r="ET57" s="50">
        <v>0</v>
      </c>
      <c r="EU57" s="50">
        <v>0</v>
      </c>
      <c r="EV57" s="50">
        <v>0</v>
      </c>
      <c r="EW57" s="472"/>
      <c r="EX57" s="50">
        <v>0</v>
      </c>
      <c r="EY57" s="50">
        <v>0</v>
      </c>
      <c r="EZ57" s="50">
        <v>0</v>
      </c>
      <c r="FA57" s="50">
        <v>229.59999999999491</v>
      </c>
      <c r="FB57" s="472"/>
      <c r="FC57" s="50">
        <v>0</v>
      </c>
      <c r="FD57" s="50">
        <v>0</v>
      </c>
      <c r="FE57" s="50">
        <v>0</v>
      </c>
      <c r="FF57" s="50">
        <v>2845.7</v>
      </c>
      <c r="FG57" s="472"/>
      <c r="FH57" s="50">
        <v>0</v>
      </c>
      <c r="FI57" s="50">
        <v>0</v>
      </c>
      <c r="FJ57" s="50">
        <v>0</v>
      </c>
      <c r="FK57" s="50">
        <v>254.09999999999491</v>
      </c>
      <c r="FL57" s="472"/>
      <c r="FM57" s="50">
        <v>0</v>
      </c>
      <c r="FN57" s="50">
        <v>0</v>
      </c>
      <c r="FO57" s="50">
        <v>0</v>
      </c>
      <c r="FP57" s="50">
        <v>304.59999999999491</v>
      </c>
      <c r="FQ57" s="472"/>
      <c r="FR57" s="50">
        <v>0</v>
      </c>
      <c r="FS57" s="50">
        <v>0</v>
      </c>
      <c r="FT57" s="50">
        <v>0</v>
      </c>
      <c r="FU57" s="50">
        <v>446.39999999999418</v>
      </c>
      <c r="FV57" s="472"/>
      <c r="FW57" s="50">
        <v>0</v>
      </c>
      <c r="FX57" s="50">
        <v>0</v>
      </c>
      <c r="FY57" s="50">
        <v>0</v>
      </c>
      <c r="FZ57" s="50">
        <v>0</v>
      </c>
      <c r="GA57" s="472"/>
      <c r="GB57" s="50">
        <v>0</v>
      </c>
      <c r="GC57" s="50">
        <v>0</v>
      </c>
      <c r="GD57" s="50">
        <v>0</v>
      </c>
      <c r="GE57" s="50">
        <v>250.19999999999345</v>
      </c>
      <c r="GF57" s="472"/>
      <c r="GG57" s="50">
        <v>0</v>
      </c>
      <c r="GH57" s="50">
        <v>0</v>
      </c>
      <c r="GI57" s="50">
        <v>0</v>
      </c>
      <c r="GJ57" s="50">
        <v>0</v>
      </c>
      <c r="GK57" s="472"/>
      <c r="GL57" s="50">
        <v>0</v>
      </c>
      <c r="GM57" s="50">
        <v>0</v>
      </c>
      <c r="GN57" s="50">
        <v>0</v>
      </c>
      <c r="GO57" s="50">
        <v>1213.3999999999905</v>
      </c>
      <c r="GP57" s="472"/>
      <c r="GQ57" s="50">
        <v>0</v>
      </c>
      <c r="GR57" s="50">
        <v>0</v>
      </c>
      <c r="GS57" s="50">
        <v>0</v>
      </c>
      <c r="GT57" s="50">
        <v>373</v>
      </c>
      <c r="GU57" s="472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1649</v>
      </c>
      <c r="B58" s="46">
        <f t="shared" si="1"/>
        <v>37905.462499999921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2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2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72"/>
      <c r="S58" s="460">
        <v>26.299999999999898</v>
      </c>
      <c r="T58" s="50">
        <v>41.450000000000017</v>
      </c>
      <c r="U58" s="510">
        <v>32.362500000000239</v>
      </c>
      <c r="V58" s="50">
        <f>'Punten per wedstrijd'!F57</f>
        <v>150.10000000000014</v>
      </c>
      <c r="W58" s="472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72"/>
      <c r="AC58" s="50">
        <v>82.124999999999943</v>
      </c>
      <c r="AD58" s="50">
        <v>195.80000000000007</v>
      </c>
      <c r="AE58" s="50">
        <v>500.69999999999891</v>
      </c>
      <c r="AF58" s="530">
        <v>507.40000000000055</v>
      </c>
      <c r="AG58" s="472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72"/>
      <c r="AM58" s="50">
        <v>0</v>
      </c>
      <c r="AN58" s="50">
        <v>109.05000000000041</v>
      </c>
      <c r="AO58" s="50">
        <v>319.94999999999993</v>
      </c>
      <c r="AP58" s="50">
        <v>309.39999999999782</v>
      </c>
      <c r="AQ58" s="472"/>
      <c r="AR58" s="50">
        <v>0</v>
      </c>
      <c r="AS58" s="50">
        <v>86.249999999998181</v>
      </c>
      <c r="AT58" s="50">
        <v>133.125</v>
      </c>
      <c r="AU58" s="50">
        <v>108.89999999999827</v>
      </c>
      <c r="AV58" s="472"/>
      <c r="AW58" s="50">
        <v>0</v>
      </c>
      <c r="AX58" s="50">
        <v>0</v>
      </c>
      <c r="AY58" s="50">
        <v>361.12499999999966</v>
      </c>
      <c r="AZ58" s="50">
        <v>414.699999999998</v>
      </c>
      <c r="BA58" s="472"/>
      <c r="BB58" s="50">
        <v>0</v>
      </c>
      <c r="BC58" s="50">
        <v>0</v>
      </c>
      <c r="BD58" s="50">
        <v>209.17500000000007</v>
      </c>
      <c r="BE58" s="50">
        <v>97.499999999998181</v>
      </c>
      <c r="BF58" s="472"/>
      <c r="BG58" s="50">
        <v>0</v>
      </c>
      <c r="BH58" s="50">
        <v>155.14999999999782</v>
      </c>
      <c r="BI58" s="50">
        <v>260.4749999999998</v>
      </c>
      <c r="BJ58" s="50">
        <v>101.699999999998</v>
      </c>
      <c r="BK58" s="472"/>
      <c r="BL58" s="50">
        <v>0</v>
      </c>
      <c r="BM58" s="50">
        <v>0</v>
      </c>
      <c r="BN58" s="50">
        <v>220.27499999999986</v>
      </c>
      <c r="BO58" s="50">
        <v>176.49999999999818</v>
      </c>
      <c r="BP58" s="472"/>
      <c r="BQ58" s="50">
        <v>0</v>
      </c>
      <c r="BR58" s="50">
        <v>136.39999999999782</v>
      </c>
      <c r="BS58" s="50">
        <v>240.82499999999959</v>
      </c>
      <c r="BT58" s="50">
        <v>142.99999999999818</v>
      </c>
      <c r="BU58" s="472"/>
      <c r="BV58" s="50">
        <v>0</v>
      </c>
      <c r="BW58" s="50">
        <v>0</v>
      </c>
      <c r="BX58" s="50">
        <v>321.82500000000027</v>
      </c>
      <c r="BY58" s="50">
        <v>793.99999999999636</v>
      </c>
      <c r="BZ58" s="472"/>
      <c r="CA58" s="50">
        <v>0</v>
      </c>
      <c r="CB58" s="50">
        <v>0</v>
      </c>
      <c r="CC58" s="50">
        <v>275.40000000000327</v>
      </c>
      <c r="CD58" s="50">
        <v>91.499999999997272</v>
      </c>
      <c r="CE58" s="472"/>
      <c r="CF58" s="50">
        <v>0</v>
      </c>
      <c r="CG58" s="50">
        <v>0</v>
      </c>
      <c r="CH58" s="50">
        <v>322.5</v>
      </c>
      <c r="CI58" s="50">
        <v>76.19999999999709</v>
      </c>
      <c r="CJ58" s="472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2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2"/>
      <c r="CU58" s="50">
        <v>0</v>
      </c>
      <c r="CV58" s="50">
        <v>0</v>
      </c>
      <c r="CW58" s="50">
        <v>248.32500000000164</v>
      </c>
      <c r="CX58" s="50">
        <v>629.99999999999818</v>
      </c>
      <c r="CY58" s="472"/>
      <c r="CZ58" s="50">
        <v>0</v>
      </c>
      <c r="DA58" s="50">
        <v>0</v>
      </c>
      <c r="DB58" s="50">
        <v>211.57500000000437</v>
      </c>
      <c r="DC58" s="50">
        <v>157.19999999999891</v>
      </c>
      <c r="DD58" s="472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2"/>
      <c r="DJ58" s="50">
        <v>0</v>
      </c>
      <c r="DK58" s="50">
        <v>0</v>
      </c>
      <c r="DL58" s="50">
        <v>0</v>
      </c>
      <c r="DM58" s="50">
        <v>0</v>
      </c>
      <c r="DN58" s="472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2"/>
      <c r="DT58" s="50">
        <v>0</v>
      </c>
      <c r="DU58" s="50">
        <v>0</v>
      </c>
      <c r="DV58" s="50">
        <v>308.32499999999823</v>
      </c>
      <c r="DW58" s="50">
        <v>379.09999999999854</v>
      </c>
      <c r="DX58" s="472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2"/>
      <c r="ED58" s="50">
        <v>0</v>
      </c>
      <c r="EE58" s="50">
        <v>0</v>
      </c>
      <c r="EF58" s="50">
        <v>0</v>
      </c>
      <c r="EG58" s="50">
        <v>0</v>
      </c>
      <c r="EH58" s="472"/>
      <c r="EI58" s="50">
        <v>0</v>
      </c>
      <c r="EJ58" s="50">
        <v>0</v>
      </c>
      <c r="EK58" s="50">
        <v>78.750000000001364</v>
      </c>
      <c r="EL58" s="50">
        <v>424.60000000000036</v>
      </c>
      <c r="EM58" s="472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2"/>
      <c r="ES58" s="50">
        <v>0</v>
      </c>
      <c r="ET58" s="50">
        <v>192.35000000000036</v>
      </c>
      <c r="EU58" s="50">
        <v>256.575000000003</v>
      </c>
      <c r="EV58" s="50">
        <v>0</v>
      </c>
      <c r="EW58" s="472"/>
      <c r="EX58" s="50">
        <v>0</v>
      </c>
      <c r="EY58" s="50">
        <v>0</v>
      </c>
      <c r="EZ58" s="50">
        <v>0</v>
      </c>
      <c r="FA58" s="50">
        <v>112.50000000000364</v>
      </c>
      <c r="FB58" s="472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2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2"/>
      <c r="FM58" s="50">
        <v>0</v>
      </c>
      <c r="FN58" s="50">
        <v>0</v>
      </c>
      <c r="FO58" s="50">
        <v>0</v>
      </c>
      <c r="FP58" s="50">
        <v>218.100000000004</v>
      </c>
      <c r="FQ58" s="472"/>
      <c r="FR58" s="50">
        <v>0</v>
      </c>
      <c r="FS58" s="50">
        <v>0</v>
      </c>
      <c r="FT58" s="50">
        <v>0</v>
      </c>
      <c r="FU58" s="50">
        <v>424.80000000000291</v>
      </c>
      <c r="FV58" s="472"/>
      <c r="FW58" s="50">
        <v>0</v>
      </c>
      <c r="FX58" s="50">
        <v>0</v>
      </c>
      <c r="FY58" s="50">
        <v>0</v>
      </c>
      <c r="FZ58" s="50">
        <v>0</v>
      </c>
      <c r="GA58" s="472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2"/>
      <c r="GG58" s="50">
        <v>0</v>
      </c>
      <c r="GH58" s="50">
        <v>0</v>
      </c>
      <c r="GI58" s="50">
        <v>0</v>
      </c>
      <c r="GJ58" s="50">
        <v>0</v>
      </c>
      <c r="GK58" s="472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2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2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763</v>
      </c>
      <c r="B59" s="46">
        <f t="shared" si="1"/>
        <v>54107.662499999846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2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2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72"/>
      <c r="S59" s="460">
        <v>9.5999999999999659</v>
      </c>
      <c r="T59" s="50">
        <v>35.850000000000023</v>
      </c>
      <c r="U59" s="510">
        <v>253.5</v>
      </c>
      <c r="V59" s="50">
        <f>'Punten per wedstrijd'!F58</f>
        <v>245.29999999999995</v>
      </c>
      <c r="W59" s="472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72"/>
      <c r="AC59" s="50">
        <v>148.25</v>
      </c>
      <c r="AD59" s="50">
        <v>307.44999999999993</v>
      </c>
      <c r="AE59" s="50">
        <v>494.99999999999966</v>
      </c>
      <c r="AF59" s="530">
        <v>898.40000000000055</v>
      </c>
      <c r="AG59" s="472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72"/>
      <c r="AM59" s="50">
        <v>120.56250000000011</v>
      </c>
      <c r="AN59" s="50">
        <v>269.90000000000009</v>
      </c>
      <c r="AO59" s="50">
        <v>479.84999999999911</v>
      </c>
      <c r="AP59" s="50">
        <v>377.29999999999745</v>
      </c>
      <c r="AQ59" s="472"/>
      <c r="AR59" s="50">
        <v>146.4</v>
      </c>
      <c r="AS59" s="50">
        <v>0</v>
      </c>
      <c r="AT59" s="50">
        <v>242.85000000000014</v>
      </c>
      <c r="AU59" s="50">
        <v>486.99999999999909</v>
      </c>
      <c r="AV59" s="472"/>
      <c r="AW59" s="50">
        <v>178.50000000000045</v>
      </c>
      <c r="AX59" s="50">
        <v>0</v>
      </c>
      <c r="AY59" s="50">
        <v>266.10000000000082</v>
      </c>
      <c r="AZ59" s="50">
        <v>903.10000000000036</v>
      </c>
      <c r="BA59" s="472"/>
      <c r="BB59" s="50">
        <v>93.725000000000364</v>
      </c>
      <c r="BC59" s="50">
        <v>0</v>
      </c>
      <c r="BD59" s="50">
        <v>207.52499999999918</v>
      </c>
      <c r="BE59" s="50">
        <v>162.19999999999891</v>
      </c>
      <c r="BF59" s="472"/>
      <c r="BG59" s="50">
        <v>57.112500000000409</v>
      </c>
      <c r="BH59" s="50">
        <v>57.550000000000182</v>
      </c>
      <c r="BI59" s="50">
        <v>200.32499999999959</v>
      </c>
      <c r="BJ59" s="50">
        <v>350.99999999999818</v>
      </c>
      <c r="BK59" s="472"/>
      <c r="BL59" s="50">
        <v>71.850000000000364</v>
      </c>
      <c r="BM59" s="50">
        <v>0</v>
      </c>
      <c r="BN59" s="50">
        <v>137.62500000000068</v>
      </c>
      <c r="BO59" s="50">
        <v>199.49999999999909</v>
      </c>
      <c r="BP59" s="472"/>
      <c r="BQ59" s="50">
        <v>85.2000000000005</v>
      </c>
      <c r="BR59" s="50">
        <v>139.30000000000018</v>
      </c>
      <c r="BS59" s="50">
        <v>282.97500000000082</v>
      </c>
      <c r="BT59" s="50">
        <v>288.49999999999909</v>
      </c>
      <c r="BU59" s="472"/>
      <c r="BV59" s="50">
        <v>58.150000000000318</v>
      </c>
      <c r="BW59" s="50">
        <v>0</v>
      </c>
      <c r="BX59" s="50">
        <v>595.27500000000123</v>
      </c>
      <c r="BY59" s="50">
        <v>611.19999999999891</v>
      </c>
      <c r="BZ59" s="472"/>
      <c r="CA59" s="50">
        <v>60.625000000000682</v>
      </c>
      <c r="CB59" s="50">
        <v>0</v>
      </c>
      <c r="CC59" s="50">
        <v>280.94999999999618</v>
      </c>
      <c r="CD59" s="50">
        <v>120</v>
      </c>
      <c r="CE59" s="472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2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2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2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2"/>
      <c r="CZ59" s="50">
        <v>0</v>
      </c>
      <c r="DA59" s="50">
        <v>0</v>
      </c>
      <c r="DB59" s="50">
        <v>163.49999999999454</v>
      </c>
      <c r="DC59" s="50">
        <v>240.50000000000182</v>
      </c>
      <c r="DD59" s="472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2"/>
      <c r="DJ59" s="50">
        <v>36.699999999999818</v>
      </c>
      <c r="DK59" s="50">
        <v>0</v>
      </c>
      <c r="DL59" s="50">
        <v>0</v>
      </c>
      <c r="DM59" s="50">
        <v>0</v>
      </c>
      <c r="DN59" s="472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2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2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2"/>
      <c r="ED59" s="50">
        <v>83.075000000001637</v>
      </c>
      <c r="EE59" s="50">
        <v>0</v>
      </c>
      <c r="EF59" s="50">
        <v>0</v>
      </c>
      <c r="EG59" s="50">
        <v>0</v>
      </c>
      <c r="EH59" s="472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2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2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2"/>
      <c r="EX59" s="50">
        <v>126.37500000000182</v>
      </c>
      <c r="EY59" s="50">
        <v>0</v>
      </c>
      <c r="EZ59" s="50">
        <v>0</v>
      </c>
      <c r="FA59" s="50">
        <v>265.00000000000728</v>
      </c>
      <c r="FB59" s="472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2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2"/>
      <c r="FM59" s="50">
        <v>105.875</v>
      </c>
      <c r="FN59" s="50">
        <v>0</v>
      </c>
      <c r="FO59" s="50">
        <v>0</v>
      </c>
      <c r="FP59" s="50">
        <v>151.5</v>
      </c>
      <c r="FQ59" s="472"/>
      <c r="FR59" s="50">
        <v>50.350000000000364</v>
      </c>
      <c r="FS59" s="50">
        <v>0</v>
      </c>
      <c r="FT59" s="50">
        <v>0</v>
      </c>
      <c r="FU59" s="50">
        <v>371.5</v>
      </c>
      <c r="FV59" s="472"/>
      <c r="FW59" s="50">
        <v>87.750000000000455</v>
      </c>
      <c r="FX59" s="50">
        <v>0</v>
      </c>
      <c r="FY59" s="50">
        <v>0</v>
      </c>
      <c r="FZ59" s="50">
        <v>0</v>
      </c>
      <c r="GA59" s="472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2"/>
      <c r="GG59" s="50">
        <v>144.22500000000036</v>
      </c>
      <c r="GH59" s="50">
        <v>0</v>
      </c>
      <c r="GI59" s="50">
        <v>0</v>
      </c>
      <c r="GJ59" s="50">
        <v>0</v>
      </c>
      <c r="GK59" s="472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2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2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3405</v>
      </c>
      <c r="B60" s="46">
        <f t="shared" si="1"/>
        <v>3035.8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2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2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72"/>
      <c r="S60" s="460">
        <v>0</v>
      </c>
      <c r="T60" s="50">
        <v>0</v>
      </c>
      <c r="U60" s="510">
        <v>0</v>
      </c>
      <c r="V60" s="50">
        <f>'Punten per wedstrijd'!F59</f>
        <v>370.69999999999982</v>
      </c>
      <c r="W60" s="472"/>
      <c r="X60" s="50">
        <v>0</v>
      </c>
      <c r="Y60" s="50">
        <v>0</v>
      </c>
      <c r="Z60" s="50">
        <v>0</v>
      </c>
      <c r="AA60" s="50">
        <v>255.50000000000045</v>
      </c>
      <c r="AB60" s="472"/>
      <c r="AC60" s="50">
        <v>0</v>
      </c>
      <c r="AD60" s="50">
        <v>0</v>
      </c>
      <c r="AE60" s="50">
        <v>0</v>
      </c>
      <c r="AF60" s="530">
        <v>894.70000000000027</v>
      </c>
      <c r="AG60" s="472"/>
      <c r="AH60" s="50">
        <v>0</v>
      </c>
      <c r="AI60" s="50">
        <v>0</v>
      </c>
      <c r="AJ60" s="50">
        <v>0</v>
      </c>
      <c r="AK60" s="50">
        <v>441.39999999999964</v>
      </c>
      <c r="AL60" s="472"/>
      <c r="AM60" s="50"/>
      <c r="AN60" s="50"/>
      <c r="AO60" s="50"/>
      <c r="AP60" s="50"/>
      <c r="AQ60" s="472"/>
      <c r="AR60" s="50"/>
      <c r="AS60" s="50"/>
      <c r="AT60" s="50"/>
      <c r="AU60" s="50"/>
      <c r="AV60" s="472"/>
      <c r="AW60" s="50"/>
      <c r="AX60" s="50"/>
      <c r="AY60" s="50"/>
      <c r="AZ60" s="50"/>
      <c r="BA60" s="472"/>
      <c r="BB60" s="50"/>
      <c r="BC60" s="50"/>
      <c r="BD60" s="50"/>
      <c r="BE60" s="50"/>
      <c r="BF60" s="472"/>
      <c r="BG60" s="50"/>
      <c r="BH60" s="50"/>
      <c r="BI60" s="50"/>
      <c r="BJ60" s="50"/>
      <c r="BK60" s="472"/>
      <c r="BL60" s="50"/>
      <c r="BM60" s="50"/>
      <c r="BN60" s="50"/>
      <c r="BO60" s="50"/>
      <c r="BP60" s="472"/>
      <c r="BQ60" s="50"/>
      <c r="BR60" s="50"/>
      <c r="BS60" s="50"/>
      <c r="BT60" s="50"/>
      <c r="BU60" s="472"/>
      <c r="BV60" s="50"/>
      <c r="BW60" s="50"/>
      <c r="BX60" s="50"/>
      <c r="BY60" s="50"/>
      <c r="BZ60" s="472"/>
      <c r="CA60" s="50"/>
      <c r="CB60" s="50"/>
      <c r="CC60" s="50"/>
      <c r="CD60" s="50"/>
      <c r="CE60" s="472"/>
      <c r="CF60" s="50"/>
      <c r="CG60" s="50"/>
      <c r="CH60" s="50"/>
      <c r="CI60" s="50"/>
      <c r="CJ60" s="472"/>
      <c r="CK60" s="50"/>
      <c r="CL60" s="50"/>
      <c r="CM60" s="50"/>
      <c r="CN60" s="50"/>
      <c r="CO60" s="472"/>
      <c r="CP60" s="50"/>
      <c r="CQ60" s="50"/>
      <c r="CR60" s="50"/>
      <c r="CS60" s="50"/>
      <c r="CT60" s="472"/>
      <c r="CU60" s="50"/>
      <c r="CV60" s="50"/>
      <c r="CW60" s="50"/>
      <c r="CX60" s="50"/>
      <c r="CY60" s="472"/>
      <c r="CZ60" s="50"/>
      <c r="DA60" s="50"/>
      <c r="DB60" s="50"/>
      <c r="DC60" s="50"/>
      <c r="DD60" s="472"/>
      <c r="DE60" s="50"/>
      <c r="DF60" s="50"/>
      <c r="DG60" s="50"/>
      <c r="DH60" s="50"/>
      <c r="DI60" s="472"/>
      <c r="DJ60" s="50"/>
      <c r="DK60" s="50"/>
      <c r="DL60" s="50"/>
      <c r="DM60" s="50"/>
      <c r="DN60" s="472"/>
      <c r="DO60" s="50"/>
      <c r="DP60" s="50"/>
      <c r="DQ60" s="50"/>
      <c r="DR60" s="50"/>
      <c r="DS60" s="472"/>
      <c r="DT60" s="50"/>
      <c r="DU60" s="50"/>
      <c r="DV60" s="50"/>
      <c r="DW60" s="50"/>
      <c r="DX60" s="472"/>
      <c r="DY60" s="50"/>
      <c r="DZ60" s="50"/>
      <c r="EA60" s="50"/>
      <c r="EB60" s="50"/>
      <c r="EC60" s="472"/>
      <c r="ED60" s="50"/>
      <c r="EE60" s="50"/>
      <c r="EF60" s="50"/>
      <c r="EG60" s="50"/>
      <c r="EH60" s="472"/>
      <c r="EI60" s="50"/>
      <c r="EJ60" s="50"/>
      <c r="EK60" s="50"/>
      <c r="EL60" s="50"/>
      <c r="EM60" s="472"/>
      <c r="EN60" s="50"/>
      <c r="EO60" s="50"/>
      <c r="EP60" s="50"/>
      <c r="EQ60" s="50"/>
      <c r="ER60" s="472"/>
      <c r="ES60" s="50"/>
      <c r="ET60" s="50"/>
      <c r="EU60" s="50"/>
      <c r="EV60" s="50"/>
      <c r="EW60" s="472"/>
      <c r="EX60" s="50"/>
      <c r="EY60" s="50"/>
      <c r="EZ60" s="50"/>
      <c r="FA60" s="50"/>
      <c r="FB60" s="472"/>
      <c r="FC60" s="50"/>
      <c r="FD60" s="50"/>
      <c r="FE60" s="50"/>
      <c r="FF60" s="50"/>
      <c r="FG60" s="472"/>
      <c r="FH60" s="50"/>
      <c r="FI60" s="50"/>
      <c r="FJ60" s="50"/>
      <c r="FK60" s="50"/>
      <c r="FL60" s="472"/>
      <c r="FM60" s="50"/>
      <c r="FN60" s="50"/>
      <c r="FO60" s="50"/>
      <c r="FP60" s="50"/>
      <c r="FQ60" s="472"/>
      <c r="FR60" s="50"/>
      <c r="FS60" s="50"/>
      <c r="FT60" s="50"/>
      <c r="FU60" s="50"/>
      <c r="FV60" s="472"/>
      <c r="FW60" s="50"/>
      <c r="FX60" s="50"/>
      <c r="FY60" s="50"/>
      <c r="FZ60" s="50"/>
      <c r="GA60" s="472"/>
      <c r="GB60" s="50"/>
      <c r="GC60" s="50"/>
      <c r="GD60" s="50"/>
      <c r="GE60" s="50"/>
      <c r="GF60" s="472"/>
      <c r="GG60" s="50"/>
      <c r="GH60" s="50"/>
      <c r="GI60" s="50"/>
      <c r="GJ60" s="50"/>
      <c r="GK60" s="472"/>
      <c r="GL60" s="50"/>
      <c r="GM60" s="50"/>
      <c r="GN60" s="50"/>
      <c r="GO60" s="50"/>
      <c r="GP60" s="472"/>
      <c r="GQ60" s="50"/>
      <c r="GR60" s="50"/>
      <c r="GS60" s="50"/>
      <c r="GT60" s="50"/>
      <c r="GU60" s="472"/>
      <c r="GZ60" s="143"/>
      <c r="HA60" s="466"/>
      <c r="HI60" s="143"/>
      <c r="HJ60" s="466"/>
      <c r="HR60" s="143"/>
      <c r="HS60" s="466"/>
      <c r="IB60" s="466"/>
      <c r="IK60" s="466"/>
      <c r="IT60" s="466"/>
      <c r="JC60" s="466"/>
      <c r="JL60" s="466"/>
      <c r="JU60" s="466"/>
      <c r="KD60" s="466"/>
      <c r="KM60" s="466"/>
      <c r="KV60" s="466"/>
      <c r="LE60" s="466"/>
      <c r="MF60" s="466"/>
      <c r="MO60" s="466"/>
      <c r="MX60" s="466"/>
      <c r="NG60" s="466"/>
      <c r="NP60" s="466"/>
      <c r="NY60" s="466"/>
      <c r="OE60" s="37"/>
    </row>
    <row r="61" spans="1:396" s="39" customFormat="1" ht="18">
      <c r="A61" s="41" t="s">
        <v>3412</v>
      </c>
      <c r="B61" s="46">
        <f t="shared" si="1"/>
        <v>2530.550000000002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2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2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72"/>
      <c r="S61" s="460">
        <v>0</v>
      </c>
      <c r="T61" s="50">
        <v>0</v>
      </c>
      <c r="U61" s="510">
        <v>0</v>
      </c>
      <c r="V61" s="50">
        <f>'Punten per wedstrijd'!F60</f>
        <v>488.64999999999964</v>
      </c>
      <c r="W61" s="472"/>
      <c r="X61" s="50">
        <v>0</v>
      </c>
      <c r="Y61" s="50">
        <v>0</v>
      </c>
      <c r="Z61" s="50">
        <v>0</v>
      </c>
      <c r="AA61" s="50">
        <v>441.90000000000055</v>
      </c>
      <c r="AB61" s="472"/>
      <c r="AC61" s="50">
        <v>0</v>
      </c>
      <c r="AD61" s="50">
        <v>0</v>
      </c>
      <c r="AE61" s="50">
        <v>0</v>
      </c>
      <c r="AF61" s="530">
        <v>687.70000000000118</v>
      </c>
      <c r="AG61" s="472"/>
      <c r="AH61" s="50">
        <v>0</v>
      </c>
      <c r="AI61" s="50">
        <v>0</v>
      </c>
      <c r="AJ61" s="50">
        <v>0</v>
      </c>
      <c r="AK61" s="50">
        <v>301.30000000000109</v>
      </c>
      <c r="AL61" s="472"/>
      <c r="AM61" s="50"/>
      <c r="AN61" s="50"/>
      <c r="AO61" s="50"/>
      <c r="AP61" s="50"/>
      <c r="AQ61" s="472"/>
      <c r="AR61" s="50"/>
      <c r="AS61" s="50"/>
      <c r="AT61" s="50"/>
      <c r="AU61" s="50"/>
      <c r="AV61" s="472"/>
      <c r="AW61" s="50"/>
      <c r="AX61" s="50"/>
      <c r="AY61" s="50"/>
      <c r="AZ61" s="50"/>
      <c r="BA61" s="472"/>
      <c r="BB61" s="50"/>
      <c r="BC61" s="50"/>
      <c r="BD61" s="50"/>
      <c r="BE61" s="50"/>
      <c r="BF61" s="472"/>
      <c r="BG61" s="50"/>
      <c r="BH61" s="50"/>
      <c r="BI61" s="50"/>
      <c r="BJ61" s="50"/>
      <c r="BK61" s="472"/>
      <c r="BL61" s="50"/>
      <c r="BM61" s="50"/>
      <c r="BN61" s="50"/>
      <c r="BO61" s="50"/>
      <c r="BP61" s="472"/>
      <c r="BQ61" s="50"/>
      <c r="BR61" s="50"/>
      <c r="BS61" s="50"/>
      <c r="BT61" s="50"/>
      <c r="BU61" s="472"/>
      <c r="BV61" s="50"/>
      <c r="BW61" s="50"/>
      <c r="BX61" s="50"/>
      <c r="BY61" s="50"/>
      <c r="BZ61" s="472"/>
      <c r="CA61" s="50"/>
      <c r="CB61" s="50"/>
      <c r="CC61" s="50"/>
      <c r="CD61" s="50"/>
      <c r="CE61" s="472"/>
      <c r="CF61" s="50"/>
      <c r="CG61" s="50"/>
      <c r="CH61" s="50"/>
      <c r="CI61" s="50"/>
      <c r="CJ61" s="472"/>
      <c r="CK61" s="50"/>
      <c r="CL61" s="50"/>
      <c r="CM61" s="50"/>
      <c r="CN61" s="50"/>
      <c r="CO61" s="472"/>
      <c r="CP61" s="50"/>
      <c r="CQ61" s="50"/>
      <c r="CR61" s="50"/>
      <c r="CS61" s="50"/>
      <c r="CT61" s="472"/>
      <c r="CU61" s="50"/>
      <c r="CV61" s="50"/>
      <c r="CW61" s="50"/>
      <c r="CX61" s="50"/>
      <c r="CY61" s="472"/>
      <c r="CZ61" s="50"/>
      <c r="DA61" s="50"/>
      <c r="DB61" s="50"/>
      <c r="DC61" s="50"/>
      <c r="DD61" s="472"/>
      <c r="DE61" s="50"/>
      <c r="DF61" s="50"/>
      <c r="DG61" s="50"/>
      <c r="DH61" s="50"/>
      <c r="DI61" s="472"/>
      <c r="DJ61" s="50"/>
      <c r="DK61" s="50"/>
      <c r="DL61" s="50"/>
      <c r="DM61" s="50"/>
      <c r="DN61" s="472"/>
      <c r="DO61" s="50"/>
      <c r="DP61" s="50"/>
      <c r="DQ61" s="50"/>
      <c r="DR61" s="50"/>
      <c r="DS61" s="472"/>
      <c r="DT61" s="50"/>
      <c r="DU61" s="50"/>
      <c r="DV61" s="50"/>
      <c r="DW61" s="50"/>
      <c r="DX61" s="472"/>
      <c r="DY61" s="50"/>
      <c r="DZ61" s="50"/>
      <c r="EA61" s="50"/>
      <c r="EB61" s="50"/>
      <c r="EC61" s="472"/>
      <c r="ED61" s="50"/>
      <c r="EE61" s="50"/>
      <c r="EF61" s="50"/>
      <c r="EG61" s="50"/>
      <c r="EH61" s="472"/>
      <c r="EI61" s="50"/>
      <c r="EJ61" s="50"/>
      <c r="EK61" s="50"/>
      <c r="EL61" s="50"/>
      <c r="EM61" s="472"/>
      <c r="EN61" s="50"/>
      <c r="EO61" s="50"/>
      <c r="EP61" s="50"/>
      <c r="EQ61" s="50"/>
      <c r="ER61" s="472"/>
      <c r="ES61" s="50"/>
      <c r="ET61" s="50"/>
      <c r="EU61" s="50"/>
      <c r="EV61" s="50"/>
      <c r="EW61" s="472"/>
      <c r="EX61" s="50"/>
      <c r="EY61" s="50"/>
      <c r="EZ61" s="50"/>
      <c r="FA61" s="50"/>
      <c r="FB61" s="472"/>
      <c r="FC61" s="50"/>
      <c r="FD61" s="50"/>
      <c r="FE61" s="50"/>
      <c r="FF61" s="50"/>
      <c r="FG61" s="472"/>
      <c r="FH61" s="50"/>
      <c r="FI61" s="50"/>
      <c r="FJ61" s="50"/>
      <c r="FK61" s="50"/>
      <c r="FL61" s="472"/>
      <c r="FM61" s="50"/>
      <c r="FN61" s="50"/>
      <c r="FO61" s="50"/>
      <c r="FP61" s="50"/>
      <c r="FQ61" s="472"/>
      <c r="FR61" s="50"/>
      <c r="FS61" s="50"/>
      <c r="FT61" s="50"/>
      <c r="FU61" s="50"/>
      <c r="FV61" s="472"/>
      <c r="FW61" s="50"/>
      <c r="FX61" s="50"/>
      <c r="FY61" s="50"/>
      <c r="FZ61" s="50"/>
      <c r="GA61" s="472"/>
      <c r="GB61" s="50"/>
      <c r="GC61" s="50"/>
      <c r="GD61" s="50"/>
      <c r="GE61" s="50"/>
      <c r="GF61" s="472"/>
      <c r="GG61" s="50"/>
      <c r="GH61" s="50"/>
      <c r="GI61" s="50"/>
      <c r="GJ61" s="50"/>
      <c r="GK61" s="472"/>
      <c r="GL61" s="50"/>
      <c r="GM61" s="50"/>
      <c r="GN61" s="50"/>
      <c r="GO61" s="50"/>
      <c r="GP61" s="472"/>
      <c r="GQ61" s="50"/>
      <c r="GR61" s="50"/>
      <c r="GS61" s="50"/>
      <c r="GT61" s="50"/>
      <c r="GU61" s="472"/>
      <c r="GZ61" s="143"/>
      <c r="HA61" s="466"/>
      <c r="HI61" s="143"/>
      <c r="HJ61" s="466"/>
      <c r="HR61" s="143"/>
      <c r="HS61" s="466"/>
      <c r="IB61" s="466"/>
      <c r="IK61" s="466"/>
      <c r="IT61" s="466"/>
      <c r="JC61" s="466"/>
      <c r="JL61" s="466"/>
      <c r="JU61" s="466"/>
      <c r="KD61" s="466"/>
      <c r="KM61" s="466"/>
      <c r="KV61" s="466"/>
      <c r="LE61" s="466"/>
      <c r="MF61" s="466"/>
      <c r="MO61" s="466"/>
      <c r="MX61" s="466"/>
      <c r="NG61" s="466"/>
      <c r="NP61" s="466"/>
      <c r="NY61" s="466"/>
      <c r="OE61" s="37"/>
    </row>
    <row r="62" spans="1:396" ht="18">
      <c r="A62" s="41" t="s">
        <v>764</v>
      </c>
      <c r="B62" s="46">
        <f t="shared" si="1"/>
        <v>46431.15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2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2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72"/>
      <c r="S62" s="460">
        <v>68.624999999999886</v>
      </c>
      <c r="T62" s="50">
        <v>25.350000000000023</v>
      </c>
      <c r="U62" s="510">
        <v>204.90000000000055</v>
      </c>
      <c r="V62" s="50">
        <f>'Punten per wedstrijd'!F61</f>
        <v>248.2999999999995</v>
      </c>
      <c r="W62" s="472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72"/>
      <c r="AC62" s="50">
        <v>105.72500000000002</v>
      </c>
      <c r="AD62" s="50">
        <v>374.44999999999959</v>
      </c>
      <c r="AE62" s="50">
        <v>463.50000000000068</v>
      </c>
      <c r="AF62" s="530">
        <v>798.30000000000109</v>
      </c>
      <c r="AG62" s="472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72"/>
      <c r="AM62" s="50">
        <v>126.52499999999986</v>
      </c>
      <c r="AN62" s="50">
        <v>257.75</v>
      </c>
      <c r="AO62" s="50">
        <v>533.32500000000027</v>
      </c>
      <c r="AP62" s="50">
        <v>357</v>
      </c>
      <c r="AQ62" s="472"/>
      <c r="AR62" s="50">
        <v>37.5</v>
      </c>
      <c r="AS62" s="50">
        <v>113.24999999999909</v>
      </c>
      <c r="AT62" s="50">
        <v>256.42499999999973</v>
      </c>
      <c r="AU62" s="50">
        <v>357.49999999999818</v>
      </c>
      <c r="AV62" s="472"/>
      <c r="AW62" s="50">
        <v>155.96250000000077</v>
      </c>
      <c r="AX62" s="50">
        <v>0</v>
      </c>
      <c r="AY62" s="50">
        <v>109.34999999999945</v>
      </c>
      <c r="AZ62" s="50">
        <v>61.19999999999709</v>
      </c>
      <c r="BA62" s="472"/>
      <c r="BB62" s="50">
        <v>7.1250000000002274</v>
      </c>
      <c r="BC62" s="50">
        <v>0</v>
      </c>
      <c r="BD62" s="50">
        <v>279.22499999999945</v>
      </c>
      <c r="BE62" s="50">
        <v>144.79999999999836</v>
      </c>
      <c r="BF62" s="472"/>
      <c r="BG62" s="50">
        <v>64.875000000000455</v>
      </c>
      <c r="BH62" s="50">
        <v>151.24999999999909</v>
      </c>
      <c r="BI62" s="50">
        <v>205.72499999999877</v>
      </c>
      <c r="BJ62" s="50">
        <v>261.699999999998</v>
      </c>
      <c r="BK62" s="472"/>
      <c r="BL62" s="50">
        <v>8.9250000000006366</v>
      </c>
      <c r="BM62" s="50">
        <v>0</v>
      </c>
      <c r="BN62" s="50">
        <v>47.249999999999318</v>
      </c>
      <c r="BO62" s="50">
        <v>81.399999999997817</v>
      </c>
      <c r="BP62" s="472"/>
      <c r="BQ62" s="50">
        <v>52.437500000000682</v>
      </c>
      <c r="BR62" s="50">
        <v>187.59999999999854</v>
      </c>
      <c r="BS62" s="50">
        <v>270.97499999999877</v>
      </c>
      <c r="BT62" s="50">
        <v>181.59999999999854</v>
      </c>
      <c r="BU62" s="472"/>
      <c r="BV62" s="50">
        <v>117.85000000000059</v>
      </c>
      <c r="BW62" s="50">
        <v>0</v>
      </c>
      <c r="BX62" s="50">
        <v>539.70000000000027</v>
      </c>
      <c r="BY62" s="50">
        <v>708.39999999999873</v>
      </c>
      <c r="BZ62" s="472"/>
      <c r="CA62" s="50">
        <v>22.750000000000455</v>
      </c>
      <c r="CB62" s="50">
        <v>0</v>
      </c>
      <c r="CC62" s="50">
        <v>140.02499999999782</v>
      </c>
      <c r="CD62" s="50">
        <v>154.39999999999964</v>
      </c>
      <c r="CE62" s="472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2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2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2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2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2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2"/>
      <c r="DJ62" s="50">
        <v>41.074999999999363</v>
      </c>
      <c r="DK62" s="50">
        <v>0</v>
      </c>
      <c r="DL62" s="50">
        <v>0</v>
      </c>
      <c r="DM62" s="50">
        <v>0</v>
      </c>
      <c r="DN62" s="472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2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2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2"/>
      <c r="ED62" s="50">
        <v>51.249999999999545</v>
      </c>
      <c r="EE62" s="50">
        <v>0</v>
      </c>
      <c r="EF62" s="50">
        <v>0</v>
      </c>
      <c r="EG62" s="50">
        <v>0</v>
      </c>
      <c r="EH62" s="472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2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2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2"/>
      <c r="EX62" s="50">
        <v>39.875</v>
      </c>
      <c r="EY62" s="50">
        <v>0</v>
      </c>
      <c r="EZ62" s="50">
        <v>0</v>
      </c>
      <c r="FA62" s="50">
        <v>242.100000000004</v>
      </c>
      <c r="FB62" s="472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2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2"/>
      <c r="FM62" s="50">
        <v>53.300000000000182</v>
      </c>
      <c r="FN62" s="50">
        <v>0</v>
      </c>
      <c r="FO62" s="50">
        <v>0</v>
      </c>
      <c r="FP62" s="50">
        <v>120.40000000000327</v>
      </c>
      <c r="FQ62" s="472"/>
      <c r="FR62" s="50">
        <v>32.850000000000364</v>
      </c>
      <c r="FS62" s="50">
        <v>0</v>
      </c>
      <c r="FT62" s="50">
        <v>0</v>
      </c>
      <c r="FU62" s="50">
        <v>454.10000000000218</v>
      </c>
      <c r="FV62" s="472"/>
      <c r="FW62" s="50">
        <v>95.925000000000637</v>
      </c>
      <c r="FX62" s="50">
        <v>0</v>
      </c>
      <c r="FY62" s="50">
        <v>0</v>
      </c>
      <c r="FZ62" s="50">
        <v>0</v>
      </c>
      <c r="GA62" s="472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2"/>
      <c r="GG62" s="50">
        <v>133.79999999999836</v>
      </c>
      <c r="GH62" s="50">
        <v>0</v>
      </c>
      <c r="GI62" s="50">
        <v>0</v>
      </c>
      <c r="GJ62" s="50">
        <v>0</v>
      </c>
      <c r="GK62" s="472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2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2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48654.512500000135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2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2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72"/>
      <c r="S63" s="460">
        <v>56.849999999999909</v>
      </c>
      <c r="T63" s="50">
        <v>49.699999999999932</v>
      </c>
      <c r="U63" s="510">
        <v>275.25000000000034</v>
      </c>
      <c r="V63" s="50">
        <f>'Punten per wedstrijd'!F62</f>
        <v>327.2000000000005</v>
      </c>
      <c r="W63" s="472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72"/>
      <c r="AC63" s="50">
        <v>93.524999999999977</v>
      </c>
      <c r="AD63" s="50">
        <v>234.70000000000016</v>
      </c>
      <c r="AE63" s="50">
        <v>487.35000000000082</v>
      </c>
      <c r="AF63" s="530">
        <v>536.89999999999827</v>
      </c>
      <c r="AG63" s="472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72"/>
      <c r="AM63" s="50">
        <v>122.875</v>
      </c>
      <c r="AN63" s="50">
        <v>238.64999999999986</v>
      </c>
      <c r="AO63" s="50">
        <v>237.48749999999973</v>
      </c>
      <c r="AP63" s="50">
        <v>303.15000000000055</v>
      </c>
      <c r="AQ63" s="472"/>
      <c r="AR63" s="50">
        <v>42</v>
      </c>
      <c r="AS63" s="50">
        <v>47.649999999999636</v>
      </c>
      <c r="AT63" s="50">
        <v>190.87499999999966</v>
      </c>
      <c r="AU63" s="50">
        <v>177.50000000000091</v>
      </c>
      <c r="AV63" s="472"/>
      <c r="AW63" s="50">
        <v>92</v>
      </c>
      <c r="AX63" s="50">
        <v>0</v>
      </c>
      <c r="AY63" s="50">
        <v>212.84999999999945</v>
      </c>
      <c r="AZ63" s="50">
        <v>749.80000000000109</v>
      </c>
      <c r="BA63" s="472"/>
      <c r="BB63" s="50">
        <v>32.499999999999773</v>
      </c>
      <c r="BC63" s="50">
        <v>0</v>
      </c>
      <c r="BD63" s="50">
        <v>252.89999999999918</v>
      </c>
      <c r="BE63" s="50">
        <v>309.60000000000127</v>
      </c>
      <c r="BF63" s="472"/>
      <c r="BG63" s="50">
        <v>26.974999999999909</v>
      </c>
      <c r="BH63" s="50">
        <v>92.700000000000728</v>
      </c>
      <c r="BI63" s="50">
        <v>184.04999999999905</v>
      </c>
      <c r="BJ63" s="50">
        <v>360.90000000000055</v>
      </c>
      <c r="BK63" s="472"/>
      <c r="BL63" s="50">
        <v>22.025000000000091</v>
      </c>
      <c r="BM63" s="50">
        <v>0</v>
      </c>
      <c r="BN63" s="50">
        <v>77.849999999998772</v>
      </c>
      <c r="BO63" s="50">
        <v>95.250000000001819</v>
      </c>
      <c r="BP63" s="472"/>
      <c r="BQ63" s="50">
        <v>25.100000000000136</v>
      </c>
      <c r="BR63" s="50">
        <v>215.75000000000091</v>
      </c>
      <c r="BS63" s="50">
        <v>289.16249999999945</v>
      </c>
      <c r="BT63" s="50">
        <v>268.15000000000055</v>
      </c>
      <c r="BU63" s="472"/>
      <c r="BV63" s="50">
        <v>65.349999999999909</v>
      </c>
      <c r="BW63" s="50">
        <v>0</v>
      </c>
      <c r="BX63" s="50">
        <v>467.24999999999864</v>
      </c>
      <c r="BY63" s="50">
        <v>581.60000000000036</v>
      </c>
      <c r="BZ63" s="472"/>
      <c r="CA63" s="50">
        <v>33.150000000000091</v>
      </c>
      <c r="CB63" s="50">
        <v>0</v>
      </c>
      <c r="CC63" s="50">
        <v>152.17499999999836</v>
      </c>
      <c r="CD63" s="50">
        <v>229.89999999999873</v>
      </c>
      <c r="CE63" s="472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2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2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2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2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2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2"/>
      <c r="DJ63" s="50">
        <v>70.500000000000227</v>
      </c>
      <c r="DK63" s="50">
        <v>0</v>
      </c>
      <c r="DL63" s="50">
        <v>0</v>
      </c>
      <c r="DM63" s="50">
        <v>0</v>
      </c>
      <c r="DN63" s="472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2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2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2"/>
      <c r="ED63" s="50">
        <v>20.625</v>
      </c>
      <c r="EE63" s="50">
        <v>0</v>
      </c>
      <c r="EF63" s="50">
        <v>0</v>
      </c>
      <c r="EG63" s="50">
        <v>0</v>
      </c>
      <c r="EH63" s="472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2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2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2"/>
      <c r="EX63" s="50">
        <v>31.125</v>
      </c>
      <c r="EY63" s="50">
        <v>0</v>
      </c>
      <c r="EZ63" s="50">
        <v>0</v>
      </c>
      <c r="FA63" s="50">
        <v>169.69999999999709</v>
      </c>
      <c r="FB63" s="472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2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2"/>
      <c r="FM63" s="50">
        <v>127.62500000000091</v>
      </c>
      <c r="FN63" s="50">
        <v>0</v>
      </c>
      <c r="FO63" s="50">
        <v>0</v>
      </c>
      <c r="FP63" s="50">
        <v>191.09999999999854</v>
      </c>
      <c r="FQ63" s="472"/>
      <c r="FR63" s="50">
        <v>64.650000000000546</v>
      </c>
      <c r="FS63" s="50">
        <v>0</v>
      </c>
      <c r="FT63" s="50">
        <v>0</v>
      </c>
      <c r="FU63" s="50">
        <v>408.5</v>
      </c>
      <c r="FV63" s="472"/>
      <c r="FW63" s="50">
        <v>11.075000000000045</v>
      </c>
      <c r="FX63" s="50">
        <v>0</v>
      </c>
      <c r="FY63" s="50">
        <v>0</v>
      </c>
      <c r="FZ63" s="50">
        <v>0</v>
      </c>
      <c r="GA63" s="472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2"/>
      <c r="GG63" s="50">
        <v>4.9500000000016371</v>
      </c>
      <c r="GH63" s="50">
        <v>0</v>
      </c>
      <c r="GI63" s="50">
        <v>0</v>
      </c>
      <c r="GJ63" s="50">
        <v>0</v>
      </c>
      <c r="GK63" s="472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2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2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55971.475000000246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2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2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72"/>
      <c r="S64" s="460">
        <v>77.874999999999886</v>
      </c>
      <c r="T64" s="50">
        <v>140.6500000000002</v>
      </c>
      <c r="U64" s="510">
        <v>150.52499999999969</v>
      </c>
      <c r="V64" s="50">
        <f>'Punten per wedstrijd'!F63</f>
        <v>253.5</v>
      </c>
      <c r="W64" s="472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72"/>
      <c r="AC64" s="50">
        <v>92.449999999999932</v>
      </c>
      <c r="AD64" s="50">
        <v>316.95000000000027</v>
      </c>
      <c r="AE64" s="50">
        <v>551.24999999999966</v>
      </c>
      <c r="AF64" s="530">
        <v>768.19999999999936</v>
      </c>
      <c r="AG64" s="472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72"/>
      <c r="AM64" s="50">
        <v>127.51250000000016</v>
      </c>
      <c r="AN64" s="50">
        <v>316.99999999999977</v>
      </c>
      <c r="AO64" s="50">
        <v>375.97499999999877</v>
      </c>
      <c r="AP64" s="50">
        <v>475.80000000000018</v>
      </c>
      <c r="AQ64" s="472"/>
      <c r="AR64" s="50">
        <v>141.05000000000001</v>
      </c>
      <c r="AS64" s="50">
        <v>1.9499999999989086</v>
      </c>
      <c r="AT64" s="50">
        <v>295.64999999999782</v>
      </c>
      <c r="AU64" s="50">
        <v>534.09999999999945</v>
      </c>
      <c r="AV64" s="472"/>
      <c r="AW64" s="50">
        <v>157.05000000000018</v>
      </c>
      <c r="AX64" s="50">
        <v>0</v>
      </c>
      <c r="AY64" s="50">
        <v>147.375</v>
      </c>
      <c r="AZ64" s="50">
        <v>824.79999999999836</v>
      </c>
      <c r="BA64" s="472"/>
      <c r="BB64" s="50">
        <v>55.412500000000136</v>
      </c>
      <c r="BC64" s="50">
        <v>0</v>
      </c>
      <c r="BD64" s="50">
        <v>325.42499999999836</v>
      </c>
      <c r="BE64" s="50">
        <v>333.29999999999927</v>
      </c>
      <c r="BF64" s="472"/>
      <c r="BG64" s="50">
        <v>11.799999999999955</v>
      </c>
      <c r="BH64" s="50">
        <v>57.749999999999091</v>
      </c>
      <c r="BI64" s="50">
        <v>142.04999999999905</v>
      </c>
      <c r="BJ64" s="50">
        <v>457.89999999999964</v>
      </c>
      <c r="BK64" s="472"/>
      <c r="BL64" s="50">
        <v>29.025000000000091</v>
      </c>
      <c r="BM64" s="50">
        <v>0</v>
      </c>
      <c r="BN64" s="50">
        <v>17.475000000000136</v>
      </c>
      <c r="BO64" s="50">
        <v>230.99999999999909</v>
      </c>
      <c r="BP64" s="472"/>
      <c r="BQ64" s="50">
        <v>57.924999999999955</v>
      </c>
      <c r="BR64" s="50">
        <v>190.64999999999873</v>
      </c>
      <c r="BS64" s="50">
        <v>357.37500000000068</v>
      </c>
      <c r="BT64" s="50">
        <v>225.59999999999764</v>
      </c>
      <c r="BU64" s="472"/>
      <c r="BV64" s="50">
        <v>113.67499999999995</v>
      </c>
      <c r="BW64" s="50">
        <v>0</v>
      </c>
      <c r="BX64" s="50">
        <v>617.17500000000109</v>
      </c>
      <c r="BY64" s="50">
        <v>528.19999999999709</v>
      </c>
      <c r="BZ64" s="472"/>
      <c r="CA64" s="50">
        <v>32.587500000000091</v>
      </c>
      <c r="CB64" s="50">
        <v>0</v>
      </c>
      <c r="CC64" s="50">
        <v>222.97500000000764</v>
      </c>
      <c r="CD64" s="50">
        <v>207.99999999999636</v>
      </c>
      <c r="CE64" s="472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2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2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2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2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2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2"/>
      <c r="DJ64" s="50">
        <v>110.66250000000082</v>
      </c>
      <c r="DK64" s="50">
        <v>0</v>
      </c>
      <c r="DL64" s="50">
        <v>0</v>
      </c>
      <c r="DM64" s="50">
        <v>0</v>
      </c>
      <c r="DN64" s="472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2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2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2"/>
      <c r="ED64" s="50">
        <v>9.1499999999996362</v>
      </c>
      <c r="EE64" s="50">
        <v>0</v>
      </c>
      <c r="EF64" s="50">
        <v>0</v>
      </c>
      <c r="EG64" s="50">
        <v>0</v>
      </c>
      <c r="EH64" s="472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2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2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2"/>
      <c r="EX64" s="50">
        <v>82.337499999998727</v>
      </c>
      <c r="EY64" s="50">
        <v>0</v>
      </c>
      <c r="EZ64" s="50">
        <v>0</v>
      </c>
      <c r="FA64" s="50">
        <v>268.09999999999854</v>
      </c>
      <c r="FB64" s="472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2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2"/>
      <c r="FM64" s="50">
        <v>123.37499999999909</v>
      </c>
      <c r="FN64" s="50">
        <v>0</v>
      </c>
      <c r="FO64" s="50">
        <v>0</v>
      </c>
      <c r="FP64" s="50">
        <v>295.200000000008</v>
      </c>
      <c r="FQ64" s="472"/>
      <c r="FR64" s="50">
        <v>53.412499999998545</v>
      </c>
      <c r="FS64" s="50">
        <v>0</v>
      </c>
      <c r="FT64" s="50">
        <v>0</v>
      </c>
      <c r="FU64" s="50">
        <v>602.00000000000364</v>
      </c>
      <c r="FV64" s="472"/>
      <c r="FW64" s="50">
        <v>68.975000000000591</v>
      </c>
      <c r="FX64" s="50">
        <v>0</v>
      </c>
      <c r="FY64" s="50">
        <v>0</v>
      </c>
      <c r="FZ64" s="50">
        <v>0</v>
      </c>
      <c r="GA64" s="472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2"/>
      <c r="GG64" s="50">
        <v>101.45000000000073</v>
      </c>
      <c r="GH64" s="50">
        <v>0</v>
      </c>
      <c r="GI64" s="50">
        <v>0</v>
      </c>
      <c r="GJ64" s="50">
        <v>0</v>
      </c>
      <c r="GK64" s="472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2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2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1659</v>
      </c>
      <c r="B65" s="46">
        <f t="shared" si="1"/>
        <v>43864.675000000032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2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2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72"/>
      <c r="S65" s="460">
        <v>18.525000000000091</v>
      </c>
      <c r="T65" s="50">
        <v>81.700000000000102</v>
      </c>
      <c r="U65" s="510">
        <v>288.37499999999983</v>
      </c>
      <c r="V65" s="50">
        <f>'Punten per wedstrijd'!F64</f>
        <v>232.19999999999982</v>
      </c>
      <c r="W65" s="472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72"/>
      <c r="AC65" s="50">
        <v>56.774999999999864</v>
      </c>
      <c r="AD65" s="50">
        <v>239.94999999999996</v>
      </c>
      <c r="AE65" s="50">
        <v>482.32499999999959</v>
      </c>
      <c r="AF65" s="530">
        <v>607.20000000000027</v>
      </c>
      <c r="AG65" s="472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72"/>
      <c r="AM65" s="50">
        <v>0</v>
      </c>
      <c r="AN65" s="50">
        <v>202.95000000000005</v>
      </c>
      <c r="AO65" s="50">
        <v>309.60000000000048</v>
      </c>
      <c r="AP65" s="50">
        <v>334.70000000000073</v>
      </c>
      <c r="AQ65" s="472"/>
      <c r="AR65" s="50">
        <v>0</v>
      </c>
      <c r="AS65" s="50">
        <v>63.749999999999091</v>
      </c>
      <c r="AT65" s="50">
        <v>257.62500000000068</v>
      </c>
      <c r="AU65" s="50">
        <v>324.90000000000055</v>
      </c>
      <c r="AV65" s="472"/>
      <c r="AW65" s="50">
        <v>0</v>
      </c>
      <c r="AX65" s="50">
        <v>0</v>
      </c>
      <c r="AY65" s="50">
        <v>223.72500000000014</v>
      </c>
      <c r="AZ65" s="50">
        <v>79.700000000000728</v>
      </c>
      <c r="BA65" s="472"/>
      <c r="BB65" s="50">
        <v>0</v>
      </c>
      <c r="BC65" s="50">
        <v>0</v>
      </c>
      <c r="BD65" s="50">
        <v>408.75000000000034</v>
      </c>
      <c r="BE65" s="50">
        <v>309.19999999999982</v>
      </c>
      <c r="BF65" s="472"/>
      <c r="BG65" s="50">
        <v>0</v>
      </c>
      <c r="BH65" s="50">
        <v>143.699999999998</v>
      </c>
      <c r="BI65" s="50">
        <v>176.77499999999986</v>
      </c>
      <c r="BJ65" s="50">
        <v>178.50000000000091</v>
      </c>
      <c r="BK65" s="472"/>
      <c r="BL65" s="50">
        <v>0</v>
      </c>
      <c r="BM65" s="50">
        <v>0</v>
      </c>
      <c r="BN65" s="50">
        <v>164.69999999999959</v>
      </c>
      <c r="BO65" s="50">
        <v>430</v>
      </c>
      <c r="BP65" s="472"/>
      <c r="BQ65" s="50">
        <v>0</v>
      </c>
      <c r="BR65" s="50">
        <v>163.74999999999909</v>
      </c>
      <c r="BS65" s="50">
        <v>418.35000000000014</v>
      </c>
      <c r="BT65" s="50">
        <v>331.20000000000073</v>
      </c>
      <c r="BU65" s="472"/>
      <c r="BV65" s="50">
        <v>0</v>
      </c>
      <c r="BW65" s="50">
        <v>0</v>
      </c>
      <c r="BX65" s="50">
        <v>452.62499999999932</v>
      </c>
      <c r="BY65" s="50">
        <v>533.99999999999909</v>
      </c>
      <c r="BZ65" s="472"/>
      <c r="CA65" s="50">
        <v>0</v>
      </c>
      <c r="CB65" s="50">
        <v>0</v>
      </c>
      <c r="CC65" s="50">
        <v>163.34999999999945</v>
      </c>
      <c r="CD65" s="50">
        <v>247.99999999999909</v>
      </c>
      <c r="CE65" s="472"/>
      <c r="CF65" s="50">
        <v>0</v>
      </c>
      <c r="CG65" s="50">
        <v>0</v>
      </c>
      <c r="CH65" s="50">
        <v>209.47499999999945</v>
      </c>
      <c r="CI65" s="50">
        <v>219.50000000000091</v>
      </c>
      <c r="CJ65" s="472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2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2"/>
      <c r="CU65" s="50">
        <v>0</v>
      </c>
      <c r="CV65" s="50">
        <v>0</v>
      </c>
      <c r="CW65" s="50">
        <v>178.57499999999891</v>
      </c>
      <c r="CX65" s="50">
        <v>273.20000000000164</v>
      </c>
      <c r="CY65" s="472"/>
      <c r="CZ65" s="50">
        <v>0</v>
      </c>
      <c r="DA65" s="50">
        <v>0</v>
      </c>
      <c r="DB65" s="50">
        <v>105.59999999999673</v>
      </c>
      <c r="DC65" s="50">
        <v>192.00000000000182</v>
      </c>
      <c r="DD65" s="472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2"/>
      <c r="DJ65" s="50">
        <v>0</v>
      </c>
      <c r="DK65" s="50">
        <v>0</v>
      </c>
      <c r="DL65" s="50">
        <v>0</v>
      </c>
      <c r="DM65" s="50">
        <v>0</v>
      </c>
      <c r="DN65" s="472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2"/>
      <c r="DT65" s="50">
        <v>0</v>
      </c>
      <c r="DU65" s="50">
        <v>0</v>
      </c>
      <c r="DV65" s="50">
        <v>239.77500000000055</v>
      </c>
      <c r="DW65" s="50">
        <v>449.50000000000182</v>
      </c>
      <c r="DX65" s="472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2"/>
      <c r="ED65" s="50">
        <v>0</v>
      </c>
      <c r="EE65" s="50">
        <v>0</v>
      </c>
      <c r="EF65" s="50">
        <v>0</v>
      </c>
      <c r="EG65" s="50">
        <v>0</v>
      </c>
      <c r="EH65" s="472"/>
      <c r="EI65" s="50">
        <v>0</v>
      </c>
      <c r="EJ65" s="50">
        <v>0</v>
      </c>
      <c r="EK65" s="50">
        <v>94.874999999997272</v>
      </c>
      <c r="EL65" s="50">
        <v>239.00000000000364</v>
      </c>
      <c r="EM65" s="472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2"/>
      <c r="ES65" s="50">
        <v>0</v>
      </c>
      <c r="ET65" s="50">
        <v>205.79999999999836</v>
      </c>
      <c r="EU65" s="50">
        <v>226.79999999999836</v>
      </c>
      <c r="EV65" s="50">
        <v>0</v>
      </c>
      <c r="EW65" s="472"/>
      <c r="EX65" s="50">
        <v>0</v>
      </c>
      <c r="EY65" s="50">
        <v>0</v>
      </c>
      <c r="EZ65" s="50">
        <v>0</v>
      </c>
      <c r="FA65" s="50">
        <v>333.00000000000364</v>
      </c>
      <c r="FB65" s="472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2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2"/>
      <c r="FM65" s="50">
        <v>0</v>
      </c>
      <c r="FN65" s="50">
        <v>0</v>
      </c>
      <c r="FO65" s="50">
        <v>0</v>
      </c>
      <c r="FP65" s="50">
        <v>182.40000000000146</v>
      </c>
      <c r="FQ65" s="472"/>
      <c r="FR65" s="50">
        <v>0</v>
      </c>
      <c r="FS65" s="50">
        <v>0</v>
      </c>
      <c r="FT65" s="50">
        <v>0</v>
      </c>
      <c r="FU65" s="50">
        <v>308.30000000000655</v>
      </c>
      <c r="FV65" s="472"/>
      <c r="FW65" s="50">
        <v>0</v>
      </c>
      <c r="FX65" s="50">
        <v>0</v>
      </c>
      <c r="FY65" s="50">
        <v>0</v>
      </c>
      <c r="FZ65" s="50">
        <v>0</v>
      </c>
      <c r="GA65" s="472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2"/>
      <c r="GG65" s="50">
        <v>0</v>
      </c>
      <c r="GH65" s="50">
        <v>0</v>
      </c>
      <c r="GI65" s="50">
        <v>0</v>
      </c>
      <c r="GJ65" s="50">
        <v>0</v>
      </c>
      <c r="GK65" s="472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2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2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1661</v>
      </c>
      <c r="B66" s="46">
        <f t="shared" si="1"/>
        <v>43631.7124999999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2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2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72"/>
      <c r="S66" s="460">
        <v>73.39999999999992</v>
      </c>
      <c r="T66" s="50">
        <v>142.29999999999984</v>
      </c>
      <c r="U66" s="510">
        <v>274.72499999999997</v>
      </c>
      <c r="V66" s="50">
        <f>'Punten per wedstrijd'!F65</f>
        <v>580.29999999999995</v>
      </c>
      <c r="W66" s="472"/>
      <c r="X66" s="50">
        <v>17.10000000000025</v>
      </c>
      <c r="Y66" s="50">
        <v>356.5</v>
      </c>
      <c r="Z66" s="50">
        <v>321.37500000000017</v>
      </c>
      <c r="AA66" s="50">
        <v>183</v>
      </c>
      <c r="AB66" s="472"/>
      <c r="AC66" s="50">
        <v>101.29999999999997</v>
      </c>
      <c r="AD66" s="50">
        <v>280.94999999999982</v>
      </c>
      <c r="AE66" s="50">
        <v>417.07500000000095</v>
      </c>
      <c r="AF66" s="530">
        <v>823.89999999999964</v>
      </c>
      <c r="AG66" s="472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72"/>
      <c r="AM66" s="50">
        <v>0</v>
      </c>
      <c r="AN66" s="50">
        <v>199.15000000000055</v>
      </c>
      <c r="AO66" s="50">
        <v>445.79999999999905</v>
      </c>
      <c r="AP66" s="50">
        <v>550.25000000000182</v>
      </c>
      <c r="AQ66" s="472"/>
      <c r="AR66" s="50">
        <v>0</v>
      </c>
      <c r="AS66" s="50">
        <v>119.40000000000146</v>
      </c>
      <c r="AT66" s="50">
        <v>380.47499999999877</v>
      </c>
      <c r="AU66" s="50">
        <v>568.00000000000205</v>
      </c>
      <c r="AV66" s="472"/>
      <c r="AW66" s="50">
        <v>0</v>
      </c>
      <c r="AX66" s="50">
        <v>0</v>
      </c>
      <c r="AY66" s="50">
        <v>156.90000000000055</v>
      </c>
      <c r="AZ66" s="50">
        <v>192.70000000000255</v>
      </c>
      <c r="BA66" s="472"/>
      <c r="BB66" s="50">
        <v>0</v>
      </c>
      <c r="BC66" s="50">
        <v>0</v>
      </c>
      <c r="BD66" s="50">
        <v>279.67499999999905</v>
      </c>
      <c r="BE66" s="50">
        <v>356.90000000000146</v>
      </c>
      <c r="BF66" s="472"/>
      <c r="BG66" s="50">
        <v>0</v>
      </c>
      <c r="BH66" s="50">
        <v>168.90000000000055</v>
      </c>
      <c r="BI66" s="50">
        <v>126.97499999999945</v>
      </c>
      <c r="BJ66" s="50">
        <v>392.10000000000218</v>
      </c>
      <c r="BK66" s="472"/>
      <c r="BL66" s="50">
        <v>0</v>
      </c>
      <c r="BM66" s="50">
        <v>0</v>
      </c>
      <c r="BN66" s="50">
        <v>9.7500000000006821</v>
      </c>
      <c r="BO66" s="50">
        <v>297.05000000000382</v>
      </c>
      <c r="BP66" s="472"/>
      <c r="BQ66" s="50">
        <v>0</v>
      </c>
      <c r="BR66" s="50">
        <v>101.40000000000055</v>
      </c>
      <c r="BS66" s="50">
        <v>335.10000000000082</v>
      </c>
      <c r="BT66" s="50">
        <v>301.05000000000291</v>
      </c>
      <c r="BU66" s="472"/>
      <c r="BV66" s="50">
        <v>0</v>
      </c>
      <c r="BW66" s="50">
        <v>0</v>
      </c>
      <c r="BX66" s="50">
        <v>463.95000000000027</v>
      </c>
      <c r="BY66" s="50">
        <v>455.40000000000146</v>
      </c>
      <c r="BZ66" s="472"/>
      <c r="CA66" s="50">
        <v>0</v>
      </c>
      <c r="CB66" s="50">
        <v>0</v>
      </c>
      <c r="CC66" s="50">
        <v>140.24999999999454</v>
      </c>
      <c r="CD66" s="50">
        <v>240.49999999999909</v>
      </c>
      <c r="CE66" s="472"/>
      <c r="CF66" s="50">
        <v>0</v>
      </c>
      <c r="CG66" s="50">
        <v>0</v>
      </c>
      <c r="CH66" s="50">
        <v>385.875</v>
      </c>
      <c r="CI66" s="50">
        <v>444.40000000000146</v>
      </c>
      <c r="CJ66" s="472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2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2"/>
      <c r="CU66" s="50">
        <v>0</v>
      </c>
      <c r="CV66" s="50">
        <v>0</v>
      </c>
      <c r="CW66" s="50">
        <v>200.40000000000055</v>
      </c>
      <c r="CX66" s="50">
        <v>120.19999999999891</v>
      </c>
      <c r="CY66" s="472"/>
      <c r="CZ66" s="50">
        <v>0</v>
      </c>
      <c r="DA66" s="50">
        <v>0</v>
      </c>
      <c r="DB66" s="50">
        <v>139.5</v>
      </c>
      <c r="DC66" s="50">
        <v>245.29999999999927</v>
      </c>
      <c r="DD66" s="472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2"/>
      <c r="DJ66" s="50">
        <v>0</v>
      </c>
      <c r="DK66" s="50">
        <v>0</v>
      </c>
      <c r="DL66" s="50">
        <v>0</v>
      </c>
      <c r="DM66" s="50">
        <v>0</v>
      </c>
      <c r="DN66" s="472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2"/>
      <c r="DT66" s="50">
        <v>0</v>
      </c>
      <c r="DU66" s="50">
        <v>0</v>
      </c>
      <c r="DV66" s="50">
        <v>325.12499999999864</v>
      </c>
      <c r="DW66" s="50">
        <v>340.59999999999854</v>
      </c>
      <c r="DX66" s="472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2"/>
      <c r="ED66" s="50">
        <v>0</v>
      </c>
      <c r="EE66" s="50">
        <v>0</v>
      </c>
      <c r="EF66" s="50">
        <v>0</v>
      </c>
      <c r="EG66" s="50">
        <v>0</v>
      </c>
      <c r="EH66" s="472"/>
      <c r="EI66" s="50">
        <v>0</v>
      </c>
      <c r="EJ66" s="50">
        <v>0</v>
      </c>
      <c r="EK66" s="50">
        <v>199.650000000006</v>
      </c>
      <c r="EL66" s="50">
        <v>281.99999999999272</v>
      </c>
      <c r="EM66" s="472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2"/>
      <c r="ES66" s="50">
        <v>0</v>
      </c>
      <c r="ET66" s="50">
        <v>335.25</v>
      </c>
      <c r="EU66" s="50">
        <v>361.87499999999727</v>
      </c>
      <c r="EV66" s="50">
        <v>0</v>
      </c>
      <c r="EW66" s="472"/>
      <c r="EX66" s="50">
        <v>0</v>
      </c>
      <c r="EY66" s="50">
        <v>0</v>
      </c>
      <c r="EZ66" s="50">
        <v>0</v>
      </c>
      <c r="FA66" s="50">
        <v>187.29999999999563</v>
      </c>
      <c r="FB66" s="472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2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2"/>
      <c r="FM66" s="50">
        <v>0</v>
      </c>
      <c r="FN66" s="50">
        <v>0</v>
      </c>
      <c r="FO66" s="50">
        <v>0</v>
      </c>
      <c r="FP66" s="50">
        <v>325.59999999999491</v>
      </c>
      <c r="FQ66" s="472"/>
      <c r="FR66" s="50">
        <v>0</v>
      </c>
      <c r="FS66" s="50">
        <v>0</v>
      </c>
      <c r="FT66" s="50">
        <v>0</v>
      </c>
      <c r="FU66" s="50">
        <v>337.09999999999491</v>
      </c>
      <c r="FV66" s="472"/>
      <c r="FW66" s="50">
        <v>0</v>
      </c>
      <c r="FX66" s="50">
        <v>0</v>
      </c>
      <c r="FY66" s="50">
        <v>0</v>
      </c>
      <c r="FZ66" s="50">
        <v>0</v>
      </c>
      <c r="GA66" s="472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2"/>
      <c r="GG66" s="50">
        <v>0</v>
      </c>
      <c r="GH66" s="50">
        <v>0</v>
      </c>
      <c r="GI66" s="50">
        <v>0</v>
      </c>
      <c r="GJ66" s="50">
        <v>0</v>
      </c>
      <c r="GK66" s="472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2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2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3401</v>
      </c>
      <c r="B67" s="46">
        <f t="shared" si="1"/>
        <v>2989.7499999999991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2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2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72"/>
      <c r="S67" s="460">
        <v>0</v>
      </c>
      <c r="T67" s="50">
        <v>0</v>
      </c>
      <c r="U67" s="510">
        <v>0</v>
      </c>
      <c r="V67" s="50">
        <f>'Punten per wedstrijd'!F66</f>
        <v>244</v>
      </c>
      <c r="W67" s="472"/>
      <c r="X67" s="50">
        <v>0</v>
      </c>
      <c r="Y67" s="50">
        <v>0</v>
      </c>
      <c r="Z67" s="50">
        <v>0</v>
      </c>
      <c r="AA67" s="50">
        <v>49.399999999999636</v>
      </c>
      <c r="AB67" s="472"/>
      <c r="AC67" s="50">
        <v>0</v>
      </c>
      <c r="AD67" s="50">
        <v>0</v>
      </c>
      <c r="AE67" s="50">
        <v>0</v>
      </c>
      <c r="AF67" s="530">
        <v>585.09999999999991</v>
      </c>
      <c r="AG67" s="472"/>
      <c r="AH67" s="50">
        <v>0</v>
      </c>
      <c r="AI67" s="50">
        <v>0</v>
      </c>
      <c r="AJ67" s="50">
        <v>0</v>
      </c>
      <c r="AK67" s="50">
        <v>604.34999999999991</v>
      </c>
      <c r="AL67" s="472"/>
      <c r="AM67" s="50"/>
      <c r="AN67" s="50"/>
      <c r="AO67" s="50"/>
      <c r="AP67" s="50"/>
      <c r="AQ67" s="472"/>
      <c r="AR67" s="50"/>
      <c r="AS67" s="50"/>
      <c r="AT67" s="50"/>
      <c r="AU67" s="50"/>
      <c r="AV67" s="472"/>
      <c r="AW67" s="50"/>
      <c r="AX67" s="50"/>
      <c r="AY67" s="50"/>
      <c r="AZ67" s="50"/>
      <c r="BA67" s="472"/>
      <c r="BB67" s="50"/>
      <c r="BC67" s="50"/>
      <c r="BD67" s="50"/>
      <c r="BE67" s="50"/>
      <c r="BF67" s="472"/>
      <c r="BG67" s="50"/>
      <c r="BH67" s="50"/>
      <c r="BI67" s="50"/>
      <c r="BJ67" s="50"/>
      <c r="BK67" s="472"/>
      <c r="BL67" s="50"/>
      <c r="BM67" s="50"/>
      <c r="BN67" s="50"/>
      <c r="BO67" s="50"/>
      <c r="BP67" s="472"/>
      <c r="BQ67" s="50"/>
      <c r="BR67" s="50"/>
      <c r="BS67" s="50"/>
      <c r="BT67" s="50"/>
      <c r="BU67" s="472"/>
      <c r="BV67" s="50"/>
      <c r="BW67" s="50"/>
      <c r="BX67" s="50"/>
      <c r="BY67" s="50"/>
      <c r="BZ67" s="472"/>
      <c r="CA67" s="50"/>
      <c r="CB67" s="50"/>
      <c r="CC67" s="50"/>
      <c r="CD67" s="50"/>
      <c r="CE67" s="472"/>
      <c r="CF67" s="50"/>
      <c r="CG67" s="50"/>
      <c r="CH67" s="50"/>
      <c r="CI67" s="50"/>
      <c r="CJ67" s="472"/>
      <c r="CK67" s="50"/>
      <c r="CL67" s="50"/>
      <c r="CM67" s="50"/>
      <c r="CN67" s="50"/>
      <c r="CO67" s="472"/>
      <c r="CP67" s="50"/>
      <c r="CQ67" s="50"/>
      <c r="CR67" s="50"/>
      <c r="CS67" s="50"/>
      <c r="CT67" s="472"/>
      <c r="CU67" s="50"/>
      <c r="CV67" s="50"/>
      <c r="CW67" s="50"/>
      <c r="CX67" s="50"/>
      <c r="CY67" s="472"/>
      <c r="CZ67" s="50"/>
      <c r="DA67" s="50"/>
      <c r="DB67" s="50"/>
      <c r="DC67" s="50"/>
      <c r="DD67" s="472"/>
      <c r="DE67" s="50"/>
      <c r="DF67" s="50"/>
      <c r="DG67" s="50"/>
      <c r="DH67" s="50"/>
      <c r="DI67" s="472"/>
      <c r="DJ67" s="50"/>
      <c r="DK67" s="50"/>
      <c r="DL67" s="50"/>
      <c r="DM67" s="50"/>
      <c r="DN67" s="472"/>
      <c r="DO67" s="50"/>
      <c r="DP67" s="50"/>
      <c r="DQ67" s="50"/>
      <c r="DR67" s="50"/>
      <c r="DS67" s="472"/>
      <c r="DT67" s="50"/>
      <c r="DU67" s="50"/>
      <c r="DV67" s="50"/>
      <c r="DW67" s="50"/>
      <c r="DX67" s="472"/>
      <c r="DY67" s="50"/>
      <c r="DZ67" s="50"/>
      <c r="EA67" s="50"/>
      <c r="EB67" s="50"/>
      <c r="EC67" s="472"/>
      <c r="ED67" s="50"/>
      <c r="EE67" s="50"/>
      <c r="EF67" s="50"/>
      <c r="EG67" s="50"/>
      <c r="EH67" s="472"/>
      <c r="EI67" s="50"/>
      <c r="EJ67" s="50"/>
      <c r="EK67" s="50"/>
      <c r="EL67" s="50"/>
      <c r="EM67" s="472"/>
      <c r="EN67" s="50"/>
      <c r="EO67" s="50"/>
      <c r="EP67" s="50"/>
      <c r="EQ67" s="50"/>
      <c r="ER67" s="472"/>
      <c r="ES67" s="50"/>
      <c r="ET67" s="50"/>
      <c r="EU67" s="50"/>
      <c r="EV67" s="50"/>
      <c r="EW67" s="472"/>
      <c r="EX67" s="50"/>
      <c r="EY67" s="50"/>
      <c r="EZ67" s="50"/>
      <c r="FA67" s="50"/>
      <c r="FB67" s="472"/>
      <c r="FC67" s="50"/>
      <c r="FD67" s="50"/>
      <c r="FE67" s="50"/>
      <c r="FF67" s="50"/>
      <c r="FG67" s="472"/>
      <c r="FH67" s="50"/>
      <c r="FI67" s="50"/>
      <c r="FJ67" s="50"/>
      <c r="FK67" s="50"/>
      <c r="FL67" s="472"/>
      <c r="FM67" s="50"/>
      <c r="FN67" s="50"/>
      <c r="FO67" s="50"/>
      <c r="FP67" s="50"/>
      <c r="FQ67" s="472"/>
      <c r="FR67" s="50"/>
      <c r="FS67" s="50"/>
      <c r="FT67" s="50"/>
      <c r="FU67" s="50"/>
      <c r="FV67" s="472"/>
      <c r="FW67" s="50"/>
      <c r="FX67" s="50"/>
      <c r="FY67" s="50"/>
      <c r="FZ67" s="50"/>
      <c r="GA67" s="472"/>
      <c r="GB67" s="50"/>
      <c r="GC67" s="50"/>
      <c r="GD67" s="50"/>
      <c r="GE67" s="50"/>
      <c r="GF67" s="472"/>
      <c r="GG67" s="50"/>
      <c r="GH67" s="50"/>
      <c r="GI67" s="50"/>
      <c r="GJ67" s="50"/>
      <c r="GK67" s="472"/>
      <c r="GL67" s="50"/>
      <c r="GM67" s="50"/>
      <c r="GN67" s="50"/>
      <c r="GO67" s="50"/>
      <c r="GP67" s="472"/>
      <c r="GQ67" s="50"/>
      <c r="GR67" s="50"/>
      <c r="GS67" s="50"/>
      <c r="GT67" s="50"/>
      <c r="GU67" s="472"/>
      <c r="HA67" s="466"/>
      <c r="HJ67" s="466"/>
      <c r="HS67" s="466"/>
      <c r="IB67" s="466"/>
      <c r="IK67" s="466"/>
      <c r="IT67" s="466"/>
      <c r="JC67" s="466"/>
      <c r="JL67" s="466"/>
      <c r="JU67" s="466"/>
      <c r="KD67" s="466"/>
      <c r="KM67" s="466"/>
      <c r="KV67" s="466"/>
      <c r="LE67" s="466"/>
      <c r="MF67" s="466"/>
      <c r="MO67" s="466"/>
      <c r="MX67" s="466"/>
      <c r="NG67" s="466"/>
      <c r="NP67" s="466"/>
      <c r="NY67" s="466"/>
      <c r="OE67" s="37"/>
    </row>
    <row r="68" spans="1:396" ht="18">
      <c r="A68" s="41" t="s">
        <v>747</v>
      </c>
      <c r="B68" s="46">
        <f t="shared" si="1"/>
        <v>53902.262500000317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2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2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72"/>
      <c r="S68" s="460">
        <v>25.500000000000057</v>
      </c>
      <c r="T68" s="50">
        <v>129.04999999999984</v>
      </c>
      <c r="U68" s="510">
        <v>246</v>
      </c>
      <c r="V68" s="50">
        <f>'Punten per wedstrijd'!F67</f>
        <v>299</v>
      </c>
      <c r="W68" s="472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72"/>
      <c r="AC68" s="50">
        <v>122.29999999999997</v>
      </c>
      <c r="AD68" s="50">
        <v>356.84999999999945</v>
      </c>
      <c r="AE68" s="50">
        <v>546.59999999999945</v>
      </c>
      <c r="AF68" s="530">
        <v>1156.400000000001</v>
      </c>
      <c r="AG68" s="472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72"/>
      <c r="AM68" s="50">
        <v>112.63750000000005</v>
      </c>
      <c r="AN68" s="50">
        <v>180.59999999999968</v>
      </c>
      <c r="AO68" s="50">
        <v>395.24999999999966</v>
      </c>
      <c r="AP68" s="50">
        <v>302.14999999999964</v>
      </c>
      <c r="AQ68" s="472"/>
      <c r="AR68" s="50">
        <v>125.5</v>
      </c>
      <c r="AS68" s="50">
        <v>56.049999999999272</v>
      </c>
      <c r="AT68" s="50">
        <v>448.57499999999959</v>
      </c>
      <c r="AU68" s="50">
        <v>501.29999999999927</v>
      </c>
      <c r="AV68" s="472"/>
      <c r="AW68" s="50">
        <v>184.60000000000036</v>
      </c>
      <c r="AX68" s="50">
        <v>0</v>
      </c>
      <c r="AY68" s="50">
        <v>265.72499999999741</v>
      </c>
      <c r="AZ68" s="50">
        <v>681.09999999999491</v>
      </c>
      <c r="BA68" s="472"/>
      <c r="BB68" s="50">
        <v>25.737499999999955</v>
      </c>
      <c r="BC68" s="50">
        <v>0</v>
      </c>
      <c r="BD68" s="50">
        <v>254.99999999999864</v>
      </c>
      <c r="BE68" s="50">
        <v>274.19999999999982</v>
      </c>
      <c r="BF68" s="472"/>
      <c r="BG68" s="50">
        <v>53.900000000000546</v>
      </c>
      <c r="BH68" s="50">
        <v>70.049999999998363</v>
      </c>
      <c r="BI68" s="50">
        <v>287.09999999999809</v>
      </c>
      <c r="BJ68" s="50">
        <v>229.29999999999927</v>
      </c>
      <c r="BK68" s="472"/>
      <c r="BL68" s="50">
        <v>61.375000000000227</v>
      </c>
      <c r="BM68" s="50">
        <v>0</v>
      </c>
      <c r="BN68" s="50">
        <v>159.22499999999877</v>
      </c>
      <c r="BO68" s="50">
        <v>192.24999999999545</v>
      </c>
      <c r="BP68" s="472"/>
      <c r="BQ68" s="50">
        <v>86.250000000000227</v>
      </c>
      <c r="BR68" s="50">
        <v>170.199999999998</v>
      </c>
      <c r="BS68" s="50">
        <v>351.74999999999932</v>
      </c>
      <c r="BT68" s="50">
        <v>209.24999999999545</v>
      </c>
      <c r="BU68" s="472"/>
      <c r="BV68" s="50">
        <v>131.32500000000027</v>
      </c>
      <c r="BW68" s="50">
        <v>0</v>
      </c>
      <c r="BX68" s="50">
        <v>629.0249999999985</v>
      </c>
      <c r="BY68" s="50">
        <v>521.49999999999545</v>
      </c>
      <c r="BZ68" s="472"/>
      <c r="CA68" s="50">
        <v>26.812500000000455</v>
      </c>
      <c r="CB68" s="50">
        <v>0</v>
      </c>
      <c r="CC68" s="50">
        <v>345.67500000000655</v>
      </c>
      <c r="CD68" s="50">
        <v>194.99999999999727</v>
      </c>
      <c r="CE68" s="472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2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2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2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2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2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2"/>
      <c r="DJ68" s="50">
        <v>78.462500000000546</v>
      </c>
      <c r="DK68" s="50">
        <v>0</v>
      </c>
      <c r="DL68" s="50">
        <v>0</v>
      </c>
      <c r="DM68" s="50">
        <v>0</v>
      </c>
      <c r="DN68" s="472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2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2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2"/>
      <c r="ED68" s="50">
        <v>38.999999999999091</v>
      </c>
      <c r="EE68" s="50">
        <v>0</v>
      </c>
      <c r="EF68" s="50">
        <v>0</v>
      </c>
      <c r="EG68" s="50">
        <v>0</v>
      </c>
      <c r="EH68" s="472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2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2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2"/>
      <c r="EX68" s="50">
        <v>110.387499999998</v>
      </c>
      <c r="EY68" s="50">
        <v>0</v>
      </c>
      <c r="EZ68" s="50">
        <v>0</v>
      </c>
      <c r="FA68" s="50">
        <v>305.00000000000364</v>
      </c>
      <c r="FB68" s="472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2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2"/>
      <c r="FM68" s="50">
        <v>84.874999999998181</v>
      </c>
      <c r="FN68" s="50">
        <v>0</v>
      </c>
      <c r="FO68" s="50">
        <v>0</v>
      </c>
      <c r="FP68" s="50">
        <v>113.50000000000728</v>
      </c>
      <c r="FQ68" s="472"/>
      <c r="FR68" s="50">
        <v>20.137499999998909</v>
      </c>
      <c r="FS68" s="50">
        <v>0</v>
      </c>
      <c r="FT68" s="50">
        <v>0</v>
      </c>
      <c r="FU68" s="50">
        <v>448.50000000000364</v>
      </c>
      <c r="FV68" s="472"/>
      <c r="FW68" s="50">
        <v>38.475000000000364</v>
      </c>
      <c r="FX68" s="50">
        <v>0</v>
      </c>
      <c r="FY68" s="50">
        <v>0</v>
      </c>
      <c r="FZ68" s="50">
        <v>0</v>
      </c>
      <c r="GA68" s="472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2"/>
      <c r="GG68" s="50">
        <v>158.79999999999745</v>
      </c>
      <c r="GH68" s="50">
        <v>0</v>
      </c>
      <c r="GI68" s="50">
        <v>0</v>
      </c>
      <c r="GJ68" s="50">
        <v>0</v>
      </c>
      <c r="GK68" s="472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2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2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47079.974999999518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2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2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72"/>
      <c r="S69" s="460">
        <v>44.375</v>
      </c>
      <c r="T69" s="50">
        <v>90.450000000000045</v>
      </c>
      <c r="U69" s="510">
        <v>380.32499999999993</v>
      </c>
      <c r="V69" s="50">
        <f>'Punten per wedstrijd'!F68</f>
        <v>234.69999999999959</v>
      </c>
      <c r="W69" s="472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72"/>
      <c r="AC69" s="50">
        <v>122.82499999999982</v>
      </c>
      <c r="AD69" s="50">
        <v>498.65000000000032</v>
      </c>
      <c r="AE69" s="50">
        <v>411.97499999999911</v>
      </c>
      <c r="AF69" s="530">
        <v>840.59999999999991</v>
      </c>
      <c r="AG69" s="472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72"/>
      <c r="AM69" s="50">
        <v>90.899999999999864</v>
      </c>
      <c r="AN69" s="50">
        <v>269.19999999999982</v>
      </c>
      <c r="AO69" s="50">
        <v>235.72499999999809</v>
      </c>
      <c r="AP69" s="50">
        <v>403.99999999999909</v>
      </c>
      <c r="AQ69" s="472"/>
      <c r="AR69" s="50">
        <v>101.65</v>
      </c>
      <c r="AS69" s="50">
        <v>13.199999999999818</v>
      </c>
      <c r="AT69" s="50">
        <v>194.24999999999864</v>
      </c>
      <c r="AU69" s="50">
        <v>374.99999999999818</v>
      </c>
      <c r="AV69" s="472"/>
      <c r="AW69" s="50">
        <v>228.34999999999945</v>
      </c>
      <c r="AX69" s="50">
        <v>0</v>
      </c>
      <c r="AY69" s="50">
        <v>44.099999999998772</v>
      </c>
      <c r="AZ69" s="50">
        <v>259.99999999999818</v>
      </c>
      <c r="BA69" s="472"/>
      <c r="BB69" s="50">
        <v>11.549999999999841</v>
      </c>
      <c r="BC69" s="50">
        <v>0</v>
      </c>
      <c r="BD69" s="50">
        <v>268.04999999999905</v>
      </c>
      <c r="BE69" s="50">
        <v>568.79999999999927</v>
      </c>
      <c r="BF69" s="472"/>
      <c r="BG69" s="50">
        <v>76.424999999999727</v>
      </c>
      <c r="BH69" s="50">
        <v>110.59999999999945</v>
      </c>
      <c r="BI69" s="50">
        <v>220.34999999999877</v>
      </c>
      <c r="BJ69" s="50">
        <v>423.69999999999891</v>
      </c>
      <c r="BK69" s="472"/>
      <c r="BL69" s="50">
        <v>103.22499999999991</v>
      </c>
      <c r="BM69" s="50">
        <v>0</v>
      </c>
      <c r="BN69" s="50">
        <v>213.5249999999985</v>
      </c>
      <c r="BO69" s="50">
        <v>402.99999999999727</v>
      </c>
      <c r="BP69" s="472"/>
      <c r="BQ69" s="50">
        <v>108.07500000000005</v>
      </c>
      <c r="BR69" s="50">
        <v>90.699999999999818</v>
      </c>
      <c r="BS69" s="50">
        <v>303.07499999999959</v>
      </c>
      <c r="BT69" s="50">
        <v>590.39999999999873</v>
      </c>
      <c r="BU69" s="472"/>
      <c r="BV69" s="50">
        <v>135.95000000000027</v>
      </c>
      <c r="BW69" s="50">
        <v>0</v>
      </c>
      <c r="BX69" s="50">
        <v>613.64999999999986</v>
      </c>
      <c r="BY69" s="50">
        <v>423.79999999999654</v>
      </c>
      <c r="BZ69" s="472"/>
      <c r="CA69" s="50">
        <v>58.175000000000409</v>
      </c>
      <c r="CB69" s="50">
        <v>0</v>
      </c>
      <c r="CC69" s="50">
        <v>215.02499999999509</v>
      </c>
      <c r="CD69" s="50">
        <v>635.79999999999563</v>
      </c>
      <c r="CE69" s="472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2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2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2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2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2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2"/>
      <c r="DJ69" s="50">
        <v>123.89999999999873</v>
      </c>
      <c r="DK69" s="50">
        <v>0</v>
      </c>
      <c r="DL69" s="50">
        <v>0</v>
      </c>
      <c r="DM69" s="50">
        <v>0</v>
      </c>
      <c r="DN69" s="472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2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2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2"/>
      <c r="ED69" s="50">
        <v>19.374999999998181</v>
      </c>
      <c r="EE69" s="50">
        <v>0</v>
      </c>
      <c r="EF69" s="50">
        <v>0</v>
      </c>
      <c r="EG69" s="50">
        <v>0</v>
      </c>
      <c r="EH69" s="472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2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2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2"/>
      <c r="EX69" s="50">
        <v>39.874999999998181</v>
      </c>
      <c r="EY69" s="50">
        <v>0</v>
      </c>
      <c r="EZ69" s="50">
        <v>0</v>
      </c>
      <c r="FA69" s="50">
        <v>337.45000000000073</v>
      </c>
      <c r="FB69" s="472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2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2"/>
      <c r="FM69" s="50">
        <v>72.374999999999091</v>
      </c>
      <c r="FN69" s="50">
        <v>0</v>
      </c>
      <c r="FO69" s="50">
        <v>0</v>
      </c>
      <c r="FP69" s="50">
        <v>333.049999999992</v>
      </c>
      <c r="FQ69" s="472"/>
      <c r="FR69" s="50">
        <v>17.199999999998909</v>
      </c>
      <c r="FS69" s="50">
        <v>0</v>
      </c>
      <c r="FT69" s="50">
        <v>0</v>
      </c>
      <c r="FU69" s="50">
        <v>383.99999999999636</v>
      </c>
      <c r="FV69" s="472"/>
      <c r="FW69" s="50">
        <v>6.7250000000003638</v>
      </c>
      <c r="FX69" s="50">
        <v>0</v>
      </c>
      <c r="FY69" s="50">
        <v>0</v>
      </c>
      <c r="FZ69" s="50">
        <v>0</v>
      </c>
      <c r="GA69" s="472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2"/>
      <c r="GG69" s="50">
        <v>99.925000000000182</v>
      </c>
      <c r="GH69" s="50">
        <v>0</v>
      </c>
      <c r="GI69" s="50">
        <v>0</v>
      </c>
      <c r="GJ69" s="50">
        <v>0</v>
      </c>
      <c r="GK69" s="472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2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2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779</v>
      </c>
      <c r="B70" s="46">
        <f t="shared" ref="B70:B105" si="2">SUM(D70:AAO70)</f>
        <v>50909.124999999724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2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2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72"/>
      <c r="S70" s="460">
        <v>47.25</v>
      </c>
      <c r="T70" s="50">
        <v>60.699999999999818</v>
      </c>
      <c r="U70" s="510">
        <v>262.79999999999956</v>
      </c>
      <c r="V70" s="50">
        <f>'Punten per wedstrijd'!F69</f>
        <v>243.09999999999968</v>
      </c>
      <c r="W70" s="472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72"/>
      <c r="AC70" s="50">
        <v>96.425000000000182</v>
      </c>
      <c r="AD70" s="50">
        <v>169.5999999999998</v>
      </c>
      <c r="AE70" s="50">
        <v>428.10000000000014</v>
      </c>
      <c r="AF70" s="530">
        <v>589.5</v>
      </c>
      <c r="AG70" s="472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72"/>
      <c r="AM70" s="50">
        <v>129.26250000000027</v>
      </c>
      <c r="AN70" s="50">
        <v>229.30000000000086</v>
      </c>
      <c r="AO70" s="50">
        <v>445.79999999999995</v>
      </c>
      <c r="AP70" s="50">
        <v>292.29999999999927</v>
      </c>
      <c r="AQ70" s="472"/>
      <c r="AR70" s="50">
        <v>121.27500000000032</v>
      </c>
      <c r="AS70" s="50">
        <v>1.7999999999983629</v>
      </c>
      <c r="AT70" s="50">
        <v>257.10000000000082</v>
      </c>
      <c r="AU70" s="50">
        <v>253.5</v>
      </c>
      <c r="AV70" s="472"/>
      <c r="AW70" s="50">
        <v>147.27500000000032</v>
      </c>
      <c r="AX70" s="50">
        <v>0</v>
      </c>
      <c r="AY70" s="50">
        <v>463.72500000000082</v>
      </c>
      <c r="AZ70" s="50">
        <v>582.19999999999891</v>
      </c>
      <c r="BA70" s="472"/>
      <c r="BB70" s="50">
        <v>125.13750000000005</v>
      </c>
      <c r="BC70" s="50">
        <v>0</v>
      </c>
      <c r="BD70" s="50">
        <v>124.12500000000068</v>
      </c>
      <c r="BE70" s="50">
        <v>446.69999999999982</v>
      </c>
      <c r="BF70" s="472"/>
      <c r="BG70" s="50">
        <v>73.600000000000136</v>
      </c>
      <c r="BH70" s="50">
        <v>134.74999999999818</v>
      </c>
      <c r="BI70" s="50">
        <v>135.00000000000068</v>
      </c>
      <c r="BJ70" s="50">
        <v>257.99999999999909</v>
      </c>
      <c r="BK70" s="472"/>
      <c r="BL70" s="50">
        <v>85.675000000000182</v>
      </c>
      <c r="BM70" s="50">
        <v>0</v>
      </c>
      <c r="BN70" s="50">
        <v>4.5000000000006821</v>
      </c>
      <c r="BO70" s="50">
        <v>371.79999999999927</v>
      </c>
      <c r="BP70" s="472"/>
      <c r="BQ70" s="50">
        <v>128.75</v>
      </c>
      <c r="BR70" s="50">
        <v>157.99999999999818</v>
      </c>
      <c r="BS70" s="50">
        <v>253.57500000000027</v>
      </c>
      <c r="BT70" s="50">
        <v>226.19999999999891</v>
      </c>
      <c r="BU70" s="472"/>
      <c r="BV70" s="50">
        <v>67.250000000000455</v>
      </c>
      <c r="BW70" s="50">
        <v>0</v>
      </c>
      <c r="BX70" s="50">
        <v>611.39999999999986</v>
      </c>
      <c r="BY70" s="50">
        <v>531.29999999999836</v>
      </c>
      <c r="BZ70" s="472"/>
      <c r="CA70" s="50">
        <v>46.262500000000273</v>
      </c>
      <c r="CB70" s="50">
        <v>0</v>
      </c>
      <c r="CC70" s="50">
        <v>148.64999999999509</v>
      </c>
      <c r="CD70" s="50">
        <v>260.99999999999727</v>
      </c>
      <c r="CE70" s="472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2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2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2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2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2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2"/>
      <c r="DJ70" s="50">
        <v>70.837500000000546</v>
      </c>
      <c r="DK70" s="50">
        <v>0</v>
      </c>
      <c r="DL70" s="50">
        <v>0</v>
      </c>
      <c r="DM70" s="50">
        <v>0</v>
      </c>
      <c r="DN70" s="472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2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2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2"/>
      <c r="ED70" s="50">
        <v>58.500000000000909</v>
      </c>
      <c r="EE70" s="50">
        <v>0</v>
      </c>
      <c r="EF70" s="50">
        <v>0</v>
      </c>
      <c r="EG70" s="50">
        <v>0</v>
      </c>
      <c r="EH70" s="472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2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2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2"/>
      <c r="EX70" s="50">
        <v>78.837500000000546</v>
      </c>
      <c r="EY70" s="50">
        <v>0</v>
      </c>
      <c r="EZ70" s="50">
        <v>0</v>
      </c>
      <c r="FA70" s="50">
        <v>251.99999999998909</v>
      </c>
      <c r="FB70" s="472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2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2"/>
      <c r="FM70" s="50">
        <v>128.65000000000146</v>
      </c>
      <c r="FN70" s="50">
        <v>0</v>
      </c>
      <c r="FO70" s="50">
        <v>0</v>
      </c>
      <c r="FP70" s="50">
        <v>194.99999999999636</v>
      </c>
      <c r="FQ70" s="472"/>
      <c r="FR70" s="50">
        <v>69.637500000001637</v>
      </c>
      <c r="FS70" s="50">
        <v>0</v>
      </c>
      <c r="FT70" s="50">
        <v>0</v>
      </c>
      <c r="FU70" s="50">
        <v>300</v>
      </c>
      <c r="FV70" s="472"/>
      <c r="FW70" s="50">
        <v>37.825000000000728</v>
      </c>
      <c r="FX70" s="50">
        <v>0</v>
      </c>
      <c r="FY70" s="50">
        <v>0</v>
      </c>
      <c r="FZ70" s="50">
        <v>0</v>
      </c>
      <c r="GA70" s="472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2"/>
      <c r="GG70" s="50">
        <v>27.450000000000728</v>
      </c>
      <c r="GH70" s="50">
        <v>0</v>
      </c>
      <c r="GI70" s="50">
        <v>0</v>
      </c>
      <c r="GJ70" s="50">
        <v>0</v>
      </c>
      <c r="GK70" s="472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2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2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58729.999999999884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2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2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72"/>
      <c r="S71" s="460">
        <v>40.099999999999909</v>
      </c>
      <c r="T71" s="50">
        <v>124.19999999999982</v>
      </c>
      <c r="U71" s="510">
        <v>212.70000000000027</v>
      </c>
      <c r="V71" s="50">
        <f>'Punten per wedstrijd'!F70</f>
        <v>138.39999999999986</v>
      </c>
      <c r="W71" s="472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72"/>
      <c r="AC71" s="50">
        <v>131.07500000000016</v>
      </c>
      <c r="AD71" s="50">
        <v>546.85000000000014</v>
      </c>
      <c r="AE71" s="50">
        <v>693.45</v>
      </c>
      <c r="AF71" s="530">
        <v>910.09999999999991</v>
      </c>
      <c r="AG71" s="472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72"/>
      <c r="AM71" s="50">
        <v>165.43749999999989</v>
      </c>
      <c r="AN71" s="50">
        <v>286.04999999999995</v>
      </c>
      <c r="AO71" s="50">
        <v>414.82499999999891</v>
      </c>
      <c r="AP71" s="50">
        <v>399.80000000000018</v>
      </c>
      <c r="AQ71" s="472"/>
      <c r="AR71" s="50">
        <v>81.874999999999773</v>
      </c>
      <c r="AS71" s="50">
        <v>46.750000000000909</v>
      </c>
      <c r="AT71" s="50">
        <v>147.74999999999864</v>
      </c>
      <c r="AU71" s="50">
        <v>166.80000000000018</v>
      </c>
      <c r="AV71" s="472"/>
      <c r="AW71" s="50">
        <v>250.05000000000018</v>
      </c>
      <c r="AX71" s="50">
        <v>0</v>
      </c>
      <c r="AY71" s="50">
        <v>195.74999999999795</v>
      </c>
      <c r="AZ71" s="50">
        <v>706.60000000000036</v>
      </c>
      <c r="BA71" s="472"/>
      <c r="BB71" s="50">
        <v>51.374999999999773</v>
      </c>
      <c r="BC71" s="50">
        <v>0</v>
      </c>
      <c r="BD71" s="50">
        <v>184.87499999999864</v>
      </c>
      <c r="BE71" s="50">
        <v>164.89999999999964</v>
      </c>
      <c r="BF71" s="472"/>
      <c r="BG71" s="50">
        <v>101.80000000000018</v>
      </c>
      <c r="BH71" s="50">
        <v>99.350000000000364</v>
      </c>
      <c r="BI71" s="50">
        <v>193.94999999999891</v>
      </c>
      <c r="BJ71" s="50">
        <v>189.19999999999982</v>
      </c>
      <c r="BK71" s="472"/>
      <c r="BL71" s="50">
        <v>72.625000000000227</v>
      </c>
      <c r="BM71" s="50">
        <v>0</v>
      </c>
      <c r="BN71" s="50">
        <v>12.59999999999809</v>
      </c>
      <c r="BO71" s="50">
        <v>247.89999999999873</v>
      </c>
      <c r="BP71" s="472"/>
      <c r="BQ71" s="50">
        <v>138.50000000000045</v>
      </c>
      <c r="BR71" s="50">
        <v>55.650000000000546</v>
      </c>
      <c r="BS71" s="50">
        <v>255.89999999999918</v>
      </c>
      <c r="BT71" s="50">
        <v>243.59999999999854</v>
      </c>
      <c r="BU71" s="472"/>
      <c r="BV71" s="50">
        <v>192.97499999999991</v>
      </c>
      <c r="BW71" s="50">
        <v>0</v>
      </c>
      <c r="BX71" s="50">
        <v>707.62499999999864</v>
      </c>
      <c r="BY71" s="50">
        <v>530.79999999999836</v>
      </c>
      <c r="BZ71" s="472"/>
      <c r="CA71" s="50">
        <v>32.775000000000091</v>
      </c>
      <c r="CB71" s="50">
        <v>0</v>
      </c>
      <c r="CC71" s="50">
        <v>137.62500000000273</v>
      </c>
      <c r="CD71" s="50">
        <v>136.49999999999909</v>
      </c>
      <c r="CE71" s="472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2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2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2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2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2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2"/>
      <c r="DJ71" s="50">
        <v>146.62500000000045</v>
      </c>
      <c r="DK71" s="50">
        <v>0</v>
      </c>
      <c r="DL71" s="50">
        <v>0</v>
      </c>
      <c r="DM71" s="50">
        <v>0</v>
      </c>
      <c r="DN71" s="472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2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2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2"/>
      <c r="ED71" s="50">
        <v>33.375000000000909</v>
      </c>
      <c r="EE71" s="50">
        <v>0</v>
      </c>
      <c r="EF71" s="50">
        <v>0</v>
      </c>
      <c r="EG71" s="50">
        <v>0</v>
      </c>
      <c r="EH71" s="472"/>
      <c r="EI71" s="50">
        <v>55.775000000000546</v>
      </c>
      <c r="EJ71" s="50">
        <v>0</v>
      </c>
      <c r="EK71" s="50">
        <v>150.97499999999673</v>
      </c>
      <c r="EL71" s="50">
        <v>376</v>
      </c>
      <c r="EM71" s="472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2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2"/>
      <c r="EX71" s="50">
        <v>82.999999999997272</v>
      </c>
      <c r="EY71" s="50">
        <v>0</v>
      </c>
      <c r="EZ71" s="50">
        <v>0</v>
      </c>
      <c r="FA71" s="50">
        <v>275.90000000000146</v>
      </c>
      <c r="FB71" s="472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2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2"/>
      <c r="FM71" s="50">
        <v>83.824999999998909</v>
      </c>
      <c r="FN71" s="50">
        <v>0</v>
      </c>
      <c r="FO71" s="50">
        <v>0</v>
      </c>
      <c r="FP71" s="50">
        <v>426.60000000000582</v>
      </c>
      <c r="FQ71" s="472"/>
      <c r="FR71" s="50">
        <v>23.224999999999454</v>
      </c>
      <c r="FS71" s="50">
        <v>0</v>
      </c>
      <c r="FT71" s="50">
        <v>0</v>
      </c>
      <c r="FU71" s="50">
        <v>523.60000000000582</v>
      </c>
      <c r="FV71" s="472"/>
      <c r="FW71" s="50">
        <v>21.924999999999727</v>
      </c>
      <c r="FX71" s="50">
        <v>0</v>
      </c>
      <c r="FY71" s="50">
        <v>0</v>
      </c>
      <c r="FZ71" s="50">
        <v>0</v>
      </c>
      <c r="GA71" s="472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2"/>
      <c r="GG71" s="50">
        <v>110.64999999999964</v>
      </c>
      <c r="GH71" s="50">
        <v>0</v>
      </c>
      <c r="GI71" s="50">
        <v>0</v>
      </c>
      <c r="GJ71" s="50">
        <v>0</v>
      </c>
      <c r="GK71" s="472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2"/>
      <c r="GQ71" s="50">
        <v>51.375</v>
      </c>
      <c r="GR71" s="50">
        <v>126.49999999999636</v>
      </c>
      <c r="GS71" s="50">
        <v>248.25</v>
      </c>
      <c r="GT71" s="50">
        <v>306.5</v>
      </c>
      <c r="GU71" s="472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3413</v>
      </c>
      <c r="B72" s="46">
        <f t="shared" si="2"/>
        <v>3075.1000000000013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2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2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72"/>
      <c r="S72" s="460">
        <v>0</v>
      </c>
      <c r="T72" s="50">
        <v>0</v>
      </c>
      <c r="U72" s="510">
        <v>0</v>
      </c>
      <c r="V72" s="50">
        <f>'Punten per wedstrijd'!F71</f>
        <v>423.30000000000018</v>
      </c>
      <c r="W72" s="472"/>
      <c r="X72" s="50">
        <v>0</v>
      </c>
      <c r="Y72" s="50">
        <v>0</v>
      </c>
      <c r="Z72" s="50">
        <v>0</v>
      </c>
      <c r="AA72" s="50">
        <v>383.20000000000027</v>
      </c>
      <c r="AB72" s="472"/>
      <c r="AC72" s="50">
        <v>0</v>
      </c>
      <c r="AD72" s="50">
        <v>0</v>
      </c>
      <c r="AE72" s="50">
        <v>0</v>
      </c>
      <c r="AF72" s="530">
        <v>765.80000000000018</v>
      </c>
      <c r="AG72" s="472"/>
      <c r="AH72" s="50">
        <v>0</v>
      </c>
      <c r="AI72" s="50">
        <v>0</v>
      </c>
      <c r="AJ72" s="50">
        <v>0</v>
      </c>
      <c r="AK72" s="50">
        <v>462.60000000000036</v>
      </c>
      <c r="AL72" s="472"/>
      <c r="AM72" s="50"/>
      <c r="AN72" s="50"/>
      <c r="AO72" s="50"/>
      <c r="AP72" s="50"/>
      <c r="AQ72" s="472"/>
      <c r="AR72" s="50"/>
      <c r="AS72" s="50"/>
      <c r="AT72" s="50"/>
      <c r="AU72" s="50"/>
      <c r="AV72" s="472"/>
      <c r="AW72" s="50"/>
      <c r="AX72" s="50"/>
      <c r="AY72" s="50"/>
      <c r="AZ72" s="50"/>
      <c r="BA72" s="472"/>
      <c r="BB72" s="50"/>
      <c r="BC72" s="50"/>
      <c r="BD72" s="50"/>
      <c r="BE72" s="50"/>
      <c r="BF72" s="472"/>
      <c r="BG72" s="50"/>
      <c r="BH72" s="50"/>
      <c r="BI72" s="50"/>
      <c r="BJ72" s="50"/>
      <c r="BK72" s="472"/>
      <c r="BL72" s="50"/>
      <c r="BM72" s="50"/>
      <c r="BN72" s="50"/>
      <c r="BO72" s="50"/>
      <c r="BP72" s="472"/>
      <c r="BQ72" s="50"/>
      <c r="BR72" s="50"/>
      <c r="BS72" s="50"/>
      <c r="BT72" s="50"/>
      <c r="BU72" s="472"/>
      <c r="BV72" s="50"/>
      <c r="BW72" s="50"/>
      <c r="BX72" s="50"/>
      <c r="BY72" s="50"/>
      <c r="BZ72" s="472"/>
      <c r="CA72" s="50"/>
      <c r="CB72" s="50"/>
      <c r="CC72" s="50"/>
      <c r="CD72" s="50"/>
      <c r="CE72" s="472"/>
      <c r="CF72" s="50"/>
      <c r="CG72" s="50"/>
      <c r="CH72" s="50"/>
      <c r="CI72" s="50"/>
      <c r="CJ72" s="472"/>
      <c r="CK72" s="50"/>
      <c r="CL72" s="50"/>
      <c r="CM72" s="50"/>
      <c r="CN72" s="50"/>
      <c r="CO72" s="472"/>
      <c r="CP72" s="50"/>
      <c r="CQ72" s="50"/>
      <c r="CR72" s="50"/>
      <c r="CS72" s="50"/>
      <c r="CT72" s="472"/>
      <c r="CU72" s="50"/>
      <c r="CV72" s="50"/>
      <c r="CW72" s="50"/>
      <c r="CX72" s="50"/>
      <c r="CY72" s="472"/>
      <c r="CZ72" s="50"/>
      <c r="DA72" s="50"/>
      <c r="DB72" s="50"/>
      <c r="DC72" s="50"/>
      <c r="DD72" s="472"/>
      <c r="DE72" s="50"/>
      <c r="DF72" s="50"/>
      <c r="DG72" s="50"/>
      <c r="DH72" s="50"/>
      <c r="DI72" s="472"/>
      <c r="DJ72" s="50"/>
      <c r="DK72" s="50"/>
      <c r="DL72" s="50"/>
      <c r="DM72" s="50"/>
      <c r="DN72" s="472"/>
      <c r="DO72" s="50"/>
      <c r="DP72" s="50"/>
      <c r="DQ72" s="50"/>
      <c r="DR72" s="50"/>
      <c r="DS72" s="472"/>
      <c r="DT72" s="50"/>
      <c r="DU72" s="50"/>
      <c r="DV72" s="50"/>
      <c r="DW72" s="50"/>
      <c r="DX72" s="472"/>
      <c r="DY72" s="50"/>
      <c r="DZ72" s="50"/>
      <c r="EA72" s="50"/>
      <c r="EB72" s="50"/>
      <c r="EC72" s="472"/>
      <c r="ED72" s="50"/>
      <c r="EE72" s="50"/>
      <c r="EF72" s="50"/>
      <c r="EG72" s="50"/>
      <c r="EH72" s="472"/>
      <c r="EI72" s="50"/>
      <c r="EJ72" s="50"/>
      <c r="EK72" s="50"/>
      <c r="EL72" s="50"/>
      <c r="EM72" s="472"/>
      <c r="EN72" s="50"/>
      <c r="EO72" s="50"/>
      <c r="EP72" s="50"/>
      <c r="EQ72" s="50"/>
      <c r="ER72" s="472"/>
      <c r="ES72" s="50"/>
      <c r="ET72" s="50"/>
      <c r="EU72" s="50"/>
      <c r="EV72" s="50"/>
      <c r="EW72" s="472"/>
      <c r="EX72" s="50"/>
      <c r="EY72" s="50"/>
      <c r="EZ72" s="50"/>
      <c r="FA72" s="50"/>
      <c r="FB72" s="472"/>
      <c r="FC72" s="50"/>
      <c r="FD72" s="50"/>
      <c r="FE72" s="50"/>
      <c r="FF72" s="50"/>
      <c r="FG72" s="472"/>
      <c r="FH72" s="50"/>
      <c r="FI72" s="50"/>
      <c r="FJ72" s="50"/>
      <c r="FK72" s="50"/>
      <c r="FL72" s="472"/>
      <c r="FM72" s="50"/>
      <c r="FN72" s="50"/>
      <c r="FO72" s="50"/>
      <c r="FP72" s="50"/>
      <c r="FQ72" s="472"/>
      <c r="FR72" s="50"/>
      <c r="FS72" s="50"/>
      <c r="FT72" s="50"/>
      <c r="FU72" s="50"/>
      <c r="FV72" s="472"/>
      <c r="FW72" s="50"/>
      <c r="FX72" s="50"/>
      <c r="FY72" s="50"/>
      <c r="FZ72" s="50"/>
      <c r="GA72" s="472"/>
      <c r="GB72" s="50"/>
      <c r="GC72" s="50"/>
      <c r="GD72" s="50"/>
      <c r="GE72" s="50"/>
      <c r="GF72" s="472"/>
      <c r="GG72" s="50"/>
      <c r="GH72" s="50"/>
      <c r="GI72" s="50"/>
      <c r="GJ72" s="50"/>
      <c r="GK72" s="472"/>
      <c r="GL72" s="50"/>
      <c r="GM72" s="50"/>
      <c r="GN72" s="50"/>
      <c r="GO72" s="50"/>
      <c r="GP72" s="472"/>
      <c r="GQ72" s="50"/>
      <c r="GR72" s="50"/>
      <c r="GS72" s="50"/>
      <c r="GT72" s="50"/>
      <c r="GU72" s="472"/>
      <c r="GZ72" s="143"/>
      <c r="HA72" s="466"/>
      <c r="HI72" s="143"/>
      <c r="HJ72" s="466"/>
      <c r="HR72" s="143"/>
      <c r="HS72" s="466"/>
      <c r="IB72" s="466"/>
      <c r="IK72" s="466"/>
      <c r="IT72" s="466"/>
      <c r="JC72" s="466"/>
      <c r="JL72" s="466"/>
      <c r="JU72" s="466"/>
      <c r="KD72" s="466"/>
      <c r="KM72" s="466"/>
      <c r="KV72" s="466"/>
      <c r="LE72" s="466"/>
      <c r="MF72" s="466"/>
      <c r="MO72" s="466"/>
      <c r="MX72" s="466"/>
      <c r="NG72" s="466"/>
      <c r="NP72" s="466"/>
      <c r="NY72" s="466"/>
      <c r="OE72" s="37"/>
    </row>
    <row r="73" spans="1:396" ht="18">
      <c r="A73" s="41" t="s">
        <v>765</v>
      </c>
      <c r="B73" s="46">
        <f t="shared" si="2"/>
        <v>49448.925000000134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2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2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72"/>
      <c r="S73" s="460">
        <v>20.624999999999886</v>
      </c>
      <c r="T73" s="50">
        <v>46.449999999999875</v>
      </c>
      <c r="U73" s="510">
        <v>130.5</v>
      </c>
      <c r="V73" s="50">
        <f>'Punten per wedstrijd'!F72</f>
        <v>132.59999999999968</v>
      </c>
      <c r="W73" s="472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72"/>
      <c r="AC73" s="50">
        <v>201.8625000000003</v>
      </c>
      <c r="AD73" s="50">
        <v>480.19999999999982</v>
      </c>
      <c r="AE73" s="50">
        <v>675.00000000000034</v>
      </c>
      <c r="AF73" s="530">
        <v>601.09999999999991</v>
      </c>
      <c r="AG73" s="472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72"/>
      <c r="AM73" s="50">
        <v>99.000000000000455</v>
      </c>
      <c r="AN73" s="50">
        <v>149.95000000000005</v>
      </c>
      <c r="AO73" s="50">
        <v>385.19999999999891</v>
      </c>
      <c r="AP73" s="50">
        <v>253.09999999999991</v>
      </c>
      <c r="AQ73" s="472"/>
      <c r="AR73" s="50">
        <v>61.000000000000455</v>
      </c>
      <c r="AS73" s="50">
        <v>52.250000000000909</v>
      </c>
      <c r="AT73" s="50">
        <v>329.92499999999836</v>
      </c>
      <c r="AU73" s="50">
        <v>0</v>
      </c>
      <c r="AV73" s="472"/>
      <c r="AW73" s="50">
        <v>221.17500000000018</v>
      </c>
      <c r="AX73" s="50">
        <v>0</v>
      </c>
      <c r="AY73" s="50">
        <v>440.25000000000068</v>
      </c>
      <c r="AZ73" s="50">
        <v>1032.8000000000011</v>
      </c>
      <c r="BA73" s="472"/>
      <c r="BB73" s="50">
        <v>24.650000000000318</v>
      </c>
      <c r="BC73" s="50">
        <v>0</v>
      </c>
      <c r="BD73" s="50">
        <v>251.47499999999945</v>
      </c>
      <c r="BE73" s="50">
        <v>262.89999999999964</v>
      </c>
      <c r="BF73" s="472"/>
      <c r="BG73" s="50">
        <v>2.9250000000004093</v>
      </c>
      <c r="BH73" s="50">
        <v>135.25000000000091</v>
      </c>
      <c r="BI73" s="50">
        <v>149.09999999999877</v>
      </c>
      <c r="BJ73" s="50">
        <v>160.79999999999927</v>
      </c>
      <c r="BK73" s="472"/>
      <c r="BL73" s="50">
        <v>18.175000000000409</v>
      </c>
      <c r="BM73" s="50">
        <v>0</v>
      </c>
      <c r="BN73" s="50">
        <v>19.649999999999864</v>
      </c>
      <c r="BO73" s="50">
        <v>45.500000000000909</v>
      </c>
      <c r="BP73" s="472"/>
      <c r="BQ73" s="50">
        <v>30</v>
      </c>
      <c r="BR73" s="50">
        <v>25.500000000000909</v>
      </c>
      <c r="BS73" s="50">
        <v>217.72500000000014</v>
      </c>
      <c r="BT73" s="50">
        <v>157.10000000000127</v>
      </c>
      <c r="BU73" s="472"/>
      <c r="BV73" s="50">
        <v>104.42500000000018</v>
      </c>
      <c r="BW73" s="50">
        <v>0</v>
      </c>
      <c r="BX73" s="50">
        <v>594.22499999999945</v>
      </c>
      <c r="BY73" s="50">
        <v>827.30000000000018</v>
      </c>
      <c r="BZ73" s="472"/>
      <c r="CA73" s="50">
        <v>88.750000000000227</v>
      </c>
      <c r="CB73" s="50">
        <v>0</v>
      </c>
      <c r="CC73" s="50">
        <v>148.12500000000273</v>
      </c>
      <c r="CD73" s="50">
        <v>141.40000000000055</v>
      </c>
      <c r="CE73" s="472"/>
      <c r="CF73" s="50">
        <v>36.375000000000227</v>
      </c>
      <c r="CG73" s="50">
        <v>0</v>
      </c>
      <c r="CH73" s="50">
        <v>395.02500000000055</v>
      </c>
      <c r="CI73" s="50">
        <v>0</v>
      </c>
      <c r="CJ73" s="472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2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2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2"/>
      <c r="CZ73" s="50">
        <v>0</v>
      </c>
      <c r="DA73" s="50">
        <v>0</v>
      </c>
      <c r="DB73" s="50">
        <v>214.05000000000655</v>
      </c>
      <c r="DC73" s="50">
        <v>119.99999999999818</v>
      </c>
      <c r="DD73" s="472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2"/>
      <c r="DJ73" s="50">
        <v>56.675000000000182</v>
      </c>
      <c r="DK73" s="50">
        <v>0</v>
      </c>
      <c r="DL73" s="50">
        <v>0</v>
      </c>
      <c r="DM73" s="50">
        <v>0</v>
      </c>
      <c r="DN73" s="472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2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2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2"/>
      <c r="ED73" s="50">
        <v>74.774999999999636</v>
      </c>
      <c r="EE73" s="50">
        <v>0</v>
      </c>
      <c r="EF73" s="50">
        <v>0</v>
      </c>
      <c r="EG73" s="50">
        <v>0</v>
      </c>
      <c r="EH73" s="472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2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2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2"/>
      <c r="EX73" s="50">
        <v>36.125000000000909</v>
      </c>
      <c r="EY73" s="50">
        <v>0</v>
      </c>
      <c r="EZ73" s="50">
        <v>0</v>
      </c>
      <c r="FA73" s="50">
        <v>266.90000000000509</v>
      </c>
      <c r="FB73" s="472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2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2"/>
      <c r="FM73" s="50">
        <v>46.025000000002365</v>
      </c>
      <c r="FN73" s="50">
        <v>0</v>
      </c>
      <c r="FO73" s="50">
        <v>0</v>
      </c>
      <c r="FP73" s="50">
        <v>245.60000000000218</v>
      </c>
      <c r="FQ73" s="472"/>
      <c r="FR73" s="50">
        <v>24.700000000001637</v>
      </c>
      <c r="FS73" s="50">
        <v>0</v>
      </c>
      <c r="FT73" s="50">
        <v>0</v>
      </c>
      <c r="FU73" s="50">
        <v>470.50000000000728</v>
      </c>
      <c r="FV73" s="472"/>
      <c r="FW73" s="50">
        <v>39.125000000000227</v>
      </c>
      <c r="FX73" s="50">
        <v>0</v>
      </c>
      <c r="FY73" s="50">
        <v>0</v>
      </c>
      <c r="FZ73" s="50">
        <v>0</v>
      </c>
      <c r="GA73" s="472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2"/>
      <c r="GG73" s="50">
        <v>77.225000000001273</v>
      </c>
      <c r="GH73" s="50">
        <v>0</v>
      </c>
      <c r="GI73" s="50">
        <v>0</v>
      </c>
      <c r="GJ73" s="50">
        <v>0</v>
      </c>
      <c r="GK73" s="472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2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2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54346.900000000067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2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2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72"/>
      <c r="S74" s="460">
        <v>61.999999999999943</v>
      </c>
      <c r="T74" s="50">
        <v>125.64999999999986</v>
      </c>
      <c r="U74" s="510">
        <v>134.17499999999956</v>
      </c>
      <c r="V74" s="50">
        <f>'Punten per wedstrijd'!F73</f>
        <v>249.5</v>
      </c>
      <c r="W74" s="472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72"/>
      <c r="AC74" s="50">
        <v>125.37500000000006</v>
      </c>
      <c r="AD74" s="50">
        <v>374.14999999999941</v>
      </c>
      <c r="AE74" s="50">
        <v>683.62499999999966</v>
      </c>
      <c r="AF74" s="530">
        <v>1083.8000000000006</v>
      </c>
      <c r="AG74" s="472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72"/>
      <c r="AM74" s="50">
        <v>126.43749999999977</v>
      </c>
      <c r="AN74" s="50">
        <v>306.90000000000009</v>
      </c>
      <c r="AO74" s="50">
        <v>348.22499999999945</v>
      </c>
      <c r="AP74" s="50">
        <v>385.20000000000073</v>
      </c>
      <c r="AQ74" s="472"/>
      <c r="AR74" s="50">
        <v>161.07500000000027</v>
      </c>
      <c r="AS74" s="50">
        <v>85.099999999999454</v>
      </c>
      <c r="AT74" s="50">
        <v>302.55000000000041</v>
      </c>
      <c r="AU74" s="50">
        <v>242.40000000000055</v>
      </c>
      <c r="AV74" s="472"/>
      <c r="AW74" s="50">
        <v>213.42500000000041</v>
      </c>
      <c r="AX74" s="50">
        <v>0</v>
      </c>
      <c r="AY74" s="50">
        <v>389.32499999999891</v>
      </c>
      <c r="AZ74" s="50">
        <v>811.89999999999964</v>
      </c>
      <c r="BA74" s="472"/>
      <c r="BB74" s="50">
        <v>83.850000000000136</v>
      </c>
      <c r="BC74" s="50">
        <v>0</v>
      </c>
      <c r="BD74" s="50">
        <v>277.57500000000027</v>
      </c>
      <c r="BE74" s="50">
        <v>198.00000000000091</v>
      </c>
      <c r="BF74" s="472"/>
      <c r="BG74" s="50">
        <v>36.8125</v>
      </c>
      <c r="BH74" s="50">
        <v>46.149999999999636</v>
      </c>
      <c r="BI74" s="50">
        <v>260.54999999999973</v>
      </c>
      <c r="BJ74" s="50">
        <v>165.09999999999945</v>
      </c>
      <c r="BK74" s="472"/>
      <c r="BL74" s="50">
        <v>34</v>
      </c>
      <c r="BM74" s="50">
        <v>0</v>
      </c>
      <c r="BN74" s="50">
        <v>100.42499999999973</v>
      </c>
      <c r="BO74" s="50">
        <v>406.79999999999927</v>
      </c>
      <c r="BP74" s="472"/>
      <c r="BQ74" s="50">
        <v>75.549999999999955</v>
      </c>
      <c r="BR74" s="50">
        <v>125.05000000000018</v>
      </c>
      <c r="BS74" s="50">
        <v>284.39999999999986</v>
      </c>
      <c r="BT74" s="50">
        <v>277.5</v>
      </c>
      <c r="BU74" s="472"/>
      <c r="BV74" s="50">
        <v>120.79999999999995</v>
      </c>
      <c r="BW74" s="50">
        <v>0</v>
      </c>
      <c r="BX74" s="50">
        <v>580.94999999999959</v>
      </c>
      <c r="BY74" s="50">
        <v>662.09999999999854</v>
      </c>
      <c r="BZ74" s="472"/>
      <c r="CA74" s="50">
        <v>25.674999999999955</v>
      </c>
      <c r="CB74" s="50">
        <v>0</v>
      </c>
      <c r="CC74" s="50">
        <v>254.77499999999782</v>
      </c>
      <c r="CD74" s="50">
        <v>178.79999999999927</v>
      </c>
      <c r="CE74" s="472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2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2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2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2"/>
      <c r="CZ74" s="50">
        <v>0</v>
      </c>
      <c r="DA74" s="50">
        <v>0</v>
      </c>
      <c r="DB74" s="50">
        <v>142.5</v>
      </c>
      <c r="DC74" s="50">
        <v>180.00000000000182</v>
      </c>
      <c r="DD74" s="472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2"/>
      <c r="DJ74" s="50">
        <v>81.324999999999363</v>
      </c>
      <c r="DK74" s="50">
        <v>0</v>
      </c>
      <c r="DL74" s="50">
        <v>0</v>
      </c>
      <c r="DM74" s="50">
        <v>0</v>
      </c>
      <c r="DN74" s="472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2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2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2"/>
      <c r="ED74" s="50">
        <v>46.724999999998545</v>
      </c>
      <c r="EE74" s="50">
        <v>0</v>
      </c>
      <c r="EF74" s="50">
        <v>0</v>
      </c>
      <c r="EG74" s="50">
        <v>0</v>
      </c>
      <c r="EH74" s="472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2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2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2"/>
      <c r="EX74" s="50">
        <v>123.5</v>
      </c>
      <c r="EY74" s="50">
        <v>0</v>
      </c>
      <c r="EZ74" s="50">
        <v>0</v>
      </c>
      <c r="FA74" s="50">
        <v>149.30000000000291</v>
      </c>
      <c r="FB74" s="472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2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2"/>
      <c r="FM74" s="50">
        <v>79.149999999999636</v>
      </c>
      <c r="FN74" s="50">
        <v>0</v>
      </c>
      <c r="FO74" s="50">
        <v>0</v>
      </c>
      <c r="FP74" s="50">
        <v>164.60000000000218</v>
      </c>
      <c r="FQ74" s="472"/>
      <c r="FR74" s="50">
        <v>27.225000000000364</v>
      </c>
      <c r="FS74" s="50">
        <v>0</v>
      </c>
      <c r="FT74" s="50">
        <v>0</v>
      </c>
      <c r="FU74" s="50">
        <v>439.80000000000655</v>
      </c>
      <c r="FV74" s="472"/>
      <c r="FW74" s="50">
        <v>62.599999999999682</v>
      </c>
      <c r="FX74" s="50">
        <v>0</v>
      </c>
      <c r="FY74" s="50">
        <v>0</v>
      </c>
      <c r="FZ74" s="50">
        <v>0</v>
      </c>
      <c r="GA74" s="472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2"/>
      <c r="GG74" s="50">
        <v>175.59999999999854</v>
      </c>
      <c r="GH74" s="50">
        <v>0</v>
      </c>
      <c r="GI74" s="50">
        <v>0</v>
      </c>
      <c r="GJ74" s="50">
        <v>0</v>
      </c>
      <c r="GK74" s="472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2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2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739</v>
      </c>
      <c r="B75" s="46">
        <f t="shared" si="2"/>
        <v>50094.524999999805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2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2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72"/>
      <c r="S75" s="460">
        <v>49.375</v>
      </c>
      <c r="T75" s="50">
        <v>61.099999999999966</v>
      </c>
      <c r="U75" s="510">
        <v>261.44999999999976</v>
      </c>
      <c r="V75" s="50">
        <f>'Punten per wedstrijd'!F74</f>
        <v>164</v>
      </c>
      <c r="W75" s="472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72"/>
      <c r="AC75" s="50">
        <v>156.82499999999993</v>
      </c>
      <c r="AD75" s="50">
        <v>385.20000000000005</v>
      </c>
      <c r="AE75" s="50">
        <v>521.17500000000075</v>
      </c>
      <c r="AF75" s="530">
        <v>932.19999999999936</v>
      </c>
      <c r="AG75" s="472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72"/>
      <c r="AM75" s="50">
        <v>169.88750000000027</v>
      </c>
      <c r="AN75" s="50">
        <v>179.89999999999986</v>
      </c>
      <c r="AO75" s="50">
        <v>346.05000000000007</v>
      </c>
      <c r="AP75" s="50">
        <v>333.20000000000027</v>
      </c>
      <c r="AQ75" s="472"/>
      <c r="AR75" s="50">
        <v>43.125000000000455</v>
      </c>
      <c r="AS75" s="50">
        <v>46.800000000001091</v>
      </c>
      <c r="AT75" s="50">
        <v>256.125</v>
      </c>
      <c r="AU75" s="50">
        <v>110.50000000000136</v>
      </c>
      <c r="AV75" s="472"/>
      <c r="AW75" s="50">
        <v>267.50000000000045</v>
      </c>
      <c r="AX75" s="50">
        <v>0</v>
      </c>
      <c r="AY75" s="50">
        <v>315.82500000000027</v>
      </c>
      <c r="AZ75" s="50">
        <v>619.800000000002</v>
      </c>
      <c r="BA75" s="472"/>
      <c r="BB75" s="50">
        <v>83.862500000000182</v>
      </c>
      <c r="BC75" s="50">
        <v>0</v>
      </c>
      <c r="BD75" s="50">
        <v>264.67500000000041</v>
      </c>
      <c r="BE75" s="50">
        <v>225.90000000000146</v>
      </c>
      <c r="BF75" s="472"/>
      <c r="BG75" s="50">
        <v>72.650000000000773</v>
      </c>
      <c r="BH75" s="50">
        <v>40.800000000002001</v>
      </c>
      <c r="BI75" s="50">
        <v>168.97500000000014</v>
      </c>
      <c r="BJ75" s="50">
        <v>216.60000000000099</v>
      </c>
      <c r="BK75" s="472"/>
      <c r="BL75" s="50">
        <v>76.400000000000773</v>
      </c>
      <c r="BM75" s="50">
        <v>0</v>
      </c>
      <c r="BN75" s="50">
        <v>65.774999999999864</v>
      </c>
      <c r="BO75" s="50">
        <v>205.00000000000091</v>
      </c>
      <c r="BP75" s="472"/>
      <c r="BQ75" s="50">
        <v>151.80000000000064</v>
      </c>
      <c r="BR75" s="50">
        <v>132.00000000000182</v>
      </c>
      <c r="BS75" s="50">
        <v>311.77500000000055</v>
      </c>
      <c r="BT75" s="50">
        <v>313.60000000000218</v>
      </c>
      <c r="BU75" s="472"/>
      <c r="BV75" s="50">
        <v>135.42500000000064</v>
      </c>
      <c r="BW75" s="50">
        <v>0</v>
      </c>
      <c r="BX75" s="50">
        <v>576.60000000000082</v>
      </c>
      <c r="BY75" s="50">
        <v>717.70000000000073</v>
      </c>
      <c r="BZ75" s="472"/>
      <c r="CA75" s="50">
        <v>76.312500000000909</v>
      </c>
      <c r="CB75" s="50">
        <v>0</v>
      </c>
      <c r="CC75" s="50">
        <v>237.74999999999181</v>
      </c>
      <c r="CD75" s="50">
        <v>141.00000000000091</v>
      </c>
      <c r="CE75" s="472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2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2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2"/>
      <c r="CU75" s="50">
        <v>91.25</v>
      </c>
      <c r="CV75" s="50">
        <v>0</v>
      </c>
      <c r="CW75" s="50">
        <v>80.399999999999181</v>
      </c>
      <c r="CX75" s="50">
        <v>577.800000000002</v>
      </c>
      <c r="CY75" s="472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2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2"/>
      <c r="DJ75" s="50">
        <v>116.96250000000009</v>
      </c>
      <c r="DK75" s="50">
        <v>0</v>
      </c>
      <c r="DL75" s="50">
        <v>0</v>
      </c>
      <c r="DM75" s="50">
        <v>0</v>
      </c>
      <c r="DN75" s="472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2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2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2"/>
      <c r="ED75" s="50">
        <v>99.25</v>
      </c>
      <c r="EE75" s="50">
        <v>0</v>
      </c>
      <c r="EF75" s="50">
        <v>0</v>
      </c>
      <c r="EG75" s="50">
        <v>0</v>
      </c>
      <c r="EH75" s="472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2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2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2"/>
      <c r="EX75" s="50">
        <v>44.812499999999091</v>
      </c>
      <c r="EY75" s="50">
        <v>0</v>
      </c>
      <c r="EZ75" s="50">
        <v>0</v>
      </c>
      <c r="FA75" s="50">
        <v>297.19999999999709</v>
      </c>
      <c r="FB75" s="472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2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2"/>
      <c r="FM75" s="50">
        <v>110.62499999999818</v>
      </c>
      <c r="FN75" s="50">
        <v>0</v>
      </c>
      <c r="FO75" s="50">
        <v>0</v>
      </c>
      <c r="FP75" s="50">
        <v>149.49999999999636</v>
      </c>
      <c r="FQ75" s="472"/>
      <c r="FR75" s="50">
        <v>53.987499999999272</v>
      </c>
      <c r="FS75" s="50">
        <v>0</v>
      </c>
      <c r="FT75" s="50">
        <v>0</v>
      </c>
      <c r="FU75" s="50">
        <v>353.49999999998909</v>
      </c>
      <c r="FV75" s="472"/>
      <c r="FW75" s="50">
        <v>58.150000000000546</v>
      </c>
      <c r="FX75" s="50">
        <v>0</v>
      </c>
      <c r="FY75" s="50">
        <v>0</v>
      </c>
      <c r="FZ75" s="50">
        <v>0</v>
      </c>
      <c r="GA75" s="472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2"/>
      <c r="GG75" s="50">
        <v>80.550000000002001</v>
      </c>
      <c r="GH75" s="50">
        <v>0</v>
      </c>
      <c r="GI75" s="50">
        <v>0</v>
      </c>
      <c r="GJ75" s="50">
        <v>0</v>
      </c>
      <c r="GK75" s="472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2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2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1665</v>
      </c>
      <c r="B76" s="46">
        <f t="shared" si="2"/>
        <v>47959.049999999661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2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2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72"/>
      <c r="S76" s="460">
        <v>45.250000000000114</v>
      </c>
      <c r="T76" s="50">
        <v>93.949999999999932</v>
      </c>
      <c r="U76" s="510">
        <v>182.5499999999999</v>
      </c>
      <c r="V76" s="50">
        <f>'Punten per wedstrijd'!F75</f>
        <v>105.60000000000036</v>
      </c>
      <c r="W76" s="472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72"/>
      <c r="AC76" s="50">
        <v>61.875</v>
      </c>
      <c r="AD76" s="50">
        <v>296.29999999999995</v>
      </c>
      <c r="AE76" s="50">
        <v>537.22499999999945</v>
      </c>
      <c r="AF76" s="530">
        <v>936.699999999998</v>
      </c>
      <c r="AG76" s="472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72"/>
      <c r="AM76" s="50">
        <v>0</v>
      </c>
      <c r="AN76" s="50">
        <v>178.85000000000059</v>
      </c>
      <c r="AO76" s="50">
        <v>252.52499999999952</v>
      </c>
      <c r="AP76" s="50">
        <v>376.85000000000218</v>
      </c>
      <c r="AQ76" s="472"/>
      <c r="AR76" s="50">
        <v>0</v>
      </c>
      <c r="AS76" s="50">
        <v>64.899999999997817</v>
      </c>
      <c r="AT76" s="50">
        <v>208.875</v>
      </c>
      <c r="AU76" s="50">
        <v>485.60000000000218</v>
      </c>
      <c r="AV76" s="472"/>
      <c r="AW76" s="50">
        <v>0</v>
      </c>
      <c r="AX76" s="50">
        <v>0</v>
      </c>
      <c r="AY76" s="50">
        <v>190.19999999999959</v>
      </c>
      <c r="AZ76" s="50">
        <v>401.80000000000109</v>
      </c>
      <c r="BA76" s="472"/>
      <c r="BB76" s="50">
        <v>0</v>
      </c>
      <c r="BC76" s="50">
        <v>0</v>
      </c>
      <c r="BD76" s="50">
        <v>219.89999999999918</v>
      </c>
      <c r="BE76" s="50">
        <v>242.30000000000109</v>
      </c>
      <c r="BF76" s="472"/>
      <c r="BG76" s="50">
        <v>0</v>
      </c>
      <c r="BH76" s="50">
        <v>2.9999999999972715</v>
      </c>
      <c r="BI76" s="50">
        <v>169.87499999999932</v>
      </c>
      <c r="BJ76" s="50">
        <v>314.80000000000098</v>
      </c>
      <c r="BK76" s="472"/>
      <c r="BL76" s="50">
        <v>0</v>
      </c>
      <c r="BM76" s="50">
        <v>0</v>
      </c>
      <c r="BN76" s="50">
        <v>124.04999999999905</v>
      </c>
      <c r="BO76" s="50">
        <v>216.75000000000091</v>
      </c>
      <c r="BP76" s="472"/>
      <c r="BQ76" s="50">
        <v>0</v>
      </c>
      <c r="BR76" s="50">
        <v>2.749999999998181</v>
      </c>
      <c r="BS76" s="50">
        <v>250.27499999999986</v>
      </c>
      <c r="BT76" s="50">
        <v>282.15000000000146</v>
      </c>
      <c r="BU76" s="472"/>
      <c r="BV76" s="50">
        <v>0</v>
      </c>
      <c r="BW76" s="50">
        <v>0</v>
      </c>
      <c r="BX76" s="50">
        <v>571.12499999999864</v>
      </c>
      <c r="BY76" s="50">
        <v>820.90000000000236</v>
      </c>
      <c r="BZ76" s="472"/>
      <c r="CA76" s="50">
        <v>0</v>
      </c>
      <c r="CB76" s="50">
        <v>0</v>
      </c>
      <c r="CC76" s="50">
        <v>136.19999999999618</v>
      </c>
      <c r="CD76" s="50">
        <v>140</v>
      </c>
      <c r="CE76" s="472"/>
      <c r="CF76" s="50">
        <v>0</v>
      </c>
      <c r="CG76" s="50">
        <v>0</v>
      </c>
      <c r="CH76" s="50">
        <v>316.94999999999959</v>
      </c>
      <c r="CI76" s="50">
        <v>164.60000000000127</v>
      </c>
      <c r="CJ76" s="472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2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2"/>
      <c r="CU76" s="50">
        <v>0</v>
      </c>
      <c r="CV76" s="50">
        <v>0</v>
      </c>
      <c r="CW76" s="50">
        <v>226.72499999999945</v>
      </c>
      <c r="CX76" s="50">
        <v>201.79999999999745</v>
      </c>
      <c r="CY76" s="472"/>
      <c r="CZ76" s="50">
        <v>0</v>
      </c>
      <c r="DA76" s="50">
        <v>0</v>
      </c>
      <c r="DB76" s="50">
        <v>63.374999999991815</v>
      </c>
      <c r="DC76" s="50">
        <v>51.199999999993452</v>
      </c>
      <c r="DD76" s="472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2"/>
      <c r="DJ76" s="50">
        <v>0</v>
      </c>
      <c r="DK76" s="50">
        <v>0</v>
      </c>
      <c r="DL76" s="50">
        <v>0</v>
      </c>
      <c r="DM76" s="50">
        <v>0</v>
      </c>
      <c r="DN76" s="472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2"/>
      <c r="DT76" s="50">
        <v>0</v>
      </c>
      <c r="DU76" s="50">
        <v>0</v>
      </c>
      <c r="DV76" s="50">
        <v>246.07499999999754</v>
      </c>
      <c r="DW76" s="50">
        <v>440.70000000000255</v>
      </c>
      <c r="DX76" s="472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2"/>
      <c r="ED76" s="50">
        <v>0</v>
      </c>
      <c r="EE76" s="50">
        <v>0</v>
      </c>
      <c r="EF76" s="50">
        <v>0</v>
      </c>
      <c r="EG76" s="50">
        <v>0</v>
      </c>
      <c r="EH76" s="472"/>
      <c r="EI76" s="50">
        <v>0</v>
      </c>
      <c r="EJ76" s="50">
        <v>0</v>
      </c>
      <c r="EK76" s="50">
        <v>215.62499999999181</v>
      </c>
      <c r="EL76" s="50">
        <v>224.3999999999869</v>
      </c>
      <c r="EM76" s="472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2"/>
      <c r="ES76" s="50">
        <v>0</v>
      </c>
      <c r="ET76" s="50">
        <v>75.599999999998545</v>
      </c>
      <c r="EU76" s="50">
        <v>255.59999999999945</v>
      </c>
      <c r="EV76" s="50">
        <v>0</v>
      </c>
      <c r="EW76" s="472"/>
      <c r="EX76" s="50">
        <v>0</v>
      </c>
      <c r="EY76" s="50">
        <v>0</v>
      </c>
      <c r="EZ76" s="50">
        <v>0</v>
      </c>
      <c r="FA76" s="50">
        <v>374.39999999999054</v>
      </c>
      <c r="FB76" s="472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2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2"/>
      <c r="FM76" s="50">
        <v>0</v>
      </c>
      <c r="FN76" s="50">
        <v>0</v>
      </c>
      <c r="FO76" s="50">
        <v>0</v>
      </c>
      <c r="FP76" s="50">
        <v>245.79999999998836</v>
      </c>
      <c r="FQ76" s="472"/>
      <c r="FR76" s="50">
        <v>0</v>
      </c>
      <c r="FS76" s="50">
        <v>0</v>
      </c>
      <c r="FT76" s="50">
        <v>0</v>
      </c>
      <c r="FU76" s="50">
        <v>462.299999999992</v>
      </c>
      <c r="FV76" s="472"/>
      <c r="FW76" s="50">
        <v>0</v>
      </c>
      <c r="FX76" s="50">
        <v>0</v>
      </c>
      <c r="FY76" s="50">
        <v>0</v>
      </c>
      <c r="FZ76" s="50">
        <v>0</v>
      </c>
      <c r="GA76" s="472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2"/>
      <c r="GG76" s="50">
        <v>0</v>
      </c>
      <c r="GH76" s="50">
        <v>0</v>
      </c>
      <c r="GI76" s="50">
        <v>0</v>
      </c>
      <c r="GJ76" s="50">
        <v>0</v>
      </c>
      <c r="GK76" s="472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2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2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3428</v>
      </c>
      <c r="B77" s="46">
        <f t="shared" si="2"/>
        <v>2793.4999999999968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2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2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72"/>
      <c r="S77" s="460">
        <v>0</v>
      </c>
      <c r="T77" s="50">
        <v>0</v>
      </c>
      <c r="U77" s="510">
        <v>0</v>
      </c>
      <c r="V77" s="50">
        <f>'Punten per wedstrijd'!F76</f>
        <v>471.19999999999936</v>
      </c>
      <c r="W77" s="472"/>
      <c r="X77" s="50">
        <v>0</v>
      </c>
      <c r="Y77" s="50">
        <v>0</v>
      </c>
      <c r="Z77" s="50">
        <v>0</v>
      </c>
      <c r="AA77" s="50">
        <v>314.59999999999945</v>
      </c>
      <c r="AB77" s="472"/>
      <c r="AC77" s="50">
        <v>0</v>
      </c>
      <c r="AD77" s="50">
        <v>0</v>
      </c>
      <c r="AE77" s="50">
        <v>0</v>
      </c>
      <c r="AF77" s="530">
        <v>570.19999999999982</v>
      </c>
      <c r="AG77" s="472"/>
      <c r="AH77" s="50">
        <v>0</v>
      </c>
      <c r="AI77" s="50">
        <v>0</v>
      </c>
      <c r="AJ77" s="50">
        <v>0</v>
      </c>
      <c r="AK77" s="50">
        <v>608.099999999999</v>
      </c>
      <c r="AL77" s="472"/>
      <c r="AM77" s="50"/>
      <c r="AN77" s="50"/>
      <c r="AO77" s="50"/>
      <c r="AP77" s="50"/>
      <c r="AQ77" s="472"/>
      <c r="AR77" s="50"/>
      <c r="AS77" s="50"/>
      <c r="AT77" s="50"/>
      <c r="AU77" s="50"/>
      <c r="AV77" s="472"/>
      <c r="AW77" s="50"/>
      <c r="AX77" s="50"/>
      <c r="AY77" s="50"/>
      <c r="AZ77" s="50"/>
      <c r="BA77" s="472"/>
      <c r="BB77" s="50"/>
      <c r="BC77" s="50"/>
      <c r="BD77" s="50"/>
      <c r="BE77" s="50"/>
      <c r="BF77" s="472"/>
      <c r="BG77" s="50"/>
      <c r="BH77" s="50"/>
      <c r="BI77" s="50"/>
      <c r="BJ77" s="50"/>
      <c r="BK77" s="472"/>
      <c r="BL77" s="50"/>
      <c r="BM77" s="50"/>
      <c r="BN77" s="50"/>
      <c r="BO77" s="50"/>
      <c r="BP77" s="472"/>
      <c r="BQ77" s="50"/>
      <c r="BR77" s="50"/>
      <c r="BS77" s="50"/>
      <c r="BT77" s="50"/>
      <c r="BU77" s="472"/>
      <c r="BV77" s="50"/>
      <c r="BW77" s="50"/>
      <c r="BX77" s="50"/>
      <c r="BY77" s="50"/>
      <c r="BZ77" s="472"/>
      <c r="CA77" s="50"/>
      <c r="CB77" s="50"/>
      <c r="CC77" s="50"/>
      <c r="CD77" s="50"/>
      <c r="CE77" s="472"/>
      <c r="CF77" s="50"/>
      <c r="CG77" s="50"/>
      <c r="CH77" s="50"/>
      <c r="CI77" s="50"/>
      <c r="CJ77" s="472"/>
      <c r="CK77" s="50"/>
      <c r="CL77" s="50"/>
      <c r="CM77" s="50"/>
      <c r="CN77" s="50"/>
      <c r="CO77" s="472"/>
      <c r="CP77" s="50"/>
      <c r="CQ77" s="50"/>
      <c r="CR77" s="50"/>
      <c r="CS77" s="50"/>
      <c r="CT77" s="472"/>
      <c r="CU77" s="50"/>
      <c r="CV77" s="50"/>
      <c r="CW77" s="50"/>
      <c r="CX77" s="50"/>
      <c r="CY77" s="472"/>
      <c r="CZ77" s="50"/>
      <c r="DA77" s="50"/>
      <c r="DB77" s="50"/>
      <c r="DC77" s="50"/>
      <c r="DD77" s="472"/>
      <c r="DE77" s="50"/>
      <c r="DF77" s="50"/>
      <c r="DG77" s="50"/>
      <c r="DH77" s="50"/>
      <c r="DI77" s="472"/>
      <c r="DJ77" s="50"/>
      <c r="DK77" s="50"/>
      <c r="DL77" s="50"/>
      <c r="DM77" s="50"/>
      <c r="DN77" s="472"/>
      <c r="DO77" s="50"/>
      <c r="DP77" s="50"/>
      <c r="DQ77" s="50"/>
      <c r="DR77" s="50"/>
      <c r="DS77" s="472"/>
      <c r="DT77" s="50"/>
      <c r="DU77" s="50"/>
      <c r="DV77" s="50"/>
      <c r="DW77" s="50"/>
      <c r="DX77" s="472"/>
      <c r="DY77" s="50"/>
      <c r="DZ77" s="50"/>
      <c r="EA77" s="50"/>
      <c r="EB77" s="50"/>
      <c r="EC77" s="472"/>
      <c r="ED77" s="50"/>
      <c r="EE77" s="50"/>
      <c r="EF77" s="50"/>
      <c r="EG77" s="50"/>
      <c r="EH77" s="472"/>
      <c r="EI77" s="50"/>
      <c r="EJ77" s="50"/>
      <c r="EK77" s="50"/>
      <c r="EL77" s="50"/>
      <c r="EM77" s="472"/>
      <c r="EN77" s="50"/>
      <c r="EO77" s="50"/>
      <c r="EP77" s="50"/>
      <c r="EQ77" s="50"/>
      <c r="ER77" s="472"/>
      <c r="ES77" s="50"/>
      <c r="ET77" s="50"/>
      <c r="EU77" s="50"/>
      <c r="EV77" s="50"/>
      <c r="EW77" s="472"/>
      <c r="EX77" s="50"/>
      <c r="EY77" s="50"/>
      <c r="EZ77" s="50"/>
      <c r="FA77" s="50"/>
      <c r="FB77" s="472"/>
      <c r="FC77" s="50"/>
      <c r="FD77" s="50"/>
      <c r="FE77" s="50"/>
      <c r="FF77" s="50"/>
      <c r="FG77" s="472"/>
      <c r="FH77" s="50"/>
      <c r="FI77" s="50"/>
      <c r="FJ77" s="50"/>
      <c r="FK77" s="50"/>
      <c r="FL77" s="472"/>
      <c r="FM77" s="50"/>
      <c r="FN77" s="50"/>
      <c r="FO77" s="50"/>
      <c r="FP77" s="50"/>
      <c r="FQ77" s="472"/>
      <c r="FR77" s="50"/>
      <c r="FS77" s="50"/>
      <c r="FT77" s="50"/>
      <c r="FU77" s="50"/>
      <c r="FV77" s="472"/>
      <c r="FW77" s="50"/>
      <c r="FX77" s="50"/>
      <c r="FY77" s="50"/>
      <c r="FZ77" s="50"/>
      <c r="GA77" s="472"/>
      <c r="GB77" s="50"/>
      <c r="GC77" s="50"/>
      <c r="GD77" s="50"/>
      <c r="GE77" s="50"/>
      <c r="GF77" s="472"/>
      <c r="GG77" s="50"/>
      <c r="GH77" s="50"/>
      <c r="GI77" s="50"/>
      <c r="GJ77" s="50"/>
      <c r="GK77" s="472"/>
      <c r="GL77" s="50"/>
      <c r="GM77" s="50"/>
      <c r="GN77" s="50"/>
      <c r="GO77" s="50"/>
      <c r="GP77" s="472"/>
      <c r="GQ77" s="50"/>
      <c r="GR77" s="50"/>
      <c r="GS77" s="50"/>
      <c r="GT77" s="50"/>
      <c r="GU77" s="472"/>
      <c r="HA77" s="466"/>
      <c r="HJ77" s="466"/>
      <c r="HS77" s="466"/>
      <c r="IB77" s="466"/>
      <c r="IK77" s="466"/>
      <c r="IT77" s="466"/>
      <c r="JC77" s="466"/>
      <c r="JL77" s="466"/>
      <c r="JU77" s="466"/>
      <c r="KD77" s="466"/>
      <c r="KM77" s="466"/>
      <c r="KV77" s="466"/>
      <c r="LE77" s="466"/>
      <c r="MF77" s="466"/>
      <c r="MO77" s="466"/>
      <c r="MX77" s="466"/>
      <c r="NG77" s="466"/>
      <c r="NP77" s="466"/>
      <c r="NY77" s="466"/>
      <c r="OE77" s="37"/>
    </row>
    <row r="78" spans="1:396" ht="18">
      <c r="A78" s="41" t="s">
        <v>780</v>
      </c>
      <c r="B78" s="46">
        <f t="shared" si="2"/>
        <v>57331.437500000102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2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2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72"/>
      <c r="S78" s="460">
        <v>56.499999999999886</v>
      </c>
      <c r="T78" s="50">
        <v>71.000000000000114</v>
      </c>
      <c r="U78" s="510">
        <v>207.375</v>
      </c>
      <c r="V78" s="50">
        <f>'Punten per wedstrijd'!F77</f>
        <v>163</v>
      </c>
      <c r="W78" s="472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72"/>
      <c r="AC78" s="50">
        <v>126.4000000000002</v>
      </c>
      <c r="AD78" s="50">
        <v>400.35000000000036</v>
      </c>
      <c r="AE78" s="50">
        <v>616.19999999999993</v>
      </c>
      <c r="AF78" s="530">
        <v>887.70000000000027</v>
      </c>
      <c r="AG78" s="472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72"/>
      <c r="AM78" s="50">
        <v>140.09999999999945</v>
      </c>
      <c r="AN78" s="50">
        <v>308.30000000000109</v>
      </c>
      <c r="AO78" s="50">
        <v>281.10000000000014</v>
      </c>
      <c r="AP78" s="50">
        <v>271.199999999998</v>
      </c>
      <c r="AQ78" s="472"/>
      <c r="AR78" s="50">
        <v>22.499999999999545</v>
      </c>
      <c r="AS78" s="50">
        <v>30.250000000002728</v>
      </c>
      <c r="AT78" s="50">
        <v>288.00000000000068</v>
      </c>
      <c r="AU78" s="50">
        <v>393.699999999998</v>
      </c>
      <c r="AV78" s="472"/>
      <c r="AW78" s="50">
        <v>160.62499999999955</v>
      </c>
      <c r="AX78" s="50">
        <v>0</v>
      </c>
      <c r="AY78" s="50">
        <v>339.52500000000123</v>
      </c>
      <c r="AZ78" s="50">
        <v>793.89999999999873</v>
      </c>
      <c r="BA78" s="472"/>
      <c r="BB78" s="50">
        <v>45.7999999999995</v>
      </c>
      <c r="BC78" s="50">
        <v>0</v>
      </c>
      <c r="BD78" s="50">
        <v>270.30000000000109</v>
      </c>
      <c r="BE78" s="50">
        <v>162.49999999999909</v>
      </c>
      <c r="BF78" s="472"/>
      <c r="BG78" s="50">
        <v>20.624999999999545</v>
      </c>
      <c r="BH78" s="50">
        <v>147.00000000000182</v>
      </c>
      <c r="BI78" s="50">
        <v>132.67500000000041</v>
      </c>
      <c r="BJ78" s="50">
        <v>215.59999999999945</v>
      </c>
      <c r="BK78" s="472"/>
      <c r="BL78" s="50">
        <v>49.874999999999545</v>
      </c>
      <c r="BM78" s="50">
        <v>0</v>
      </c>
      <c r="BN78" s="50">
        <v>17.400000000000546</v>
      </c>
      <c r="BO78" s="50">
        <v>198.69999999999891</v>
      </c>
      <c r="BP78" s="472"/>
      <c r="BQ78" s="50">
        <v>85.774999999999636</v>
      </c>
      <c r="BR78" s="50">
        <v>88.650000000003274</v>
      </c>
      <c r="BS78" s="50">
        <v>241.50000000000068</v>
      </c>
      <c r="BT78" s="50">
        <v>143.99999999999909</v>
      </c>
      <c r="BU78" s="472"/>
      <c r="BV78" s="50">
        <v>107.34999999999991</v>
      </c>
      <c r="BW78" s="50">
        <v>0</v>
      </c>
      <c r="BX78" s="50">
        <v>642.90000000000055</v>
      </c>
      <c r="BY78" s="50">
        <v>566.59999999999945</v>
      </c>
      <c r="BZ78" s="472"/>
      <c r="CA78" s="50">
        <v>55.724999999999909</v>
      </c>
      <c r="CB78" s="50">
        <v>0</v>
      </c>
      <c r="CC78" s="50">
        <v>134.99999999999454</v>
      </c>
      <c r="CD78" s="50">
        <v>129.99999999999909</v>
      </c>
      <c r="CE78" s="472"/>
      <c r="CF78" s="50">
        <v>113.375</v>
      </c>
      <c r="CG78" s="50">
        <v>0</v>
      </c>
      <c r="CH78" s="50">
        <v>379.875</v>
      </c>
      <c r="CI78" s="50">
        <v>95.999999999999091</v>
      </c>
      <c r="CJ78" s="472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2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2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2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2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2"/>
      <c r="DJ78" s="50">
        <v>157.849999999999</v>
      </c>
      <c r="DK78" s="50">
        <v>0</v>
      </c>
      <c r="DL78" s="50">
        <v>0</v>
      </c>
      <c r="DM78" s="50">
        <v>0</v>
      </c>
      <c r="DN78" s="472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2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2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2"/>
      <c r="ED78" s="50">
        <v>32.499999999999091</v>
      </c>
      <c r="EE78" s="50">
        <v>0</v>
      </c>
      <c r="EF78" s="50">
        <v>0</v>
      </c>
      <c r="EG78" s="50">
        <v>0</v>
      </c>
      <c r="EH78" s="472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2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2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2"/>
      <c r="EX78" s="50">
        <v>50.625000000000909</v>
      </c>
      <c r="EY78" s="50">
        <v>0</v>
      </c>
      <c r="EZ78" s="50">
        <v>0</v>
      </c>
      <c r="FA78" s="50">
        <v>267.700000000008</v>
      </c>
      <c r="FB78" s="472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2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2"/>
      <c r="FM78" s="50">
        <v>86</v>
      </c>
      <c r="FN78" s="50">
        <v>0</v>
      </c>
      <c r="FO78" s="50">
        <v>0</v>
      </c>
      <c r="FP78" s="50">
        <v>227.39999999999782</v>
      </c>
      <c r="FQ78" s="472"/>
      <c r="FR78" s="50">
        <v>21.300000000000182</v>
      </c>
      <c r="FS78" s="50">
        <v>0</v>
      </c>
      <c r="FT78" s="50">
        <v>0</v>
      </c>
      <c r="FU78" s="50">
        <v>520</v>
      </c>
      <c r="FV78" s="472"/>
      <c r="FW78" s="50">
        <v>53.350000000000136</v>
      </c>
      <c r="FX78" s="50">
        <v>0</v>
      </c>
      <c r="FY78" s="50">
        <v>0</v>
      </c>
      <c r="FZ78" s="50">
        <v>0</v>
      </c>
      <c r="GA78" s="472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2"/>
      <c r="GG78" s="50">
        <v>106.82500000000073</v>
      </c>
      <c r="GH78" s="50">
        <v>0</v>
      </c>
      <c r="GI78" s="50">
        <v>0</v>
      </c>
      <c r="GJ78" s="50">
        <v>0</v>
      </c>
      <c r="GK78" s="472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2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2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2065</v>
      </c>
      <c r="B79" s="46">
        <f t="shared" si="2"/>
        <v>19431.974999999988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2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2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72"/>
      <c r="S79" s="460">
        <v>0</v>
      </c>
      <c r="T79" s="50">
        <v>0</v>
      </c>
      <c r="U79" s="510">
        <v>132</v>
      </c>
      <c r="V79" s="50">
        <f>'Punten per wedstrijd'!F78</f>
        <v>259.69999999999959</v>
      </c>
      <c r="W79" s="472"/>
      <c r="X79" s="50">
        <v>0</v>
      </c>
      <c r="Y79" s="50">
        <v>0</v>
      </c>
      <c r="Z79" s="50">
        <v>388.34999999999877</v>
      </c>
      <c r="AA79" s="50">
        <v>375.59999999999945</v>
      </c>
      <c r="AB79" s="472"/>
      <c r="AC79" s="50">
        <v>0</v>
      </c>
      <c r="AD79" s="50">
        <v>0</v>
      </c>
      <c r="AE79" s="50">
        <v>377.69999999999925</v>
      </c>
      <c r="AF79" s="530">
        <v>702.19999999999891</v>
      </c>
      <c r="AG79" s="472"/>
      <c r="AH79" s="50">
        <v>0</v>
      </c>
      <c r="AI79" s="50">
        <v>0</v>
      </c>
      <c r="AJ79" s="50">
        <v>454.57499999999891</v>
      </c>
      <c r="AK79" s="50">
        <v>200.49999999999909</v>
      </c>
      <c r="AL79" s="472"/>
      <c r="AM79" s="50">
        <v>0</v>
      </c>
      <c r="AN79" s="50">
        <v>0</v>
      </c>
      <c r="AO79" s="50">
        <v>0</v>
      </c>
      <c r="AP79" s="50">
        <v>139.29999999999836</v>
      </c>
      <c r="AQ79" s="472"/>
      <c r="AR79" s="50">
        <v>0</v>
      </c>
      <c r="AS79" s="50">
        <v>0</v>
      </c>
      <c r="AT79" s="50">
        <v>0</v>
      </c>
      <c r="AU79" s="50">
        <v>272.99999999999773</v>
      </c>
      <c r="AV79" s="472"/>
      <c r="AW79" s="50">
        <v>0</v>
      </c>
      <c r="AX79" s="50">
        <v>0</v>
      </c>
      <c r="AY79" s="50">
        <v>0</v>
      </c>
      <c r="AZ79" s="50">
        <v>478.39999999999873</v>
      </c>
      <c r="BA79" s="472"/>
      <c r="BB79" s="50">
        <v>0</v>
      </c>
      <c r="BC79" s="50">
        <v>0</v>
      </c>
      <c r="BD79" s="50">
        <v>0</v>
      </c>
      <c r="BE79" s="50">
        <v>260.39999999999873</v>
      </c>
      <c r="BF79" s="472"/>
      <c r="BG79" s="50">
        <v>0</v>
      </c>
      <c r="BH79" s="50">
        <v>0</v>
      </c>
      <c r="BI79" s="50">
        <v>0</v>
      </c>
      <c r="BJ79" s="50">
        <v>161.19999999999891</v>
      </c>
      <c r="BK79" s="472"/>
      <c r="BL79" s="50">
        <v>0</v>
      </c>
      <c r="BM79" s="50">
        <v>0</v>
      </c>
      <c r="BN79" s="50">
        <v>0</v>
      </c>
      <c r="BO79" s="50">
        <v>114.99999999999909</v>
      </c>
      <c r="BP79" s="472"/>
      <c r="BQ79" s="50">
        <v>0</v>
      </c>
      <c r="BR79" s="50">
        <v>0</v>
      </c>
      <c r="BS79" s="50">
        <v>0</v>
      </c>
      <c r="BT79" s="50">
        <v>252.79999999999836</v>
      </c>
      <c r="BU79" s="472"/>
      <c r="BV79" s="50">
        <v>0</v>
      </c>
      <c r="BW79" s="50">
        <v>0</v>
      </c>
      <c r="BX79" s="50">
        <v>0</v>
      </c>
      <c r="BY79" s="50">
        <v>528.49999999999909</v>
      </c>
      <c r="BZ79" s="472"/>
      <c r="CA79" s="50">
        <v>0</v>
      </c>
      <c r="CB79" s="50">
        <v>0</v>
      </c>
      <c r="CC79" s="50">
        <v>0</v>
      </c>
      <c r="CD79" s="50">
        <v>102.00000000000182</v>
      </c>
      <c r="CE79" s="472"/>
      <c r="CF79" s="50">
        <v>0</v>
      </c>
      <c r="CG79" s="50">
        <v>0</v>
      </c>
      <c r="CH79" s="50">
        <v>0</v>
      </c>
      <c r="CI79" s="50">
        <v>97.999999999998181</v>
      </c>
      <c r="CJ79" s="472"/>
      <c r="CK79" s="50">
        <v>0</v>
      </c>
      <c r="CL79" s="50">
        <v>0</v>
      </c>
      <c r="CM79" s="50">
        <v>0</v>
      </c>
      <c r="CN79" s="50">
        <v>288.50000000000091</v>
      </c>
      <c r="CO79" s="472"/>
      <c r="CP79" s="50">
        <v>0</v>
      </c>
      <c r="CQ79" s="50">
        <v>0</v>
      </c>
      <c r="CR79" s="50">
        <v>0</v>
      </c>
      <c r="CS79" s="50">
        <v>274.29999999999927</v>
      </c>
      <c r="CT79" s="472"/>
      <c r="CU79" s="50">
        <v>0</v>
      </c>
      <c r="CV79" s="50">
        <v>0</v>
      </c>
      <c r="CW79" s="50">
        <v>0</v>
      </c>
      <c r="CX79" s="50">
        <v>365.70000000000073</v>
      </c>
      <c r="CY79" s="472"/>
      <c r="CZ79" s="50">
        <v>0</v>
      </c>
      <c r="DA79" s="50">
        <v>0</v>
      </c>
      <c r="DB79" s="50">
        <v>0</v>
      </c>
      <c r="DC79" s="50">
        <v>307.50000000000091</v>
      </c>
      <c r="DD79" s="472"/>
      <c r="DE79" s="50">
        <v>0</v>
      </c>
      <c r="DF79" s="50">
        <v>0</v>
      </c>
      <c r="DG79" s="50">
        <v>0</v>
      </c>
      <c r="DH79" s="50">
        <v>2671.6999999999989</v>
      </c>
      <c r="DI79" s="472"/>
      <c r="DJ79" s="50">
        <v>0</v>
      </c>
      <c r="DK79" s="50">
        <v>0</v>
      </c>
      <c r="DL79" s="50">
        <v>0</v>
      </c>
      <c r="DM79" s="50">
        <v>0</v>
      </c>
      <c r="DN79" s="472"/>
      <c r="DO79" s="50">
        <v>0</v>
      </c>
      <c r="DP79" s="50">
        <v>0</v>
      </c>
      <c r="DQ79" s="50">
        <v>0</v>
      </c>
      <c r="DR79" s="50">
        <v>204.69999999999891</v>
      </c>
      <c r="DS79" s="472"/>
      <c r="DT79" s="50">
        <v>0</v>
      </c>
      <c r="DU79" s="50">
        <v>0</v>
      </c>
      <c r="DV79" s="50">
        <v>0</v>
      </c>
      <c r="DW79" s="50">
        <v>438</v>
      </c>
      <c r="DX79" s="472"/>
      <c r="DY79" s="50">
        <v>0</v>
      </c>
      <c r="DZ79" s="50">
        <v>0</v>
      </c>
      <c r="EA79" s="50">
        <v>0</v>
      </c>
      <c r="EB79" s="50">
        <v>2856.4999999999836</v>
      </c>
      <c r="EC79" s="472"/>
      <c r="ED79" s="50">
        <v>0</v>
      </c>
      <c r="EE79" s="50">
        <v>0</v>
      </c>
      <c r="EF79" s="50">
        <v>0</v>
      </c>
      <c r="EG79" s="50">
        <v>0</v>
      </c>
      <c r="EH79" s="472"/>
      <c r="EI79" s="50">
        <v>0</v>
      </c>
      <c r="EJ79" s="50">
        <v>0</v>
      </c>
      <c r="EK79" s="50">
        <v>0</v>
      </c>
      <c r="EL79" s="50">
        <v>244.00000000000182</v>
      </c>
      <c r="EM79" s="472"/>
      <c r="EN79" s="50"/>
      <c r="EO79" s="50"/>
      <c r="EP79" s="50"/>
      <c r="EQ79" s="50">
        <v>247</v>
      </c>
      <c r="ER79" s="472"/>
      <c r="ES79" s="50">
        <v>0</v>
      </c>
      <c r="ET79" s="50">
        <v>0</v>
      </c>
      <c r="EU79" s="50">
        <v>0</v>
      </c>
      <c r="EV79" s="50">
        <v>0</v>
      </c>
      <c r="EW79" s="472"/>
      <c r="EX79" s="50">
        <v>0</v>
      </c>
      <c r="EY79" s="50">
        <v>0</v>
      </c>
      <c r="EZ79" s="50">
        <v>0</v>
      </c>
      <c r="FA79" s="50">
        <v>91</v>
      </c>
      <c r="FB79" s="472"/>
      <c r="FC79" s="50">
        <v>0</v>
      </c>
      <c r="FD79" s="50">
        <v>0</v>
      </c>
      <c r="FE79" s="50">
        <v>0</v>
      </c>
      <c r="FF79" s="50">
        <v>2112.3000000000002</v>
      </c>
      <c r="FG79" s="472"/>
      <c r="FH79" s="50">
        <v>0</v>
      </c>
      <c r="FI79" s="50">
        <v>0</v>
      </c>
      <c r="FJ79" s="50">
        <v>0</v>
      </c>
      <c r="FK79" s="50">
        <v>115.79999999999927</v>
      </c>
      <c r="FL79" s="472"/>
      <c r="FM79" s="50">
        <v>0</v>
      </c>
      <c r="FN79" s="50">
        <v>0</v>
      </c>
      <c r="FO79" s="50">
        <v>0</v>
      </c>
      <c r="FP79" s="50">
        <v>126.20000000000073</v>
      </c>
      <c r="FQ79" s="472"/>
      <c r="FR79" s="50">
        <v>0</v>
      </c>
      <c r="FS79" s="50">
        <v>0</v>
      </c>
      <c r="FT79" s="50">
        <v>0</v>
      </c>
      <c r="FU79" s="50">
        <v>668.70000000000073</v>
      </c>
      <c r="FV79" s="472"/>
      <c r="FW79" s="50">
        <v>0</v>
      </c>
      <c r="FX79" s="50">
        <v>0</v>
      </c>
      <c r="FY79" s="50">
        <v>0</v>
      </c>
      <c r="FZ79" s="50">
        <v>0</v>
      </c>
      <c r="GA79" s="472"/>
      <c r="GB79" s="50">
        <v>0</v>
      </c>
      <c r="GC79" s="50">
        <v>0</v>
      </c>
      <c r="GD79" s="50">
        <v>0</v>
      </c>
      <c r="GE79" s="50">
        <v>318.00000000000364</v>
      </c>
      <c r="GF79" s="472"/>
      <c r="GG79" s="50">
        <v>0</v>
      </c>
      <c r="GH79" s="50">
        <v>0</v>
      </c>
      <c r="GI79" s="50">
        <v>0</v>
      </c>
      <c r="GJ79" s="50">
        <v>0</v>
      </c>
      <c r="GK79" s="472"/>
      <c r="GL79" s="50">
        <v>0</v>
      </c>
      <c r="GM79" s="50">
        <v>0</v>
      </c>
      <c r="GN79" s="50">
        <v>0</v>
      </c>
      <c r="GO79" s="50">
        <v>1042.0000000000146</v>
      </c>
      <c r="GP79" s="472"/>
      <c r="GQ79" s="50">
        <v>0</v>
      </c>
      <c r="GR79" s="50">
        <v>0</v>
      </c>
      <c r="GS79" s="50">
        <v>0</v>
      </c>
      <c r="GT79" s="50">
        <v>278</v>
      </c>
      <c r="GU79" s="472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750</v>
      </c>
      <c r="B80" s="46">
        <f t="shared" si="2"/>
        <v>54589.337499999972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2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2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72"/>
      <c r="S80" s="460">
        <v>31.625</v>
      </c>
      <c r="T80" s="50">
        <v>22.950000000000045</v>
      </c>
      <c r="U80" s="510">
        <v>159.82499999999976</v>
      </c>
      <c r="V80" s="50">
        <f>'Punten per wedstrijd'!F79</f>
        <v>193.19999999999982</v>
      </c>
      <c r="W80" s="472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72"/>
      <c r="AC80" s="50">
        <v>149.52499999999998</v>
      </c>
      <c r="AD80" s="50">
        <v>380.89999999999986</v>
      </c>
      <c r="AE80" s="50">
        <v>697.12499999999898</v>
      </c>
      <c r="AF80" s="530">
        <v>1002.5999999999995</v>
      </c>
      <c r="AG80" s="472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72"/>
      <c r="AM80" s="50">
        <v>92.649999999999977</v>
      </c>
      <c r="AN80" s="50">
        <v>191.74999999999977</v>
      </c>
      <c r="AO80" s="50">
        <v>310.125</v>
      </c>
      <c r="AP80" s="50">
        <v>288.09999999999945</v>
      </c>
      <c r="AQ80" s="472"/>
      <c r="AR80" s="50">
        <v>102.77500000000009</v>
      </c>
      <c r="AS80" s="50">
        <v>0</v>
      </c>
      <c r="AT80" s="50">
        <v>196.79999999999973</v>
      </c>
      <c r="AU80" s="50">
        <v>408.09999999999945</v>
      </c>
      <c r="AV80" s="472"/>
      <c r="AW80" s="50">
        <v>160.70000000000027</v>
      </c>
      <c r="AX80" s="50">
        <v>0</v>
      </c>
      <c r="AY80" s="50">
        <v>341.99999999999932</v>
      </c>
      <c r="AZ80" s="50">
        <v>610.39999999999873</v>
      </c>
      <c r="BA80" s="472"/>
      <c r="BB80" s="50">
        <v>19.650000000000091</v>
      </c>
      <c r="BC80" s="50">
        <v>0</v>
      </c>
      <c r="BD80" s="50">
        <v>100.49999999999932</v>
      </c>
      <c r="BE80" s="50">
        <v>386.5</v>
      </c>
      <c r="BF80" s="472"/>
      <c r="BG80" s="50">
        <v>42.700000000000273</v>
      </c>
      <c r="BH80" s="50">
        <v>126.75000000000091</v>
      </c>
      <c r="BI80" s="50">
        <v>128.54999999999905</v>
      </c>
      <c r="BJ80" s="50">
        <v>351.99999999999818</v>
      </c>
      <c r="BK80" s="472"/>
      <c r="BL80" s="50">
        <v>40.400000000000318</v>
      </c>
      <c r="BM80" s="50">
        <v>0</v>
      </c>
      <c r="BN80" s="50">
        <v>9.7499999999993179</v>
      </c>
      <c r="BO80" s="50">
        <v>270.99999999999909</v>
      </c>
      <c r="BP80" s="472"/>
      <c r="BQ80" s="50">
        <v>66.175000000000182</v>
      </c>
      <c r="BR80" s="50">
        <v>127.55000000000109</v>
      </c>
      <c r="BS80" s="50">
        <v>139.27499999999986</v>
      </c>
      <c r="BT80" s="50">
        <v>232.09999999999945</v>
      </c>
      <c r="BU80" s="472"/>
      <c r="BV80" s="50">
        <v>63.400000000000091</v>
      </c>
      <c r="BW80" s="50">
        <v>0</v>
      </c>
      <c r="BX80" s="50">
        <v>643.12500000000136</v>
      </c>
      <c r="BY80" s="50">
        <v>573.49999999999909</v>
      </c>
      <c r="BZ80" s="472"/>
      <c r="CA80" s="50">
        <v>35.225000000000136</v>
      </c>
      <c r="CB80" s="50">
        <v>0</v>
      </c>
      <c r="CC80" s="50">
        <v>120.82500000000164</v>
      </c>
      <c r="CD80" s="50">
        <v>273.19999999999709</v>
      </c>
      <c r="CE80" s="472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2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2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2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2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2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2"/>
      <c r="DJ80" s="50">
        <v>99.949999999999818</v>
      </c>
      <c r="DK80" s="50">
        <v>0</v>
      </c>
      <c r="DL80" s="50">
        <v>0</v>
      </c>
      <c r="DM80" s="50">
        <v>0</v>
      </c>
      <c r="DN80" s="472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2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2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2"/>
      <c r="ED80" s="50">
        <v>65.999999999999091</v>
      </c>
      <c r="EE80" s="50">
        <v>0</v>
      </c>
      <c r="EF80" s="50">
        <v>0</v>
      </c>
      <c r="EG80" s="50">
        <v>0</v>
      </c>
      <c r="EH80" s="472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2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2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2"/>
      <c r="EX80" s="50">
        <v>106.79999999999654</v>
      </c>
      <c r="EY80" s="50">
        <v>0</v>
      </c>
      <c r="EZ80" s="50">
        <v>0</v>
      </c>
      <c r="FA80" s="50">
        <v>255.60000000000582</v>
      </c>
      <c r="FB80" s="472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2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2"/>
      <c r="FM80" s="50">
        <v>53.624999999998181</v>
      </c>
      <c r="FN80" s="50">
        <v>0</v>
      </c>
      <c r="FO80" s="50">
        <v>0</v>
      </c>
      <c r="FP80" s="50">
        <v>218.50000000000728</v>
      </c>
      <c r="FQ80" s="472"/>
      <c r="FR80" s="50">
        <v>44.724999999997635</v>
      </c>
      <c r="FS80" s="50">
        <v>0</v>
      </c>
      <c r="FT80" s="50">
        <v>0</v>
      </c>
      <c r="FU80" s="50">
        <v>486.50000000000728</v>
      </c>
      <c r="FV80" s="472"/>
      <c r="FW80" s="50">
        <v>48.875</v>
      </c>
      <c r="FX80" s="50">
        <v>0</v>
      </c>
      <c r="FY80" s="50">
        <v>0</v>
      </c>
      <c r="FZ80" s="50">
        <v>0</v>
      </c>
      <c r="GA80" s="472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2"/>
      <c r="GG80" s="50">
        <v>120.72499999999854</v>
      </c>
      <c r="GH80" s="50">
        <v>0</v>
      </c>
      <c r="GI80" s="50">
        <v>0</v>
      </c>
      <c r="GJ80" s="50">
        <v>0</v>
      </c>
      <c r="GK80" s="472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2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2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749</v>
      </c>
      <c r="B81" s="46">
        <f t="shared" si="2"/>
        <v>52770.61250000017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2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2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72"/>
      <c r="S81" s="460">
        <v>27.5</v>
      </c>
      <c r="T81" s="50">
        <v>84.249999999999886</v>
      </c>
      <c r="U81" s="510">
        <v>118.72500000000031</v>
      </c>
      <c r="V81" s="50">
        <f>'Punten per wedstrijd'!F80</f>
        <v>65</v>
      </c>
      <c r="W81" s="472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72"/>
      <c r="AC81" s="50">
        <v>208.10000000000002</v>
      </c>
      <c r="AD81" s="50">
        <v>351.34999999999991</v>
      </c>
      <c r="AE81" s="50">
        <v>597.30000000000109</v>
      </c>
      <c r="AF81" s="530">
        <v>1033.9000000000001</v>
      </c>
      <c r="AG81" s="472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72"/>
      <c r="AM81" s="50">
        <v>149.51250000000016</v>
      </c>
      <c r="AN81" s="50">
        <v>104.75</v>
      </c>
      <c r="AO81" s="50">
        <v>461.32499999999959</v>
      </c>
      <c r="AP81" s="50">
        <v>437.39999999999964</v>
      </c>
      <c r="AQ81" s="472"/>
      <c r="AR81" s="50">
        <v>91.774999999999864</v>
      </c>
      <c r="AS81" s="50">
        <v>0</v>
      </c>
      <c r="AT81" s="50">
        <v>259.125</v>
      </c>
      <c r="AU81" s="50">
        <v>382.39999999999873</v>
      </c>
      <c r="AV81" s="472"/>
      <c r="AW81" s="50">
        <v>173.59999999999968</v>
      </c>
      <c r="AX81" s="50">
        <v>0</v>
      </c>
      <c r="AY81" s="50">
        <v>141.60000000000082</v>
      </c>
      <c r="AZ81" s="50">
        <v>421.89999999999873</v>
      </c>
      <c r="BA81" s="472"/>
      <c r="BB81" s="50">
        <v>34.012499999999818</v>
      </c>
      <c r="BC81" s="50">
        <v>0</v>
      </c>
      <c r="BD81" s="50">
        <v>99.375</v>
      </c>
      <c r="BE81" s="50">
        <v>146.19999999999891</v>
      </c>
      <c r="BF81" s="472"/>
      <c r="BG81" s="50">
        <v>73.900000000000091</v>
      </c>
      <c r="BH81" s="50">
        <v>0</v>
      </c>
      <c r="BI81" s="50">
        <v>258.45000000000027</v>
      </c>
      <c r="BJ81" s="50">
        <v>230.39999999999873</v>
      </c>
      <c r="BK81" s="472"/>
      <c r="BL81" s="50">
        <v>18.299999999999955</v>
      </c>
      <c r="BM81" s="50">
        <v>0</v>
      </c>
      <c r="BN81" s="50">
        <v>4.5000000000006821</v>
      </c>
      <c r="BO81" s="50">
        <v>176.39999999999873</v>
      </c>
      <c r="BP81" s="472"/>
      <c r="BQ81" s="50">
        <v>37.599999999999909</v>
      </c>
      <c r="BR81" s="50">
        <v>1.0500000000001819</v>
      </c>
      <c r="BS81" s="50">
        <v>218.85000000000082</v>
      </c>
      <c r="BT81" s="50">
        <v>220.79999999999745</v>
      </c>
      <c r="BU81" s="472"/>
      <c r="BV81" s="50">
        <v>94.874999999999545</v>
      </c>
      <c r="BW81" s="50">
        <v>0</v>
      </c>
      <c r="BX81" s="50">
        <v>595.57500000000095</v>
      </c>
      <c r="BY81" s="50">
        <v>553.89999999999782</v>
      </c>
      <c r="BZ81" s="472"/>
      <c r="CA81" s="50">
        <v>32.662499999999682</v>
      </c>
      <c r="CB81" s="50">
        <v>0</v>
      </c>
      <c r="CC81" s="50">
        <v>247.35000000000491</v>
      </c>
      <c r="CD81" s="50">
        <v>119.99999999999818</v>
      </c>
      <c r="CE81" s="472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2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2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2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2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2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2"/>
      <c r="DJ81" s="50">
        <v>88.912500000000364</v>
      </c>
      <c r="DK81" s="50">
        <v>0</v>
      </c>
      <c r="DL81" s="50">
        <v>0</v>
      </c>
      <c r="DM81" s="50">
        <v>0</v>
      </c>
      <c r="DN81" s="472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2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2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2"/>
      <c r="ED81" s="50">
        <v>9.5249999999987267</v>
      </c>
      <c r="EE81" s="50">
        <v>0</v>
      </c>
      <c r="EF81" s="50">
        <v>0</v>
      </c>
      <c r="EG81" s="50">
        <v>0</v>
      </c>
      <c r="EH81" s="472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2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2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2"/>
      <c r="EX81" s="50">
        <v>92.312499999999091</v>
      </c>
      <c r="EY81" s="50">
        <v>0</v>
      </c>
      <c r="EZ81" s="50">
        <v>0</v>
      </c>
      <c r="FA81" s="50">
        <v>299.5</v>
      </c>
      <c r="FB81" s="472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2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2"/>
      <c r="FM81" s="50">
        <v>63.574999999998909</v>
      </c>
      <c r="FN81" s="50">
        <v>0</v>
      </c>
      <c r="FO81" s="50">
        <v>0</v>
      </c>
      <c r="FP81" s="50">
        <v>332.30000000000291</v>
      </c>
      <c r="FQ81" s="472"/>
      <c r="FR81" s="50">
        <v>38.662499999999454</v>
      </c>
      <c r="FS81" s="50">
        <v>0</v>
      </c>
      <c r="FT81" s="50">
        <v>0</v>
      </c>
      <c r="FU81" s="50">
        <v>361.20000000000073</v>
      </c>
      <c r="FV81" s="472"/>
      <c r="FW81" s="50">
        <v>44.474999999999454</v>
      </c>
      <c r="FX81" s="50">
        <v>0</v>
      </c>
      <c r="FY81" s="50">
        <v>0</v>
      </c>
      <c r="FZ81" s="50">
        <v>0</v>
      </c>
      <c r="GA81" s="472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2"/>
      <c r="GG81" s="50">
        <v>139.70000000000255</v>
      </c>
      <c r="GH81" s="50">
        <v>0</v>
      </c>
      <c r="GI81" s="50">
        <v>0</v>
      </c>
      <c r="GJ81" s="50">
        <v>0</v>
      </c>
      <c r="GK81" s="472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2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2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2067</v>
      </c>
      <c r="B82" s="46">
        <f t="shared" si="2"/>
        <v>15935.237500000112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2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2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72"/>
      <c r="S82" s="460">
        <v>0</v>
      </c>
      <c r="T82" s="50">
        <v>0</v>
      </c>
      <c r="U82" s="510">
        <v>129.48750000000007</v>
      </c>
      <c r="V82" s="50">
        <f>'Punten per wedstrijd'!F81</f>
        <v>146.79999999999973</v>
      </c>
      <c r="W82" s="472"/>
      <c r="X82" s="50">
        <v>0</v>
      </c>
      <c r="Y82" s="50">
        <v>0</v>
      </c>
      <c r="Z82" s="50">
        <v>216.22500000000031</v>
      </c>
      <c r="AA82" s="50">
        <v>98.399999999999864</v>
      </c>
      <c r="AB82" s="472"/>
      <c r="AC82" s="50">
        <v>0</v>
      </c>
      <c r="AD82" s="50">
        <v>0</v>
      </c>
      <c r="AE82" s="50">
        <v>201.97500000000014</v>
      </c>
      <c r="AF82" s="530">
        <v>428.89999999999964</v>
      </c>
      <c r="AG82" s="472"/>
      <c r="AH82" s="50">
        <v>0</v>
      </c>
      <c r="AI82" s="50">
        <v>0</v>
      </c>
      <c r="AJ82" s="50">
        <v>366.15000000000038</v>
      </c>
      <c r="AK82" s="50">
        <v>523</v>
      </c>
      <c r="AL82" s="472"/>
      <c r="AM82" s="50">
        <v>0</v>
      </c>
      <c r="AN82" s="50">
        <v>0</v>
      </c>
      <c r="AO82" s="50">
        <v>0</v>
      </c>
      <c r="AP82" s="50">
        <v>39.000000000000455</v>
      </c>
      <c r="AQ82" s="472"/>
      <c r="AR82" s="50">
        <v>0</v>
      </c>
      <c r="AS82" s="50">
        <v>0</v>
      </c>
      <c r="AT82" s="50">
        <v>0</v>
      </c>
      <c r="AU82" s="50">
        <v>18.200000000000728</v>
      </c>
      <c r="AV82" s="472"/>
      <c r="AW82" s="50">
        <v>0</v>
      </c>
      <c r="AX82" s="50">
        <v>0</v>
      </c>
      <c r="AY82" s="50">
        <v>0</v>
      </c>
      <c r="AZ82" s="50">
        <v>506.90000000000009</v>
      </c>
      <c r="BA82" s="472"/>
      <c r="BB82" s="50">
        <v>0</v>
      </c>
      <c r="BC82" s="50">
        <v>0</v>
      </c>
      <c r="BD82" s="50">
        <v>0</v>
      </c>
      <c r="BE82" s="50">
        <v>322.50000000000045</v>
      </c>
      <c r="BF82" s="472"/>
      <c r="BG82" s="50">
        <v>0</v>
      </c>
      <c r="BH82" s="50">
        <v>0</v>
      </c>
      <c r="BI82" s="50">
        <v>0</v>
      </c>
      <c r="BJ82" s="50">
        <v>129.80000000000064</v>
      </c>
      <c r="BK82" s="472"/>
      <c r="BL82" s="50">
        <v>0</v>
      </c>
      <c r="BM82" s="50">
        <v>0</v>
      </c>
      <c r="BN82" s="50">
        <v>0</v>
      </c>
      <c r="BO82" s="50">
        <v>312.5</v>
      </c>
      <c r="BP82" s="472"/>
      <c r="BQ82" s="50">
        <v>0</v>
      </c>
      <c r="BR82" s="50">
        <v>0</v>
      </c>
      <c r="BS82" s="50">
        <v>0</v>
      </c>
      <c r="BT82" s="50">
        <v>245.40000000000009</v>
      </c>
      <c r="BU82" s="472"/>
      <c r="BV82" s="50">
        <v>0</v>
      </c>
      <c r="BW82" s="50">
        <v>0</v>
      </c>
      <c r="BX82" s="50">
        <v>0</v>
      </c>
      <c r="BY82" s="50">
        <v>430.09999999999945</v>
      </c>
      <c r="BZ82" s="472"/>
      <c r="CA82" s="50">
        <v>0</v>
      </c>
      <c r="CB82" s="50">
        <v>0</v>
      </c>
      <c r="CC82" s="50">
        <v>0</v>
      </c>
      <c r="CD82" s="50">
        <v>93.499999999999091</v>
      </c>
      <c r="CE82" s="472"/>
      <c r="CF82" s="50">
        <v>0</v>
      </c>
      <c r="CG82" s="50">
        <v>0</v>
      </c>
      <c r="CH82" s="50">
        <v>0</v>
      </c>
      <c r="CI82" s="50">
        <v>438.5</v>
      </c>
      <c r="CJ82" s="472"/>
      <c r="CK82" s="50">
        <v>0</v>
      </c>
      <c r="CL82" s="50">
        <v>0</v>
      </c>
      <c r="CM82" s="50">
        <v>0</v>
      </c>
      <c r="CN82" s="50">
        <v>334.59999999999854</v>
      </c>
      <c r="CO82" s="472"/>
      <c r="CP82" s="50">
        <v>0</v>
      </c>
      <c r="CQ82" s="50">
        <v>0</v>
      </c>
      <c r="CR82" s="50">
        <v>0</v>
      </c>
      <c r="CS82" s="50">
        <v>239.699999999998</v>
      </c>
      <c r="CT82" s="472"/>
      <c r="CU82" s="50">
        <v>0</v>
      </c>
      <c r="CV82" s="50">
        <v>0</v>
      </c>
      <c r="CW82" s="50">
        <v>0</v>
      </c>
      <c r="CX82" s="50">
        <v>379.199999999998</v>
      </c>
      <c r="CY82" s="472"/>
      <c r="CZ82" s="50">
        <v>0</v>
      </c>
      <c r="DA82" s="50">
        <v>0</v>
      </c>
      <c r="DB82" s="50">
        <v>0</v>
      </c>
      <c r="DC82" s="50">
        <v>328.99999999999818</v>
      </c>
      <c r="DD82" s="472"/>
      <c r="DE82" s="50">
        <v>0</v>
      </c>
      <c r="DF82" s="50">
        <v>0</v>
      </c>
      <c r="DG82" s="50">
        <v>0</v>
      </c>
      <c r="DH82" s="50">
        <v>1540.5999999999992</v>
      </c>
      <c r="DI82" s="472"/>
      <c r="DJ82" s="50">
        <v>0</v>
      </c>
      <c r="DK82" s="50">
        <v>0</v>
      </c>
      <c r="DL82" s="50">
        <v>0</v>
      </c>
      <c r="DM82" s="50">
        <v>0</v>
      </c>
      <c r="DN82" s="472"/>
      <c r="DO82" s="50">
        <v>0</v>
      </c>
      <c r="DP82" s="50">
        <v>0</v>
      </c>
      <c r="DQ82" s="50">
        <v>0</v>
      </c>
      <c r="DR82" s="50">
        <v>498.90000000000509</v>
      </c>
      <c r="DS82" s="472"/>
      <c r="DT82" s="50">
        <v>0</v>
      </c>
      <c r="DU82" s="50">
        <v>0</v>
      </c>
      <c r="DV82" s="50">
        <v>0</v>
      </c>
      <c r="DW82" s="50">
        <v>229.60000000000582</v>
      </c>
      <c r="DX82" s="472"/>
      <c r="DY82" s="50">
        <v>0</v>
      </c>
      <c r="DZ82" s="50">
        <v>0</v>
      </c>
      <c r="EA82" s="50">
        <v>0</v>
      </c>
      <c r="EB82" s="50">
        <v>1494.6000000000931</v>
      </c>
      <c r="EC82" s="472"/>
      <c r="ED82" s="50">
        <v>0</v>
      </c>
      <c r="EE82" s="50">
        <v>0</v>
      </c>
      <c r="EF82" s="50">
        <v>0</v>
      </c>
      <c r="EG82" s="50">
        <v>0</v>
      </c>
      <c r="EH82" s="472"/>
      <c r="EI82" s="50">
        <v>0</v>
      </c>
      <c r="EJ82" s="50">
        <v>0</v>
      </c>
      <c r="EK82" s="50">
        <v>0</v>
      </c>
      <c r="EL82" s="50">
        <v>347.09999999999854</v>
      </c>
      <c r="EM82" s="472"/>
      <c r="EN82" s="50">
        <v>0</v>
      </c>
      <c r="EO82" s="50">
        <v>0</v>
      </c>
      <c r="EP82" s="50">
        <v>0</v>
      </c>
      <c r="EQ82" s="50">
        <v>595.4</v>
      </c>
      <c r="ER82" s="472"/>
      <c r="ES82" s="50">
        <v>0</v>
      </c>
      <c r="ET82" s="50">
        <v>0</v>
      </c>
      <c r="EU82" s="50">
        <v>0</v>
      </c>
      <c r="EV82" s="50">
        <v>0</v>
      </c>
      <c r="EW82" s="472"/>
      <c r="EX82" s="50">
        <v>0</v>
      </c>
      <c r="EY82" s="50">
        <v>0</v>
      </c>
      <c r="EZ82" s="50">
        <v>0</v>
      </c>
      <c r="FA82" s="50">
        <v>85.600000000000364</v>
      </c>
      <c r="FB82" s="472"/>
      <c r="FC82" s="50">
        <v>0</v>
      </c>
      <c r="FD82" s="50">
        <v>0</v>
      </c>
      <c r="FE82" s="50">
        <v>0</v>
      </c>
      <c r="FF82" s="50">
        <v>2619.1000000000004</v>
      </c>
      <c r="FG82" s="472"/>
      <c r="FH82" s="50">
        <v>0</v>
      </c>
      <c r="FI82" s="50">
        <v>0</v>
      </c>
      <c r="FJ82" s="50">
        <v>0</v>
      </c>
      <c r="FK82" s="50">
        <v>7.7000000000007276</v>
      </c>
      <c r="FL82" s="472"/>
      <c r="FM82" s="50">
        <v>0</v>
      </c>
      <c r="FN82" s="50">
        <v>0</v>
      </c>
      <c r="FO82" s="50">
        <v>0</v>
      </c>
      <c r="FP82" s="50">
        <v>230.90000000000327</v>
      </c>
      <c r="FQ82" s="472"/>
      <c r="FR82" s="50">
        <v>0</v>
      </c>
      <c r="FS82" s="50">
        <v>0</v>
      </c>
      <c r="FT82" s="50">
        <v>0</v>
      </c>
      <c r="FU82" s="50">
        <v>194.20000000000073</v>
      </c>
      <c r="FV82" s="472"/>
      <c r="FW82" s="50">
        <v>0</v>
      </c>
      <c r="FX82" s="50">
        <v>0</v>
      </c>
      <c r="FY82" s="50">
        <v>0</v>
      </c>
      <c r="FZ82" s="50">
        <v>0</v>
      </c>
      <c r="GA82" s="472"/>
      <c r="GB82" s="50">
        <v>0</v>
      </c>
      <c r="GC82" s="50">
        <v>0</v>
      </c>
      <c r="GD82" s="50">
        <v>0</v>
      </c>
      <c r="GE82" s="50">
        <v>79.400000000001455</v>
      </c>
      <c r="GF82" s="472"/>
      <c r="GG82" s="50">
        <v>0</v>
      </c>
      <c r="GH82" s="50">
        <v>0</v>
      </c>
      <c r="GI82" s="50">
        <v>0</v>
      </c>
      <c r="GJ82" s="50">
        <v>0</v>
      </c>
      <c r="GK82" s="472"/>
      <c r="GL82" s="50">
        <v>0</v>
      </c>
      <c r="GM82" s="50">
        <v>0</v>
      </c>
      <c r="GN82" s="50">
        <v>0</v>
      </c>
      <c r="GO82" s="50">
        <v>1176.0999999999985</v>
      </c>
      <c r="GP82" s="472"/>
      <c r="GQ82" s="50">
        <v>0</v>
      </c>
      <c r="GR82" s="50">
        <v>0</v>
      </c>
      <c r="GS82" s="50">
        <v>0</v>
      </c>
      <c r="GT82" s="50">
        <v>226.50000000001091</v>
      </c>
      <c r="GU82" s="472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2172</v>
      </c>
      <c r="B83" s="46">
        <f t="shared" si="2"/>
        <v>24613.325000000106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2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2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72"/>
      <c r="S83" s="460">
        <v>0</v>
      </c>
      <c r="T83" s="50">
        <v>0</v>
      </c>
      <c r="U83" s="510">
        <v>232.42499999999973</v>
      </c>
      <c r="V83" s="50">
        <f>'Punten per wedstrijd'!F82</f>
        <v>235.49999999999955</v>
      </c>
      <c r="W83" s="472"/>
      <c r="X83" s="50">
        <v>0</v>
      </c>
      <c r="Y83" s="50">
        <v>0</v>
      </c>
      <c r="Z83" s="50">
        <v>150.07499999999993</v>
      </c>
      <c r="AA83" s="50">
        <v>224.49999999999955</v>
      </c>
      <c r="AB83" s="472"/>
      <c r="AC83" s="50">
        <v>0</v>
      </c>
      <c r="AD83" s="50">
        <v>0</v>
      </c>
      <c r="AE83" s="50">
        <v>318.97500000000014</v>
      </c>
      <c r="AF83" s="530">
        <v>548.59999999999945</v>
      </c>
      <c r="AG83" s="472"/>
      <c r="AH83" s="50">
        <v>0</v>
      </c>
      <c r="AI83" s="50">
        <v>0</v>
      </c>
      <c r="AJ83" s="50">
        <v>891.37499999999966</v>
      </c>
      <c r="AK83" s="50">
        <v>503.49999999999955</v>
      </c>
      <c r="AL83" s="472"/>
      <c r="AM83" s="50">
        <v>0</v>
      </c>
      <c r="AN83" s="50">
        <v>0</v>
      </c>
      <c r="AO83" s="50">
        <v>0</v>
      </c>
      <c r="AP83" s="50">
        <v>192.59999999999854</v>
      </c>
      <c r="AQ83" s="472"/>
      <c r="AR83" s="50">
        <v>0</v>
      </c>
      <c r="AS83" s="50">
        <v>0</v>
      </c>
      <c r="AT83" s="50">
        <v>0</v>
      </c>
      <c r="AU83" s="50">
        <v>543.89999999999873</v>
      </c>
      <c r="AV83" s="472"/>
      <c r="AW83" s="50">
        <v>0</v>
      </c>
      <c r="AX83" s="50">
        <v>0</v>
      </c>
      <c r="AY83" s="50">
        <v>0</v>
      </c>
      <c r="AZ83" s="50">
        <v>399.19999999999982</v>
      </c>
      <c r="BA83" s="472"/>
      <c r="BB83" s="50">
        <v>0</v>
      </c>
      <c r="BC83" s="50">
        <v>0</v>
      </c>
      <c r="BD83" s="50">
        <v>0</v>
      </c>
      <c r="BE83" s="50">
        <v>291.49999999999909</v>
      </c>
      <c r="BF83" s="472"/>
      <c r="BG83" s="50">
        <v>0</v>
      </c>
      <c r="BH83" s="50">
        <v>0</v>
      </c>
      <c r="BI83" s="50">
        <v>0</v>
      </c>
      <c r="BJ83" s="50">
        <v>241.29999999999836</v>
      </c>
      <c r="BK83" s="472"/>
      <c r="BL83" s="50">
        <v>0</v>
      </c>
      <c r="BM83" s="50">
        <v>0</v>
      </c>
      <c r="BN83" s="50">
        <v>0</v>
      </c>
      <c r="BO83" s="50">
        <v>379.49999999999909</v>
      </c>
      <c r="BP83" s="472"/>
      <c r="BQ83" s="50">
        <v>0</v>
      </c>
      <c r="BR83" s="50">
        <v>0</v>
      </c>
      <c r="BS83" s="50">
        <v>0</v>
      </c>
      <c r="BT83" s="50">
        <v>173.09999999999945</v>
      </c>
      <c r="BU83" s="472"/>
      <c r="BV83" s="50">
        <v>0</v>
      </c>
      <c r="BW83" s="50">
        <v>0</v>
      </c>
      <c r="BX83" s="50">
        <v>0</v>
      </c>
      <c r="BY83" s="50">
        <v>592.09999999999854</v>
      </c>
      <c r="BZ83" s="472"/>
      <c r="CA83" s="50">
        <v>0</v>
      </c>
      <c r="CB83" s="50">
        <v>0</v>
      </c>
      <c r="CC83" s="50">
        <v>0</v>
      </c>
      <c r="CD83" s="50">
        <v>152.29999999999927</v>
      </c>
      <c r="CE83" s="472"/>
      <c r="CF83" s="50">
        <v>0</v>
      </c>
      <c r="CG83" s="50">
        <v>0</v>
      </c>
      <c r="CH83" s="50">
        <v>0</v>
      </c>
      <c r="CI83" s="50">
        <v>152.49999999999818</v>
      </c>
      <c r="CJ83" s="472"/>
      <c r="CK83" s="50">
        <v>0</v>
      </c>
      <c r="CL83" s="50">
        <v>0</v>
      </c>
      <c r="CM83" s="50">
        <v>0</v>
      </c>
      <c r="CN83" s="50">
        <v>225.99999999999909</v>
      </c>
      <c r="CO83" s="472"/>
      <c r="CP83" s="50">
        <v>0</v>
      </c>
      <c r="CQ83" s="50">
        <v>0</v>
      </c>
      <c r="CR83" s="50">
        <v>0</v>
      </c>
      <c r="CS83" s="50">
        <v>488.60000000000127</v>
      </c>
      <c r="CT83" s="472"/>
      <c r="CU83" s="50">
        <v>0</v>
      </c>
      <c r="CV83" s="50">
        <v>0</v>
      </c>
      <c r="CW83" s="50">
        <v>0</v>
      </c>
      <c r="CX83" s="50">
        <v>521</v>
      </c>
      <c r="CY83" s="472"/>
      <c r="CZ83" s="50">
        <v>0</v>
      </c>
      <c r="DA83" s="50">
        <v>0</v>
      </c>
      <c r="DB83" s="50">
        <v>0</v>
      </c>
      <c r="DC83" s="50">
        <v>222</v>
      </c>
      <c r="DD83" s="472"/>
      <c r="DE83" s="50">
        <v>0</v>
      </c>
      <c r="DF83" s="50">
        <v>0</v>
      </c>
      <c r="DG83" s="50">
        <v>0</v>
      </c>
      <c r="DH83" s="50">
        <v>2762.5</v>
      </c>
      <c r="DI83" s="472"/>
      <c r="DJ83" s="50">
        <v>0</v>
      </c>
      <c r="DK83" s="50">
        <v>0</v>
      </c>
      <c r="DL83" s="50">
        <v>0</v>
      </c>
      <c r="DM83" s="50">
        <v>0</v>
      </c>
      <c r="DN83" s="472"/>
      <c r="DO83" s="50">
        <v>0</v>
      </c>
      <c r="DP83" s="50">
        <v>0</v>
      </c>
      <c r="DQ83" s="50">
        <v>0</v>
      </c>
      <c r="DR83" s="50">
        <v>489.79999999999745</v>
      </c>
      <c r="DS83" s="472"/>
      <c r="DT83" s="50">
        <v>0</v>
      </c>
      <c r="DU83" s="50">
        <v>0</v>
      </c>
      <c r="DV83" s="50">
        <v>0</v>
      </c>
      <c r="DW83" s="50">
        <v>372.69999999999891</v>
      </c>
      <c r="DX83" s="472"/>
      <c r="DY83" s="50">
        <v>0</v>
      </c>
      <c r="DZ83" s="50">
        <v>0</v>
      </c>
      <c r="EA83" s="50">
        <v>0</v>
      </c>
      <c r="EB83" s="50">
        <v>3893.1000000000804</v>
      </c>
      <c r="EC83" s="472"/>
      <c r="ED83" s="50">
        <v>0</v>
      </c>
      <c r="EE83" s="50">
        <v>0</v>
      </c>
      <c r="EF83" s="50">
        <v>0</v>
      </c>
      <c r="EG83" s="50">
        <v>0</v>
      </c>
      <c r="EH83" s="472"/>
      <c r="EI83" s="50">
        <v>0</v>
      </c>
      <c r="EJ83" s="50">
        <v>0</v>
      </c>
      <c r="EK83" s="50">
        <v>0</v>
      </c>
      <c r="EL83" s="50">
        <v>378.50000000000364</v>
      </c>
      <c r="EM83" s="472"/>
      <c r="EN83" s="50">
        <v>0</v>
      </c>
      <c r="EO83" s="50">
        <v>0</v>
      </c>
      <c r="EP83" s="50">
        <v>0</v>
      </c>
      <c r="EQ83" s="50">
        <v>525.20000000000437</v>
      </c>
      <c r="ER83" s="472"/>
      <c r="ES83" s="50">
        <v>0</v>
      </c>
      <c r="ET83" s="50">
        <v>0</v>
      </c>
      <c r="EU83" s="50">
        <v>0</v>
      </c>
      <c r="EV83" s="50">
        <v>0</v>
      </c>
      <c r="EW83" s="472"/>
      <c r="EX83" s="50">
        <v>0</v>
      </c>
      <c r="EY83" s="50">
        <v>0</v>
      </c>
      <c r="EZ83" s="50">
        <v>0</v>
      </c>
      <c r="FA83" s="50">
        <v>403.40000000000509</v>
      </c>
      <c r="FB83" s="472"/>
      <c r="FC83" s="50">
        <v>0</v>
      </c>
      <c r="FD83" s="50">
        <v>0</v>
      </c>
      <c r="FE83" s="50">
        <v>0</v>
      </c>
      <c r="FF83" s="50">
        <v>3815</v>
      </c>
      <c r="FG83" s="472"/>
      <c r="FH83" s="50">
        <v>0</v>
      </c>
      <c r="FI83" s="50">
        <v>0</v>
      </c>
      <c r="FJ83" s="50">
        <v>0</v>
      </c>
      <c r="FK83" s="50">
        <v>228.50000000000728</v>
      </c>
      <c r="FL83" s="472"/>
      <c r="FM83" s="50">
        <v>0</v>
      </c>
      <c r="FN83" s="50">
        <v>0</v>
      </c>
      <c r="FO83" s="50">
        <v>0</v>
      </c>
      <c r="FP83" s="50">
        <v>249.50000000000364</v>
      </c>
      <c r="FQ83" s="472"/>
      <c r="FR83" s="50">
        <v>0</v>
      </c>
      <c r="FS83" s="50">
        <v>0</v>
      </c>
      <c r="FT83" s="50">
        <v>0</v>
      </c>
      <c r="FU83" s="50">
        <v>341.10000000000582</v>
      </c>
      <c r="FV83" s="472"/>
      <c r="FW83" s="50">
        <v>0</v>
      </c>
      <c r="FX83" s="50">
        <v>0</v>
      </c>
      <c r="FY83" s="50">
        <v>0</v>
      </c>
      <c r="FZ83" s="50">
        <v>0</v>
      </c>
      <c r="GA83" s="472"/>
      <c r="GB83" s="50">
        <v>0</v>
      </c>
      <c r="GC83" s="50">
        <v>0</v>
      </c>
      <c r="GD83" s="50">
        <v>0</v>
      </c>
      <c r="GE83" s="50">
        <v>494.70000000000073</v>
      </c>
      <c r="GF83" s="472"/>
      <c r="GG83" s="50">
        <v>0</v>
      </c>
      <c r="GH83" s="50">
        <v>0</v>
      </c>
      <c r="GI83" s="50">
        <v>0</v>
      </c>
      <c r="GJ83" s="50">
        <v>0</v>
      </c>
      <c r="GK83" s="472"/>
      <c r="GL83" s="50">
        <v>0</v>
      </c>
      <c r="GM83" s="50">
        <v>0</v>
      </c>
      <c r="GN83" s="50">
        <v>0</v>
      </c>
      <c r="GO83" s="50">
        <v>1102.200000000008</v>
      </c>
      <c r="GP83" s="472"/>
      <c r="GQ83" s="50">
        <v>0</v>
      </c>
      <c r="GR83" s="50">
        <v>0</v>
      </c>
      <c r="GS83" s="50">
        <v>0</v>
      </c>
      <c r="GT83" s="50">
        <v>349.50000000000182</v>
      </c>
      <c r="GU83" s="472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3408</v>
      </c>
      <c r="B84" s="46">
        <f t="shared" si="2"/>
        <v>3036.7000000000025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2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2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72"/>
      <c r="S84" s="460">
        <v>0</v>
      </c>
      <c r="T84" s="50">
        <v>0</v>
      </c>
      <c r="U84" s="510">
        <v>0</v>
      </c>
      <c r="V84" s="50">
        <f>'Punten per wedstrijd'!F83</f>
        <v>97.5</v>
      </c>
      <c r="W84" s="472"/>
      <c r="X84" s="50">
        <v>0</v>
      </c>
      <c r="Y84" s="50">
        <v>0</v>
      </c>
      <c r="Z84" s="50">
        <v>0</v>
      </c>
      <c r="AA84" s="50">
        <v>35.400000000000091</v>
      </c>
      <c r="AB84" s="472"/>
      <c r="AC84" s="50">
        <v>0</v>
      </c>
      <c r="AD84" s="50">
        <v>0</v>
      </c>
      <c r="AE84" s="50">
        <v>0</v>
      </c>
      <c r="AF84" s="530">
        <v>701.900000000001</v>
      </c>
      <c r="AG84" s="472"/>
      <c r="AH84" s="50">
        <v>0</v>
      </c>
      <c r="AI84" s="50">
        <v>0</v>
      </c>
      <c r="AJ84" s="50">
        <v>0</v>
      </c>
      <c r="AK84" s="50">
        <v>844.400000000001</v>
      </c>
      <c r="AL84" s="472"/>
      <c r="AM84" s="50"/>
      <c r="AN84" s="50"/>
      <c r="AO84" s="50"/>
      <c r="AP84" s="50"/>
      <c r="AQ84" s="472"/>
      <c r="AR84" s="50"/>
      <c r="AS84" s="50"/>
      <c r="AT84" s="50"/>
      <c r="AU84" s="50"/>
      <c r="AV84" s="472"/>
      <c r="AW84" s="50"/>
      <c r="AX84" s="50"/>
      <c r="AY84" s="50"/>
      <c r="AZ84" s="50"/>
      <c r="BA84" s="472"/>
      <c r="BB84" s="50"/>
      <c r="BC84" s="50"/>
      <c r="BD84" s="50"/>
      <c r="BE84" s="50"/>
      <c r="BF84" s="472"/>
      <c r="BG84" s="50"/>
      <c r="BH84" s="50"/>
      <c r="BI84" s="50"/>
      <c r="BJ84" s="50"/>
      <c r="BK84" s="472"/>
      <c r="BL84" s="50"/>
      <c r="BM84" s="50"/>
      <c r="BN84" s="50"/>
      <c r="BO84" s="50"/>
      <c r="BP84" s="472"/>
      <c r="BQ84" s="50"/>
      <c r="BR84" s="50"/>
      <c r="BS84" s="50"/>
      <c r="BT84" s="50"/>
      <c r="BU84" s="472"/>
      <c r="BV84" s="50"/>
      <c r="BW84" s="50"/>
      <c r="BX84" s="50"/>
      <c r="BY84" s="50"/>
      <c r="BZ84" s="472"/>
      <c r="CA84" s="50"/>
      <c r="CB84" s="50"/>
      <c r="CC84" s="50"/>
      <c r="CD84" s="50"/>
      <c r="CE84" s="472"/>
      <c r="CF84" s="50"/>
      <c r="CG84" s="50"/>
      <c r="CH84" s="50"/>
      <c r="CI84" s="50"/>
      <c r="CJ84" s="472"/>
      <c r="CK84" s="50"/>
      <c r="CL84" s="50"/>
      <c r="CM84" s="50"/>
      <c r="CN84" s="50"/>
      <c r="CO84" s="472"/>
      <c r="CP84" s="50"/>
      <c r="CQ84" s="50"/>
      <c r="CR84" s="50"/>
      <c r="CS84" s="50"/>
      <c r="CT84" s="472"/>
      <c r="CU84" s="50"/>
      <c r="CV84" s="50"/>
      <c r="CW84" s="50"/>
      <c r="CX84" s="50"/>
      <c r="CY84" s="472"/>
      <c r="CZ84" s="50"/>
      <c r="DA84" s="50"/>
      <c r="DB84" s="50"/>
      <c r="DC84" s="50"/>
      <c r="DD84" s="472"/>
      <c r="DE84" s="50"/>
      <c r="DF84" s="50"/>
      <c r="DG84" s="50"/>
      <c r="DH84" s="50"/>
      <c r="DI84" s="472"/>
      <c r="DJ84" s="50"/>
      <c r="DK84" s="50"/>
      <c r="DL84" s="50"/>
      <c r="DM84" s="50"/>
      <c r="DN84" s="472"/>
      <c r="DO84" s="50"/>
      <c r="DP84" s="50"/>
      <c r="DQ84" s="50"/>
      <c r="DR84" s="50"/>
      <c r="DS84" s="472"/>
      <c r="DT84" s="50"/>
      <c r="DU84" s="50"/>
      <c r="DV84" s="50"/>
      <c r="DW84" s="50"/>
      <c r="DX84" s="472"/>
      <c r="DY84" s="50"/>
      <c r="DZ84" s="50"/>
      <c r="EA84" s="50"/>
      <c r="EB84" s="50"/>
      <c r="EC84" s="472"/>
      <c r="ED84" s="50"/>
      <c r="EE84" s="50"/>
      <c r="EF84" s="50"/>
      <c r="EG84" s="50"/>
      <c r="EH84" s="472"/>
      <c r="EI84" s="50"/>
      <c r="EJ84" s="50"/>
      <c r="EK84" s="50"/>
      <c r="EL84" s="50"/>
      <c r="EM84" s="472"/>
      <c r="EN84" s="50"/>
      <c r="EO84" s="50"/>
      <c r="EP84" s="50"/>
      <c r="EQ84" s="50"/>
      <c r="ER84" s="472"/>
      <c r="ES84" s="50"/>
      <c r="ET84" s="50"/>
      <c r="EU84" s="50"/>
      <c r="EV84" s="50"/>
      <c r="EW84" s="472"/>
      <c r="EX84" s="50"/>
      <c r="EY84" s="50"/>
      <c r="EZ84" s="50"/>
      <c r="FA84" s="50"/>
      <c r="FB84" s="472"/>
      <c r="FC84" s="50"/>
      <c r="FD84" s="50"/>
      <c r="FE84" s="50"/>
      <c r="FF84" s="50"/>
      <c r="FG84" s="472"/>
      <c r="FH84" s="50"/>
      <c r="FI84" s="50"/>
      <c r="FJ84" s="50"/>
      <c r="FK84" s="50"/>
      <c r="FL84" s="472"/>
      <c r="FM84" s="50"/>
      <c r="FN84" s="50"/>
      <c r="FO84" s="50"/>
      <c r="FP84" s="50"/>
      <c r="FQ84" s="472"/>
      <c r="FR84" s="50"/>
      <c r="FS84" s="50"/>
      <c r="FT84" s="50"/>
      <c r="FU84" s="50"/>
      <c r="FV84" s="472"/>
      <c r="FW84" s="50"/>
      <c r="FX84" s="50"/>
      <c r="FY84" s="50"/>
      <c r="FZ84" s="50"/>
      <c r="GA84" s="472"/>
      <c r="GB84" s="50"/>
      <c r="GC84" s="50"/>
      <c r="GD84" s="50"/>
      <c r="GE84" s="50"/>
      <c r="GF84" s="472"/>
      <c r="GG84" s="50"/>
      <c r="GH84" s="50"/>
      <c r="GI84" s="50"/>
      <c r="GJ84" s="50"/>
      <c r="GK84" s="472"/>
      <c r="GL84" s="50"/>
      <c r="GM84" s="50"/>
      <c r="GN84" s="50"/>
      <c r="GO84" s="50"/>
      <c r="GP84" s="472"/>
      <c r="GQ84" s="50"/>
      <c r="GR84" s="50"/>
      <c r="GS84" s="50"/>
      <c r="GT84" s="50"/>
      <c r="GU84" s="472"/>
      <c r="GZ84" s="143"/>
      <c r="HA84" s="466"/>
      <c r="HI84" s="143"/>
      <c r="HJ84" s="466"/>
      <c r="HR84" s="143"/>
      <c r="HS84" s="466"/>
      <c r="IB84" s="466"/>
      <c r="IK84" s="466"/>
      <c r="IT84" s="466"/>
      <c r="JC84" s="466"/>
      <c r="JL84" s="466"/>
      <c r="JU84" s="466"/>
      <c r="KD84" s="466"/>
      <c r="KM84" s="466"/>
      <c r="KV84" s="466"/>
      <c r="LE84" s="466"/>
      <c r="MF84" s="466"/>
      <c r="MO84" s="466"/>
      <c r="MX84" s="466"/>
      <c r="NG84" s="466"/>
      <c r="NP84" s="466"/>
      <c r="NY84" s="466"/>
      <c r="OE84" s="37"/>
    </row>
    <row r="85" spans="1:396" ht="18">
      <c r="A85" s="41" t="s">
        <v>734</v>
      </c>
      <c r="B85" s="46">
        <f t="shared" si="2"/>
        <v>51744.987499999763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2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2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72"/>
      <c r="S85" s="460">
        <v>30.725000000000023</v>
      </c>
      <c r="T85" s="50">
        <v>76.150000000000148</v>
      </c>
      <c r="U85" s="510">
        <v>173.77499999999986</v>
      </c>
      <c r="V85" s="50">
        <f>'Punten per wedstrijd'!F84</f>
        <v>284.79999999999995</v>
      </c>
      <c r="W85" s="472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72"/>
      <c r="AC85" s="50">
        <v>149.62500000000045</v>
      </c>
      <c r="AD85" s="50">
        <v>273.59999999999991</v>
      </c>
      <c r="AE85" s="50">
        <v>581.10000000000014</v>
      </c>
      <c r="AF85" s="530">
        <v>929.79999999999927</v>
      </c>
      <c r="AG85" s="472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72"/>
      <c r="AM85" s="50">
        <v>86.624999999999659</v>
      </c>
      <c r="AN85" s="50">
        <v>116.45000000000027</v>
      </c>
      <c r="AO85" s="50">
        <v>228.52499999999986</v>
      </c>
      <c r="AP85" s="50">
        <v>420.69999999999891</v>
      </c>
      <c r="AQ85" s="472"/>
      <c r="AR85" s="50">
        <v>83.349999999999795</v>
      </c>
      <c r="AS85" s="50">
        <v>2.2000000000016371</v>
      </c>
      <c r="AT85" s="50">
        <v>233.77499999999986</v>
      </c>
      <c r="AU85" s="50">
        <v>53.099999999999454</v>
      </c>
      <c r="AV85" s="472"/>
      <c r="AW85" s="50">
        <v>185.40000000000055</v>
      </c>
      <c r="AX85" s="50">
        <v>0</v>
      </c>
      <c r="AY85" s="50">
        <v>104.25000000000068</v>
      </c>
      <c r="AZ85" s="50">
        <v>405.10000000000036</v>
      </c>
      <c r="BA85" s="472"/>
      <c r="BB85" s="50">
        <v>43.024999999999864</v>
      </c>
      <c r="BC85" s="50">
        <v>0</v>
      </c>
      <c r="BD85" s="50">
        <v>189.82500000000061</v>
      </c>
      <c r="BE85" s="50">
        <v>287.5</v>
      </c>
      <c r="BF85" s="472"/>
      <c r="BG85" s="50">
        <v>27.875000000000455</v>
      </c>
      <c r="BH85" s="50">
        <v>39.950000000000728</v>
      </c>
      <c r="BI85" s="50">
        <v>177.375</v>
      </c>
      <c r="BJ85" s="50">
        <v>176.30000000000018</v>
      </c>
      <c r="BK85" s="472"/>
      <c r="BL85" s="50">
        <v>48.000000000000455</v>
      </c>
      <c r="BM85" s="50">
        <v>0</v>
      </c>
      <c r="BN85" s="50">
        <v>88.050000000000409</v>
      </c>
      <c r="BO85" s="50">
        <v>142.50000000000091</v>
      </c>
      <c r="BP85" s="472"/>
      <c r="BQ85" s="50">
        <v>46.000000000000455</v>
      </c>
      <c r="BR85" s="50">
        <v>131.60000000000127</v>
      </c>
      <c r="BS85" s="50">
        <v>252.375</v>
      </c>
      <c r="BT85" s="50">
        <v>204.90000000000146</v>
      </c>
      <c r="BU85" s="472"/>
      <c r="BV85" s="50">
        <v>85.225000000000364</v>
      </c>
      <c r="BW85" s="50">
        <v>0</v>
      </c>
      <c r="BX85" s="50">
        <v>733.57499999999959</v>
      </c>
      <c r="BY85" s="50">
        <v>757.69999999999982</v>
      </c>
      <c r="BZ85" s="472"/>
      <c r="CA85" s="50">
        <v>40.875</v>
      </c>
      <c r="CB85" s="50">
        <v>0</v>
      </c>
      <c r="CC85" s="50">
        <v>149.17499999999563</v>
      </c>
      <c r="CD85" s="50">
        <v>236.79999999999927</v>
      </c>
      <c r="CE85" s="472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2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2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2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2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2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2"/>
      <c r="DJ85" s="50">
        <v>74.975000000000364</v>
      </c>
      <c r="DK85" s="50">
        <v>0</v>
      </c>
      <c r="DL85" s="50">
        <v>0</v>
      </c>
      <c r="DM85" s="50">
        <v>0</v>
      </c>
      <c r="DN85" s="472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2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2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2"/>
      <c r="ED85" s="50">
        <v>45.300000000000182</v>
      </c>
      <c r="EE85" s="50">
        <v>0</v>
      </c>
      <c r="EF85" s="50">
        <v>0</v>
      </c>
      <c r="EG85" s="50">
        <v>0</v>
      </c>
      <c r="EH85" s="472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2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2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2"/>
      <c r="EX85" s="50">
        <v>89.049999999999272</v>
      </c>
      <c r="EY85" s="50">
        <v>0</v>
      </c>
      <c r="EZ85" s="50">
        <v>0</v>
      </c>
      <c r="FA85" s="50">
        <v>353.299999999992</v>
      </c>
      <c r="FB85" s="472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2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2"/>
      <c r="FM85" s="50">
        <v>103.39999999999873</v>
      </c>
      <c r="FN85" s="50">
        <v>0</v>
      </c>
      <c r="FO85" s="50">
        <v>0</v>
      </c>
      <c r="FP85" s="50">
        <v>244.29999999999927</v>
      </c>
      <c r="FQ85" s="472"/>
      <c r="FR85" s="50">
        <v>98.324999999998909</v>
      </c>
      <c r="FS85" s="50">
        <v>0</v>
      </c>
      <c r="FT85" s="50">
        <v>0</v>
      </c>
      <c r="FU85" s="50">
        <v>306.39999999999782</v>
      </c>
      <c r="FV85" s="472"/>
      <c r="FW85" s="50">
        <v>24.374999999999773</v>
      </c>
      <c r="FX85" s="50">
        <v>0</v>
      </c>
      <c r="FY85" s="50">
        <v>0</v>
      </c>
      <c r="FZ85" s="50">
        <v>0</v>
      </c>
      <c r="GA85" s="472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2"/>
      <c r="GG85" s="50">
        <v>123.60000000000036</v>
      </c>
      <c r="GH85" s="50">
        <v>0</v>
      </c>
      <c r="GI85" s="50">
        <v>0</v>
      </c>
      <c r="GJ85" s="50">
        <v>0</v>
      </c>
      <c r="GK85" s="472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2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2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3411</v>
      </c>
      <c r="B86" s="46">
        <f t="shared" si="2"/>
        <v>2882.3999999999983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2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2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72"/>
      <c r="S86" s="460">
        <v>0</v>
      </c>
      <c r="T86" s="50">
        <v>0</v>
      </c>
      <c r="U86" s="510">
        <v>0</v>
      </c>
      <c r="V86" s="50">
        <f>'Punten per wedstrijd'!F85</f>
        <v>199.5</v>
      </c>
      <c r="W86" s="472"/>
      <c r="X86" s="50">
        <v>0</v>
      </c>
      <c r="Y86" s="50">
        <v>0</v>
      </c>
      <c r="Z86" s="50">
        <v>0</v>
      </c>
      <c r="AA86" s="50">
        <v>21</v>
      </c>
      <c r="AB86" s="472"/>
      <c r="AC86" s="50">
        <v>0</v>
      </c>
      <c r="AD86" s="50">
        <v>0</v>
      </c>
      <c r="AE86" s="50">
        <v>0</v>
      </c>
      <c r="AF86" s="530">
        <v>893.29999999999882</v>
      </c>
      <c r="AG86" s="472"/>
      <c r="AH86" s="50">
        <v>0</v>
      </c>
      <c r="AI86" s="50">
        <v>0</v>
      </c>
      <c r="AJ86" s="50">
        <v>0</v>
      </c>
      <c r="AK86" s="50">
        <v>759.29999999999973</v>
      </c>
      <c r="AL86" s="472"/>
      <c r="AM86" s="50"/>
      <c r="AN86" s="50"/>
      <c r="AO86" s="50"/>
      <c r="AP86" s="50"/>
      <c r="AQ86" s="472"/>
      <c r="AR86" s="50"/>
      <c r="AS86" s="50"/>
      <c r="AT86" s="50"/>
      <c r="AU86" s="50"/>
      <c r="AV86" s="472"/>
      <c r="AW86" s="50"/>
      <c r="AX86" s="50"/>
      <c r="AY86" s="50"/>
      <c r="AZ86" s="50"/>
      <c r="BA86" s="472"/>
      <c r="BB86" s="50"/>
      <c r="BC86" s="50"/>
      <c r="BD86" s="50"/>
      <c r="BE86" s="50"/>
      <c r="BF86" s="472"/>
      <c r="BG86" s="50"/>
      <c r="BH86" s="50"/>
      <c r="BI86" s="50"/>
      <c r="BJ86" s="50"/>
      <c r="BK86" s="472"/>
      <c r="BL86" s="50"/>
      <c r="BM86" s="50"/>
      <c r="BN86" s="50"/>
      <c r="BO86" s="50"/>
      <c r="BP86" s="472"/>
      <c r="BQ86" s="50"/>
      <c r="BR86" s="50"/>
      <c r="BS86" s="50"/>
      <c r="BT86" s="50"/>
      <c r="BU86" s="472"/>
      <c r="BV86" s="50"/>
      <c r="BW86" s="50"/>
      <c r="BX86" s="50"/>
      <c r="BY86" s="50"/>
      <c r="BZ86" s="472"/>
      <c r="CA86" s="50"/>
      <c r="CB86" s="50"/>
      <c r="CC86" s="50"/>
      <c r="CD86" s="50"/>
      <c r="CE86" s="472"/>
      <c r="CF86" s="50"/>
      <c r="CG86" s="50"/>
      <c r="CH86" s="50"/>
      <c r="CI86" s="50"/>
      <c r="CJ86" s="472"/>
      <c r="CK86" s="50"/>
      <c r="CL86" s="50"/>
      <c r="CM86" s="50"/>
      <c r="CN86" s="50"/>
      <c r="CO86" s="472"/>
      <c r="CP86" s="50"/>
      <c r="CQ86" s="50"/>
      <c r="CR86" s="50"/>
      <c r="CS86" s="50"/>
      <c r="CT86" s="472"/>
      <c r="CU86" s="50"/>
      <c r="CV86" s="50"/>
      <c r="CW86" s="50"/>
      <c r="CX86" s="50"/>
      <c r="CY86" s="472"/>
      <c r="CZ86" s="50"/>
      <c r="DA86" s="50"/>
      <c r="DB86" s="50"/>
      <c r="DC86" s="50"/>
      <c r="DD86" s="472"/>
      <c r="DE86" s="50"/>
      <c r="DF86" s="50"/>
      <c r="DG86" s="50"/>
      <c r="DH86" s="50"/>
      <c r="DI86" s="472"/>
      <c r="DJ86" s="50"/>
      <c r="DK86" s="50"/>
      <c r="DL86" s="50"/>
      <c r="DM86" s="50"/>
      <c r="DN86" s="472"/>
      <c r="DO86" s="50"/>
      <c r="DP86" s="50"/>
      <c r="DQ86" s="50"/>
      <c r="DR86" s="50"/>
      <c r="DS86" s="472"/>
      <c r="DT86" s="50"/>
      <c r="DU86" s="50"/>
      <c r="DV86" s="50"/>
      <c r="DW86" s="50"/>
      <c r="DX86" s="472"/>
      <c r="DY86" s="50"/>
      <c r="DZ86" s="50"/>
      <c r="EA86" s="50"/>
      <c r="EB86" s="50"/>
      <c r="EC86" s="472"/>
      <c r="ED86" s="50"/>
      <c r="EE86" s="50"/>
      <c r="EF86" s="50"/>
      <c r="EG86" s="50"/>
      <c r="EH86" s="472"/>
      <c r="EI86" s="50"/>
      <c r="EJ86" s="50"/>
      <c r="EK86" s="50"/>
      <c r="EL86" s="50"/>
      <c r="EM86" s="472"/>
      <c r="EN86" s="50"/>
      <c r="EO86" s="50"/>
      <c r="EP86" s="50"/>
      <c r="EQ86" s="50"/>
      <c r="ER86" s="472"/>
      <c r="ES86" s="50"/>
      <c r="ET86" s="50"/>
      <c r="EU86" s="50"/>
      <c r="EV86" s="50"/>
      <c r="EW86" s="472"/>
      <c r="EX86" s="50"/>
      <c r="EY86" s="50"/>
      <c r="EZ86" s="50"/>
      <c r="FA86" s="50"/>
      <c r="FB86" s="472"/>
      <c r="FC86" s="50"/>
      <c r="FD86" s="50"/>
      <c r="FE86" s="50"/>
      <c r="FF86" s="50"/>
      <c r="FG86" s="472"/>
      <c r="FH86" s="50"/>
      <c r="FI86" s="50"/>
      <c r="FJ86" s="50"/>
      <c r="FK86" s="50"/>
      <c r="FL86" s="472"/>
      <c r="FM86" s="50"/>
      <c r="FN86" s="50"/>
      <c r="FO86" s="50"/>
      <c r="FP86" s="50"/>
      <c r="FQ86" s="472"/>
      <c r="FR86" s="50"/>
      <c r="FS86" s="50"/>
      <c r="FT86" s="50"/>
      <c r="FU86" s="50"/>
      <c r="FV86" s="472"/>
      <c r="FW86" s="50"/>
      <c r="FX86" s="50"/>
      <c r="FY86" s="50"/>
      <c r="FZ86" s="50"/>
      <c r="GA86" s="472"/>
      <c r="GB86" s="50"/>
      <c r="GC86" s="50"/>
      <c r="GD86" s="50"/>
      <c r="GE86" s="50"/>
      <c r="GF86" s="472"/>
      <c r="GG86" s="50"/>
      <c r="GH86" s="50"/>
      <c r="GI86" s="50"/>
      <c r="GJ86" s="50"/>
      <c r="GK86" s="472"/>
      <c r="GL86" s="50"/>
      <c r="GM86" s="50"/>
      <c r="GN86" s="50"/>
      <c r="GO86" s="50"/>
      <c r="GP86" s="472"/>
      <c r="GQ86" s="50"/>
      <c r="GR86" s="50"/>
      <c r="GS86" s="50"/>
      <c r="GT86" s="50"/>
      <c r="GU86" s="472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2017</v>
      </c>
      <c r="B87" s="46">
        <f t="shared" si="2"/>
        <v>39638.262499999983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2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2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72"/>
      <c r="S87" s="460">
        <v>0</v>
      </c>
      <c r="T87" s="50">
        <v>3.4499999999999318</v>
      </c>
      <c r="U87" s="510">
        <v>132.1500000000002</v>
      </c>
      <c r="V87" s="50">
        <f>'Punten per wedstrijd'!F86</f>
        <v>183.99999999999955</v>
      </c>
      <c r="W87" s="472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72"/>
      <c r="AC87" s="50">
        <v>0</v>
      </c>
      <c r="AD87" s="50">
        <v>214.09999999999991</v>
      </c>
      <c r="AE87" s="50">
        <v>705.60000000000048</v>
      </c>
      <c r="AF87" s="530">
        <v>728.40000000000009</v>
      </c>
      <c r="AG87" s="472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72"/>
      <c r="AM87" s="50">
        <v>0</v>
      </c>
      <c r="AN87" s="50">
        <v>0</v>
      </c>
      <c r="AO87" s="50">
        <v>332.69999999999993</v>
      </c>
      <c r="AP87" s="50">
        <v>216.19999999999891</v>
      </c>
      <c r="AQ87" s="472"/>
      <c r="AR87" s="50">
        <v>0</v>
      </c>
      <c r="AS87" s="50">
        <v>0</v>
      </c>
      <c r="AT87" s="50">
        <v>160.05000000000075</v>
      </c>
      <c r="AU87" s="50">
        <v>436.49999999999909</v>
      </c>
      <c r="AV87" s="472"/>
      <c r="AW87" s="50">
        <v>0</v>
      </c>
      <c r="AX87" s="50">
        <v>0</v>
      </c>
      <c r="AY87" s="50">
        <v>374.8500000000015</v>
      </c>
      <c r="AZ87" s="50">
        <v>426.90000000000055</v>
      </c>
      <c r="BA87" s="472"/>
      <c r="BB87" s="50">
        <v>0</v>
      </c>
      <c r="BC87" s="50">
        <v>0</v>
      </c>
      <c r="BD87" s="50">
        <v>120.75000000000068</v>
      </c>
      <c r="BE87" s="50">
        <v>186.89999999999964</v>
      </c>
      <c r="BF87" s="472"/>
      <c r="BG87" s="50">
        <v>0</v>
      </c>
      <c r="BH87" s="50">
        <v>0</v>
      </c>
      <c r="BI87" s="50">
        <v>126.00000000000068</v>
      </c>
      <c r="BJ87" s="50">
        <v>148.60000000000036</v>
      </c>
      <c r="BK87" s="472"/>
      <c r="BL87" s="50">
        <v>0</v>
      </c>
      <c r="BM87" s="50">
        <v>0</v>
      </c>
      <c r="BN87" s="50">
        <v>8.6250000000013642</v>
      </c>
      <c r="BO87" s="50">
        <v>154.50000000000182</v>
      </c>
      <c r="BP87" s="472"/>
      <c r="BQ87" s="50">
        <v>0</v>
      </c>
      <c r="BR87" s="50">
        <v>0</v>
      </c>
      <c r="BS87" s="50">
        <v>163.875</v>
      </c>
      <c r="BT87" s="50">
        <v>147.60000000000036</v>
      </c>
      <c r="BU87" s="472"/>
      <c r="BV87" s="50">
        <v>0</v>
      </c>
      <c r="BW87" s="50">
        <v>0</v>
      </c>
      <c r="BX87" s="50">
        <v>869.25000000000068</v>
      </c>
      <c r="BY87" s="50">
        <v>772.60000000000036</v>
      </c>
      <c r="BZ87" s="472"/>
      <c r="CA87" s="50">
        <v>0</v>
      </c>
      <c r="CB87" s="50">
        <v>0</v>
      </c>
      <c r="CC87" s="50">
        <v>143.69999999999891</v>
      </c>
      <c r="CD87" s="50">
        <v>137.70000000000073</v>
      </c>
      <c r="CE87" s="472"/>
      <c r="CF87" s="50">
        <v>0</v>
      </c>
      <c r="CG87" s="50">
        <v>0</v>
      </c>
      <c r="CH87" s="50">
        <v>187.87500000000068</v>
      </c>
      <c r="CI87" s="50">
        <v>80.000000000000909</v>
      </c>
      <c r="CJ87" s="472"/>
      <c r="CK87" s="50">
        <v>0</v>
      </c>
      <c r="CL87" s="50">
        <v>0</v>
      </c>
      <c r="CM87" s="50">
        <v>374.10000000000014</v>
      </c>
      <c r="CN87" s="50">
        <v>151.00000000000091</v>
      </c>
      <c r="CO87" s="472"/>
      <c r="CP87" s="50">
        <v>0</v>
      </c>
      <c r="CQ87" s="50">
        <v>0</v>
      </c>
      <c r="CR87" s="50">
        <v>490.27500000000191</v>
      </c>
      <c r="CS87" s="50">
        <v>350.40000000000146</v>
      </c>
      <c r="CT87" s="472"/>
      <c r="CU87" s="50">
        <v>0</v>
      </c>
      <c r="CV87" s="50">
        <v>0</v>
      </c>
      <c r="CW87" s="50">
        <v>114.60000000000355</v>
      </c>
      <c r="CX87" s="50">
        <v>411.10000000000036</v>
      </c>
      <c r="CY87" s="472"/>
      <c r="CZ87" s="50">
        <v>0</v>
      </c>
      <c r="DA87" s="50">
        <v>0</v>
      </c>
      <c r="DB87" s="50">
        <v>63.374999999994543</v>
      </c>
      <c r="DC87" s="50">
        <v>31.600000000000364</v>
      </c>
      <c r="DD87" s="472"/>
      <c r="DE87" s="50">
        <v>0</v>
      </c>
      <c r="DF87" s="50">
        <v>0</v>
      </c>
      <c r="DG87" s="50">
        <v>2307.9375000000014</v>
      </c>
      <c r="DH87" s="50">
        <v>3107.3999999999996</v>
      </c>
      <c r="DI87" s="472"/>
      <c r="DJ87" s="50">
        <v>0</v>
      </c>
      <c r="DK87" s="50">
        <v>0</v>
      </c>
      <c r="DL87" s="50">
        <v>0</v>
      </c>
      <c r="DM87" s="50">
        <v>0</v>
      </c>
      <c r="DN87" s="472"/>
      <c r="DO87" s="50">
        <v>0</v>
      </c>
      <c r="DP87" s="50">
        <v>0</v>
      </c>
      <c r="DQ87" s="50">
        <v>186.07500000000164</v>
      </c>
      <c r="DR87" s="50">
        <v>632.399999999996</v>
      </c>
      <c r="DS87" s="472"/>
      <c r="DT87" s="50">
        <v>0</v>
      </c>
      <c r="DU87" s="50">
        <v>0</v>
      </c>
      <c r="DV87" s="50">
        <v>442.57500000000027</v>
      </c>
      <c r="DW87" s="50">
        <v>486.39999999999964</v>
      </c>
      <c r="DX87" s="472"/>
      <c r="DY87" s="50">
        <v>0</v>
      </c>
      <c r="DZ87" s="50">
        <v>0</v>
      </c>
      <c r="EA87" s="50">
        <v>2406.9749999999954</v>
      </c>
      <c r="EB87" s="50">
        <v>4352.8999999999705</v>
      </c>
      <c r="EC87" s="472"/>
      <c r="ED87" s="50">
        <v>0</v>
      </c>
      <c r="EE87" s="50">
        <v>0</v>
      </c>
      <c r="EF87" s="50">
        <v>0</v>
      </c>
      <c r="EG87" s="50">
        <v>0</v>
      </c>
      <c r="EH87" s="472"/>
      <c r="EI87" s="50">
        <v>0</v>
      </c>
      <c r="EJ87" s="50">
        <v>0</v>
      </c>
      <c r="EK87" s="50">
        <v>151.12499999999454</v>
      </c>
      <c r="EL87" s="50">
        <v>401.80000000000655</v>
      </c>
      <c r="EM87" s="472"/>
      <c r="EN87" s="50">
        <v>0</v>
      </c>
      <c r="EO87" s="50">
        <v>0</v>
      </c>
      <c r="EP87" s="50">
        <v>95.099999999991269</v>
      </c>
      <c r="EQ87" s="50">
        <v>127.80000000000291</v>
      </c>
      <c r="ER87" s="472"/>
      <c r="ES87" s="50">
        <v>0</v>
      </c>
      <c r="ET87" s="50">
        <v>0</v>
      </c>
      <c r="EU87" s="50">
        <v>153.89999999998963</v>
      </c>
      <c r="EV87" s="50">
        <v>0</v>
      </c>
      <c r="EW87" s="472"/>
      <c r="EX87" s="50">
        <v>0</v>
      </c>
      <c r="EY87" s="50">
        <v>0</v>
      </c>
      <c r="EZ87" s="50">
        <v>0</v>
      </c>
      <c r="FA87" s="50">
        <v>143.60000000000946</v>
      </c>
      <c r="FB87" s="472"/>
      <c r="FC87" s="50">
        <v>0</v>
      </c>
      <c r="FD87" s="50">
        <v>0</v>
      </c>
      <c r="FE87" s="50">
        <v>1941.6750000000311</v>
      </c>
      <c r="FF87" s="50">
        <v>3930.4000000000005</v>
      </c>
      <c r="FG87" s="472"/>
      <c r="FH87" s="50">
        <v>0</v>
      </c>
      <c r="FI87" s="50">
        <v>0</v>
      </c>
      <c r="FJ87" s="50">
        <v>112.49999999999454</v>
      </c>
      <c r="FK87" s="50">
        <v>156.00000000000364</v>
      </c>
      <c r="FL87" s="472"/>
      <c r="FM87" s="50">
        <v>0</v>
      </c>
      <c r="FN87" s="50">
        <v>0</v>
      </c>
      <c r="FO87" s="50">
        <v>0</v>
      </c>
      <c r="FP87" s="50">
        <v>100.50000000000364</v>
      </c>
      <c r="FQ87" s="472"/>
      <c r="FR87" s="50">
        <v>0</v>
      </c>
      <c r="FS87" s="50">
        <v>0</v>
      </c>
      <c r="FT87" s="50">
        <v>0</v>
      </c>
      <c r="FU87" s="50">
        <v>333.10000000000218</v>
      </c>
      <c r="FV87" s="472"/>
      <c r="FW87" s="50">
        <v>0</v>
      </c>
      <c r="FX87" s="50">
        <v>0</v>
      </c>
      <c r="FY87" s="50">
        <v>0</v>
      </c>
      <c r="FZ87" s="50">
        <v>0</v>
      </c>
      <c r="GA87" s="472"/>
      <c r="GB87" s="50">
        <v>0</v>
      </c>
      <c r="GC87" s="50">
        <v>0</v>
      </c>
      <c r="GD87" s="50">
        <v>446.09999999999945</v>
      </c>
      <c r="GE87" s="50">
        <v>532.39999999999418</v>
      </c>
      <c r="GF87" s="472"/>
      <c r="GG87" s="50">
        <v>0</v>
      </c>
      <c r="GH87" s="50">
        <v>0</v>
      </c>
      <c r="GI87" s="50">
        <v>0</v>
      </c>
      <c r="GJ87" s="50">
        <v>0</v>
      </c>
      <c r="GK87" s="472"/>
      <c r="GL87" s="50">
        <v>0</v>
      </c>
      <c r="GM87" s="50">
        <v>0</v>
      </c>
      <c r="GN87" s="50">
        <v>805.50000000000273</v>
      </c>
      <c r="GO87" s="50">
        <v>624.69999999998981</v>
      </c>
      <c r="GP87" s="472"/>
      <c r="GQ87" s="50">
        <v>0</v>
      </c>
      <c r="GR87" s="50">
        <v>0</v>
      </c>
      <c r="GS87" s="50">
        <v>164.625</v>
      </c>
      <c r="GT87" s="50">
        <v>231</v>
      </c>
      <c r="GU87" s="472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3430</v>
      </c>
      <c r="B88" s="46">
        <f t="shared" si="2"/>
        <v>2818.6500000000005</v>
      </c>
      <c r="C88" s="42"/>
      <c r="D88" s="50">
        <v>0</v>
      </c>
      <c r="E88" s="497">
        <v>0</v>
      </c>
      <c r="F88" s="50">
        <v>0</v>
      </c>
      <c r="G88" s="50">
        <f>'Punten per wedstrijd'!E191</f>
        <v>256.89999999999998</v>
      </c>
      <c r="H88" s="472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2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72"/>
      <c r="S88" s="460">
        <v>0</v>
      </c>
      <c r="T88" s="50">
        <v>0</v>
      </c>
      <c r="U88" s="510">
        <v>0</v>
      </c>
      <c r="V88" s="50">
        <f>'Punten per wedstrijd'!F87</f>
        <v>430.69999999999982</v>
      </c>
      <c r="W88" s="472"/>
      <c r="X88" s="50">
        <v>0</v>
      </c>
      <c r="Y88" s="50">
        <v>0</v>
      </c>
      <c r="Z88" s="50">
        <v>0</v>
      </c>
      <c r="AA88" s="50">
        <v>378.20000000000027</v>
      </c>
      <c r="AB88" s="472"/>
      <c r="AC88" s="50">
        <v>0</v>
      </c>
      <c r="AD88" s="50">
        <v>0</v>
      </c>
      <c r="AE88" s="50">
        <v>0</v>
      </c>
      <c r="AF88" s="530">
        <v>756.20000000000073</v>
      </c>
      <c r="AG88" s="472"/>
      <c r="AH88" s="50">
        <v>0</v>
      </c>
      <c r="AI88" s="50">
        <v>0</v>
      </c>
      <c r="AJ88" s="50">
        <v>0</v>
      </c>
      <c r="AK88" s="50">
        <v>517.05000000000018</v>
      </c>
      <c r="AL88" s="472"/>
      <c r="AM88" s="50"/>
      <c r="AN88" s="50"/>
      <c r="AO88" s="50"/>
      <c r="AP88" s="50"/>
      <c r="AQ88" s="472"/>
      <c r="AR88" s="50"/>
      <c r="AS88" s="50"/>
      <c r="AT88" s="50"/>
      <c r="AU88" s="50"/>
      <c r="AV88" s="472"/>
      <c r="AW88" s="50"/>
      <c r="AX88" s="50"/>
      <c r="AY88" s="50"/>
      <c r="AZ88" s="50"/>
      <c r="BA88" s="472"/>
      <c r="BB88" s="50"/>
      <c r="BC88" s="50"/>
      <c r="BD88" s="50"/>
      <c r="BE88" s="50"/>
      <c r="BF88" s="472"/>
      <c r="BG88" s="50"/>
      <c r="BH88" s="50"/>
      <c r="BI88" s="50"/>
      <c r="BJ88" s="50"/>
      <c r="BK88" s="472"/>
      <c r="BL88" s="50"/>
      <c r="BM88" s="50"/>
      <c r="BN88" s="50"/>
      <c r="BO88" s="50"/>
      <c r="BP88" s="472"/>
      <c r="BQ88" s="50"/>
      <c r="BR88" s="50"/>
      <c r="BS88" s="50"/>
      <c r="BT88" s="50"/>
      <c r="BU88" s="472"/>
      <c r="BV88" s="50"/>
      <c r="BW88" s="50"/>
      <c r="BX88" s="50"/>
      <c r="BY88" s="50"/>
      <c r="BZ88" s="472"/>
      <c r="CA88" s="50"/>
      <c r="CB88" s="50"/>
      <c r="CC88" s="50"/>
      <c r="CD88" s="50"/>
      <c r="CE88" s="472"/>
      <c r="CF88" s="50"/>
      <c r="CG88" s="50"/>
      <c r="CH88" s="50"/>
      <c r="CI88" s="50"/>
      <c r="CJ88" s="472"/>
      <c r="CK88" s="50"/>
      <c r="CL88" s="50"/>
      <c r="CM88" s="50"/>
      <c r="CN88" s="50"/>
      <c r="CO88" s="472"/>
      <c r="CP88" s="50"/>
      <c r="CQ88" s="50"/>
      <c r="CR88" s="50"/>
      <c r="CS88" s="50"/>
      <c r="CT88" s="472"/>
      <c r="CU88" s="50"/>
      <c r="CV88" s="50"/>
      <c r="CW88" s="50"/>
      <c r="CX88" s="50"/>
      <c r="CY88" s="472"/>
      <c r="CZ88" s="50"/>
      <c r="DA88" s="50"/>
      <c r="DB88" s="50"/>
      <c r="DC88" s="50"/>
      <c r="DD88" s="472"/>
      <c r="DE88" s="50"/>
      <c r="DF88" s="50"/>
      <c r="DG88" s="50"/>
      <c r="DH88" s="50"/>
      <c r="DI88" s="472"/>
      <c r="DJ88" s="50"/>
      <c r="DK88" s="50"/>
      <c r="DL88" s="50"/>
      <c r="DM88" s="50"/>
      <c r="DN88" s="472"/>
      <c r="DO88" s="50"/>
      <c r="DP88" s="50"/>
      <c r="DQ88" s="50"/>
      <c r="DR88" s="50"/>
      <c r="DS88" s="472"/>
      <c r="DT88" s="50"/>
      <c r="DU88" s="50"/>
      <c r="DV88" s="50"/>
      <c r="DW88" s="50"/>
      <c r="DX88" s="472"/>
      <c r="DY88" s="50"/>
      <c r="DZ88" s="50"/>
      <c r="EA88" s="50"/>
      <c r="EB88" s="50"/>
      <c r="EC88" s="472"/>
      <c r="ED88" s="50"/>
      <c r="EE88" s="50"/>
      <c r="EF88" s="50"/>
      <c r="EG88" s="50"/>
      <c r="EH88" s="472"/>
      <c r="EI88" s="50"/>
      <c r="EJ88" s="50"/>
      <c r="EK88" s="50"/>
      <c r="EL88" s="50"/>
      <c r="EM88" s="472"/>
      <c r="EN88" s="50"/>
      <c r="EO88" s="50"/>
      <c r="EP88" s="50"/>
      <c r="EQ88" s="50"/>
      <c r="ER88" s="472"/>
      <c r="ES88" s="50"/>
      <c r="ET88" s="50"/>
      <c r="EU88" s="50"/>
      <c r="EV88" s="50"/>
      <c r="EW88" s="472"/>
      <c r="EX88" s="50"/>
      <c r="EY88" s="50"/>
      <c r="EZ88" s="50"/>
      <c r="FA88" s="50"/>
      <c r="FB88" s="472"/>
      <c r="FC88" s="50"/>
      <c r="FD88" s="50"/>
      <c r="FE88" s="50"/>
      <c r="FF88" s="50"/>
      <c r="FG88" s="472"/>
      <c r="FH88" s="50"/>
      <c r="FI88" s="50"/>
      <c r="FJ88" s="50"/>
      <c r="FK88" s="50"/>
      <c r="FL88" s="472"/>
      <c r="FM88" s="50"/>
      <c r="FN88" s="50"/>
      <c r="FO88" s="50"/>
      <c r="FP88" s="50"/>
      <c r="FQ88" s="472"/>
      <c r="FR88" s="50"/>
      <c r="FS88" s="50"/>
      <c r="FT88" s="50"/>
      <c r="FU88" s="50"/>
      <c r="FV88" s="472"/>
      <c r="FW88" s="50"/>
      <c r="FX88" s="50"/>
      <c r="FY88" s="50"/>
      <c r="FZ88" s="50"/>
      <c r="GA88" s="472"/>
      <c r="GB88" s="50"/>
      <c r="GC88" s="50"/>
      <c r="GD88" s="50"/>
      <c r="GE88" s="50"/>
      <c r="GF88" s="472"/>
      <c r="GG88" s="50"/>
      <c r="GH88" s="50"/>
      <c r="GI88" s="50"/>
      <c r="GJ88" s="50"/>
      <c r="GK88" s="472"/>
      <c r="GL88" s="50"/>
      <c r="GM88" s="50"/>
      <c r="GN88" s="50"/>
      <c r="GO88" s="50"/>
      <c r="GP88" s="472"/>
      <c r="GQ88" s="50"/>
      <c r="GR88" s="50"/>
      <c r="GS88" s="50"/>
      <c r="GT88" s="50"/>
      <c r="GU88" s="472"/>
      <c r="GZ88" s="21"/>
      <c r="HA88" s="37"/>
      <c r="HI88" s="465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56812.112499999872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2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2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72"/>
      <c r="S89" s="460">
        <v>31.875</v>
      </c>
      <c r="T89" s="50">
        <v>108.89999999999998</v>
      </c>
      <c r="U89" s="510">
        <v>144</v>
      </c>
      <c r="V89" s="50">
        <f>'Punten per wedstrijd'!F88</f>
        <v>222.79999999999973</v>
      </c>
      <c r="W89" s="472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72"/>
      <c r="AC89" s="50">
        <v>135.65000000000009</v>
      </c>
      <c r="AD89" s="50">
        <v>423.55000000000018</v>
      </c>
      <c r="AE89" s="50">
        <v>514.42500000000041</v>
      </c>
      <c r="AF89" s="530">
        <v>942.49999999999955</v>
      </c>
      <c r="AG89" s="472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72"/>
      <c r="AM89" s="50">
        <v>170.53749999999991</v>
      </c>
      <c r="AN89" s="50">
        <v>217.29999999999995</v>
      </c>
      <c r="AO89" s="50">
        <v>348.29999999999905</v>
      </c>
      <c r="AP89" s="50">
        <v>424</v>
      </c>
      <c r="AQ89" s="472"/>
      <c r="AR89" s="50">
        <v>35.599999999999682</v>
      </c>
      <c r="AS89" s="50">
        <v>0</v>
      </c>
      <c r="AT89" s="50">
        <v>260.84999999999877</v>
      </c>
      <c r="AU89" s="50">
        <v>192.19999999999891</v>
      </c>
      <c r="AV89" s="472"/>
      <c r="AW89" s="50">
        <v>256.74999999999955</v>
      </c>
      <c r="AX89" s="50">
        <v>0</v>
      </c>
      <c r="AY89" s="50">
        <v>164.3999999999985</v>
      </c>
      <c r="AZ89" s="50">
        <v>1024.8000000000011</v>
      </c>
      <c r="BA89" s="472"/>
      <c r="BB89" s="50">
        <v>57.099999999999682</v>
      </c>
      <c r="BC89" s="50">
        <v>0</v>
      </c>
      <c r="BD89" s="50">
        <v>205.34999999999945</v>
      </c>
      <c r="BE89" s="50">
        <v>230.89999999999964</v>
      </c>
      <c r="BF89" s="472"/>
      <c r="BG89" s="50">
        <v>35.574999999999591</v>
      </c>
      <c r="BH89" s="50">
        <v>72.000000000000909</v>
      </c>
      <c r="BI89" s="50">
        <v>133.87499999999932</v>
      </c>
      <c r="BJ89" s="50">
        <v>251.60000000000036</v>
      </c>
      <c r="BK89" s="472"/>
      <c r="BL89" s="50">
        <v>66.799999999999955</v>
      </c>
      <c r="BM89" s="50">
        <v>0</v>
      </c>
      <c r="BN89" s="50">
        <v>47.999999999998636</v>
      </c>
      <c r="BO89" s="50">
        <v>196.90000000000146</v>
      </c>
      <c r="BP89" s="472"/>
      <c r="BQ89" s="50">
        <v>91.899999999999864</v>
      </c>
      <c r="BR89" s="50">
        <v>29.800000000000182</v>
      </c>
      <c r="BS89" s="50">
        <v>163.57499999999823</v>
      </c>
      <c r="BT89" s="50">
        <v>234.00000000000091</v>
      </c>
      <c r="BU89" s="472"/>
      <c r="BV89" s="50">
        <v>205.70000000000027</v>
      </c>
      <c r="BW89" s="50">
        <v>0</v>
      </c>
      <c r="BX89" s="50">
        <v>631.42499999999905</v>
      </c>
      <c r="BY89" s="50">
        <v>513.40000000000236</v>
      </c>
      <c r="BZ89" s="472"/>
      <c r="CA89" s="50">
        <v>23.950000000000273</v>
      </c>
      <c r="CB89" s="50">
        <v>0</v>
      </c>
      <c r="CC89" s="50">
        <v>137.99999999999727</v>
      </c>
      <c r="CD89" s="50">
        <v>177.50000000000273</v>
      </c>
      <c r="CE89" s="472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2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2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2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2"/>
      <c r="CZ89" s="50">
        <v>0</v>
      </c>
      <c r="DA89" s="50">
        <v>0</v>
      </c>
      <c r="DB89" s="50">
        <v>58.499999999997272</v>
      </c>
      <c r="DC89" s="50">
        <v>230.70000000000073</v>
      </c>
      <c r="DD89" s="472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2"/>
      <c r="DJ89" s="50">
        <v>130.89999999999827</v>
      </c>
      <c r="DK89" s="50">
        <v>0</v>
      </c>
      <c r="DL89" s="50">
        <v>0</v>
      </c>
      <c r="DM89" s="50">
        <v>0</v>
      </c>
      <c r="DN89" s="472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2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2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2"/>
      <c r="ED89" s="50">
        <v>0</v>
      </c>
      <c r="EE89" s="50">
        <v>0</v>
      </c>
      <c r="EF89" s="50">
        <v>0</v>
      </c>
      <c r="EG89" s="50">
        <v>0</v>
      </c>
      <c r="EH89" s="472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2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2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2"/>
      <c r="EX89" s="50">
        <v>50.874999999999091</v>
      </c>
      <c r="EY89" s="50">
        <v>0</v>
      </c>
      <c r="EZ89" s="50">
        <v>0</v>
      </c>
      <c r="FA89" s="50">
        <v>290.70000000000437</v>
      </c>
      <c r="FB89" s="472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2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2"/>
      <c r="FM89" s="50">
        <v>92.274999999998727</v>
      </c>
      <c r="FN89" s="50">
        <v>0</v>
      </c>
      <c r="FO89" s="50">
        <v>0</v>
      </c>
      <c r="FP89" s="50">
        <v>234.00000000000364</v>
      </c>
      <c r="FQ89" s="472"/>
      <c r="FR89" s="50">
        <v>35.749999999999091</v>
      </c>
      <c r="FS89" s="50">
        <v>0</v>
      </c>
      <c r="FT89" s="50">
        <v>0</v>
      </c>
      <c r="FU89" s="50">
        <v>566.50000000000364</v>
      </c>
      <c r="FV89" s="472"/>
      <c r="FW89" s="50">
        <v>37.600000000000364</v>
      </c>
      <c r="FX89" s="50">
        <v>0</v>
      </c>
      <c r="FY89" s="50">
        <v>0</v>
      </c>
      <c r="FZ89" s="50">
        <v>0</v>
      </c>
      <c r="GA89" s="472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2"/>
      <c r="GG89" s="50">
        <v>125.52499999999782</v>
      </c>
      <c r="GH89" s="50">
        <v>0</v>
      </c>
      <c r="GI89" s="50">
        <v>0</v>
      </c>
      <c r="GJ89" s="50">
        <v>0</v>
      </c>
      <c r="GK89" s="472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2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2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791</v>
      </c>
      <c r="B90" s="46">
        <f t="shared" si="2"/>
        <v>49199.324999999582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2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2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72"/>
      <c r="S90" s="460">
        <v>102.62499999999983</v>
      </c>
      <c r="T90" s="50">
        <v>147.19999999999993</v>
      </c>
      <c r="U90" s="510">
        <v>230.10000000000014</v>
      </c>
      <c r="V90" s="50">
        <f>'Punten per wedstrijd'!F89</f>
        <v>421.59999999999968</v>
      </c>
      <c r="W90" s="472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72"/>
      <c r="AC90" s="50">
        <v>92.199999999999704</v>
      </c>
      <c r="AD90" s="50">
        <v>220.99999999999974</v>
      </c>
      <c r="AE90" s="50">
        <v>539.0250000000002</v>
      </c>
      <c r="AF90" s="530">
        <v>588.19999999999936</v>
      </c>
      <c r="AG90" s="472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72"/>
      <c r="AM90" s="50">
        <v>142.78749999999991</v>
      </c>
      <c r="AN90" s="50">
        <v>313.19999999999936</v>
      </c>
      <c r="AO90" s="50">
        <v>444.15000000000055</v>
      </c>
      <c r="AP90" s="50">
        <v>329.30000000000018</v>
      </c>
      <c r="AQ90" s="472"/>
      <c r="AR90" s="50">
        <v>163.95000000000005</v>
      </c>
      <c r="AS90" s="50">
        <v>22.700000000001637</v>
      </c>
      <c r="AT90" s="50">
        <v>250.20000000000027</v>
      </c>
      <c r="AU90" s="50">
        <v>427.90000000000055</v>
      </c>
      <c r="AV90" s="472"/>
      <c r="AW90" s="50">
        <v>132.37499999999977</v>
      </c>
      <c r="AX90" s="50">
        <v>0</v>
      </c>
      <c r="AY90" s="50">
        <v>110.77499999999986</v>
      </c>
      <c r="AZ90" s="50">
        <v>476.09999999999764</v>
      </c>
      <c r="BA90" s="472"/>
      <c r="BB90" s="50">
        <v>93.1875</v>
      </c>
      <c r="BC90" s="50">
        <v>0</v>
      </c>
      <c r="BD90" s="50">
        <v>327.37500000000068</v>
      </c>
      <c r="BE90" s="50">
        <v>268.89999999999964</v>
      </c>
      <c r="BF90" s="472"/>
      <c r="BG90" s="50">
        <v>55.124999999999545</v>
      </c>
      <c r="BH90" s="50">
        <v>143.40000000000146</v>
      </c>
      <c r="BI90" s="50">
        <v>227.92499999999973</v>
      </c>
      <c r="BJ90" s="50">
        <v>233.49999999999909</v>
      </c>
      <c r="BK90" s="472"/>
      <c r="BL90" s="50">
        <v>83.274999999999409</v>
      </c>
      <c r="BM90" s="50">
        <v>0</v>
      </c>
      <c r="BN90" s="50">
        <v>55.950000000000273</v>
      </c>
      <c r="BO90" s="50">
        <v>209.69999999999891</v>
      </c>
      <c r="BP90" s="472"/>
      <c r="BQ90" s="50">
        <v>120.39999999999941</v>
      </c>
      <c r="BR90" s="50">
        <v>199.75000000000091</v>
      </c>
      <c r="BS90" s="50">
        <v>393.22499999999945</v>
      </c>
      <c r="BT90" s="50">
        <v>216.49999999999909</v>
      </c>
      <c r="BU90" s="472"/>
      <c r="BV90" s="50">
        <v>87.974999999999227</v>
      </c>
      <c r="BW90" s="50">
        <v>0</v>
      </c>
      <c r="BX90" s="50">
        <v>518.62499999999932</v>
      </c>
      <c r="BY90" s="50">
        <v>815</v>
      </c>
      <c r="BZ90" s="472"/>
      <c r="CA90" s="50">
        <v>85.562499999999318</v>
      </c>
      <c r="CB90" s="50">
        <v>0</v>
      </c>
      <c r="CC90" s="50">
        <v>160.34999999999673</v>
      </c>
      <c r="CD90" s="50">
        <v>213.39999999999964</v>
      </c>
      <c r="CE90" s="472"/>
      <c r="CF90" s="50">
        <v>99.950000000000273</v>
      </c>
      <c r="CG90" s="50">
        <v>0</v>
      </c>
      <c r="CH90" s="50">
        <v>266.92499999999905</v>
      </c>
      <c r="CI90" s="50">
        <v>152</v>
      </c>
      <c r="CJ90" s="472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2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2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2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2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2"/>
      <c r="DJ90" s="50">
        <v>135.38749999999845</v>
      </c>
      <c r="DK90" s="50">
        <v>0</v>
      </c>
      <c r="DL90" s="50">
        <v>0</v>
      </c>
      <c r="DM90" s="50">
        <v>0</v>
      </c>
      <c r="DN90" s="472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2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2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2"/>
      <c r="ED90" s="50">
        <v>104.49999999999909</v>
      </c>
      <c r="EE90" s="50">
        <v>0</v>
      </c>
      <c r="EF90" s="50">
        <v>0</v>
      </c>
      <c r="EG90" s="50">
        <v>0</v>
      </c>
      <c r="EH90" s="472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2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2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2"/>
      <c r="EX90" s="50">
        <v>122.36250000000018</v>
      </c>
      <c r="EY90" s="50">
        <v>0</v>
      </c>
      <c r="EZ90" s="50">
        <v>0</v>
      </c>
      <c r="FA90" s="50">
        <v>377.49999999998909</v>
      </c>
      <c r="FB90" s="472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2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2"/>
      <c r="FM90" s="50">
        <v>143.74999999999909</v>
      </c>
      <c r="FN90" s="50">
        <v>0</v>
      </c>
      <c r="FO90" s="50">
        <v>0</v>
      </c>
      <c r="FP90" s="50">
        <v>305.09999999998763</v>
      </c>
      <c r="FQ90" s="472"/>
      <c r="FR90" s="50">
        <v>61.387499999999818</v>
      </c>
      <c r="FS90" s="50">
        <v>0</v>
      </c>
      <c r="FT90" s="50">
        <v>0</v>
      </c>
      <c r="FU90" s="50">
        <v>356.69999999998618</v>
      </c>
      <c r="FV90" s="472"/>
      <c r="FW90" s="50">
        <v>67.324999999999363</v>
      </c>
      <c r="FX90" s="50">
        <v>0</v>
      </c>
      <c r="FY90" s="50">
        <v>0</v>
      </c>
      <c r="FZ90" s="50">
        <v>0</v>
      </c>
      <c r="GA90" s="472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2"/>
      <c r="GG90" s="50">
        <v>110.92499999999836</v>
      </c>
      <c r="GH90" s="50">
        <v>0</v>
      </c>
      <c r="GI90" s="50">
        <v>0</v>
      </c>
      <c r="GJ90" s="50">
        <v>0</v>
      </c>
      <c r="GK90" s="472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2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2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3414</v>
      </c>
      <c r="B91" s="46">
        <f t="shared" si="2"/>
        <v>2704.8500000000013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2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2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72"/>
      <c r="S91" s="460">
        <v>0</v>
      </c>
      <c r="T91" s="50">
        <v>0</v>
      </c>
      <c r="U91" s="510">
        <v>0</v>
      </c>
      <c r="V91" s="50">
        <f>'Punten per wedstrijd'!F90</f>
        <v>567.34999999999991</v>
      </c>
      <c r="W91" s="472"/>
      <c r="X91" s="50">
        <v>0</v>
      </c>
      <c r="Y91" s="50">
        <v>0</v>
      </c>
      <c r="Z91" s="50">
        <v>0</v>
      </c>
      <c r="AA91" s="50">
        <v>406.10000000000036</v>
      </c>
      <c r="AB91" s="472"/>
      <c r="AC91" s="50">
        <v>0</v>
      </c>
      <c r="AD91" s="50">
        <v>0</v>
      </c>
      <c r="AE91" s="50">
        <v>0</v>
      </c>
      <c r="AF91" s="530">
        <v>523.80000000000018</v>
      </c>
      <c r="AG91" s="472"/>
      <c r="AH91" s="50">
        <v>0</v>
      </c>
      <c r="AI91" s="50">
        <v>0</v>
      </c>
      <c r="AJ91" s="50">
        <v>0</v>
      </c>
      <c r="AK91" s="50">
        <v>347.5</v>
      </c>
      <c r="AL91" s="472"/>
      <c r="AM91" s="50"/>
      <c r="AN91" s="50"/>
      <c r="AO91" s="50"/>
      <c r="AP91" s="50"/>
      <c r="AQ91" s="472"/>
      <c r="AR91" s="50"/>
      <c r="AS91" s="50"/>
      <c r="AT91" s="50"/>
      <c r="AU91" s="50"/>
      <c r="AV91" s="472"/>
      <c r="AW91" s="50"/>
      <c r="AX91" s="50"/>
      <c r="AY91" s="50"/>
      <c r="AZ91" s="50"/>
      <c r="BA91" s="472"/>
      <c r="BB91" s="50"/>
      <c r="BC91" s="50"/>
      <c r="BD91" s="50"/>
      <c r="BE91" s="50"/>
      <c r="BF91" s="472"/>
      <c r="BG91" s="50"/>
      <c r="BH91" s="50"/>
      <c r="BI91" s="50"/>
      <c r="BJ91" s="50"/>
      <c r="BK91" s="472"/>
      <c r="BL91" s="50"/>
      <c r="BM91" s="50"/>
      <c r="BN91" s="50"/>
      <c r="BO91" s="50"/>
      <c r="BP91" s="472"/>
      <c r="BQ91" s="50"/>
      <c r="BR91" s="50"/>
      <c r="BS91" s="50"/>
      <c r="BT91" s="50"/>
      <c r="BU91" s="472"/>
      <c r="BV91" s="50"/>
      <c r="BW91" s="50"/>
      <c r="BX91" s="50"/>
      <c r="BY91" s="50"/>
      <c r="BZ91" s="472"/>
      <c r="CA91" s="50"/>
      <c r="CB91" s="50"/>
      <c r="CC91" s="50"/>
      <c r="CD91" s="50"/>
      <c r="CE91" s="472"/>
      <c r="CF91" s="50"/>
      <c r="CG91" s="50"/>
      <c r="CH91" s="50"/>
      <c r="CI91" s="50"/>
      <c r="CJ91" s="472"/>
      <c r="CK91" s="50"/>
      <c r="CL91" s="50"/>
      <c r="CM91" s="50"/>
      <c r="CN91" s="50"/>
      <c r="CO91" s="472"/>
      <c r="CP91" s="50"/>
      <c r="CQ91" s="50"/>
      <c r="CR91" s="50"/>
      <c r="CS91" s="50"/>
      <c r="CT91" s="472"/>
      <c r="CU91" s="50"/>
      <c r="CV91" s="50"/>
      <c r="CW91" s="50"/>
      <c r="CX91" s="50"/>
      <c r="CY91" s="472"/>
      <c r="CZ91" s="50"/>
      <c r="DA91" s="50"/>
      <c r="DB91" s="50"/>
      <c r="DC91" s="50"/>
      <c r="DD91" s="472"/>
      <c r="DE91" s="50"/>
      <c r="DF91" s="50"/>
      <c r="DG91" s="50"/>
      <c r="DH91" s="50"/>
      <c r="DI91" s="472"/>
      <c r="DJ91" s="50"/>
      <c r="DK91" s="50"/>
      <c r="DL91" s="50"/>
      <c r="DM91" s="50"/>
      <c r="DN91" s="472"/>
      <c r="DO91" s="50"/>
      <c r="DP91" s="50"/>
      <c r="DQ91" s="50"/>
      <c r="DR91" s="50"/>
      <c r="DS91" s="472"/>
      <c r="DT91" s="50"/>
      <c r="DU91" s="50"/>
      <c r="DV91" s="50"/>
      <c r="DW91" s="50"/>
      <c r="DX91" s="472"/>
      <c r="DY91" s="50"/>
      <c r="DZ91" s="50"/>
      <c r="EA91" s="50"/>
      <c r="EB91" s="50"/>
      <c r="EC91" s="472"/>
      <c r="ED91" s="50"/>
      <c r="EE91" s="50"/>
      <c r="EF91" s="50"/>
      <c r="EG91" s="50"/>
      <c r="EH91" s="472"/>
      <c r="EI91" s="50"/>
      <c r="EJ91" s="50"/>
      <c r="EK91" s="50"/>
      <c r="EL91" s="50"/>
      <c r="EM91" s="472"/>
      <c r="EN91" s="50"/>
      <c r="EO91" s="50"/>
      <c r="EP91" s="50"/>
      <c r="EQ91" s="50"/>
      <c r="ER91" s="472"/>
      <c r="ES91" s="50"/>
      <c r="ET91" s="50"/>
      <c r="EU91" s="50"/>
      <c r="EV91" s="50"/>
      <c r="EW91" s="472"/>
      <c r="EX91" s="50"/>
      <c r="EY91" s="50"/>
      <c r="EZ91" s="50"/>
      <c r="FA91" s="50"/>
      <c r="FB91" s="472"/>
      <c r="FC91" s="50"/>
      <c r="FD91" s="50"/>
      <c r="FE91" s="50"/>
      <c r="FF91" s="50"/>
      <c r="FG91" s="472"/>
      <c r="FH91" s="50"/>
      <c r="FI91" s="50"/>
      <c r="FJ91" s="50"/>
      <c r="FK91" s="50"/>
      <c r="FL91" s="472"/>
      <c r="FM91" s="50"/>
      <c r="FN91" s="50"/>
      <c r="FO91" s="50"/>
      <c r="FP91" s="50"/>
      <c r="FQ91" s="472"/>
      <c r="FR91" s="50"/>
      <c r="FS91" s="50"/>
      <c r="FT91" s="50"/>
      <c r="FU91" s="50"/>
      <c r="FV91" s="472"/>
      <c r="FW91" s="50"/>
      <c r="FX91" s="50"/>
      <c r="FY91" s="50"/>
      <c r="FZ91" s="50"/>
      <c r="GA91" s="472"/>
      <c r="GB91" s="50"/>
      <c r="GC91" s="50"/>
      <c r="GD91" s="50"/>
      <c r="GE91" s="50"/>
      <c r="GF91" s="472"/>
      <c r="GG91" s="50"/>
      <c r="GH91" s="50"/>
      <c r="GI91" s="50"/>
      <c r="GJ91" s="50"/>
      <c r="GK91" s="472"/>
      <c r="GL91" s="50"/>
      <c r="GM91" s="50"/>
      <c r="GN91" s="50"/>
      <c r="GO91" s="50"/>
      <c r="GP91" s="472"/>
      <c r="GQ91" s="50"/>
      <c r="GR91" s="50"/>
      <c r="GS91" s="50"/>
      <c r="GT91" s="50"/>
      <c r="GU91" s="472"/>
      <c r="GZ91" s="143"/>
      <c r="HA91" s="466"/>
      <c r="HI91" s="143"/>
      <c r="HJ91" s="466"/>
      <c r="HR91" s="143"/>
      <c r="HS91" s="466"/>
      <c r="IB91" s="466"/>
      <c r="IK91" s="466"/>
      <c r="IT91" s="466"/>
      <c r="JC91" s="466"/>
      <c r="JL91" s="466"/>
      <c r="JU91" s="466"/>
      <c r="KD91" s="466"/>
      <c r="KM91" s="466"/>
      <c r="KV91" s="466"/>
      <c r="LE91" s="466"/>
      <c r="MF91" s="466"/>
      <c r="MO91" s="466"/>
      <c r="MX91" s="466"/>
      <c r="NG91" s="466"/>
      <c r="NP91" s="466"/>
      <c r="NY91" s="466"/>
      <c r="OE91" s="37"/>
    </row>
    <row r="92" spans="1:396" ht="18">
      <c r="A92" s="41" t="s">
        <v>756</v>
      </c>
      <c r="B92" s="46">
        <f t="shared" si="2"/>
        <v>43830.63749999999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2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2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72"/>
      <c r="S92" s="460">
        <v>15.750000000000114</v>
      </c>
      <c r="T92" s="50">
        <v>60.000000000000114</v>
      </c>
      <c r="U92" s="510">
        <v>118.65000000000038</v>
      </c>
      <c r="V92" s="50">
        <f>'Punten per wedstrijd'!F91</f>
        <v>201.50000000000068</v>
      </c>
      <c r="W92" s="472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72"/>
      <c r="AC92" s="50">
        <v>104.25000000000011</v>
      </c>
      <c r="AD92" s="50">
        <v>225.75000000000026</v>
      </c>
      <c r="AE92" s="50">
        <v>414.82500000000027</v>
      </c>
      <c r="AF92" s="530">
        <v>687.80000000000018</v>
      </c>
      <c r="AG92" s="472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72"/>
      <c r="AM92" s="50">
        <v>143.67500000000018</v>
      </c>
      <c r="AN92" s="50">
        <v>169.59999999999991</v>
      </c>
      <c r="AO92" s="50">
        <v>268.12500000000068</v>
      </c>
      <c r="AP92" s="50">
        <v>301.34999999999991</v>
      </c>
      <c r="AQ92" s="472"/>
      <c r="AR92" s="50">
        <v>1.5500000000001819</v>
      </c>
      <c r="AS92" s="50">
        <v>48.749999999998181</v>
      </c>
      <c r="AT92" s="50">
        <v>130.5</v>
      </c>
      <c r="AU92" s="50">
        <v>143.89999999999918</v>
      </c>
      <c r="AV92" s="472"/>
      <c r="AW92" s="50">
        <v>160.65000000000032</v>
      </c>
      <c r="AX92" s="50">
        <v>0</v>
      </c>
      <c r="AY92" s="50">
        <v>383.17499999999973</v>
      </c>
      <c r="AZ92" s="50">
        <v>519.59999999999945</v>
      </c>
      <c r="BA92" s="472"/>
      <c r="BB92" s="50">
        <v>57.600000000000023</v>
      </c>
      <c r="BC92" s="50">
        <v>0</v>
      </c>
      <c r="BD92" s="50">
        <v>127.12500000000068</v>
      </c>
      <c r="BE92" s="50">
        <v>458.90000000000055</v>
      </c>
      <c r="BF92" s="472"/>
      <c r="BG92" s="50">
        <v>102.40000000000055</v>
      </c>
      <c r="BH92" s="50">
        <v>61.749999999997272</v>
      </c>
      <c r="BI92" s="50">
        <v>128.92500000000041</v>
      </c>
      <c r="BJ92" s="50">
        <v>185.79999999999927</v>
      </c>
      <c r="BK92" s="472"/>
      <c r="BL92" s="50">
        <v>38.800000000000409</v>
      </c>
      <c r="BM92" s="50">
        <v>0</v>
      </c>
      <c r="BN92" s="50">
        <v>8.7000000000002728</v>
      </c>
      <c r="BO92" s="50">
        <v>180.15000000000055</v>
      </c>
      <c r="BP92" s="472"/>
      <c r="BQ92" s="50">
        <v>78.300000000000182</v>
      </c>
      <c r="BR92" s="50">
        <v>103.99999999999818</v>
      </c>
      <c r="BS92" s="50">
        <v>184.875</v>
      </c>
      <c r="BT92" s="50">
        <v>369.25000000000091</v>
      </c>
      <c r="BU92" s="472"/>
      <c r="BV92" s="50">
        <v>62.125000000000227</v>
      </c>
      <c r="BW92" s="50">
        <v>0</v>
      </c>
      <c r="BX92" s="50">
        <v>624.78750000000014</v>
      </c>
      <c r="BY92" s="50">
        <v>456.699999999998</v>
      </c>
      <c r="BZ92" s="472"/>
      <c r="CA92" s="50">
        <v>11.525000000000318</v>
      </c>
      <c r="CB92" s="50">
        <v>0</v>
      </c>
      <c r="CC92" s="50">
        <v>148.12499999999727</v>
      </c>
      <c r="CD92" s="50">
        <v>345.09999999999854</v>
      </c>
      <c r="CE92" s="472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2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2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2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2"/>
      <c r="CZ92" s="50">
        <v>83.625</v>
      </c>
      <c r="DA92" s="50">
        <v>0</v>
      </c>
      <c r="DB92" s="50">
        <v>214.875</v>
      </c>
      <c r="DC92" s="50">
        <v>350.19999999999891</v>
      </c>
      <c r="DD92" s="472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2"/>
      <c r="DJ92" s="50">
        <v>24.0750000000005</v>
      </c>
      <c r="DK92" s="50">
        <v>0</v>
      </c>
      <c r="DL92" s="50">
        <v>0</v>
      </c>
      <c r="DM92" s="50">
        <v>0</v>
      </c>
      <c r="DN92" s="472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2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2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2"/>
      <c r="ED92" s="50">
        <v>66.000000000000455</v>
      </c>
      <c r="EE92" s="50">
        <v>0</v>
      </c>
      <c r="EF92" s="50">
        <v>0</v>
      </c>
      <c r="EG92" s="50">
        <v>0</v>
      </c>
      <c r="EH92" s="472"/>
      <c r="EI92" s="50">
        <v>49.162500000000364</v>
      </c>
      <c r="EJ92" s="50">
        <v>0</v>
      </c>
      <c r="EK92" s="50">
        <v>123.67499999999973</v>
      </c>
      <c r="EL92" s="50">
        <v>393</v>
      </c>
      <c r="EM92" s="472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2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2"/>
      <c r="EX92" s="50">
        <v>70.249999999999091</v>
      </c>
      <c r="EY92" s="50">
        <v>0</v>
      </c>
      <c r="EZ92" s="50">
        <v>0</v>
      </c>
      <c r="FA92" s="50">
        <v>300.99999999999636</v>
      </c>
      <c r="FB92" s="472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2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2"/>
      <c r="FM92" s="50">
        <v>27.887499999999818</v>
      </c>
      <c r="FN92" s="50">
        <v>0</v>
      </c>
      <c r="FO92" s="50">
        <v>0</v>
      </c>
      <c r="FP92" s="50">
        <v>160.79999999999927</v>
      </c>
      <c r="FQ92" s="472"/>
      <c r="FR92" s="50">
        <v>55.112500000001091</v>
      </c>
      <c r="FS92" s="50">
        <v>0</v>
      </c>
      <c r="FT92" s="50">
        <v>0</v>
      </c>
      <c r="FU92" s="50">
        <v>418</v>
      </c>
      <c r="FV92" s="472"/>
      <c r="FW92" s="50">
        <v>94.175000000000409</v>
      </c>
      <c r="FX92" s="50">
        <v>0</v>
      </c>
      <c r="FY92" s="50">
        <v>0</v>
      </c>
      <c r="FZ92" s="50">
        <v>0</v>
      </c>
      <c r="GA92" s="472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2"/>
      <c r="GG92" s="50">
        <v>12.675000000001091</v>
      </c>
      <c r="GH92" s="50">
        <v>0</v>
      </c>
      <c r="GI92" s="50">
        <v>0</v>
      </c>
      <c r="GJ92" s="50">
        <v>0</v>
      </c>
      <c r="GK92" s="472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2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2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783</v>
      </c>
      <c r="B93" s="46">
        <f t="shared" si="2"/>
        <v>43583.262500000208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2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2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72"/>
      <c r="S93" s="460">
        <v>91.549999999999898</v>
      </c>
      <c r="T93" s="50">
        <v>55.100000000000023</v>
      </c>
      <c r="U93" s="510">
        <v>226.80000000000015</v>
      </c>
      <c r="V93" s="50">
        <f>'Punten per wedstrijd'!F92</f>
        <v>163.50000000000045</v>
      </c>
      <c r="W93" s="472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72"/>
      <c r="AC93" s="50">
        <v>92.100000000000023</v>
      </c>
      <c r="AD93" s="50">
        <v>198.74999999999977</v>
      </c>
      <c r="AE93" s="50">
        <v>395.55000000000007</v>
      </c>
      <c r="AF93" s="530">
        <v>657.5</v>
      </c>
      <c r="AG93" s="472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72"/>
      <c r="AM93" s="50">
        <v>122.07499999999982</v>
      </c>
      <c r="AN93" s="50">
        <v>227.80000000000041</v>
      </c>
      <c r="AO93" s="50">
        <v>412.20000000000027</v>
      </c>
      <c r="AP93" s="50">
        <v>257.75000000000045</v>
      </c>
      <c r="AQ93" s="472"/>
      <c r="AR93" s="50">
        <v>80</v>
      </c>
      <c r="AS93" s="50">
        <v>164.5</v>
      </c>
      <c r="AT93" s="50">
        <v>272.02499999999986</v>
      </c>
      <c r="AU93" s="50">
        <v>392.50000000000045</v>
      </c>
      <c r="AV93" s="472"/>
      <c r="AW93" s="50">
        <v>151.02500000000009</v>
      </c>
      <c r="AX93" s="50">
        <v>0</v>
      </c>
      <c r="AY93" s="50">
        <v>156.45000000000027</v>
      </c>
      <c r="AZ93" s="50">
        <v>246.29999999999836</v>
      </c>
      <c r="BA93" s="472"/>
      <c r="BB93" s="50">
        <v>107.59999999999991</v>
      </c>
      <c r="BC93" s="50">
        <v>0</v>
      </c>
      <c r="BD93" s="50">
        <v>428.69999999999959</v>
      </c>
      <c r="BE93" s="50">
        <v>468.50000000000091</v>
      </c>
      <c r="BF93" s="472"/>
      <c r="BG93" s="50">
        <v>82.374999999999773</v>
      </c>
      <c r="BH93" s="50">
        <v>257.09999999999945</v>
      </c>
      <c r="BI93" s="50">
        <v>169.94999999999959</v>
      </c>
      <c r="BJ93" s="50">
        <v>314.29999999999927</v>
      </c>
      <c r="BK93" s="472"/>
      <c r="BL93" s="50">
        <v>104.64999999999986</v>
      </c>
      <c r="BM93" s="50">
        <v>0</v>
      </c>
      <c r="BN93" s="50">
        <v>211.72500000000014</v>
      </c>
      <c r="BO93" s="50">
        <v>263.24999999999818</v>
      </c>
      <c r="BP93" s="472"/>
      <c r="BQ93" s="50">
        <v>121.55000000000041</v>
      </c>
      <c r="BR93" s="50">
        <v>194.75</v>
      </c>
      <c r="BS93" s="50">
        <v>360.67500000000041</v>
      </c>
      <c r="BT93" s="50">
        <v>434.74999999999909</v>
      </c>
      <c r="BU93" s="472"/>
      <c r="BV93" s="50">
        <v>23.300000000000182</v>
      </c>
      <c r="BW93" s="50">
        <v>0</v>
      </c>
      <c r="BX93" s="50">
        <v>451.20000000000095</v>
      </c>
      <c r="BY93" s="50">
        <v>472.99999999999818</v>
      </c>
      <c r="BZ93" s="472"/>
      <c r="CA93" s="50">
        <v>86.225000000000136</v>
      </c>
      <c r="CB93" s="50">
        <v>0</v>
      </c>
      <c r="CC93" s="50">
        <v>157.04999999999836</v>
      </c>
      <c r="CD93" s="50">
        <v>436.79999999999836</v>
      </c>
      <c r="CE93" s="472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2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2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2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2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2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2"/>
      <c r="DJ93" s="50">
        <v>26.224999999999909</v>
      </c>
      <c r="DK93" s="50">
        <v>0</v>
      </c>
      <c r="DL93" s="50">
        <v>0</v>
      </c>
      <c r="DM93" s="50">
        <v>0</v>
      </c>
      <c r="DN93" s="472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2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2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2"/>
      <c r="ED93" s="50">
        <v>52.724999999999</v>
      </c>
      <c r="EE93" s="50">
        <v>0</v>
      </c>
      <c r="EF93" s="50">
        <v>0</v>
      </c>
      <c r="EG93" s="50">
        <v>0</v>
      </c>
      <c r="EH93" s="472"/>
      <c r="EI93" s="50">
        <v>58.624999999999091</v>
      </c>
      <c r="EJ93" s="50">
        <v>0</v>
      </c>
      <c r="EK93" s="50">
        <v>114</v>
      </c>
      <c r="EL93" s="50">
        <v>250.29999999999745</v>
      </c>
      <c r="EM93" s="472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2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2"/>
      <c r="EX93" s="50">
        <v>74.625000000000909</v>
      </c>
      <c r="EY93" s="50">
        <v>0</v>
      </c>
      <c r="EZ93" s="50">
        <v>0</v>
      </c>
      <c r="FA93" s="50">
        <v>119.99999999999818</v>
      </c>
      <c r="FB93" s="472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2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2"/>
      <c r="FM93" s="50">
        <v>82.324999999999818</v>
      </c>
      <c r="FN93" s="50">
        <v>0</v>
      </c>
      <c r="FO93" s="50">
        <v>0</v>
      </c>
      <c r="FP93" s="50">
        <v>124.49999999999818</v>
      </c>
      <c r="FQ93" s="472"/>
      <c r="FR93" s="50">
        <v>31.75</v>
      </c>
      <c r="FS93" s="50">
        <v>0</v>
      </c>
      <c r="FT93" s="50">
        <v>0</v>
      </c>
      <c r="FU93" s="50">
        <v>360.90000000000146</v>
      </c>
      <c r="FV93" s="472"/>
      <c r="FW93" s="50">
        <v>96.450000000000273</v>
      </c>
      <c r="FX93" s="50">
        <v>0</v>
      </c>
      <c r="FY93" s="50">
        <v>0</v>
      </c>
      <c r="FZ93" s="50">
        <v>0</v>
      </c>
      <c r="GA93" s="472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2"/>
      <c r="GG93" s="50">
        <v>118.82500000000255</v>
      </c>
      <c r="GH93" s="50">
        <v>0</v>
      </c>
      <c r="GI93" s="50">
        <v>0</v>
      </c>
      <c r="GJ93" s="50">
        <v>0</v>
      </c>
      <c r="GK93" s="472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2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2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56320.075000000055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2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2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72"/>
      <c r="S94" s="460">
        <v>28.875</v>
      </c>
      <c r="T94" s="50">
        <v>183.24999999999989</v>
      </c>
      <c r="U94" s="510">
        <v>135.00000000000034</v>
      </c>
      <c r="V94" s="50">
        <f>'Punten per wedstrijd'!F93</f>
        <v>231.7999999999995</v>
      </c>
      <c r="W94" s="472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72"/>
      <c r="AC94" s="50">
        <v>91.25</v>
      </c>
      <c r="AD94" s="50">
        <v>238.84999999999991</v>
      </c>
      <c r="AE94" s="50">
        <v>671.02499999999952</v>
      </c>
      <c r="AF94" s="530">
        <v>819.19999999999891</v>
      </c>
      <c r="AG94" s="472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72"/>
      <c r="AM94" s="50">
        <v>200.6875</v>
      </c>
      <c r="AN94" s="50">
        <v>251.70000000000005</v>
      </c>
      <c r="AO94" s="50">
        <v>413.92500000000109</v>
      </c>
      <c r="AP94" s="50">
        <v>251.20000000000164</v>
      </c>
      <c r="AQ94" s="472"/>
      <c r="AR94" s="50">
        <v>114.74999999999977</v>
      </c>
      <c r="AS94" s="50">
        <v>56.249999999998181</v>
      </c>
      <c r="AT94" s="50">
        <v>391.20000000000095</v>
      </c>
      <c r="AU94" s="50">
        <v>388.90000000000146</v>
      </c>
      <c r="AV94" s="472"/>
      <c r="AW94" s="50">
        <v>123.49999999999977</v>
      </c>
      <c r="AX94" s="50">
        <v>0</v>
      </c>
      <c r="AY94" s="50">
        <v>192.67500000000041</v>
      </c>
      <c r="AZ94" s="50">
        <v>430.79999999999927</v>
      </c>
      <c r="BA94" s="472"/>
      <c r="BB94" s="50">
        <v>68.174999999999727</v>
      </c>
      <c r="BC94" s="50">
        <v>0</v>
      </c>
      <c r="BD94" s="50">
        <v>122.92500000000109</v>
      </c>
      <c r="BE94" s="50">
        <v>158.80000000000109</v>
      </c>
      <c r="BF94" s="472"/>
      <c r="BG94" s="50">
        <v>69.625</v>
      </c>
      <c r="BH94" s="50">
        <v>90.999999999998181</v>
      </c>
      <c r="BI94" s="50">
        <v>128.55000000000041</v>
      </c>
      <c r="BJ94" s="50">
        <v>190.69999999999982</v>
      </c>
      <c r="BK94" s="472"/>
      <c r="BL94" s="50">
        <v>48.599999999999909</v>
      </c>
      <c r="BM94" s="50">
        <v>0</v>
      </c>
      <c r="BN94" s="50">
        <v>4.5000000000006821</v>
      </c>
      <c r="BO94" s="50">
        <v>179.99999999999909</v>
      </c>
      <c r="BP94" s="472"/>
      <c r="BQ94" s="50">
        <v>96.824999999999818</v>
      </c>
      <c r="BR94" s="50">
        <v>82.149999999997817</v>
      </c>
      <c r="BS94" s="50">
        <v>249.75000000000068</v>
      </c>
      <c r="BT94" s="50">
        <v>207</v>
      </c>
      <c r="BU94" s="472"/>
      <c r="BV94" s="50">
        <v>51.299999999999727</v>
      </c>
      <c r="BW94" s="50">
        <v>0</v>
      </c>
      <c r="BX94" s="50">
        <v>727.12500000000068</v>
      </c>
      <c r="BY94" s="50">
        <v>784.300000000002</v>
      </c>
      <c r="BZ94" s="472"/>
      <c r="CA94" s="50">
        <v>25.674999999999955</v>
      </c>
      <c r="CB94" s="50">
        <v>0</v>
      </c>
      <c r="CC94" s="50">
        <v>141.375</v>
      </c>
      <c r="CD94" s="50">
        <v>155.20000000000073</v>
      </c>
      <c r="CE94" s="472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2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2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2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2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2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2"/>
      <c r="DJ94" s="50">
        <v>89.325000000000728</v>
      </c>
      <c r="DK94" s="50">
        <v>0</v>
      </c>
      <c r="DL94" s="50">
        <v>0</v>
      </c>
      <c r="DM94" s="50">
        <v>0</v>
      </c>
      <c r="DN94" s="472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2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2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2"/>
      <c r="ED94" s="50">
        <v>0</v>
      </c>
      <c r="EE94" s="50">
        <v>0</v>
      </c>
      <c r="EF94" s="50">
        <v>0</v>
      </c>
      <c r="EG94" s="50">
        <v>0</v>
      </c>
      <c r="EH94" s="472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2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2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2"/>
      <c r="EX94" s="50">
        <v>39.749999999998181</v>
      </c>
      <c r="EY94" s="50">
        <v>0</v>
      </c>
      <c r="EZ94" s="50">
        <v>0</v>
      </c>
      <c r="FA94" s="50">
        <v>200.29999999999563</v>
      </c>
      <c r="FB94" s="472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2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2"/>
      <c r="FM94" s="50">
        <v>66.324999999999818</v>
      </c>
      <c r="FN94" s="50">
        <v>0</v>
      </c>
      <c r="FO94" s="50">
        <v>0</v>
      </c>
      <c r="FP94" s="50">
        <v>105.29999999999927</v>
      </c>
      <c r="FQ94" s="472"/>
      <c r="FR94" s="50">
        <v>41.224999999998545</v>
      </c>
      <c r="FS94" s="50">
        <v>0</v>
      </c>
      <c r="FT94" s="50">
        <v>0</v>
      </c>
      <c r="FU94" s="50">
        <v>468.20000000000073</v>
      </c>
      <c r="FV94" s="472"/>
      <c r="FW94" s="50">
        <v>41.149999999999864</v>
      </c>
      <c r="FX94" s="50">
        <v>0</v>
      </c>
      <c r="FY94" s="50">
        <v>0</v>
      </c>
      <c r="FZ94" s="50">
        <v>0</v>
      </c>
      <c r="GA94" s="472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2"/>
      <c r="GG94" s="50">
        <v>137.29999999999836</v>
      </c>
      <c r="GH94" s="50">
        <v>0</v>
      </c>
      <c r="GI94" s="50">
        <v>0</v>
      </c>
      <c r="GJ94" s="50">
        <v>0</v>
      </c>
      <c r="GK94" s="472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2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2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55287.041249999929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2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2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72"/>
      <c r="S95" s="460">
        <v>61.874999999999886</v>
      </c>
      <c r="T95" s="50">
        <v>104.05000000000007</v>
      </c>
      <c r="U95" s="510">
        <v>143.62499999999983</v>
      </c>
      <c r="V95" s="50">
        <f>'Punten per wedstrijd'!F94</f>
        <v>227.90000000000032</v>
      </c>
      <c r="W95" s="472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72"/>
      <c r="AC95" s="50">
        <v>76.350000000000023</v>
      </c>
      <c r="AD95" s="50">
        <v>363.49999999999977</v>
      </c>
      <c r="AE95" s="50">
        <v>727.65000000000055</v>
      </c>
      <c r="AF95" s="530">
        <v>1058.9000000000015</v>
      </c>
      <c r="AG95" s="472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72"/>
      <c r="AM95" s="50">
        <v>117.85000000000014</v>
      </c>
      <c r="AN95" s="50">
        <v>156.75000000000023</v>
      </c>
      <c r="AO95" s="50">
        <v>347.17500000000109</v>
      </c>
      <c r="AP95" s="50">
        <v>297.90000000000055</v>
      </c>
      <c r="AQ95" s="472"/>
      <c r="AR95" s="50">
        <v>94.95</v>
      </c>
      <c r="AS95" s="50">
        <v>34.950000000001637</v>
      </c>
      <c r="AT95" s="50">
        <v>285.15000000000055</v>
      </c>
      <c r="AU95" s="50">
        <v>248.19999999999982</v>
      </c>
      <c r="AV95" s="472"/>
      <c r="AW95" s="50">
        <v>182.27500000000009</v>
      </c>
      <c r="AX95" s="50">
        <v>0</v>
      </c>
      <c r="AY95" s="50">
        <v>259.27500000000191</v>
      </c>
      <c r="AZ95" s="50">
        <v>635.84999999999945</v>
      </c>
      <c r="BA95" s="472"/>
      <c r="BB95" s="50">
        <v>17.700000000000045</v>
      </c>
      <c r="BC95" s="50">
        <v>0</v>
      </c>
      <c r="BD95" s="50">
        <v>187.05000000000177</v>
      </c>
      <c r="BE95" s="50">
        <v>170.60000000000036</v>
      </c>
      <c r="BF95" s="472"/>
      <c r="BG95" s="50">
        <v>88.725000000000364</v>
      </c>
      <c r="BH95" s="50">
        <v>147</v>
      </c>
      <c r="BI95" s="50">
        <v>142.87500000000205</v>
      </c>
      <c r="BJ95" s="50">
        <v>168.19999999999982</v>
      </c>
      <c r="BK95" s="472"/>
      <c r="BL95" s="50">
        <v>68.575000000000273</v>
      </c>
      <c r="BM95" s="50">
        <v>0</v>
      </c>
      <c r="BN95" s="50">
        <v>131.92500000000177</v>
      </c>
      <c r="BO95" s="50">
        <v>180</v>
      </c>
      <c r="BP95" s="472"/>
      <c r="BQ95" s="50">
        <v>81.725000000000136</v>
      </c>
      <c r="BR95" s="50">
        <v>176.20000000000073</v>
      </c>
      <c r="BS95" s="50">
        <v>267.52500000000055</v>
      </c>
      <c r="BT95" s="50">
        <v>202.5</v>
      </c>
      <c r="BU95" s="472"/>
      <c r="BV95" s="50">
        <v>182.82500000000005</v>
      </c>
      <c r="BW95" s="50">
        <v>0</v>
      </c>
      <c r="BX95" s="50">
        <v>681.22499999999945</v>
      </c>
      <c r="BY95" s="50">
        <v>633.59999999999945</v>
      </c>
      <c r="BZ95" s="472"/>
      <c r="CA95" s="50">
        <v>29.774999999999864</v>
      </c>
      <c r="CB95" s="50">
        <v>0</v>
      </c>
      <c r="CC95" s="50">
        <v>194.32499999999618</v>
      </c>
      <c r="CD95" s="50">
        <v>163.09999999999854</v>
      </c>
      <c r="CE95" s="472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2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2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2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2"/>
      <c r="CZ95" s="50">
        <v>37.500000000000909</v>
      </c>
      <c r="DA95" s="50">
        <v>0</v>
      </c>
      <c r="DB95" s="50">
        <v>213.74999999999727</v>
      </c>
      <c r="DC95" s="50">
        <v>39</v>
      </c>
      <c r="DD95" s="472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2"/>
      <c r="DJ95" s="50">
        <v>84.700000000000728</v>
      </c>
      <c r="DK95" s="50">
        <v>0</v>
      </c>
      <c r="DL95" s="50">
        <v>0</v>
      </c>
      <c r="DM95" s="50">
        <v>0</v>
      </c>
      <c r="DN95" s="472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2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2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2"/>
      <c r="ED95" s="50">
        <v>14.324999999999818</v>
      </c>
      <c r="EE95" s="50">
        <v>0</v>
      </c>
      <c r="EF95" s="50">
        <v>0</v>
      </c>
      <c r="EG95" s="50">
        <v>0</v>
      </c>
      <c r="EH95" s="472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2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2"/>
      <c r="ES95" s="50">
        <v>69.125</v>
      </c>
      <c r="ET95" s="50">
        <v>176</v>
      </c>
      <c r="EU95" s="50">
        <v>211.34999999999945</v>
      </c>
      <c r="EV95" s="50">
        <v>0</v>
      </c>
      <c r="EW95" s="472"/>
      <c r="EX95" s="50">
        <v>32.625000000001819</v>
      </c>
      <c r="EY95" s="50">
        <v>0</v>
      </c>
      <c r="EZ95" s="50">
        <v>0</v>
      </c>
      <c r="FA95" s="50">
        <v>263.50000000000364</v>
      </c>
      <c r="FB95" s="472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2"/>
      <c r="FH95" s="50">
        <v>47.450000000001637</v>
      </c>
      <c r="FI95" s="50">
        <v>0</v>
      </c>
      <c r="FJ95" s="50">
        <v>174.75</v>
      </c>
      <c r="FK95" s="50">
        <v>198.5</v>
      </c>
      <c r="FL95" s="472"/>
      <c r="FM95" s="50">
        <v>87.250000000001819</v>
      </c>
      <c r="FN95" s="50">
        <v>0</v>
      </c>
      <c r="FO95" s="50">
        <v>0</v>
      </c>
      <c r="FP95" s="50">
        <v>335.20000000000437</v>
      </c>
      <c r="FQ95" s="472"/>
      <c r="FR95" s="50">
        <v>19.050000000002001</v>
      </c>
      <c r="FS95" s="50">
        <v>0</v>
      </c>
      <c r="FT95" s="50">
        <v>0</v>
      </c>
      <c r="FU95" s="50">
        <v>679.15000000000509</v>
      </c>
      <c r="FV95" s="472"/>
      <c r="FW95" s="50">
        <v>18.924999999999727</v>
      </c>
      <c r="FX95" s="50">
        <v>0</v>
      </c>
      <c r="FY95" s="50">
        <v>0</v>
      </c>
      <c r="FZ95" s="50">
        <v>0</v>
      </c>
      <c r="GA95" s="472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2"/>
      <c r="GG95" s="50">
        <v>124.95000000000164</v>
      </c>
      <c r="GH95" s="50">
        <v>0</v>
      </c>
      <c r="GI95" s="50">
        <v>0</v>
      </c>
      <c r="GJ95" s="50">
        <v>0</v>
      </c>
      <c r="GK95" s="472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2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2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54305.07500000015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2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2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72"/>
      <c r="S96" s="460">
        <v>52.349999999999966</v>
      </c>
      <c r="T96" s="50">
        <v>65.050000000000068</v>
      </c>
      <c r="U96" s="510">
        <v>150.07500000000095</v>
      </c>
      <c r="V96" s="50">
        <f>'Punten per wedstrijd'!F95</f>
        <v>149.30000000000041</v>
      </c>
      <c r="W96" s="472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72"/>
      <c r="AC96" s="50">
        <v>253.02500000000003</v>
      </c>
      <c r="AD96" s="50">
        <v>282.14999999999986</v>
      </c>
      <c r="AE96" s="50">
        <v>587.25000000000068</v>
      </c>
      <c r="AF96" s="530">
        <v>887.59999999999854</v>
      </c>
      <c r="AG96" s="472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72"/>
      <c r="AM96" s="50">
        <v>115.62500000000011</v>
      </c>
      <c r="AN96" s="50">
        <v>310.70000000000027</v>
      </c>
      <c r="AO96" s="50">
        <v>340.64999999999986</v>
      </c>
      <c r="AP96" s="50">
        <v>435.60000000000036</v>
      </c>
      <c r="AQ96" s="472"/>
      <c r="AR96" s="50">
        <v>77.75</v>
      </c>
      <c r="AS96" s="50">
        <v>14.999999999998181</v>
      </c>
      <c r="AT96" s="50">
        <v>140.62499999999932</v>
      </c>
      <c r="AU96" s="50">
        <v>311.30000000000018</v>
      </c>
      <c r="AV96" s="472"/>
      <c r="AW96" s="50">
        <v>243.62500000000045</v>
      </c>
      <c r="AX96" s="50">
        <v>0</v>
      </c>
      <c r="AY96" s="50">
        <v>126.44999999999959</v>
      </c>
      <c r="AZ96" s="50">
        <v>596.50000000000182</v>
      </c>
      <c r="BA96" s="472"/>
      <c r="BB96" s="50">
        <v>55.174999999999955</v>
      </c>
      <c r="BC96" s="50">
        <v>0</v>
      </c>
      <c r="BD96" s="50">
        <v>166.72499999999945</v>
      </c>
      <c r="BE96" s="50">
        <v>260.80000000000109</v>
      </c>
      <c r="BF96" s="472"/>
      <c r="BG96" s="50">
        <v>55.000000000000455</v>
      </c>
      <c r="BH96" s="50">
        <v>57.249999999998181</v>
      </c>
      <c r="BI96" s="50">
        <v>185.92499999999973</v>
      </c>
      <c r="BJ96" s="50">
        <v>265.80000000000109</v>
      </c>
      <c r="BK96" s="472"/>
      <c r="BL96" s="50">
        <v>38.625000000000455</v>
      </c>
      <c r="BM96" s="50">
        <v>0</v>
      </c>
      <c r="BN96" s="50">
        <v>79.124999999999318</v>
      </c>
      <c r="BO96" s="50">
        <v>270.00000000000182</v>
      </c>
      <c r="BP96" s="472"/>
      <c r="BQ96" s="50">
        <v>90.175000000000637</v>
      </c>
      <c r="BR96" s="50">
        <v>154.59999999999854</v>
      </c>
      <c r="BS96" s="50">
        <v>324.07499999999891</v>
      </c>
      <c r="BT96" s="50">
        <v>213.00000000000091</v>
      </c>
      <c r="BU96" s="472"/>
      <c r="BV96" s="50">
        <v>152.72500000000014</v>
      </c>
      <c r="BW96" s="50">
        <v>0</v>
      </c>
      <c r="BX96" s="50">
        <v>831.07499999999891</v>
      </c>
      <c r="BY96" s="50">
        <v>719.50000000000182</v>
      </c>
      <c r="BZ96" s="472"/>
      <c r="CA96" s="50">
        <v>24.050000000000182</v>
      </c>
      <c r="CB96" s="50">
        <v>0</v>
      </c>
      <c r="CC96" s="50">
        <v>137.625</v>
      </c>
      <c r="CD96" s="50">
        <v>223.19999999999891</v>
      </c>
      <c r="CE96" s="472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2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2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2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2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2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2"/>
      <c r="DJ96" s="50">
        <v>200.02500000000009</v>
      </c>
      <c r="DK96" s="50">
        <v>0</v>
      </c>
      <c r="DL96" s="50">
        <v>0</v>
      </c>
      <c r="DM96" s="50">
        <v>0</v>
      </c>
      <c r="DN96" s="472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2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2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2"/>
      <c r="ED96" s="50">
        <v>10.649999999999636</v>
      </c>
      <c r="EE96" s="50">
        <v>0</v>
      </c>
      <c r="EF96" s="50">
        <v>0</v>
      </c>
      <c r="EG96" s="50">
        <v>0</v>
      </c>
      <c r="EH96" s="472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2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2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2"/>
      <c r="EX96" s="50">
        <v>38.925000000000182</v>
      </c>
      <c r="EY96" s="50">
        <v>0</v>
      </c>
      <c r="EZ96" s="50">
        <v>0</v>
      </c>
      <c r="FA96" s="50">
        <v>251.10000000000582</v>
      </c>
      <c r="FB96" s="472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2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2"/>
      <c r="FM96" s="50">
        <v>37.475000000001273</v>
      </c>
      <c r="FN96" s="50">
        <v>0</v>
      </c>
      <c r="FO96" s="50">
        <v>0</v>
      </c>
      <c r="FP96" s="50">
        <v>276.00000000000364</v>
      </c>
      <c r="FQ96" s="472"/>
      <c r="FR96" s="50">
        <v>29.625000000003638</v>
      </c>
      <c r="FS96" s="50">
        <v>0</v>
      </c>
      <c r="FT96" s="50">
        <v>0</v>
      </c>
      <c r="FU96" s="50">
        <v>329.80000000000291</v>
      </c>
      <c r="FV96" s="472"/>
      <c r="FW96" s="50">
        <v>19.950000000000273</v>
      </c>
      <c r="FX96" s="50">
        <v>0</v>
      </c>
      <c r="FY96" s="50">
        <v>0</v>
      </c>
      <c r="FZ96" s="50">
        <v>0</v>
      </c>
      <c r="GA96" s="472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2"/>
      <c r="GG96" s="50">
        <v>87.525000000002365</v>
      </c>
      <c r="GH96" s="50">
        <v>0</v>
      </c>
      <c r="GI96" s="50">
        <v>0</v>
      </c>
      <c r="GJ96" s="50">
        <v>0</v>
      </c>
      <c r="GK96" s="472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2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2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1667</v>
      </c>
      <c r="B97" s="46">
        <f t="shared" si="2"/>
        <v>51612.737500000025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2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2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72"/>
      <c r="S97" s="460">
        <v>67.125</v>
      </c>
      <c r="T97" s="50">
        <v>120.6500000000002</v>
      </c>
      <c r="U97" s="510">
        <v>280.87499999999966</v>
      </c>
      <c r="V97" s="50">
        <f>'Punten per wedstrijd'!F96</f>
        <v>283.29999999999995</v>
      </c>
      <c r="W97" s="472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72"/>
      <c r="AC97" s="50">
        <v>181.77499999999998</v>
      </c>
      <c r="AD97" s="50">
        <v>330.24999999999955</v>
      </c>
      <c r="AE97" s="50">
        <v>549.67499999999973</v>
      </c>
      <c r="AF97" s="530">
        <v>1027.0000000000005</v>
      </c>
      <c r="AG97" s="472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72"/>
      <c r="AM97" s="50">
        <v>0</v>
      </c>
      <c r="AN97" s="50">
        <v>335.20000000000027</v>
      </c>
      <c r="AO97" s="50">
        <v>497.47500000000014</v>
      </c>
      <c r="AP97" s="50">
        <v>482.80000000000109</v>
      </c>
      <c r="AQ97" s="472"/>
      <c r="AR97" s="50">
        <v>0</v>
      </c>
      <c r="AS97" s="50">
        <v>80.799999999997453</v>
      </c>
      <c r="AT97" s="50">
        <v>319.72500000000082</v>
      </c>
      <c r="AU97" s="50">
        <v>538.10000000000036</v>
      </c>
      <c r="AV97" s="472"/>
      <c r="AW97" s="50">
        <v>0</v>
      </c>
      <c r="AX97" s="50">
        <v>0</v>
      </c>
      <c r="AY97" s="50">
        <v>145.57500000000095</v>
      </c>
      <c r="AZ97" s="50">
        <v>486.09999999999945</v>
      </c>
      <c r="BA97" s="472"/>
      <c r="BB97" s="50">
        <v>0</v>
      </c>
      <c r="BC97" s="50">
        <v>0</v>
      </c>
      <c r="BD97" s="50">
        <v>326.55000000000109</v>
      </c>
      <c r="BE97" s="50">
        <v>177</v>
      </c>
      <c r="BF97" s="472"/>
      <c r="BG97" s="50">
        <v>0</v>
      </c>
      <c r="BH97" s="50">
        <v>226.99999999999727</v>
      </c>
      <c r="BI97" s="50">
        <v>311.40000000000055</v>
      </c>
      <c r="BJ97" s="50">
        <v>372.50000000000091</v>
      </c>
      <c r="BK97" s="472"/>
      <c r="BL97" s="50">
        <v>0</v>
      </c>
      <c r="BM97" s="50">
        <v>0</v>
      </c>
      <c r="BN97" s="50">
        <v>87.150000000001228</v>
      </c>
      <c r="BO97" s="50">
        <v>349.29999999999927</v>
      </c>
      <c r="BP97" s="472"/>
      <c r="BQ97" s="50">
        <v>0</v>
      </c>
      <c r="BR97" s="50">
        <v>199.39999999999782</v>
      </c>
      <c r="BS97" s="50">
        <v>358.35000000000014</v>
      </c>
      <c r="BT97" s="50">
        <v>417.39999999999964</v>
      </c>
      <c r="BU97" s="472"/>
      <c r="BV97" s="50">
        <v>0</v>
      </c>
      <c r="BW97" s="50">
        <v>0</v>
      </c>
      <c r="BX97" s="50">
        <v>542.32500000000027</v>
      </c>
      <c r="BY97" s="50">
        <v>715.00000000000091</v>
      </c>
      <c r="BZ97" s="472"/>
      <c r="CA97" s="50">
        <v>0</v>
      </c>
      <c r="CB97" s="50">
        <v>0</v>
      </c>
      <c r="CC97" s="50">
        <v>305.24999999999727</v>
      </c>
      <c r="CD97" s="50">
        <v>273.5</v>
      </c>
      <c r="CE97" s="472"/>
      <c r="CF97" s="50">
        <v>0</v>
      </c>
      <c r="CG97" s="50">
        <v>0</v>
      </c>
      <c r="CH97" s="50">
        <v>435.00000000000205</v>
      </c>
      <c r="CI97" s="50">
        <v>129.69999999999982</v>
      </c>
      <c r="CJ97" s="472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2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2"/>
      <c r="CU97" s="50">
        <v>0</v>
      </c>
      <c r="CV97" s="50">
        <v>0</v>
      </c>
      <c r="CW97" s="50">
        <v>482.21250000000191</v>
      </c>
      <c r="CX97" s="50">
        <v>607.90000000000327</v>
      </c>
      <c r="CY97" s="472"/>
      <c r="CZ97" s="50">
        <v>0</v>
      </c>
      <c r="DA97" s="50">
        <v>0</v>
      </c>
      <c r="DB97" s="50">
        <v>155.84999999999945</v>
      </c>
      <c r="DC97" s="50">
        <v>277.80000000000473</v>
      </c>
      <c r="DD97" s="472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2"/>
      <c r="DJ97" s="50">
        <v>0</v>
      </c>
      <c r="DK97" s="50">
        <v>0</v>
      </c>
      <c r="DL97" s="50">
        <v>0</v>
      </c>
      <c r="DM97" s="50">
        <v>0</v>
      </c>
      <c r="DN97" s="472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2"/>
      <c r="DT97" s="50">
        <v>0</v>
      </c>
      <c r="DU97" s="50">
        <v>0</v>
      </c>
      <c r="DV97" s="50">
        <v>540.22499999999945</v>
      </c>
      <c r="DW97" s="50">
        <v>456.69999999999891</v>
      </c>
      <c r="DX97" s="472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2"/>
      <c r="ED97" s="50">
        <v>0</v>
      </c>
      <c r="EE97" s="50">
        <v>0</v>
      </c>
      <c r="EF97" s="50">
        <v>0</v>
      </c>
      <c r="EG97" s="50">
        <v>0</v>
      </c>
      <c r="EH97" s="472"/>
      <c r="EI97" s="50">
        <v>0</v>
      </c>
      <c r="EJ97" s="50">
        <v>0</v>
      </c>
      <c r="EK97" s="50">
        <v>114.00000000000546</v>
      </c>
      <c r="EL97" s="50">
        <v>240.50000000000728</v>
      </c>
      <c r="EM97" s="472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2"/>
      <c r="ES97" s="50">
        <v>0</v>
      </c>
      <c r="ET97" s="50">
        <v>253.949999999998</v>
      </c>
      <c r="EU97" s="50">
        <v>269.62500000000546</v>
      </c>
      <c r="EV97" s="50">
        <v>0</v>
      </c>
      <c r="EW97" s="472"/>
      <c r="EX97" s="50">
        <v>0</v>
      </c>
      <c r="EY97" s="50">
        <v>0</v>
      </c>
      <c r="EZ97" s="50">
        <v>0</v>
      </c>
      <c r="FA97" s="50">
        <v>234.00000000000364</v>
      </c>
      <c r="FB97" s="472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2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2"/>
      <c r="FM97" s="50">
        <v>0</v>
      </c>
      <c r="FN97" s="50">
        <v>0</v>
      </c>
      <c r="FO97" s="50">
        <v>0</v>
      </c>
      <c r="FP97" s="50">
        <v>148.39999999999782</v>
      </c>
      <c r="FQ97" s="472"/>
      <c r="FR97" s="50">
        <v>0</v>
      </c>
      <c r="FS97" s="50">
        <v>0</v>
      </c>
      <c r="FT97" s="50">
        <v>0</v>
      </c>
      <c r="FU97" s="50">
        <v>413.50000000000364</v>
      </c>
      <c r="FV97" s="472"/>
      <c r="FW97" s="50">
        <v>0</v>
      </c>
      <c r="FX97" s="50">
        <v>0</v>
      </c>
      <c r="FY97" s="50">
        <v>0</v>
      </c>
      <c r="FZ97" s="50">
        <v>0</v>
      </c>
      <c r="GA97" s="472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2"/>
      <c r="GG97" s="50">
        <v>0</v>
      </c>
      <c r="GH97" s="50">
        <v>0</v>
      </c>
      <c r="GI97" s="50">
        <v>0</v>
      </c>
      <c r="GJ97" s="50">
        <v>0</v>
      </c>
      <c r="GK97" s="472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2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2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2045</v>
      </c>
      <c r="B98" s="46">
        <f t="shared" si="2"/>
        <v>20876.849999999951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2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2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72"/>
      <c r="S98" s="460">
        <v>0</v>
      </c>
      <c r="T98" s="50">
        <v>0</v>
      </c>
      <c r="U98" s="510">
        <v>421.5750000000001</v>
      </c>
      <c r="V98" s="50">
        <f>'Punten per wedstrijd'!F97</f>
        <v>172</v>
      </c>
      <c r="W98" s="472"/>
      <c r="X98" s="50">
        <v>0</v>
      </c>
      <c r="Y98" s="50">
        <v>0</v>
      </c>
      <c r="Z98" s="50">
        <v>295.12500000000034</v>
      </c>
      <c r="AA98" s="50">
        <v>247.50000000000045</v>
      </c>
      <c r="AB98" s="472"/>
      <c r="AC98" s="50">
        <v>0</v>
      </c>
      <c r="AD98" s="50">
        <v>0</v>
      </c>
      <c r="AE98" s="50">
        <v>487.95000000000095</v>
      </c>
      <c r="AF98" s="530">
        <v>799.70000000000073</v>
      </c>
      <c r="AG98" s="472"/>
      <c r="AH98" s="50">
        <v>0</v>
      </c>
      <c r="AI98" s="50">
        <v>0</v>
      </c>
      <c r="AJ98" s="50">
        <v>545.62500000000102</v>
      </c>
      <c r="AK98" s="50">
        <v>660.00000000000045</v>
      </c>
      <c r="AL98" s="472"/>
      <c r="AM98" s="50">
        <v>0</v>
      </c>
      <c r="AN98" s="50">
        <v>0</v>
      </c>
      <c r="AO98" s="50">
        <v>0</v>
      </c>
      <c r="AP98" s="50">
        <v>331.80000000000109</v>
      </c>
      <c r="AQ98" s="472"/>
      <c r="AR98" s="50">
        <v>0</v>
      </c>
      <c r="AS98" s="50">
        <v>0</v>
      </c>
      <c r="AT98" s="50">
        <v>0</v>
      </c>
      <c r="AU98" s="50">
        <v>202.00000000000182</v>
      </c>
      <c r="AV98" s="472"/>
      <c r="AW98" s="50">
        <v>0</v>
      </c>
      <c r="AX98" s="50">
        <v>0</v>
      </c>
      <c r="AY98" s="50">
        <v>0</v>
      </c>
      <c r="AZ98" s="50">
        <v>143.40000000000236</v>
      </c>
      <c r="BA98" s="472"/>
      <c r="BB98" s="50">
        <v>0</v>
      </c>
      <c r="BC98" s="50">
        <v>0</v>
      </c>
      <c r="BD98" s="50">
        <v>0</v>
      </c>
      <c r="BE98" s="50">
        <v>432.40000000000236</v>
      </c>
      <c r="BF98" s="472"/>
      <c r="BG98" s="50">
        <v>0</v>
      </c>
      <c r="BH98" s="50">
        <v>0</v>
      </c>
      <c r="BI98" s="50">
        <v>0</v>
      </c>
      <c r="BJ98" s="50">
        <v>291.300000000002</v>
      </c>
      <c r="BK98" s="472"/>
      <c r="BL98" s="50">
        <v>0</v>
      </c>
      <c r="BM98" s="50">
        <v>0</v>
      </c>
      <c r="BN98" s="50">
        <v>0</v>
      </c>
      <c r="BO98" s="50">
        <v>465.70000000000255</v>
      </c>
      <c r="BP98" s="472"/>
      <c r="BQ98" s="50">
        <v>0</v>
      </c>
      <c r="BR98" s="50">
        <v>0</v>
      </c>
      <c r="BS98" s="50">
        <v>0</v>
      </c>
      <c r="BT98" s="50">
        <v>294.70000000000164</v>
      </c>
      <c r="BU98" s="472"/>
      <c r="BV98" s="50">
        <v>0</v>
      </c>
      <c r="BW98" s="50">
        <v>0</v>
      </c>
      <c r="BX98" s="50">
        <v>0</v>
      </c>
      <c r="BY98" s="50">
        <v>554.40000000000236</v>
      </c>
      <c r="BZ98" s="472"/>
      <c r="CA98" s="50">
        <v>0</v>
      </c>
      <c r="CB98" s="50">
        <v>0</v>
      </c>
      <c r="CC98" s="50">
        <v>0</v>
      </c>
      <c r="CD98" s="50">
        <v>368.20000000000073</v>
      </c>
      <c r="CE98" s="472"/>
      <c r="CF98" s="50">
        <v>0</v>
      </c>
      <c r="CG98" s="50">
        <v>0</v>
      </c>
      <c r="CH98" s="50">
        <v>0</v>
      </c>
      <c r="CI98" s="50">
        <v>324.70000000000073</v>
      </c>
      <c r="CJ98" s="472"/>
      <c r="CK98" s="50">
        <v>0</v>
      </c>
      <c r="CL98" s="50">
        <v>0</v>
      </c>
      <c r="CM98" s="50">
        <v>0</v>
      </c>
      <c r="CN98" s="50">
        <v>189.60000000000036</v>
      </c>
      <c r="CO98" s="472"/>
      <c r="CP98" s="50">
        <v>0</v>
      </c>
      <c r="CQ98" s="50">
        <v>0</v>
      </c>
      <c r="CR98" s="50">
        <v>0</v>
      </c>
      <c r="CS98" s="50">
        <v>452.80000000000109</v>
      </c>
      <c r="CT98" s="472"/>
      <c r="CU98" s="50">
        <v>0</v>
      </c>
      <c r="CV98" s="50">
        <v>0</v>
      </c>
      <c r="CW98" s="50">
        <v>0</v>
      </c>
      <c r="CX98" s="50">
        <v>124.09999999999854</v>
      </c>
      <c r="CY98" s="472"/>
      <c r="CZ98" s="50">
        <v>0</v>
      </c>
      <c r="DA98" s="50">
        <v>0</v>
      </c>
      <c r="DB98" s="50">
        <v>0</v>
      </c>
      <c r="DC98" s="50">
        <v>6.499999999998181</v>
      </c>
      <c r="DD98" s="472"/>
      <c r="DE98" s="50">
        <v>0</v>
      </c>
      <c r="DF98" s="50">
        <v>0</v>
      </c>
      <c r="DG98" s="50">
        <v>0</v>
      </c>
      <c r="DH98" s="50">
        <v>1449.1</v>
      </c>
      <c r="DI98" s="472"/>
      <c r="DJ98" s="50">
        <v>0</v>
      </c>
      <c r="DK98" s="50">
        <v>0</v>
      </c>
      <c r="DL98" s="50">
        <v>0</v>
      </c>
      <c r="DM98" s="50">
        <v>0</v>
      </c>
      <c r="DN98" s="472"/>
      <c r="DO98" s="50">
        <v>0</v>
      </c>
      <c r="DP98" s="50">
        <v>0</v>
      </c>
      <c r="DQ98" s="50">
        <v>0</v>
      </c>
      <c r="DR98" s="50">
        <v>563.30000000000109</v>
      </c>
      <c r="DS98" s="472"/>
      <c r="DT98" s="50">
        <v>0</v>
      </c>
      <c r="DU98" s="50">
        <v>0</v>
      </c>
      <c r="DV98" s="50">
        <v>0</v>
      </c>
      <c r="DW98" s="50">
        <v>301.69999999999709</v>
      </c>
      <c r="DX98" s="472"/>
      <c r="DY98" s="50">
        <v>0</v>
      </c>
      <c r="DZ98" s="50">
        <v>0</v>
      </c>
      <c r="EA98" s="50">
        <v>0</v>
      </c>
      <c r="EB98" s="50">
        <v>3044.6999999999643</v>
      </c>
      <c r="EC98" s="472"/>
      <c r="ED98" s="50">
        <v>0</v>
      </c>
      <c r="EE98" s="50">
        <v>0</v>
      </c>
      <c r="EF98" s="50">
        <v>0</v>
      </c>
      <c r="EG98" s="50">
        <v>0</v>
      </c>
      <c r="EH98" s="472"/>
      <c r="EI98" s="50">
        <v>0</v>
      </c>
      <c r="EJ98" s="50">
        <v>0</v>
      </c>
      <c r="EK98" s="50">
        <v>0</v>
      </c>
      <c r="EL98" s="50">
        <v>448.99999999999818</v>
      </c>
      <c r="EM98" s="472"/>
      <c r="EN98" s="50">
        <v>0</v>
      </c>
      <c r="EO98" s="50">
        <v>0</v>
      </c>
      <c r="EP98" s="50">
        <v>0</v>
      </c>
      <c r="EQ98" s="50">
        <v>226.49999999999818</v>
      </c>
      <c r="ER98" s="472"/>
      <c r="ES98" s="50">
        <v>0</v>
      </c>
      <c r="ET98" s="50">
        <v>0</v>
      </c>
      <c r="EU98" s="50">
        <v>0</v>
      </c>
      <c r="EV98" s="50">
        <v>0</v>
      </c>
      <c r="EW98" s="472"/>
      <c r="EX98" s="50">
        <v>0</v>
      </c>
      <c r="EY98" s="50">
        <v>0</v>
      </c>
      <c r="EZ98" s="50">
        <v>0</v>
      </c>
      <c r="FA98" s="50">
        <v>279.59999999999854</v>
      </c>
      <c r="FB98" s="472"/>
      <c r="FC98" s="50">
        <v>0</v>
      </c>
      <c r="FD98" s="50">
        <v>0</v>
      </c>
      <c r="FE98" s="50">
        <v>0</v>
      </c>
      <c r="FF98" s="50">
        <v>3257.6</v>
      </c>
      <c r="FG98" s="472"/>
      <c r="FH98" s="50">
        <v>0</v>
      </c>
      <c r="FI98" s="50">
        <v>0</v>
      </c>
      <c r="FJ98" s="50">
        <v>0</v>
      </c>
      <c r="FK98" s="50">
        <v>186.19999999999891</v>
      </c>
      <c r="FL98" s="472"/>
      <c r="FM98" s="50">
        <v>0</v>
      </c>
      <c r="FN98" s="50">
        <v>0</v>
      </c>
      <c r="FO98" s="50">
        <v>0</v>
      </c>
      <c r="FP98" s="50">
        <v>107.59999999999854</v>
      </c>
      <c r="FQ98" s="472"/>
      <c r="FR98" s="50">
        <v>0</v>
      </c>
      <c r="FS98" s="50">
        <v>0</v>
      </c>
      <c r="FT98" s="50">
        <v>0</v>
      </c>
      <c r="FU98" s="50">
        <v>308.09999999999854</v>
      </c>
      <c r="FV98" s="472"/>
      <c r="FW98" s="50">
        <v>0</v>
      </c>
      <c r="FX98" s="50">
        <v>0</v>
      </c>
      <c r="FY98" s="50">
        <v>0</v>
      </c>
      <c r="FZ98" s="50">
        <v>0</v>
      </c>
      <c r="GA98" s="472"/>
      <c r="GB98" s="50">
        <v>0</v>
      </c>
      <c r="GC98" s="50">
        <v>0</v>
      </c>
      <c r="GD98" s="50">
        <v>0</v>
      </c>
      <c r="GE98" s="50">
        <v>301.19999999999345</v>
      </c>
      <c r="GF98" s="472"/>
      <c r="GG98" s="50">
        <v>0</v>
      </c>
      <c r="GH98" s="50">
        <v>0</v>
      </c>
      <c r="GI98" s="50">
        <v>0</v>
      </c>
      <c r="GJ98" s="50">
        <v>0</v>
      </c>
      <c r="GK98" s="472"/>
      <c r="GL98" s="50">
        <v>0</v>
      </c>
      <c r="GM98" s="50">
        <v>0</v>
      </c>
      <c r="GN98" s="50">
        <v>0</v>
      </c>
      <c r="GO98" s="50">
        <v>1109.8999999999905</v>
      </c>
      <c r="GP98" s="472"/>
      <c r="GQ98" s="50">
        <v>0</v>
      </c>
      <c r="GR98" s="50">
        <v>0</v>
      </c>
      <c r="GS98" s="50">
        <v>0</v>
      </c>
      <c r="GT98" s="50">
        <v>244.49999999999636</v>
      </c>
      <c r="GU98" s="472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3208.2999999999997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2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2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72"/>
      <c r="S99" s="460">
        <v>0</v>
      </c>
      <c r="T99" s="50">
        <v>0</v>
      </c>
      <c r="U99" s="510">
        <v>0</v>
      </c>
      <c r="V99" s="50">
        <f>'Punten per wedstrijd'!F98</f>
        <v>89.999999999999545</v>
      </c>
      <c r="W99" s="472"/>
      <c r="X99" s="50">
        <v>0</v>
      </c>
      <c r="Y99" s="50">
        <v>0</v>
      </c>
      <c r="Z99" s="50">
        <v>0</v>
      </c>
      <c r="AA99" s="50">
        <v>383.10000000000036</v>
      </c>
      <c r="AB99" s="472"/>
      <c r="AC99" s="50">
        <v>0</v>
      </c>
      <c r="AD99" s="50">
        <v>0</v>
      </c>
      <c r="AE99" s="50">
        <v>0</v>
      </c>
      <c r="AF99" s="530">
        <v>933.09999999999945</v>
      </c>
      <c r="AG99" s="472"/>
      <c r="AH99" s="50">
        <v>0</v>
      </c>
      <c r="AI99" s="50">
        <v>0</v>
      </c>
      <c r="AJ99" s="50">
        <v>0</v>
      </c>
      <c r="AK99" s="50">
        <v>791.70000000000027</v>
      </c>
      <c r="AL99" s="472"/>
      <c r="AM99" s="50"/>
      <c r="AN99" s="50"/>
      <c r="AO99" s="50"/>
      <c r="AP99" s="50"/>
      <c r="AQ99" s="472"/>
      <c r="AR99" s="50"/>
      <c r="AS99" s="50"/>
      <c r="AT99" s="50"/>
      <c r="AU99" s="50"/>
      <c r="AV99" s="472"/>
      <c r="AW99" s="50"/>
      <c r="AX99" s="50"/>
      <c r="AY99" s="50"/>
      <c r="AZ99" s="50"/>
      <c r="BA99" s="472"/>
      <c r="BB99" s="50"/>
      <c r="BC99" s="50"/>
      <c r="BD99" s="50"/>
      <c r="BE99" s="50"/>
      <c r="BF99" s="472"/>
      <c r="BG99" s="50"/>
      <c r="BH99" s="50"/>
      <c r="BI99" s="50"/>
      <c r="BJ99" s="50"/>
      <c r="BK99" s="472"/>
      <c r="BL99" s="50"/>
      <c r="BM99" s="50"/>
      <c r="BN99" s="50"/>
      <c r="BO99" s="50"/>
      <c r="BP99" s="472"/>
      <c r="BQ99" s="50"/>
      <c r="BR99" s="50"/>
      <c r="BS99" s="50"/>
      <c r="BT99" s="50"/>
      <c r="BU99" s="472"/>
      <c r="BV99" s="50"/>
      <c r="BW99" s="50"/>
      <c r="BX99" s="50"/>
      <c r="BY99" s="50"/>
      <c r="BZ99" s="472"/>
      <c r="CA99" s="50"/>
      <c r="CB99" s="50"/>
      <c r="CC99" s="50"/>
      <c r="CD99" s="50"/>
      <c r="CE99" s="472"/>
      <c r="CF99" s="50"/>
      <c r="CG99" s="50"/>
      <c r="CH99" s="50"/>
      <c r="CI99" s="50"/>
      <c r="CJ99" s="472"/>
      <c r="CK99" s="50"/>
      <c r="CL99" s="50"/>
      <c r="CM99" s="50"/>
      <c r="CN99" s="50"/>
      <c r="CO99" s="472"/>
      <c r="CP99" s="50"/>
      <c r="CQ99" s="50"/>
      <c r="CR99" s="50"/>
      <c r="CS99" s="50"/>
      <c r="CT99" s="472"/>
      <c r="CU99" s="50"/>
      <c r="CV99" s="50"/>
      <c r="CW99" s="50"/>
      <c r="CX99" s="50"/>
      <c r="CY99" s="472"/>
      <c r="CZ99" s="50"/>
      <c r="DA99" s="50"/>
      <c r="DB99" s="50"/>
      <c r="DC99" s="50"/>
      <c r="DD99" s="472"/>
      <c r="DE99" s="50"/>
      <c r="DF99" s="50"/>
      <c r="DG99" s="50"/>
      <c r="DH99" s="50"/>
      <c r="DI99" s="472"/>
      <c r="DJ99" s="50"/>
      <c r="DK99" s="50"/>
      <c r="DL99" s="50"/>
      <c r="DM99" s="50"/>
      <c r="DN99" s="472"/>
      <c r="DO99" s="50"/>
      <c r="DP99" s="50"/>
      <c r="DQ99" s="50"/>
      <c r="DR99" s="50"/>
      <c r="DS99" s="472"/>
      <c r="DT99" s="50"/>
      <c r="DU99" s="50"/>
      <c r="DV99" s="50"/>
      <c r="DW99" s="50"/>
      <c r="DX99" s="472"/>
      <c r="DY99" s="50"/>
      <c r="DZ99" s="50"/>
      <c r="EA99" s="50"/>
      <c r="EB99" s="50"/>
      <c r="EC99" s="472"/>
      <c r="ED99" s="50"/>
      <c r="EE99" s="50"/>
      <c r="EF99" s="50"/>
      <c r="EG99" s="50"/>
      <c r="EH99" s="472"/>
      <c r="EI99" s="50"/>
      <c r="EJ99" s="50"/>
      <c r="EK99" s="50"/>
      <c r="EL99" s="50"/>
      <c r="EM99" s="472"/>
      <c r="EN99" s="50"/>
      <c r="EO99" s="50"/>
      <c r="EP99" s="50"/>
      <c r="EQ99" s="50"/>
      <c r="ER99" s="472"/>
      <c r="ES99" s="50"/>
      <c r="ET99" s="50"/>
      <c r="EU99" s="50"/>
      <c r="EV99" s="50"/>
      <c r="EW99" s="472"/>
      <c r="EX99" s="50"/>
      <c r="EY99" s="50"/>
      <c r="EZ99" s="50"/>
      <c r="FA99" s="50"/>
      <c r="FB99" s="472"/>
      <c r="FC99" s="50"/>
      <c r="FD99" s="50"/>
      <c r="FE99" s="50"/>
      <c r="FF99" s="50"/>
      <c r="FG99" s="472"/>
      <c r="FH99" s="50"/>
      <c r="FI99" s="50"/>
      <c r="FJ99" s="50"/>
      <c r="FK99" s="50"/>
      <c r="FL99" s="472"/>
      <c r="FM99" s="50"/>
      <c r="FN99" s="50"/>
      <c r="FO99" s="50"/>
      <c r="FP99" s="50"/>
      <c r="FQ99" s="472"/>
      <c r="FR99" s="50"/>
      <c r="FS99" s="50"/>
      <c r="FT99" s="50"/>
      <c r="FU99" s="50"/>
      <c r="FV99" s="472"/>
      <c r="FW99" s="50"/>
      <c r="FX99" s="50"/>
      <c r="FY99" s="50"/>
      <c r="FZ99" s="50"/>
      <c r="GA99" s="472"/>
      <c r="GB99" s="50"/>
      <c r="GC99" s="50"/>
      <c r="GD99" s="50"/>
      <c r="GE99" s="50"/>
      <c r="GF99" s="472"/>
      <c r="GG99" s="50"/>
      <c r="GH99" s="50"/>
      <c r="GI99" s="50"/>
      <c r="GJ99" s="50"/>
      <c r="GK99" s="472"/>
      <c r="GL99" s="50"/>
      <c r="GM99" s="50"/>
      <c r="GN99" s="50"/>
      <c r="GO99" s="50"/>
      <c r="GP99" s="472"/>
      <c r="GQ99" s="50"/>
      <c r="GR99" s="50"/>
      <c r="GS99" s="50"/>
      <c r="GT99" s="50"/>
      <c r="GU99" s="472"/>
      <c r="GZ99" s="143"/>
      <c r="HA99" s="466"/>
      <c r="HI99" s="143"/>
      <c r="HJ99" s="466"/>
      <c r="HR99" s="143"/>
      <c r="HS99" s="466"/>
      <c r="IA99" s="39"/>
      <c r="IB99" s="466"/>
      <c r="IJ99" s="39"/>
      <c r="IK99" s="466"/>
      <c r="IS99" s="39"/>
      <c r="IT99" s="466"/>
      <c r="JB99" s="39"/>
      <c r="JC99" s="466"/>
      <c r="JK99" s="39"/>
      <c r="JL99" s="466"/>
      <c r="JT99" s="39"/>
      <c r="JU99" s="466"/>
      <c r="KC99" s="39"/>
      <c r="KD99" s="466"/>
      <c r="KL99" s="39"/>
      <c r="KM99" s="466"/>
      <c r="KU99" s="39"/>
      <c r="KV99" s="466"/>
      <c r="LD99" s="39"/>
      <c r="LE99" s="466"/>
      <c r="ME99" s="39"/>
      <c r="MF99" s="466"/>
      <c r="MN99" s="39"/>
      <c r="MO99" s="466"/>
      <c r="MW99" s="39"/>
      <c r="MX99" s="466"/>
      <c r="NF99" s="39"/>
      <c r="NG99" s="466"/>
      <c r="NO99" s="39"/>
      <c r="NP99" s="466"/>
      <c r="NX99" s="39"/>
      <c r="NY99" s="466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3426</v>
      </c>
      <c r="B100" s="46">
        <f t="shared" si="2"/>
        <v>3470.0000000000023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2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2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72"/>
      <c r="S100" s="460">
        <v>0</v>
      </c>
      <c r="T100" s="50">
        <v>0</v>
      </c>
      <c r="U100" s="510">
        <v>0</v>
      </c>
      <c r="V100" s="50">
        <f>'Punten per wedstrijd'!F99</f>
        <v>339.49999999999955</v>
      </c>
      <c r="W100" s="472"/>
      <c r="X100" s="50">
        <v>0</v>
      </c>
      <c r="Y100" s="50">
        <v>0</v>
      </c>
      <c r="Z100" s="50">
        <v>0</v>
      </c>
      <c r="AA100" s="50">
        <v>207.00000000000045</v>
      </c>
      <c r="AB100" s="472"/>
      <c r="AC100" s="50">
        <v>0</v>
      </c>
      <c r="AD100" s="50">
        <v>0</v>
      </c>
      <c r="AE100" s="50">
        <v>0</v>
      </c>
      <c r="AF100" s="530">
        <v>905.30000000000155</v>
      </c>
      <c r="AG100" s="472"/>
      <c r="AH100" s="50">
        <v>0</v>
      </c>
      <c r="AI100" s="50">
        <v>0</v>
      </c>
      <c r="AJ100" s="50">
        <v>0</v>
      </c>
      <c r="AK100" s="50">
        <v>556.60000000000036</v>
      </c>
      <c r="AL100" s="472"/>
      <c r="AM100" s="50"/>
      <c r="AN100" s="50"/>
      <c r="AO100" s="50"/>
      <c r="AP100" s="50"/>
      <c r="AQ100" s="472"/>
      <c r="AR100" s="50"/>
      <c r="AS100" s="50"/>
      <c r="AT100" s="50"/>
      <c r="AU100" s="50"/>
      <c r="AV100" s="472"/>
      <c r="AW100" s="50"/>
      <c r="AX100" s="50"/>
      <c r="AY100" s="50"/>
      <c r="AZ100" s="50"/>
      <c r="BA100" s="472"/>
      <c r="BB100" s="50"/>
      <c r="BC100" s="50"/>
      <c r="BD100" s="50"/>
      <c r="BE100" s="50"/>
      <c r="BF100" s="472"/>
      <c r="BG100" s="50"/>
      <c r="BH100" s="50"/>
      <c r="BI100" s="50"/>
      <c r="BJ100" s="50"/>
      <c r="BK100" s="472"/>
      <c r="BL100" s="50"/>
      <c r="BM100" s="50"/>
      <c r="BN100" s="50"/>
      <c r="BO100" s="50"/>
      <c r="BP100" s="472"/>
      <c r="BQ100" s="50"/>
      <c r="BR100" s="50"/>
      <c r="BS100" s="50"/>
      <c r="BT100" s="50"/>
      <c r="BU100" s="472"/>
      <c r="BV100" s="50"/>
      <c r="BW100" s="50"/>
      <c r="BX100" s="50"/>
      <c r="BY100" s="50"/>
      <c r="BZ100" s="472"/>
      <c r="CA100" s="50"/>
      <c r="CB100" s="50"/>
      <c r="CC100" s="50"/>
      <c r="CD100" s="50"/>
      <c r="CE100" s="472"/>
      <c r="CF100" s="50"/>
      <c r="CG100" s="50"/>
      <c r="CH100" s="50"/>
      <c r="CI100" s="50"/>
      <c r="CJ100" s="472"/>
      <c r="CK100" s="50"/>
      <c r="CL100" s="50"/>
      <c r="CM100" s="50"/>
      <c r="CN100" s="50"/>
      <c r="CO100" s="472"/>
      <c r="CP100" s="50"/>
      <c r="CQ100" s="50"/>
      <c r="CR100" s="50"/>
      <c r="CS100" s="50"/>
      <c r="CT100" s="472"/>
      <c r="CU100" s="50"/>
      <c r="CV100" s="50"/>
      <c r="CW100" s="50"/>
      <c r="CX100" s="50"/>
      <c r="CY100" s="472"/>
      <c r="CZ100" s="50"/>
      <c r="DA100" s="50"/>
      <c r="DB100" s="50"/>
      <c r="DC100" s="50"/>
      <c r="DD100" s="472"/>
      <c r="DE100" s="50"/>
      <c r="DF100" s="50"/>
      <c r="DG100" s="50"/>
      <c r="DH100" s="50"/>
      <c r="DI100" s="472"/>
      <c r="DJ100" s="50"/>
      <c r="DK100" s="50"/>
      <c r="DL100" s="50"/>
      <c r="DM100" s="50"/>
      <c r="DN100" s="472"/>
      <c r="DO100" s="50"/>
      <c r="DP100" s="50"/>
      <c r="DQ100" s="50"/>
      <c r="DR100" s="50"/>
      <c r="DS100" s="472"/>
      <c r="DT100" s="50"/>
      <c r="DU100" s="50"/>
      <c r="DV100" s="50"/>
      <c r="DW100" s="50"/>
      <c r="DX100" s="472"/>
      <c r="DY100" s="50"/>
      <c r="DZ100" s="50"/>
      <c r="EA100" s="50"/>
      <c r="EB100" s="50"/>
      <c r="EC100" s="472"/>
      <c r="ED100" s="50"/>
      <c r="EE100" s="50"/>
      <c r="EF100" s="50"/>
      <c r="EG100" s="50"/>
      <c r="EH100" s="472"/>
      <c r="EI100" s="50"/>
      <c r="EJ100" s="50"/>
      <c r="EK100" s="50"/>
      <c r="EL100" s="50"/>
      <c r="EM100" s="472"/>
      <c r="EN100" s="50"/>
      <c r="EO100" s="50"/>
      <c r="EP100" s="50"/>
      <c r="EQ100" s="50"/>
      <c r="ER100" s="472"/>
      <c r="ES100" s="50"/>
      <c r="ET100" s="50"/>
      <c r="EU100" s="50"/>
      <c r="EV100" s="50"/>
      <c r="EW100" s="472"/>
      <c r="EX100" s="50"/>
      <c r="EY100" s="50"/>
      <c r="EZ100" s="50"/>
      <c r="FA100" s="50"/>
      <c r="FB100" s="472"/>
      <c r="FC100" s="50"/>
      <c r="FD100" s="50"/>
      <c r="FE100" s="50"/>
      <c r="FF100" s="50"/>
      <c r="FG100" s="472"/>
      <c r="FH100" s="50"/>
      <c r="FI100" s="50"/>
      <c r="FJ100" s="50"/>
      <c r="FK100" s="50"/>
      <c r="FL100" s="472"/>
      <c r="FM100" s="50"/>
      <c r="FN100" s="50"/>
      <c r="FO100" s="50"/>
      <c r="FP100" s="50"/>
      <c r="FQ100" s="472"/>
      <c r="FR100" s="50"/>
      <c r="FS100" s="50"/>
      <c r="FT100" s="50"/>
      <c r="FU100" s="50"/>
      <c r="FV100" s="472"/>
      <c r="FW100" s="50"/>
      <c r="FX100" s="50"/>
      <c r="FY100" s="50"/>
      <c r="FZ100" s="50"/>
      <c r="GA100" s="472"/>
      <c r="GB100" s="50"/>
      <c r="GC100" s="50"/>
      <c r="GD100" s="50"/>
      <c r="GE100" s="50"/>
      <c r="GF100" s="472"/>
      <c r="GG100" s="50"/>
      <c r="GH100" s="50"/>
      <c r="GI100" s="50"/>
      <c r="GJ100" s="50"/>
      <c r="GK100" s="472"/>
      <c r="GL100" s="50"/>
      <c r="GM100" s="50"/>
      <c r="GN100" s="50"/>
      <c r="GO100" s="50"/>
      <c r="GP100" s="472"/>
      <c r="GQ100" s="50"/>
      <c r="GR100" s="50"/>
      <c r="GS100" s="50"/>
      <c r="GT100" s="50"/>
      <c r="GU100" s="472"/>
      <c r="GZ100" s="143"/>
      <c r="HA100" s="466"/>
      <c r="HI100" s="143"/>
      <c r="HJ100" s="466"/>
      <c r="HR100" s="143"/>
      <c r="HS100" s="466"/>
      <c r="IA100" s="39"/>
      <c r="IB100" s="466"/>
      <c r="IJ100" s="39"/>
      <c r="IK100" s="466"/>
      <c r="IS100" s="39"/>
      <c r="IT100" s="466"/>
      <c r="JB100" s="39"/>
      <c r="JC100" s="466"/>
      <c r="JK100" s="39"/>
      <c r="JL100" s="466"/>
      <c r="JT100" s="39"/>
      <c r="JU100" s="466"/>
      <c r="KC100" s="39"/>
      <c r="KD100" s="466"/>
      <c r="KL100" s="39"/>
      <c r="KM100" s="466"/>
      <c r="KU100" s="39"/>
      <c r="KV100" s="466"/>
      <c r="LD100" s="39"/>
      <c r="LE100" s="466"/>
      <c r="ME100" s="39"/>
      <c r="MF100" s="466"/>
      <c r="MN100" s="39"/>
      <c r="MO100" s="466"/>
      <c r="MW100" s="39"/>
      <c r="MX100" s="466"/>
      <c r="NF100" s="39"/>
      <c r="NG100" s="466"/>
      <c r="NO100" s="39"/>
      <c r="NP100" s="466"/>
      <c r="NX100" s="39"/>
      <c r="NY100" s="466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1664</v>
      </c>
      <c r="B101" s="46">
        <f t="shared" si="2"/>
        <v>45276.887499999917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2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2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72"/>
      <c r="S101" s="460">
        <v>26</v>
      </c>
      <c r="T101" s="50">
        <v>142.44999999999993</v>
      </c>
      <c r="U101" s="510">
        <v>218.0250000000002</v>
      </c>
      <c r="V101" s="50">
        <f>'Punten per wedstrijd'!F100</f>
        <v>200.20000000000027</v>
      </c>
      <c r="W101" s="472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72"/>
      <c r="AC101" s="50">
        <v>66.499999999999943</v>
      </c>
      <c r="AD101" s="50">
        <v>259.90000000000009</v>
      </c>
      <c r="AE101" s="50">
        <v>453.82499999999993</v>
      </c>
      <c r="AF101" s="530">
        <v>927.09999999999854</v>
      </c>
      <c r="AG101" s="472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72"/>
      <c r="AM101" s="50">
        <v>0</v>
      </c>
      <c r="AN101" s="50">
        <v>232.44999999999982</v>
      </c>
      <c r="AO101" s="50">
        <v>431.39999999999918</v>
      </c>
      <c r="AP101" s="50">
        <v>563.20000000000073</v>
      </c>
      <c r="AQ101" s="472"/>
      <c r="AR101" s="50">
        <v>0</v>
      </c>
      <c r="AS101" s="50">
        <v>0</v>
      </c>
      <c r="AT101" s="50">
        <v>332.92499999999905</v>
      </c>
      <c r="AU101" s="50">
        <v>516.90000000000055</v>
      </c>
      <c r="AV101" s="472"/>
      <c r="AW101" s="50">
        <v>0</v>
      </c>
      <c r="AX101" s="50">
        <v>0</v>
      </c>
      <c r="AY101" s="50">
        <v>283.42499999999905</v>
      </c>
      <c r="AZ101" s="50">
        <v>210</v>
      </c>
      <c r="BA101" s="472"/>
      <c r="BB101" s="50">
        <v>0</v>
      </c>
      <c r="BC101" s="50">
        <v>0</v>
      </c>
      <c r="BD101" s="50">
        <v>119.32499999999959</v>
      </c>
      <c r="BE101" s="50">
        <v>361.59999999999945</v>
      </c>
      <c r="BF101" s="472"/>
      <c r="BG101" s="50">
        <v>0</v>
      </c>
      <c r="BH101" s="50">
        <v>102.05000000000018</v>
      </c>
      <c r="BI101" s="50">
        <v>126.89999999999918</v>
      </c>
      <c r="BJ101" s="50">
        <v>279.80000000000018</v>
      </c>
      <c r="BK101" s="472"/>
      <c r="BL101" s="50">
        <v>0</v>
      </c>
      <c r="BM101" s="50">
        <v>0</v>
      </c>
      <c r="BN101" s="50">
        <v>98.774999999999864</v>
      </c>
      <c r="BO101" s="50">
        <v>210.5</v>
      </c>
      <c r="BP101" s="472"/>
      <c r="BQ101" s="50">
        <v>0</v>
      </c>
      <c r="BR101" s="50">
        <v>48.500000000000909</v>
      </c>
      <c r="BS101" s="50">
        <v>265.34999999999945</v>
      </c>
      <c r="BT101" s="50">
        <v>264.00000000000091</v>
      </c>
      <c r="BU101" s="472"/>
      <c r="BV101" s="50">
        <v>0</v>
      </c>
      <c r="BW101" s="50">
        <v>0</v>
      </c>
      <c r="BX101" s="50">
        <v>632.92499999999905</v>
      </c>
      <c r="BY101" s="50">
        <v>641.90000000000055</v>
      </c>
      <c r="BZ101" s="472"/>
      <c r="CA101" s="50">
        <v>0</v>
      </c>
      <c r="CB101" s="50">
        <v>0</v>
      </c>
      <c r="CC101" s="50">
        <v>188.62499999999727</v>
      </c>
      <c r="CD101" s="50">
        <v>252.00000000000182</v>
      </c>
      <c r="CE101" s="472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2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2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2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2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2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2"/>
      <c r="DJ101" s="50">
        <v>0</v>
      </c>
      <c r="DK101" s="50">
        <v>0</v>
      </c>
      <c r="DL101" s="50">
        <v>0</v>
      </c>
      <c r="DM101" s="50">
        <v>0</v>
      </c>
      <c r="DN101" s="472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2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2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2"/>
      <c r="ED101" s="50">
        <v>0</v>
      </c>
      <c r="EE101" s="50">
        <v>0</v>
      </c>
      <c r="EF101" s="50">
        <v>0</v>
      </c>
      <c r="EG101" s="50">
        <v>0</v>
      </c>
      <c r="EH101" s="472"/>
      <c r="EI101" s="50">
        <v>0</v>
      </c>
      <c r="EJ101" s="50">
        <v>0</v>
      </c>
      <c r="EK101" s="50">
        <v>235.42500000000109</v>
      </c>
      <c r="EL101" s="50">
        <v>180</v>
      </c>
      <c r="EM101" s="472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2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2"/>
      <c r="EX101" s="50">
        <v>0</v>
      </c>
      <c r="EY101" s="50">
        <v>0</v>
      </c>
      <c r="EZ101" s="50">
        <v>0</v>
      </c>
      <c r="FA101" s="50">
        <v>205.99999999999272</v>
      </c>
      <c r="FB101" s="472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2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2"/>
      <c r="FM101" s="50">
        <v>0</v>
      </c>
      <c r="FN101" s="50">
        <v>0</v>
      </c>
      <c r="FO101" s="50">
        <v>0</v>
      </c>
      <c r="FP101" s="50">
        <v>256.69999999998981</v>
      </c>
      <c r="FQ101" s="472"/>
      <c r="FR101" s="50">
        <v>0</v>
      </c>
      <c r="FS101" s="50">
        <v>0</v>
      </c>
      <c r="FT101" s="50">
        <v>0</v>
      </c>
      <c r="FU101" s="50">
        <v>375.19999999998981</v>
      </c>
      <c r="FV101" s="472"/>
      <c r="FW101" s="50">
        <v>0</v>
      </c>
      <c r="FX101" s="50">
        <v>0</v>
      </c>
      <c r="FY101" s="50">
        <v>0</v>
      </c>
      <c r="FZ101" s="50">
        <v>0</v>
      </c>
      <c r="GA101" s="472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2"/>
      <c r="GG101" s="50">
        <v>0</v>
      </c>
      <c r="GH101" s="50">
        <v>0</v>
      </c>
      <c r="GI101" s="50">
        <v>0</v>
      </c>
      <c r="GJ101" s="50">
        <v>0</v>
      </c>
      <c r="GK101" s="472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2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2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56337.47499999962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2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2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72"/>
      <c r="S102" s="460">
        <v>40.125000000000114</v>
      </c>
      <c r="T102" s="50">
        <v>69.999999999999886</v>
      </c>
      <c r="U102" s="510">
        <v>143.25</v>
      </c>
      <c r="V102" s="50">
        <f>'Punten per wedstrijd'!F101</f>
        <v>284.20000000000005</v>
      </c>
      <c r="W102" s="472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72"/>
      <c r="AC102" s="50">
        <v>119.55000000000007</v>
      </c>
      <c r="AD102" s="50">
        <v>330.40000000000032</v>
      </c>
      <c r="AE102" s="50">
        <v>579.67500000000075</v>
      </c>
      <c r="AF102" s="530">
        <v>1089.4999999999995</v>
      </c>
      <c r="AG102" s="472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72"/>
      <c r="AM102" s="50">
        <v>67.14999999999975</v>
      </c>
      <c r="AN102" s="50">
        <v>237.75000000000023</v>
      </c>
      <c r="AO102" s="50">
        <v>290.32499999999993</v>
      </c>
      <c r="AP102" s="50">
        <v>370.60000000000036</v>
      </c>
      <c r="AQ102" s="472"/>
      <c r="AR102" s="50">
        <v>159.625</v>
      </c>
      <c r="AS102" s="50">
        <v>0</v>
      </c>
      <c r="AT102" s="50">
        <v>218.32499999999959</v>
      </c>
      <c r="AU102" s="50">
        <v>514.30000000000018</v>
      </c>
      <c r="AV102" s="472"/>
      <c r="AW102" s="50">
        <v>158.09999999999991</v>
      </c>
      <c r="AX102" s="50">
        <v>0</v>
      </c>
      <c r="AY102" s="50">
        <v>172.42499999999836</v>
      </c>
      <c r="AZ102" s="50">
        <v>618.49999999999909</v>
      </c>
      <c r="BA102" s="472"/>
      <c r="BB102" s="50">
        <v>18.349999999999682</v>
      </c>
      <c r="BC102" s="50">
        <v>0</v>
      </c>
      <c r="BD102" s="50">
        <v>125.99999999999932</v>
      </c>
      <c r="BE102" s="50">
        <v>316.50000000000091</v>
      </c>
      <c r="BF102" s="472"/>
      <c r="BG102" s="50">
        <v>38.399999999999864</v>
      </c>
      <c r="BH102" s="50">
        <v>129.5</v>
      </c>
      <c r="BI102" s="50">
        <v>116.99999999999864</v>
      </c>
      <c r="BJ102" s="50">
        <v>348.69999999999891</v>
      </c>
      <c r="BK102" s="472"/>
      <c r="BL102" s="50">
        <v>37.5</v>
      </c>
      <c r="BM102" s="50">
        <v>0</v>
      </c>
      <c r="BN102" s="50">
        <v>4.1999999999989086</v>
      </c>
      <c r="BO102" s="50">
        <v>330.19999999999891</v>
      </c>
      <c r="BP102" s="472"/>
      <c r="BQ102" s="50">
        <v>49.5</v>
      </c>
      <c r="BR102" s="50">
        <v>127.75</v>
      </c>
      <c r="BS102" s="50">
        <v>183.67500000000041</v>
      </c>
      <c r="BT102" s="50">
        <v>275.99999999999909</v>
      </c>
      <c r="BU102" s="472"/>
      <c r="BV102" s="50">
        <v>131.84999999999991</v>
      </c>
      <c r="BW102" s="50">
        <v>0</v>
      </c>
      <c r="BX102" s="50">
        <v>673.87499999999932</v>
      </c>
      <c r="BY102" s="50">
        <v>632.09999999999854</v>
      </c>
      <c r="BZ102" s="472"/>
      <c r="CA102" s="50">
        <v>24.374999999999773</v>
      </c>
      <c r="CB102" s="50">
        <v>0</v>
      </c>
      <c r="CC102" s="50">
        <v>144.37499999998909</v>
      </c>
      <c r="CD102" s="50">
        <v>220.39999999999782</v>
      </c>
      <c r="CE102" s="472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2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2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2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2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2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2"/>
      <c r="DJ102" s="50">
        <v>148.900000000001</v>
      </c>
      <c r="DK102" s="50">
        <v>0</v>
      </c>
      <c r="DL102" s="50">
        <v>0</v>
      </c>
      <c r="DM102" s="50">
        <v>0</v>
      </c>
      <c r="DN102" s="472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2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2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2"/>
      <c r="ED102" s="50">
        <v>63.000000000001364</v>
      </c>
      <c r="EE102" s="50">
        <v>0</v>
      </c>
      <c r="EF102" s="50">
        <v>0</v>
      </c>
      <c r="EG102" s="50">
        <v>0</v>
      </c>
      <c r="EH102" s="472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2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2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2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2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2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2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2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2"/>
      <c r="FW102" s="50">
        <v>67.349999999999682</v>
      </c>
      <c r="FX102" s="50">
        <v>0</v>
      </c>
      <c r="FY102" s="50">
        <v>0</v>
      </c>
      <c r="FZ102" s="50">
        <v>0</v>
      </c>
      <c r="GA102" s="472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2"/>
      <c r="GG102" s="50">
        <v>154.82499999999982</v>
      </c>
      <c r="GH102" s="50">
        <v>0</v>
      </c>
      <c r="GI102" s="50">
        <v>0</v>
      </c>
      <c r="GJ102" s="50">
        <v>0</v>
      </c>
      <c r="GK102" s="472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2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2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754</v>
      </c>
      <c r="B103" s="46">
        <f t="shared" si="2"/>
        <v>53851.825000000026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2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2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72"/>
      <c r="S103" s="460">
        <v>53.5</v>
      </c>
      <c r="T103" s="50">
        <v>77.849999999999966</v>
      </c>
      <c r="U103" s="510">
        <v>235.12500000000017</v>
      </c>
      <c r="V103" s="50">
        <f>'Punten per wedstrijd'!F102</f>
        <v>181.09999999999991</v>
      </c>
      <c r="W103" s="472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72"/>
      <c r="AC103" s="50">
        <v>102.02499999999992</v>
      </c>
      <c r="AD103" s="50">
        <v>353.25000000000017</v>
      </c>
      <c r="AE103" s="50">
        <v>449.62499999999966</v>
      </c>
      <c r="AF103" s="530">
        <v>920.59999999999945</v>
      </c>
      <c r="AG103" s="472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72"/>
      <c r="AM103" s="50">
        <v>101.50000000000023</v>
      </c>
      <c r="AN103" s="50">
        <v>252.40000000000032</v>
      </c>
      <c r="AO103" s="50">
        <v>418.19999999999993</v>
      </c>
      <c r="AP103" s="50">
        <v>404.39999999999964</v>
      </c>
      <c r="AQ103" s="472"/>
      <c r="AR103" s="50">
        <v>57.8</v>
      </c>
      <c r="AS103" s="50">
        <v>53.700000000001637</v>
      </c>
      <c r="AT103" s="50">
        <v>180.75000000000068</v>
      </c>
      <c r="AU103" s="50">
        <v>301.49999999999909</v>
      </c>
      <c r="AV103" s="472"/>
      <c r="AW103" s="50">
        <v>158.29999999999995</v>
      </c>
      <c r="AX103" s="50">
        <v>0</v>
      </c>
      <c r="AY103" s="50">
        <v>95.850000000001501</v>
      </c>
      <c r="AZ103" s="50">
        <v>455.49999999999909</v>
      </c>
      <c r="BA103" s="472"/>
      <c r="BB103" s="50">
        <v>58.300000000000068</v>
      </c>
      <c r="BC103" s="50">
        <v>0</v>
      </c>
      <c r="BD103" s="50">
        <v>185.25000000000068</v>
      </c>
      <c r="BE103" s="50">
        <v>374.39999999999873</v>
      </c>
      <c r="BF103" s="472"/>
      <c r="BG103" s="50">
        <v>55.850000000000136</v>
      </c>
      <c r="BH103" s="50">
        <v>88.650000000001455</v>
      </c>
      <c r="BI103" s="50">
        <v>195.00000000000136</v>
      </c>
      <c r="BJ103" s="50">
        <v>295.99999999999909</v>
      </c>
      <c r="BK103" s="472"/>
      <c r="BL103" s="50">
        <v>81.250000000000227</v>
      </c>
      <c r="BM103" s="50">
        <v>0</v>
      </c>
      <c r="BN103" s="50">
        <v>35.925000000001091</v>
      </c>
      <c r="BO103" s="50">
        <v>440.49999999999818</v>
      </c>
      <c r="BP103" s="472"/>
      <c r="BQ103" s="50">
        <v>89.525000000000318</v>
      </c>
      <c r="BR103" s="50">
        <v>60.700000000001637</v>
      </c>
      <c r="BS103" s="50">
        <v>245.32500000000164</v>
      </c>
      <c r="BT103" s="50">
        <v>363.29999999999836</v>
      </c>
      <c r="BU103" s="472"/>
      <c r="BV103" s="50">
        <v>26.400000000000091</v>
      </c>
      <c r="BW103" s="50">
        <v>0</v>
      </c>
      <c r="BX103" s="50">
        <v>719.17500000000041</v>
      </c>
      <c r="BY103" s="50">
        <v>598.19999999999891</v>
      </c>
      <c r="BZ103" s="472"/>
      <c r="CA103" s="50">
        <v>64.25</v>
      </c>
      <c r="CB103" s="50">
        <v>0</v>
      </c>
      <c r="CC103" s="50">
        <v>141.29999999999563</v>
      </c>
      <c r="CD103" s="50">
        <v>227.39999999999964</v>
      </c>
      <c r="CE103" s="472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2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2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2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2"/>
      <c r="CZ103" s="50">
        <v>0</v>
      </c>
      <c r="DA103" s="50">
        <v>0</v>
      </c>
      <c r="DB103" s="50">
        <v>155.99999999999727</v>
      </c>
      <c r="DC103" s="50">
        <v>36</v>
      </c>
      <c r="DD103" s="472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2"/>
      <c r="DJ103" s="50">
        <v>58.875000000000227</v>
      </c>
      <c r="DK103" s="50">
        <v>0</v>
      </c>
      <c r="DL103" s="50">
        <v>0</v>
      </c>
      <c r="DM103" s="50">
        <v>0</v>
      </c>
      <c r="DN103" s="472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2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2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2"/>
      <c r="ED103" s="50">
        <v>48.299999999998818</v>
      </c>
      <c r="EE103" s="50">
        <v>0</v>
      </c>
      <c r="EF103" s="50">
        <v>0</v>
      </c>
      <c r="EG103" s="50">
        <v>0</v>
      </c>
      <c r="EH103" s="472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2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2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2"/>
      <c r="EX103" s="50">
        <v>45.549999999998363</v>
      </c>
      <c r="EY103" s="50">
        <v>0</v>
      </c>
      <c r="EZ103" s="50">
        <v>0</v>
      </c>
      <c r="FA103" s="50">
        <v>351</v>
      </c>
      <c r="FB103" s="472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2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2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2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2"/>
      <c r="FW103" s="50">
        <v>2.1000000000001364</v>
      </c>
      <c r="FX103" s="50">
        <v>0</v>
      </c>
      <c r="FY103" s="50">
        <v>0</v>
      </c>
      <c r="FZ103" s="50">
        <v>0</v>
      </c>
      <c r="GA103" s="472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2"/>
      <c r="GG103" s="50">
        <v>48.050000000002001</v>
      </c>
      <c r="GH103" s="50">
        <v>0</v>
      </c>
      <c r="GI103" s="50">
        <v>0</v>
      </c>
      <c r="GJ103" s="50">
        <v>0</v>
      </c>
      <c r="GK103" s="472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2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2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3397</v>
      </c>
      <c r="B104" s="46">
        <f t="shared" si="2"/>
        <v>2316.6499999999992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2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2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72"/>
      <c r="S104" s="460">
        <v>0</v>
      </c>
      <c r="T104" s="50">
        <v>0</v>
      </c>
      <c r="U104" s="510">
        <v>0</v>
      </c>
      <c r="V104" s="50">
        <f>'Punten per wedstrijd'!F103</f>
        <v>502.7999999999995</v>
      </c>
      <c r="W104" s="472"/>
      <c r="X104" s="50">
        <v>0</v>
      </c>
      <c r="Y104" s="50">
        <v>0</v>
      </c>
      <c r="Z104" s="50">
        <v>0</v>
      </c>
      <c r="AA104" s="50">
        <v>170</v>
      </c>
      <c r="AB104" s="472"/>
      <c r="AC104" s="50">
        <v>0</v>
      </c>
      <c r="AD104" s="50">
        <v>0</v>
      </c>
      <c r="AE104" s="50">
        <v>0</v>
      </c>
      <c r="AF104" s="530">
        <v>664.29999999999927</v>
      </c>
      <c r="AG104" s="472"/>
      <c r="AH104" s="50">
        <v>0</v>
      </c>
      <c r="AI104" s="50">
        <v>0</v>
      </c>
      <c r="AJ104" s="50">
        <v>0</v>
      </c>
      <c r="AK104" s="50">
        <v>262.05000000000064</v>
      </c>
      <c r="AL104" s="472"/>
      <c r="AM104" s="50"/>
      <c r="AN104" s="50"/>
      <c r="AO104" s="50"/>
      <c r="AP104" s="50"/>
      <c r="AQ104" s="472"/>
      <c r="AR104" s="50"/>
      <c r="AS104" s="50"/>
      <c r="AT104" s="50"/>
      <c r="AU104" s="50"/>
      <c r="AV104" s="472"/>
      <c r="AW104" s="50"/>
      <c r="AX104" s="50"/>
      <c r="AY104" s="50"/>
      <c r="AZ104" s="50"/>
      <c r="BA104" s="472"/>
      <c r="BB104" s="50"/>
      <c r="BC104" s="50"/>
      <c r="BD104" s="50"/>
      <c r="BE104" s="50"/>
      <c r="BF104" s="472"/>
      <c r="BG104" s="50"/>
      <c r="BH104" s="50"/>
      <c r="BI104" s="50"/>
      <c r="BJ104" s="50"/>
      <c r="BK104" s="472"/>
      <c r="BL104" s="50"/>
      <c r="BM104" s="50"/>
      <c r="BN104" s="50"/>
      <c r="BO104" s="50"/>
      <c r="BP104" s="472"/>
      <c r="BQ104" s="50"/>
      <c r="BR104" s="50"/>
      <c r="BS104" s="50"/>
      <c r="BT104" s="50"/>
      <c r="BU104" s="472"/>
      <c r="BV104" s="50"/>
      <c r="BW104" s="50"/>
      <c r="BX104" s="50"/>
      <c r="BY104" s="50"/>
      <c r="BZ104" s="472"/>
      <c r="CA104" s="50"/>
      <c r="CB104" s="50"/>
      <c r="CC104" s="50"/>
      <c r="CD104" s="50"/>
      <c r="CE104" s="472"/>
      <c r="CF104" s="50"/>
      <c r="CG104" s="50"/>
      <c r="CH104" s="50"/>
      <c r="CI104" s="50"/>
      <c r="CJ104" s="472"/>
      <c r="CK104" s="50"/>
      <c r="CL104" s="50"/>
      <c r="CM104" s="50"/>
      <c r="CN104" s="50"/>
      <c r="CO104" s="472"/>
      <c r="CP104" s="50"/>
      <c r="CQ104" s="50"/>
      <c r="CR104" s="50"/>
      <c r="CS104" s="50"/>
      <c r="CT104" s="472"/>
      <c r="CU104" s="50"/>
      <c r="CV104" s="50"/>
      <c r="CW104" s="50"/>
      <c r="CX104" s="50"/>
      <c r="CY104" s="472"/>
      <c r="CZ104" s="50"/>
      <c r="DA104" s="50"/>
      <c r="DB104" s="50"/>
      <c r="DC104" s="50"/>
      <c r="DD104" s="472"/>
      <c r="DE104" s="50"/>
      <c r="DF104" s="50"/>
      <c r="DG104" s="50"/>
      <c r="DH104" s="50"/>
      <c r="DI104" s="472"/>
      <c r="DJ104" s="50"/>
      <c r="DK104" s="50"/>
      <c r="DL104" s="50"/>
      <c r="DM104" s="50"/>
      <c r="DN104" s="472"/>
      <c r="DO104" s="50"/>
      <c r="DP104" s="50"/>
      <c r="DQ104" s="50"/>
      <c r="DR104" s="50"/>
      <c r="DS104" s="472"/>
      <c r="DT104" s="50"/>
      <c r="DU104" s="50"/>
      <c r="DV104" s="50"/>
      <c r="DW104" s="50"/>
      <c r="DX104" s="472"/>
      <c r="DY104" s="50"/>
      <c r="DZ104" s="50"/>
      <c r="EA104" s="50"/>
      <c r="EB104" s="50"/>
      <c r="EC104" s="472"/>
      <c r="ED104" s="50"/>
      <c r="EE104" s="50"/>
      <c r="EF104" s="50"/>
      <c r="EG104" s="50"/>
      <c r="EH104" s="472"/>
      <c r="EI104" s="50"/>
      <c r="EJ104" s="50"/>
      <c r="EK104" s="50"/>
      <c r="EL104" s="50"/>
      <c r="EM104" s="472"/>
      <c r="EN104" s="50"/>
      <c r="EO104" s="50"/>
      <c r="EP104" s="50"/>
      <c r="EQ104" s="50"/>
      <c r="ER104" s="472"/>
      <c r="ES104" s="50"/>
      <c r="ET104" s="50"/>
      <c r="EU104" s="50"/>
      <c r="EV104" s="50"/>
      <c r="EW104" s="472"/>
      <c r="EX104" s="50"/>
      <c r="EY104" s="50"/>
      <c r="EZ104" s="50"/>
      <c r="FA104" s="50"/>
      <c r="FB104" s="472"/>
      <c r="FC104" s="50"/>
      <c r="FD104" s="50"/>
      <c r="FE104" s="50"/>
      <c r="FF104" s="50"/>
      <c r="FG104" s="472"/>
      <c r="FH104" s="50"/>
      <c r="FI104" s="50"/>
      <c r="FJ104" s="50"/>
      <c r="FK104" s="50"/>
      <c r="FL104" s="472"/>
      <c r="FM104" s="50"/>
      <c r="FN104" s="50"/>
      <c r="FO104" s="50"/>
      <c r="FP104" s="50"/>
      <c r="FQ104" s="472"/>
      <c r="FR104" s="50"/>
      <c r="FS104" s="50"/>
      <c r="FT104" s="50"/>
      <c r="FU104" s="50"/>
      <c r="FV104" s="472"/>
      <c r="FW104" s="50"/>
      <c r="FX104" s="50"/>
      <c r="FY104" s="50"/>
      <c r="FZ104" s="50"/>
      <c r="GA104" s="472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2023</v>
      </c>
      <c r="B105" s="46">
        <f t="shared" si="2"/>
        <v>41996.187500000036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2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2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72"/>
      <c r="S105" s="460">
        <v>0</v>
      </c>
      <c r="T105" s="50">
        <v>122.75</v>
      </c>
      <c r="U105" s="510">
        <v>141.75</v>
      </c>
      <c r="V105" s="50">
        <f>'Punten per wedstrijd'!F104</f>
        <v>147.30000000000018</v>
      </c>
      <c r="W105" s="472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72"/>
      <c r="AC105" s="50">
        <v>0</v>
      </c>
      <c r="AD105" s="50">
        <v>372.95000000000005</v>
      </c>
      <c r="AE105" s="50">
        <v>683.39999999999986</v>
      </c>
      <c r="AF105" s="530">
        <v>1273.1999999999998</v>
      </c>
      <c r="AG105" s="472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72"/>
      <c r="AM105" s="50">
        <v>0</v>
      </c>
      <c r="AN105" s="50">
        <v>0</v>
      </c>
      <c r="AO105" s="50">
        <v>339.2250000000015</v>
      </c>
      <c r="AP105" s="50">
        <v>295.44999999999891</v>
      </c>
      <c r="AQ105" s="472"/>
      <c r="AR105" s="50">
        <v>0</v>
      </c>
      <c r="AS105" s="50">
        <v>0</v>
      </c>
      <c r="AT105" s="50">
        <v>316.42500000000109</v>
      </c>
      <c r="AU105" s="50">
        <v>336.09999999999854</v>
      </c>
      <c r="AV105" s="472"/>
      <c r="AW105" s="50">
        <v>0</v>
      </c>
      <c r="AX105" s="50">
        <v>0</v>
      </c>
      <c r="AY105" s="50">
        <v>110.02500000000123</v>
      </c>
      <c r="AZ105" s="50">
        <v>664.40000000000055</v>
      </c>
      <c r="BA105" s="472"/>
      <c r="BB105" s="50">
        <v>0</v>
      </c>
      <c r="BC105" s="50">
        <v>0</v>
      </c>
      <c r="BD105" s="50">
        <v>161.62500000000136</v>
      </c>
      <c r="BE105" s="50">
        <v>158.39999999999873</v>
      </c>
      <c r="BF105" s="472"/>
      <c r="BG105" s="50">
        <v>0</v>
      </c>
      <c r="BH105" s="50">
        <v>0</v>
      </c>
      <c r="BI105" s="50">
        <v>212.17500000000109</v>
      </c>
      <c r="BJ105" s="50">
        <v>149.99999999999909</v>
      </c>
      <c r="BK105" s="472"/>
      <c r="BL105" s="50">
        <v>0</v>
      </c>
      <c r="BM105" s="50">
        <v>0</v>
      </c>
      <c r="BN105" s="50">
        <v>75.225000000001501</v>
      </c>
      <c r="BO105" s="50">
        <v>195.04999999999927</v>
      </c>
      <c r="BP105" s="472"/>
      <c r="BQ105" s="50">
        <v>0</v>
      </c>
      <c r="BR105" s="50">
        <v>0</v>
      </c>
      <c r="BS105" s="50">
        <v>239.70000000000164</v>
      </c>
      <c r="BT105" s="50">
        <v>209.24999999999818</v>
      </c>
      <c r="BU105" s="472"/>
      <c r="BV105" s="50">
        <v>0</v>
      </c>
      <c r="BW105" s="50">
        <v>0</v>
      </c>
      <c r="BX105" s="50">
        <v>541.27500000000123</v>
      </c>
      <c r="BY105" s="50">
        <v>601.49999999999909</v>
      </c>
      <c r="BZ105" s="472"/>
      <c r="CA105" s="50">
        <v>0</v>
      </c>
      <c r="CB105" s="50">
        <v>0</v>
      </c>
      <c r="CC105" s="50">
        <v>131.62500000000546</v>
      </c>
      <c r="CD105" s="50">
        <v>130.00000000000091</v>
      </c>
      <c r="CE105" s="472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2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2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2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2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2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2"/>
      <c r="DJ105" s="50">
        <v>0</v>
      </c>
      <c r="DK105" s="50">
        <v>0</v>
      </c>
      <c r="DL105" s="50">
        <v>0</v>
      </c>
      <c r="DM105" s="50">
        <v>0</v>
      </c>
      <c r="DN105" s="472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2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2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2"/>
      <c r="ED105" s="50">
        <v>0</v>
      </c>
      <c r="EE105" s="50">
        <v>0</v>
      </c>
      <c r="EF105" s="50">
        <v>0</v>
      </c>
      <c r="EG105" s="50">
        <v>0</v>
      </c>
      <c r="EH105" s="472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2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2"/>
      <c r="ES105" s="50">
        <v>0</v>
      </c>
      <c r="ET105" s="50">
        <v>0</v>
      </c>
      <c r="EU105" s="50">
        <v>132.60000000000218</v>
      </c>
      <c r="EV105" s="50">
        <v>0</v>
      </c>
      <c r="EW105" s="472"/>
      <c r="EX105" s="50">
        <v>0</v>
      </c>
      <c r="EY105" s="50">
        <v>0</v>
      </c>
      <c r="EZ105" s="50">
        <v>0</v>
      </c>
      <c r="FA105" s="50">
        <v>247.60000000000946</v>
      </c>
      <c r="FB105" s="472"/>
      <c r="FC105" s="50">
        <v>0</v>
      </c>
      <c r="FD105" s="50">
        <v>0</v>
      </c>
      <c r="FE105" s="50">
        <v>2406.9750000000076</v>
      </c>
      <c r="FF105" s="50">
        <v>3896.5</v>
      </c>
      <c r="FG105" s="472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2"/>
      <c r="FM105" s="50">
        <v>0</v>
      </c>
      <c r="FN105" s="50">
        <v>0</v>
      </c>
      <c r="FO105" s="50">
        <v>0</v>
      </c>
      <c r="FP105" s="50">
        <v>250.00000000000364</v>
      </c>
      <c r="FQ105" s="472"/>
      <c r="FR105" s="50">
        <v>0</v>
      </c>
      <c r="FS105" s="50">
        <v>0</v>
      </c>
      <c r="FT105" s="50">
        <v>0</v>
      </c>
      <c r="FU105" s="50">
        <v>446.89999999999782</v>
      </c>
      <c r="FV105" s="472"/>
      <c r="FW105" s="50">
        <v>0</v>
      </c>
      <c r="FX105" s="50">
        <v>0</v>
      </c>
      <c r="FY105" s="50">
        <v>0</v>
      </c>
      <c r="FZ105" s="50">
        <v>0</v>
      </c>
      <c r="GA105" s="472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2"/>
      <c r="GG105" s="50">
        <v>0</v>
      </c>
      <c r="GH105" s="50">
        <v>0</v>
      </c>
      <c r="GI105" s="50">
        <v>0</v>
      </c>
      <c r="GJ105" s="50">
        <v>0</v>
      </c>
      <c r="GK105" s="472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2"/>
      <c r="GQ105" s="50">
        <v>0</v>
      </c>
      <c r="GR105" s="50">
        <v>0</v>
      </c>
      <c r="GS105" s="50">
        <v>178.125</v>
      </c>
      <c r="GT105" s="50">
        <v>350.49999999999636</v>
      </c>
      <c r="GU105" s="472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60"/>
      <c r="T106" s="50"/>
      <c r="U106" s="510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50"/>
      <c r="AN106" s="50"/>
      <c r="AO106" s="50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50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2"/>
      <c r="GG106" s="50"/>
      <c r="GH106" s="50"/>
      <c r="GI106" s="50"/>
      <c r="GJ106" s="50"/>
      <c r="GK106" s="472"/>
      <c r="GL106" s="50"/>
      <c r="GM106" s="50"/>
      <c r="GN106" s="50"/>
      <c r="GO106" s="50"/>
      <c r="GP106" s="472"/>
      <c r="GQ106" s="50"/>
      <c r="GR106" s="50"/>
      <c r="GS106" s="50"/>
      <c r="GT106" s="50"/>
      <c r="GU106" s="472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38894.86250000025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2"/>
      <c r="I107" s="50">
        <v>79.599999999999994</v>
      </c>
      <c r="J107" s="50">
        <v>0</v>
      </c>
      <c r="K107" s="50">
        <v>0</v>
      </c>
      <c r="L107" s="50">
        <v>0</v>
      </c>
      <c r="M107" s="472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72"/>
      <c r="S107" s="460">
        <v>30.424999999999955</v>
      </c>
      <c r="T107" s="50">
        <v>2.1000000000000227</v>
      </c>
      <c r="U107" s="510">
        <v>199.87499999999983</v>
      </c>
      <c r="V107" s="50">
        <v>0</v>
      </c>
      <c r="W107" s="472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72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72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72"/>
      <c r="AM107" s="50">
        <v>124.64999999999986</v>
      </c>
      <c r="AN107" s="50">
        <v>249.25</v>
      </c>
      <c r="AO107" s="50">
        <v>372.89999999999986</v>
      </c>
      <c r="AP107" s="50">
        <v>423.25</v>
      </c>
      <c r="AQ107" s="472"/>
      <c r="AR107" s="50">
        <v>90.599999999999454</v>
      </c>
      <c r="AS107" s="50">
        <v>14.850000000002183</v>
      </c>
      <c r="AT107" s="50">
        <v>490.57500000000061</v>
      </c>
      <c r="AU107" s="50">
        <v>348.50000000000136</v>
      </c>
      <c r="AV107" s="472"/>
      <c r="AW107" s="50">
        <v>71.074999999999818</v>
      </c>
      <c r="AX107" s="50">
        <v>0</v>
      </c>
      <c r="AY107" s="50">
        <v>72.525000000000546</v>
      </c>
      <c r="AZ107" s="50">
        <v>240.10000000000218</v>
      </c>
      <c r="BA107" s="472"/>
      <c r="BB107" s="50">
        <v>102.39999999999964</v>
      </c>
      <c r="BC107" s="50">
        <v>0</v>
      </c>
      <c r="BD107" s="50">
        <v>230.62500000000068</v>
      </c>
      <c r="BE107" s="50">
        <v>222.00000000000182</v>
      </c>
      <c r="BF107" s="472"/>
      <c r="BG107" s="50">
        <v>100.07500000000005</v>
      </c>
      <c r="BH107" s="50">
        <v>25.850000000000364</v>
      </c>
      <c r="BI107" s="50">
        <v>274.27499999999986</v>
      </c>
      <c r="BJ107" s="50">
        <v>258.00000000000182</v>
      </c>
      <c r="BK107" s="472"/>
      <c r="BL107" s="50">
        <v>52.325000000000045</v>
      </c>
      <c r="BM107" s="50">
        <v>0</v>
      </c>
      <c r="BN107" s="50">
        <v>150.75</v>
      </c>
      <c r="BO107" s="50">
        <v>238.00000000000199</v>
      </c>
      <c r="BP107" s="472"/>
      <c r="BQ107" s="50">
        <v>87.724999999999909</v>
      </c>
      <c r="BR107" s="50">
        <v>70.350000000002183</v>
      </c>
      <c r="BS107" s="50">
        <v>250.57499999999959</v>
      </c>
      <c r="BT107" s="50">
        <v>287.80000000000109</v>
      </c>
      <c r="BU107" s="472"/>
      <c r="BV107" s="50">
        <v>7.8750000000002274</v>
      </c>
      <c r="BW107" s="50">
        <v>0</v>
      </c>
      <c r="BX107" s="50">
        <v>537.67500000000041</v>
      </c>
      <c r="BY107" s="50">
        <v>546.04999999999927</v>
      </c>
      <c r="BZ107" s="472"/>
      <c r="CA107" s="50">
        <v>86.800000000000409</v>
      </c>
      <c r="CB107" s="50">
        <v>0</v>
      </c>
      <c r="CC107" s="50">
        <v>157.42500000000109</v>
      </c>
      <c r="CD107" s="50">
        <v>210.30000000000018</v>
      </c>
      <c r="CE107" s="472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2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2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2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2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2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2"/>
      <c r="DJ107" s="50">
        <v>77.900000000000546</v>
      </c>
      <c r="DK107" s="50">
        <v>0</v>
      </c>
      <c r="DL107" s="50">
        <v>0</v>
      </c>
      <c r="DM107" s="50">
        <v>0</v>
      </c>
      <c r="DN107" s="472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2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2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2"/>
      <c r="ED107" s="50">
        <v>31.374999999999091</v>
      </c>
      <c r="EE107" s="50">
        <v>0</v>
      </c>
      <c r="EF107" s="50">
        <v>0</v>
      </c>
      <c r="EG107" s="50">
        <v>0</v>
      </c>
      <c r="EH107" s="472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2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2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2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2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2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2"/>
      <c r="FM107" s="50">
        <v>134.625</v>
      </c>
      <c r="FN107" s="50">
        <v>0</v>
      </c>
      <c r="FO107" s="50">
        <v>0</v>
      </c>
      <c r="FP107" s="50">
        <v>132.99999999999636</v>
      </c>
      <c r="FQ107" s="472"/>
      <c r="FR107" s="50">
        <v>60.274999999999636</v>
      </c>
      <c r="FS107" s="50">
        <v>0</v>
      </c>
      <c r="FT107" s="50">
        <v>0</v>
      </c>
      <c r="FU107" s="50">
        <v>317.5</v>
      </c>
      <c r="FV107" s="472"/>
      <c r="FW107" s="50">
        <v>37.949999999999818</v>
      </c>
      <c r="FX107" s="50">
        <v>0</v>
      </c>
      <c r="FY107" s="50">
        <v>0</v>
      </c>
      <c r="FZ107" s="50">
        <v>0</v>
      </c>
      <c r="GA107" s="472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2"/>
      <c r="GG107" s="50">
        <v>32.125</v>
      </c>
      <c r="GH107" s="50">
        <v>0</v>
      </c>
      <c r="GI107" s="50">
        <v>0</v>
      </c>
      <c r="GJ107" s="50">
        <v>0</v>
      </c>
      <c r="GK107" s="472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2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2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2024</v>
      </c>
      <c r="B108" s="46">
        <f t="shared" si="3"/>
        <v>35333.987499999967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2"/>
      <c r="I108" s="50">
        <v>0</v>
      </c>
      <c r="J108" s="50">
        <v>0</v>
      </c>
      <c r="K108" s="50">
        <v>0</v>
      </c>
      <c r="L108" s="50">
        <v>0</v>
      </c>
      <c r="M108" s="472"/>
      <c r="N108" s="50">
        <v>0</v>
      </c>
      <c r="O108" s="50">
        <v>296.30000000000007</v>
      </c>
      <c r="P108" s="50">
        <v>403.05000000000024</v>
      </c>
      <c r="Q108" s="50">
        <v>0</v>
      </c>
      <c r="R108" s="472"/>
      <c r="S108" s="460">
        <v>0</v>
      </c>
      <c r="T108" s="50">
        <v>132.14999999999998</v>
      </c>
      <c r="U108" s="510">
        <v>261.90000000000038</v>
      </c>
      <c r="V108" s="50">
        <v>0</v>
      </c>
      <c r="W108" s="472"/>
      <c r="X108" s="50">
        <v>0</v>
      </c>
      <c r="Y108" s="50">
        <v>339.64999999999975</v>
      </c>
      <c r="Z108" s="50">
        <v>344.7750000000002</v>
      </c>
      <c r="AA108" s="50">
        <v>0</v>
      </c>
      <c r="AB108" s="472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72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72"/>
      <c r="AM108" s="50">
        <v>0</v>
      </c>
      <c r="AN108" s="50">
        <v>0</v>
      </c>
      <c r="AO108" s="50">
        <v>492.6749999999987</v>
      </c>
      <c r="AP108" s="50">
        <v>377.90000000000055</v>
      </c>
      <c r="AQ108" s="472"/>
      <c r="AR108" s="50">
        <v>0</v>
      </c>
      <c r="AS108" s="50">
        <v>0</v>
      </c>
      <c r="AT108" s="50">
        <v>200.24999999999932</v>
      </c>
      <c r="AU108" s="50">
        <v>436</v>
      </c>
      <c r="AV108" s="472"/>
      <c r="AW108" s="50">
        <v>0</v>
      </c>
      <c r="AX108" s="50">
        <v>0</v>
      </c>
      <c r="AY108" s="50">
        <v>167.17500000000109</v>
      </c>
      <c r="AZ108" s="50">
        <v>353.19999999999982</v>
      </c>
      <c r="BA108" s="472"/>
      <c r="BB108" s="50">
        <v>0</v>
      </c>
      <c r="BC108" s="50">
        <v>0</v>
      </c>
      <c r="BD108" s="50">
        <v>318.82499999999959</v>
      </c>
      <c r="BE108" s="50">
        <v>275.59999999999945</v>
      </c>
      <c r="BF108" s="472"/>
      <c r="BG108" s="50">
        <v>0</v>
      </c>
      <c r="BH108" s="50">
        <v>0</v>
      </c>
      <c r="BI108" s="50">
        <v>347.47500000000082</v>
      </c>
      <c r="BJ108" s="50">
        <v>337.39999999999873</v>
      </c>
      <c r="BK108" s="472"/>
      <c r="BL108" s="50">
        <v>0</v>
      </c>
      <c r="BM108" s="50">
        <v>0</v>
      </c>
      <c r="BN108" s="50">
        <v>137.10000000000014</v>
      </c>
      <c r="BO108" s="50">
        <v>301.19999999999982</v>
      </c>
      <c r="BP108" s="472"/>
      <c r="BQ108" s="50">
        <v>0</v>
      </c>
      <c r="BR108" s="50">
        <v>0</v>
      </c>
      <c r="BS108" s="50">
        <v>340.72500000000014</v>
      </c>
      <c r="BT108" s="50">
        <v>265.49999999999909</v>
      </c>
      <c r="BU108" s="472"/>
      <c r="BV108" s="50">
        <v>0</v>
      </c>
      <c r="BW108" s="50">
        <v>0</v>
      </c>
      <c r="BX108" s="50">
        <v>468.37500000000068</v>
      </c>
      <c r="BY108" s="50">
        <v>565.89999999999873</v>
      </c>
      <c r="BZ108" s="472"/>
      <c r="CA108" s="50">
        <v>0</v>
      </c>
      <c r="CB108" s="50">
        <v>0</v>
      </c>
      <c r="CC108" s="50">
        <v>324.29999999999836</v>
      </c>
      <c r="CD108" s="50">
        <v>223.99999999999909</v>
      </c>
      <c r="CE108" s="472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2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2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2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2"/>
      <c r="CZ108" s="50">
        <v>0</v>
      </c>
      <c r="DA108" s="50">
        <v>0</v>
      </c>
      <c r="DB108" s="50">
        <v>180.75</v>
      </c>
      <c r="DC108" s="50">
        <v>179.99999999999636</v>
      </c>
      <c r="DD108" s="472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2"/>
      <c r="DJ108" s="50">
        <v>0</v>
      </c>
      <c r="DK108" s="50">
        <v>0</v>
      </c>
      <c r="DL108" s="50">
        <v>0</v>
      </c>
      <c r="DM108" s="50">
        <v>0</v>
      </c>
      <c r="DN108" s="472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2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2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2"/>
      <c r="ED108" s="50">
        <v>0</v>
      </c>
      <c r="EE108" s="50">
        <v>0</v>
      </c>
      <c r="EF108" s="50">
        <v>0</v>
      </c>
      <c r="EG108" s="50">
        <v>0</v>
      </c>
      <c r="EH108" s="472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2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2"/>
      <c r="ES108" s="50">
        <v>0</v>
      </c>
      <c r="ET108" s="50">
        <v>0</v>
      </c>
      <c r="EU108" s="50">
        <v>301.20000000000437</v>
      </c>
      <c r="EV108" s="50">
        <v>0</v>
      </c>
      <c r="EW108" s="472"/>
      <c r="EX108" s="50">
        <v>0</v>
      </c>
      <c r="EY108" s="50">
        <v>0</v>
      </c>
      <c r="EZ108" s="50">
        <v>0</v>
      </c>
      <c r="FA108" s="50">
        <v>235.70000000000073</v>
      </c>
      <c r="FB108" s="472"/>
      <c r="FC108" s="50">
        <v>0</v>
      </c>
      <c r="FD108" s="50">
        <v>0</v>
      </c>
      <c r="FE108" s="50">
        <v>1894.2750000000278</v>
      </c>
      <c r="FF108" s="50">
        <v>3365.2</v>
      </c>
      <c r="FG108" s="472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2"/>
      <c r="FM108" s="50">
        <v>0</v>
      </c>
      <c r="FN108" s="50">
        <v>0</v>
      </c>
      <c r="FO108" s="50">
        <v>0</v>
      </c>
      <c r="FP108" s="50">
        <v>161.79999999999927</v>
      </c>
      <c r="FQ108" s="472"/>
      <c r="FR108" s="50">
        <v>0</v>
      </c>
      <c r="FS108" s="50">
        <v>0</v>
      </c>
      <c r="FT108" s="50">
        <v>0</v>
      </c>
      <c r="FU108" s="50">
        <v>415.5</v>
      </c>
      <c r="FV108" s="472"/>
      <c r="FW108" s="50">
        <v>0</v>
      </c>
      <c r="FX108" s="50">
        <v>0</v>
      </c>
      <c r="FY108" s="50">
        <v>0</v>
      </c>
      <c r="FZ108" s="50">
        <v>0</v>
      </c>
      <c r="GA108" s="472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2"/>
      <c r="GG108" s="50">
        <v>0</v>
      </c>
      <c r="GH108" s="50">
        <v>0</v>
      </c>
      <c r="GI108" s="50">
        <v>0</v>
      </c>
      <c r="GJ108" s="50">
        <v>0</v>
      </c>
      <c r="GK108" s="472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2"/>
      <c r="GQ108" s="50">
        <v>0</v>
      </c>
      <c r="GR108" s="50">
        <v>0</v>
      </c>
      <c r="GS108" s="50">
        <v>240</v>
      </c>
      <c r="GT108" s="50">
        <v>213.99999999998545</v>
      </c>
      <c r="GU108" s="472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770</v>
      </c>
      <c r="B109" s="46">
        <f t="shared" si="3"/>
        <v>10600.825000000023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2"/>
      <c r="I109" s="50">
        <v>82.374999999999986</v>
      </c>
      <c r="J109" s="50">
        <v>0</v>
      </c>
      <c r="K109" s="50">
        <v>0</v>
      </c>
      <c r="L109" s="50">
        <v>0</v>
      </c>
      <c r="M109" s="472"/>
      <c r="N109" s="50">
        <v>99.299999999999955</v>
      </c>
      <c r="O109" s="50">
        <v>0</v>
      </c>
      <c r="P109" s="50">
        <v>0</v>
      </c>
      <c r="Q109" s="50">
        <v>0</v>
      </c>
      <c r="R109" s="472"/>
      <c r="S109" s="460">
        <v>37.77499999999992</v>
      </c>
      <c r="T109" s="50">
        <v>0</v>
      </c>
      <c r="U109" s="510">
        <v>0</v>
      </c>
      <c r="V109" s="50">
        <v>0</v>
      </c>
      <c r="W109" s="472"/>
      <c r="X109" s="50">
        <v>69.824999999999932</v>
      </c>
      <c r="Y109" s="50">
        <v>0</v>
      </c>
      <c r="Z109" s="50">
        <v>0</v>
      </c>
      <c r="AA109" s="50">
        <v>0</v>
      </c>
      <c r="AB109" s="472"/>
      <c r="AC109" s="50">
        <v>48.724999999999802</v>
      </c>
      <c r="AD109" s="50">
        <v>0</v>
      </c>
      <c r="AE109" s="50">
        <v>0</v>
      </c>
      <c r="AF109" s="50">
        <v>0</v>
      </c>
      <c r="AG109" s="472"/>
      <c r="AH109" s="50">
        <v>75.025000000000091</v>
      </c>
      <c r="AI109" s="50">
        <v>0</v>
      </c>
      <c r="AJ109" s="50">
        <v>0</v>
      </c>
      <c r="AK109" s="50">
        <v>0</v>
      </c>
      <c r="AL109" s="472"/>
      <c r="AM109" s="50">
        <v>198.07499999999959</v>
      </c>
      <c r="AN109" s="50">
        <v>218.79999999999973</v>
      </c>
      <c r="AO109" s="50">
        <v>0</v>
      </c>
      <c r="AP109" s="50">
        <v>0</v>
      </c>
      <c r="AQ109" s="472"/>
      <c r="AR109" s="50">
        <v>83.65</v>
      </c>
      <c r="AS109" s="50">
        <v>94.349999999997635</v>
      </c>
      <c r="AT109" s="50">
        <v>0</v>
      </c>
      <c r="AU109" s="50">
        <v>0</v>
      </c>
      <c r="AV109" s="472"/>
      <c r="AW109" s="50">
        <v>80.700000000000045</v>
      </c>
      <c r="AX109" s="50">
        <v>0</v>
      </c>
      <c r="AY109" s="50">
        <v>0</v>
      </c>
      <c r="AZ109" s="50">
        <v>0</v>
      </c>
      <c r="BA109" s="472"/>
      <c r="BB109" s="50">
        <v>88.725000000000136</v>
      </c>
      <c r="BC109" s="50">
        <v>0</v>
      </c>
      <c r="BD109" s="50">
        <v>0</v>
      </c>
      <c r="BE109" s="50">
        <v>0</v>
      </c>
      <c r="BF109" s="472"/>
      <c r="BG109" s="50">
        <v>117.02500000000032</v>
      </c>
      <c r="BH109" s="50">
        <v>162.39999999999782</v>
      </c>
      <c r="BI109" s="50">
        <v>0</v>
      </c>
      <c r="BJ109" s="50">
        <v>0</v>
      </c>
      <c r="BK109" s="472"/>
      <c r="BL109" s="50">
        <v>56.400000000000318</v>
      </c>
      <c r="BM109" s="50">
        <v>0</v>
      </c>
      <c r="BN109" s="50">
        <v>0</v>
      </c>
      <c r="BO109" s="50">
        <v>0</v>
      </c>
      <c r="BP109" s="472"/>
      <c r="BQ109" s="50">
        <v>110.17500000000018</v>
      </c>
      <c r="BR109" s="50">
        <v>250.99999999999818</v>
      </c>
      <c r="BS109" s="50">
        <v>0</v>
      </c>
      <c r="BT109" s="50">
        <v>0</v>
      </c>
      <c r="BU109" s="472"/>
      <c r="BV109" s="50">
        <v>120.5125000000005</v>
      </c>
      <c r="BW109" s="50">
        <v>0</v>
      </c>
      <c r="BX109" s="50">
        <v>0</v>
      </c>
      <c r="BY109" s="50">
        <v>0</v>
      </c>
      <c r="BZ109" s="472"/>
      <c r="CA109" s="50">
        <v>107.12500000000068</v>
      </c>
      <c r="CB109" s="50">
        <v>0</v>
      </c>
      <c r="CC109" s="50">
        <v>0</v>
      </c>
      <c r="CD109" s="50">
        <v>0</v>
      </c>
      <c r="CE109" s="472"/>
      <c r="CF109" s="50">
        <v>150.087500000001</v>
      </c>
      <c r="CG109" s="50">
        <v>0</v>
      </c>
      <c r="CH109" s="50">
        <v>0</v>
      </c>
      <c r="CI109" s="50">
        <v>0</v>
      </c>
      <c r="CJ109" s="472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2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2"/>
      <c r="CU109" s="50">
        <v>70.750000000000909</v>
      </c>
      <c r="CV109" s="50">
        <v>0</v>
      </c>
      <c r="CW109" s="50">
        <v>0</v>
      </c>
      <c r="CX109" s="50">
        <v>0</v>
      </c>
      <c r="CY109" s="472"/>
      <c r="CZ109" s="50">
        <v>52.975000000001273</v>
      </c>
      <c r="DA109" s="50">
        <v>0</v>
      </c>
      <c r="DB109" s="50">
        <v>0</v>
      </c>
      <c r="DC109" s="50">
        <v>0</v>
      </c>
      <c r="DD109" s="472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2"/>
      <c r="DJ109" s="50">
        <v>45.450000000001182</v>
      </c>
      <c r="DK109" s="50">
        <v>0</v>
      </c>
      <c r="DL109" s="50">
        <v>0</v>
      </c>
      <c r="DM109" s="50">
        <v>0</v>
      </c>
      <c r="DN109" s="472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2"/>
      <c r="DT109" s="50">
        <v>102.52500000000191</v>
      </c>
      <c r="DU109" s="50">
        <v>0</v>
      </c>
      <c r="DV109" s="50">
        <v>0</v>
      </c>
      <c r="DW109" s="50">
        <v>0</v>
      </c>
      <c r="DX109" s="472"/>
      <c r="DY109" s="50">
        <v>716.68750000000091</v>
      </c>
      <c r="DZ109" s="50">
        <v>1683.625</v>
      </c>
      <c r="EA109" s="50">
        <v>0</v>
      </c>
      <c r="EB109" s="50">
        <v>0</v>
      </c>
      <c r="EC109" s="472"/>
      <c r="ED109" s="50">
        <v>75.125000000000909</v>
      </c>
      <c r="EE109" s="50">
        <v>0</v>
      </c>
      <c r="EF109" s="50">
        <v>0</v>
      </c>
      <c r="EG109" s="50">
        <v>0</v>
      </c>
      <c r="EH109" s="472"/>
      <c r="EI109" s="50">
        <v>24.875</v>
      </c>
      <c r="EJ109" s="50">
        <v>0</v>
      </c>
      <c r="EK109" s="50">
        <v>0</v>
      </c>
      <c r="EL109" s="50">
        <v>0</v>
      </c>
      <c r="EM109" s="472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2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2"/>
      <c r="EX109" s="50">
        <v>109.72500000000218</v>
      </c>
      <c r="EY109" s="50">
        <v>0</v>
      </c>
      <c r="EZ109" s="50">
        <v>0</v>
      </c>
      <c r="FA109" s="50">
        <v>0</v>
      </c>
      <c r="FB109" s="472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2"/>
      <c r="FH109" s="50">
        <v>52.400000000001455</v>
      </c>
      <c r="FI109" s="50">
        <v>0</v>
      </c>
      <c r="FJ109" s="50">
        <v>0</v>
      </c>
      <c r="FK109" s="50">
        <v>0</v>
      </c>
      <c r="FL109" s="472"/>
      <c r="FM109" s="50">
        <v>119.32500000000255</v>
      </c>
      <c r="FN109" s="50">
        <v>0</v>
      </c>
      <c r="FO109" s="50">
        <v>0</v>
      </c>
      <c r="FP109" s="50">
        <v>0</v>
      </c>
      <c r="FQ109" s="472"/>
      <c r="FR109" s="50">
        <v>21.400000000001455</v>
      </c>
      <c r="FS109" s="50">
        <v>0</v>
      </c>
      <c r="FT109" s="50">
        <v>0</v>
      </c>
      <c r="FU109" s="50">
        <v>0</v>
      </c>
      <c r="FV109" s="472"/>
      <c r="FW109" s="50">
        <v>3.7500000000004547</v>
      </c>
      <c r="FX109" s="50">
        <v>0</v>
      </c>
      <c r="FY109" s="50">
        <v>0</v>
      </c>
      <c r="FZ109" s="50">
        <v>0</v>
      </c>
      <c r="GA109" s="472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2"/>
      <c r="GG109" s="50">
        <v>74.675000000000182</v>
      </c>
      <c r="GH109" s="50">
        <v>0</v>
      </c>
      <c r="GI109" s="50">
        <v>0</v>
      </c>
      <c r="GJ109" s="50">
        <v>0</v>
      </c>
      <c r="GK109" s="472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2"/>
      <c r="GQ109" s="50">
        <v>62.500000000003638</v>
      </c>
      <c r="GR109" s="50">
        <v>148</v>
      </c>
      <c r="GS109" s="50">
        <v>0</v>
      </c>
      <c r="GT109" s="50">
        <v>0</v>
      </c>
      <c r="GU109" s="472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9330.8374999999942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2"/>
      <c r="I110" s="50">
        <v>12.5</v>
      </c>
      <c r="J110" s="50">
        <v>0</v>
      </c>
      <c r="K110" s="50">
        <v>0</v>
      </c>
      <c r="L110" s="50">
        <v>0</v>
      </c>
      <c r="M110" s="472"/>
      <c r="N110" s="50">
        <v>81.674999999999955</v>
      </c>
      <c r="O110" s="50">
        <v>0</v>
      </c>
      <c r="P110" s="50">
        <v>0</v>
      </c>
      <c r="Q110" s="50">
        <v>0</v>
      </c>
      <c r="R110" s="472"/>
      <c r="S110" s="460">
        <v>26.249999999999943</v>
      </c>
      <c r="T110" s="50">
        <v>0</v>
      </c>
      <c r="U110" s="510">
        <v>0</v>
      </c>
      <c r="V110" s="50">
        <v>0</v>
      </c>
      <c r="W110" s="472"/>
      <c r="X110" s="50">
        <v>86.624999999999886</v>
      </c>
      <c r="Y110" s="50">
        <v>0</v>
      </c>
      <c r="Z110" s="50">
        <v>0</v>
      </c>
      <c r="AA110" s="50">
        <v>0</v>
      </c>
      <c r="AB110" s="472"/>
      <c r="AC110" s="50">
        <v>89.224999999999852</v>
      </c>
      <c r="AD110" s="50">
        <v>0</v>
      </c>
      <c r="AE110" s="50">
        <v>0</v>
      </c>
      <c r="AF110" s="50">
        <v>0</v>
      </c>
      <c r="AG110" s="472"/>
      <c r="AH110" s="50">
        <v>24.800000000000182</v>
      </c>
      <c r="AI110" s="50">
        <v>0</v>
      </c>
      <c r="AJ110" s="50">
        <v>0</v>
      </c>
      <c r="AK110" s="50">
        <v>0</v>
      </c>
      <c r="AL110" s="472"/>
      <c r="AM110" s="50">
        <v>98.325000000000159</v>
      </c>
      <c r="AN110" s="50">
        <v>148.34999999999991</v>
      </c>
      <c r="AO110" s="50">
        <v>0</v>
      </c>
      <c r="AP110" s="50">
        <v>0</v>
      </c>
      <c r="AQ110" s="472"/>
      <c r="AR110" s="50">
        <v>15.100000000000136</v>
      </c>
      <c r="AS110" s="50">
        <v>39.25</v>
      </c>
      <c r="AT110" s="50">
        <v>0</v>
      </c>
      <c r="AU110" s="50">
        <v>0</v>
      </c>
      <c r="AV110" s="472"/>
      <c r="AW110" s="50">
        <v>93.900000000000091</v>
      </c>
      <c r="AX110" s="50">
        <v>0</v>
      </c>
      <c r="AY110" s="50">
        <v>0</v>
      </c>
      <c r="AZ110" s="50">
        <v>0</v>
      </c>
      <c r="BA110" s="472"/>
      <c r="BB110" s="50">
        <v>67.900000000000205</v>
      </c>
      <c r="BC110" s="50">
        <v>0</v>
      </c>
      <c r="BD110" s="50">
        <v>0</v>
      </c>
      <c r="BE110" s="50">
        <v>0</v>
      </c>
      <c r="BF110" s="472"/>
      <c r="BG110" s="50">
        <v>103.125</v>
      </c>
      <c r="BH110" s="50">
        <v>92.25</v>
      </c>
      <c r="BI110" s="50">
        <v>0</v>
      </c>
      <c r="BJ110" s="50">
        <v>0</v>
      </c>
      <c r="BK110" s="472"/>
      <c r="BL110" s="50">
        <v>84.974999999999454</v>
      </c>
      <c r="BM110" s="50">
        <v>0</v>
      </c>
      <c r="BN110" s="50">
        <v>0</v>
      </c>
      <c r="BO110" s="50">
        <v>0</v>
      </c>
      <c r="BP110" s="472"/>
      <c r="BQ110" s="50">
        <v>96.124999999999545</v>
      </c>
      <c r="BR110" s="50">
        <v>142.5</v>
      </c>
      <c r="BS110" s="50">
        <v>0</v>
      </c>
      <c r="BT110" s="50">
        <v>0</v>
      </c>
      <c r="BU110" s="472"/>
      <c r="BV110" s="50">
        <v>61.249999999999545</v>
      </c>
      <c r="BW110" s="50">
        <v>0</v>
      </c>
      <c r="BX110" s="50">
        <v>0</v>
      </c>
      <c r="BY110" s="50">
        <v>0</v>
      </c>
      <c r="BZ110" s="472"/>
      <c r="CA110" s="50">
        <v>29.224999999999909</v>
      </c>
      <c r="CB110" s="50">
        <v>0</v>
      </c>
      <c r="CC110" s="50">
        <v>0</v>
      </c>
      <c r="CD110" s="50">
        <v>0</v>
      </c>
      <c r="CE110" s="472"/>
      <c r="CF110" s="50">
        <v>111.69999999999959</v>
      </c>
      <c r="CG110" s="50">
        <v>0</v>
      </c>
      <c r="CH110" s="50">
        <v>0</v>
      </c>
      <c r="CI110" s="50">
        <v>0</v>
      </c>
      <c r="CJ110" s="472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2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2"/>
      <c r="CU110" s="50">
        <v>59.324999999999136</v>
      </c>
      <c r="CV110" s="50">
        <v>0</v>
      </c>
      <c r="CW110" s="50">
        <v>0</v>
      </c>
      <c r="CX110" s="50">
        <v>0</v>
      </c>
      <c r="CY110" s="472"/>
      <c r="CZ110" s="50">
        <v>72.124999999999545</v>
      </c>
      <c r="DA110" s="50">
        <v>0</v>
      </c>
      <c r="DB110" s="50">
        <v>0</v>
      </c>
      <c r="DC110" s="50">
        <v>0</v>
      </c>
      <c r="DD110" s="472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2"/>
      <c r="DJ110" s="50">
        <v>69.324999999999363</v>
      </c>
      <c r="DK110" s="50">
        <v>0</v>
      </c>
      <c r="DL110" s="50">
        <v>0</v>
      </c>
      <c r="DM110" s="50">
        <v>0</v>
      </c>
      <c r="DN110" s="472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2"/>
      <c r="DT110" s="50">
        <v>150.07500000000027</v>
      </c>
      <c r="DU110" s="50">
        <v>0</v>
      </c>
      <c r="DV110" s="50">
        <v>0</v>
      </c>
      <c r="DW110" s="50">
        <v>0</v>
      </c>
      <c r="DX110" s="472"/>
      <c r="DY110" s="50">
        <v>468.125</v>
      </c>
      <c r="DZ110" s="50">
        <v>1286.4000000000005</v>
      </c>
      <c r="EA110" s="50">
        <v>0</v>
      </c>
      <c r="EB110" s="50">
        <v>0</v>
      </c>
      <c r="EC110" s="472"/>
      <c r="ED110" s="50">
        <v>41.674999999999727</v>
      </c>
      <c r="EE110" s="50">
        <v>0</v>
      </c>
      <c r="EF110" s="50">
        <v>0</v>
      </c>
      <c r="EG110" s="50">
        <v>0</v>
      </c>
      <c r="EH110" s="472"/>
      <c r="EI110" s="50">
        <v>33.899999999999636</v>
      </c>
      <c r="EJ110" s="50">
        <v>0</v>
      </c>
      <c r="EK110" s="50">
        <v>0</v>
      </c>
      <c r="EL110" s="50">
        <v>0</v>
      </c>
      <c r="EM110" s="472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2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2"/>
      <c r="EX110" s="50">
        <v>85.75</v>
      </c>
      <c r="EY110" s="50">
        <v>0</v>
      </c>
      <c r="EZ110" s="50">
        <v>0</v>
      </c>
      <c r="FA110" s="50">
        <v>0</v>
      </c>
      <c r="FB110" s="472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2"/>
      <c r="FH110" s="50">
        <v>33.5</v>
      </c>
      <c r="FI110" s="50">
        <v>72</v>
      </c>
      <c r="FJ110" s="50">
        <v>0</v>
      </c>
      <c r="FK110" s="50">
        <v>0</v>
      </c>
      <c r="FL110" s="472"/>
      <c r="FM110" s="50">
        <v>147.125</v>
      </c>
      <c r="FN110" s="50">
        <v>0</v>
      </c>
      <c r="FO110" s="50">
        <v>0</v>
      </c>
      <c r="FP110" s="50">
        <v>0</v>
      </c>
      <c r="FQ110" s="472"/>
      <c r="FR110" s="50">
        <v>96.700000000000273</v>
      </c>
      <c r="FS110" s="50">
        <v>0</v>
      </c>
      <c r="FT110" s="50">
        <v>0</v>
      </c>
      <c r="FU110" s="50">
        <v>0</v>
      </c>
      <c r="FV110" s="472"/>
      <c r="FW110" s="50">
        <v>9.4249999999994998</v>
      </c>
      <c r="FX110" s="50">
        <v>0</v>
      </c>
      <c r="FY110" s="50">
        <v>0</v>
      </c>
      <c r="FZ110" s="50">
        <v>0</v>
      </c>
      <c r="GA110" s="472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2"/>
      <c r="GG110" s="50">
        <v>18.250000000001819</v>
      </c>
      <c r="GH110" s="50">
        <v>0</v>
      </c>
      <c r="GI110" s="50">
        <v>0</v>
      </c>
      <c r="GJ110" s="50">
        <v>0</v>
      </c>
      <c r="GK110" s="472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2"/>
      <c r="GQ110" s="50">
        <v>46.875000000000909</v>
      </c>
      <c r="GR110" s="50">
        <v>108.25</v>
      </c>
      <c r="GS110" s="50">
        <v>0</v>
      </c>
      <c r="GT110" s="50">
        <v>0</v>
      </c>
      <c r="GU110" s="472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26850.737499999988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2"/>
      <c r="I111" s="50">
        <v>53.874999999999972</v>
      </c>
      <c r="J111" s="50">
        <v>0</v>
      </c>
      <c r="K111" s="50">
        <v>0</v>
      </c>
      <c r="L111" s="50">
        <v>0</v>
      </c>
      <c r="M111" s="472"/>
      <c r="N111" s="50">
        <v>145.77499999999992</v>
      </c>
      <c r="O111" s="50">
        <v>376.09999999999991</v>
      </c>
      <c r="P111" s="50">
        <v>0</v>
      </c>
      <c r="Q111" s="50">
        <v>0</v>
      </c>
      <c r="R111" s="472"/>
      <c r="S111" s="460">
        <v>26.39999999999992</v>
      </c>
      <c r="T111" s="50">
        <v>165.70000000000005</v>
      </c>
      <c r="U111" s="510">
        <v>0</v>
      </c>
      <c r="V111" s="50">
        <v>0</v>
      </c>
      <c r="W111" s="472"/>
      <c r="X111" s="50">
        <v>56.174999999999955</v>
      </c>
      <c r="Y111" s="50">
        <v>363.49999999999983</v>
      </c>
      <c r="Z111" s="50">
        <v>0</v>
      </c>
      <c r="AA111" s="50">
        <v>0</v>
      </c>
      <c r="AB111" s="472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72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72"/>
      <c r="AM111" s="50">
        <v>147.77499999999998</v>
      </c>
      <c r="AN111" s="50">
        <v>140.75000000000023</v>
      </c>
      <c r="AO111" s="50">
        <v>349.27500000000055</v>
      </c>
      <c r="AP111" s="50">
        <v>0</v>
      </c>
      <c r="AQ111" s="472"/>
      <c r="AR111" s="50">
        <v>108.9375</v>
      </c>
      <c r="AS111" s="50">
        <v>47.800000000000182</v>
      </c>
      <c r="AT111" s="50">
        <v>236.32500000000027</v>
      </c>
      <c r="AU111" s="50">
        <v>0</v>
      </c>
      <c r="AV111" s="472"/>
      <c r="AW111" s="50">
        <v>123.39999999999964</v>
      </c>
      <c r="AX111" s="50">
        <v>0</v>
      </c>
      <c r="AY111" s="50">
        <v>427.65000000000055</v>
      </c>
      <c r="AZ111" s="50">
        <v>0</v>
      </c>
      <c r="BA111" s="472"/>
      <c r="BB111" s="50">
        <v>44.274999999999636</v>
      </c>
      <c r="BC111" s="50">
        <v>0</v>
      </c>
      <c r="BD111" s="50">
        <v>249.375</v>
      </c>
      <c r="BE111" s="50">
        <v>0</v>
      </c>
      <c r="BF111" s="472"/>
      <c r="BG111" s="50">
        <v>108.96249999999986</v>
      </c>
      <c r="BH111" s="50">
        <v>160.75000000000091</v>
      </c>
      <c r="BI111" s="50">
        <v>146.47500000000014</v>
      </c>
      <c r="BJ111" s="50">
        <v>0</v>
      </c>
      <c r="BK111" s="472"/>
      <c r="BL111" s="50">
        <v>52.949999999999818</v>
      </c>
      <c r="BM111" s="50">
        <v>0</v>
      </c>
      <c r="BN111" s="50">
        <v>166.875</v>
      </c>
      <c r="BO111" s="50">
        <v>0</v>
      </c>
      <c r="BP111" s="472"/>
      <c r="BQ111" s="50">
        <v>67.674999999999727</v>
      </c>
      <c r="BR111" s="50">
        <v>140.75</v>
      </c>
      <c r="BS111" s="50">
        <v>375.59999999999945</v>
      </c>
      <c r="BT111" s="50">
        <v>0</v>
      </c>
      <c r="BU111" s="472"/>
      <c r="BV111" s="50">
        <v>86.975000000000136</v>
      </c>
      <c r="BW111" s="50">
        <v>0</v>
      </c>
      <c r="BX111" s="50">
        <v>680.88749999999891</v>
      </c>
      <c r="BY111" s="50">
        <v>0</v>
      </c>
      <c r="BZ111" s="472"/>
      <c r="CA111" s="50">
        <v>54.825000000000045</v>
      </c>
      <c r="CB111" s="50">
        <v>0</v>
      </c>
      <c r="CC111" s="50">
        <v>248.625</v>
      </c>
      <c r="CD111" s="50">
        <v>0</v>
      </c>
      <c r="CE111" s="472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2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2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2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2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2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2"/>
      <c r="DJ111" s="50">
        <v>89.449999999998909</v>
      </c>
      <c r="DK111" s="50">
        <v>0</v>
      </c>
      <c r="DL111" s="50">
        <v>0</v>
      </c>
      <c r="DM111" s="50">
        <v>0</v>
      </c>
      <c r="DN111" s="472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2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2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2"/>
      <c r="ED111" s="50">
        <v>101.80000000000155</v>
      </c>
      <c r="EE111" s="50">
        <v>0</v>
      </c>
      <c r="EF111" s="50">
        <v>0</v>
      </c>
      <c r="EG111" s="50">
        <v>0</v>
      </c>
      <c r="EH111" s="472"/>
      <c r="EI111" s="50">
        <v>31.125000000000455</v>
      </c>
      <c r="EJ111" s="50">
        <v>0</v>
      </c>
      <c r="EK111" s="50">
        <v>109.875</v>
      </c>
      <c r="EL111" s="50">
        <v>0</v>
      </c>
      <c r="EM111" s="472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2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2"/>
      <c r="EX111" s="50">
        <v>105.15000000000236</v>
      </c>
      <c r="EY111" s="50">
        <v>0</v>
      </c>
      <c r="EZ111" s="50">
        <v>0</v>
      </c>
      <c r="FA111" s="50">
        <v>0</v>
      </c>
      <c r="FB111" s="472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2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2"/>
      <c r="FM111" s="50">
        <v>108.62500000000364</v>
      </c>
      <c r="FN111" s="50">
        <v>0</v>
      </c>
      <c r="FO111" s="50">
        <v>0</v>
      </c>
      <c r="FP111" s="50">
        <v>0</v>
      </c>
      <c r="FQ111" s="472"/>
      <c r="FR111" s="50">
        <v>61.400000000003274</v>
      </c>
      <c r="FS111" s="50">
        <v>0</v>
      </c>
      <c r="FT111" s="50">
        <v>0</v>
      </c>
      <c r="FU111" s="50">
        <v>0</v>
      </c>
      <c r="FV111" s="472"/>
      <c r="FW111" s="50">
        <v>34.450000000000045</v>
      </c>
      <c r="FX111" s="50">
        <v>0</v>
      </c>
      <c r="FY111" s="50">
        <v>0</v>
      </c>
      <c r="FZ111" s="50">
        <v>0</v>
      </c>
      <c r="GA111" s="472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2"/>
      <c r="GG111" s="50">
        <v>91.650000000002365</v>
      </c>
      <c r="GH111" s="50">
        <v>0</v>
      </c>
      <c r="GI111" s="50">
        <v>0</v>
      </c>
      <c r="GJ111" s="50">
        <v>0</v>
      </c>
      <c r="GK111" s="472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2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2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2019</v>
      </c>
      <c r="B112" s="46">
        <f t="shared" si="3"/>
        <v>14302.299999999859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2"/>
      <c r="I112" s="50">
        <v>0</v>
      </c>
      <c r="J112" s="50">
        <v>0</v>
      </c>
      <c r="K112" s="50">
        <v>0</v>
      </c>
      <c r="L112" s="50">
        <v>0</v>
      </c>
      <c r="M112" s="472"/>
      <c r="N112" s="50">
        <v>0</v>
      </c>
      <c r="O112" s="50">
        <v>212.60000000000002</v>
      </c>
      <c r="P112" s="50">
        <v>0</v>
      </c>
      <c r="Q112" s="50">
        <v>0</v>
      </c>
      <c r="R112" s="472"/>
      <c r="S112" s="460">
        <v>0</v>
      </c>
      <c r="T112" s="50">
        <v>28.100000000000023</v>
      </c>
      <c r="U112" s="510">
        <v>0</v>
      </c>
      <c r="V112" s="50">
        <v>0</v>
      </c>
      <c r="W112" s="472"/>
      <c r="X112" s="50">
        <v>0</v>
      </c>
      <c r="Y112" s="50">
        <v>290.49999999999989</v>
      </c>
      <c r="Z112" s="50">
        <v>0</v>
      </c>
      <c r="AA112" s="50">
        <v>0</v>
      </c>
      <c r="AB112" s="472"/>
      <c r="AC112" s="50">
        <v>0</v>
      </c>
      <c r="AD112" s="50">
        <v>316.04999999999984</v>
      </c>
      <c r="AE112" s="50">
        <v>0</v>
      </c>
      <c r="AF112" s="50">
        <v>0</v>
      </c>
      <c r="AG112" s="472"/>
      <c r="AH112" s="50">
        <v>0</v>
      </c>
      <c r="AI112" s="50">
        <v>372.80000000000018</v>
      </c>
      <c r="AJ112" s="50">
        <v>0</v>
      </c>
      <c r="AK112" s="50">
        <v>0</v>
      </c>
      <c r="AL112" s="472"/>
      <c r="AM112" s="50">
        <v>0</v>
      </c>
      <c r="AN112" s="50">
        <v>0</v>
      </c>
      <c r="AO112" s="50">
        <v>424.34999999999945</v>
      </c>
      <c r="AP112" s="50">
        <v>0</v>
      </c>
      <c r="AQ112" s="472"/>
      <c r="AR112" s="50">
        <v>0</v>
      </c>
      <c r="AS112" s="50">
        <v>0</v>
      </c>
      <c r="AT112" s="50">
        <v>211.12499999999966</v>
      </c>
      <c r="AU112" s="50">
        <v>0</v>
      </c>
      <c r="AV112" s="472"/>
      <c r="AW112" s="50">
        <v>0</v>
      </c>
      <c r="AX112" s="50">
        <v>0</v>
      </c>
      <c r="AY112" s="50">
        <v>276.00000000000068</v>
      </c>
      <c r="AZ112" s="50">
        <v>0</v>
      </c>
      <c r="BA112" s="472"/>
      <c r="BB112" s="50">
        <v>0</v>
      </c>
      <c r="BC112" s="50">
        <v>0</v>
      </c>
      <c r="BD112" s="50">
        <v>141.52499999999986</v>
      </c>
      <c r="BE112" s="50">
        <v>0</v>
      </c>
      <c r="BF112" s="472"/>
      <c r="BG112" s="50">
        <v>0</v>
      </c>
      <c r="BH112" s="50">
        <v>0</v>
      </c>
      <c r="BI112" s="50">
        <v>281.25000000000068</v>
      </c>
      <c r="BJ112" s="50">
        <v>0</v>
      </c>
      <c r="BK112" s="472"/>
      <c r="BL112" s="50">
        <v>0</v>
      </c>
      <c r="BM112" s="50">
        <v>0</v>
      </c>
      <c r="BN112" s="50">
        <v>10.500000000000682</v>
      </c>
      <c r="BO112" s="50">
        <v>0</v>
      </c>
      <c r="BP112" s="472"/>
      <c r="BQ112" s="50">
        <v>0</v>
      </c>
      <c r="BR112" s="50">
        <v>0</v>
      </c>
      <c r="BS112" s="50">
        <v>189.22499999999945</v>
      </c>
      <c r="BT112" s="50">
        <v>0</v>
      </c>
      <c r="BU112" s="472"/>
      <c r="BV112" s="50">
        <v>0</v>
      </c>
      <c r="BW112" s="50">
        <v>0</v>
      </c>
      <c r="BX112" s="50">
        <v>379.5</v>
      </c>
      <c r="BY112" s="50">
        <v>0</v>
      </c>
      <c r="BZ112" s="472"/>
      <c r="CA112" s="50">
        <v>0</v>
      </c>
      <c r="CB112" s="50">
        <v>0</v>
      </c>
      <c r="CC112" s="50">
        <v>274.12500000000273</v>
      </c>
      <c r="CD112" s="50">
        <v>0</v>
      </c>
      <c r="CE112" s="472"/>
      <c r="CF112" s="50">
        <v>0</v>
      </c>
      <c r="CG112" s="50">
        <v>0</v>
      </c>
      <c r="CH112" s="50">
        <v>297.97499999999945</v>
      </c>
      <c r="CI112" s="50">
        <v>0</v>
      </c>
      <c r="CJ112" s="472"/>
      <c r="CK112" s="50">
        <v>0</v>
      </c>
      <c r="CL112" s="50">
        <v>0</v>
      </c>
      <c r="CM112" s="50">
        <v>301.125</v>
      </c>
      <c r="CN112" s="50">
        <v>0</v>
      </c>
      <c r="CO112" s="472"/>
      <c r="CP112" s="50">
        <v>0</v>
      </c>
      <c r="CQ112" s="50">
        <v>0</v>
      </c>
      <c r="CR112" s="50">
        <v>290.77500000000191</v>
      </c>
      <c r="CS112" s="50">
        <v>0</v>
      </c>
      <c r="CT112" s="472"/>
      <c r="CU112" s="50">
        <v>0</v>
      </c>
      <c r="CV112" s="50">
        <v>0</v>
      </c>
      <c r="CW112" s="50">
        <v>209.47500000000082</v>
      </c>
      <c r="CX112" s="50">
        <v>0</v>
      </c>
      <c r="CY112" s="472"/>
      <c r="CZ112" s="50">
        <v>0</v>
      </c>
      <c r="DA112" s="50">
        <v>0</v>
      </c>
      <c r="DB112" s="50">
        <v>68.249999999997272</v>
      </c>
      <c r="DC112" s="50">
        <v>0</v>
      </c>
      <c r="DD112" s="472"/>
      <c r="DE112" s="50">
        <v>0</v>
      </c>
      <c r="DF112" s="50">
        <v>0</v>
      </c>
      <c r="DG112" s="50">
        <v>1966.349999999996</v>
      </c>
      <c r="DH112" s="50">
        <v>0</v>
      </c>
      <c r="DI112" s="472"/>
      <c r="DJ112" s="50">
        <v>0</v>
      </c>
      <c r="DK112" s="50">
        <v>0</v>
      </c>
      <c r="DL112" s="50">
        <v>0</v>
      </c>
      <c r="DM112" s="50">
        <v>0</v>
      </c>
      <c r="DN112" s="472"/>
      <c r="DO112" s="50">
        <v>0</v>
      </c>
      <c r="DP112" s="50">
        <v>0</v>
      </c>
      <c r="DQ112" s="50">
        <v>361.87499999999591</v>
      </c>
      <c r="DR112" s="50">
        <v>0</v>
      </c>
      <c r="DS112" s="472"/>
      <c r="DT112" s="50">
        <v>0</v>
      </c>
      <c r="DU112" s="50">
        <v>0</v>
      </c>
      <c r="DV112" s="50">
        <v>286.34999999999536</v>
      </c>
      <c r="DW112" s="50">
        <v>0</v>
      </c>
      <c r="DX112" s="472"/>
      <c r="DY112" s="50">
        <v>0</v>
      </c>
      <c r="DZ112" s="50">
        <v>0</v>
      </c>
      <c r="EA112" s="50">
        <v>1843.7999999999233</v>
      </c>
      <c r="EB112" s="50">
        <v>0</v>
      </c>
      <c r="EC112" s="472"/>
      <c r="ED112" s="50">
        <v>0</v>
      </c>
      <c r="EE112" s="50">
        <v>0</v>
      </c>
      <c r="EF112" s="50">
        <v>0</v>
      </c>
      <c r="EG112" s="50">
        <v>0</v>
      </c>
      <c r="EH112" s="472"/>
      <c r="EI112" s="50">
        <v>0</v>
      </c>
      <c r="EJ112" s="50">
        <v>0</v>
      </c>
      <c r="EK112" s="50">
        <v>277.34999999999809</v>
      </c>
      <c r="EL112" s="50">
        <v>0</v>
      </c>
      <c r="EM112" s="472"/>
      <c r="EN112" s="50">
        <v>0</v>
      </c>
      <c r="EO112" s="50">
        <v>0</v>
      </c>
      <c r="EP112" s="50">
        <v>294.22499999999945</v>
      </c>
      <c r="EQ112" s="50">
        <v>0</v>
      </c>
      <c r="ER112" s="472"/>
      <c r="ES112" s="50">
        <v>0</v>
      </c>
      <c r="ET112" s="50">
        <v>0</v>
      </c>
      <c r="EU112" s="50">
        <v>439.57500000000164</v>
      </c>
      <c r="EV112" s="50">
        <v>0</v>
      </c>
      <c r="EW112" s="472"/>
      <c r="EX112" s="50">
        <v>0</v>
      </c>
      <c r="EY112" s="50">
        <v>0</v>
      </c>
      <c r="EZ112" s="50">
        <v>0</v>
      </c>
      <c r="FA112" s="50">
        <v>0</v>
      </c>
      <c r="FB112" s="472"/>
      <c r="FC112" s="50">
        <v>0</v>
      </c>
      <c r="FD112" s="50">
        <v>0</v>
      </c>
      <c r="FE112" s="50">
        <v>1921.2749999999569</v>
      </c>
      <c r="FF112" s="50">
        <v>0</v>
      </c>
      <c r="FG112" s="472"/>
      <c r="FH112" s="50">
        <v>0</v>
      </c>
      <c r="FI112" s="50">
        <v>0</v>
      </c>
      <c r="FJ112" s="50">
        <v>147.00000000000273</v>
      </c>
      <c r="FK112" s="50">
        <v>0</v>
      </c>
      <c r="FL112" s="472"/>
      <c r="FM112" s="50">
        <v>0</v>
      </c>
      <c r="FN112" s="50">
        <v>0</v>
      </c>
      <c r="FO112" s="50">
        <v>0</v>
      </c>
      <c r="FP112" s="50">
        <v>0</v>
      </c>
      <c r="FQ112" s="472"/>
      <c r="FR112" s="50">
        <v>0</v>
      </c>
      <c r="FS112" s="50">
        <v>0</v>
      </c>
      <c r="FT112" s="50">
        <v>0</v>
      </c>
      <c r="FU112" s="50">
        <v>0</v>
      </c>
      <c r="FV112" s="472"/>
      <c r="FW112" s="50">
        <v>0</v>
      </c>
      <c r="FX112" s="50">
        <v>0</v>
      </c>
      <c r="FY112" s="50">
        <v>0</v>
      </c>
      <c r="FZ112" s="50">
        <v>0</v>
      </c>
      <c r="GA112" s="472"/>
      <c r="GB112" s="50">
        <v>0</v>
      </c>
      <c r="GC112" s="50">
        <v>0</v>
      </c>
      <c r="GD112" s="50">
        <v>194.69999999999891</v>
      </c>
      <c r="GE112" s="50">
        <v>0</v>
      </c>
      <c r="GF112" s="472"/>
      <c r="GG112" s="50">
        <v>0</v>
      </c>
      <c r="GH112" s="50">
        <v>0</v>
      </c>
      <c r="GI112" s="50">
        <v>0</v>
      </c>
      <c r="GJ112" s="50">
        <v>0</v>
      </c>
      <c r="GK112" s="472"/>
      <c r="GL112" s="50">
        <v>0</v>
      </c>
      <c r="GM112" s="50">
        <v>0</v>
      </c>
      <c r="GN112" s="50">
        <v>817.94999999999891</v>
      </c>
      <c r="GO112" s="50">
        <v>0</v>
      </c>
      <c r="GP112" s="472"/>
      <c r="GQ112" s="50">
        <v>0</v>
      </c>
      <c r="GR112" s="50">
        <v>0</v>
      </c>
      <c r="GS112" s="50">
        <v>268.49999999999454</v>
      </c>
      <c r="GT112" s="50">
        <v>0</v>
      </c>
      <c r="GU112" s="472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745</v>
      </c>
      <c r="B113" s="46">
        <f t="shared" si="3"/>
        <v>11947.775000000001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2"/>
      <c r="I113" s="50">
        <v>50.624999999999943</v>
      </c>
      <c r="J113" s="50">
        <v>0</v>
      </c>
      <c r="K113" s="50">
        <v>0</v>
      </c>
      <c r="L113" s="50">
        <v>0</v>
      </c>
      <c r="M113" s="472"/>
      <c r="N113" s="50">
        <v>61.249999999999943</v>
      </c>
      <c r="O113" s="50">
        <v>0</v>
      </c>
      <c r="P113" s="50">
        <v>0</v>
      </c>
      <c r="Q113" s="50">
        <v>0</v>
      </c>
      <c r="R113" s="472"/>
      <c r="S113" s="460">
        <v>93.25</v>
      </c>
      <c r="T113" s="50">
        <v>0</v>
      </c>
      <c r="U113" s="510">
        <v>0</v>
      </c>
      <c r="V113" s="50">
        <v>0</v>
      </c>
      <c r="W113" s="472"/>
      <c r="X113" s="50">
        <v>51.299999999999955</v>
      </c>
      <c r="Y113" s="50">
        <v>0</v>
      </c>
      <c r="Z113" s="50">
        <v>0</v>
      </c>
      <c r="AA113" s="50">
        <v>0</v>
      </c>
      <c r="AB113" s="472"/>
      <c r="AC113" s="50">
        <v>84.975000000000023</v>
      </c>
      <c r="AD113" s="50">
        <v>0</v>
      </c>
      <c r="AE113" s="50">
        <v>0</v>
      </c>
      <c r="AF113" s="50">
        <v>0</v>
      </c>
      <c r="AG113" s="472"/>
      <c r="AH113" s="50">
        <v>84.774999999999849</v>
      </c>
      <c r="AI113" s="50">
        <v>0</v>
      </c>
      <c r="AJ113" s="50">
        <v>0</v>
      </c>
      <c r="AK113" s="50">
        <v>0</v>
      </c>
      <c r="AL113" s="472"/>
      <c r="AM113" s="50">
        <v>177.9124999999998</v>
      </c>
      <c r="AN113" s="50">
        <v>193.55000000000018</v>
      </c>
      <c r="AO113" s="50">
        <v>0</v>
      </c>
      <c r="AP113" s="50">
        <v>0</v>
      </c>
      <c r="AQ113" s="472"/>
      <c r="AR113" s="50">
        <v>141.89999999999964</v>
      </c>
      <c r="AS113" s="50">
        <v>79.650000000000546</v>
      </c>
      <c r="AT113" s="50">
        <v>0</v>
      </c>
      <c r="AU113" s="50">
        <v>0</v>
      </c>
      <c r="AV113" s="472"/>
      <c r="AW113" s="50">
        <v>107.22499999999945</v>
      </c>
      <c r="AX113" s="50">
        <v>0</v>
      </c>
      <c r="AY113" s="50">
        <v>0</v>
      </c>
      <c r="AZ113" s="50">
        <v>0</v>
      </c>
      <c r="BA113" s="472"/>
      <c r="BB113" s="50">
        <v>75.8624999999995</v>
      </c>
      <c r="BC113" s="50">
        <v>0</v>
      </c>
      <c r="BD113" s="50">
        <v>0</v>
      </c>
      <c r="BE113" s="50">
        <v>0</v>
      </c>
      <c r="BF113" s="472"/>
      <c r="BG113" s="50">
        <v>136.0499999999995</v>
      </c>
      <c r="BH113" s="50">
        <v>225.55000000000018</v>
      </c>
      <c r="BI113" s="50">
        <v>0</v>
      </c>
      <c r="BJ113" s="50">
        <v>0</v>
      </c>
      <c r="BK113" s="472"/>
      <c r="BL113" s="50">
        <v>76.199999999999363</v>
      </c>
      <c r="BM113" s="50">
        <v>0</v>
      </c>
      <c r="BN113" s="50">
        <v>0</v>
      </c>
      <c r="BO113" s="50">
        <v>0</v>
      </c>
      <c r="BP113" s="472"/>
      <c r="BQ113" s="50">
        <v>103.07499999999959</v>
      </c>
      <c r="BR113" s="50">
        <v>221.89999999999964</v>
      </c>
      <c r="BS113" s="50">
        <v>0</v>
      </c>
      <c r="BT113" s="50">
        <v>0</v>
      </c>
      <c r="BU113" s="472"/>
      <c r="BV113" s="50">
        <v>26.274999999999409</v>
      </c>
      <c r="BW113" s="50">
        <v>0</v>
      </c>
      <c r="BX113" s="50">
        <v>0</v>
      </c>
      <c r="BY113" s="50">
        <v>0</v>
      </c>
      <c r="BZ113" s="472"/>
      <c r="CA113" s="50">
        <v>62.937499999999318</v>
      </c>
      <c r="CB113" s="50">
        <v>0</v>
      </c>
      <c r="CC113" s="50">
        <v>0</v>
      </c>
      <c r="CD113" s="50">
        <v>0</v>
      </c>
      <c r="CE113" s="472"/>
      <c r="CF113" s="50">
        <v>114.87499999999977</v>
      </c>
      <c r="CG113" s="50">
        <v>0</v>
      </c>
      <c r="CH113" s="50">
        <v>0</v>
      </c>
      <c r="CI113" s="50">
        <v>0</v>
      </c>
      <c r="CJ113" s="472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2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2"/>
      <c r="CU113" s="50">
        <v>81.900000000000546</v>
      </c>
      <c r="CV113" s="50">
        <v>0</v>
      </c>
      <c r="CW113" s="50">
        <v>0</v>
      </c>
      <c r="CX113" s="50">
        <v>0</v>
      </c>
      <c r="CY113" s="472"/>
      <c r="CZ113" s="50">
        <v>89.875</v>
      </c>
      <c r="DA113" s="50">
        <v>0</v>
      </c>
      <c r="DB113" s="50">
        <v>0</v>
      </c>
      <c r="DC113" s="50">
        <v>0</v>
      </c>
      <c r="DD113" s="472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2"/>
      <c r="DJ113" s="50">
        <v>43.712500000000546</v>
      </c>
      <c r="DK113" s="50">
        <v>0</v>
      </c>
      <c r="DL113" s="50">
        <v>0</v>
      </c>
      <c r="DM113" s="50">
        <v>0</v>
      </c>
      <c r="DN113" s="472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2"/>
      <c r="DT113" s="50">
        <v>254.00000000000045</v>
      </c>
      <c r="DU113" s="50">
        <v>0</v>
      </c>
      <c r="DV113" s="50">
        <v>0</v>
      </c>
      <c r="DW113" s="50">
        <v>0</v>
      </c>
      <c r="DX113" s="472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2"/>
      <c r="ED113" s="50">
        <v>95.874999999999091</v>
      </c>
      <c r="EE113" s="50">
        <v>0</v>
      </c>
      <c r="EF113" s="50">
        <v>0</v>
      </c>
      <c r="EG113" s="50">
        <v>0</v>
      </c>
      <c r="EH113" s="472"/>
      <c r="EI113" s="50">
        <v>18.725000000000364</v>
      </c>
      <c r="EJ113" s="50">
        <v>0</v>
      </c>
      <c r="EK113" s="50">
        <v>0</v>
      </c>
      <c r="EL113" s="50">
        <v>0</v>
      </c>
      <c r="EM113" s="472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2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2"/>
      <c r="EX113" s="50">
        <v>126.08750000000236</v>
      </c>
      <c r="EY113" s="50">
        <v>0</v>
      </c>
      <c r="EZ113" s="50">
        <v>0</v>
      </c>
      <c r="FA113" s="50">
        <v>0</v>
      </c>
      <c r="FB113" s="472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2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2"/>
      <c r="FM113" s="50">
        <v>113.30000000000109</v>
      </c>
      <c r="FN113" s="50">
        <v>0</v>
      </c>
      <c r="FO113" s="50">
        <v>0</v>
      </c>
      <c r="FP113" s="50">
        <v>0</v>
      </c>
      <c r="FQ113" s="472"/>
      <c r="FR113" s="50">
        <v>7.9125000000012733</v>
      </c>
      <c r="FS113" s="50">
        <v>0</v>
      </c>
      <c r="FT113" s="50">
        <v>0</v>
      </c>
      <c r="FU113" s="50">
        <v>0</v>
      </c>
      <c r="FV113" s="472"/>
      <c r="FW113" s="50">
        <v>23.2999999999995</v>
      </c>
      <c r="FX113" s="50">
        <v>0</v>
      </c>
      <c r="FY113" s="50">
        <v>0</v>
      </c>
      <c r="FZ113" s="50">
        <v>0</v>
      </c>
      <c r="GA113" s="472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2"/>
      <c r="GG113" s="50">
        <v>115.12500000000273</v>
      </c>
      <c r="GH113" s="50">
        <v>0</v>
      </c>
      <c r="GI113" s="50">
        <v>0</v>
      </c>
      <c r="GJ113" s="50">
        <v>0</v>
      </c>
      <c r="GK113" s="472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2"/>
      <c r="GQ113" s="50">
        <v>84.250000000000909</v>
      </c>
      <c r="GR113" s="50">
        <v>124.25</v>
      </c>
      <c r="GS113" s="50">
        <v>0</v>
      </c>
      <c r="GT113" s="50">
        <v>0</v>
      </c>
      <c r="GU113" s="472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775</v>
      </c>
      <c r="B114" s="46">
        <f t="shared" si="3"/>
        <v>3894.1499999999814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2"/>
      <c r="I114" s="50">
        <v>0</v>
      </c>
      <c r="J114" s="50">
        <v>0</v>
      </c>
      <c r="K114" s="50">
        <v>0</v>
      </c>
      <c r="L114" s="50">
        <v>0</v>
      </c>
      <c r="M114" s="472"/>
      <c r="N114" s="50">
        <v>0</v>
      </c>
      <c r="O114" s="50">
        <v>0</v>
      </c>
      <c r="P114" s="50">
        <v>0</v>
      </c>
      <c r="Q114" s="50">
        <v>0</v>
      </c>
      <c r="R114" s="472"/>
      <c r="S114" s="460">
        <v>0</v>
      </c>
      <c r="T114" s="50">
        <v>0</v>
      </c>
      <c r="U114" s="510">
        <v>0</v>
      </c>
      <c r="V114" s="50">
        <v>0</v>
      </c>
      <c r="W114" s="472"/>
      <c r="X114" s="50">
        <v>0</v>
      </c>
      <c r="Y114" s="50">
        <v>0</v>
      </c>
      <c r="Z114" s="50">
        <v>0</v>
      </c>
      <c r="AA114" s="50">
        <v>0</v>
      </c>
      <c r="AB114" s="472"/>
      <c r="AC114" s="50">
        <v>0</v>
      </c>
      <c r="AD114" s="50">
        <v>0</v>
      </c>
      <c r="AE114" s="50">
        <v>0</v>
      </c>
      <c r="AF114" s="50">
        <v>0</v>
      </c>
      <c r="AG114" s="472"/>
      <c r="AH114" s="50">
        <v>0</v>
      </c>
      <c r="AI114" s="50">
        <v>0</v>
      </c>
      <c r="AJ114" s="50">
        <v>0</v>
      </c>
      <c r="AK114" s="50">
        <v>0</v>
      </c>
      <c r="AL114" s="472"/>
      <c r="AM114" s="50">
        <v>115.27499999999986</v>
      </c>
      <c r="AN114" s="50">
        <v>0</v>
      </c>
      <c r="AO114" s="50">
        <v>0</v>
      </c>
      <c r="AP114" s="50">
        <v>0</v>
      </c>
      <c r="AQ114" s="472"/>
      <c r="AR114" s="50">
        <v>63.000000000000114</v>
      </c>
      <c r="AS114" s="50">
        <v>0</v>
      </c>
      <c r="AT114" s="50">
        <v>0</v>
      </c>
      <c r="AU114" s="50">
        <v>0</v>
      </c>
      <c r="AV114" s="472"/>
      <c r="AW114" s="50">
        <v>80.299999999999727</v>
      </c>
      <c r="AX114" s="50">
        <v>0</v>
      </c>
      <c r="AY114" s="50">
        <v>0</v>
      </c>
      <c r="AZ114" s="50">
        <v>0</v>
      </c>
      <c r="BA114" s="472"/>
      <c r="BB114" s="50">
        <v>75.862499999999955</v>
      </c>
      <c r="BC114" s="50">
        <v>0</v>
      </c>
      <c r="BD114" s="50">
        <v>0</v>
      </c>
      <c r="BE114" s="50">
        <v>0</v>
      </c>
      <c r="BF114" s="472"/>
      <c r="BG114" s="50">
        <v>74.537499999999682</v>
      </c>
      <c r="BH114" s="50">
        <v>0</v>
      </c>
      <c r="BI114" s="50">
        <v>0</v>
      </c>
      <c r="BJ114" s="50">
        <v>0</v>
      </c>
      <c r="BK114" s="472"/>
      <c r="BL114" s="50">
        <v>17.024999999999864</v>
      </c>
      <c r="BM114" s="50">
        <v>0</v>
      </c>
      <c r="BN114" s="50">
        <v>0</v>
      </c>
      <c r="BO114" s="50">
        <v>0</v>
      </c>
      <c r="BP114" s="472"/>
      <c r="BQ114" s="50">
        <v>78.887499999999818</v>
      </c>
      <c r="BR114" s="50">
        <v>0</v>
      </c>
      <c r="BS114" s="50">
        <v>0</v>
      </c>
      <c r="BT114" s="50">
        <v>0</v>
      </c>
      <c r="BU114" s="472"/>
      <c r="BV114" s="50">
        <v>28.074999999999818</v>
      </c>
      <c r="BW114" s="50">
        <v>0</v>
      </c>
      <c r="BX114" s="50">
        <v>0</v>
      </c>
      <c r="BY114" s="50">
        <v>0</v>
      </c>
      <c r="BZ114" s="472"/>
      <c r="CA114" s="50">
        <v>100.03749999999991</v>
      </c>
      <c r="CB114" s="50">
        <v>0</v>
      </c>
      <c r="CC114" s="50">
        <v>0</v>
      </c>
      <c r="CD114" s="50">
        <v>0</v>
      </c>
      <c r="CE114" s="472"/>
      <c r="CF114" s="50">
        <v>35.862499999999955</v>
      </c>
      <c r="CG114" s="50">
        <v>0</v>
      </c>
      <c r="CH114" s="50">
        <v>0</v>
      </c>
      <c r="CI114" s="50">
        <v>0</v>
      </c>
      <c r="CJ114" s="472"/>
      <c r="CK114" s="50">
        <v>28.375</v>
      </c>
      <c r="CL114" s="50">
        <v>0</v>
      </c>
      <c r="CM114" s="50">
        <v>0</v>
      </c>
      <c r="CN114" s="50">
        <v>0</v>
      </c>
      <c r="CO114" s="472"/>
      <c r="CP114" s="50">
        <v>43.875000000000227</v>
      </c>
      <c r="CQ114" s="50">
        <v>0</v>
      </c>
      <c r="CR114" s="50">
        <v>0</v>
      </c>
      <c r="CS114" s="50">
        <v>0</v>
      </c>
      <c r="CT114" s="472"/>
      <c r="CU114" s="50">
        <v>99.825000000000045</v>
      </c>
      <c r="CV114" s="50">
        <v>0</v>
      </c>
      <c r="CW114" s="50">
        <v>0</v>
      </c>
      <c r="CX114" s="50">
        <v>0</v>
      </c>
      <c r="CY114" s="472"/>
      <c r="CZ114" s="50">
        <v>61.700000000000273</v>
      </c>
      <c r="DA114" s="50">
        <v>0</v>
      </c>
      <c r="DB114" s="50">
        <v>0</v>
      </c>
      <c r="DC114" s="50">
        <v>0</v>
      </c>
      <c r="DD114" s="472"/>
      <c r="DE114" s="50">
        <v>526.97499999999877</v>
      </c>
      <c r="DF114" s="50">
        <v>0</v>
      </c>
      <c r="DG114" s="50">
        <v>0</v>
      </c>
      <c r="DH114" s="50">
        <v>0</v>
      </c>
      <c r="DI114" s="472"/>
      <c r="DJ114" s="50">
        <v>46.074999999999818</v>
      </c>
      <c r="DK114" s="50">
        <v>0</v>
      </c>
      <c r="DL114" s="50">
        <v>0</v>
      </c>
      <c r="DM114" s="50">
        <v>0</v>
      </c>
      <c r="DN114" s="472"/>
      <c r="DO114" s="50">
        <v>116.02499999999827</v>
      </c>
      <c r="DP114" s="50">
        <v>0</v>
      </c>
      <c r="DQ114" s="50">
        <v>0</v>
      </c>
      <c r="DR114" s="50">
        <v>0</v>
      </c>
      <c r="DS114" s="472"/>
      <c r="DT114" s="50">
        <v>124.89999999999873</v>
      </c>
      <c r="DU114" s="50">
        <v>0</v>
      </c>
      <c r="DV114" s="50">
        <v>0</v>
      </c>
      <c r="DW114" s="50">
        <v>0</v>
      </c>
      <c r="DX114" s="472"/>
      <c r="DY114" s="50">
        <v>538.724999999999</v>
      </c>
      <c r="DZ114" s="50">
        <v>0</v>
      </c>
      <c r="EA114" s="50">
        <v>0</v>
      </c>
      <c r="EB114" s="50">
        <v>0</v>
      </c>
      <c r="EC114" s="472"/>
      <c r="ED114" s="50">
        <v>89.249999999998636</v>
      </c>
      <c r="EE114" s="50">
        <v>0</v>
      </c>
      <c r="EF114" s="50">
        <v>0</v>
      </c>
      <c r="EG114" s="50">
        <v>0</v>
      </c>
      <c r="EH114" s="472"/>
      <c r="EI114" s="50">
        <v>65.524999999998727</v>
      </c>
      <c r="EJ114" s="50">
        <v>0</v>
      </c>
      <c r="EK114" s="50">
        <v>0</v>
      </c>
      <c r="EL114" s="50">
        <v>0</v>
      </c>
      <c r="EM114" s="472"/>
      <c r="EN114" s="50">
        <v>72.099999999999</v>
      </c>
      <c r="EO114" s="50">
        <v>0</v>
      </c>
      <c r="EP114" s="50">
        <v>0</v>
      </c>
      <c r="EQ114" s="50">
        <v>0</v>
      </c>
      <c r="ER114" s="472"/>
      <c r="ES114" s="50">
        <v>105.62499999999909</v>
      </c>
      <c r="ET114" s="50">
        <v>0</v>
      </c>
      <c r="EU114" s="50">
        <v>0</v>
      </c>
      <c r="EV114" s="50">
        <v>0</v>
      </c>
      <c r="EW114" s="472"/>
      <c r="EX114" s="50">
        <v>66.774999999999636</v>
      </c>
      <c r="EY114" s="50">
        <v>0</v>
      </c>
      <c r="EZ114" s="50">
        <v>0</v>
      </c>
      <c r="FA114" s="50">
        <v>0</v>
      </c>
      <c r="FB114" s="472"/>
      <c r="FC114" s="50">
        <v>692.19999999999891</v>
      </c>
      <c r="FD114" s="50">
        <v>0</v>
      </c>
      <c r="FE114" s="50">
        <v>0</v>
      </c>
      <c r="FF114" s="50">
        <v>0</v>
      </c>
      <c r="FG114" s="472"/>
      <c r="FH114" s="50">
        <v>47.112499999999272</v>
      </c>
      <c r="FI114" s="50">
        <v>0</v>
      </c>
      <c r="FJ114" s="50">
        <v>0</v>
      </c>
      <c r="FK114" s="50">
        <v>0</v>
      </c>
      <c r="FL114" s="472"/>
      <c r="FM114" s="50">
        <v>123.63749999999891</v>
      </c>
      <c r="FN114" s="50">
        <v>0</v>
      </c>
      <c r="FO114" s="50">
        <v>0</v>
      </c>
      <c r="FP114" s="50">
        <v>0</v>
      </c>
      <c r="FQ114" s="472"/>
      <c r="FR114" s="50">
        <v>58.599999999999454</v>
      </c>
      <c r="FS114" s="50">
        <v>0</v>
      </c>
      <c r="FT114" s="50">
        <v>0</v>
      </c>
      <c r="FU114" s="50">
        <v>0</v>
      </c>
      <c r="FV114" s="472"/>
      <c r="FW114" s="50">
        <v>49.375000000000227</v>
      </c>
      <c r="FX114" s="50">
        <v>0</v>
      </c>
      <c r="FY114" s="50">
        <v>0</v>
      </c>
      <c r="FZ114" s="50">
        <v>0</v>
      </c>
      <c r="GA114" s="472"/>
      <c r="GB114" s="50">
        <v>63.550000000000182</v>
      </c>
      <c r="GC114" s="50">
        <v>0</v>
      </c>
      <c r="GD114" s="50">
        <v>0</v>
      </c>
      <c r="GE114" s="50">
        <v>0</v>
      </c>
      <c r="GF114" s="472"/>
      <c r="GG114" s="50">
        <v>24.449999999998909</v>
      </c>
      <c r="GH114" s="50">
        <v>0</v>
      </c>
      <c r="GI114" s="50">
        <v>0</v>
      </c>
      <c r="GJ114" s="50">
        <v>0</v>
      </c>
      <c r="GK114" s="472"/>
      <c r="GL114" s="50">
        <v>113.36249999999836</v>
      </c>
      <c r="GM114" s="50">
        <v>0</v>
      </c>
      <c r="GN114" s="50">
        <v>0</v>
      </c>
      <c r="GO114" s="50">
        <v>0</v>
      </c>
      <c r="GP114" s="472"/>
      <c r="GQ114" s="50">
        <v>67.249999999998181</v>
      </c>
      <c r="GR114" s="50">
        <v>0</v>
      </c>
      <c r="GS114" s="50">
        <v>0</v>
      </c>
      <c r="GT114" s="50">
        <v>0</v>
      </c>
      <c r="GU114" s="472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25756.924999999923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2"/>
      <c r="I115" s="50">
        <v>76.249999999999972</v>
      </c>
      <c r="J115" s="50">
        <v>0</v>
      </c>
      <c r="K115" s="50">
        <v>0</v>
      </c>
      <c r="L115" s="50">
        <v>0</v>
      </c>
      <c r="M115" s="472"/>
      <c r="N115" s="50">
        <v>67.249999999999943</v>
      </c>
      <c r="O115" s="50">
        <v>391.05</v>
      </c>
      <c r="P115" s="50">
        <v>0</v>
      </c>
      <c r="Q115" s="50">
        <v>0</v>
      </c>
      <c r="R115" s="472"/>
      <c r="S115" s="460">
        <v>0</v>
      </c>
      <c r="T115" s="50">
        <v>66.150000000000091</v>
      </c>
      <c r="U115" s="510">
        <v>0</v>
      </c>
      <c r="V115" s="50">
        <v>0</v>
      </c>
      <c r="W115" s="472"/>
      <c r="X115" s="50">
        <v>24.425000000000068</v>
      </c>
      <c r="Y115" s="50">
        <v>333.40000000000009</v>
      </c>
      <c r="Z115" s="50">
        <v>0</v>
      </c>
      <c r="AA115" s="50">
        <v>0</v>
      </c>
      <c r="AB115" s="472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72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72"/>
      <c r="AM115" s="50">
        <v>112.5</v>
      </c>
      <c r="AN115" s="50">
        <v>87.700000000000045</v>
      </c>
      <c r="AO115" s="50">
        <v>347.10000000000014</v>
      </c>
      <c r="AP115" s="50">
        <v>0</v>
      </c>
      <c r="AQ115" s="472"/>
      <c r="AR115" s="50">
        <v>134.22499999999999</v>
      </c>
      <c r="AS115" s="50">
        <v>63.750000000001819</v>
      </c>
      <c r="AT115" s="50">
        <v>219.75</v>
      </c>
      <c r="AU115" s="50">
        <v>0</v>
      </c>
      <c r="AV115" s="472"/>
      <c r="AW115" s="50">
        <v>133.75000000000023</v>
      </c>
      <c r="AX115" s="50">
        <v>0</v>
      </c>
      <c r="AY115" s="50">
        <v>372.89999999999918</v>
      </c>
      <c r="AZ115" s="50">
        <v>0</v>
      </c>
      <c r="BA115" s="472"/>
      <c r="BB115" s="50">
        <v>34.875000000000227</v>
      </c>
      <c r="BC115" s="50">
        <v>0</v>
      </c>
      <c r="BD115" s="50">
        <v>166.57500000000027</v>
      </c>
      <c r="BE115" s="50">
        <v>0</v>
      </c>
      <c r="BF115" s="472"/>
      <c r="BG115" s="50">
        <v>39.675000000000409</v>
      </c>
      <c r="BH115" s="50">
        <v>26.000000000000909</v>
      </c>
      <c r="BI115" s="50">
        <v>166.5</v>
      </c>
      <c r="BJ115" s="50">
        <v>0</v>
      </c>
      <c r="BK115" s="472"/>
      <c r="BL115" s="50">
        <v>40.500000000000227</v>
      </c>
      <c r="BM115" s="50">
        <v>0</v>
      </c>
      <c r="BN115" s="50">
        <v>140.09999999999877</v>
      </c>
      <c r="BO115" s="50">
        <v>0</v>
      </c>
      <c r="BP115" s="472"/>
      <c r="BQ115" s="50">
        <v>91.800000000000182</v>
      </c>
      <c r="BR115" s="50">
        <v>88.550000000001091</v>
      </c>
      <c r="BS115" s="50">
        <v>194.24999999999932</v>
      </c>
      <c r="BT115" s="50">
        <v>0</v>
      </c>
      <c r="BU115" s="472"/>
      <c r="BV115" s="50">
        <v>100.29999999999995</v>
      </c>
      <c r="BW115" s="50">
        <v>0</v>
      </c>
      <c r="BX115" s="50">
        <v>633.78749999999945</v>
      </c>
      <c r="BY115" s="50">
        <v>0</v>
      </c>
      <c r="BZ115" s="472"/>
      <c r="CA115" s="50">
        <v>25.575000000000045</v>
      </c>
      <c r="CB115" s="50">
        <v>0</v>
      </c>
      <c r="CC115" s="50">
        <v>141.74999999999727</v>
      </c>
      <c r="CD115" s="50">
        <v>0</v>
      </c>
      <c r="CE115" s="472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2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2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2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2"/>
      <c r="CZ115" s="50">
        <v>43.874999999999545</v>
      </c>
      <c r="DA115" s="50">
        <v>0</v>
      </c>
      <c r="DB115" s="50">
        <v>0</v>
      </c>
      <c r="DC115" s="50">
        <v>0</v>
      </c>
      <c r="DD115" s="472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2"/>
      <c r="DJ115" s="50">
        <v>141.92499999999927</v>
      </c>
      <c r="DK115" s="50">
        <v>0</v>
      </c>
      <c r="DL115" s="50">
        <v>0</v>
      </c>
      <c r="DM115" s="50">
        <v>0</v>
      </c>
      <c r="DN115" s="472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2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2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2"/>
      <c r="ED115" s="50">
        <v>38.999999999999091</v>
      </c>
      <c r="EE115" s="50">
        <v>0</v>
      </c>
      <c r="EF115" s="50">
        <v>0</v>
      </c>
      <c r="EG115" s="50">
        <v>0</v>
      </c>
      <c r="EH115" s="472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2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2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2"/>
      <c r="EX115" s="50">
        <v>111.85000000000218</v>
      </c>
      <c r="EY115" s="50">
        <v>0</v>
      </c>
      <c r="EZ115" s="50">
        <v>0</v>
      </c>
      <c r="FA115" s="50">
        <v>0</v>
      </c>
      <c r="FB115" s="472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2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2"/>
      <c r="FM115" s="50">
        <v>40.200000000000728</v>
      </c>
      <c r="FN115" s="50">
        <v>0</v>
      </c>
      <c r="FO115" s="50">
        <v>0</v>
      </c>
      <c r="FP115" s="50">
        <v>0</v>
      </c>
      <c r="FQ115" s="472"/>
      <c r="FR115" s="50">
        <v>32.325000000000728</v>
      </c>
      <c r="FS115" s="50">
        <v>0</v>
      </c>
      <c r="FT115" s="50">
        <v>0</v>
      </c>
      <c r="FU115" s="50">
        <v>0</v>
      </c>
      <c r="FV115" s="472"/>
      <c r="FW115" s="50">
        <v>82.599999999999909</v>
      </c>
      <c r="FX115" s="50">
        <v>0</v>
      </c>
      <c r="FY115" s="50">
        <v>0</v>
      </c>
      <c r="FZ115" s="50">
        <v>0</v>
      </c>
      <c r="GA115" s="472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2"/>
      <c r="GG115" s="50">
        <v>134.57500000000073</v>
      </c>
      <c r="GH115" s="50">
        <v>0</v>
      </c>
      <c r="GI115" s="50">
        <v>0</v>
      </c>
      <c r="GJ115" s="50">
        <v>0</v>
      </c>
      <c r="GK115" s="472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2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2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1646</v>
      </c>
      <c r="B116" s="46">
        <f t="shared" si="3"/>
        <v>6828.5499999999493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2"/>
      <c r="I116" s="50">
        <v>66.375000000000014</v>
      </c>
      <c r="J116" s="50">
        <v>0</v>
      </c>
      <c r="K116" s="50">
        <v>0</v>
      </c>
      <c r="L116" s="50">
        <v>0</v>
      </c>
      <c r="M116" s="472"/>
      <c r="N116" s="50">
        <v>188.27500000000003</v>
      </c>
      <c r="O116" s="50">
        <v>0</v>
      </c>
      <c r="P116" s="50">
        <v>0</v>
      </c>
      <c r="Q116" s="50">
        <v>0</v>
      </c>
      <c r="R116" s="472"/>
      <c r="S116" s="460">
        <v>49.299999999999955</v>
      </c>
      <c r="T116" s="50">
        <v>0</v>
      </c>
      <c r="U116" s="510">
        <v>0</v>
      </c>
      <c r="V116" s="50">
        <v>0</v>
      </c>
      <c r="W116" s="472"/>
      <c r="X116" s="50">
        <v>77.674999999999955</v>
      </c>
      <c r="Y116" s="50">
        <v>0</v>
      </c>
      <c r="Z116" s="50">
        <v>0</v>
      </c>
      <c r="AA116" s="50">
        <v>0</v>
      </c>
      <c r="AB116" s="472"/>
      <c r="AC116" s="50">
        <v>90.925000000000068</v>
      </c>
      <c r="AD116" s="50">
        <v>0</v>
      </c>
      <c r="AE116" s="50">
        <v>0</v>
      </c>
      <c r="AF116" s="50">
        <v>0</v>
      </c>
      <c r="AG116" s="472"/>
      <c r="AH116" s="50">
        <v>91.424999999999969</v>
      </c>
      <c r="AI116" s="50">
        <v>0</v>
      </c>
      <c r="AJ116" s="50">
        <v>0</v>
      </c>
      <c r="AK116" s="50">
        <v>0</v>
      </c>
      <c r="AL116" s="472"/>
      <c r="AM116" s="50">
        <v>0</v>
      </c>
      <c r="AN116" s="50">
        <v>210.19999999999982</v>
      </c>
      <c r="AO116" s="50">
        <v>0</v>
      </c>
      <c r="AP116" s="50">
        <v>0</v>
      </c>
      <c r="AQ116" s="472"/>
      <c r="AR116" s="50">
        <v>0</v>
      </c>
      <c r="AS116" s="50">
        <v>106.84999999999673</v>
      </c>
      <c r="AT116" s="50">
        <v>0</v>
      </c>
      <c r="AU116" s="50">
        <v>0</v>
      </c>
      <c r="AV116" s="472"/>
      <c r="AW116" s="50">
        <v>0</v>
      </c>
      <c r="AX116" s="50">
        <v>0</v>
      </c>
      <c r="AY116" s="50">
        <v>0</v>
      </c>
      <c r="AZ116" s="50">
        <v>0</v>
      </c>
      <c r="BA116" s="472"/>
      <c r="BB116" s="50">
        <v>0</v>
      </c>
      <c r="BC116" s="50">
        <v>0</v>
      </c>
      <c r="BD116" s="50">
        <v>0</v>
      </c>
      <c r="BE116" s="50">
        <v>0</v>
      </c>
      <c r="BF116" s="472"/>
      <c r="BG116" s="50">
        <v>0</v>
      </c>
      <c r="BH116" s="50">
        <v>165.49999999999727</v>
      </c>
      <c r="BI116" s="50">
        <v>0</v>
      </c>
      <c r="BJ116" s="50">
        <v>0</v>
      </c>
      <c r="BK116" s="472"/>
      <c r="BL116" s="50">
        <v>0</v>
      </c>
      <c r="BM116" s="50">
        <v>0</v>
      </c>
      <c r="BN116" s="50">
        <v>0</v>
      </c>
      <c r="BO116" s="50">
        <v>0</v>
      </c>
      <c r="BP116" s="472"/>
      <c r="BQ116" s="50">
        <v>0</v>
      </c>
      <c r="BR116" s="50">
        <v>152.74999999999727</v>
      </c>
      <c r="BS116" s="50">
        <v>0</v>
      </c>
      <c r="BT116" s="50">
        <v>0</v>
      </c>
      <c r="BU116" s="472"/>
      <c r="BV116" s="50">
        <v>0</v>
      </c>
      <c r="BW116" s="50">
        <v>0</v>
      </c>
      <c r="BX116" s="50">
        <v>0</v>
      </c>
      <c r="BY116" s="50">
        <v>0</v>
      </c>
      <c r="BZ116" s="472"/>
      <c r="CA116" s="50">
        <v>0</v>
      </c>
      <c r="CB116" s="50">
        <v>0</v>
      </c>
      <c r="CC116" s="50">
        <v>0</v>
      </c>
      <c r="CD116" s="50">
        <v>0</v>
      </c>
      <c r="CE116" s="472"/>
      <c r="CF116" s="50">
        <v>0</v>
      </c>
      <c r="CG116" s="50">
        <v>0</v>
      </c>
      <c r="CH116" s="50">
        <v>0</v>
      </c>
      <c r="CI116" s="50">
        <v>0</v>
      </c>
      <c r="CJ116" s="472"/>
      <c r="CK116" s="50">
        <v>0</v>
      </c>
      <c r="CL116" s="50">
        <v>108.55000000000109</v>
      </c>
      <c r="CM116" s="50">
        <v>0</v>
      </c>
      <c r="CN116" s="50">
        <v>0</v>
      </c>
      <c r="CO116" s="472"/>
      <c r="CP116" s="50">
        <v>0</v>
      </c>
      <c r="CQ116" s="50">
        <v>356.74999999999909</v>
      </c>
      <c r="CR116" s="50">
        <v>0</v>
      </c>
      <c r="CS116" s="50">
        <v>0</v>
      </c>
      <c r="CT116" s="472"/>
      <c r="CU116" s="50">
        <v>0</v>
      </c>
      <c r="CV116" s="50">
        <v>0</v>
      </c>
      <c r="CW116" s="50">
        <v>0</v>
      </c>
      <c r="CX116" s="50">
        <v>0</v>
      </c>
      <c r="CY116" s="472"/>
      <c r="CZ116" s="50">
        <v>0</v>
      </c>
      <c r="DA116" s="50">
        <v>0</v>
      </c>
      <c r="DB116" s="50">
        <v>0</v>
      </c>
      <c r="DC116" s="50">
        <v>0</v>
      </c>
      <c r="DD116" s="472"/>
      <c r="DE116" s="50">
        <v>0</v>
      </c>
      <c r="DF116" s="50">
        <v>264.59999999999764</v>
      </c>
      <c r="DG116" s="50">
        <v>0</v>
      </c>
      <c r="DH116" s="50">
        <v>0</v>
      </c>
      <c r="DI116" s="472"/>
      <c r="DJ116" s="50">
        <v>0</v>
      </c>
      <c r="DK116" s="50">
        <v>0</v>
      </c>
      <c r="DL116" s="50">
        <v>0</v>
      </c>
      <c r="DM116" s="50">
        <v>0</v>
      </c>
      <c r="DN116" s="472"/>
      <c r="DO116" s="50">
        <v>0</v>
      </c>
      <c r="DP116" s="50">
        <v>429.40000000000009</v>
      </c>
      <c r="DQ116" s="50">
        <v>0</v>
      </c>
      <c r="DR116" s="50">
        <v>0</v>
      </c>
      <c r="DS116" s="472"/>
      <c r="DT116" s="50">
        <v>0</v>
      </c>
      <c r="DU116" s="50">
        <v>0</v>
      </c>
      <c r="DV116" s="50">
        <v>0</v>
      </c>
      <c r="DW116" s="50">
        <v>0</v>
      </c>
      <c r="DX116" s="472"/>
      <c r="DY116" s="50">
        <v>0</v>
      </c>
      <c r="DZ116" s="50">
        <v>2113.0500000000011</v>
      </c>
      <c r="EA116" s="50">
        <v>0</v>
      </c>
      <c r="EB116" s="50">
        <v>0</v>
      </c>
      <c r="EC116" s="472"/>
      <c r="ED116" s="50">
        <v>0</v>
      </c>
      <c r="EE116" s="50">
        <v>0</v>
      </c>
      <c r="EF116" s="50">
        <v>0</v>
      </c>
      <c r="EG116" s="50">
        <v>0</v>
      </c>
      <c r="EH116" s="472"/>
      <c r="EI116" s="50">
        <v>0</v>
      </c>
      <c r="EJ116" s="50">
        <v>0</v>
      </c>
      <c r="EK116" s="50">
        <v>0</v>
      </c>
      <c r="EL116" s="50">
        <v>0</v>
      </c>
      <c r="EM116" s="472"/>
      <c r="EN116" s="50">
        <v>0</v>
      </c>
      <c r="EO116" s="50">
        <v>191.85000000000059</v>
      </c>
      <c r="EP116" s="50">
        <v>0</v>
      </c>
      <c r="EQ116" s="50">
        <v>0</v>
      </c>
      <c r="ER116" s="472"/>
      <c r="ES116" s="50">
        <v>0</v>
      </c>
      <c r="ET116" s="50">
        <v>286.39999999999873</v>
      </c>
      <c r="EU116" s="50">
        <v>0</v>
      </c>
      <c r="EV116" s="50">
        <v>0</v>
      </c>
      <c r="EW116" s="472"/>
      <c r="EX116" s="50">
        <v>0</v>
      </c>
      <c r="EY116" s="50">
        <v>0</v>
      </c>
      <c r="EZ116" s="50">
        <v>0</v>
      </c>
      <c r="FA116" s="50">
        <v>0</v>
      </c>
      <c r="FB116" s="472"/>
      <c r="FC116" s="50">
        <v>0</v>
      </c>
      <c r="FD116" s="50">
        <v>997.84999999996035</v>
      </c>
      <c r="FE116" s="50">
        <v>0</v>
      </c>
      <c r="FF116" s="50">
        <v>0</v>
      </c>
      <c r="FG116" s="472"/>
      <c r="FH116" s="50">
        <v>0</v>
      </c>
      <c r="FI116" s="50">
        <v>0</v>
      </c>
      <c r="FJ116" s="50">
        <v>0</v>
      </c>
      <c r="FK116" s="50">
        <v>0</v>
      </c>
      <c r="FL116" s="472"/>
      <c r="FM116" s="50">
        <v>0</v>
      </c>
      <c r="FN116" s="50">
        <v>0</v>
      </c>
      <c r="FO116" s="50">
        <v>0</v>
      </c>
      <c r="FP116" s="50">
        <v>0</v>
      </c>
      <c r="FQ116" s="472"/>
      <c r="FR116" s="50">
        <v>0</v>
      </c>
      <c r="FS116" s="50">
        <v>0</v>
      </c>
      <c r="FT116" s="50">
        <v>0</v>
      </c>
      <c r="FU116" s="50">
        <v>0</v>
      </c>
      <c r="FV116" s="472"/>
      <c r="FW116" s="50">
        <v>0</v>
      </c>
      <c r="FX116" s="50">
        <v>0</v>
      </c>
      <c r="FY116" s="50">
        <v>0</v>
      </c>
      <c r="FZ116" s="50">
        <v>0</v>
      </c>
      <c r="GA116" s="472"/>
      <c r="GB116" s="50">
        <v>0</v>
      </c>
      <c r="GC116" s="50">
        <v>53.050000000000637</v>
      </c>
      <c r="GD116" s="50">
        <v>0</v>
      </c>
      <c r="GE116" s="50">
        <v>0</v>
      </c>
      <c r="GF116" s="472"/>
      <c r="GG116" s="50">
        <v>0</v>
      </c>
      <c r="GH116" s="50">
        <v>0</v>
      </c>
      <c r="GI116" s="50">
        <v>0</v>
      </c>
      <c r="GJ116" s="50">
        <v>0</v>
      </c>
      <c r="GK116" s="472"/>
      <c r="GL116" s="50">
        <v>0</v>
      </c>
      <c r="GM116" s="50">
        <v>620.80000000000382</v>
      </c>
      <c r="GN116" s="50">
        <v>0</v>
      </c>
      <c r="GO116" s="50">
        <v>0</v>
      </c>
      <c r="GP116" s="472"/>
      <c r="GQ116" s="50">
        <v>0</v>
      </c>
      <c r="GR116" s="50">
        <v>157.24999999999454</v>
      </c>
      <c r="GS116" s="50">
        <v>0</v>
      </c>
      <c r="GT116" s="50">
        <v>0</v>
      </c>
      <c r="GU116" s="472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1650</v>
      </c>
      <c r="B117" s="46">
        <f t="shared" si="3"/>
        <v>21584.224999999871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2"/>
      <c r="I117" s="50">
        <v>50.625000000000007</v>
      </c>
      <c r="J117" s="50">
        <v>0</v>
      </c>
      <c r="K117" s="50">
        <v>0</v>
      </c>
      <c r="L117" s="50">
        <v>0</v>
      </c>
      <c r="M117" s="472"/>
      <c r="N117" s="50">
        <v>124.97499999999991</v>
      </c>
      <c r="O117" s="50">
        <v>250.90000000000003</v>
      </c>
      <c r="P117" s="50">
        <v>0</v>
      </c>
      <c r="Q117" s="50">
        <v>0</v>
      </c>
      <c r="R117" s="472"/>
      <c r="S117" s="460">
        <v>75.599999999999909</v>
      </c>
      <c r="T117" s="50">
        <v>67.650000000000091</v>
      </c>
      <c r="U117" s="510">
        <v>0</v>
      </c>
      <c r="V117" s="50">
        <v>0</v>
      </c>
      <c r="W117" s="472"/>
      <c r="X117" s="50">
        <v>45.399999999999977</v>
      </c>
      <c r="Y117" s="50">
        <v>393.65</v>
      </c>
      <c r="Z117" s="50">
        <v>0</v>
      </c>
      <c r="AA117" s="50">
        <v>0</v>
      </c>
      <c r="AB117" s="472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72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72"/>
      <c r="AM117" s="50">
        <v>0</v>
      </c>
      <c r="AN117" s="50">
        <v>211.44999999999982</v>
      </c>
      <c r="AO117" s="50">
        <v>605.85000000000014</v>
      </c>
      <c r="AP117" s="50">
        <v>0</v>
      </c>
      <c r="AQ117" s="472"/>
      <c r="AR117" s="50">
        <v>0</v>
      </c>
      <c r="AS117" s="50">
        <v>64.600000000000364</v>
      </c>
      <c r="AT117" s="50">
        <v>376.05000000000041</v>
      </c>
      <c r="AU117" s="50">
        <v>0</v>
      </c>
      <c r="AV117" s="472"/>
      <c r="AW117" s="50">
        <v>0</v>
      </c>
      <c r="AX117" s="50">
        <v>0</v>
      </c>
      <c r="AY117" s="50">
        <v>322.87500000000068</v>
      </c>
      <c r="AZ117" s="50">
        <v>0</v>
      </c>
      <c r="BA117" s="472"/>
      <c r="BB117" s="50">
        <v>0</v>
      </c>
      <c r="BC117" s="50">
        <v>0</v>
      </c>
      <c r="BD117" s="50">
        <v>212.39999999999986</v>
      </c>
      <c r="BE117" s="50">
        <v>0</v>
      </c>
      <c r="BF117" s="472"/>
      <c r="BG117" s="50">
        <v>0</v>
      </c>
      <c r="BH117" s="50">
        <v>77.499999999999091</v>
      </c>
      <c r="BI117" s="50">
        <v>135</v>
      </c>
      <c r="BJ117" s="50">
        <v>0</v>
      </c>
      <c r="BK117" s="472"/>
      <c r="BL117" s="50">
        <v>0</v>
      </c>
      <c r="BM117" s="50">
        <v>0</v>
      </c>
      <c r="BN117" s="50">
        <v>131.32500000000095</v>
      </c>
      <c r="BO117" s="50">
        <v>0</v>
      </c>
      <c r="BP117" s="472"/>
      <c r="BQ117" s="50">
        <v>0</v>
      </c>
      <c r="BR117" s="50">
        <v>72.649999999999636</v>
      </c>
      <c r="BS117" s="50">
        <v>295.20000000000027</v>
      </c>
      <c r="BT117" s="50">
        <v>0</v>
      </c>
      <c r="BU117" s="472"/>
      <c r="BV117" s="50">
        <v>0</v>
      </c>
      <c r="BW117" s="50">
        <v>0</v>
      </c>
      <c r="BX117" s="50">
        <v>561.52500000000055</v>
      </c>
      <c r="BY117" s="50">
        <v>0</v>
      </c>
      <c r="BZ117" s="472"/>
      <c r="CA117" s="50">
        <v>0</v>
      </c>
      <c r="CB117" s="50">
        <v>0</v>
      </c>
      <c r="CC117" s="50">
        <v>214.650000000006</v>
      </c>
      <c r="CD117" s="50">
        <v>0</v>
      </c>
      <c r="CE117" s="472"/>
      <c r="CF117" s="50">
        <v>0</v>
      </c>
      <c r="CG117" s="50">
        <v>0</v>
      </c>
      <c r="CH117" s="50">
        <v>376.79999999999973</v>
      </c>
      <c r="CI117" s="50">
        <v>0</v>
      </c>
      <c r="CJ117" s="472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2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2"/>
      <c r="CU117" s="50">
        <v>0</v>
      </c>
      <c r="CV117" s="50">
        <v>0</v>
      </c>
      <c r="CW117" s="50">
        <v>267.52500000000055</v>
      </c>
      <c r="CX117" s="50">
        <v>0</v>
      </c>
      <c r="CY117" s="472"/>
      <c r="CZ117" s="50">
        <v>0</v>
      </c>
      <c r="DA117" s="50">
        <v>0</v>
      </c>
      <c r="DB117" s="50">
        <v>181.12500000000273</v>
      </c>
      <c r="DC117" s="50">
        <v>0</v>
      </c>
      <c r="DD117" s="472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2"/>
      <c r="DJ117" s="50">
        <v>0</v>
      </c>
      <c r="DK117" s="50">
        <v>0</v>
      </c>
      <c r="DL117" s="50">
        <v>0</v>
      </c>
      <c r="DM117" s="50">
        <v>0</v>
      </c>
      <c r="DN117" s="472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2"/>
      <c r="DT117" s="50">
        <v>0</v>
      </c>
      <c r="DU117" s="50">
        <v>0</v>
      </c>
      <c r="DV117" s="50">
        <v>120.44999999999618</v>
      </c>
      <c r="DW117" s="50">
        <v>0</v>
      </c>
      <c r="DX117" s="472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2"/>
      <c r="ED117" s="50">
        <v>0</v>
      </c>
      <c r="EE117" s="50">
        <v>0</v>
      </c>
      <c r="EF117" s="50">
        <v>0</v>
      </c>
      <c r="EG117" s="50">
        <v>0</v>
      </c>
      <c r="EH117" s="472"/>
      <c r="EI117" s="50">
        <v>0</v>
      </c>
      <c r="EJ117" s="50">
        <v>0</v>
      </c>
      <c r="EK117" s="50">
        <v>103.34999999999945</v>
      </c>
      <c r="EL117" s="50">
        <v>0</v>
      </c>
      <c r="EM117" s="472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2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2"/>
      <c r="EX117" s="50">
        <v>0</v>
      </c>
      <c r="EY117" s="50">
        <v>0</v>
      </c>
      <c r="EZ117" s="50">
        <v>0</v>
      </c>
      <c r="FA117" s="50">
        <v>0</v>
      </c>
      <c r="FB117" s="472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2"/>
      <c r="FH117" s="50">
        <v>0</v>
      </c>
      <c r="FI117" s="50">
        <v>66</v>
      </c>
      <c r="FJ117" s="50">
        <v>201.15000000000055</v>
      </c>
      <c r="FK117" s="50">
        <v>0</v>
      </c>
      <c r="FL117" s="472"/>
      <c r="FM117" s="50">
        <v>0</v>
      </c>
      <c r="FN117" s="50">
        <v>0</v>
      </c>
      <c r="FO117" s="50">
        <v>0</v>
      </c>
      <c r="FP117" s="50">
        <v>0</v>
      </c>
      <c r="FQ117" s="472"/>
      <c r="FR117" s="50">
        <v>0</v>
      </c>
      <c r="FS117" s="50">
        <v>0</v>
      </c>
      <c r="FT117" s="50">
        <v>0</v>
      </c>
      <c r="FU117" s="50">
        <v>0</v>
      </c>
      <c r="FV117" s="472"/>
      <c r="FW117" s="50">
        <v>0</v>
      </c>
      <c r="FX117" s="50">
        <v>0</v>
      </c>
      <c r="FY117" s="50">
        <v>0</v>
      </c>
      <c r="FZ117" s="50">
        <v>0</v>
      </c>
      <c r="GA117" s="472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2"/>
      <c r="GG117" s="50">
        <v>0</v>
      </c>
      <c r="GH117" s="50">
        <v>0</v>
      </c>
      <c r="GI117" s="50">
        <v>0</v>
      </c>
      <c r="GJ117" s="50">
        <v>0</v>
      </c>
      <c r="GK117" s="472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2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2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785</v>
      </c>
      <c r="B118" s="46">
        <f t="shared" si="3"/>
        <v>3439.2999999999938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2"/>
      <c r="I118" s="50">
        <v>0</v>
      </c>
      <c r="J118" s="50">
        <v>0</v>
      </c>
      <c r="K118" s="50">
        <v>0</v>
      </c>
      <c r="L118" s="50">
        <v>0</v>
      </c>
      <c r="M118" s="472"/>
      <c r="N118" s="50">
        <v>0</v>
      </c>
      <c r="O118" s="50">
        <v>0</v>
      </c>
      <c r="P118" s="50">
        <v>0</v>
      </c>
      <c r="Q118" s="50">
        <v>0</v>
      </c>
      <c r="R118" s="472"/>
      <c r="S118" s="460">
        <v>0</v>
      </c>
      <c r="T118" s="50">
        <v>0</v>
      </c>
      <c r="U118" s="510">
        <v>0</v>
      </c>
      <c r="V118" s="50">
        <v>0</v>
      </c>
      <c r="W118" s="472"/>
      <c r="X118" s="50">
        <v>0</v>
      </c>
      <c r="Y118" s="50">
        <v>0</v>
      </c>
      <c r="Z118" s="50">
        <v>0</v>
      </c>
      <c r="AA118" s="50">
        <v>0</v>
      </c>
      <c r="AB118" s="472"/>
      <c r="AC118" s="50">
        <v>0</v>
      </c>
      <c r="AD118" s="50">
        <v>0</v>
      </c>
      <c r="AE118" s="50">
        <v>0</v>
      </c>
      <c r="AF118" s="50">
        <v>0</v>
      </c>
      <c r="AG118" s="472"/>
      <c r="AH118" s="50">
        <v>0</v>
      </c>
      <c r="AI118" s="50">
        <v>0</v>
      </c>
      <c r="AJ118" s="50">
        <v>0</v>
      </c>
      <c r="AK118" s="50">
        <v>0</v>
      </c>
      <c r="AL118" s="472"/>
      <c r="AM118" s="50">
        <v>112.8499999999998</v>
      </c>
      <c r="AN118" s="50">
        <v>0</v>
      </c>
      <c r="AO118" s="50">
        <v>0</v>
      </c>
      <c r="AP118" s="50">
        <v>0</v>
      </c>
      <c r="AQ118" s="472"/>
      <c r="AR118" s="50">
        <v>0</v>
      </c>
      <c r="AS118" s="50">
        <v>0</v>
      </c>
      <c r="AT118" s="50">
        <v>0</v>
      </c>
      <c r="AU118" s="50">
        <v>0</v>
      </c>
      <c r="AV118" s="472"/>
      <c r="AW118" s="50">
        <v>138.35000000000025</v>
      </c>
      <c r="AX118" s="50">
        <v>0</v>
      </c>
      <c r="AY118" s="50">
        <v>0</v>
      </c>
      <c r="AZ118" s="50">
        <v>0</v>
      </c>
      <c r="BA118" s="472"/>
      <c r="BB118" s="50">
        <v>35.549999999999841</v>
      </c>
      <c r="BC118" s="50">
        <v>0</v>
      </c>
      <c r="BD118" s="50">
        <v>0</v>
      </c>
      <c r="BE118" s="50">
        <v>0</v>
      </c>
      <c r="BF118" s="472"/>
      <c r="BG118" s="50">
        <v>46.675000000000182</v>
      </c>
      <c r="BH118" s="50">
        <v>0</v>
      </c>
      <c r="BI118" s="50">
        <v>0</v>
      </c>
      <c r="BJ118" s="50">
        <v>0</v>
      </c>
      <c r="BK118" s="472"/>
      <c r="BL118" s="50">
        <v>28.875000000000227</v>
      </c>
      <c r="BM118" s="50">
        <v>0</v>
      </c>
      <c r="BN118" s="50">
        <v>0</v>
      </c>
      <c r="BO118" s="50">
        <v>0</v>
      </c>
      <c r="BP118" s="472"/>
      <c r="BQ118" s="50">
        <v>58.550000000000182</v>
      </c>
      <c r="BR118" s="50">
        <v>0</v>
      </c>
      <c r="BS118" s="50">
        <v>0</v>
      </c>
      <c r="BT118" s="50">
        <v>0</v>
      </c>
      <c r="BU118" s="472"/>
      <c r="BV118" s="50">
        <v>97.275000000000091</v>
      </c>
      <c r="BW118" s="50">
        <v>0</v>
      </c>
      <c r="BX118" s="50">
        <v>0</v>
      </c>
      <c r="BY118" s="50">
        <v>0</v>
      </c>
      <c r="BZ118" s="472"/>
      <c r="CA118" s="50">
        <v>35.375000000000227</v>
      </c>
      <c r="CB118" s="50">
        <v>0</v>
      </c>
      <c r="CC118" s="50">
        <v>0</v>
      </c>
      <c r="CD118" s="50">
        <v>0</v>
      </c>
      <c r="CE118" s="472"/>
      <c r="CF118" s="50">
        <v>59.225000000000136</v>
      </c>
      <c r="CG118" s="50">
        <v>0</v>
      </c>
      <c r="CH118" s="50">
        <v>0</v>
      </c>
      <c r="CI118" s="50">
        <v>0</v>
      </c>
      <c r="CJ118" s="472"/>
      <c r="CK118" s="50">
        <v>58.799999999999727</v>
      </c>
      <c r="CL118" s="50">
        <v>0</v>
      </c>
      <c r="CM118" s="50">
        <v>0</v>
      </c>
      <c r="CN118" s="50">
        <v>0</v>
      </c>
      <c r="CO118" s="472"/>
      <c r="CP118" s="50">
        <v>82.824999999999818</v>
      </c>
      <c r="CQ118" s="50">
        <v>0</v>
      </c>
      <c r="CR118" s="50">
        <v>0</v>
      </c>
      <c r="CS118" s="50">
        <v>0</v>
      </c>
      <c r="CT118" s="472"/>
      <c r="CU118" s="50">
        <v>36.899999999999636</v>
      </c>
      <c r="CV118" s="50">
        <v>0</v>
      </c>
      <c r="CW118" s="50">
        <v>0</v>
      </c>
      <c r="CX118" s="50">
        <v>0</v>
      </c>
      <c r="CY118" s="472"/>
      <c r="CZ118" s="50">
        <v>27.799999999999727</v>
      </c>
      <c r="DA118" s="50">
        <v>0</v>
      </c>
      <c r="DB118" s="50">
        <v>0</v>
      </c>
      <c r="DC118" s="50">
        <v>0</v>
      </c>
      <c r="DD118" s="472"/>
      <c r="DE118" s="50">
        <v>509.28750000000014</v>
      </c>
      <c r="DF118" s="50">
        <v>0</v>
      </c>
      <c r="DG118" s="50">
        <v>0</v>
      </c>
      <c r="DH118" s="50">
        <v>0</v>
      </c>
      <c r="DI118" s="472"/>
      <c r="DJ118" s="50">
        <v>68.349999999999682</v>
      </c>
      <c r="DK118" s="50">
        <v>0</v>
      </c>
      <c r="DL118" s="50">
        <v>0</v>
      </c>
      <c r="DM118" s="50">
        <v>0</v>
      </c>
      <c r="DN118" s="472"/>
      <c r="DO118" s="50">
        <v>143.94999999999982</v>
      </c>
      <c r="DP118" s="50">
        <v>0</v>
      </c>
      <c r="DQ118" s="50">
        <v>0</v>
      </c>
      <c r="DR118" s="50">
        <v>0</v>
      </c>
      <c r="DS118" s="472"/>
      <c r="DT118" s="50">
        <v>171.07499999999936</v>
      </c>
      <c r="DU118" s="50">
        <v>0</v>
      </c>
      <c r="DV118" s="50">
        <v>0</v>
      </c>
      <c r="DW118" s="50">
        <v>0</v>
      </c>
      <c r="DX118" s="472"/>
      <c r="DY118" s="50">
        <v>651.01249999999982</v>
      </c>
      <c r="DZ118" s="50">
        <v>0</v>
      </c>
      <c r="EA118" s="50">
        <v>0</v>
      </c>
      <c r="EB118" s="50">
        <v>0</v>
      </c>
      <c r="EC118" s="472"/>
      <c r="ED118" s="50">
        <v>37.499999999999091</v>
      </c>
      <c r="EE118" s="50">
        <v>0</v>
      </c>
      <c r="EF118" s="50">
        <v>0</v>
      </c>
      <c r="EG118" s="50">
        <v>0</v>
      </c>
      <c r="EH118" s="472"/>
      <c r="EI118" s="50">
        <v>65.924999999999272</v>
      </c>
      <c r="EJ118" s="50">
        <v>0</v>
      </c>
      <c r="EK118" s="50">
        <v>0</v>
      </c>
      <c r="EL118" s="50">
        <v>0</v>
      </c>
      <c r="EM118" s="472"/>
      <c r="EN118" s="50">
        <v>18.074999999999363</v>
      </c>
      <c r="EO118" s="50">
        <v>0</v>
      </c>
      <c r="EP118" s="50">
        <v>0</v>
      </c>
      <c r="EQ118" s="50">
        <v>0</v>
      </c>
      <c r="ER118" s="472"/>
      <c r="ES118" s="50">
        <v>125.87499999999909</v>
      </c>
      <c r="ET118" s="50">
        <v>0</v>
      </c>
      <c r="EU118" s="50">
        <v>0</v>
      </c>
      <c r="EV118" s="50">
        <v>0</v>
      </c>
      <c r="EW118" s="472"/>
      <c r="EX118" s="50">
        <v>40.624999999999091</v>
      </c>
      <c r="EY118" s="50">
        <v>0</v>
      </c>
      <c r="EZ118" s="50">
        <v>0</v>
      </c>
      <c r="FA118" s="50">
        <v>0</v>
      </c>
      <c r="FB118" s="472"/>
      <c r="FC118" s="50">
        <v>178.44999999999982</v>
      </c>
      <c r="FD118" s="50">
        <v>0</v>
      </c>
      <c r="FE118" s="50">
        <v>0</v>
      </c>
      <c r="FF118" s="50">
        <v>0</v>
      </c>
      <c r="FG118" s="472"/>
      <c r="FH118" s="50">
        <v>59.974999999999909</v>
      </c>
      <c r="FI118" s="50">
        <v>0</v>
      </c>
      <c r="FJ118" s="50">
        <v>0</v>
      </c>
      <c r="FK118" s="50">
        <v>0</v>
      </c>
      <c r="FL118" s="472"/>
      <c r="FM118" s="50">
        <v>131.25</v>
      </c>
      <c r="FN118" s="50">
        <v>0</v>
      </c>
      <c r="FO118" s="50">
        <v>0</v>
      </c>
      <c r="FP118" s="50">
        <v>0</v>
      </c>
      <c r="FQ118" s="472"/>
      <c r="FR118" s="50">
        <v>94.175000000000182</v>
      </c>
      <c r="FS118" s="50">
        <v>0</v>
      </c>
      <c r="FT118" s="50">
        <v>0</v>
      </c>
      <c r="FU118" s="50">
        <v>0</v>
      </c>
      <c r="FV118" s="472"/>
      <c r="FW118" s="50">
        <v>87.325000000000045</v>
      </c>
      <c r="FX118" s="50">
        <v>0</v>
      </c>
      <c r="FY118" s="50">
        <v>0</v>
      </c>
      <c r="FZ118" s="50">
        <v>0</v>
      </c>
      <c r="GA118" s="472"/>
      <c r="GB118" s="50">
        <v>53.050000000000182</v>
      </c>
      <c r="GC118" s="50">
        <v>0</v>
      </c>
      <c r="GD118" s="50">
        <v>0</v>
      </c>
      <c r="GE118" s="50">
        <v>0</v>
      </c>
      <c r="GF118" s="472"/>
      <c r="GG118" s="50">
        <v>9.8000000000001819</v>
      </c>
      <c r="GH118" s="50">
        <v>0</v>
      </c>
      <c r="GI118" s="50">
        <v>0</v>
      </c>
      <c r="GJ118" s="50">
        <v>0</v>
      </c>
      <c r="GK118" s="472"/>
      <c r="GL118" s="50">
        <v>130.17500000000018</v>
      </c>
      <c r="GM118" s="50">
        <v>0</v>
      </c>
      <c r="GN118" s="50">
        <v>0</v>
      </c>
      <c r="GO118" s="50">
        <v>0</v>
      </c>
      <c r="GP118" s="472"/>
      <c r="GQ118" s="50">
        <v>44.374999999999091</v>
      </c>
      <c r="GR118" s="50">
        <v>0</v>
      </c>
      <c r="GS118" s="50">
        <v>0</v>
      </c>
      <c r="GT118" s="50">
        <v>0</v>
      </c>
      <c r="GU118" s="472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1666</v>
      </c>
      <c r="B119" s="46">
        <f t="shared" si="3"/>
        <v>50647.324999999983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2"/>
      <c r="I119" s="50">
        <v>50.750000000000028</v>
      </c>
      <c r="J119" s="50">
        <v>0</v>
      </c>
      <c r="K119" s="50">
        <v>0</v>
      </c>
      <c r="L119" s="50">
        <v>0</v>
      </c>
      <c r="M119" s="472"/>
      <c r="N119" s="50">
        <v>91.874999999999943</v>
      </c>
      <c r="O119" s="50">
        <v>344.6</v>
      </c>
      <c r="P119" s="50">
        <v>520.125</v>
      </c>
      <c r="Q119" s="50">
        <v>0</v>
      </c>
      <c r="R119" s="472"/>
      <c r="S119" s="460">
        <v>60</v>
      </c>
      <c r="T119" s="50">
        <v>108.60000000000014</v>
      </c>
      <c r="U119" s="510">
        <v>129.37500000000034</v>
      </c>
      <c r="V119" s="50">
        <v>0</v>
      </c>
      <c r="W119" s="472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72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72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72"/>
      <c r="AM119" s="50">
        <v>0</v>
      </c>
      <c r="AN119" s="50">
        <v>331.69999999999936</v>
      </c>
      <c r="AO119" s="50">
        <v>501.15000000000191</v>
      </c>
      <c r="AP119" s="50">
        <v>360.19999999999982</v>
      </c>
      <c r="AQ119" s="472"/>
      <c r="AR119" s="50">
        <v>0</v>
      </c>
      <c r="AS119" s="50">
        <v>86.499999999999091</v>
      </c>
      <c r="AT119" s="50">
        <v>305.55000000000177</v>
      </c>
      <c r="AU119" s="50">
        <v>448.59999999999854</v>
      </c>
      <c r="AV119" s="472"/>
      <c r="AW119" s="50">
        <v>0</v>
      </c>
      <c r="AX119" s="50">
        <v>0</v>
      </c>
      <c r="AY119" s="50">
        <v>319.50000000000205</v>
      </c>
      <c r="AZ119" s="50">
        <v>928.99999999999909</v>
      </c>
      <c r="BA119" s="472"/>
      <c r="BB119" s="50">
        <v>0</v>
      </c>
      <c r="BC119" s="50">
        <v>0</v>
      </c>
      <c r="BD119" s="50">
        <v>322.42500000000177</v>
      </c>
      <c r="BE119" s="50">
        <v>250.09999999999945</v>
      </c>
      <c r="BF119" s="472"/>
      <c r="BG119" s="50">
        <v>0</v>
      </c>
      <c r="BH119" s="50">
        <v>232.74999999999909</v>
      </c>
      <c r="BI119" s="50">
        <v>299.47500000000218</v>
      </c>
      <c r="BJ119" s="50">
        <v>232.09999999999854</v>
      </c>
      <c r="BK119" s="472"/>
      <c r="BL119" s="50">
        <v>0</v>
      </c>
      <c r="BM119" s="50">
        <v>0</v>
      </c>
      <c r="BN119" s="50">
        <v>75.975000000002183</v>
      </c>
      <c r="BO119" s="50">
        <v>195.59999999999945</v>
      </c>
      <c r="BP119" s="472"/>
      <c r="BQ119" s="50">
        <v>0</v>
      </c>
      <c r="BR119" s="50">
        <v>209.89999999999964</v>
      </c>
      <c r="BS119" s="50">
        <v>351.00000000000068</v>
      </c>
      <c r="BT119" s="50">
        <v>207</v>
      </c>
      <c r="BU119" s="472"/>
      <c r="BV119" s="50">
        <v>0</v>
      </c>
      <c r="BW119" s="50">
        <v>0</v>
      </c>
      <c r="BX119" s="50">
        <v>557.625</v>
      </c>
      <c r="BY119" s="50">
        <v>680.39999999999782</v>
      </c>
      <c r="BZ119" s="472"/>
      <c r="CA119" s="50">
        <v>0</v>
      </c>
      <c r="CB119" s="50">
        <v>0</v>
      </c>
      <c r="CC119" s="50">
        <v>301.87499999999454</v>
      </c>
      <c r="CD119" s="50">
        <v>129.99999999999818</v>
      </c>
      <c r="CE119" s="472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2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2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2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2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2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2"/>
      <c r="DJ119" s="50">
        <v>0</v>
      </c>
      <c r="DK119" s="50">
        <v>0</v>
      </c>
      <c r="DL119" s="50">
        <v>0</v>
      </c>
      <c r="DM119" s="50">
        <v>0</v>
      </c>
      <c r="DN119" s="472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2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2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2"/>
      <c r="ED119" s="50">
        <v>0</v>
      </c>
      <c r="EE119" s="50">
        <v>0</v>
      </c>
      <c r="EF119" s="50">
        <v>0</v>
      </c>
      <c r="EG119" s="50">
        <v>0</v>
      </c>
      <c r="EH119" s="472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2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2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2"/>
      <c r="EX119" s="50">
        <v>0</v>
      </c>
      <c r="EY119" s="50">
        <v>0</v>
      </c>
      <c r="EZ119" s="50">
        <v>0</v>
      </c>
      <c r="FA119" s="50">
        <v>419</v>
      </c>
      <c r="FB119" s="472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2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2"/>
      <c r="FM119" s="50">
        <v>0</v>
      </c>
      <c r="FN119" s="50">
        <v>0</v>
      </c>
      <c r="FO119" s="50">
        <v>0</v>
      </c>
      <c r="FP119" s="50">
        <v>117.40000000000873</v>
      </c>
      <c r="FQ119" s="472"/>
      <c r="FR119" s="50">
        <v>0</v>
      </c>
      <c r="FS119" s="50">
        <v>0</v>
      </c>
      <c r="FT119" s="50">
        <v>0</v>
      </c>
      <c r="FU119" s="50">
        <v>374.700000000008</v>
      </c>
      <c r="FV119" s="472"/>
      <c r="FW119" s="50">
        <v>0</v>
      </c>
      <c r="FX119" s="50">
        <v>0</v>
      </c>
      <c r="FY119" s="50">
        <v>0</v>
      </c>
      <c r="FZ119" s="50">
        <v>0</v>
      </c>
      <c r="GA119" s="472"/>
      <c r="GB119" s="50">
        <v>0</v>
      </c>
      <c r="GC119" s="50">
        <v>120.5</v>
      </c>
      <c r="GD119" s="50">
        <v>390.375</v>
      </c>
      <c r="GE119" s="50">
        <v>560.80000000000291</v>
      </c>
      <c r="GF119" s="472"/>
      <c r="GG119" s="50">
        <v>0</v>
      </c>
      <c r="GH119" s="50">
        <v>0</v>
      </c>
      <c r="GI119" s="50">
        <v>0</v>
      </c>
      <c r="GJ119" s="50">
        <v>0</v>
      </c>
      <c r="GK119" s="472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2"/>
      <c r="GQ119" s="50">
        <v>0</v>
      </c>
      <c r="GR119" s="50">
        <v>111.25000000000182</v>
      </c>
      <c r="GS119" s="50">
        <v>212.625</v>
      </c>
      <c r="GT119" s="50">
        <v>262</v>
      </c>
      <c r="GU119" s="472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1656</v>
      </c>
      <c r="B120" s="46">
        <f t="shared" si="3"/>
        <v>6033.650000000006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2"/>
      <c r="I120" s="50">
        <v>51.375</v>
      </c>
      <c r="J120" s="50">
        <v>0</v>
      </c>
      <c r="K120" s="50">
        <v>0</v>
      </c>
      <c r="L120" s="50">
        <v>0</v>
      </c>
      <c r="M120" s="472"/>
      <c r="N120" s="50">
        <v>138.44999999999999</v>
      </c>
      <c r="O120" s="50">
        <v>0</v>
      </c>
      <c r="P120" s="50">
        <v>0</v>
      </c>
      <c r="Q120" s="50">
        <v>0</v>
      </c>
      <c r="R120" s="472"/>
      <c r="S120" s="460">
        <v>31.875</v>
      </c>
      <c r="T120" s="50">
        <v>0</v>
      </c>
      <c r="U120" s="510">
        <v>0</v>
      </c>
      <c r="V120" s="50">
        <v>0</v>
      </c>
      <c r="W120" s="472"/>
      <c r="X120" s="50">
        <v>61.549999999999955</v>
      </c>
      <c r="Y120" s="50">
        <v>0</v>
      </c>
      <c r="Z120" s="50">
        <v>0</v>
      </c>
      <c r="AA120" s="50">
        <v>0</v>
      </c>
      <c r="AB120" s="472"/>
      <c r="AC120" s="50">
        <v>94.750000000000057</v>
      </c>
      <c r="AD120" s="50">
        <v>0</v>
      </c>
      <c r="AE120" s="50">
        <v>0</v>
      </c>
      <c r="AF120" s="50">
        <v>0</v>
      </c>
      <c r="AG120" s="472"/>
      <c r="AH120" s="50">
        <v>133.87500000000023</v>
      </c>
      <c r="AI120" s="50">
        <v>0</v>
      </c>
      <c r="AJ120" s="50">
        <v>0</v>
      </c>
      <c r="AK120" s="50">
        <v>0</v>
      </c>
      <c r="AL120" s="472"/>
      <c r="AM120" s="50">
        <v>0</v>
      </c>
      <c r="AN120" s="50">
        <v>217.84999999999991</v>
      </c>
      <c r="AO120" s="50">
        <v>0</v>
      </c>
      <c r="AP120" s="50">
        <v>0</v>
      </c>
      <c r="AQ120" s="472"/>
      <c r="AR120" s="50">
        <v>0</v>
      </c>
      <c r="AS120" s="50">
        <v>30.250000000000909</v>
      </c>
      <c r="AT120" s="50">
        <v>0</v>
      </c>
      <c r="AU120" s="50">
        <v>0</v>
      </c>
      <c r="AV120" s="472"/>
      <c r="AW120" s="50">
        <v>0</v>
      </c>
      <c r="AX120" s="50">
        <v>0</v>
      </c>
      <c r="AY120" s="50">
        <v>0</v>
      </c>
      <c r="AZ120" s="50">
        <v>0</v>
      </c>
      <c r="BA120" s="472"/>
      <c r="BB120" s="50">
        <v>0</v>
      </c>
      <c r="BC120" s="50">
        <v>0</v>
      </c>
      <c r="BD120" s="50">
        <v>0</v>
      </c>
      <c r="BE120" s="50">
        <v>0</v>
      </c>
      <c r="BF120" s="472"/>
      <c r="BG120" s="50">
        <v>0</v>
      </c>
      <c r="BH120" s="50">
        <v>102.5</v>
      </c>
      <c r="BI120" s="50">
        <v>0</v>
      </c>
      <c r="BJ120" s="50">
        <v>0</v>
      </c>
      <c r="BK120" s="472"/>
      <c r="BL120" s="50">
        <v>0</v>
      </c>
      <c r="BM120" s="50">
        <v>0</v>
      </c>
      <c r="BN120" s="50">
        <v>0</v>
      </c>
      <c r="BO120" s="50">
        <v>0</v>
      </c>
      <c r="BP120" s="472"/>
      <c r="BQ120" s="50">
        <v>0</v>
      </c>
      <c r="BR120" s="50">
        <v>168.00000000000091</v>
      </c>
      <c r="BS120" s="50">
        <v>0</v>
      </c>
      <c r="BT120" s="50">
        <v>0</v>
      </c>
      <c r="BU120" s="472"/>
      <c r="BV120" s="50">
        <v>0</v>
      </c>
      <c r="BW120" s="50">
        <v>0</v>
      </c>
      <c r="BX120" s="50">
        <v>0</v>
      </c>
      <c r="BY120" s="50">
        <v>0</v>
      </c>
      <c r="BZ120" s="472"/>
      <c r="CA120" s="50">
        <v>0</v>
      </c>
      <c r="CB120" s="50">
        <v>0</v>
      </c>
      <c r="CC120" s="50">
        <v>0</v>
      </c>
      <c r="CD120" s="50">
        <v>0</v>
      </c>
      <c r="CE120" s="472"/>
      <c r="CF120" s="50">
        <v>0</v>
      </c>
      <c r="CG120" s="50">
        <v>0</v>
      </c>
      <c r="CH120" s="50">
        <v>0</v>
      </c>
      <c r="CI120" s="50">
        <v>0</v>
      </c>
      <c r="CJ120" s="472"/>
      <c r="CK120" s="50">
        <v>0</v>
      </c>
      <c r="CL120" s="50">
        <v>34.899999999999636</v>
      </c>
      <c r="CM120" s="50">
        <v>0</v>
      </c>
      <c r="CN120" s="50">
        <v>0</v>
      </c>
      <c r="CO120" s="472"/>
      <c r="CP120" s="50">
        <v>0</v>
      </c>
      <c r="CQ120" s="50">
        <v>199.89999999999964</v>
      </c>
      <c r="CR120" s="50">
        <v>0</v>
      </c>
      <c r="CS120" s="50">
        <v>0</v>
      </c>
      <c r="CT120" s="472"/>
      <c r="CU120" s="50">
        <v>0</v>
      </c>
      <c r="CV120" s="50">
        <v>0</v>
      </c>
      <c r="CW120" s="50">
        <v>0</v>
      </c>
      <c r="CX120" s="50">
        <v>0</v>
      </c>
      <c r="CY120" s="472"/>
      <c r="CZ120" s="50">
        <v>0</v>
      </c>
      <c r="DA120" s="50">
        <v>0</v>
      </c>
      <c r="DB120" s="50">
        <v>0</v>
      </c>
      <c r="DC120" s="50">
        <v>0</v>
      </c>
      <c r="DD120" s="472"/>
      <c r="DE120" s="50">
        <v>0</v>
      </c>
      <c r="DF120" s="50">
        <v>803.69999999999982</v>
      </c>
      <c r="DG120" s="50">
        <v>0</v>
      </c>
      <c r="DH120" s="50">
        <v>0</v>
      </c>
      <c r="DI120" s="472"/>
      <c r="DJ120" s="50">
        <v>0</v>
      </c>
      <c r="DK120" s="50">
        <v>0</v>
      </c>
      <c r="DL120" s="50">
        <v>0</v>
      </c>
      <c r="DM120" s="50">
        <v>0</v>
      </c>
      <c r="DN120" s="472"/>
      <c r="DO120" s="50">
        <v>0</v>
      </c>
      <c r="DP120" s="50">
        <v>324.45000000000027</v>
      </c>
      <c r="DQ120" s="50">
        <v>0</v>
      </c>
      <c r="DR120" s="50">
        <v>0</v>
      </c>
      <c r="DS120" s="472"/>
      <c r="DT120" s="50">
        <v>0</v>
      </c>
      <c r="DU120" s="50">
        <v>0</v>
      </c>
      <c r="DV120" s="50">
        <v>0</v>
      </c>
      <c r="DW120" s="50">
        <v>0</v>
      </c>
      <c r="DX120" s="472"/>
      <c r="DY120" s="50">
        <v>0</v>
      </c>
      <c r="DZ120" s="50">
        <v>1762.6750000000011</v>
      </c>
      <c r="EA120" s="50">
        <v>0</v>
      </c>
      <c r="EB120" s="50">
        <v>0</v>
      </c>
      <c r="EC120" s="472"/>
      <c r="ED120" s="50">
        <v>0</v>
      </c>
      <c r="EE120" s="50">
        <v>0</v>
      </c>
      <c r="EF120" s="50">
        <v>0</v>
      </c>
      <c r="EG120" s="50">
        <v>0</v>
      </c>
      <c r="EH120" s="472"/>
      <c r="EI120" s="50">
        <v>0</v>
      </c>
      <c r="EJ120" s="50">
        <v>0</v>
      </c>
      <c r="EK120" s="50">
        <v>0</v>
      </c>
      <c r="EL120" s="50">
        <v>0</v>
      </c>
      <c r="EM120" s="472"/>
      <c r="EN120" s="50">
        <v>0</v>
      </c>
      <c r="EO120" s="50">
        <v>189.79999999999973</v>
      </c>
      <c r="EP120" s="50">
        <v>0</v>
      </c>
      <c r="EQ120" s="50">
        <v>0</v>
      </c>
      <c r="ER120" s="472"/>
      <c r="ES120" s="50">
        <v>0</v>
      </c>
      <c r="ET120" s="50">
        <v>69.299999999999272</v>
      </c>
      <c r="EU120" s="50">
        <v>0</v>
      </c>
      <c r="EV120" s="50">
        <v>0</v>
      </c>
      <c r="EW120" s="472"/>
      <c r="EX120" s="50">
        <v>0</v>
      </c>
      <c r="EY120" s="50">
        <v>0</v>
      </c>
      <c r="EZ120" s="50">
        <v>0</v>
      </c>
      <c r="FA120" s="50">
        <v>0</v>
      </c>
      <c r="FB120" s="472"/>
      <c r="FC120" s="50">
        <v>0</v>
      </c>
      <c r="FD120" s="50">
        <v>794.150000000006</v>
      </c>
      <c r="FE120" s="50">
        <v>0</v>
      </c>
      <c r="FF120" s="50">
        <v>0</v>
      </c>
      <c r="FG120" s="472"/>
      <c r="FH120" s="50">
        <v>0</v>
      </c>
      <c r="FI120" s="50">
        <v>0.6500000000005457</v>
      </c>
      <c r="FJ120" s="50">
        <v>0</v>
      </c>
      <c r="FK120" s="50">
        <v>0</v>
      </c>
      <c r="FL120" s="472"/>
      <c r="FM120" s="50">
        <v>0</v>
      </c>
      <c r="FN120" s="50">
        <v>0</v>
      </c>
      <c r="FO120" s="50">
        <v>0</v>
      </c>
      <c r="FP120" s="50">
        <v>0</v>
      </c>
      <c r="FQ120" s="472"/>
      <c r="FR120" s="50">
        <v>0</v>
      </c>
      <c r="FS120" s="50">
        <v>0</v>
      </c>
      <c r="FT120" s="50">
        <v>0</v>
      </c>
      <c r="FU120" s="50">
        <v>0</v>
      </c>
      <c r="FV120" s="472"/>
      <c r="FW120" s="50">
        <v>0</v>
      </c>
      <c r="FX120" s="50">
        <v>0</v>
      </c>
      <c r="FY120" s="50">
        <v>0</v>
      </c>
      <c r="FZ120" s="50">
        <v>0</v>
      </c>
      <c r="GA120" s="472"/>
      <c r="GB120" s="50">
        <v>0</v>
      </c>
      <c r="GC120" s="50">
        <v>122.34999999999945</v>
      </c>
      <c r="GD120" s="50">
        <v>0</v>
      </c>
      <c r="GE120" s="50">
        <v>0</v>
      </c>
      <c r="GF120" s="472"/>
      <c r="GG120" s="50">
        <v>0</v>
      </c>
      <c r="GH120" s="50">
        <v>0</v>
      </c>
      <c r="GI120" s="50">
        <v>0</v>
      </c>
      <c r="GJ120" s="50">
        <v>0</v>
      </c>
      <c r="GK120" s="472"/>
      <c r="GL120" s="50">
        <v>0</v>
      </c>
      <c r="GM120" s="50">
        <v>462.55000000000109</v>
      </c>
      <c r="GN120" s="50">
        <v>0</v>
      </c>
      <c r="GO120" s="50">
        <v>0</v>
      </c>
      <c r="GP120" s="472"/>
      <c r="GQ120" s="50">
        <v>0</v>
      </c>
      <c r="GR120" s="50">
        <v>163.62499999999818</v>
      </c>
      <c r="GS120" s="50">
        <v>0</v>
      </c>
      <c r="GT120" s="50">
        <v>0</v>
      </c>
      <c r="GU120" s="472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2043</v>
      </c>
      <c r="B121" s="46">
        <f t="shared" si="3"/>
        <v>19677.512499999895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2"/>
      <c r="I121" s="50">
        <v>0</v>
      </c>
      <c r="J121" s="50">
        <v>0</v>
      </c>
      <c r="K121" s="50">
        <v>0</v>
      </c>
      <c r="L121" s="50">
        <v>0</v>
      </c>
      <c r="M121" s="472"/>
      <c r="N121" s="50">
        <v>0</v>
      </c>
      <c r="O121" s="50">
        <v>0</v>
      </c>
      <c r="P121" s="50">
        <v>280.53750000000002</v>
      </c>
      <c r="Q121" s="50">
        <v>0</v>
      </c>
      <c r="R121" s="472"/>
      <c r="S121" s="460">
        <v>0</v>
      </c>
      <c r="T121" s="50">
        <v>0</v>
      </c>
      <c r="U121" s="510">
        <v>160.05000000000024</v>
      </c>
      <c r="V121" s="50">
        <v>0</v>
      </c>
      <c r="W121" s="472"/>
      <c r="X121" s="50">
        <v>0</v>
      </c>
      <c r="Y121" s="50">
        <v>0</v>
      </c>
      <c r="Z121" s="50">
        <v>168.97500000000031</v>
      </c>
      <c r="AA121" s="50">
        <v>0</v>
      </c>
      <c r="AB121" s="472"/>
      <c r="AC121" s="50">
        <v>0</v>
      </c>
      <c r="AD121" s="50">
        <v>0</v>
      </c>
      <c r="AE121" s="50">
        <v>531.44999999999982</v>
      </c>
      <c r="AF121" s="50">
        <v>0</v>
      </c>
      <c r="AG121" s="472"/>
      <c r="AH121" s="50">
        <v>0</v>
      </c>
      <c r="AI121" s="50">
        <v>0</v>
      </c>
      <c r="AJ121" s="50">
        <v>759.75000000000068</v>
      </c>
      <c r="AK121" s="50">
        <v>0</v>
      </c>
      <c r="AL121" s="472"/>
      <c r="AM121" s="50">
        <v>0</v>
      </c>
      <c r="AN121" s="50">
        <v>0</v>
      </c>
      <c r="AO121" s="50">
        <v>0</v>
      </c>
      <c r="AP121" s="50">
        <v>260.95000000000118</v>
      </c>
      <c r="AQ121" s="472"/>
      <c r="AR121" s="50">
        <v>0</v>
      </c>
      <c r="AS121" s="50">
        <v>0</v>
      </c>
      <c r="AT121" s="50">
        <v>0</v>
      </c>
      <c r="AU121" s="50">
        <v>239.60000000000127</v>
      </c>
      <c r="AV121" s="472"/>
      <c r="AW121" s="50">
        <v>0</v>
      </c>
      <c r="AX121" s="50">
        <v>0</v>
      </c>
      <c r="AY121" s="50">
        <v>0</v>
      </c>
      <c r="AZ121" s="50">
        <v>402.00000000000091</v>
      </c>
      <c r="BA121" s="472"/>
      <c r="BB121" s="50">
        <v>0</v>
      </c>
      <c r="BC121" s="50">
        <v>0</v>
      </c>
      <c r="BD121" s="50">
        <v>0</v>
      </c>
      <c r="BE121" s="50">
        <v>177.60000000000036</v>
      </c>
      <c r="BF121" s="472"/>
      <c r="BG121" s="50">
        <v>0</v>
      </c>
      <c r="BH121" s="50">
        <v>0</v>
      </c>
      <c r="BI121" s="50">
        <v>0</v>
      </c>
      <c r="BJ121" s="50">
        <v>216.10000000000127</v>
      </c>
      <c r="BK121" s="472"/>
      <c r="BL121" s="50">
        <v>0</v>
      </c>
      <c r="BM121" s="50">
        <v>0</v>
      </c>
      <c r="BN121" s="50">
        <v>0</v>
      </c>
      <c r="BO121" s="50">
        <v>194.95000000000073</v>
      </c>
      <c r="BP121" s="472"/>
      <c r="BQ121" s="50">
        <v>0</v>
      </c>
      <c r="BR121" s="50">
        <v>0</v>
      </c>
      <c r="BS121" s="50">
        <v>0</v>
      </c>
      <c r="BT121" s="50">
        <v>213.64999999999964</v>
      </c>
      <c r="BU121" s="472"/>
      <c r="BV121" s="50">
        <v>0</v>
      </c>
      <c r="BW121" s="50">
        <v>0</v>
      </c>
      <c r="BX121" s="50">
        <v>0</v>
      </c>
      <c r="BY121" s="50">
        <v>743.09999999999945</v>
      </c>
      <c r="BZ121" s="472"/>
      <c r="CA121" s="50">
        <v>0</v>
      </c>
      <c r="CB121" s="50">
        <v>0</v>
      </c>
      <c r="CC121" s="50">
        <v>0</v>
      </c>
      <c r="CD121" s="50">
        <v>232</v>
      </c>
      <c r="CE121" s="472"/>
      <c r="CF121" s="50">
        <v>0</v>
      </c>
      <c r="CG121" s="50">
        <v>0</v>
      </c>
      <c r="CH121" s="50">
        <v>0</v>
      </c>
      <c r="CI121" s="50">
        <v>136.5</v>
      </c>
      <c r="CJ121" s="472"/>
      <c r="CK121" s="50">
        <v>0</v>
      </c>
      <c r="CL121" s="50">
        <v>0</v>
      </c>
      <c r="CM121" s="50">
        <v>0</v>
      </c>
      <c r="CN121" s="50">
        <v>315.54999999999927</v>
      </c>
      <c r="CO121" s="472"/>
      <c r="CP121" s="50">
        <v>0</v>
      </c>
      <c r="CQ121" s="50">
        <v>0</v>
      </c>
      <c r="CR121" s="50">
        <v>0</v>
      </c>
      <c r="CS121" s="50">
        <v>481.09999999999945</v>
      </c>
      <c r="CT121" s="472"/>
      <c r="CU121" s="50">
        <v>0</v>
      </c>
      <c r="CV121" s="50">
        <v>0</v>
      </c>
      <c r="CW121" s="50">
        <v>0</v>
      </c>
      <c r="CX121" s="50">
        <v>499.60000000000036</v>
      </c>
      <c r="CY121" s="472"/>
      <c r="CZ121" s="50">
        <v>0</v>
      </c>
      <c r="DA121" s="50">
        <v>0</v>
      </c>
      <c r="DB121" s="50">
        <v>0</v>
      </c>
      <c r="DC121" s="50">
        <v>170.49999999999909</v>
      </c>
      <c r="DD121" s="472"/>
      <c r="DE121" s="50">
        <v>0</v>
      </c>
      <c r="DF121" s="50">
        <v>0</v>
      </c>
      <c r="DG121" s="50">
        <v>0</v>
      </c>
      <c r="DH121" s="50">
        <v>1802.5</v>
      </c>
      <c r="DI121" s="472"/>
      <c r="DJ121" s="50">
        <v>0</v>
      </c>
      <c r="DK121" s="50">
        <v>0</v>
      </c>
      <c r="DL121" s="50">
        <v>0</v>
      </c>
      <c r="DM121" s="50">
        <v>0</v>
      </c>
      <c r="DN121" s="472"/>
      <c r="DO121" s="50">
        <v>0</v>
      </c>
      <c r="DP121" s="50">
        <v>0</v>
      </c>
      <c r="DQ121" s="50">
        <v>0</v>
      </c>
      <c r="DR121" s="50">
        <v>803.79999999999927</v>
      </c>
      <c r="DS121" s="472"/>
      <c r="DT121" s="50">
        <v>0</v>
      </c>
      <c r="DU121" s="50">
        <v>0</v>
      </c>
      <c r="DV121" s="50">
        <v>0</v>
      </c>
      <c r="DW121" s="50">
        <v>419.49999999999818</v>
      </c>
      <c r="DX121" s="472"/>
      <c r="DY121" s="50">
        <v>0</v>
      </c>
      <c r="DZ121" s="50">
        <v>0</v>
      </c>
      <c r="EA121" s="50">
        <v>0</v>
      </c>
      <c r="EB121" s="50">
        <v>4384.2499999999764</v>
      </c>
      <c r="EC121" s="472"/>
      <c r="ED121" s="50">
        <v>0</v>
      </c>
      <c r="EE121" s="50">
        <v>0</v>
      </c>
      <c r="EF121" s="50">
        <v>0</v>
      </c>
      <c r="EG121" s="50">
        <v>0</v>
      </c>
      <c r="EH121" s="472"/>
      <c r="EI121" s="50">
        <v>0</v>
      </c>
      <c r="EJ121" s="50">
        <v>0</v>
      </c>
      <c r="EK121" s="50">
        <v>0</v>
      </c>
      <c r="EL121" s="50">
        <v>375.39999999999418</v>
      </c>
      <c r="EM121" s="472"/>
      <c r="EN121" s="50">
        <v>0</v>
      </c>
      <c r="EO121" s="50">
        <v>0</v>
      </c>
      <c r="EP121" s="50">
        <v>0</v>
      </c>
      <c r="EQ121" s="50">
        <v>12.499999999992724</v>
      </c>
      <c r="ER121" s="472"/>
      <c r="ES121" s="50">
        <v>0</v>
      </c>
      <c r="ET121" s="50">
        <v>0</v>
      </c>
      <c r="EU121" s="50">
        <v>0</v>
      </c>
      <c r="EV121" s="50">
        <v>0</v>
      </c>
      <c r="EW121" s="472"/>
      <c r="EX121" s="50">
        <v>0</v>
      </c>
      <c r="EY121" s="50">
        <v>0</v>
      </c>
      <c r="EZ121" s="50">
        <v>0</v>
      </c>
      <c r="FA121" s="50">
        <v>129.99999999998909</v>
      </c>
      <c r="FB121" s="472"/>
      <c r="FC121" s="50">
        <v>0</v>
      </c>
      <c r="FD121" s="50">
        <v>0</v>
      </c>
      <c r="FE121" s="50">
        <v>0</v>
      </c>
      <c r="FF121" s="50">
        <v>3438.3</v>
      </c>
      <c r="FG121" s="472"/>
      <c r="FH121" s="50">
        <v>0</v>
      </c>
      <c r="FI121" s="50">
        <v>0</v>
      </c>
      <c r="FJ121" s="50">
        <v>0</v>
      </c>
      <c r="FK121" s="50">
        <v>155.99999999998909</v>
      </c>
      <c r="FL121" s="472"/>
      <c r="FM121" s="50">
        <v>0</v>
      </c>
      <c r="FN121" s="50">
        <v>0</v>
      </c>
      <c r="FO121" s="50">
        <v>0</v>
      </c>
      <c r="FP121" s="50">
        <v>100.79999999998836</v>
      </c>
      <c r="FQ121" s="472"/>
      <c r="FR121" s="50">
        <v>0</v>
      </c>
      <c r="FS121" s="50">
        <v>0</v>
      </c>
      <c r="FT121" s="50">
        <v>0</v>
      </c>
      <c r="FU121" s="50">
        <v>327.99999999998909</v>
      </c>
      <c r="FV121" s="472"/>
      <c r="FW121" s="50">
        <v>0</v>
      </c>
      <c r="FX121" s="50">
        <v>0</v>
      </c>
      <c r="FY121" s="50">
        <v>0</v>
      </c>
      <c r="FZ121" s="50">
        <v>0</v>
      </c>
      <c r="GA121" s="472"/>
      <c r="GB121" s="50">
        <v>0</v>
      </c>
      <c r="GC121" s="50">
        <v>0</v>
      </c>
      <c r="GD121" s="50">
        <v>0</v>
      </c>
      <c r="GE121" s="50">
        <v>461.39999999999054</v>
      </c>
      <c r="GF121" s="472"/>
      <c r="GG121" s="50">
        <v>0</v>
      </c>
      <c r="GH121" s="50">
        <v>0</v>
      </c>
      <c r="GI121" s="50">
        <v>0</v>
      </c>
      <c r="GJ121" s="50">
        <v>0</v>
      </c>
      <c r="GK121" s="472"/>
      <c r="GL121" s="50">
        <v>0</v>
      </c>
      <c r="GM121" s="50">
        <v>0</v>
      </c>
      <c r="GN121" s="50">
        <v>0</v>
      </c>
      <c r="GO121" s="50">
        <v>847.09999999998763</v>
      </c>
      <c r="GP121" s="472"/>
      <c r="GQ121" s="50">
        <v>0</v>
      </c>
      <c r="GR121" s="50">
        <v>0</v>
      </c>
      <c r="GS121" s="50">
        <v>0</v>
      </c>
      <c r="GT121" s="50">
        <v>233.99999999999636</v>
      </c>
      <c r="GU121" s="472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1655</v>
      </c>
      <c r="B122" s="46">
        <f t="shared" si="3"/>
        <v>5934.8500000000104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2"/>
      <c r="I122" s="50">
        <v>13.75</v>
      </c>
      <c r="J122" s="50">
        <v>0</v>
      </c>
      <c r="K122" s="50">
        <v>0</v>
      </c>
      <c r="L122" s="50">
        <v>0</v>
      </c>
      <c r="M122" s="472"/>
      <c r="N122" s="50">
        <v>141.5</v>
      </c>
      <c r="O122" s="50">
        <v>0</v>
      </c>
      <c r="P122" s="50">
        <v>0</v>
      </c>
      <c r="Q122" s="50">
        <v>0</v>
      </c>
      <c r="R122" s="472"/>
      <c r="S122" s="460">
        <v>74.225000000000023</v>
      </c>
      <c r="T122" s="50">
        <v>0</v>
      </c>
      <c r="U122" s="510">
        <v>0</v>
      </c>
      <c r="V122" s="50">
        <v>0</v>
      </c>
      <c r="W122" s="472"/>
      <c r="X122" s="50">
        <v>49.449999999999932</v>
      </c>
      <c r="Y122" s="50">
        <v>0</v>
      </c>
      <c r="Z122" s="50">
        <v>0</v>
      </c>
      <c r="AA122" s="50">
        <v>0</v>
      </c>
      <c r="AB122" s="472"/>
      <c r="AC122" s="50">
        <v>80.649999999999977</v>
      </c>
      <c r="AD122" s="50">
        <v>0</v>
      </c>
      <c r="AE122" s="50">
        <v>0</v>
      </c>
      <c r="AF122" s="50">
        <v>0</v>
      </c>
      <c r="AG122" s="472"/>
      <c r="AH122" s="50">
        <v>98.500000000000213</v>
      </c>
      <c r="AI122" s="50">
        <v>0</v>
      </c>
      <c r="AJ122" s="50">
        <v>0</v>
      </c>
      <c r="AK122" s="50">
        <v>0</v>
      </c>
      <c r="AL122" s="472"/>
      <c r="AM122" s="50">
        <v>0</v>
      </c>
      <c r="AN122" s="50">
        <v>165.85000000000014</v>
      </c>
      <c r="AO122" s="50">
        <v>0</v>
      </c>
      <c r="AP122" s="50">
        <v>0</v>
      </c>
      <c r="AQ122" s="472"/>
      <c r="AR122" s="50">
        <v>0</v>
      </c>
      <c r="AS122" s="50">
        <v>67.200000000001637</v>
      </c>
      <c r="AT122" s="50">
        <v>0</v>
      </c>
      <c r="AU122" s="50">
        <v>0</v>
      </c>
      <c r="AV122" s="472"/>
      <c r="AW122" s="50">
        <v>0</v>
      </c>
      <c r="AX122" s="50">
        <v>0</v>
      </c>
      <c r="AY122" s="50">
        <v>0</v>
      </c>
      <c r="AZ122" s="50">
        <v>0</v>
      </c>
      <c r="BA122" s="472"/>
      <c r="BB122" s="50">
        <v>0</v>
      </c>
      <c r="BC122" s="50">
        <v>0</v>
      </c>
      <c r="BD122" s="50">
        <v>0</v>
      </c>
      <c r="BE122" s="50">
        <v>0</v>
      </c>
      <c r="BF122" s="472"/>
      <c r="BG122" s="50">
        <v>0</v>
      </c>
      <c r="BH122" s="50">
        <v>72.949999999999818</v>
      </c>
      <c r="BI122" s="50">
        <v>0</v>
      </c>
      <c r="BJ122" s="50">
        <v>0</v>
      </c>
      <c r="BK122" s="472"/>
      <c r="BL122" s="50">
        <v>0</v>
      </c>
      <c r="BM122" s="50">
        <v>0</v>
      </c>
      <c r="BN122" s="50">
        <v>0</v>
      </c>
      <c r="BO122" s="50">
        <v>0</v>
      </c>
      <c r="BP122" s="472"/>
      <c r="BQ122" s="50">
        <v>0</v>
      </c>
      <c r="BR122" s="50">
        <v>55.700000000001637</v>
      </c>
      <c r="BS122" s="50">
        <v>0</v>
      </c>
      <c r="BT122" s="50">
        <v>0</v>
      </c>
      <c r="BU122" s="472"/>
      <c r="BV122" s="50">
        <v>0</v>
      </c>
      <c r="BW122" s="50">
        <v>0</v>
      </c>
      <c r="BX122" s="50">
        <v>0</v>
      </c>
      <c r="BY122" s="50">
        <v>0</v>
      </c>
      <c r="BZ122" s="472"/>
      <c r="CA122" s="50">
        <v>0</v>
      </c>
      <c r="CB122" s="50">
        <v>0</v>
      </c>
      <c r="CC122" s="50">
        <v>0</v>
      </c>
      <c r="CD122" s="50">
        <v>0</v>
      </c>
      <c r="CE122" s="472"/>
      <c r="CF122" s="50">
        <v>0</v>
      </c>
      <c r="CG122" s="50">
        <v>0</v>
      </c>
      <c r="CH122" s="50">
        <v>0</v>
      </c>
      <c r="CI122" s="50">
        <v>0</v>
      </c>
      <c r="CJ122" s="472"/>
      <c r="CK122" s="50">
        <v>0</v>
      </c>
      <c r="CL122" s="50">
        <v>168.89999999999873</v>
      </c>
      <c r="CM122" s="50">
        <v>0</v>
      </c>
      <c r="CN122" s="50">
        <v>0</v>
      </c>
      <c r="CO122" s="472"/>
      <c r="CP122" s="50">
        <v>0</v>
      </c>
      <c r="CQ122" s="50">
        <v>309.19999999999982</v>
      </c>
      <c r="CR122" s="50">
        <v>0</v>
      </c>
      <c r="CS122" s="50">
        <v>0</v>
      </c>
      <c r="CT122" s="472"/>
      <c r="CU122" s="50">
        <v>0</v>
      </c>
      <c r="CV122" s="50">
        <v>0</v>
      </c>
      <c r="CW122" s="50">
        <v>0</v>
      </c>
      <c r="CX122" s="50">
        <v>0</v>
      </c>
      <c r="CY122" s="472"/>
      <c r="CZ122" s="50">
        <v>0</v>
      </c>
      <c r="DA122" s="50">
        <v>0</v>
      </c>
      <c r="DB122" s="50">
        <v>0</v>
      </c>
      <c r="DC122" s="50">
        <v>0</v>
      </c>
      <c r="DD122" s="472"/>
      <c r="DE122" s="50">
        <v>0</v>
      </c>
      <c r="DF122" s="50">
        <v>131.95000000000255</v>
      </c>
      <c r="DG122" s="50">
        <v>0</v>
      </c>
      <c r="DH122" s="50">
        <v>0</v>
      </c>
      <c r="DI122" s="472"/>
      <c r="DJ122" s="50">
        <v>0</v>
      </c>
      <c r="DK122" s="50">
        <v>0</v>
      </c>
      <c r="DL122" s="50">
        <v>0</v>
      </c>
      <c r="DM122" s="50">
        <v>0</v>
      </c>
      <c r="DN122" s="472"/>
      <c r="DO122" s="50">
        <v>0</v>
      </c>
      <c r="DP122" s="50">
        <v>379.40000000000009</v>
      </c>
      <c r="DQ122" s="50">
        <v>0</v>
      </c>
      <c r="DR122" s="50">
        <v>0</v>
      </c>
      <c r="DS122" s="472"/>
      <c r="DT122" s="50">
        <v>0</v>
      </c>
      <c r="DU122" s="50">
        <v>0</v>
      </c>
      <c r="DV122" s="50">
        <v>0</v>
      </c>
      <c r="DW122" s="50">
        <v>0</v>
      </c>
      <c r="DX122" s="472"/>
      <c r="DY122" s="50">
        <v>0</v>
      </c>
      <c r="DZ122" s="50">
        <v>1970.0499999999993</v>
      </c>
      <c r="EA122" s="50">
        <v>0</v>
      </c>
      <c r="EB122" s="50">
        <v>0</v>
      </c>
      <c r="EC122" s="472"/>
      <c r="ED122" s="50">
        <v>0</v>
      </c>
      <c r="EE122" s="50">
        <v>0</v>
      </c>
      <c r="EF122" s="50">
        <v>0</v>
      </c>
      <c r="EG122" s="50">
        <v>0</v>
      </c>
      <c r="EH122" s="472"/>
      <c r="EI122" s="50">
        <v>0</v>
      </c>
      <c r="EJ122" s="50">
        <v>0</v>
      </c>
      <c r="EK122" s="50">
        <v>0</v>
      </c>
      <c r="EL122" s="50">
        <v>0</v>
      </c>
      <c r="EM122" s="472"/>
      <c r="EN122" s="50">
        <v>0</v>
      </c>
      <c r="EO122" s="50">
        <v>140.04999999999995</v>
      </c>
      <c r="EP122" s="50">
        <v>0</v>
      </c>
      <c r="EQ122" s="50">
        <v>0</v>
      </c>
      <c r="ER122" s="472"/>
      <c r="ES122" s="50">
        <v>0</v>
      </c>
      <c r="ET122" s="50">
        <v>134.90000000000055</v>
      </c>
      <c r="EU122" s="50">
        <v>0</v>
      </c>
      <c r="EV122" s="50">
        <v>0</v>
      </c>
      <c r="EW122" s="472"/>
      <c r="EX122" s="50">
        <v>0</v>
      </c>
      <c r="EY122" s="50">
        <v>0</v>
      </c>
      <c r="EZ122" s="50">
        <v>0</v>
      </c>
      <c r="FA122" s="50">
        <v>0</v>
      </c>
      <c r="FB122" s="472"/>
      <c r="FC122" s="50">
        <v>0</v>
      </c>
      <c r="FD122" s="50">
        <v>1197.9000000000051</v>
      </c>
      <c r="FE122" s="50">
        <v>0</v>
      </c>
      <c r="FF122" s="50">
        <v>0</v>
      </c>
      <c r="FG122" s="472"/>
      <c r="FH122" s="50">
        <v>0</v>
      </c>
      <c r="FI122" s="50">
        <v>16.500000000000455</v>
      </c>
      <c r="FJ122" s="50">
        <v>0</v>
      </c>
      <c r="FK122" s="50">
        <v>0</v>
      </c>
      <c r="FL122" s="472"/>
      <c r="FM122" s="50">
        <v>0</v>
      </c>
      <c r="FN122" s="50">
        <v>0</v>
      </c>
      <c r="FO122" s="50">
        <v>0</v>
      </c>
      <c r="FP122" s="50">
        <v>0</v>
      </c>
      <c r="FQ122" s="472"/>
      <c r="FR122" s="50">
        <v>0</v>
      </c>
      <c r="FS122" s="50">
        <v>0</v>
      </c>
      <c r="FT122" s="50">
        <v>0</v>
      </c>
      <c r="FU122" s="50">
        <v>0</v>
      </c>
      <c r="FV122" s="472"/>
      <c r="FW122" s="50">
        <v>0</v>
      </c>
      <c r="FX122" s="50">
        <v>0</v>
      </c>
      <c r="FY122" s="50">
        <v>0</v>
      </c>
      <c r="FZ122" s="50">
        <v>0</v>
      </c>
      <c r="GA122" s="472"/>
      <c r="GB122" s="50">
        <v>0</v>
      </c>
      <c r="GC122" s="50">
        <v>51.100000000000136</v>
      </c>
      <c r="GD122" s="50">
        <v>0</v>
      </c>
      <c r="GE122" s="50">
        <v>0</v>
      </c>
      <c r="GF122" s="472"/>
      <c r="GG122" s="50">
        <v>0</v>
      </c>
      <c r="GH122" s="50">
        <v>0</v>
      </c>
      <c r="GI122" s="50">
        <v>0</v>
      </c>
      <c r="GJ122" s="50">
        <v>0</v>
      </c>
      <c r="GK122" s="472"/>
      <c r="GL122" s="50">
        <v>0</v>
      </c>
      <c r="GM122" s="50">
        <v>468.49999999999727</v>
      </c>
      <c r="GN122" s="50">
        <v>0</v>
      </c>
      <c r="GO122" s="50">
        <v>0</v>
      </c>
      <c r="GP122" s="472"/>
      <c r="GQ122" s="50">
        <v>0</v>
      </c>
      <c r="GR122" s="50">
        <v>77.250000000003638</v>
      </c>
      <c r="GS122" s="50">
        <v>0</v>
      </c>
      <c r="GT122" s="50">
        <v>0</v>
      </c>
      <c r="GU122" s="472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12867.062499999978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2"/>
      <c r="I123" s="50">
        <v>0</v>
      </c>
      <c r="J123" s="50">
        <v>0</v>
      </c>
      <c r="K123" s="50">
        <v>0</v>
      </c>
      <c r="L123" s="50">
        <v>0</v>
      </c>
      <c r="M123" s="472"/>
      <c r="N123" s="50">
        <v>0</v>
      </c>
      <c r="O123" s="50">
        <v>211.14999999999998</v>
      </c>
      <c r="P123" s="50">
        <v>0</v>
      </c>
      <c r="Q123" s="50">
        <v>0</v>
      </c>
      <c r="R123" s="472"/>
      <c r="S123" s="460">
        <v>0</v>
      </c>
      <c r="T123" s="50">
        <v>73</v>
      </c>
      <c r="U123" s="510">
        <v>0</v>
      </c>
      <c r="V123" s="50">
        <v>0</v>
      </c>
      <c r="W123" s="472"/>
      <c r="X123" s="50">
        <v>0</v>
      </c>
      <c r="Y123" s="50">
        <v>180.8499999999998</v>
      </c>
      <c r="Z123" s="50">
        <v>0</v>
      </c>
      <c r="AA123" s="50">
        <v>0</v>
      </c>
      <c r="AB123" s="472"/>
      <c r="AC123" s="50">
        <v>0</v>
      </c>
      <c r="AD123" s="50">
        <v>227.79999999999984</v>
      </c>
      <c r="AE123" s="50">
        <v>0</v>
      </c>
      <c r="AF123" s="50">
        <v>0</v>
      </c>
      <c r="AG123" s="472"/>
      <c r="AH123" s="50">
        <v>0</v>
      </c>
      <c r="AI123" s="50">
        <v>428.99999999999955</v>
      </c>
      <c r="AJ123" s="50">
        <v>0</v>
      </c>
      <c r="AK123" s="50">
        <v>0</v>
      </c>
      <c r="AL123" s="472"/>
      <c r="AM123" s="50">
        <v>0</v>
      </c>
      <c r="AN123" s="50">
        <v>0</v>
      </c>
      <c r="AO123" s="50">
        <v>488.4749999999998</v>
      </c>
      <c r="AP123" s="50">
        <v>0</v>
      </c>
      <c r="AQ123" s="472"/>
      <c r="AR123" s="50">
        <v>0</v>
      </c>
      <c r="AS123" s="50">
        <v>0</v>
      </c>
      <c r="AT123" s="50">
        <v>34.874999999999659</v>
      </c>
      <c r="AU123" s="50">
        <v>0</v>
      </c>
      <c r="AV123" s="472"/>
      <c r="AW123" s="50">
        <v>0</v>
      </c>
      <c r="AX123" s="50">
        <v>0</v>
      </c>
      <c r="AY123" s="50">
        <v>185.17499999999905</v>
      </c>
      <c r="AZ123" s="50">
        <v>0</v>
      </c>
      <c r="BA123" s="472"/>
      <c r="BB123" s="50">
        <v>0</v>
      </c>
      <c r="BC123" s="50">
        <v>0</v>
      </c>
      <c r="BD123" s="50">
        <v>158.84999999999945</v>
      </c>
      <c r="BE123" s="50">
        <v>0</v>
      </c>
      <c r="BF123" s="472"/>
      <c r="BG123" s="50">
        <v>0</v>
      </c>
      <c r="BH123" s="50">
        <v>0</v>
      </c>
      <c r="BI123" s="50">
        <v>293.39999999999952</v>
      </c>
      <c r="BJ123" s="50">
        <v>0</v>
      </c>
      <c r="BK123" s="472"/>
      <c r="BL123" s="50">
        <v>0</v>
      </c>
      <c r="BM123" s="50">
        <v>0</v>
      </c>
      <c r="BN123" s="50">
        <v>90.749999999999318</v>
      </c>
      <c r="BO123" s="50">
        <v>0</v>
      </c>
      <c r="BP123" s="472"/>
      <c r="BQ123" s="50">
        <v>0</v>
      </c>
      <c r="BR123" s="50">
        <v>0</v>
      </c>
      <c r="BS123" s="50">
        <v>219.89999999999986</v>
      </c>
      <c r="BT123" s="50">
        <v>0</v>
      </c>
      <c r="BU123" s="472"/>
      <c r="BV123" s="50">
        <v>0</v>
      </c>
      <c r="BW123" s="50">
        <v>0</v>
      </c>
      <c r="BX123" s="50">
        <v>668.77499999999986</v>
      </c>
      <c r="BY123" s="50">
        <v>0</v>
      </c>
      <c r="BZ123" s="472"/>
      <c r="CA123" s="50">
        <v>0</v>
      </c>
      <c r="CB123" s="50">
        <v>0</v>
      </c>
      <c r="CC123" s="50">
        <v>440.77499999999782</v>
      </c>
      <c r="CD123" s="50">
        <v>0</v>
      </c>
      <c r="CE123" s="472"/>
      <c r="CF123" s="50">
        <v>0</v>
      </c>
      <c r="CG123" s="50">
        <v>0</v>
      </c>
      <c r="CH123" s="50">
        <v>283.875</v>
      </c>
      <c r="CI123" s="50">
        <v>0</v>
      </c>
      <c r="CJ123" s="472"/>
      <c r="CK123" s="50">
        <v>0</v>
      </c>
      <c r="CL123" s="50">
        <v>0</v>
      </c>
      <c r="CM123" s="50">
        <v>257.4750000000015</v>
      </c>
      <c r="CN123" s="50">
        <v>0</v>
      </c>
      <c r="CO123" s="472"/>
      <c r="CP123" s="50">
        <v>0</v>
      </c>
      <c r="CQ123" s="50">
        <v>0</v>
      </c>
      <c r="CR123" s="50">
        <v>443.55000000000109</v>
      </c>
      <c r="CS123" s="50">
        <v>0</v>
      </c>
      <c r="CT123" s="472"/>
      <c r="CU123" s="50">
        <v>0</v>
      </c>
      <c r="CV123" s="50">
        <v>0</v>
      </c>
      <c r="CW123" s="50">
        <v>385.61250000000109</v>
      </c>
      <c r="CX123" s="50">
        <v>0</v>
      </c>
      <c r="CY123" s="472"/>
      <c r="CZ123" s="50">
        <v>0</v>
      </c>
      <c r="DA123" s="50">
        <v>0</v>
      </c>
      <c r="DB123" s="50">
        <v>119.47500000000218</v>
      </c>
      <c r="DC123" s="50">
        <v>0</v>
      </c>
      <c r="DD123" s="472"/>
      <c r="DE123" s="50">
        <v>0</v>
      </c>
      <c r="DF123" s="50">
        <v>0</v>
      </c>
      <c r="DG123" s="50">
        <v>620.40000000000191</v>
      </c>
      <c r="DH123" s="50">
        <v>0</v>
      </c>
      <c r="DI123" s="472"/>
      <c r="DJ123" s="50">
        <v>0</v>
      </c>
      <c r="DK123" s="50">
        <v>0</v>
      </c>
      <c r="DL123" s="50">
        <v>0</v>
      </c>
      <c r="DM123" s="50">
        <v>0</v>
      </c>
      <c r="DN123" s="472"/>
      <c r="DO123" s="50">
        <v>0</v>
      </c>
      <c r="DP123" s="50">
        <v>0</v>
      </c>
      <c r="DQ123" s="50">
        <v>439.42500000000109</v>
      </c>
      <c r="DR123" s="50">
        <v>0</v>
      </c>
      <c r="DS123" s="472"/>
      <c r="DT123" s="50">
        <v>0</v>
      </c>
      <c r="DU123" s="50">
        <v>0</v>
      </c>
      <c r="DV123" s="50">
        <v>444.52500000000055</v>
      </c>
      <c r="DW123" s="50">
        <v>0</v>
      </c>
      <c r="DX123" s="472"/>
      <c r="DY123" s="50">
        <v>0</v>
      </c>
      <c r="DZ123" s="50">
        <v>0</v>
      </c>
      <c r="EA123" s="50">
        <v>2384.4750000000431</v>
      </c>
      <c r="EB123" s="50">
        <v>0</v>
      </c>
      <c r="EC123" s="472"/>
      <c r="ED123" s="50">
        <v>0</v>
      </c>
      <c r="EE123" s="50">
        <v>0</v>
      </c>
      <c r="EF123" s="50">
        <v>0</v>
      </c>
      <c r="EG123" s="50">
        <v>0</v>
      </c>
      <c r="EH123" s="472"/>
      <c r="EI123" s="50">
        <v>0</v>
      </c>
      <c r="EJ123" s="50">
        <v>0</v>
      </c>
      <c r="EK123" s="50">
        <v>31.499999999998636</v>
      </c>
      <c r="EL123" s="50">
        <v>0</v>
      </c>
      <c r="EM123" s="472"/>
      <c r="EN123" s="50">
        <v>0</v>
      </c>
      <c r="EO123" s="50">
        <v>0</v>
      </c>
      <c r="EP123" s="50">
        <v>131.54999999999973</v>
      </c>
      <c r="EQ123" s="50">
        <v>0</v>
      </c>
      <c r="ER123" s="472"/>
      <c r="ES123" s="50">
        <v>0</v>
      </c>
      <c r="ET123" s="50">
        <v>0</v>
      </c>
      <c r="EU123" s="50">
        <v>237.97499999999945</v>
      </c>
      <c r="EV123" s="50">
        <v>0</v>
      </c>
      <c r="EW123" s="472"/>
      <c r="EX123" s="50">
        <v>0</v>
      </c>
      <c r="EY123" s="50">
        <v>0</v>
      </c>
      <c r="EZ123" s="50">
        <v>0</v>
      </c>
      <c r="FA123" s="50">
        <v>0</v>
      </c>
      <c r="FB123" s="472"/>
      <c r="FC123" s="50">
        <v>0</v>
      </c>
      <c r="FD123" s="50">
        <v>0</v>
      </c>
      <c r="FE123" s="50">
        <v>1460.2499999999454</v>
      </c>
      <c r="FF123" s="50">
        <v>0</v>
      </c>
      <c r="FG123" s="472"/>
      <c r="FH123" s="50">
        <v>0</v>
      </c>
      <c r="FI123" s="50">
        <v>0</v>
      </c>
      <c r="FJ123" s="50">
        <v>234.74999999999864</v>
      </c>
      <c r="FK123" s="50">
        <v>0</v>
      </c>
      <c r="FL123" s="472"/>
      <c r="FM123" s="50">
        <v>0</v>
      </c>
      <c r="FN123" s="50">
        <v>0</v>
      </c>
      <c r="FO123" s="50">
        <v>0</v>
      </c>
      <c r="FP123" s="50">
        <v>0</v>
      </c>
      <c r="FQ123" s="472"/>
      <c r="FR123" s="50">
        <v>0</v>
      </c>
      <c r="FS123" s="50">
        <v>0</v>
      </c>
      <c r="FT123" s="50">
        <v>0</v>
      </c>
      <c r="FU123" s="50">
        <v>0</v>
      </c>
      <c r="FV123" s="472"/>
      <c r="FW123" s="50">
        <v>0</v>
      </c>
      <c r="FX123" s="50">
        <v>0</v>
      </c>
      <c r="FY123" s="50">
        <v>0</v>
      </c>
      <c r="FZ123" s="50">
        <v>0</v>
      </c>
      <c r="GA123" s="472"/>
      <c r="GB123" s="50">
        <v>0</v>
      </c>
      <c r="GC123" s="50">
        <v>0</v>
      </c>
      <c r="GD123" s="50">
        <v>269.17499999999836</v>
      </c>
      <c r="GE123" s="50">
        <v>0</v>
      </c>
      <c r="GF123" s="472"/>
      <c r="GG123" s="50">
        <v>0</v>
      </c>
      <c r="GH123" s="50">
        <v>0</v>
      </c>
      <c r="GI123" s="50">
        <v>0</v>
      </c>
      <c r="GJ123" s="50">
        <v>0</v>
      </c>
      <c r="GK123" s="472"/>
      <c r="GL123" s="50">
        <v>0</v>
      </c>
      <c r="GM123" s="50">
        <v>0</v>
      </c>
      <c r="GN123" s="50">
        <v>425.54999999999563</v>
      </c>
      <c r="GO123" s="50">
        <v>0</v>
      </c>
      <c r="GP123" s="472"/>
      <c r="GQ123" s="50">
        <v>0</v>
      </c>
      <c r="GR123" s="50">
        <v>0</v>
      </c>
      <c r="GS123" s="50">
        <v>175.49999999999454</v>
      </c>
      <c r="GT123" s="50">
        <v>0</v>
      </c>
      <c r="GU123" s="472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1653</v>
      </c>
      <c r="B124" s="46">
        <f t="shared" si="3"/>
        <v>5325.3750000000464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2"/>
      <c r="I124" s="50">
        <v>11.000000000000014</v>
      </c>
      <c r="J124" s="50">
        <v>0</v>
      </c>
      <c r="K124" s="50">
        <v>0</v>
      </c>
      <c r="L124" s="50">
        <v>0</v>
      </c>
      <c r="M124" s="472"/>
      <c r="N124" s="50">
        <v>113.12500000000011</v>
      </c>
      <c r="O124" s="50">
        <v>0</v>
      </c>
      <c r="P124" s="50">
        <v>0</v>
      </c>
      <c r="Q124" s="50">
        <v>0</v>
      </c>
      <c r="R124" s="472"/>
      <c r="S124" s="460">
        <v>19.425000000000068</v>
      </c>
      <c r="T124" s="50">
        <v>0</v>
      </c>
      <c r="U124" s="510">
        <v>0</v>
      </c>
      <c r="V124" s="50">
        <v>0</v>
      </c>
      <c r="W124" s="472"/>
      <c r="X124" s="50">
        <v>15.875000000000114</v>
      </c>
      <c r="Y124" s="50">
        <v>0</v>
      </c>
      <c r="Z124" s="50">
        <v>0</v>
      </c>
      <c r="AA124" s="50">
        <v>0</v>
      </c>
      <c r="AB124" s="472"/>
      <c r="AC124" s="50">
        <v>91.550000000000011</v>
      </c>
      <c r="AD124" s="50">
        <v>0</v>
      </c>
      <c r="AE124" s="50">
        <v>0</v>
      </c>
      <c r="AF124" s="50">
        <v>0</v>
      </c>
      <c r="AG124" s="472"/>
      <c r="AH124" s="50">
        <v>22.049999999999955</v>
      </c>
      <c r="AI124" s="50">
        <v>0</v>
      </c>
      <c r="AJ124" s="50">
        <v>0</v>
      </c>
      <c r="AK124" s="50">
        <v>0</v>
      </c>
      <c r="AL124" s="472"/>
      <c r="AM124" s="50">
        <v>0</v>
      </c>
      <c r="AN124" s="50">
        <v>151.95000000000005</v>
      </c>
      <c r="AO124" s="50">
        <v>0</v>
      </c>
      <c r="AP124" s="50">
        <v>0</v>
      </c>
      <c r="AQ124" s="472"/>
      <c r="AR124" s="50">
        <v>0</v>
      </c>
      <c r="AS124" s="50">
        <v>0</v>
      </c>
      <c r="AT124" s="50">
        <v>0</v>
      </c>
      <c r="AU124" s="50">
        <v>0</v>
      </c>
      <c r="AV124" s="472"/>
      <c r="AW124" s="50">
        <v>0</v>
      </c>
      <c r="AX124" s="50">
        <v>0</v>
      </c>
      <c r="AY124" s="50">
        <v>0</v>
      </c>
      <c r="AZ124" s="50">
        <v>0</v>
      </c>
      <c r="BA124" s="472"/>
      <c r="BB124" s="50">
        <v>0</v>
      </c>
      <c r="BC124" s="50">
        <v>0</v>
      </c>
      <c r="BD124" s="50">
        <v>0</v>
      </c>
      <c r="BE124" s="50">
        <v>0</v>
      </c>
      <c r="BF124" s="472"/>
      <c r="BG124" s="50">
        <v>0</v>
      </c>
      <c r="BH124" s="50">
        <v>50.150000000001455</v>
      </c>
      <c r="BI124" s="50">
        <v>0</v>
      </c>
      <c r="BJ124" s="50">
        <v>0</v>
      </c>
      <c r="BK124" s="472"/>
      <c r="BL124" s="50">
        <v>0</v>
      </c>
      <c r="BM124" s="50">
        <v>0</v>
      </c>
      <c r="BN124" s="50">
        <v>0</v>
      </c>
      <c r="BO124" s="50">
        <v>0</v>
      </c>
      <c r="BP124" s="472"/>
      <c r="BQ124" s="50">
        <v>0</v>
      </c>
      <c r="BR124" s="50">
        <v>91.900000000001455</v>
      </c>
      <c r="BS124" s="50">
        <v>0</v>
      </c>
      <c r="BT124" s="50">
        <v>0</v>
      </c>
      <c r="BU124" s="472"/>
      <c r="BV124" s="50">
        <v>0</v>
      </c>
      <c r="BW124" s="50">
        <v>0</v>
      </c>
      <c r="BX124" s="50">
        <v>0</v>
      </c>
      <c r="BY124" s="50">
        <v>0</v>
      </c>
      <c r="BZ124" s="472"/>
      <c r="CA124" s="50">
        <v>0</v>
      </c>
      <c r="CB124" s="50">
        <v>0</v>
      </c>
      <c r="CC124" s="50">
        <v>0</v>
      </c>
      <c r="CD124" s="50">
        <v>0</v>
      </c>
      <c r="CE124" s="472"/>
      <c r="CF124" s="50">
        <v>0</v>
      </c>
      <c r="CG124" s="50">
        <v>0</v>
      </c>
      <c r="CH124" s="50">
        <v>0</v>
      </c>
      <c r="CI124" s="50">
        <v>0</v>
      </c>
      <c r="CJ124" s="472"/>
      <c r="CK124" s="50">
        <v>0</v>
      </c>
      <c r="CL124" s="50">
        <v>103.60000000000218</v>
      </c>
      <c r="CM124" s="50">
        <v>0</v>
      </c>
      <c r="CN124" s="50">
        <v>0</v>
      </c>
      <c r="CO124" s="472"/>
      <c r="CP124" s="50">
        <v>0</v>
      </c>
      <c r="CQ124" s="50">
        <v>223.90000000000055</v>
      </c>
      <c r="CR124" s="50">
        <v>0</v>
      </c>
      <c r="CS124" s="50">
        <v>0</v>
      </c>
      <c r="CT124" s="472"/>
      <c r="CU124" s="50">
        <v>0</v>
      </c>
      <c r="CV124" s="50">
        <v>0</v>
      </c>
      <c r="CW124" s="50">
        <v>0</v>
      </c>
      <c r="CX124" s="50">
        <v>0</v>
      </c>
      <c r="CY124" s="472"/>
      <c r="CZ124" s="50">
        <v>0</v>
      </c>
      <c r="DA124" s="50">
        <v>0</v>
      </c>
      <c r="DB124" s="50">
        <v>0</v>
      </c>
      <c r="DC124" s="50">
        <v>0</v>
      </c>
      <c r="DD124" s="472"/>
      <c r="DE124" s="50">
        <v>0</v>
      </c>
      <c r="DF124" s="50">
        <v>467.20000000000164</v>
      </c>
      <c r="DG124" s="50">
        <v>0</v>
      </c>
      <c r="DH124" s="50">
        <v>0</v>
      </c>
      <c r="DI124" s="472"/>
      <c r="DJ124" s="50">
        <v>0</v>
      </c>
      <c r="DK124" s="50">
        <v>0</v>
      </c>
      <c r="DL124" s="50">
        <v>0</v>
      </c>
      <c r="DM124" s="50">
        <v>0</v>
      </c>
      <c r="DN124" s="472"/>
      <c r="DO124" s="50">
        <v>0</v>
      </c>
      <c r="DP124" s="50">
        <v>294.65000000000009</v>
      </c>
      <c r="DQ124" s="50">
        <v>0</v>
      </c>
      <c r="DR124" s="50">
        <v>0</v>
      </c>
      <c r="DS124" s="472"/>
      <c r="DT124" s="50">
        <v>0</v>
      </c>
      <c r="DU124" s="50">
        <v>0</v>
      </c>
      <c r="DV124" s="50">
        <v>0</v>
      </c>
      <c r="DW124" s="50">
        <v>0</v>
      </c>
      <c r="DX124" s="472"/>
      <c r="DY124" s="50">
        <v>0</v>
      </c>
      <c r="DZ124" s="50">
        <v>1847.5500000000011</v>
      </c>
      <c r="EA124" s="50">
        <v>0</v>
      </c>
      <c r="EB124" s="50">
        <v>0</v>
      </c>
      <c r="EC124" s="472"/>
      <c r="ED124" s="50">
        <v>0</v>
      </c>
      <c r="EE124" s="50">
        <v>0</v>
      </c>
      <c r="EF124" s="50">
        <v>0</v>
      </c>
      <c r="EG124" s="50">
        <v>0</v>
      </c>
      <c r="EH124" s="472"/>
      <c r="EI124" s="50">
        <v>0</v>
      </c>
      <c r="EJ124" s="50">
        <v>0</v>
      </c>
      <c r="EK124" s="50">
        <v>0</v>
      </c>
      <c r="EL124" s="50">
        <v>0</v>
      </c>
      <c r="EM124" s="472"/>
      <c r="EN124" s="50">
        <v>0</v>
      </c>
      <c r="EO124" s="50">
        <v>34.200000000000045</v>
      </c>
      <c r="EP124" s="50">
        <v>0</v>
      </c>
      <c r="EQ124" s="50">
        <v>0</v>
      </c>
      <c r="ER124" s="472"/>
      <c r="ES124" s="50">
        <v>0</v>
      </c>
      <c r="ET124" s="50">
        <v>125.95000000000164</v>
      </c>
      <c r="EU124" s="50">
        <v>0</v>
      </c>
      <c r="EV124" s="50">
        <v>0</v>
      </c>
      <c r="EW124" s="472"/>
      <c r="EX124" s="50">
        <v>0</v>
      </c>
      <c r="EY124" s="50">
        <v>0</v>
      </c>
      <c r="EZ124" s="50">
        <v>0</v>
      </c>
      <c r="FA124" s="50">
        <v>0</v>
      </c>
      <c r="FB124" s="472"/>
      <c r="FC124" s="50">
        <v>0</v>
      </c>
      <c r="FD124" s="50">
        <v>897.85000000002856</v>
      </c>
      <c r="FE124" s="50">
        <v>0</v>
      </c>
      <c r="FF124" s="50">
        <v>0</v>
      </c>
      <c r="FG124" s="472"/>
      <c r="FH124" s="50">
        <v>0</v>
      </c>
      <c r="FI124" s="50">
        <v>71.5</v>
      </c>
      <c r="FJ124" s="50">
        <v>0</v>
      </c>
      <c r="FK124" s="50">
        <v>0</v>
      </c>
      <c r="FL124" s="472"/>
      <c r="FM124" s="50">
        <v>0</v>
      </c>
      <c r="FN124" s="50">
        <v>0</v>
      </c>
      <c r="FO124" s="50">
        <v>0</v>
      </c>
      <c r="FP124" s="50">
        <v>0</v>
      </c>
      <c r="FQ124" s="472"/>
      <c r="FR124" s="50">
        <v>0</v>
      </c>
      <c r="FS124" s="50">
        <v>0</v>
      </c>
      <c r="FT124" s="50">
        <v>0</v>
      </c>
      <c r="FU124" s="50">
        <v>0</v>
      </c>
      <c r="FV124" s="472"/>
      <c r="FW124" s="50">
        <v>0</v>
      </c>
      <c r="FX124" s="50">
        <v>0</v>
      </c>
      <c r="FY124" s="50">
        <v>0</v>
      </c>
      <c r="FZ124" s="50">
        <v>0</v>
      </c>
      <c r="GA124" s="472"/>
      <c r="GB124" s="50">
        <v>0</v>
      </c>
      <c r="GC124" s="50">
        <v>182.79999999999995</v>
      </c>
      <c r="GD124" s="50">
        <v>0</v>
      </c>
      <c r="GE124" s="50">
        <v>0</v>
      </c>
      <c r="GF124" s="472"/>
      <c r="GG124" s="50">
        <v>0</v>
      </c>
      <c r="GH124" s="50">
        <v>0</v>
      </c>
      <c r="GI124" s="50">
        <v>0</v>
      </c>
      <c r="GJ124" s="50">
        <v>0</v>
      </c>
      <c r="GK124" s="472"/>
      <c r="GL124" s="50">
        <v>0</v>
      </c>
      <c r="GM124" s="50">
        <v>269.55000000000382</v>
      </c>
      <c r="GN124" s="50">
        <v>0</v>
      </c>
      <c r="GO124" s="50">
        <v>0</v>
      </c>
      <c r="GP124" s="472"/>
      <c r="GQ124" s="50">
        <v>0</v>
      </c>
      <c r="GR124" s="50">
        <v>179.75000000000364</v>
      </c>
      <c r="GS124" s="50">
        <v>0</v>
      </c>
      <c r="GT124" s="50">
        <v>0</v>
      </c>
      <c r="GU124" s="472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10692.39999999998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2"/>
      <c r="I125" s="50">
        <v>27.624999999999986</v>
      </c>
      <c r="J125" s="50">
        <v>0</v>
      </c>
      <c r="K125" s="50">
        <v>0</v>
      </c>
      <c r="L125" s="50">
        <v>0</v>
      </c>
      <c r="M125" s="472"/>
      <c r="N125" s="50">
        <v>100.9500000000001</v>
      </c>
      <c r="O125" s="50">
        <v>0</v>
      </c>
      <c r="P125" s="50">
        <v>0</v>
      </c>
      <c r="Q125" s="50">
        <v>0</v>
      </c>
      <c r="R125" s="472"/>
      <c r="S125" s="460">
        <v>32.550000000000125</v>
      </c>
      <c r="T125" s="50">
        <v>0</v>
      </c>
      <c r="U125" s="510">
        <v>0</v>
      </c>
      <c r="V125" s="50">
        <v>0</v>
      </c>
      <c r="W125" s="472"/>
      <c r="X125" s="50">
        <v>52.800000000000068</v>
      </c>
      <c r="Y125" s="50">
        <v>0</v>
      </c>
      <c r="Z125" s="50">
        <v>0</v>
      </c>
      <c r="AA125" s="50">
        <v>0</v>
      </c>
      <c r="AB125" s="472"/>
      <c r="AC125" s="50">
        <v>106.30000000000001</v>
      </c>
      <c r="AD125" s="50">
        <v>0</v>
      </c>
      <c r="AE125" s="50">
        <v>0</v>
      </c>
      <c r="AF125" s="50">
        <v>0</v>
      </c>
      <c r="AG125" s="472"/>
      <c r="AH125" s="50">
        <v>59.499999999999545</v>
      </c>
      <c r="AI125" s="50">
        <v>0</v>
      </c>
      <c r="AJ125" s="50">
        <v>0</v>
      </c>
      <c r="AK125" s="50">
        <v>0</v>
      </c>
      <c r="AL125" s="472"/>
      <c r="AM125" s="50">
        <v>102.62500000000023</v>
      </c>
      <c r="AN125" s="50">
        <v>216.20000000000027</v>
      </c>
      <c r="AO125" s="50">
        <v>0</v>
      </c>
      <c r="AP125" s="50">
        <v>0</v>
      </c>
      <c r="AQ125" s="472"/>
      <c r="AR125" s="50">
        <v>46.425000000000182</v>
      </c>
      <c r="AS125" s="50">
        <v>4.75</v>
      </c>
      <c r="AT125" s="50">
        <v>0</v>
      </c>
      <c r="AU125" s="50">
        <v>0</v>
      </c>
      <c r="AV125" s="472"/>
      <c r="AW125" s="50">
        <v>152.3125</v>
      </c>
      <c r="AX125" s="50">
        <v>0</v>
      </c>
      <c r="AY125" s="50">
        <v>0</v>
      </c>
      <c r="AZ125" s="50">
        <v>0</v>
      </c>
      <c r="BA125" s="472"/>
      <c r="BB125" s="50">
        <v>72.550000000000182</v>
      </c>
      <c r="BC125" s="50">
        <v>0</v>
      </c>
      <c r="BD125" s="50">
        <v>0</v>
      </c>
      <c r="BE125" s="50">
        <v>0</v>
      </c>
      <c r="BF125" s="472"/>
      <c r="BG125" s="50">
        <v>58.300000000000182</v>
      </c>
      <c r="BH125" s="50">
        <v>142.85000000000036</v>
      </c>
      <c r="BI125" s="50">
        <v>0</v>
      </c>
      <c r="BJ125" s="50">
        <v>0</v>
      </c>
      <c r="BK125" s="472"/>
      <c r="BL125" s="50">
        <v>19.000000000000227</v>
      </c>
      <c r="BM125" s="50">
        <v>0</v>
      </c>
      <c r="BN125" s="50">
        <v>0</v>
      </c>
      <c r="BO125" s="50">
        <v>0</v>
      </c>
      <c r="BP125" s="472"/>
      <c r="BQ125" s="50">
        <v>48.950000000000045</v>
      </c>
      <c r="BR125" s="50">
        <v>225.05000000000109</v>
      </c>
      <c r="BS125" s="50">
        <v>0</v>
      </c>
      <c r="BT125" s="50">
        <v>0</v>
      </c>
      <c r="BU125" s="472"/>
      <c r="BV125" s="50">
        <v>44.599999999999909</v>
      </c>
      <c r="BW125" s="50">
        <v>0</v>
      </c>
      <c r="BX125" s="50">
        <v>0</v>
      </c>
      <c r="BY125" s="50">
        <v>0</v>
      </c>
      <c r="BZ125" s="472"/>
      <c r="CA125" s="50">
        <v>33.624999999999773</v>
      </c>
      <c r="CB125" s="50">
        <v>0</v>
      </c>
      <c r="CC125" s="50">
        <v>0</v>
      </c>
      <c r="CD125" s="50">
        <v>0</v>
      </c>
      <c r="CE125" s="472"/>
      <c r="CF125" s="50">
        <v>53.049999999999727</v>
      </c>
      <c r="CG125" s="50">
        <v>0</v>
      </c>
      <c r="CH125" s="50">
        <v>0</v>
      </c>
      <c r="CI125" s="50">
        <v>0</v>
      </c>
      <c r="CJ125" s="472"/>
      <c r="CK125" s="50">
        <v>34.125</v>
      </c>
      <c r="CL125" s="50">
        <v>90.75</v>
      </c>
      <c r="CM125" s="50">
        <v>0</v>
      </c>
      <c r="CN125" s="50">
        <v>0</v>
      </c>
      <c r="CO125" s="472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2"/>
      <c r="CU125" s="50">
        <v>126.15000000000009</v>
      </c>
      <c r="CV125" s="50">
        <v>0</v>
      </c>
      <c r="CW125" s="50">
        <v>0</v>
      </c>
      <c r="CX125" s="50">
        <v>0</v>
      </c>
      <c r="CY125" s="472"/>
      <c r="CZ125" s="50">
        <v>37.825000000000273</v>
      </c>
      <c r="DA125" s="50">
        <v>0</v>
      </c>
      <c r="DB125" s="50">
        <v>0</v>
      </c>
      <c r="DC125" s="50">
        <v>0</v>
      </c>
      <c r="DD125" s="472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2"/>
      <c r="DJ125" s="50">
        <v>181.95000000000073</v>
      </c>
      <c r="DK125" s="50">
        <v>0</v>
      </c>
      <c r="DL125" s="50">
        <v>0</v>
      </c>
      <c r="DM125" s="50">
        <v>0</v>
      </c>
      <c r="DN125" s="472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2"/>
      <c r="DT125" s="50">
        <v>157.19999999999936</v>
      </c>
      <c r="DU125" s="50">
        <v>0</v>
      </c>
      <c r="DV125" s="50">
        <v>0</v>
      </c>
      <c r="DW125" s="50">
        <v>0</v>
      </c>
      <c r="DX125" s="472"/>
      <c r="DY125" s="50">
        <v>759.07499999999982</v>
      </c>
      <c r="DZ125" s="50">
        <v>1677.1</v>
      </c>
      <c r="EA125" s="50">
        <v>0</v>
      </c>
      <c r="EB125" s="50">
        <v>0</v>
      </c>
      <c r="EC125" s="472"/>
      <c r="ED125" s="50">
        <v>0</v>
      </c>
      <c r="EE125" s="50">
        <v>0</v>
      </c>
      <c r="EF125" s="50">
        <v>0</v>
      </c>
      <c r="EG125" s="50">
        <v>0</v>
      </c>
      <c r="EH125" s="472"/>
      <c r="EI125" s="50">
        <v>69.950000000000273</v>
      </c>
      <c r="EJ125" s="50">
        <v>0</v>
      </c>
      <c r="EK125" s="50">
        <v>0</v>
      </c>
      <c r="EL125" s="50">
        <v>0</v>
      </c>
      <c r="EM125" s="472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2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2"/>
      <c r="EX125" s="50">
        <v>27.499999999999091</v>
      </c>
      <c r="EY125" s="50">
        <v>0</v>
      </c>
      <c r="EZ125" s="50">
        <v>0</v>
      </c>
      <c r="FA125" s="50">
        <v>0</v>
      </c>
      <c r="FB125" s="472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2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2"/>
      <c r="FM125" s="50">
        <v>84.875000000000909</v>
      </c>
      <c r="FN125" s="50">
        <v>0</v>
      </c>
      <c r="FO125" s="50">
        <v>0</v>
      </c>
      <c r="FP125" s="50">
        <v>0</v>
      </c>
      <c r="FQ125" s="472"/>
      <c r="FR125" s="50">
        <v>82.725000000000364</v>
      </c>
      <c r="FS125" s="50">
        <v>0</v>
      </c>
      <c r="FT125" s="50">
        <v>0</v>
      </c>
      <c r="FU125" s="50">
        <v>0</v>
      </c>
      <c r="FV125" s="472"/>
      <c r="FW125" s="50">
        <v>23.899999999999636</v>
      </c>
      <c r="FX125" s="50">
        <v>0</v>
      </c>
      <c r="FY125" s="50">
        <v>0</v>
      </c>
      <c r="FZ125" s="50">
        <v>0</v>
      </c>
      <c r="GA125" s="472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2"/>
      <c r="GG125" s="50">
        <v>1.1999999999979991</v>
      </c>
      <c r="GH125" s="50">
        <v>0</v>
      </c>
      <c r="GI125" s="50">
        <v>0</v>
      </c>
      <c r="GJ125" s="50">
        <v>0</v>
      </c>
      <c r="GK125" s="472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2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2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2044</v>
      </c>
      <c r="B126" s="46">
        <f t="shared" si="3"/>
        <v>19661.137500000008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2"/>
      <c r="I126" s="50">
        <v>0</v>
      </c>
      <c r="J126" s="50">
        <v>0</v>
      </c>
      <c r="K126" s="50">
        <v>0</v>
      </c>
      <c r="L126" s="50">
        <v>0</v>
      </c>
      <c r="M126" s="472"/>
      <c r="N126" s="50">
        <v>0</v>
      </c>
      <c r="O126" s="50">
        <v>0</v>
      </c>
      <c r="P126" s="50">
        <v>602.62500000000023</v>
      </c>
      <c r="Q126" s="50">
        <v>0</v>
      </c>
      <c r="R126" s="472"/>
      <c r="S126" s="460">
        <v>0</v>
      </c>
      <c r="T126" s="50">
        <v>0</v>
      </c>
      <c r="U126" s="510">
        <v>11.700000000000102</v>
      </c>
      <c r="V126" s="50">
        <v>0</v>
      </c>
      <c r="W126" s="472"/>
      <c r="X126" s="50">
        <v>0</v>
      </c>
      <c r="Y126" s="50">
        <v>0</v>
      </c>
      <c r="Z126" s="50">
        <v>228.90000000000055</v>
      </c>
      <c r="AA126" s="50">
        <v>0</v>
      </c>
      <c r="AB126" s="472"/>
      <c r="AC126" s="50">
        <v>0</v>
      </c>
      <c r="AD126" s="50">
        <v>0</v>
      </c>
      <c r="AE126" s="50">
        <v>475.38749999999959</v>
      </c>
      <c r="AF126" s="50">
        <v>0</v>
      </c>
      <c r="AG126" s="472"/>
      <c r="AH126" s="50">
        <v>0</v>
      </c>
      <c r="AI126" s="50">
        <v>0</v>
      </c>
      <c r="AJ126" s="50">
        <v>847.87499999999966</v>
      </c>
      <c r="AK126" s="50">
        <v>0</v>
      </c>
      <c r="AL126" s="472"/>
      <c r="AM126" s="50">
        <v>0</v>
      </c>
      <c r="AN126" s="50">
        <v>0</v>
      </c>
      <c r="AO126" s="50">
        <v>0</v>
      </c>
      <c r="AP126" s="50">
        <v>105.94999999999982</v>
      </c>
      <c r="AQ126" s="472"/>
      <c r="AR126" s="50">
        <v>0</v>
      </c>
      <c r="AS126" s="50">
        <v>0</v>
      </c>
      <c r="AT126" s="50">
        <v>0</v>
      </c>
      <c r="AU126" s="50">
        <v>251.99999999999909</v>
      </c>
      <c r="AV126" s="472"/>
      <c r="AW126" s="50">
        <v>0</v>
      </c>
      <c r="AX126" s="50">
        <v>0</v>
      </c>
      <c r="AY126" s="50">
        <v>0</v>
      </c>
      <c r="AZ126" s="50">
        <v>647.49999999999909</v>
      </c>
      <c r="BA126" s="472"/>
      <c r="BB126" s="50">
        <v>0</v>
      </c>
      <c r="BC126" s="50">
        <v>0</v>
      </c>
      <c r="BD126" s="50">
        <v>0</v>
      </c>
      <c r="BE126" s="50">
        <v>32.399999999998727</v>
      </c>
      <c r="BF126" s="472"/>
      <c r="BG126" s="50">
        <v>0</v>
      </c>
      <c r="BH126" s="50">
        <v>0</v>
      </c>
      <c r="BI126" s="50">
        <v>0</v>
      </c>
      <c r="BJ126" s="50">
        <v>0</v>
      </c>
      <c r="BK126" s="472"/>
      <c r="BL126" s="50">
        <v>0</v>
      </c>
      <c r="BM126" s="50">
        <v>0</v>
      </c>
      <c r="BN126" s="50">
        <v>0</v>
      </c>
      <c r="BO126" s="50">
        <v>153.99999999999909</v>
      </c>
      <c r="BP126" s="472"/>
      <c r="BQ126" s="50">
        <v>0</v>
      </c>
      <c r="BR126" s="50">
        <v>0</v>
      </c>
      <c r="BS126" s="50">
        <v>0</v>
      </c>
      <c r="BT126" s="50">
        <v>133.49999999999909</v>
      </c>
      <c r="BU126" s="472"/>
      <c r="BV126" s="50">
        <v>0</v>
      </c>
      <c r="BW126" s="50">
        <v>0</v>
      </c>
      <c r="BX126" s="50">
        <v>0</v>
      </c>
      <c r="BY126" s="50">
        <v>1094.3499999999976</v>
      </c>
      <c r="BZ126" s="472"/>
      <c r="CA126" s="50">
        <v>0</v>
      </c>
      <c r="CB126" s="50">
        <v>0</v>
      </c>
      <c r="CC126" s="50">
        <v>0</v>
      </c>
      <c r="CD126" s="50">
        <v>27.899999999999636</v>
      </c>
      <c r="CE126" s="472"/>
      <c r="CF126" s="50">
        <v>0</v>
      </c>
      <c r="CG126" s="50">
        <v>0</v>
      </c>
      <c r="CH126" s="50">
        <v>0</v>
      </c>
      <c r="CI126" s="50">
        <v>37.099999999998545</v>
      </c>
      <c r="CJ126" s="472"/>
      <c r="CK126" s="50">
        <v>0</v>
      </c>
      <c r="CL126" s="50">
        <v>0</v>
      </c>
      <c r="CM126" s="50">
        <v>0</v>
      </c>
      <c r="CN126" s="50">
        <v>323.29999999999836</v>
      </c>
      <c r="CO126" s="472"/>
      <c r="CP126" s="50">
        <v>0</v>
      </c>
      <c r="CQ126" s="50">
        <v>0</v>
      </c>
      <c r="CR126" s="50">
        <v>0</v>
      </c>
      <c r="CS126" s="50">
        <v>344.39999999999873</v>
      </c>
      <c r="CT126" s="472"/>
      <c r="CU126" s="50">
        <v>0</v>
      </c>
      <c r="CV126" s="50">
        <v>0</v>
      </c>
      <c r="CW126" s="50">
        <v>0</v>
      </c>
      <c r="CX126" s="50">
        <v>557.39999999999782</v>
      </c>
      <c r="CY126" s="472"/>
      <c r="CZ126" s="50">
        <v>0</v>
      </c>
      <c r="DA126" s="50">
        <v>0</v>
      </c>
      <c r="DB126" s="50">
        <v>0</v>
      </c>
      <c r="DC126" s="50">
        <v>5.999999999998181</v>
      </c>
      <c r="DD126" s="472"/>
      <c r="DE126" s="50">
        <v>0</v>
      </c>
      <c r="DF126" s="50">
        <v>0</v>
      </c>
      <c r="DG126" s="50">
        <v>0</v>
      </c>
      <c r="DH126" s="50">
        <v>3241.7000000000003</v>
      </c>
      <c r="DI126" s="472"/>
      <c r="DJ126" s="50">
        <v>0</v>
      </c>
      <c r="DK126" s="50">
        <v>0</v>
      </c>
      <c r="DL126" s="50">
        <v>0</v>
      </c>
      <c r="DM126" s="50">
        <v>0</v>
      </c>
      <c r="DN126" s="472"/>
      <c r="DO126" s="50">
        <v>0</v>
      </c>
      <c r="DP126" s="50">
        <v>0</v>
      </c>
      <c r="DQ126" s="50">
        <v>0</v>
      </c>
      <c r="DR126" s="50">
        <v>769.15000000000327</v>
      </c>
      <c r="DS126" s="472"/>
      <c r="DT126" s="50">
        <v>0</v>
      </c>
      <c r="DU126" s="50">
        <v>0</v>
      </c>
      <c r="DV126" s="50">
        <v>0</v>
      </c>
      <c r="DW126" s="50">
        <v>330.90000000000146</v>
      </c>
      <c r="DX126" s="472"/>
      <c r="DY126" s="50">
        <v>0</v>
      </c>
      <c r="DZ126" s="50">
        <v>0</v>
      </c>
      <c r="EA126" s="50">
        <v>0</v>
      </c>
      <c r="EB126" s="50">
        <v>2961.6499999999996</v>
      </c>
      <c r="EC126" s="472"/>
      <c r="ED126" s="50">
        <v>0</v>
      </c>
      <c r="EE126" s="50">
        <v>0</v>
      </c>
      <c r="EF126" s="50">
        <v>0</v>
      </c>
      <c r="EG126" s="50">
        <v>0</v>
      </c>
      <c r="EH126" s="472"/>
      <c r="EI126" s="50">
        <v>0</v>
      </c>
      <c r="EJ126" s="50">
        <v>0</v>
      </c>
      <c r="EK126" s="50">
        <v>0</v>
      </c>
      <c r="EL126" s="50">
        <v>157.50000000000728</v>
      </c>
      <c r="EM126" s="472"/>
      <c r="EN126" s="50">
        <v>0</v>
      </c>
      <c r="EO126" s="50">
        <v>0</v>
      </c>
      <c r="EP126" s="50">
        <v>0</v>
      </c>
      <c r="EQ126" s="50">
        <v>316.10000000000599</v>
      </c>
      <c r="ER126" s="472"/>
      <c r="ES126" s="50">
        <v>0</v>
      </c>
      <c r="ET126" s="50">
        <v>0</v>
      </c>
      <c r="EU126" s="50">
        <v>0</v>
      </c>
      <c r="EV126" s="50">
        <v>0</v>
      </c>
      <c r="EW126" s="472"/>
      <c r="EX126" s="50">
        <v>0</v>
      </c>
      <c r="EY126" s="50">
        <v>0</v>
      </c>
      <c r="EZ126" s="50">
        <v>0</v>
      </c>
      <c r="FA126" s="50">
        <v>55.200000000004366</v>
      </c>
      <c r="FB126" s="472"/>
      <c r="FC126" s="50">
        <v>0</v>
      </c>
      <c r="FD126" s="50">
        <v>0</v>
      </c>
      <c r="FE126" s="50">
        <v>0</v>
      </c>
      <c r="FF126" s="50">
        <v>4371.3500000000004</v>
      </c>
      <c r="FG126" s="472"/>
      <c r="FH126" s="50">
        <v>0</v>
      </c>
      <c r="FI126" s="50">
        <v>0</v>
      </c>
      <c r="FJ126" s="50">
        <v>0</v>
      </c>
      <c r="FK126" s="50">
        <v>15.400000000005093</v>
      </c>
      <c r="FL126" s="472"/>
      <c r="FM126" s="50">
        <v>0</v>
      </c>
      <c r="FN126" s="50">
        <v>0</v>
      </c>
      <c r="FO126" s="50">
        <v>0</v>
      </c>
      <c r="FP126" s="50">
        <v>43.099999999998545</v>
      </c>
      <c r="FQ126" s="472"/>
      <c r="FR126" s="50">
        <v>0</v>
      </c>
      <c r="FS126" s="50">
        <v>0</v>
      </c>
      <c r="FT126" s="50">
        <v>0</v>
      </c>
      <c r="FU126" s="50">
        <v>217.09999999999854</v>
      </c>
      <c r="FV126" s="472"/>
      <c r="FW126" s="50">
        <v>0</v>
      </c>
      <c r="FX126" s="50">
        <v>0</v>
      </c>
      <c r="FY126" s="50">
        <v>0</v>
      </c>
      <c r="FZ126" s="50">
        <v>0</v>
      </c>
      <c r="GA126" s="472"/>
      <c r="GB126" s="50">
        <v>0</v>
      </c>
      <c r="GC126" s="50">
        <v>0</v>
      </c>
      <c r="GD126" s="50">
        <v>0</v>
      </c>
      <c r="GE126" s="50">
        <v>467.59999999999854</v>
      </c>
      <c r="GF126" s="472"/>
      <c r="GG126" s="50">
        <v>0</v>
      </c>
      <c r="GH126" s="50">
        <v>0</v>
      </c>
      <c r="GI126" s="50">
        <v>0</v>
      </c>
      <c r="GJ126" s="50">
        <v>0</v>
      </c>
      <c r="GK126" s="472"/>
      <c r="GL126" s="50">
        <v>0</v>
      </c>
      <c r="GM126" s="50">
        <v>0</v>
      </c>
      <c r="GN126" s="50">
        <v>0</v>
      </c>
      <c r="GO126" s="50">
        <v>541.09999999999854</v>
      </c>
      <c r="GP126" s="472"/>
      <c r="GQ126" s="50">
        <v>0</v>
      </c>
      <c r="GR126" s="50">
        <v>0</v>
      </c>
      <c r="GS126" s="50">
        <v>0</v>
      </c>
      <c r="GT126" s="50">
        <v>291</v>
      </c>
      <c r="GU126" s="472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1681</v>
      </c>
      <c r="B127" s="46">
        <f t="shared" si="3"/>
        <v>5934.5500000000229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2"/>
      <c r="I127" s="50">
        <v>43.124999999999986</v>
      </c>
      <c r="J127" s="50">
        <v>0</v>
      </c>
      <c r="K127" s="50">
        <v>0</v>
      </c>
      <c r="L127" s="50">
        <v>0</v>
      </c>
      <c r="M127" s="472"/>
      <c r="N127" s="50">
        <v>43.5</v>
      </c>
      <c r="O127" s="50">
        <v>0</v>
      </c>
      <c r="P127" s="50">
        <v>0</v>
      </c>
      <c r="Q127" s="50">
        <v>0</v>
      </c>
      <c r="R127" s="472"/>
      <c r="S127" s="460">
        <v>54.224999999999966</v>
      </c>
      <c r="T127" s="50">
        <v>0</v>
      </c>
      <c r="U127" s="510">
        <v>0</v>
      </c>
      <c r="V127" s="50">
        <v>0</v>
      </c>
      <c r="W127" s="472"/>
      <c r="X127" s="50">
        <v>58.75</v>
      </c>
      <c r="Y127" s="50">
        <v>0</v>
      </c>
      <c r="Z127" s="50">
        <v>0</v>
      </c>
      <c r="AA127" s="50">
        <v>0</v>
      </c>
      <c r="AB127" s="472"/>
      <c r="AC127" s="50">
        <v>80.774999999999977</v>
      </c>
      <c r="AD127" s="50">
        <v>0</v>
      </c>
      <c r="AE127" s="50">
        <v>0</v>
      </c>
      <c r="AF127" s="50">
        <v>0</v>
      </c>
      <c r="AG127" s="472"/>
      <c r="AH127" s="50">
        <v>115.40000000000055</v>
      </c>
      <c r="AI127" s="50">
        <v>0</v>
      </c>
      <c r="AJ127" s="50">
        <v>0</v>
      </c>
      <c r="AK127" s="50">
        <v>0</v>
      </c>
      <c r="AL127" s="472"/>
      <c r="AM127" s="50">
        <v>0</v>
      </c>
      <c r="AN127" s="50">
        <v>242.69999999999982</v>
      </c>
      <c r="AO127" s="50">
        <v>0</v>
      </c>
      <c r="AP127" s="50">
        <v>0</v>
      </c>
      <c r="AQ127" s="472"/>
      <c r="AR127" s="50">
        <v>0</v>
      </c>
      <c r="AS127" s="50">
        <v>126.05000000000109</v>
      </c>
      <c r="AT127" s="50">
        <v>0</v>
      </c>
      <c r="AU127" s="50">
        <v>0</v>
      </c>
      <c r="AV127" s="472"/>
      <c r="AW127" s="50">
        <v>0</v>
      </c>
      <c r="AX127" s="50">
        <v>0</v>
      </c>
      <c r="AY127" s="50">
        <v>0</v>
      </c>
      <c r="AZ127" s="50">
        <v>0</v>
      </c>
      <c r="BA127" s="472"/>
      <c r="BB127" s="50">
        <v>0</v>
      </c>
      <c r="BC127" s="50">
        <v>0</v>
      </c>
      <c r="BD127" s="50">
        <v>0</v>
      </c>
      <c r="BE127" s="50">
        <v>0</v>
      </c>
      <c r="BF127" s="472"/>
      <c r="BG127" s="50">
        <v>0</v>
      </c>
      <c r="BH127" s="50">
        <v>132.80000000000109</v>
      </c>
      <c r="BI127" s="50">
        <v>0</v>
      </c>
      <c r="BJ127" s="50">
        <v>0</v>
      </c>
      <c r="BK127" s="472"/>
      <c r="BL127" s="50">
        <v>0</v>
      </c>
      <c r="BM127" s="50">
        <v>0</v>
      </c>
      <c r="BN127" s="50">
        <v>0</v>
      </c>
      <c r="BO127" s="50">
        <v>0</v>
      </c>
      <c r="BP127" s="472"/>
      <c r="BQ127" s="50">
        <v>0</v>
      </c>
      <c r="BR127" s="50">
        <v>208.70000000000073</v>
      </c>
      <c r="BS127" s="50">
        <v>0</v>
      </c>
      <c r="BT127" s="50">
        <v>0</v>
      </c>
      <c r="BU127" s="472"/>
      <c r="BV127" s="50">
        <v>0</v>
      </c>
      <c r="BW127" s="50">
        <v>0</v>
      </c>
      <c r="BX127" s="50">
        <v>0</v>
      </c>
      <c r="BY127" s="50">
        <v>0</v>
      </c>
      <c r="BZ127" s="472"/>
      <c r="CA127" s="50">
        <v>0</v>
      </c>
      <c r="CB127" s="50">
        <v>0</v>
      </c>
      <c r="CC127" s="50">
        <v>0</v>
      </c>
      <c r="CD127" s="50">
        <v>0</v>
      </c>
      <c r="CE127" s="472"/>
      <c r="CF127" s="50">
        <v>0</v>
      </c>
      <c r="CG127" s="50">
        <v>0</v>
      </c>
      <c r="CH127" s="50">
        <v>0</v>
      </c>
      <c r="CI127" s="50">
        <v>0</v>
      </c>
      <c r="CJ127" s="472"/>
      <c r="CK127" s="50">
        <v>0</v>
      </c>
      <c r="CL127" s="50">
        <v>64.800000000001091</v>
      </c>
      <c r="CM127" s="50">
        <v>0</v>
      </c>
      <c r="CN127" s="50">
        <v>0</v>
      </c>
      <c r="CO127" s="472"/>
      <c r="CP127" s="50">
        <v>0</v>
      </c>
      <c r="CQ127" s="50">
        <v>226.40000000000055</v>
      </c>
      <c r="CR127" s="50">
        <v>0</v>
      </c>
      <c r="CS127" s="50">
        <v>0</v>
      </c>
      <c r="CT127" s="472"/>
      <c r="CU127" s="50">
        <v>0</v>
      </c>
      <c r="CV127" s="50">
        <v>0</v>
      </c>
      <c r="CW127" s="50">
        <v>0</v>
      </c>
      <c r="CX127" s="50">
        <v>0</v>
      </c>
      <c r="CY127" s="472"/>
      <c r="CZ127" s="50">
        <v>0</v>
      </c>
      <c r="DA127" s="50">
        <v>0</v>
      </c>
      <c r="DB127" s="50">
        <v>0</v>
      </c>
      <c r="DC127" s="50">
        <v>0</v>
      </c>
      <c r="DD127" s="472"/>
      <c r="DE127" s="50">
        <v>0</v>
      </c>
      <c r="DF127" s="50">
        <v>723.50000000000091</v>
      </c>
      <c r="DG127" s="50">
        <v>0</v>
      </c>
      <c r="DH127" s="50">
        <v>0</v>
      </c>
      <c r="DI127" s="472"/>
      <c r="DJ127" s="50">
        <v>0</v>
      </c>
      <c r="DK127" s="50">
        <v>0</v>
      </c>
      <c r="DL127" s="50">
        <v>0</v>
      </c>
      <c r="DM127" s="50">
        <v>0</v>
      </c>
      <c r="DN127" s="472"/>
      <c r="DO127" s="50">
        <v>0</v>
      </c>
      <c r="DP127" s="50">
        <v>322.35000000000082</v>
      </c>
      <c r="DQ127" s="50">
        <v>0</v>
      </c>
      <c r="DR127" s="50">
        <v>0</v>
      </c>
      <c r="DS127" s="472"/>
      <c r="DT127" s="50">
        <v>0</v>
      </c>
      <c r="DU127" s="50">
        <v>0</v>
      </c>
      <c r="DV127" s="50">
        <v>0</v>
      </c>
      <c r="DW127" s="50">
        <v>0</v>
      </c>
      <c r="DX127" s="472"/>
      <c r="DY127" s="50">
        <v>0</v>
      </c>
      <c r="DZ127" s="50">
        <v>1485.4000000000005</v>
      </c>
      <c r="EA127" s="50">
        <v>0</v>
      </c>
      <c r="EB127" s="50">
        <v>0</v>
      </c>
      <c r="EC127" s="472"/>
      <c r="ED127" s="50">
        <v>0</v>
      </c>
      <c r="EE127" s="50">
        <v>0</v>
      </c>
      <c r="EF127" s="50">
        <v>0</v>
      </c>
      <c r="EG127" s="50">
        <v>0</v>
      </c>
      <c r="EH127" s="472"/>
      <c r="EI127" s="50">
        <v>0</v>
      </c>
      <c r="EJ127" s="50">
        <v>0</v>
      </c>
      <c r="EK127" s="50">
        <v>0</v>
      </c>
      <c r="EL127" s="50">
        <v>0</v>
      </c>
      <c r="EM127" s="472"/>
      <c r="EN127" s="50">
        <v>0</v>
      </c>
      <c r="EO127" s="50">
        <v>192.74999999999977</v>
      </c>
      <c r="EP127" s="50">
        <v>0</v>
      </c>
      <c r="EQ127" s="50">
        <v>0</v>
      </c>
      <c r="ER127" s="472"/>
      <c r="ES127" s="50">
        <v>0</v>
      </c>
      <c r="ET127" s="50">
        <v>119.50000000000091</v>
      </c>
      <c r="EU127" s="50">
        <v>0</v>
      </c>
      <c r="EV127" s="50">
        <v>0</v>
      </c>
      <c r="EW127" s="472"/>
      <c r="EX127" s="50">
        <v>0</v>
      </c>
      <c r="EY127" s="50">
        <v>0</v>
      </c>
      <c r="EZ127" s="50">
        <v>0</v>
      </c>
      <c r="FA127" s="50">
        <v>0</v>
      </c>
      <c r="FB127" s="472"/>
      <c r="FC127" s="50">
        <v>0</v>
      </c>
      <c r="FD127" s="50">
        <v>792.20000000001164</v>
      </c>
      <c r="FE127" s="50">
        <v>0</v>
      </c>
      <c r="FF127" s="50">
        <v>0</v>
      </c>
      <c r="FG127" s="472"/>
      <c r="FH127" s="50">
        <v>0</v>
      </c>
      <c r="FI127" s="50">
        <v>0.75000000000045475</v>
      </c>
      <c r="FJ127" s="50">
        <v>0</v>
      </c>
      <c r="FK127" s="50">
        <v>0</v>
      </c>
      <c r="FL127" s="472"/>
      <c r="FM127" s="50">
        <v>0</v>
      </c>
      <c r="FN127" s="50">
        <v>0</v>
      </c>
      <c r="FO127" s="50">
        <v>0</v>
      </c>
      <c r="FP127" s="50">
        <v>0</v>
      </c>
      <c r="FQ127" s="472"/>
      <c r="FR127" s="50">
        <v>0</v>
      </c>
      <c r="FS127" s="50">
        <v>0</v>
      </c>
      <c r="FT127" s="50">
        <v>0</v>
      </c>
      <c r="FU127" s="50">
        <v>0</v>
      </c>
      <c r="FV127" s="472"/>
      <c r="FW127" s="50">
        <v>0</v>
      </c>
      <c r="FX127" s="50">
        <v>0</v>
      </c>
      <c r="FY127" s="50">
        <v>0</v>
      </c>
      <c r="FZ127" s="50">
        <v>0</v>
      </c>
      <c r="GA127" s="472"/>
      <c r="GB127" s="50">
        <v>0</v>
      </c>
      <c r="GC127" s="50">
        <v>196.75000000000045</v>
      </c>
      <c r="GD127" s="50">
        <v>0</v>
      </c>
      <c r="GE127" s="50">
        <v>0</v>
      </c>
      <c r="GF127" s="472"/>
      <c r="GG127" s="50">
        <v>0</v>
      </c>
      <c r="GH127" s="50">
        <v>0</v>
      </c>
      <c r="GI127" s="50">
        <v>0</v>
      </c>
      <c r="GJ127" s="50">
        <v>0</v>
      </c>
      <c r="GK127" s="472"/>
      <c r="GL127" s="50">
        <v>0</v>
      </c>
      <c r="GM127" s="50">
        <v>479.50000000000182</v>
      </c>
      <c r="GN127" s="50">
        <v>0</v>
      </c>
      <c r="GO127" s="50">
        <v>0</v>
      </c>
      <c r="GP127" s="472"/>
      <c r="GQ127" s="50">
        <v>0</v>
      </c>
      <c r="GR127" s="50">
        <v>170.75000000000182</v>
      </c>
      <c r="GS127" s="50">
        <v>0</v>
      </c>
      <c r="GT127" s="50">
        <v>0</v>
      </c>
      <c r="GU127" s="472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9835.4875000000102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2"/>
      <c r="I128" s="50">
        <v>104.125</v>
      </c>
      <c r="J128" s="50">
        <v>0</v>
      </c>
      <c r="K128" s="50">
        <v>0</v>
      </c>
      <c r="L128" s="50">
        <v>0</v>
      </c>
      <c r="M128" s="472"/>
      <c r="N128" s="50">
        <v>137.35000000000014</v>
      </c>
      <c r="O128" s="50">
        <v>0</v>
      </c>
      <c r="P128" s="50">
        <v>0</v>
      </c>
      <c r="Q128" s="50">
        <v>0</v>
      </c>
      <c r="R128" s="472"/>
      <c r="S128" s="460">
        <v>60.550000000000068</v>
      </c>
      <c r="T128" s="50">
        <v>0</v>
      </c>
      <c r="U128" s="510">
        <v>0</v>
      </c>
      <c r="V128" s="50">
        <v>0</v>
      </c>
      <c r="W128" s="472"/>
      <c r="X128" s="50">
        <v>66.024999999999977</v>
      </c>
      <c r="Y128" s="50">
        <v>0</v>
      </c>
      <c r="Z128" s="50">
        <v>0</v>
      </c>
      <c r="AA128" s="50">
        <v>0</v>
      </c>
      <c r="AB128" s="472"/>
      <c r="AC128" s="50">
        <v>68.499999999999886</v>
      </c>
      <c r="AD128" s="50">
        <v>0</v>
      </c>
      <c r="AE128" s="50">
        <v>0</v>
      </c>
      <c r="AF128" s="50">
        <v>0</v>
      </c>
      <c r="AG128" s="472"/>
      <c r="AH128" s="50">
        <v>119.6874999999993</v>
      </c>
      <c r="AI128" s="50">
        <v>0</v>
      </c>
      <c r="AJ128" s="50">
        <v>0</v>
      </c>
      <c r="AK128" s="50">
        <v>0</v>
      </c>
      <c r="AL128" s="472"/>
      <c r="AM128" s="50">
        <v>73.424999999999955</v>
      </c>
      <c r="AN128" s="50">
        <v>176.64999999999986</v>
      </c>
      <c r="AO128" s="50">
        <v>0</v>
      </c>
      <c r="AP128" s="50">
        <v>0</v>
      </c>
      <c r="AQ128" s="472"/>
      <c r="AR128" s="50">
        <v>63.374999999999886</v>
      </c>
      <c r="AS128" s="50">
        <v>90</v>
      </c>
      <c r="AT128" s="50">
        <v>0</v>
      </c>
      <c r="AU128" s="50">
        <v>0</v>
      </c>
      <c r="AV128" s="472"/>
      <c r="AW128" s="50">
        <v>146.19999999999993</v>
      </c>
      <c r="AX128" s="50">
        <v>0</v>
      </c>
      <c r="AY128" s="50">
        <v>0</v>
      </c>
      <c r="AZ128" s="50">
        <v>0</v>
      </c>
      <c r="BA128" s="472"/>
      <c r="BB128" s="50">
        <v>41.574999999999818</v>
      </c>
      <c r="BC128" s="50">
        <v>0</v>
      </c>
      <c r="BD128" s="50">
        <v>0</v>
      </c>
      <c r="BE128" s="50">
        <v>0</v>
      </c>
      <c r="BF128" s="472"/>
      <c r="BG128" s="50">
        <v>59.349999999999909</v>
      </c>
      <c r="BH128" s="50">
        <v>211.15000000000055</v>
      </c>
      <c r="BI128" s="50">
        <v>0</v>
      </c>
      <c r="BJ128" s="50">
        <v>0</v>
      </c>
      <c r="BK128" s="472"/>
      <c r="BL128" s="50">
        <v>16.424999999999727</v>
      </c>
      <c r="BM128" s="50">
        <v>0</v>
      </c>
      <c r="BN128" s="50">
        <v>0</v>
      </c>
      <c r="BO128" s="50">
        <v>0</v>
      </c>
      <c r="BP128" s="472"/>
      <c r="BQ128" s="50">
        <v>73.049999999999955</v>
      </c>
      <c r="BR128" s="50">
        <v>244.5</v>
      </c>
      <c r="BS128" s="50">
        <v>0</v>
      </c>
      <c r="BT128" s="50">
        <v>0</v>
      </c>
      <c r="BU128" s="472"/>
      <c r="BV128" s="50">
        <v>104.75</v>
      </c>
      <c r="BW128" s="50">
        <v>0</v>
      </c>
      <c r="BX128" s="50">
        <v>0</v>
      </c>
      <c r="BY128" s="50">
        <v>0</v>
      </c>
      <c r="BZ128" s="472"/>
      <c r="CA128" s="50">
        <v>40.625</v>
      </c>
      <c r="CB128" s="50">
        <v>0</v>
      </c>
      <c r="CC128" s="50">
        <v>0</v>
      </c>
      <c r="CD128" s="50">
        <v>0</v>
      </c>
      <c r="CE128" s="472"/>
      <c r="CF128" s="50">
        <v>30.375</v>
      </c>
      <c r="CG128" s="50">
        <v>0</v>
      </c>
      <c r="CH128" s="50">
        <v>0</v>
      </c>
      <c r="CI128" s="50">
        <v>0</v>
      </c>
      <c r="CJ128" s="472"/>
      <c r="CK128" s="50">
        <v>56.075000000000045</v>
      </c>
      <c r="CL128" s="50">
        <v>105</v>
      </c>
      <c r="CM128" s="50">
        <v>0</v>
      </c>
      <c r="CN128" s="50">
        <v>0</v>
      </c>
      <c r="CO128" s="472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2"/>
      <c r="CU128" s="50">
        <v>51.975000000000136</v>
      </c>
      <c r="CV128" s="50">
        <v>0</v>
      </c>
      <c r="CW128" s="50">
        <v>0</v>
      </c>
      <c r="CX128" s="50">
        <v>0</v>
      </c>
      <c r="CY128" s="472"/>
      <c r="CZ128" s="50">
        <v>28.250000000000227</v>
      </c>
      <c r="DA128" s="50">
        <v>0</v>
      </c>
      <c r="DB128" s="50">
        <v>0</v>
      </c>
      <c r="DC128" s="50">
        <v>0</v>
      </c>
      <c r="DD128" s="472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2"/>
      <c r="DJ128" s="50">
        <v>20.250000000000227</v>
      </c>
      <c r="DK128" s="50">
        <v>0</v>
      </c>
      <c r="DL128" s="50">
        <v>0</v>
      </c>
      <c r="DM128" s="50">
        <v>0</v>
      </c>
      <c r="DN128" s="472"/>
      <c r="DO128" s="50">
        <v>121.24999999999909</v>
      </c>
      <c r="DP128" s="50">
        <v>208.25</v>
      </c>
      <c r="DQ128" s="50">
        <v>0</v>
      </c>
      <c r="DR128" s="50">
        <v>0</v>
      </c>
      <c r="DS128" s="472"/>
      <c r="DT128" s="50">
        <v>45.424999999998818</v>
      </c>
      <c r="DU128" s="50">
        <v>0</v>
      </c>
      <c r="DV128" s="50">
        <v>0</v>
      </c>
      <c r="DW128" s="50">
        <v>0</v>
      </c>
      <c r="DX128" s="472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2"/>
      <c r="ED128" s="50">
        <v>13.750000000000909</v>
      </c>
      <c r="EE128" s="50">
        <v>0</v>
      </c>
      <c r="EF128" s="50">
        <v>0</v>
      </c>
      <c r="EG128" s="50">
        <v>0</v>
      </c>
      <c r="EH128" s="472"/>
      <c r="EI128" s="50">
        <v>54.000000000000909</v>
      </c>
      <c r="EJ128" s="50">
        <v>0</v>
      </c>
      <c r="EK128" s="50">
        <v>0</v>
      </c>
      <c r="EL128" s="50">
        <v>0</v>
      </c>
      <c r="EM128" s="472"/>
      <c r="EN128" s="50">
        <v>27.800000000001091</v>
      </c>
      <c r="EO128" s="50">
        <v>109.25</v>
      </c>
      <c r="EP128" s="50">
        <v>0</v>
      </c>
      <c r="EQ128" s="50">
        <v>0</v>
      </c>
      <c r="ER128" s="472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2"/>
      <c r="EX128" s="50">
        <v>66.875000000000455</v>
      </c>
      <c r="EY128" s="50">
        <v>0</v>
      </c>
      <c r="EZ128" s="50">
        <v>0</v>
      </c>
      <c r="FA128" s="50">
        <v>0</v>
      </c>
      <c r="FB128" s="472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2"/>
      <c r="FH128" s="50">
        <v>18.300000000000637</v>
      </c>
      <c r="FI128" s="50">
        <v>0</v>
      </c>
      <c r="FJ128" s="50">
        <v>0</v>
      </c>
      <c r="FK128" s="50">
        <v>0</v>
      </c>
      <c r="FL128" s="472"/>
      <c r="FM128" s="50">
        <v>49.875000000000909</v>
      </c>
      <c r="FN128" s="50">
        <v>0</v>
      </c>
      <c r="FO128" s="50">
        <v>0</v>
      </c>
      <c r="FP128" s="50">
        <v>0</v>
      </c>
      <c r="FQ128" s="472"/>
      <c r="FR128" s="50">
        <v>31.400000000001455</v>
      </c>
      <c r="FS128" s="50">
        <v>0</v>
      </c>
      <c r="FT128" s="50">
        <v>0</v>
      </c>
      <c r="FU128" s="50">
        <v>0</v>
      </c>
      <c r="FV128" s="472"/>
      <c r="FW128" s="50">
        <v>29.099999999999909</v>
      </c>
      <c r="FX128" s="50">
        <v>0</v>
      </c>
      <c r="FY128" s="50">
        <v>0</v>
      </c>
      <c r="FZ128" s="50">
        <v>0</v>
      </c>
      <c r="GA128" s="472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2"/>
      <c r="GG128" s="50">
        <v>87.100000000000364</v>
      </c>
      <c r="GH128" s="50">
        <v>0</v>
      </c>
      <c r="GI128" s="50">
        <v>0</v>
      </c>
      <c r="GJ128" s="50">
        <v>0</v>
      </c>
      <c r="GK128" s="472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2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2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46689.012500000186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2"/>
      <c r="I129" s="50">
        <v>73.699999999999932</v>
      </c>
      <c r="J129" s="50">
        <v>0</v>
      </c>
      <c r="K129" s="50">
        <v>0</v>
      </c>
      <c r="L129" s="50">
        <v>0</v>
      </c>
      <c r="M129" s="472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72"/>
      <c r="S129" s="460">
        <v>0</v>
      </c>
      <c r="T129" s="50">
        <v>37.349999999999909</v>
      </c>
      <c r="U129" s="510">
        <v>168.30000000000024</v>
      </c>
      <c r="V129" s="50">
        <v>0</v>
      </c>
      <c r="W129" s="472"/>
      <c r="X129" s="50">
        <v>26</v>
      </c>
      <c r="Y129" s="50">
        <v>360.05000000000018</v>
      </c>
      <c r="Z129" s="50">
        <v>125.32500000000027</v>
      </c>
      <c r="AA129" s="50">
        <v>0</v>
      </c>
      <c r="AB129" s="472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72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72"/>
      <c r="AM129" s="50">
        <v>124.53750000000014</v>
      </c>
      <c r="AN129" s="50">
        <v>156.44999999999982</v>
      </c>
      <c r="AO129" s="50">
        <v>187.95000000000061</v>
      </c>
      <c r="AP129" s="50">
        <v>311.45000000000027</v>
      </c>
      <c r="AQ129" s="472"/>
      <c r="AR129" s="50">
        <v>151.42500000000001</v>
      </c>
      <c r="AS129" s="50">
        <v>55.250000000000909</v>
      </c>
      <c r="AT129" s="50">
        <v>314.32500000000027</v>
      </c>
      <c r="AU129" s="50">
        <v>169.5</v>
      </c>
      <c r="AV129" s="472"/>
      <c r="AW129" s="50">
        <v>192.72500000000036</v>
      </c>
      <c r="AX129" s="50">
        <v>0</v>
      </c>
      <c r="AY129" s="50">
        <v>467.54999999999905</v>
      </c>
      <c r="AZ129" s="50">
        <v>585.60000000000105</v>
      </c>
      <c r="BA129" s="472"/>
      <c r="BB129" s="50">
        <v>41.650000000000091</v>
      </c>
      <c r="BC129" s="50">
        <v>0</v>
      </c>
      <c r="BD129" s="50">
        <v>112.94999999999959</v>
      </c>
      <c r="BE129" s="50">
        <v>198</v>
      </c>
      <c r="BF129" s="472"/>
      <c r="BG129" s="50">
        <v>60.250000000000227</v>
      </c>
      <c r="BH129" s="50">
        <v>26.000000000001819</v>
      </c>
      <c r="BI129" s="50">
        <v>116.99999999999932</v>
      </c>
      <c r="BJ129" s="50">
        <v>142.14999999999964</v>
      </c>
      <c r="BK129" s="472"/>
      <c r="BL129" s="50">
        <v>59.900000000000091</v>
      </c>
      <c r="BM129" s="50">
        <v>0</v>
      </c>
      <c r="BN129" s="50">
        <v>109.49999999999932</v>
      </c>
      <c r="BO129" s="50">
        <v>69.300000000000182</v>
      </c>
      <c r="BP129" s="472"/>
      <c r="BQ129" s="50">
        <v>91.425000000000182</v>
      </c>
      <c r="BR129" s="50">
        <v>88.550000000001091</v>
      </c>
      <c r="BS129" s="50">
        <v>186.90000000000055</v>
      </c>
      <c r="BT129" s="50">
        <v>97.700000000000728</v>
      </c>
      <c r="BU129" s="472"/>
      <c r="BV129" s="50">
        <v>88.175000000000182</v>
      </c>
      <c r="BW129" s="50">
        <v>0</v>
      </c>
      <c r="BX129" s="50">
        <v>703.04999999999973</v>
      </c>
      <c r="BY129" s="50">
        <v>516.80000000000109</v>
      </c>
      <c r="BZ129" s="472"/>
      <c r="CA129" s="50">
        <v>25.575000000000045</v>
      </c>
      <c r="CB129" s="50">
        <v>0</v>
      </c>
      <c r="CC129" s="50">
        <v>189.37500000000273</v>
      </c>
      <c r="CD129" s="50">
        <v>165.00000000000091</v>
      </c>
      <c r="CE129" s="472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2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2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2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2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2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2"/>
      <c r="DJ129" s="50">
        <v>110.97499999999945</v>
      </c>
      <c r="DK129" s="50">
        <v>0</v>
      </c>
      <c r="DL129" s="50">
        <v>0</v>
      </c>
      <c r="DM129" s="50">
        <v>0</v>
      </c>
      <c r="DN129" s="472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2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2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2"/>
      <c r="ED129" s="50">
        <v>43.125000000000909</v>
      </c>
      <c r="EE129" s="50">
        <v>0</v>
      </c>
      <c r="EF129" s="50">
        <v>0</v>
      </c>
      <c r="EG129" s="50">
        <v>0</v>
      </c>
      <c r="EH129" s="472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2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2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2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2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2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2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2"/>
      <c r="FR129" s="50">
        <v>63.124999999998181</v>
      </c>
      <c r="FS129" s="50">
        <v>0</v>
      </c>
      <c r="FT129" s="50">
        <v>0</v>
      </c>
      <c r="FU129" s="50">
        <v>427.5</v>
      </c>
      <c r="FV129" s="472"/>
      <c r="FW129" s="50">
        <v>23.600000000000136</v>
      </c>
      <c r="FX129" s="50">
        <v>0</v>
      </c>
      <c r="FY129" s="50">
        <v>0</v>
      </c>
      <c r="FZ129" s="50">
        <v>0</v>
      </c>
      <c r="GA129" s="472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2"/>
      <c r="GG129" s="50">
        <v>100.52499999999964</v>
      </c>
      <c r="GH129" s="50">
        <v>0</v>
      </c>
      <c r="GI129" s="50">
        <v>0</v>
      </c>
      <c r="GJ129" s="50">
        <v>0</v>
      </c>
      <c r="GK129" s="472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2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2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41410.237500000054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2"/>
      <c r="I130" s="50">
        <v>36.000000000000007</v>
      </c>
      <c r="J130" s="50">
        <v>0</v>
      </c>
      <c r="K130" s="50">
        <v>0</v>
      </c>
      <c r="L130" s="50">
        <v>0</v>
      </c>
      <c r="M130" s="472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72"/>
      <c r="S130" s="460">
        <v>62.249999999999943</v>
      </c>
      <c r="T130" s="50">
        <v>74.449999999999932</v>
      </c>
      <c r="U130" s="510">
        <v>119.55000000000024</v>
      </c>
      <c r="V130" s="50">
        <v>0</v>
      </c>
      <c r="W130" s="472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72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72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72"/>
      <c r="AM130" s="50">
        <v>91.937500000000341</v>
      </c>
      <c r="AN130" s="50">
        <v>294.54999999999995</v>
      </c>
      <c r="AO130" s="50">
        <v>504.82499999999993</v>
      </c>
      <c r="AP130" s="50">
        <v>347.95000000000073</v>
      </c>
      <c r="AQ130" s="472"/>
      <c r="AR130" s="50">
        <v>86</v>
      </c>
      <c r="AS130" s="50">
        <v>2.1000000000012733</v>
      </c>
      <c r="AT130" s="50">
        <v>286.27499999999986</v>
      </c>
      <c r="AU130" s="50">
        <v>19.500000000000455</v>
      </c>
      <c r="AV130" s="472"/>
      <c r="AW130" s="50">
        <v>52.850000000000136</v>
      </c>
      <c r="AX130" s="50">
        <v>0</v>
      </c>
      <c r="AY130" s="50">
        <v>263.62499999999932</v>
      </c>
      <c r="AZ130" s="50">
        <v>516.89999999999964</v>
      </c>
      <c r="BA130" s="472"/>
      <c r="BB130" s="50">
        <v>59.262499999999818</v>
      </c>
      <c r="BC130" s="50">
        <v>0</v>
      </c>
      <c r="BD130" s="50">
        <v>176.25</v>
      </c>
      <c r="BE130" s="50">
        <v>365.69999999999936</v>
      </c>
      <c r="BF130" s="472"/>
      <c r="BG130" s="50">
        <v>55.325000000000273</v>
      </c>
      <c r="BH130" s="50">
        <v>56.55000000000291</v>
      </c>
      <c r="BI130" s="50">
        <v>217.875</v>
      </c>
      <c r="BJ130" s="50">
        <v>266.90000000000055</v>
      </c>
      <c r="BK130" s="472"/>
      <c r="BL130" s="50">
        <v>16.850000000000136</v>
      </c>
      <c r="BM130" s="50">
        <v>0</v>
      </c>
      <c r="BN130" s="50">
        <v>197.625</v>
      </c>
      <c r="BO130" s="50">
        <v>176.64999999999964</v>
      </c>
      <c r="BP130" s="472"/>
      <c r="BQ130" s="50">
        <v>40.850000000000136</v>
      </c>
      <c r="BR130" s="50">
        <v>135.40000000000146</v>
      </c>
      <c r="BS130" s="50">
        <v>369.07500000000027</v>
      </c>
      <c r="BT130" s="50">
        <v>274.64999999999964</v>
      </c>
      <c r="BU130" s="472"/>
      <c r="BV130" s="50">
        <v>72.750000000000227</v>
      </c>
      <c r="BW130" s="50">
        <v>0</v>
      </c>
      <c r="BX130" s="50">
        <v>521.47500000000082</v>
      </c>
      <c r="BY130" s="50">
        <v>447.69999999999891</v>
      </c>
      <c r="BZ130" s="472"/>
      <c r="CA130" s="50">
        <v>57.762500000000273</v>
      </c>
      <c r="CB130" s="50">
        <v>0</v>
      </c>
      <c r="CC130" s="50">
        <v>206.40000000000055</v>
      </c>
      <c r="CD130" s="50">
        <v>140.89999999999873</v>
      </c>
      <c r="CE130" s="472"/>
      <c r="CF130" s="50">
        <v>54.700000000000273</v>
      </c>
      <c r="CG130" s="50">
        <v>0</v>
      </c>
      <c r="CH130" s="50">
        <v>265.5</v>
      </c>
      <c r="CI130" s="50">
        <v>174</v>
      </c>
      <c r="CJ130" s="472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2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2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2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2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2"/>
      <c r="DJ130" s="50">
        <v>62.287500000000136</v>
      </c>
      <c r="DK130" s="50">
        <v>0</v>
      </c>
      <c r="DL130" s="50">
        <v>0</v>
      </c>
      <c r="DM130" s="50">
        <v>0</v>
      </c>
      <c r="DN130" s="472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2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2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2"/>
      <c r="ED130" s="50">
        <v>36.000000000000909</v>
      </c>
      <c r="EE130" s="50">
        <v>0</v>
      </c>
      <c r="EF130" s="50">
        <v>0</v>
      </c>
      <c r="EG130" s="50">
        <v>0</v>
      </c>
      <c r="EH130" s="472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2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2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2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2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2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2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2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2"/>
      <c r="FW130" s="50">
        <v>11.375000000000227</v>
      </c>
      <c r="FX130" s="50">
        <v>0</v>
      </c>
      <c r="FY130" s="50">
        <v>0</v>
      </c>
      <c r="FZ130" s="50">
        <v>0</v>
      </c>
      <c r="GA130" s="472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2"/>
      <c r="GG130" s="50">
        <v>50.700000000000728</v>
      </c>
      <c r="GH130" s="50">
        <v>0</v>
      </c>
      <c r="GI130" s="50">
        <v>0</v>
      </c>
      <c r="GJ130" s="50">
        <v>0</v>
      </c>
      <c r="GK130" s="472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2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2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1663</v>
      </c>
      <c r="B131" s="46">
        <f t="shared" si="3"/>
        <v>6042.5999999999649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2"/>
      <c r="I131" s="50">
        <v>46.3</v>
      </c>
      <c r="J131" s="50">
        <v>0</v>
      </c>
      <c r="K131" s="50">
        <v>0</v>
      </c>
      <c r="L131" s="50">
        <v>0</v>
      </c>
      <c r="M131" s="472"/>
      <c r="N131" s="50">
        <v>101.87500000000006</v>
      </c>
      <c r="O131" s="50">
        <v>0</v>
      </c>
      <c r="P131" s="50">
        <v>0</v>
      </c>
      <c r="Q131" s="50">
        <v>0</v>
      </c>
      <c r="R131" s="472"/>
      <c r="S131" s="460">
        <v>60.10000000000008</v>
      </c>
      <c r="T131" s="50">
        <v>0</v>
      </c>
      <c r="U131" s="510">
        <v>0</v>
      </c>
      <c r="V131" s="50">
        <v>0</v>
      </c>
      <c r="W131" s="472"/>
      <c r="X131" s="50">
        <v>92.750000000000114</v>
      </c>
      <c r="Y131" s="50">
        <v>0</v>
      </c>
      <c r="Z131" s="50">
        <v>0</v>
      </c>
      <c r="AA131" s="50">
        <v>0</v>
      </c>
      <c r="AB131" s="472"/>
      <c r="AC131" s="50">
        <v>124.57500000000016</v>
      </c>
      <c r="AD131" s="50">
        <v>0</v>
      </c>
      <c r="AE131" s="50">
        <v>0</v>
      </c>
      <c r="AF131" s="50">
        <v>0</v>
      </c>
      <c r="AG131" s="472"/>
      <c r="AH131" s="50">
        <v>143.77500000000009</v>
      </c>
      <c r="AI131" s="50">
        <v>0</v>
      </c>
      <c r="AJ131" s="50">
        <v>0</v>
      </c>
      <c r="AK131" s="50">
        <v>0</v>
      </c>
      <c r="AL131" s="472"/>
      <c r="AM131" s="50">
        <v>0</v>
      </c>
      <c r="AN131" s="50">
        <v>30.550000000000182</v>
      </c>
      <c r="AO131" s="50">
        <v>0</v>
      </c>
      <c r="AP131" s="50">
        <v>0</v>
      </c>
      <c r="AQ131" s="472"/>
      <c r="AR131" s="50">
        <v>0</v>
      </c>
      <c r="AS131" s="50">
        <v>79.25</v>
      </c>
      <c r="AT131" s="50">
        <v>0</v>
      </c>
      <c r="AU131" s="50">
        <v>0</v>
      </c>
      <c r="AV131" s="472"/>
      <c r="AW131" s="50">
        <v>0</v>
      </c>
      <c r="AX131" s="50">
        <v>0</v>
      </c>
      <c r="AY131" s="50">
        <v>0</v>
      </c>
      <c r="AZ131" s="50">
        <v>0</v>
      </c>
      <c r="BA131" s="472"/>
      <c r="BB131" s="50">
        <v>0</v>
      </c>
      <c r="BC131" s="50">
        <v>0</v>
      </c>
      <c r="BD131" s="50">
        <v>0</v>
      </c>
      <c r="BE131" s="50">
        <v>0</v>
      </c>
      <c r="BF131" s="472"/>
      <c r="BG131" s="50">
        <v>0</v>
      </c>
      <c r="BH131" s="50">
        <v>85.200000000000728</v>
      </c>
      <c r="BI131" s="50">
        <v>0</v>
      </c>
      <c r="BJ131" s="50">
        <v>0</v>
      </c>
      <c r="BK131" s="472"/>
      <c r="BL131" s="50">
        <v>0</v>
      </c>
      <c r="BM131" s="50">
        <v>0</v>
      </c>
      <c r="BN131" s="50">
        <v>0</v>
      </c>
      <c r="BO131" s="50">
        <v>0</v>
      </c>
      <c r="BP131" s="472"/>
      <c r="BQ131" s="50">
        <v>0</v>
      </c>
      <c r="BR131" s="50">
        <v>79.699999999999818</v>
      </c>
      <c r="BS131" s="50">
        <v>0</v>
      </c>
      <c r="BT131" s="50">
        <v>0</v>
      </c>
      <c r="BU131" s="472"/>
      <c r="BV131" s="50">
        <v>0</v>
      </c>
      <c r="BW131" s="50">
        <v>0</v>
      </c>
      <c r="BX131" s="50">
        <v>0</v>
      </c>
      <c r="BY131" s="50">
        <v>0</v>
      </c>
      <c r="BZ131" s="472"/>
      <c r="CA131" s="50">
        <v>0</v>
      </c>
      <c r="CB131" s="50">
        <v>0</v>
      </c>
      <c r="CC131" s="50">
        <v>0</v>
      </c>
      <c r="CD131" s="50">
        <v>0</v>
      </c>
      <c r="CE131" s="472"/>
      <c r="CF131" s="50">
        <v>0</v>
      </c>
      <c r="CG131" s="50">
        <v>0</v>
      </c>
      <c r="CH131" s="50">
        <v>0</v>
      </c>
      <c r="CI131" s="50">
        <v>0</v>
      </c>
      <c r="CJ131" s="472"/>
      <c r="CK131" s="50">
        <v>0</v>
      </c>
      <c r="CL131" s="50">
        <v>22</v>
      </c>
      <c r="CM131" s="50">
        <v>0</v>
      </c>
      <c r="CN131" s="50">
        <v>0</v>
      </c>
      <c r="CO131" s="472"/>
      <c r="CP131" s="50">
        <v>0</v>
      </c>
      <c r="CQ131" s="50">
        <v>172</v>
      </c>
      <c r="CR131" s="50">
        <v>0</v>
      </c>
      <c r="CS131" s="50">
        <v>0</v>
      </c>
      <c r="CT131" s="472"/>
      <c r="CU131" s="50">
        <v>0</v>
      </c>
      <c r="CV131" s="50">
        <v>0</v>
      </c>
      <c r="CW131" s="50">
        <v>0</v>
      </c>
      <c r="CX131" s="50">
        <v>0</v>
      </c>
      <c r="CY131" s="472"/>
      <c r="CZ131" s="50">
        <v>0</v>
      </c>
      <c r="DA131" s="50">
        <v>0</v>
      </c>
      <c r="DB131" s="50">
        <v>0</v>
      </c>
      <c r="DC131" s="50">
        <v>0</v>
      </c>
      <c r="DD131" s="472"/>
      <c r="DE131" s="50">
        <v>0</v>
      </c>
      <c r="DF131" s="50">
        <v>966.39999999999782</v>
      </c>
      <c r="DG131" s="50">
        <v>0</v>
      </c>
      <c r="DH131" s="50">
        <v>0</v>
      </c>
      <c r="DI131" s="472"/>
      <c r="DJ131" s="50">
        <v>0</v>
      </c>
      <c r="DK131" s="50">
        <v>0</v>
      </c>
      <c r="DL131" s="50">
        <v>0</v>
      </c>
      <c r="DM131" s="50">
        <v>0</v>
      </c>
      <c r="DN131" s="472"/>
      <c r="DO131" s="50">
        <v>0</v>
      </c>
      <c r="DP131" s="50">
        <v>190.04999999999973</v>
      </c>
      <c r="DQ131" s="50">
        <v>0</v>
      </c>
      <c r="DR131" s="50">
        <v>0</v>
      </c>
      <c r="DS131" s="472"/>
      <c r="DT131" s="50">
        <v>0</v>
      </c>
      <c r="DU131" s="50">
        <v>0</v>
      </c>
      <c r="DV131" s="50">
        <v>0</v>
      </c>
      <c r="DW131" s="50">
        <v>0</v>
      </c>
      <c r="DX131" s="472"/>
      <c r="DY131" s="50">
        <v>0</v>
      </c>
      <c r="DZ131" s="50">
        <v>1479</v>
      </c>
      <c r="EA131" s="50">
        <v>0</v>
      </c>
      <c r="EB131" s="50">
        <v>0</v>
      </c>
      <c r="EC131" s="472"/>
      <c r="ED131" s="50">
        <v>0</v>
      </c>
      <c r="EE131" s="50">
        <v>0</v>
      </c>
      <c r="EF131" s="50">
        <v>0</v>
      </c>
      <c r="EG131" s="50">
        <v>0</v>
      </c>
      <c r="EH131" s="472"/>
      <c r="EI131" s="50">
        <v>0</v>
      </c>
      <c r="EJ131" s="50">
        <v>0</v>
      </c>
      <c r="EK131" s="50">
        <v>0</v>
      </c>
      <c r="EL131" s="50">
        <v>0</v>
      </c>
      <c r="EM131" s="472"/>
      <c r="EN131" s="50">
        <v>0</v>
      </c>
      <c r="EO131" s="50">
        <v>289.7999999999995</v>
      </c>
      <c r="EP131" s="50">
        <v>0</v>
      </c>
      <c r="EQ131" s="50">
        <v>0</v>
      </c>
      <c r="ER131" s="472"/>
      <c r="ES131" s="50">
        <v>0</v>
      </c>
      <c r="ET131" s="50">
        <v>172.69999999999982</v>
      </c>
      <c r="EU131" s="50">
        <v>0</v>
      </c>
      <c r="EV131" s="50">
        <v>0</v>
      </c>
      <c r="EW131" s="472"/>
      <c r="EX131" s="50">
        <v>0</v>
      </c>
      <c r="EY131" s="50">
        <v>0</v>
      </c>
      <c r="EZ131" s="50">
        <v>0</v>
      </c>
      <c r="FA131" s="50">
        <v>0</v>
      </c>
      <c r="FB131" s="472"/>
      <c r="FC131" s="50">
        <v>0</v>
      </c>
      <c r="FD131" s="50">
        <v>1246.7499999999673</v>
      </c>
      <c r="FE131" s="50">
        <v>0</v>
      </c>
      <c r="FF131" s="50">
        <v>0</v>
      </c>
      <c r="FG131" s="472"/>
      <c r="FH131" s="50">
        <v>0</v>
      </c>
      <c r="FI131" s="50">
        <v>35.000000000000909</v>
      </c>
      <c r="FJ131" s="50">
        <v>0</v>
      </c>
      <c r="FK131" s="50">
        <v>0</v>
      </c>
      <c r="FL131" s="472"/>
      <c r="FM131" s="50">
        <v>0</v>
      </c>
      <c r="FN131" s="50">
        <v>0</v>
      </c>
      <c r="FO131" s="50">
        <v>0</v>
      </c>
      <c r="FP131" s="50">
        <v>0</v>
      </c>
      <c r="FQ131" s="472"/>
      <c r="FR131" s="50">
        <v>0</v>
      </c>
      <c r="FS131" s="50">
        <v>0</v>
      </c>
      <c r="FT131" s="50">
        <v>0</v>
      </c>
      <c r="FU131" s="50">
        <v>0</v>
      </c>
      <c r="FV131" s="472"/>
      <c r="FW131" s="50">
        <v>0</v>
      </c>
      <c r="FX131" s="50">
        <v>0</v>
      </c>
      <c r="FY131" s="50">
        <v>0</v>
      </c>
      <c r="FZ131" s="50">
        <v>0</v>
      </c>
      <c r="GA131" s="472"/>
      <c r="GB131" s="50">
        <v>0</v>
      </c>
      <c r="GC131" s="50">
        <v>170.44999999999936</v>
      </c>
      <c r="GD131" s="50">
        <v>0</v>
      </c>
      <c r="GE131" s="50">
        <v>0</v>
      </c>
      <c r="GF131" s="472"/>
      <c r="GG131" s="50">
        <v>0</v>
      </c>
      <c r="GH131" s="50">
        <v>0</v>
      </c>
      <c r="GI131" s="50">
        <v>0</v>
      </c>
      <c r="GJ131" s="50">
        <v>0</v>
      </c>
      <c r="GK131" s="472"/>
      <c r="GL131" s="50">
        <v>0</v>
      </c>
      <c r="GM131" s="50">
        <v>266.80000000000018</v>
      </c>
      <c r="GN131" s="50">
        <v>0</v>
      </c>
      <c r="GO131" s="50">
        <v>0</v>
      </c>
      <c r="GP131" s="472"/>
      <c r="GQ131" s="50">
        <v>0</v>
      </c>
      <c r="GR131" s="50">
        <v>129.99999999999818</v>
      </c>
      <c r="GS131" s="50">
        <v>0</v>
      </c>
      <c r="GT131" s="50">
        <v>0</v>
      </c>
      <c r="GU131" s="472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6"/>
      <c r="H132" s="472"/>
      <c r="I132" s="9"/>
      <c r="J132" s="466"/>
      <c r="K132" s="9"/>
      <c r="L132" s="1"/>
      <c r="M132" s="472"/>
      <c r="N132" s="1"/>
      <c r="O132" s="1"/>
      <c r="P132" s="9"/>
      <c r="Q132" s="1"/>
      <c r="R132" s="472"/>
      <c r="S132" s="1"/>
      <c r="T132" s="9"/>
      <c r="U132" s="1"/>
      <c r="V132" s="1"/>
      <c r="W132" s="472"/>
      <c r="X132" s="1"/>
      <c r="Y132" s="9"/>
      <c r="Z132" s="1"/>
      <c r="AA132" s="9"/>
      <c r="AB132" s="472"/>
      <c r="AC132" s="9"/>
      <c r="AE132" s="18"/>
      <c r="AF132" s="9"/>
      <c r="AG132" s="472"/>
      <c r="AH132" s="9"/>
      <c r="AL132" s="472"/>
      <c r="AN132" s="18"/>
      <c r="AO132" s="9"/>
      <c r="AQ132" s="472"/>
      <c r="AS132" s="9"/>
      <c r="AU132" s="9"/>
      <c r="AV132" s="472"/>
      <c r="AW132" s="18"/>
      <c r="AX132" s="9"/>
      <c r="AZ132" s="9"/>
      <c r="BA132" s="472"/>
      <c r="BB132" s="9"/>
      <c r="BD132" s="9"/>
      <c r="BF132" s="472"/>
      <c r="BG132" s="9"/>
      <c r="BI132" s="9"/>
      <c r="BK132" s="472"/>
      <c r="BM132" s="9"/>
      <c r="BP132" s="472"/>
      <c r="BR132" s="9"/>
      <c r="BT132" s="9"/>
      <c r="BU132" s="472"/>
      <c r="BV132" s="9"/>
      <c r="BY132" s="9"/>
      <c r="BZ132" s="472"/>
      <c r="CB132" s="9"/>
      <c r="CD132" s="9"/>
      <c r="CE132" s="472"/>
      <c r="CF132" s="18"/>
      <c r="CG132" s="9"/>
      <c r="CH132" s="18"/>
      <c r="CI132" s="9"/>
      <c r="CJ132" s="472"/>
      <c r="CK132" s="9"/>
      <c r="CM132" s="9"/>
      <c r="CO132" s="472"/>
      <c r="CP132" s="9"/>
      <c r="CQ132" s="18"/>
      <c r="CR132" s="9"/>
      <c r="CT132" s="472"/>
      <c r="CV132" s="9"/>
      <c r="CX132" s="18"/>
      <c r="CY132" s="472"/>
      <c r="DA132" s="9"/>
      <c r="DC132" s="9"/>
      <c r="DD132" s="472"/>
      <c r="DE132" s="9"/>
      <c r="DG132" s="18"/>
      <c r="DH132" s="9"/>
      <c r="DI132" s="472"/>
      <c r="DJ132" s="9"/>
      <c r="DL132" s="9"/>
      <c r="DN132" s="472"/>
      <c r="DP132" s="18"/>
      <c r="DQ132" s="9"/>
      <c r="DS132" s="472"/>
      <c r="DU132" s="9"/>
      <c r="DW132" s="9"/>
      <c r="DX132" s="472"/>
      <c r="DY132" s="18"/>
      <c r="DZ132" s="9"/>
      <c r="EA132" s="18"/>
      <c r="EB132" s="9"/>
      <c r="EC132" s="472"/>
      <c r="ED132" s="9"/>
      <c r="EF132" s="9"/>
      <c r="EG132" s="18"/>
      <c r="EH132" s="472"/>
      <c r="EI132" s="9"/>
      <c r="EJ132" s="18"/>
      <c r="EK132" s="9"/>
      <c r="EM132" s="472"/>
      <c r="EO132" s="9"/>
      <c r="EQ132" s="18"/>
      <c r="ER132" s="472"/>
      <c r="ES132" s="18"/>
      <c r="ET132" s="9"/>
      <c r="EV132" s="9"/>
      <c r="EW132" s="472"/>
      <c r="EX132" s="9"/>
      <c r="EZ132" s="18"/>
      <c r="FA132" s="9"/>
      <c r="FB132" s="472"/>
      <c r="FC132" s="9"/>
      <c r="FE132" s="9"/>
      <c r="FG132" s="472"/>
      <c r="FI132" s="18"/>
      <c r="FJ132" s="9"/>
      <c r="FL132" s="472"/>
      <c r="FN132" s="9"/>
      <c r="FP132" s="9"/>
      <c r="FQ132" s="472"/>
      <c r="FR132" s="18"/>
      <c r="FS132" s="9"/>
      <c r="FT132" s="18"/>
      <c r="FU132" s="9"/>
      <c r="FV132" s="472"/>
      <c r="FW132" s="9"/>
      <c r="FY132" s="9"/>
      <c r="GA132" s="472"/>
      <c r="GB132" s="9"/>
      <c r="GC132" s="18"/>
      <c r="GD132" s="9"/>
      <c r="GF132" s="472"/>
      <c r="GH132" s="9"/>
      <c r="GJ132" s="18"/>
      <c r="GK132" s="472"/>
      <c r="GM132" s="9"/>
      <c r="GO132" s="9"/>
      <c r="GP132" s="472"/>
      <c r="GQ132" s="9"/>
      <c r="GS132" s="18"/>
      <c r="GT132" s="9"/>
      <c r="GU132" s="472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6"/>
      <c r="H133" s="472"/>
      <c r="I133" s="9"/>
      <c r="J133" s="466"/>
      <c r="K133" s="9"/>
      <c r="L133" s="1"/>
      <c r="M133" s="472"/>
      <c r="N133" s="1"/>
      <c r="O133" s="1"/>
      <c r="P133" s="9"/>
      <c r="Q133" s="1"/>
      <c r="R133" s="472"/>
      <c r="S133" s="1"/>
      <c r="T133" s="9"/>
      <c r="U133" s="1"/>
      <c r="V133" s="1"/>
      <c r="W133" s="472"/>
      <c r="X133" s="1"/>
      <c r="Y133" s="9"/>
      <c r="Z133" s="1"/>
      <c r="AA133" s="9"/>
      <c r="AB133" s="472"/>
      <c r="AC133" s="9"/>
      <c r="AE133" s="18"/>
      <c r="AF133" s="9"/>
      <c r="AG133" s="472"/>
      <c r="AH133" s="9"/>
      <c r="AJ133" s="9"/>
      <c r="AL133" s="472"/>
      <c r="AN133" s="18"/>
      <c r="AO133" s="9"/>
      <c r="AQ133" s="472"/>
      <c r="AS133" s="9"/>
      <c r="AU133" s="9"/>
      <c r="AV133" s="472"/>
      <c r="AW133" s="18"/>
      <c r="AX133" s="9"/>
      <c r="AZ133" s="9"/>
      <c r="BA133" s="472"/>
      <c r="BB133" s="9"/>
      <c r="BD133" s="9"/>
      <c r="BF133" s="472"/>
      <c r="BG133" s="9"/>
      <c r="BI133" s="9"/>
      <c r="BK133" s="472"/>
      <c r="BM133" s="9"/>
      <c r="BO133" s="18"/>
      <c r="BP133" s="472"/>
      <c r="BR133" s="9"/>
      <c r="BT133" s="9"/>
      <c r="BU133" s="472"/>
      <c r="BV133" s="9"/>
      <c r="BY133" s="9"/>
      <c r="BZ133" s="472"/>
      <c r="CB133" s="9"/>
      <c r="CD133" s="9"/>
      <c r="CE133" s="472"/>
      <c r="CF133" s="18"/>
      <c r="CG133" s="9"/>
      <c r="CH133" s="18"/>
      <c r="CI133" s="9"/>
      <c r="CJ133" s="472"/>
      <c r="CK133" s="9"/>
      <c r="CM133" s="9"/>
      <c r="CO133" s="472"/>
      <c r="CP133" s="9"/>
      <c r="CQ133" s="18"/>
      <c r="CR133" s="9"/>
      <c r="CT133" s="472"/>
      <c r="CV133" s="9"/>
      <c r="CX133" s="18"/>
      <c r="CY133" s="472"/>
      <c r="DA133" s="9"/>
      <c r="DC133" s="9"/>
      <c r="DD133" s="472"/>
      <c r="DE133" s="9"/>
      <c r="DG133" s="18"/>
      <c r="DH133" s="9"/>
      <c r="DI133" s="472"/>
      <c r="DJ133" s="9"/>
      <c r="DL133" s="9"/>
      <c r="DN133" s="472"/>
      <c r="DP133" s="18"/>
      <c r="DQ133" s="9"/>
      <c r="DS133" s="472"/>
      <c r="DU133" s="9"/>
      <c r="DW133" s="9"/>
      <c r="DX133" s="472"/>
      <c r="DY133" s="18"/>
      <c r="DZ133" s="9"/>
      <c r="EA133" s="18"/>
      <c r="EB133" s="9"/>
      <c r="EC133" s="472"/>
      <c r="ED133" s="9"/>
      <c r="EF133" s="9"/>
      <c r="EH133" s="472"/>
      <c r="EI133" s="9"/>
      <c r="EJ133" s="18"/>
      <c r="EK133" s="9"/>
      <c r="EM133" s="472"/>
      <c r="EO133" s="9"/>
      <c r="EQ133" s="18"/>
      <c r="ER133" s="472"/>
      <c r="ES133" s="18"/>
      <c r="ET133" s="9"/>
      <c r="EV133" s="9"/>
      <c r="EW133" s="472"/>
      <c r="EX133" s="9"/>
      <c r="EZ133" s="18"/>
      <c r="FA133" s="9"/>
      <c r="FB133" s="472"/>
      <c r="FC133" s="9"/>
      <c r="FE133" s="9"/>
      <c r="FG133" s="472"/>
      <c r="FI133" s="18"/>
      <c r="FJ133" s="9"/>
      <c r="FL133" s="472"/>
      <c r="FN133" s="9"/>
      <c r="FP133" s="9"/>
      <c r="FQ133" s="472"/>
      <c r="FR133" s="18"/>
      <c r="FS133" s="9"/>
      <c r="FT133" s="18"/>
      <c r="FU133" s="9"/>
      <c r="FV133" s="472"/>
      <c r="FW133" s="9"/>
      <c r="FY133" s="9"/>
      <c r="GA133" s="472"/>
      <c r="GB133" s="9"/>
      <c r="GC133" s="18"/>
      <c r="GD133" s="9"/>
      <c r="GF133" s="472"/>
      <c r="GH133" s="9"/>
      <c r="GJ133" s="18"/>
      <c r="GK133" s="472"/>
      <c r="GM133" s="9"/>
      <c r="GO133" s="9"/>
      <c r="GP133" s="472"/>
      <c r="GQ133" s="9"/>
      <c r="GS133" s="18"/>
      <c r="GT133" s="9"/>
      <c r="GU133" s="472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6"/>
      <c r="H134" s="472"/>
      <c r="I134" s="9"/>
      <c r="J134" s="466"/>
      <c r="K134" s="9"/>
      <c r="L134" s="1"/>
      <c r="M134" s="472"/>
      <c r="N134" s="1"/>
      <c r="O134" s="1"/>
      <c r="P134" s="9"/>
      <c r="Q134" s="1"/>
      <c r="R134" s="472"/>
      <c r="S134" s="1"/>
      <c r="T134" s="9"/>
      <c r="U134" s="1"/>
      <c r="V134" s="1"/>
      <c r="W134" s="472"/>
      <c r="X134" s="1"/>
      <c r="Y134" s="9"/>
      <c r="Z134" s="1"/>
      <c r="AA134" s="9"/>
      <c r="AB134" s="472"/>
      <c r="AC134" s="9"/>
      <c r="AE134" s="18"/>
      <c r="AF134" s="9"/>
      <c r="AG134" s="472"/>
      <c r="AH134" s="9"/>
      <c r="AJ134" s="9"/>
      <c r="AL134" s="472"/>
      <c r="AN134" s="18"/>
      <c r="AO134" s="9"/>
      <c r="AQ134" s="472"/>
      <c r="AS134" s="9"/>
      <c r="AU134" s="9"/>
      <c r="AV134" s="472"/>
      <c r="AW134" s="18"/>
      <c r="AX134" s="9"/>
      <c r="AZ134" s="9"/>
      <c r="BA134" s="472"/>
      <c r="BB134" s="9"/>
      <c r="BD134" s="9"/>
      <c r="BF134" s="472"/>
      <c r="BG134" s="9"/>
      <c r="BI134" s="9"/>
      <c r="BK134" s="472"/>
      <c r="BM134" s="9"/>
      <c r="BO134" s="18"/>
      <c r="BP134" s="472"/>
      <c r="BR134" s="9"/>
      <c r="BT134" s="9"/>
      <c r="BU134" s="472"/>
      <c r="BV134" s="9"/>
      <c r="BY134" s="9"/>
      <c r="BZ134" s="472"/>
      <c r="CB134" s="9"/>
      <c r="CD134" s="9"/>
      <c r="CE134" s="472"/>
      <c r="CF134" s="18"/>
      <c r="CG134" s="9"/>
      <c r="CH134" s="18"/>
      <c r="CI134" s="9"/>
      <c r="CJ134" s="472"/>
      <c r="CK134" s="9"/>
      <c r="CM134" s="9"/>
      <c r="CO134" s="472"/>
      <c r="CP134" s="9"/>
      <c r="CQ134" s="18"/>
      <c r="CR134" s="9"/>
      <c r="CT134" s="472"/>
      <c r="CV134" s="9"/>
      <c r="CX134" s="18"/>
      <c r="CY134" s="472"/>
      <c r="DA134" s="9"/>
      <c r="DC134" s="9"/>
      <c r="DD134" s="472"/>
      <c r="DE134" s="9"/>
      <c r="DG134" s="18"/>
      <c r="DH134" s="9"/>
      <c r="DI134" s="472"/>
      <c r="DJ134" s="9"/>
      <c r="DL134" s="9"/>
      <c r="DN134" s="472"/>
      <c r="DP134" s="18"/>
      <c r="DQ134" s="9"/>
      <c r="DS134" s="472"/>
      <c r="DU134" s="9"/>
      <c r="DW134" s="9"/>
      <c r="DX134" s="472"/>
      <c r="DY134" s="18"/>
      <c r="DZ134" s="9"/>
      <c r="EA134" s="18"/>
      <c r="EB134" s="9"/>
      <c r="EC134" s="472"/>
      <c r="ED134" s="9"/>
      <c r="EF134" s="9"/>
      <c r="EH134" s="472"/>
      <c r="EI134" s="9"/>
      <c r="EJ134" s="18"/>
      <c r="EK134" s="9"/>
      <c r="EM134" s="472"/>
      <c r="EO134" s="9"/>
      <c r="EQ134" s="18"/>
      <c r="ER134" s="472"/>
      <c r="ES134" s="18"/>
      <c r="ET134" s="9"/>
      <c r="EV134" s="9"/>
      <c r="EW134" s="472"/>
      <c r="EX134" s="9"/>
      <c r="EZ134" s="18"/>
      <c r="FA134" s="9"/>
      <c r="FB134" s="472"/>
      <c r="FC134" s="9"/>
      <c r="FE134" s="9"/>
      <c r="FG134" s="472"/>
      <c r="FI134" s="18"/>
      <c r="FJ134" s="9"/>
      <c r="FL134" s="472"/>
      <c r="FN134" s="9"/>
      <c r="FP134" s="9"/>
      <c r="FQ134" s="472"/>
      <c r="FR134" s="18"/>
      <c r="FS134" s="9"/>
      <c r="FT134" s="18"/>
      <c r="FU134" s="9"/>
      <c r="FV134" s="472"/>
      <c r="FW134" s="9"/>
      <c r="FY134" s="9"/>
      <c r="GA134" s="472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6"/>
      <c r="H135" s="472"/>
      <c r="I135" s="9"/>
      <c r="J135" s="466"/>
      <c r="K135" s="9"/>
      <c r="L135" s="1"/>
      <c r="M135" s="472"/>
      <c r="N135" s="9"/>
      <c r="O135" s="1"/>
      <c r="P135" s="9"/>
      <c r="Q135" s="1"/>
      <c r="R135" s="472"/>
      <c r="S135" s="1"/>
      <c r="T135" s="9"/>
      <c r="U135" s="1"/>
      <c r="V135" s="1"/>
      <c r="W135" s="472"/>
      <c r="X135" s="1"/>
      <c r="Y135" s="9"/>
      <c r="Z135" s="1"/>
      <c r="AA135" s="9"/>
      <c r="AB135" s="472"/>
      <c r="AC135" s="9"/>
      <c r="AE135" s="18"/>
      <c r="AF135" s="9"/>
      <c r="AG135" s="472"/>
      <c r="AH135" s="9"/>
      <c r="AJ135" s="9"/>
      <c r="AL135" s="472"/>
      <c r="AN135" s="18"/>
      <c r="AO135" s="9"/>
      <c r="AQ135" s="472"/>
      <c r="AS135" s="9"/>
      <c r="AU135" s="9"/>
      <c r="AV135" s="472"/>
      <c r="AW135" s="18"/>
      <c r="AX135" s="9"/>
      <c r="AZ135" s="9"/>
      <c r="BA135" s="472"/>
      <c r="BB135" s="9"/>
      <c r="BD135" s="9"/>
      <c r="BF135" s="472"/>
      <c r="BG135" s="9"/>
      <c r="BI135" s="9"/>
      <c r="BK135" s="472"/>
      <c r="BM135" s="9"/>
      <c r="BO135" s="18"/>
      <c r="BP135" s="472"/>
      <c r="BR135" s="9"/>
      <c r="BT135" s="9"/>
      <c r="BU135" s="472"/>
      <c r="BV135" s="9"/>
      <c r="BY135" s="9"/>
      <c r="BZ135" s="472"/>
      <c r="CB135" s="9"/>
      <c r="CD135" s="9"/>
      <c r="CE135" s="472"/>
      <c r="CF135" s="18"/>
      <c r="CG135" s="9"/>
      <c r="CH135" s="18"/>
      <c r="CI135" s="9"/>
      <c r="CJ135" s="472"/>
      <c r="CK135" s="9"/>
      <c r="CM135" s="9"/>
      <c r="CO135" s="472"/>
      <c r="CP135" s="9"/>
      <c r="CQ135" s="18"/>
      <c r="CR135" s="9"/>
      <c r="CT135" s="472"/>
      <c r="CV135" s="9"/>
      <c r="CX135" s="18"/>
      <c r="CY135" s="472"/>
      <c r="DA135" s="9"/>
      <c r="DC135" s="9"/>
      <c r="DD135" s="472"/>
      <c r="DE135" s="9"/>
      <c r="DG135" s="18"/>
      <c r="DH135" s="9"/>
      <c r="DI135" s="472"/>
      <c r="DJ135" s="9"/>
      <c r="DL135" s="9"/>
      <c r="DN135" s="472"/>
      <c r="DP135" s="18"/>
      <c r="DQ135" s="9"/>
      <c r="DS135" s="472"/>
      <c r="DU135" s="9"/>
      <c r="DW135" s="9"/>
      <c r="DX135" s="472"/>
      <c r="DY135" s="18"/>
      <c r="DZ135" s="9"/>
      <c r="EA135" s="18"/>
      <c r="EB135" s="9"/>
      <c r="EC135" s="472"/>
      <c r="ED135" s="9"/>
      <c r="EF135" s="9"/>
      <c r="EH135" s="472"/>
      <c r="EI135" s="9"/>
      <c r="EJ135" s="18"/>
      <c r="EK135" s="9"/>
      <c r="EM135" s="472"/>
      <c r="EO135" s="9"/>
      <c r="EQ135" s="18"/>
      <c r="ER135" s="472"/>
      <c r="ES135" s="18"/>
      <c r="ET135" s="9"/>
      <c r="EV135" s="9"/>
      <c r="EW135" s="472"/>
      <c r="EX135" s="9"/>
      <c r="EZ135" s="18"/>
      <c r="FA135" s="9"/>
      <c r="FB135" s="472"/>
      <c r="FC135" s="9"/>
      <c r="FE135" s="9"/>
      <c r="FG135" s="472"/>
      <c r="FI135" s="18"/>
      <c r="FJ135" s="9"/>
      <c r="FL135" s="472"/>
      <c r="FN135" s="9"/>
      <c r="FP135" s="9"/>
      <c r="FQ135" s="472"/>
      <c r="FR135" s="18"/>
      <c r="FS135" s="9"/>
      <c r="FT135" s="18"/>
      <c r="FU135" s="9"/>
      <c r="FV135" s="472"/>
      <c r="FW135" s="9"/>
      <c r="FY135" s="9"/>
      <c r="GA135" s="472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3" t="s">
        <v>1440</v>
      </c>
      <c r="D138" s="353" t="s">
        <v>222</v>
      </c>
      <c r="E138" s="46"/>
      <c r="L138" s="353" t="s">
        <v>223</v>
      </c>
      <c r="M138" s="3"/>
      <c r="N138" s="3"/>
      <c r="O138" s="9"/>
      <c r="U138" s="353" t="s">
        <v>247</v>
      </c>
      <c r="V138" s="3"/>
      <c r="W138" s="3"/>
      <c r="X138" s="10"/>
      <c r="AD138" s="353" t="s">
        <v>275</v>
      </c>
      <c r="AE138" s="3"/>
      <c r="AF138" s="3"/>
      <c r="AG138" s="9"/>
      <c r="AM138" s="353" t="s">
        <v>1350</v>
      </c>
      <c r="AN138" s="3"/>
      <c r="AO138" s="79"/>
      <c r="AP138" s="3"/>
      <c r="AV138" s="353" t="s">
        <v>1865</v>
      </c>
      <c r="AW138" s="40"/>
      <c r="AX138" s="40"/>
      <c r="AY138" s="175"/>
      <c r="AZ138" s="18"/>
      <c r="BA138"/>
      <c r="BB138" s="18"/>
      <c r="BC138"/>
      <c r="BE138" s="353" t="s">
        <v>2371</v>
      </c>
      <c r="BF138" s="18"/>
      <c r="BG138" s="354"/>
      <c r="BH138" s="18"/>
      <c r="BI138" s="18"/>
      <c r="BN138" s="353" t="s">
        <v>4668</v>
      </c>
      <c r="BO138" s="18"/>
      <c r="BP138" s="354"/>
      <c r="BQ138" s="18"/>
      <c r="BR138" s="18"/>
      <c r="BX138" s="352"/>
      <c r="BY138" s="18"/>
      <c r="BZ138" s="474"/>
      <c r="CA138" s="18"/>
      <c r="CF138" s="352"/>
      <c r="CG138" s="18"/>
      <c r="CH138" s="474"/>
      <c r="CI138" s="18"/>
      <c r="CJ138" s="18"/>
      <c r="CO138" s="352"/>
      <c r="CP138" s="18"/>
      <c r="CQ138" s="474"/>
      <c r="CR138" s="18"/>
      <c r="CS138" s="18"/>
      <c r="CX138" s="352"/>
      <c r="CY138" s="18"/>
      <c r="CZ138" s="474"/>
      <c r="DA138" s="18"/>
      <c r="DB138" s="18"/>
      <c r="DG138" s="352"/>
      <c r="DH138" s="18"/>
      <c r="DI138" s="474"/>
      <c r="DJ138" s="18"/>
      <c r="DK138" s="18"/>
      <c r="DP138" s="382"/>
      <c r="DQ138" s="1"/>
      <c r="DR138" s="475"/>
      <c r="DS138" s="1"/>
      <c r="DT138" s="1"/>
      <c r="DY138" s="352"/>
      <c r="DZ138" s="18"/>
      <c r="EA138" s="474"/>
      <c r="EB138" s="18"/>
      <c r="EC138" s="18"/>
      <c r="EH138" s="352"/>
      <c r="EI138" s="18"/>
      <c r="EJ138" s="474"/>
      <c r="EK138" s="18"/>
      <c r="EL138" s="18"/>
      <c r="EQ138" s="352"/>
      <c r="ER138" s="18"/>
      <c r="ES138" s="474"/>
      <c r="ET138" s="18"/>
      <c r="EU138" s="18"/>
      <c r="EZ138" s="352"/>
      <c r="FA138" s="18"/>
      <c r="FB138" s="474"/>
      <c r="FC138" s="18"/>
      <c r="FD138" s="18"/>
      <c r="FI138" s="352"/>
      <c r="FJ138" s="18"/>
      <c r="FK138" s="474"/>
      <c r="FL138" s="18"/>
      <c r="FM138" s="18"/>
      <c r="FR138" s="352"/>
      <c r="FS138" s="18"/>
      <c r="FT138" s="474"/>
      <c r="FU138" s="18"/>
      <c r="FV138" s="18"/>
      <c r="GA138" s="352"/>
      <c r="GB138" s="18"/>
      <c r="GC138" s="474"/>
      <c r="GD138" s="18"/>
      <c r="GE138" s="18"/>
      <c r="GJ138" s="352"/>
      <c r="GK138" s="18"/>
      <c r="GL138" s="474"/>
      <c r="GM138" s="18"/>
      <c r="GN138" s="18"/>
      <c r="HB138" s="352"/>
      <c r="HC138" s="18"/>
      <c r="HE138" s="18"/>
      <c r="HF138" s="18"/>
      <c r="HK138" s="352"/>
      <c r="HL138" s="18"/>
      <c r="HN138" s="18"/>
      <c r="HO138" s="18"/>
      <c r="HT138" s="18"/>
      <c r="HU138" s="476"/>
      <c r="HW138" s="18"/>
      <c r="HX138" s="18"/>
      <c r="HY138" s="18"/>
      <c r="IL138" s="352"/>
      <c r="IM138" s="18"/>
      <c r="IO138" s="18"/>
      <c r="IP138" s="18"/>
      <c r="IU138" s="352"/>
      <c r="IV138" s="18"/>
      <c r="IX138" s="18"/>
      <c r="IY138" s="18"/>
      <c r="JM138" s="477"/>
      <c r="JN138" s="478"/>
      <c r="JV138" s="477"/>
      <c r="JW138" s="478"/>
      <c r="JX138" s="479"/>
      <c r="JY138" s="478"/>
      <c r="JZ138" s="478"/>
      <c r="KE138" s="352"/>
      <c r="KF138" s="18"/>
      <c r="KH138" s="18"/>
      <c r="KI138" s="18"/>
      <c r="KN138" s="352"/>
      <c r="KO138" s="18"/>
      <c r="KW138" s="352"/>
      <c r="KX138" s="18"/>
      <c r="LF138" s="352"/>
      <c r="LG138" s="18"/>
      <c r="LH138" s="480"/>
      <c r="LI138" s="18"/>
      <c r="LJ138" s="18"/>
      <c r="LO138" s="477"/>
      <c r="LP138" s="478"/>
      <c r="LQ138" s="474"/>
      <c r="LR138" s="478"/>
      <c r="LS138" s="478"/>
      <c r="MG138" s="478"/>
      <c r="MH138" s="18"/>
      <c r="MI138" s="18"/>
      <c r="MJ138" s="481"/>
      <c r="ML138" s="18"/>
      <c r="MP138" s="352"/>
      <c r="MQ138" s="18"/>
      <c r="MR138" s="18"/>
      <c r="MS138" s="18"/>
      <c r="MT138" s="18"/>
      <c r="MY138" s="60"/>
      <c r="MZ138" s="3"/>
      <c r="NA138" s="482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5"/>
      <c r="BF139" s="18"/>
      <c r="BG139" s="354"/>
      <c r="BH139" s="18"/>
      <c r="BI139" s="18"/>
      <c r="BN139" s="356"/>
      <c r="BO139" s="18"/>
      <c r="BP139" s="354"/>
      <c r="BQ139" s="18"/>
      <c r="BR139" s="18"/>
      <c r="BX139" s="481"/>
      <c r="BY139" s="18"/>
      <c r="BZ139" s="474"/>
      <c r="CA139" s="18"/>
      <c r="CF139" s="481"/>
      <c r="CG139" s="18"/>
      <c r="CH139" s="474"/>
      <c r="CI139" s="18"/>
      <c r="CJ139" s="18"/>
      <c r="CO139" s="481"/>
      <c r="CP139" s="18"/>
      <c r="CQ139" s="474"/>
      <c r="CR139" s="18"/>
      <c r="CS139" s="18"/>
      <c r="CX139" s="481"/>
      <c r="CY139" s="18"/>
      <c r="CZ139" s="474"/>
      <c r="DA139" s="18"/>
      <c r="DB139" s="18"/>
      <c r="DG139" s="481"/>
      <c r="DH139" s="18"/>
      <c r="DI139" s="474"/>
      <c r="DJ139" s="18"/>
      <c r="DK139" s="18"/>
      <c r="DP139" s="483"/>
      <c r="DQ139" s="1"/>
      <c r="DR139" s="475"/>
      <c r="DS139" s="1"/>
      <c r="DT139" s="1"/>
      <c r="DY139" s="481"/>
      <c r="DZ139" s="18"/>
      <c r="EA139" s="474"/>
      <c r="EB139" s="18"/>
      <c r="EC139" s="18"/>
      <c r="EH139" s="481"/>
      <c r="EI139" s="18"/>
      <c r="EJ139" s="474"/>
      <c r="EK139" s="18"/>
      <c r="EL139" s="18"/>
      <c r="EQ139" s="481"/>
      <c r="ER139" s="18"/>
      <c r="ES139" s="474"/>
      <c r="ET139" s="18"/>
      <c r="EU139" s="18"/>
      <c r="EZ139" s="481"/>
      <c r="FA139" s="18"/>
      <c r="FB139" s="474"/>
      <c r="FC139" s="18"/>
      <c r="FD139" s="18"/>
      <c r="FI139" s="481"/>
      <c r="FJ139" s="18"/>
      <c r="FK139" s="474"/>
      <c r="FL139" s="18"/>
      <c r="FM139" s="18"/>
      <c r="FR139" s="484"/>
      <c r="FS139" s="18"/>
      <c r="FT139" s="474"/>
      <c r="FU139" s="18"/>
      <c r="FV139" s="18"/>
      <c r="GA139" s="481"/>
      <c r="GB139" s="18"/>
      <c r="GC139" s="474"/>
      <c r="GD139" s="18"/>
      <c r="GE139" s="18"/>
      <c r="GJ139" s="481"/>
      <c r="GK139" s="18"/>
      <c r="GL139" s="474"/>
      <c r="GM139" s="18"/>
      <c r="GN139" s="18"/>
      <c r="HB139" s="484"/>
      <c r="HC139" s="18"/>
      <c r="HE139" s="18"/>
      <c r="HF139" s="18"/>
      <c r="HK139" s="484"/>
      <c r="HL139" s="18"/>
      <c r="HN139" s="18"/>
      <c r="HO139" s="18"/>
      <c r="HT139" s="18"/>
      <c r="HU139" s="476"/>
      <c r="HW139" s="18"/>
      <c r="HX139" s="18"/>
      <c r="HY139" s="18"/>
      <c r="IL139" s="481"/>
      <c r="IM139" s="18"/>
      <c r="IO139" s="18"/>
      <c r="IP139" s="18"/>
      <c r="IU139" s="484"/>
      <c r="IV139" s="18"/>
      <c r="IX139" s="18"/>
      <c r="IY139" s="18"/>
      <c r="JD139" s="352"/>
      <c r="JE139" s="18"/>
      <c r="JF139" s="485"/>
      <c r="JG139" s="18"/>
      <c r="JH139" s="18"/>
      <c r="JM139" s="481"/>
      <c r="JN139" s="478"/>
      <c r="JV139" s="481"/>
      <c r="JW139" s="478"/>
      <c r="JX139" s="479"/>
      <c r="JY139" s="478"/>
      <c r="JZ139" s="478"/>
      <c r="KE139" s="484"/>
      <c r="KF139" s="18"/>
      <c r="KH139" s="18"/>
      <c r="KI139" s="18"/>
      <c r="KN139" s="484"/>
      <c r="KO139" s="18"/>
      <c r="KW139" s="484"/>
      <c r="KX139" s="18"/>
      <c r="LF139" s="484"/>
      <c r="LG139" s="18"/>
      <c r="LH139" s="480"/>
      <c r="LI139" s="18"/>
      <c r="LJ139" s="18"/>
      <c r="LO139" s="481"/>
      <c r="LP139" s="478"/>
      <c r="LQ139" s="474"/>
      <c r="LR139" s="478"/>
      <c r="LS139" s="478"/>
      <c r="MG139" s="478"/>
      <c r="MH139" s="18"/>
      <c r="MI139" s="18"/>
      <c r="MJ139" s="481"/>
      <c r="ML139" s="18"/>
      <c r="MP139" s="484"/>
      <c r="MQ139" s="18"/>
      <c r="MR139" s="18"/>
      <c r="MS139" s="18"/>
      <c r="MT139" s="18"/>
      <c r="MY139" s="486"/>
      <c r="MZ139" s="3"/>
      <c r="NA139" s="487"/>
      <c r="NB139" s="79"/>
      <c r="NC139" s="3"/>
      <c r="NE139" s="18"/>
    </row>
    <row r="140" spans="1:396" ht="18">
      <c r="A140" s="41" t="s">
        <v>15</v>
      </c>
      <c r="B140" s="60" t="s">
        <v>1410</v>
      </c>
      <c r="D140" s="41" t="s">
        <v>21</v>
      </c>
      <c r="E140" s="46"/>
      <c r="G140" s="46">
        <v>10338</v>
      </c>
      <c r="H140" s="60" t="s">
        <v>1410</v>
      </c>
      <c r="L140" s="41" t="s">
        <v>21</v>
      </c>
      <c r="M140" s="3"/>
      <c r="N140" s="3"/>
      <c r="O140" s="55">
        <v>27401</v>
      </c>
      <c r="P140" t="s">
        <v>224</v>
      </c>
      <c r="Q140" s="60" t="s">
        <v>1410</v>
      </c>
      <c r="U140" s="41" t="s">
        <v>21</v>
      </c>
      <c r="V140" s="3"/>
      <c r="W140" s="3"/>
      <c r="X140" s="55">
        <v>45612</v>
      </c>
      <c r="Y140" t="s">
        <v>248</v>
      </c>
      <c r="Z140" s="60" t="s">
        <v>1410</v>
      </c>
      <c r="AD140" s="41" t="s">
        <v>21</v>
      </c>
      <c r="AG140" s="46">
        <v>56935</v>
      </c>
      <c r="AH140" t="s">
        <v>382</v>
      </c>
      <c r="AI140" s="60" t="s">
        <v>1410</v>
      </c>
      <c r="AM140" s="41" t="s">
        <v>31</v>
      </c>
      <c r="AN140" s="9"/>
      <c r="AO140" s="3"/>
      <c r="AP140" s="171">
        <v>61535.249999999898</v>
      </c>
      <c r="AQ140" t="s">
        <v>1351</v>
      </c>
      <c r="AR140" s="60" t="s">
        <v>1410</v>
      </c>
      <c r="AV140" s="41" t="s">
        <v>31</v>
      </c>
      <c r="AW140" s="9"/>
      <c r="AX140" s="3"/>
      <c r="AY140" s="171">
        <v>54485.262499999983</v>
      </c>
      <c r="AZ140" s="239" t="s">
        <v>1884</v>
      </c>
      <c r="BA140" s="60" t="s">
        <v>1410</v>
      </c>
      <c r="BB140" s="18"/>
      <c r="BC140"/>
      <c r="BE140" s="40" t="s">
        <v>154</v>
      </c>
      <c r="BF140" s="9"/>
      <c r="BG140" s="339"/>
      <c r="BH140" s="171">
        <v>56751.674999999799</v>
      </c>
      <c r="BI140" s="239" t="s">
        <v>2372</v>
      </c>
      <c r="BJ140" s="60" t="s">
        <v>1410</v>
      </c>
      <c r="BN140" s="28" t="s">
        <v>21</v>
      </c>
      <c r="BO140" s="18"/>
      <c r="BP140" s="354"/>
      <c r="BQ140" s="171">
        <v>60669.812499999782</v>
      </c>
      <c r="BR140" s="239" t="s">
        <v>4669</v>
      </c>
      <c r="BS140" s="60" t="s">
        <v>1410</v>
      </c>
      <c r="BX140" s="18"/>
      <c r="BY140" s="18"/>
      <c r="BZ140" s="474"/>
      <c r="CA140" s="18"/>
      <c r="CF140" s="18"/>
      <c r="CG140" s="18"/>
      <c r="CH140" s="474"/>
      <c r="CI140" s="18"/>
      <c r="CJ140" s="18"/>
      <c r="CO140" s="18"/>
      <c r="CP140" s="18"/>
      <c r="CQ140" s="474"/>
      <c r="CR140" s="18"/>
      <c r="CS140" s="18"/>
      <c r="CX140" s="18"/>
      <c r="CY140" s="18"/>
      <c r="CZ140" s="474"/>
      <c r="DA140" s="18"/>
      <c r="DB140" s="18"/>
      <c r="DG140" s="18"/>
      <c r="DH140" s="18"/>
      <c r="DI140" s="474"/>
      <c r="DJ140" s="18"/>
      <c r="DK140" s="18"/>
      <c r="DP140" s="1"/>
      <c r="DQ140" s="1"/>
      <c r="DR140" s="475"/>
      <c r="DS140" s="1"/>
      <c r="DT140" s="1"/>
      <c r="DY140" s="18"/>
      <c r="DZ140" s="18"/>
      <c r="EA140" s="474"/>
      <c r="EB140" s="18"/>
      <c r="EC140" s="18"/>
      <c r="EH140" s="18"/>
      <c r="EI140" s="18"/>
      <c r="EJ140" s="474"/>
      <c r="EK140" s="18"/>
      <c r="EL140" s="18"/>
      <c r="EQ140" s="18"/>
      <c r="ER140" s="18"/>
      <c r="ES140" s="474"/>
      <c r="ET140" s="18"/>
      <c r="EU140" s="18"/>
      <c r="EZ140" s="18"/>
      <c r="FA140" s="18"/>
      <c r="FB140" s="474"/>
      <c r="FC140" s="18"/>
      <c r="FD140" s="18"/>
      <c r="FI140" s="18"/>
      <c r="FJ140" s="18"/>
      <c r="FK140" s="474"/>
      <c r="FL140" s="18"/>
      <c r="FM140" s="18"/>
      <c r="FR140" s="18"/>
      <c r="FS140" s="18"/>
      <c r="FT140" s="474"/>
      <c r="FU140" s="18"/>
      <c r="FV140" s="18"/>
      <c r="GA140" s="18"/>
      <c r="GB140" s="18"/>
      <c r="GC140" s="474"/>
      <c r="GD140" s="18"/>
      <c r="GE140" s="18"/>
      <c r="GJ140" s="18"/>
      <c r="GK140" s="18"/>
      <c r="GL140" s="474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6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81"/>
      <c r="JE140" s="18"/>
      <c r="JF140" s="485"/>
      <c r="JG140" s="18"/>
      <c r="JH140" s="18"/>
      <c r="JM140" s="478"/>
      <c r="JN140" s="478"/>
      <c r="JV140" s="478"/>
      <c r="JW140" s="478"/>
      <c r="JX140" s="479"/>
      <c r="JY140" s="478"/>
      <c r="JZ140" s="478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9"/>
      <c r="LI140" s="18"/>
      <c r="LJ140" s="18"/>
      <c r="LO140" s="478"/>
      <c r="LP140" s="478"/>
      <c r="LQ140" s="474"/>
      <c r="LR140" s="478"/>
      <c r="LS140" s="478"/>
      <c r="MG140" s="478"/>
      <c r="MH140" s="18"/>
      <c r="MI140" s="18"/>
      <c r="MJ140" s="481"/>
      <c r="ML140" s="18"/>
      <c r="MP140" s="18"/>
      <c r="MQ140" s="18"/>
      <c r="MR140" s="18"/>
      <c r="MS140" s="18"/>
      <c r="MT140" s="18"/>
      <c r="MY140" s="3"/>
      <c r="MZ140" s="3"/>
      <c r="NA140" s="488"/>
      <c r="NB140" s="79"/>
      <c r="NC140" s="3"/>
      <c r="NE140" s="18"/>
    </row>
    <row r="141" spans="1:396" ht="18">
      <c r="A141" s="49">
        <v>2014</v>
      </c>
      <c r="B141"/>
      <c r="D141" s="48" t="s">
        <v>221</v>
      </c>
      <c r="G141" s="46"/>
      <c r="L141" s="49" t="s">
        <v>1441</v>
      </c>
      <c r="M141" s="3"/>
      <c r="N141" s="3"/>
      <c r="O141" s="56"/>
      <c r="U141" s="49" t="s">
        <v>1443</v>
      </c>
      <c r="V141" s="3"/>
      <c r="W141" s="3"/>
      <c r="X141" s="56"/>
      <c r="AD141" s="49" t="s">
        <v>219</v>
      </c>
      <c r="AG141" s="46"/>
      <c r="AM141" s="49" t="s">
        <v>805</v>
      </c>
      <c r="AN141" s="9"/>
      <c r="AO141" s="1"/>
      <c r="AV141" s="49" t="s">
        <v>1748</v>
      </c>
      <c r="AX141" s="18"/>
      <c r="AY141" s="89"/>
      <c r="AZ141" s="18"/>
      <c r="BA141"/>
      <c r="BB141" s="18"/>
      <c r="BC141"/>
      <c r="BE141" s="48" t="s">
        <v>2369</v>
      </c>
      <c r="BI141" s="18"/>
      <c r="BN141" s="49" t="s">
        <v>4670</v>
      </c>
      <c r="BO141" s="18"/>
      <c r="BP141" s="354"/>
      <c r="BQ141" s="173"/>
      <c r="BR141" s="18"/>
      <c r="BX141" s="352"/>
      <c r="BY141" s="18"/>
      <c r="BZ141" s="474"/>
      <c r="CA141" s="18"/>
      <c r="CF141" s="352"/>
      <c r="CG141" s="18"/>
      <c r="CH141" s="474"/>
      <c r="CI141" s="18"/>
      <c r="CJ141" s="18"/>
      <c r="CO141" s="352"/>
      <c r="CP141" s="18"/>
      <c r="CQ141" s="474"/>
      <c r="CR141" s="18"/>
      <c r="CS141" s="18"/>
      <c r="CX141" s="352"/>
      <c r="CY141" s="18"/>
      <c r="CZ141" s="474"/>
      <c r="DA141" s="18"/>
      <c r="DB141" s="18"/>
      <c r="DG141" s="352"/>
      <c r="DH141" s="18"/>
      <c r="DI141" s="474"/>
      <c r="DJ141" s="18"/>
      <c r="DK141" s="18"/>
      <c r="DP141" s="382"/>
      <c r="DQ141" s="1"/>
      <c r="DR141" s="475"/>
      <c r="DS141" s="1"/>
      <c r="DT141" s="1"/>
      <c r="DY141" s="352"/>
      <c r="DZ141" s="18"/>
      <c r="EA141" s="474"/>
      <c r="EB141" s="18"/>
      <c r="EC141" s="18"/>
      <c r="EH141" s="352"/>
      <c r="EI141" s="18"/>
      <c r="EJ141" s="474"/>
      <c r="EK141" s="18"/>
      <c r="EL141" s="18"/>
      <c r="EQ141" s="352"/>
      <c r="ER141" s="18"/>
      <c r="ES141" s="474"/>
      <c r="ET141" s="18"/>
      <c r="EU141" s="18"/>
      <c r="EZ141" s="352"/>
      <c r="FA141" s="18"/>
      <c r="FB141" s="474"/>
      <c r="FC141" s="18"/>
      <c r="FD141" s="18"/>
      <c r="FI141" s="352"/>
      <c r="FJ141" s="18"/>
      <c r="FK141" s="474"/>
      <c r="FL141" s="18"/>
      <c r="FM141" s="18"/>
      <c r="FR141" s="352"/>
      <c r="FS141" s="18"/>
      <c r="FT141" s="474"/>
      <c r="FU141" s="18"/>
      <c r="FV141" s="18"/>
      <c r="GA141" s="352"/>
      <c r="GB141" s="18"/>
      <c r="GC141" s="474"/>
      <c r="GD141" s="18"/>
      <c r="GE141" s="18"/>
      <c r="GJ141" s="352"/>
      <c r="GK141" s="18"/>
      <c r="GL141" s="474"/>
      <c r="GM141" s="18"/>
      <c r="GN141" s="18"/>
      <c r="HB141" s="352"/>
      <c r="HC141" s="18"/>
      <c r="HE141" s="18"/>
      <c r="HF141" s="18"/>
      <c r="HK141" s="352"/>
      <c r="HL141" s="18"/>
      <c r="HN141" s="18"/>
      <c r="HO141" s="18"/>
      <c r="HT141" s="18"/>
      <c r="HU141" s="476"/>
      <c r="HW141" s="18"/>
      <c r="HX141" s="18"/>
      <c r="HY141" s="18"/>
      <c r="IL141" s="352"/>
      <c r="IM141" s="18"/>
      <c r="IO141" s="18"/>
      <c r="IP141" s="18"/>
      <c r="IU141" s="352"/>
      <c r="IV141" s="18"/>
      <c r="IX141" s="18"/>
      <c r="IY141" s="18"/>
      <c r="JD141" s="18"/>
      <c r="JE141" s="18"/>
      <c r="JF141" s="474"/>
      <c r="JG141" s="18"/>
      <c r="JH141" s="18"/>
      <c r="JM141" s="477"/>
      <c r="JN141" s="478"/>
      <c r="JV141" s="477"/>
      <c r="JW141" s="478"/>
      <c r="JX141" s="479"/>
      <c r="JY141" s="478"/>
      <c r="JZ141" s="478"/>
      <c r="KE141" s="352"/>
      <c r="KF141" s="18"/>
      <c r="KH141" s="18"/>
      <c r="KI141" s="18"/>
      <c r="KN141" s="352"/>
      <c r="KO141" s="18"/>
      <c r="KW141" s="352"/>
      <c r="KX141" s="18"/>
      <c r="LF141" s="352"/>
      <c r="LG141" s="18"/>
      <c r="LH141" s="479"/>
      <c r="LI141" s="18"/>
      <c r="LJ141" s="18"/>
      <c r="LO141" s="477"/>
      <c r="LP141" s="478"/>
      <c r="LQ141" s="474"/>
      <c r="LR141" s="478"/>
      <c r="LS141" s="478"/>
      <c r="MG141" s="478"/>
      <c r="MH141" s="18"/>
      <c r="MI141" s="18"/>
      <c r="MJ141" s="481"/>
      <c r="ML141" s="18"/>
      <c r="MP141" s="352"/>
      <c r="MQ141" s="18"/>
      <c r="MR141" s="18"/>
      <c r="MS141" s="18"/>
      <c r="MT141" s="18"/>
      <c r="MY141" s="60"/>
      <c r="MZ141" s="3"/>
      <c r="NA141" s="489"/>
      <c r="NB141" s="79"/>
      <c r="NC141" s="40"/>
      <c r="NE141" s="18"/>
    </row>
    <row r="142" spans="1:396" ht="18">
      <c r="A142" s="41" t="s">
        <v>21</v>
      </c>
      <c r="B142" s="60" t="s">
        <v>1411</v>
      </c>
      <c r="D142" s="41" t="s">
        <v>31</v>
      </c>
      <c r="G142" s="46">
        <v>9197</v>
      </c>
      <c r="H142" s="60" t="s">
        <v>1411</v>
      </c>
      <c r="L142" s="41" t="s">
        <v>31</v>
      </c>
      <c r="M142" s="3"/>
      <c r="N142" s="3"/>
      <c r="O142" s="53">
        <v>25671</v>
      </c>
      <c r="P142" t="s">
        <v>225</v>
      </c>
      <c r="Q142" s="60" t="s">
        <v>1411</v>
      </c>
      <c r="U142" s="41" t="s">
        <v>31</v>
      </c>
      <c r="V142" s="3"/>
      <c r="W142" s="3"/>
      <c r="X142" s="53">
        <v>42103</v>
      </c>
      <c r="Y142" t="s">
        <v>249</v>
      </c>
      <c r="Z142" s="60" t="s">
        <v>1411</v>
      </c>
      <c r="AD142" s="41" t="s">
        <v>31</v>
      </c>
      <c r="AG142" s="46">
        <v>54486</v>
      </c>
      <c r="AH142" t="s">
        <v>383</v>
      </c>
      <c r="AI142" s="60" t="s">
        <v>1411</v>
      </c>
      <c r="AM142" s="41" t="s">
        <v>21</v>
      </c>
      <c r="AN142" s="9"/>
      <c r="AO142" s="1"/>
      <c r="AP142" s="171">
        <v>59758.550000000061</v>
      </c>
      <c r="AQ142" t="s">
        <v>1352</v>
      </c>
      <c r="AR142" s="60" t="s">
        <v>1411</v>
      </c>
      <c r="AV142" s="41" t="s">
        <v>21</v>
      </c>
      <c r="AW142" s="9"/>
      <c r="AX142" s="3"/>
      <c r="AY142" s="171">
        <v>52280.250000000058</v>
      </c>
      <c r="AZ142" s="239" t="s">
        <v>1885</v>
      </c>
      <c r="BA142" s="60" t="s">
        <v>1411</v>
      </c>
      <c r="BB142" s="18"/>
      <c r="BC142"/>
      <c r="BE142" s="41" t="s">
        <v>31</v>
      </c>
      <c r="BF142" s="9"/>
      <c r="BG142" s="339"/>
      <c r="BH142" s="171">
        <v>55629.624999999636</v>
      </c>
      <c r="BI142" s="239" t="s">
        <v>2373</v>
      </c>
      <c r="BJ142" s="60" t="s">
        <v>1411</v>
      </c>
      <c r="BN142" s="63" t="s">
        <v>154</v>
      </c>
      <c r="BO142" s="18"/>
      <c r="BP142" s="354"/>
      <c r="BQ142" s="171">
        <v>58151.099999999897</v>
      </c>
      <c r="BR142" s="239" t="s">
        <v>4671</v>
      </c>
      <c r="BS142" s="60" t="s">
        <v>1411</v>
      </c>
      <c r="BX142" s="481"/>
      <c r="BY142" s="18"/>
      <c r="BZ142" s="474"/>
      <c r="CA142" s="18"/>
      <c r="CF142" s="481"/>
      <c r="CG142" s="18"/>
      <c r="CH142" s="474"/>
      <c r="CI142" s="18"/>
      <c r="CJ142" s="18"/>
      <c r="CO142" s="481"/>
      <c r="CP142" s="18"/>
      <c r="CQ142" s="474"/>
      <c r="CR142" s="18"/>
      <c r="CS142" s="18"/>
      <c r="CX142" s="481"/>
      <c r="CY142" s="18"/>
      <c r="CZ142" s="474"/>
      <c r="DA142" s="18"/>
      <c r="DB142" s="18"/>
      <c r="DG142" s="481"/>
      <c r="DH142" s="18"/>
      <c r="DI142" s="474"/>
      <c r="DJ142" s="18"/>
      <c r="DK142" s="18"/>
      <c r="DP142" s="483"/>
      <c r="DQ142" s="1"/>
      <c r="DR142" s="475"/>
      <c r="DS142" s="1"/>
      <c r="DT142" s="1"/>
      <c r="DY142" s="481"/>
      <c r="DZ142" s="18"/>
      <c r="EA142" s="474"/>
      <c r="EB142" s="18"/>
      <c r="EC142" s="18"/>
      <c r="EH142" s="481"/>
      <c r="EI142" s="18"/>
      <c r="EJ142" s="474"/>
      <c r="EK142" s="18"/>
      <c r="EL142" s="18"/>
      <c r="EQ142" s="481"/>
      <c r="ER142" s="18"/>
      <c r="ES142" s="474"/>
      <c r="ET142" s="18"/>
      <c r="EU142" s="18"/>
      <c r="EZ142" s="481"/>
      <c r="FA142" s="18"/>
      <c r="FB142" s="474"/>
      <c r="FC142" s="18"/>
      <c r="FD142" s="18"/>
      <c r="FI142" s="481"/>
      <c r="FJ142" s="18"/>
      <c r="FK142" s="474"/>
      <c r="FL142" s="18"/>
      <c r="FM142" s="18"/>
      <c r="FR142" s="484"/>
      <c r="FS142" s="18"/>
      <c r="FT142" s="474"/>
      <c r="FU142" s="18"/>
      <c r="FV142" s="18"/>
      <c r="GA142" s="481"/>
      <c r="GB142" s="18"/>
      <c r="GC142" s="474"/>
      <c r="GD142" s="18"/>
      <c r="GE142" s="18"/>
      <c r="GJ142" s="481"/>
      <c r="GK142" s="18"/>
      <c r="GL142" s="474"/>
      <c r="GM142" s="18"/>
      <c r="GN142" s="18"/>
      <c r="HB142" s="484"/>
      <c r="HC142" s="18"/>
      <c r="HE142" s="18"/>
      <c r="HF142" s="18"/>
      <c r="HK142" s="484"/>
      <c r="HL142" s="18"/>
      <c r="HN142" s="18"/>
      <c r="HO142" s="18"/>
      <c r="HT142" s="18"/>
      <c r="HU142" s="476"/>
      <c r="HW142" s="18"/>
      <c r="HX142" s="18"/>
      <c r="HY142" s="18"/>
      <c r="IL142" s="481"/>
      <c r="IM142" s="18"/>
      <c r="IO142" s="18"/>
      <c r="IP142" s="18"/>
      <c r="IU142" s="484"/>
      <c r="IV142" s="18"/>
      <c r="IX142" s="18"/>
      <c r="IY142" s="18"/>
      <c r="JD142" s="352"/>
      <c r="JE142" s="18"/>
      <c r="JF142" s="474"/>
      <c r="JG142" s="18"/>
      <c r="JH142" s="18"/>
      <c r="JM142" s="481"/>
      <c r="JN142" s="478"/>
      <c r="JV142" s="481"/>
      <c r="JW142" s="478"/>
      <c r="JX142" s="479"/>
      <c r="JY142" s="478"/>
      <c r="JZ142" s="478"/>
      <c r="KE142" s="484"/>
      <c r="KF142" s="18"/>
      <c r="KH142" s="18"/>
      <c r="KI142" s="18"/>
      <c r="KN142" s="484"/>
      <c r="KO142" s="18"/>
      <c r="KW142" s="484"/>
      <c r="KX142" s="18"/>
      <c r="LF142" s="484"/>
      <c r="LG142" s="18"/>
      <c r="LH142" s="479"/>
      <c r="LI142" s="18"/>
      <c r="LJ142" s="18"/>
      <c r="LO142" s="481"/>
      <c r="LP142" s="478"/>
      <c r="LQ142" s="474"/>
      <c r="LR142" s="478"/>
      <c r="LS142" s="478"/>
      <c r="MG142" s="478"/>
      <c r="MH142" s="18"/>
      <c r="MI142" s="18"/>
      <c r="MJ142" s="481"/>
      <c r="ML142" s="18"/>
      <c r="MP142" s="484"/>
      <c r="MQ142" s="18"/>
      <c r="MR142" s="18"/>
      <c r="MS142" s="18"/>
      <c r="MT142" s="18"/>
      <c r="MY142" s="486"/>
      <c r="MZ142" s="3"/>
      <c r="NA142" s="489"/>
      <c r="NB142" s="79"/>
      <c r="NC142" s="3"/>
      <c r="NE142" s="18"/>
    </row>
    <row r="143" spans="1:396" ht="18">
      <c r="A143" s="49">
        <v>2014</v>
      </c>
      <c r="B143" s="60"/>
      <c r="D143" s="48" t="s">
        <v>221</v>
      </c>
      <c r="G143" s="46"/>
      <c r="H143" s="60"/>
      <c r="L143" s="49" t="s">
        <v>1441</v>
      </c>
      <c r="M143" s="3"/>
      <c r="N143" s="3"/>
      <c r="O143" s="54"/>
      <c r="Q143" s="60"/>
      <c r="U143" s="49" t="s">
        <v>1443</v>
      </c>
      <c r="V143" s="3"/>
      <c r="W143" s="3"/>
      <c r="X143" s="53"/>
      <c r="Z143" s="60"/>
      <c r="AD143" s="49" t="s">
        <v>219</v>
      </c>
      <c r="AG143" s="46"/>
      <c r="AI143" s="60"/>
      <c r="AM143" s="49" t="s">
        <v>805</v>
      </c>
      <c r="AN143" s="9"/>
      <c r="AO143" s="3"/>
      <c r="AR143" s="60"/>
      <c r="AV143" s="49" t="s">
        <v>1748</v>
      </c>
      <c r="AW143" s="9"/>
      <c r="AX143" s="18"/>
      <c r="AY143" s="89"/>
      <c r="AZ143" s="18"/>
      <c r="BA143" s="60"/>
      <c r="BB143" s="18"/>
      <c r="BC143"/>
      <c r="BE143" s="49" t="s">
        <v>2369</v>
      </c>
      <c r="BI143" s="18"/>
      <c r="BN143" s="49" t="s">
        <v>4670</v>
      </c>
      <c r="BO143" s="18"/>
      <c r="BP143" s="354"/>
      <c r="BQ143" s="173"/>
      <c r="BR143" s="18"/>
      <c r="BX143" s="481"/>
      <c r="BY143" s="18"/>
      <c r="BZ143" s="474"/>
      <c r="CA143" s="18"/>
      <c r="CF143" s="481"/>
      <c r="CG143" s="18"/>
      <c r="CH143" s="474"/>
      <c r="CI143" s="18"/>
      <c r="CJ143" s="18"/>
      <c r="CO143" s="481"/>
      <c r="CP143" s="18"/>
      <c r="CQ143" s="474"/>
      <c r="CR143" s="18"/>
      <c r="CS143" s="18"/>
      <c r="CX143" s="481"/>
      <c r="CY143" s="18"/>
      <c r="CZ143" s="474"/>
      <c r="DA143" s="18"/>
      <c r="DB143" s="18"/>
      <c r="DG143" s="481"/>
      <c r="DH143" s="18"/>
      <c r="DI143" s="474"/>
      <c r="DJ143" s="18"/>
      <c r="DK143" s="18"/>
      <c r="DP143" s="483"/>
      <c r="DQ143" s="1"/>
      <c r="DR143" s="475"/>
      <c r="DS143" s="1"/>
      <c r="DT143" s="1"/>
      <c r="DY143" s="481"/>
      <c r="DZ143" s="18"/>
      <c r="EA143" s="474"/>
      <c r="EB143" s="18"/>
      <c r="EC143" s="18"/>
      <c r="EH143" s="481"/>
      <c r="EI143" s="18"/>
      <c r="EJ143" s="474"/>
      <c r="EK143" s="18"/>
      <c r="EL143" s="18"/>
      <c r="EQ143" s="481"/>
      <c r="ER143" s="18"/>
      <c r="ES143" s="474"/>
      <c r="ET143" s="18"/>
      <c r="EU143" s="18"/>
      <c r="EZ143" s="481"/>
      <c r="FA143" s="18"/>
      <c r="FB143" s="474"/>
      <c r="FC143" s="18"/>
      <c r="FD143" s="18"/>
      <c r="FI143" s="481"/>
      <c r="FJ143" s="18"/>
      <c r="FK143" s="474"/>
      <c r="FL143" s="18"/>
      <c r="FM143" s="18"/>
      <c r="FR143" s="484"/>
      <c r="FS143" s="18"/>
      <c r="FT143" s="474"/>
      <c r="FU143" s="18"/>
      <c r="FV143" s="18"/>
      <c r="GA143" s="481"/>
      <c r="GB143" s="18"/>
      <c r="GC143" s="474"/>
      <c r="GD143" s="18"/>
      <c r="GE143" s="18"/>
      <c r="GJ143" s="481"/>
      <c r="GK143" s="18"/>
      <c r="GL143" s="474"/>
      <c r="GM143" s="18"/>
      <c r="GN143" s="18"/>
      <c r="HB143" s="484"/>
      <c r="HC143" s="18"/>
      <c r="HE143" s="18"/>
      <c r="HF143" s="18"/>
      <c r="HK143" s="484"/>
      <c r="HL143" s="18"/>
      <c r="HN143" s="18"/>
      <c r="HO143" s="18"/>
      <c r="HT143" s="18"/>
      <c r="HU143" s="476"/>
      <c r="HW143" s="18"/>
      <c r="HX143" s="18"/>
      <c r="HY143" s="18"/>
      <c r="IL143" s="481"/>
      <c r="IM143" s="18"/>
      <c r="IO143" s="18"/>
      <c r="IP143" s="18"/>
      <c r="IU143" s="484"/>
      <c r="IV143" s="18"/>
      <c r="IX143" s="18"/>
      <c r="IY143" s="18"/>
      <c r="JD143" s="481"/>
      <c r="JE143" s="18"/>
      <c r="JF143" s="474"/>
      <c r="JG143" s="18"/>
      <c r="JH143" s="18"/>
      <c r="JM143" s="481"/>
      <c r="JN143" s="478"/>
      <c r="JV143" s="481"/>
      <c r="JW143" s="478"/>
      <c r="JX143" s="479"/>
      <c r="JY143" s="478"/>
      <c r="JZ143" s="478"/>
      <c r="KE143" s="484"/>
      <c r="KF143" s="18"/>
      <c r="KH143" s="18"/>
      <c r="KI143" s="18"/>
      <c r="KN143" s="484"/>
      <c r="KO143" s="18"/>
      <c r="KW143" s="484"/>
      <c r="KX143" s="18"/>
      <c r="LF143" s="484"/>
      <c r="LG143" s="18"/>
      <c r="LH143" s="480"/>
      <c r="LI143" s="18"/>
      <c r="LJ143" s="18"/>
      <c r="LO143" s="481"/>
      <c r="LP143" s="478"/>
      <c r="LQ143" s="474"/>
      <c r="LR143" s="478"/>
      <c r="LS143" s="478"/>
      <c r="MG143" s="478"/>
      <c r="MH143" s="18"/>
      <c r="MI143" s="18"/>
      <c r="MJ143" s="481"/>
      <c r="ML143" s="18"/>
      <c r="MP143" s="484"/>
      <c r="MQ143" s="18"/>
      <c r="MR143" s="18"/>
      <c r="MS143" s="18"/>
      <c r="MT143" s="18"/>
      <c r="MY143" s="486"/>
      <c r="MZ143" s="63"/>
      <c r="NA143" s="482"/>
      <c r="NB143" s="79"/>
      <c r="NC143" s="3"/>
      <c r="NE143" s="18"/>
    </row>
    <row r="144" spans="1:396" ht="18">
      <c r="A144" s="41" t="s">
        <v>39</v>
      </c>
      <c r="B144" s="60" t="s">
        <v>1412</v>
      </c>
      <c r="D144" s="41" t="s">
        <v>15</v>
      </c>
      <c r="G144" s="46">
        <v>8932</v>
      </c>
      <c r="H144" s="60" t="s">
        <v>1412</v>
      </c>
      <c r="L144" s="41" t="s">
        <v>15</v>
      </c>
      <c r="M144" s="3"/>
      <c r="N144" s="3"/>
      <c r="O144" s="53">
        <v>25309</v>
      </c>
      <c r="P144" t="s">
        <v>226</v>
      </c>
      <c r="Q144" s="60" t="s">
        <v>1412</v>
      </c>
      <c r="U144" s="41" t="s">
        <v>17</v>
      </c>
      <c r="V144" s="3"/>
      <c r="W144" s="3"/>
      <c r="X144" s="53">
        <v>41707</v>
      </c>
      <c r="Y144" t="s">
        <v>250</v>
      </c>
      <c r="Z144" s="60" t="s">
        <v>1412</v>
      </c>
      <c r="AD144" s="41" t="s">
        <v>17</v>
      </c>
      <c r="AG144" s="46">
        <v>54363</v>
      </c>
      <c r="AH144" t="s">
        <v>384</v>
      </c>
      <c r="AI144" s="60" t="s">
        <v>1412</v>
      </c>
      <c r="AM144" s="41" t="s">
        <v>11</v>
      </c>
      <c r="AN144" s="9"/>
      <c r="AO144" s="1"/>
      <c r="AP144" s="171">
        <v>59632.025000000045</v>
      </c>
      <c r="AQ144" t="s">
        <v>1353</v>
      </c>
      <c r="AR144" s="60" t="s">
        <v>1412</v>
      </c>
      <c r="AV144" s="41" t="s">
        <v>11</v>
      </c>
      <c r="AW144" s="9"/>
      <c r="AX144" s="3"/>
      <c r="AY144" s="171">
        <v>51534.462500000038</v>
      </c>
      <c r="AZ144" s="239" t="s">
        <v>1886</v>
      </c>
      <c r="BA144" s="60" t="s">
        <v>1412</v>
      </c>
      <c r="BB144" s="18"/>
      <c r="BC144"/>
      <c r="BE144" s="39" t="s">
        <v>21</v>
      </c>
      <c r="BF144" s="9"/>
      <c r="BG144" s="339"/>
      <c r="BH144" s="171">
        <v>54865.149999999849</v>
      </c>
      <c r="BI144" s="239" t="s">
        <v>2374</v>
      </c>
      <c r="BJ144" s="60" t="s">
        <v>1412</v>
      </c>
      <c r="BN144" s="278" t="s">
        <v>31</v>
      </c>
      <c r="BO144" s="18"/>
      <c r="BP144" s="354"/>
      <c r="BQ144" s="171">
        <v>56793.612499999872</v>
      </c>
      <c r="BR144" s="239" t="s">
        <v>4672</v>
      </c>
      <c r="BS144" s="60" t="s">
        <v>1412</v>
      </c>
      <c r="BX144" s="352"/>
      <c r="BY144" s="18"/>
      <c r="BZ144" s="474"/>
      <c r="CA144" s="18"/>
      <c r="CF144" s="352"/>
      <c r="CG144" s="18"/>
      <c r="CH144" s="474"/>
      <c r="CI144" s="18"/>
      <c r="CJ144" s="18"/>
      <c r="CO144" s="352"/>
      <c r="CP144" s="18"/>
      <c r="CQ144" s="474"/>
      <c r="CR144" s="18"/>
      <c r="CS144" s="18"/>
      <c r="CX144" s="352"/>
      <c r="CY144" s="18"/>
      <c r="CZ144" s="474"/>
      <c r="DA144" s="18"/>
      <c r="DB144" s="18"/>
      <c r="DG144" s="352"/>
      <c r="DH144" s="18"/>
      <c r="DI144" s="474"/>
      <c r="DJ144" s="18"/>
      <c r="DK144" s="18"/>
      <c r="DP144" s="382"/>
      <c r="DQ144" s="1"/>
      <c r="DR144" s="475"/>
      <c r="DS144" s="1"/>
      <c r="DT144" s="1"/>
      <c r="DY144" s="352"/>
      <c r="DZ144" s="18"/>
      <c r="EA144" s="474"/>
      <c r="EB144" s="18"/>
      <c r="EC144" s="18"/>
      <c r="EH144" s="352"/>
      <c r="EI144" s="18"/>
      <c r="EJ144" s="474"/>
      <c r="EK144" s="18"/>
      <c r="EL144" s="18"/>
      <c r="EQ144" s="352"/>
      <c r="ER144" s="18"/>
      <c r="ES144" s="474"/>
      <c r="ET144" s="18"/>
      <c r="EU144" s="18"/>
      <c r="EZ144" s="352"/>
      <c r="FA144" s="18"/>
      <c r="FB144" s="474"/>
      <c r="FC144" s="18"/>
      <c r="FD144" s="18"/>
      <c r="FI144" s="352"/>
      <c r="FJ144" s="18"/>
      <c r="FK144" s="474"/>
      <c r="FL144" s="18"/>
      <c r="FM144" s="18"/>
      <c r="FR144" s="352"/>
      <c r="FS144" s="18"/>
      <c r="FT144" s="474"/>
      <c r="FU144" s="18"/>
      <c r="FV144" s="18"/>
      <c r="GA144" s="352"/>
      <c r="GB144" s="18"/>
      <c r="GC144" s="474"/>
      <c r="GD144" s="18"/>
      <c r="GE144" s="18"/>
      <c r="GJ144" s="352"/>
      <c r="GK144" s="18"/>
      <c r="GL144" s="474"/>
      <c r="GM144" s="18"/>
      <c r="GN144" s="18"/>
      <c r="HB144" s="352"/>
      <c r="HC144" s="18"/>
      <c r="HE144" s="18"/>
      <c r="HF144" s="18"/>
      <c r="HK144" s="352"/>
      <c r="HL144" s="18"/>
      <c r="HN144" s="18"/>
      <c r="HO144" s="18"/>
      <c r="HT144" s="18"/>
      <c r="HU144" s="476"/>
      <c r="HW144" s="18"/>
      <c r="HX144" s="18"/>
      <c r="HY144" s="18"/>
      <c r="IL144" s="352"/>
      <c r="IM144" s="18"/>
      <c r="IO144" s="18"/>
      <c r="IP144" s="18"/>
      <c r="IU144" s="352"/>
      <c r="IV144" s="18"/>
      <c r="IX144" s="18"/>
      <c r="IY144" s="18"/>
      <c r="JD144" s="481"/>
      <c r="JE144" s="18"/>
      <c r="JF144" s="485"/>
      <c r="JG144" s="18"/>
      <c r="JH144" s="18"/>
      <c r="JM144" s="477"/>
      <c r="JN144" s="478"/>
      <c r="JV144" s="477"/>
      <c r="JW144" s="478"/>
      <c r="JX144" s="479"/>
      <c r="JY144" s="478"/>
      <c r="JZ144" s="478"/>
      <c r="KE144" s="352"/>
      <c r="KF144" s="18"/>
      <c r="KH144" s="18"/>
      <c r="KI144" s="18"/>
      <c r="KN144" s="352"/>
      <c r="KO144" s="18"/>
      <c r="KW144" s="352"/>
      <c r="KX144" s="18"/>
      <c r="LF144" s="352"/>
      <c r="LG144" s="18"/>
      <c r="LH144" s="479"/>
      <c r="LI144" s="18"/>
      <c r="LJ144" s="18"/>
      <c r="LO144" s="477"/>
      <c r="LP144" s="478"/>
      <c r="LQ144" s="474"/>
      <c r="LR144" s="478"/>
      <c r="LS144" s="478"/>
      <c r="MG144" s="478"/>
      <c r="MH144" s="18"/>
      <c r="MI144" s="18"/>
      <c r="MJ144" s="481"/>
      <c r="ML144" s="18"/>
      <c r="MP144" s="352"/>
      <c r="MQ144" s="18"/>
      <c r="MR144" s="18"/>
      <c r="MS144" s="18"/>
      <c r="MT144" s="18"/>
      <c r="MY144" s="60"/>
      <c r="MZ144" s="3"/>
      <c r="NA144" s="489"/>
      <c r="NB144" s="79"/>
      <c r="NC144" s="40"/>
      <c r="NE144" s="18"/>
    </row>
    <row r="145" spans="1:371" ht="18">
      <c r="A145" s="49">
        <v>2014</v>
      </c>
      <c r="B145" s="60"/>
      <c r="D145" s="48" t="s">
        <v>221</v>
      </c>
      <c r="G145" s="46"/>
      <c r="H145" s="60"/>
      <c r="L145" s="49" t="s">
        <v>1441</v>
      </c>
      <c r="M145" s="3"/>
      <c r="N145" s="3"/>
      <c r="O145" s="53"/>
      <c r="Q145" s="60"/>
      <c r="U145" s="49" t="s">
        <v>218</v>
      </c>
      <c r="X145" s="53"/>
      <c r="Z145" s="60"/>
      <c r="AD145" s="49" t="s">
        <v>219</v>
      </c>
      <c r="AG145" s="46"/>
      <c r="AI145" s="60"/>
      <c r="AM145" s="49" t="s">
        <v>805</v>
      </c>
      <c r="AN145" s="9"/>
      <c r="AO145" s="1"/>
      <c r="AR145" s="60"/>
      <c r="AU145" s="89"/>
      <c r="AV145" s="49" t="s">
        <v>1748</v>
      </c>
      <c r="AW145" s="89"/>
      <c r="AX145" s="89"/>
      <c r="AY145" s="89"/>
      <c r="AZ145" s="89"/>
      <c r="BA145" s="60"/>
      <c r="BB145" s="173"/>
      <c r="BC145" s="89"/>
      <c r="BD145" s="89"/>
      <c r="BE145" s="49" t="s">
        <v>2369</v>
      </c>
      <c r="BI145" s="18"/>
      <c r="BJ145" s="89"/>
      <c r="BK145" s="89"/>
      <c r="BL145" s="89"/>
      <c r="BM145" s="89"/>
      <c r="BN145" s="49" t="s">
        <v>4670</v>
      </c>
      <c r="BO145" s="18"/>
      <c r="BP145" s="354"/>
      <c r="BQ145" s="173"/>
      <c r="BR145" s="18"/>
      <c r="BU145" s="89"/>
      <c r="BV145" s="89"/>
      <c r="BW145" s="89"/>
      <c r="BX145" s="352"/>
      <c r="BY145" s="18"/>
      <c r="BZ145" s="474"/>
      <c r="CA145" s="18"/>
      <c r="CC145" s="89"/>
      <c r="CD145" s="89"/>
      <c r="CE145" s="89"/>
      <c r="CF145" s="352"/>
      <c r="CG145" s="18"/>
      <c r="CH145" s="474"/>
      <c r="CI145" s="18"/>
      <c r="CJ145" s="18"/>
      <c r="CL145" s="89"/>
      <c r="CM145" s="89"/>
      <c r="CN145" s="89"/>
      <c r="CO145" s="352"/>
      <c r="CP145" s="18"/>
      <c r="CQ145" s="474"/>
      <c r="CR145" s="18"/>
      <c r="CS145" s="18"/>
      <c r="CU145" s="89"/>
      <c r="CV145" s="89"/>
      <c r="CW145" s="89"/>
      <c r="CX145" s="352"/>
      <c r="CY145" s="18"/>
      <c r="CZ145" s="474"/>
      <c r="DA145" s="18"/>
      <c r="DB145" s="18"/>
      <c r="DD145" s="89"/>
      <c r="DE145" s="89"/>
      <c r="DF145" s="89"/>
      <c r="DG145" s="352"/>
      <c r="DH145" s="18"/>
      <c r="DI145" s="474"/>
      <c r="DJ145" s="18"/>
      <c r="DK145" s="18"/>
      <c r="DM145" s="89"/>
      <c r="DN145" s="89"/>
      <c r="DO145" s="89"/>
      <c r="DP145" s="382"/>
      <c r="DQ145" s="1"/>
      <c r="DR145" s="475"/>
      <c r="DS145" s="1"/>
      <c r="DT145" s="1"/>
      <c r="DV145" s="89"/>
      <c r="DW145" s="89"/>
      <c r="DX145" s="89"/>
      <c r="DY145" s="352"/>
      <c r="DZ145" s="18"/>
      <c r="EA145" s="474"/>
      <c r="EB145" s="18"/>
      <c r="EC145" s="18"/>
      <c r="EE145" s="89"/>
      <c r="EF145" s="89"/>
      <c r="EG145" s="89"/>
      <c r="EH145" s="352"/>
      <c r="EI145" s="18"/>
      <c r="EJ145" s="474"/>
      <c r="EK145" s="18"/>
      <c r="EL145" s="18"/>
      <c r="EN145" s="89"/>
      <c r="EO145" s="89"/>
      <c r="EP145" s="89"/>
      <c r="EQ145" s="352"/>
      <c r="ER145" s="18"/>
      <c r="ES145" s="474"/>
      <c r="ET145" s="18"/>
      <c r="EU145" s="18"/>
      <c r="EW145" s="89"/>
      <c r="EX145" s="89"/>
      <c r="EY145" s="89"/>
      <c r="EZ145" s="352"/>
      <c r="FA145" s="18"/>
      <c r="FB145" s="474"/>
      <c r="FC145" s="18"/>
      <c r="FD145" s="18"/>
      <c r="FF145" s="89"/>
      <c r="FG145" s="89"/>
      <c r="FH145" s="89"/>
      <c r="FI145" s="352"/>
      <c r="FJ145" s="18"/>
      <c r="FK145" s="474"/>
      <c r="FL145" s="18"/>
      <c r="FM145" s="18"/>
      <c r="FO145" s="89"/>
      <c r="FP145" s="89"/>
      <c r="FQ145" s="89"/>
      <c r="FR145" s="352"/>
      <c r="FS145" s="18"/>
      <c r="FT145" s="474"/>
      <c r="FU145" s="18"/>
      <c r="FV145" s="18"/>
      <c r="FX145" s="89"/>
      <c r="FY145" s="89"/>
      <c r="FZ145" s="89"/>
      <c r="GA145" s="352"/>
      <c r="GB145" s="18"/>
      <c r="GC145" s="474"/>
      <c r="GD145" s="18"/>
      <c r="GE145" s="18"/>
      <c r="GG145" s="89"/>
      <c r="GH145" s="89"/>
      <c r="GI145" s="89"/>
      <c r="GJ145" s="352"/>
      <c r="GK145" s="18"/>
      <c r="GL145" s="474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2"/>
      <c r="HC145" s="18"/>
      <c r="HE145" s="18"/>
      <c r="HF145" s="18"/>
      <c r="HG145" s="89"/>
      <c r="HH145" s="89"/>
      <c r="HI145" s="89"/>
      <c r="HJ145" s="89"/>
      <c r="HK145" s="352"/>
      <c r="HL145" s="18"/>
      <c r="HN145" s="18"/>
      <c r="HO145" s="18"/>
      <c r="HP145" s="89"/>
      <c r="HQ145" s="89"/>
      <c r="HR145" s="89"/>
      <c r="HS145" s="89"/>
      <c r="HT145" s="18"/>
      <c r="HU145" s="476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2"/>
      <c r="IM145" s="18"/>
      <c r="IO145" s="18"/>
      <c r="IP145" s="18"/>
      <c r="IQ145" s="89"/>
      <c r="IR145" s="89"/>
      <c r="IS145" s="89"/>
      <c r="IT145" s="89"/>
      <c r="IU145" s="352"/>
      <c r="IV145" s="18"/>
      <c r="IX145" s="18"/>
      <c r="IY145" s="18"/>
      <c r="IZ145" s="89"/>
      <c r="JA145" s="89"/>
      <c r="JB145" s="89"/>
      <c r="JC145" s="89"/>
      <c r="JD145" s="352"/>
      <c r="JE145" s="18"/>
      <c r="JF145" s="474"/>
      <c r="JG145" s="18"/>
      <c r="JH145" s="18"/>
      <c r="JI145" s="89"/>
      <c r="JJ145" s="89"/>
      <c r="JK145" s="89"/>
      <c r="JL145" s="89"/>
      <c r="JM145" s="477"/>
      <c r="JN145" s="478"/>
      <c r="JP145" s="89"/>
      <c r="JQ145" s="89"/>
      <c r="JR145" s="89"/>
      <c r="JS145" s="89"/>
      <c r="JT145" s="89"/>
      <c r="JU145" s="89"/>
      <c r="JV145" s="477"/>
      <c r="JW145" s="478"/>
      <c r="JX145" s="479"/>
      <c r="JY145" s="478"/>
      <c r="JZ145" s="478"/>
      <c r="KB145" s="89"/>
      <c r="KC145" s="89"/>
      <c r="KD145" s="89"/>
      <c r="KE145" s="352"/>
      <c r="KF145" s="18"/>
      <c r="KH145" s="18"/>
      <c r="KI145" s="18"/>
      <c r="KJ145" s="89"/>
      <c r="KK145" s="89"/>
      <c r="KL145" s="89"/>
      <c r="KM145" s="89"/>
      <c r="KN145" s="352"/>
      <c r="KO145" s="18"/>
      <c r="KQ145" s="89"/>
      <c r="KR145" s="89"/>
      <c r="KS145" s="89"/>
      <c r="KT145" s="89"/>
      <c r="KU145" s="89"/>
      <c r="KV145" s="89"/>
      <c r="KW145" s="352"/>
      <c r="KX145" s="18"/>
      <c r="KZ145" s="89"/>
      <c r="LA145" s="89"/>
      <c r="LB145" s="89"/>
      <c r="LC145" s="89"/>
      <c r="LD145" s="89"/>
      <c r="LE145" s="89"/>
      <c r="LF145" s="352"/>
      <c r="LG145" s="18"/>
      <c r="LH145" s="479"/>
      <c r="LI145" s="18"/>
      <c r="LJ145" s="18"/>
      <c r="LK145" s="89"/>
      <c r="LL145" s="89"/>
      <c r="LM145" s="89"/>
      <c r="LN145" s="89"/>
      <c r="LO145" s="477"/>
      <c r="LP145" s="478"/>
      <c r="LQ145" s="474"/>
      <c r="LR145" s="478"/>
      <c r="LS145" s="478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8"/>
      <c r="MH145" s="18"/>
      <c r="MI145" s="18"/>
      <c r="MJ145" s="481"/>
      <c r="ML145" s="18"/>
      <c r="MN145" s="89"/>
      <c r="MO145" s="89"/>
      <c r="MP145" s="352"/>
      <c r="MQ145" s="18"/>
      <c r="MR145" s="18"/>
      <c r="MS145" s="18"/>
      <c r="MT145" s="18"/>
      <c r="MW145" s="89"/>
      <c r="MX145" s="89"/>
      <c r="MY145" s="60"/>
      <c r="MZ145" s="3"/>
      <c r="NA145" s="489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1413</v>
      </c>
      <c r="D146" s="41" t="s">
        <v>178</v>
      </c>
      <c r="G146" s="46">
        <v>8362</v>
      </c>
      <c r="H146" s="60" t="s">
        <v>1413</v>
      </c>
      <c r="L146" s="41" t="s">
        <v>17</v>
      </c>
      <c r="M146" s="3"/>
      <c r="N146" s="3"/>
      <c r="O146" s="53">
        <v>24938</v>
      </c>
      <c r="P146" t="s">
        <v>227</v>
      </c>
      <c r="Q146" s="60" t="s">
        <v>1413</v>
      </c>
      <c r="U146" s="41" t="s">
        <v>39</v>
      </c>
      <c r="V146" s="3"/>
      <c r="W146" s="3"/>
      <c r="X146" s="53">
        <v>39913</v>
      </c>
      <c r="Y146" t="s">
        <v>251</v>
      </c>
      <c r="Z146" s="60" t="s">
        <v>1413</v>
      </c>
      <c r="AD146" s="41" t="s">
        <v>25</v>
      </c>
      <c r="AG146" s="46">
        <v>51525</v>
      </c>
      <c r="AH146" t="s">
        <v>385</v>
      </c>
      <c r="AI146" s="60" t="s">
        <v>1413</v>
      </c>
      <c r="AM146" s="41" t="s">
        <v>17</v>
      </c>
      <c r="AN146" s="4"/>
      <c r="AO146" s="1"/>
      <c r="AP146" s="171">
        <v>58074.64999999998</v>
      </c>
      <c r="AQ146" t="s">
        <v>1354</v>
      </c>
      <c r="AR146" s="60" t="s">
        <v>1413</v>
      </c>
      <c r="AV146" s="41" t="s">
        <v>17</v>
      </c>
      <c r="AW146" s="9"/>
      <c r="AX146" s="3"/>
      <c r="AY146" s="171">
        <v>50945.962499999878</v>
      </c>
      <c r="AZ146" s="239" t="s">
        <v>1887</v>
      </c>
      <c r="BA146" s="60" t="s">
        <v>1413</v>
      </c>
      <c r="BB146" s="18"/>
      <c r="BC146"/>
      <c r="BE146" s="41" t="s">
        <v>11</v>
      </c>
      <c r="BF146" s="9"/>
      <c r="BG146" s="339"/>
      <c r="BH146" s="171">
        <v>54739.450000000084</v>
      </c>
      <c r="BI146" s="239" t="s">
        <v>2375</v>
      </c>
      <c r="BJ146" s="60" t="s">
        <v>1413</v>
      </c>
      <c r="BN146" s="63" t="s">
        <v>780</v>
      </c>
      <c r="BO146" s="18"/>
      <c r="BP146" s="354"/>
      <c r="BQ146" s="171">
        <v>56758.737500000105</v>
      </c>
      <c r="BR146" s="239" t="s">
        <v>4673</v>
      </c>
      <c r="BS146" s="60" t="s">
        <v>1413</v>
      </c>
      <c r="BX146" s="352"/>
      <c r="BY146" s="18"/>
      <c r="BZ146" s="474"/>
      <c r="CA146" s="18"/>
      <c r="CF146" s="352"/>
      <c r="CG146" s="18"/>
      <c r="CH146" s="474"/>
      <c r="CI146" s="18"/>
      <c r="CJ146" s="18"/>
      <c r="CO146" s="352"/>
      <c r="CP146" s="18"/>
      <c r="CQ146" s="474"/>
      <c r="CR146" s="18"/>
      <c r="CS146" s="18"/>
      <c r="CX146" s="352"/>
      <c r="CY146" s="18"/>
      <c r="CZ146" s="474"/>
      <c r="DA146" s="18"/>
      <c r="DB146" s="18"/>
      <c r="DG146" s="352"/>
      <c r="DH146" s="18"/>
      <c r="DI146" s="474"/>
      <c r="DJ146" s="18"/>
      <c r="DK146" s="18"/>
      <c r="DP146" s="382"/>
      <c r="DQ146" s="1"/>
      <c r="DR146" s="475"/>
      <c r="DS146" s="1"/>
      <c r="DT146" s="1"/>
      <c r="DY146" s="352"/>
      <c r="DZ146" s="18"/>
      <c r="EA146" s="474"/>
      <c r="EB146" s="18"/>
      <c r="EC146" s="18"/>
      <c r="EH146" s="352"/>
      <c r="EI146" s="18"/>
      <c r="EJ146" s="474"/>
      <c r="EK146" s="18"/>
      <c r="EL146" s="18"/>
      <c r="EQ146" s="352"/>
      <c r="ER146" s="18"/>
      <c r="ES146" s="474"/>
      <c r="ET146" s="18"/>
      <c r="EU146" s="18"/>
      <c r="EZ146" s="352"/>
      <c r="FA146" s="18"/>
      <c r="FB146" s="474"/>
      <c r="FC146" s="18"/>
      <c r="FD146" s="18"/>
      <c r="FI146" s="352"/>
      <c r="FJ146" s="18"/>
      <c r="FK146" s="474"/>
      <c r="FL146" s="18"/>
      <c r="FM146" s="18"/>
      <c r="FR146" s="352"/>
      <c r="FS146" s="18"/>
      <c r="FT146" s="474"/>
      <c r="FU146" s="18"/>
      <c r="FV146" s="18"/>
      <c r="GA146" s="352"/>
      <c r="GB146" s="18"/>
      <c r="GC146" s="474"/>
      <c r="GD146" s="18"/>
      <c r="GE146" s="18"/>
      <c r="GJ146" s="352"/>
      <c r="GK146" s="18"/>
      <c r="GL146" s="474"/>
      <c r="GM146" s="18"/>
      <c r="GN146" s="18"/>
      <c r="HB146" s="352"/>
      <c r="HC146" s="18"/>
      <c r="HE146" s="18"/>
      <c r="HF146" s="18"/>
      <c r="HK146" s="352"/>
      <c r="HL146" s="18"/>
      <c r="HN146" s="18"/>
      <c r="HO146" s="18"/>
      <c r="HT146" s="18"/>
      <c r="HU146" s="476"/>
      <c r="HW146" s="18"/>
      <c r="HX146" s="18"/>
      <c r="HY146" s="18"/>
      <c r="IL146" s="352"/>
      <c r="IM146" s="18"/>
      <c r="IO146" s="18"/>
      <c r="IP146" s="18"/>
      <c r="IU146" s="352"/>
      <c r="IV146" s="18"/>
      <c r="IX146" s="18"/>
      <c r="IY146" s="18"/>
      <c r="JD146" s="352"/>
      <c r="JE146" s="18"/>
      <c r="JF146" s="474"/>
      <c r="JG146" s="18"/>
      <c r="JH146" s="18"/>
      <c r="JM146" s="477"/>
      <c r="JN146" s="478"/>
      <c r="JV146" s="477"/>
      <c r="JW146" s="478"/>
      <c r="JX146" s="479"/>
      <c r="JY146" s="478"/>
      <c r="JZ146" s="478"/>
      <c r="KE146" s="352"/>
      <c r="KF146" s="18"/>
      <c r="KH146" s="18"/>
      <c r="KI146" s="18"/>
      <c r="KN146" s="352"/>
      <c r="KO146" s="18"/>
      <c r="KW146" s="352"/>
      <c r="KX146" s="18"/>
      <c r="LF146" s="484"/>
      <c r="LG146" s="18"/>
      <c r="LH146" s="480"/>
      <c r="LI146" s="18"/>
      <c r="LJ146" s="18"/>
      <c r="LO146" s="477"/>
      <c r="LP146" s="478"/>
      <c r="LQ146" s="474"/>
      <c r="LR146" s="478"/>
      <c r="LS146" s="478"/>
      <c r="MG146" s="478"/>
      <c r="MH146" s="18"/>
      <c r="MI146" s="18"/>
      <c r="MJ146" s="481"/>
      <c r="ML146" s="18"/>
      <c r="MP146" s="352"/>
      <c r="MQ146" s="18"/>
      <c r="MR146" s="18"/>
      <c r="MS146" s="18"/>
      <c r="MT146" s="18"/>
      <c r="MY146" s="486"/>
      <c r="MZ146" s="3"/>
      <c r="NA146" s="482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1442</v>
      </c>
      <c r="O147" s="53"/>
      <c r="Q147" s="60"/>
      <c r="U147" s="49" t="s">
        <v>1443</v>
      </c>
      <c r="V147" s="3"/>
      <c r="W147" s="3"/>
      <c r="X147" s="53"/>
      <c r="Z147" s="60"/>
      <c r="AD147" s="49" t="s">
        <v>219</v>
      </c>
      <c r="AG147" s="46"/>
      <c r="AI147" s="60"/>
      <c r="AM147" s="49" t="s">
        <v>805</v>
      </c>
      <c r="AN147" s="9"/>
      <c r="AO147" s="3"/>
      <c r="AR147" s="60"/>
      <c r="AU147" s="89"/>
      <c r="AV147" s="49" t="s">
        <v>1748</v>
      </c>
      <c r="AW147" s="89"/>
      <c r="AX147" s="89"/>
      <c r="AY147" s="89"/>
      <c r="AZ147" s="89"/>
      <c r="BA147" s="60"/>
      <c r="BB147" s="173"/>
      <c r="BC147" s="89"/>
      <c r="BD147" s="89"/>
      <c r="BE147" s="49" t="s">
        <v>2369</v>
      </c>
      <c r="BI147" s="18"/>
      <c r="BJ147" s="89"/>
      <c r="BK147" s="89"/>
      <c r="BL147" s="89"/>
      <c r="BM147" s="89"/>
      <c r="BN147" s="49" t="s">
        <v>4670</v>
      </c>
      <c r="BO147" s="18"/>
      <c r="BP147" s="354"/>
      <c r="BQ147" s="173"/>
      <c r="BR147" s="18"/>
      <c r="BU147" s="89"/>
      <c r="BV147" s="89"/>
      <c r="BW147" s="89"/>
      <c r="BX147" s="481"/>
      <c r="BY147" s="18"/>
      <c r="BZ147" s="474"/>
      <c r="CA147" s="18"/>
      <c r="CC147" s="89"/>
      <c r="CD147" s="89"/>
      <c r="CE147" s="89"/>
      <c r="CF147" s="481"/>
      <c r="CG147" s="18"/>
      <c r="CH147" s="474"/>
      <c r="CI147" s="18"/>
      <c r="CJ147" s="18"/>
      <c r="CL147" s="89"/>
      <c r="CM147" s="89"/>
      <c r="CN147" s="89"/>
      <c r="CO147" s="481"/>
      <c r="CP147" s="18"/>
      <c r="CQ147" s="474"/>
      <c r="CR147" s="18"/>
      <c r="CS147" s="18"/>
      <c r="CU147" s="89"/>
      <c r="CV147" s="89"/>
      <c r="CW147" s="89"/>
      <c r="CX147" s="481"/>
      <c r="CY147" s="18"/>
      <c r="CZ147" s="474"/>
      <c r="DA147" s="18"/>
      <c r="DB147" s="18"/>
      <c r="DD147" s="89"/>
      <c r="DE147" s="89"/>
      <c r="DF147" s="89"/>
      <c r="DG147" s="481"/>
      <c r="DH147" s="18"/>
      <c r="DI147" s="474"/>
      <c r="DJ147" s="18"/>
      <c r="DK147" s="18"/>
      <c r="DM147" s="89"/>
      <c r="DN147" s="89"/>
      <c r="DO147" s="89"/>
      <c r="DP147" s="483"/>
      <c r="DQ147" s="1"/>
      <c r="DR147" s="475"/>
      <c r="DS147" s="1"/>
      <c r="DT147" s="1"/>
      <c r="DV147" s="89"/>
      <c r="DW147" s="89"/>
      <c r="DX147" s="89"/>
      <c r="DY147" s="481"/>
      <c r="DZ147" s="18"/>
      <c r="EA147" s="474"/>
      <c r="EB147" s="18"/>
      <c r="EC147" s="18"/>
      <c r="EE147" s="89"/>
      <c r="EF147" s="89"/>
      <c r="EG147" s="89"/>
      <c r="EH147" s="481"/>
      <c r="EI147" s="18"/>
      <c r="EJ147" s="474"/>
      <c r="EK147" s="18"/>
      <c r="EL147" s="18"/>
      <c r="EN147" s="89"/>
      <c r="EO147" s="89"/>
      <c r="EP147" s="89"/>
      <c r="EQ147" s="481"/>
      <c r="ER147" s="18"/>
      <c r="ES147" s="474"/>
      <c r="ET147" s="18"/>
      <c r="EU147" s="18"/>
      <c r="EW147" s="89"/>
      <c r="EX147" s="89"/>
      <c r="EY147" s="89"/>
      <c r="EZ147" s="481"/>
      <c r="FA147" s="18"/>
      <c r="FB147" s="474"/>
      <c r="FC147" s="18"/>
      <c r="FD147" s="18"/>
      <c r="FF147" s="89"/>
      <c r="FG147" s="89"/>
      <c r="FH147" s="89"/>
      <c r="FI147" s="481"/>
      <c r="FJ147" s="18"/>
      <c r="FK147" s="474"/>
      <c r="FL147" s="18"/>
      <c r="FM147" s="18"/>
      <c r="FO147" s="89"/>
      <c r="FP147" s="89"/>
      <c r="FQ147" s="89"/>
      <c r="FR147" s="484"/>
      <c r="FS147" s="18"/>
      <c r="FT147" s="474"/>
      <c r="FU147" s="18"/>
      <c r="FV147" s="18"/>
      <c r="FX147" s="89"/>
      <c r="FY147" s="89"/>
      <c r="FZ147" s="89"/>
      <c r="GA147" s="481"/>
      <c r="GB147" s="18"/>
      <c r="GC147" s="474"/>
      <c r="GD147" s="18"/>
      <c r="GE147" s="18"/>
      <c r="GG147" s="89"/>
      <c r="GH147" s="89"/>
      <c r="GI147" s="89"/>
      <c r="GJ147" s="481"/>
      <c r="GK147" s="18"/>
      <c r="GL147" s="474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4"/>
      <c r="HC147" s="18"/>
      <c r="HE147" s="18"/>
      <c r="HF147" s="18"/>
      <c r="HG147" s="89"/>
      <c r="HH147" s="89"/>
      <c r="HI147" s="89"/>
      <c r="HJ147" s="89"/>
      <c r="HK147" s="484"/>
      <c r="HL147" s="18"/>
      <c r="HN147" s="18"/>
      <c r="HO147" s="18"/>
      <c r="HP147" s="89"/>
      <c r="HQ147" s="89"/>
      <c r="HR147" s="89"/>
      <c r="HS147" s="89"/>
      <c r="HT147" s="18"/>
      <c r="HU147" s="476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81"/>
      <c r="IM147" s="18"/>
      <c r="IO147" s="18"/>
      <c r="IP147" s="18"/>
      <c r="IQ147" s="89"/>
      <c r="IR147" s="89"/>
      <c r="IS147" s="89"/>
      <c r="IT147" s="89"/>
      <c r="IU147" s="484"/>
      <c r="IV147" s="18"/>
      <c r="IX147" s="18"/>
      <c r="IY147" s="18"/>
      <c r="IZ147" s="89"/>
      <c r="JA147" s="89"/>
      <c r="JB147" s="89"/>
      <c r="JC147" s="89"/>
      <c r="JD147" s="481"/>
      <c r="JE147" s="18"/>
      <c r="JF147" s="485"/>
      <c r="JG147" s="18"/>
      <c r="JH147" s="18"/>
      <c r="JI147" s="89"/>
      <c r="JJ147" s="89"/>
      <c r="JK147" s="89"/>
      <c r="JL147" s="89"/>
      <c r="JM147" s="481"/>
      <c r="JN147" s="478"/>
      <c r="JP147" s="89"/>
      <c r="JQ147" s="89"/>
      <c r="JR147" s="89"/>
      <c r="JS147" s="89"/>
      <c r="JT147" s="89"/>
      <c r="JU147" s="89"/>
      <c r="JV147" s="481"/>
      <c r="JW147" s="478"/>
      <c r="JX147" s="479"/>
      <c r="JY147" s="478"/>
      <c r="JZ147" s="478"/>
      <c r="KB147" s="89"/>
      <c r="KC147" s="89"/>
      <c r="KD147" s="89"/>
      <c r="KE147" s="484"/>
      <c r="KF147" s="18"/>
      <c r="KH147" s="18"/>
      <c r="KI147" s="18"/>
      <c r="KJ147" s="89"/>
      <c r="KK147" s="89"/>
      <c r="KL147" s="89"/>
      <c r="KM147" s="89"/>
      <c r="KN147" s="484"/>
      <c r="KO147" s="18"/>
      <c r="KQ147" s="89"/>
      <c r="KR147" s="89"/>
      <c r="KS147" s="89"/>
      <c r="KT147" s="89"/>
      <c r="KU147" s="89"/>
      <c r="KV147" s="89"/>
      <c r="KW147" s="484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9"/>
      <c r="LI147" s="18"/>
      <c r="LJ147" s="18"/>
      <c r="LK147" s="89"/>
      <c r="LL147" s="89"/>
      <c r="LM147" s="89"/>
      <c r="LN147" s="89"/>
      <c r="LO147" s="481"/>
      <c r="LP147" s="478"/>
      <c r="LQ147" s="474"/>
      <c r="LR147" s="478"/>
      <c r="LS147" s="478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8"/>
      <c r="MH147" s="18"/>
      <c r="MI147" s="18"/>
      <c r="MJ147" s="481"/>
      <c r="ML147" s="18"/>
      <c r="MN147" s="89"/>
      <c r="MO147" s="89"/>
      <c r="MP147" s="484"/>
      <c r="MQ147" s="18"/>
      <c r="MR147" s="18"/>
      <c r="MS147" s="18"/>
      <c r="MT147" s="18"/>
      <c r="MW147" s="89"/>
      <c r="MX147" s="89"/>
      <c r="MY147" s="3"/>
      <c r="MZ147" s="3"/>
      <c r="NA147" s="489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1414</v>
      </c>
      <c r="D148" s="41" t="s">
        <v>39</v>
      </c>
      <c r="G148" s="46">
        <v>8089</v>
      </c>
      <c r="H148" s="60" t="s">
        <v>1414</v>
      </c>
      <c r="L148" s="41" t="s">
        <v>25</v>
      </c>
      <c r="O148" s="53">
        <v>24503</v>
      </c>
      <c r="P148" t="s">
        <v>228</v>
      </c>
      <c r="Q148" s="60" t="s">
        <v>1414</v>
      </c>
      <c r="U148" s="41" t="s">
        <v>25</v>
      </c>
      <c r="X148" s="53">
        <v>39349</v>
      </c>
      <c r="Y148" t="s">
        <v>252</v>
      </c>
      <c r="Z148" s="60" t="s">
        <v>1414</v>
      </c>
      <c r="AD148" s="41" t="s">
        <v>11</v>
      </c>
      <c r="AG148" s="46">
        <v>50806</v>
      </c>
      <c r="AH148" t="s">
        <v>386</v>
      </c>
      <c r="AI148" s="60" t="s">
        <v>1414</v>
      </c>
      <c r="AM148" s="41" t="s">
        <v>25</v>
      </c>
      <c r="AN148" s="9"/>
      <c r="AO148" s="3"/>
      <c r="AP148" s="171">
        <v>54296.30000000001</v>
      </c>
      <c r="AQ148" t="s">
        <v>1355</v>
      </c>
      <c r="AR148" s="60" t="s">
        <v>1414</v>
      </c>
      <c r="AV148" s="40" t="s">
        <v>141</v>
      </c>
      <c r="AW148" s="9"/>
      <c r="AX148" s="3"/>
      <c r="AY148" s="171">
        <v>49663.662499999897</v>
      </c>
      <c r="AZ148" s="239" t="s">
        <v>1888</v>
      </c>
      <c r="BA148" s="60" t="s">
        <v>1414</v>
      </c>
      <c r="BB148" s="18"/>
      <c r="BC148"/>
      <c r="BE148" s="41" t="s">
        <v>17</v>
      </c>
      <c r="BF148" s="9"/>
      <c r="BG148" s="339"/>
      <c r="BH148" s="171">
        <v>53022.550000000287</v>
      </c>
      <c r="BI148" s="239" t="s">
        <v>2376</v>
      </c>
      <c r="BJ148" s="60" t="s">
        <v>1414</v>
      </c>
      <c r="BN148" s="63" t="s">
        <v>801</v>
      </c>
      <c r="BO148" s="18"/>
      <c r="BP148" s="354"/>
      <c r="BQ148" s="171">
        <v>56538.812499999862</v>
      </c>
      <c r="BR148" s="239" t="s">
        <v>4674</v>
      </c>
      <c r="BS148" s="60" t="s">
        <v>1414</v>
      </c>
      <c r="BX148" s="18"/>
      <c r="BY148" s="18"/>
      <c r="BZ148" s="474"/>
      <c r="CA148" s="18"/>
      <c r="CF148" s="18"/>
      <c r="CG148" s="18"/>
      <c r="CH148" s="474"/>
      <c r="CI148" s="18"/>
      <c r="CJ148" s="18"/>
      <c r="CO148" s="18"/>
      <c r="CP148" s="18"/>
      <c r="CQ148" s="474"/>
      <c r="CR148" s="18"/>
      <c r="CS148" s="18"/>
      <c r="CX148" s="18"/>
      <c r="CY148" s="18"/>
      <c r="CZ148" s="474"/>
      <c r="DA148" s="18"/>
      <c r="DB148" s="18"/>
      <c r="DG148" s="18"/>
      <c r="DH148" s="18"/>
      <c r="DI148" s="474"/>
      <c r="DJ148" s="18"/>
      <c r="DK148" s="18"/>
      <c r="DP148" s="1"/>
      <c r="DQ148" s="1"/>
      <c r="DR148" s="475"/>
      <c r="DS148" s="1"/>
      <c r="DT148" s="1"/>
      <c r="DY148" s="18"/>
      <c r="DZ148" s="18"/>
      <c r="EA148" s="474"/>
      <c r="EB148" s="18"/>
      <c r="EC148" s="18"/>
      <c r="EH148" s="18"/>
      <c r="EI148" s="18"/>
      <c r="EJ148" s="474"/>
      <c r="EK148" s="18"/>
      <c r="EL148" s="18"/>
      <c r="EQ148" s="18"/>
      <c r="ER148" s="18"/>
      <c r="ES148" s="474"/>
      <c r="ET148" s="18"/>
      <c r="EU148" s="18"/>
      <c r="EZ148" s="18"/>
      <c r="FA148" s="18"/>
      <c r="FB148" s="474"/>
      <c r="FC148" s="18"/>
      <c r="FD148" s="18"/>
      <c r="FI148" s="18"/>
      <c r="FJ148" s="18"/>
      <c r="FK148" s="474"/>
      <c r="FL148" s="18"/>
      <c r="FM148" s="18"/>
      <c r="FR148" s="18"/>
      <c r="FS148" s="18"/>
      <c r="FT148" s="474"/>
      <c r="FU148" s="18"/>
      <c r="FV148" s="18"/>
      <c r="GA148" s="18"/>
      <c r="GB148" s="18"/>
      <c r="GC148" s="474"/>
      <c r="GD148" s="18"/>
      <c r="GE148" s="18"/>
      <c r="GJ148" s="18"/>
      <c r="GK148" s="18"/>
      <c r="GL148" s="474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6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4"/>
      <c r="JG148" s="18"/>
      <c r="JH148" s="18"/>
      <c r="JM148" s="478"/>
      <c r="JN148" s="478"/>
      <c r="JV148" s="478"/>
      <c r="JW148" s="478"/>
      <c r="JX148" s="479"/>
      <c r="JY148" s="478"/>
      <c r="JZ148" s="478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9"/>
      <c r="LI148" s="18"/>
      <c r="LJ148" s="18"/>
      <c r="LO148" s="478"/>
      <c r="LP148" s="478"/>
      <c r="LQ148" s="474"/>
      <c r="LR148" s="478"/>
      <c r="LS148" s="478"/>
      <c r="MG148" s="478"/>
      <c r="MH148" s="18"/>
      <c r="MI148" s="18"/>
      <c r="MJ148" s="481"/>
      <c r="ML148" s="18"/>
      <c r="MP148" s="18"/>
      <c r="MQ148" s="18"/>
      <c r="MR148" s="18"/>
      <c r="MS148" s="18"/>
      <c r="MT148" s="18"/>
      <c r="MY148" s="3"/>
      <c r="MZ148" s="63"/>
      <c r="NA148" s="489"/>
      <c r="NB148" s="79"/>
      <c r="NC148" s="3"/>
      <c r="NE148" s="18"/>
    </row>
    <row r="149" spans="1:371" ht="18">
      <c r="A149" s="49">
        <v>2014</v>
      </c>
      <c r="B149"/>
      <c r="D149" s="48" t="s">
        <v>221</v>
      </c>
      <c r="G149" s="46"/>
      <c r="L149" s="49" t="s">
        <v>1442</v>
      </c>
      <c r="O149" s="53"/>
      <c r="U149" s="49" t="s">
        <v>218</v>
      </c>
      <c r="X149" s="18"/>
      <c r="AD149" s="49" t="s">
        <v>217</v>
      </c>
      <c r="AG149" s="46"/>
      <c r="AM149" s="49" t="s">
        <v>805</v>
      </c>
      <c r="AN149" s="9"/>
      <c r="AO149" s="1"/>
      <c r="AV149" s="48" t="s">
        <v>1961</v>
      </c>
      <c r="AX149" s="18"/>
      <c r="AY149" s="89"/>
      <c r="AZ149" s="18"/>
      <c r="BA149"/>
      <c r="BB149" s="18"/>
      <c r="BC149"/>
      <c r="BE149" s="49" t="s">
        <v>2369</v>
      </c>
      <c r="BI149" s="18"/>
      <c r="BN149" s="49" t="s">
        <v>4670</v>
      </c>
      <c r="BO149" s="18"/>
      <c r="BP149" s="354"/>
      <c r="BQ149" s="173"/>
      <c r="BR149" s="18"/>
      <c r="BX149" s="352"/>
      <c r="BY149" s="18"/>
      <c r="BZ149" s="474"/>
      <c r="CA149" s="18"/>
      <c r="CF149" s="352"/>
      <c r="CG149" s="18"/>
      <c r="CH149" s="474"/>
      <c r="CI149" s="18"/>
      <c r="CJ149" s="18"/>
      <c r="CO149" s="352"/>
      <c r="CP149" s="18"/>
      <c r="CQ149" s="474"/>
      <c r="CR149" s="18"/>
      <c r="CS149" s="18"/>
      <c r="CX149" s="352"/>
      <c r="CY149" s="18"/>
      <c r="CZ149" s="474"/>
      <c r="DA149" s="18"/>
      <c r="DB149" s="18"/>
      <c r="DG149" s="352"/>
      <c r="DH149" s="18"/>
      <c r="DI149" s="474"/>
      <c r="DJ149" s="18"/>
      <c r="DK149" s="18"/>
      <c r="DP149" s="382"/>
      <c r="DQ149" s="1"/>
      <c r="DR149" s="475"/>
      <c r="DS149" s="1"/>
      <c r="DT149" s="1"/>
      <c r="DY149" s="352"/>
      <c r="DZ149" s="18"/>
      <c r="EA149" s="474"/>
      <c r="EB149" s="18"/>
      <c r="EC149" s="18"/>
      <c r="EH149" s="352"/>
      <c r="EI149" s="18"/>
      <c r="EJ149" s="474"/>
      <c r="EK149" s="18"/>
      <c r="EL149" s="18"/>
      <c r="EQ149" s="352"/>
      <c r="ER149" s="18"/>
      <c r="ES149" s="474"/>
      <c r="ET149" s="18"/>
      <c r="EU149" s="18"/>
      <c r="EZ149" s="352"/>
      <c r="FA149" s="18"/>
      <c r="FB149" s="474"/>
      <c r="FC149" s="18"/>
      <c r="FD149" s="18"/>
      <c r="FI149" s="352"/>
      <c r="FJ149" s="18"/>
      <c r="FK149" s="474"/>
      <c r="FL149" s="18"/>
      <c r="FM149" s="18"/>
      <c r="FR149" s="352"/>
      <c r="FS149" s="18"/>
      <c r="FT149" s="474"/>
      <c r="FU149" s="18"/>
      <c r="FV149" s="18"/>
      <c r="GA149" s="352"/>
      <c r="GB149" s="18"/>
      <c r="GC149" s="474"/>
      <c r="GD149" s="18"/>
      <c r="GE149" s="18"/>
      <c r="GJ149" s="352"/>
      <c r="GK149" s="18"/>
      <c r="GL149" s="474"/>
      <c r="GM149" s="18"/>
      <c r="GN149" s="18"/>
      <c r="HB149" s="352"/>
      <c r="HC149" s="18"/>
      <c r="HE149" s="18"/>
      <c r="HF149" s="18"/>
      <c r="HK149" s="352"/>
      <c r="HL149" s="18"/>
      <c r="HN149" s="18"/>
      <c r="HO149" s="18"/>
      <c r="HT149" s="18"/>
      <c r="HU149" s="476"/>
      <c r="HW149" s="18"/>
      <c r="HX149" s="18"/>
      <c r="HY149" s="18"/>
      <c r="IL149" s="352"/>
      <c r="IM149" s="18"/>
      <c r="IO149" s="18"/>
      <c r="IP149" s="18"/>
      <c r="IU149" s="352"/>
      <c r="IV149" s="18"/>
      <c r="IX149" s="18"/>
      <c r="IY149" s="18"/>
      <c r="JD149" s="18"/>
      <c r="JE149" s="18"/>
      <c r="JF149" s="474"/>
      <c r="JG149" s="18"/>
      <c r="JH149" s="18"/>
      <c r="JM149" s="477"/>
      <c r="JN149" s="478"/>
      <c r="JV149" s="477"/>
      <c r="JW149" s="478"/>
      <c r="JX149" s="479"/>
      <c r="JY149" s="478"/>
      <c r="JZ149" s="478"/>
      <c r="KE149" s="352"/>
      <c r="KF149" s="18"/>
      <c r="KH149" s="18"/>
      <c r="KI149" s="18"/>
      <c r="KN149" s="352"/>
      <c r="KO149" s="18"/>
      <c r="KW149" s="352"/>
      <c r="KX149" s="18"/>
      <c r="LF149" s="352"/>
      <c r="LG149" s="18"/>
      <c r="LH149" s="480"/>
      <c r="LI149" s="18"/>
      <c r="LJ149" s="18"/>
      <c r="LO149" s="477"/>
      <c r="LP149" s="478"/>
      <c r="LQ149" s="474"/>
      <c r="LR149" s="478"/>
      <c r="LS149" s="478"/>
      <c r="MG149" s="478"/>
      <c r="MH149" s="18"/>
      <c r="MI149" s="18"/>
      <c r="MJ149" s="481"/>
      <c r="ML149" s="18"/>
      <c r="MP149" s="352"/>
      <c r="MQ149" s="18"/>
      <c r="MR149" s="18"/>
      <c r="MS149" s="18"/>
      <c r="MT149" s="18"/>
      <c r="MY149" s="60"/>
      <c r="MZ149" s="3"/>
      <c r="NA149" s="482"/>
      <c r="NB149" s="79"/>
      <c r="NC149" s="40"/>
      <c r="NE149" s="18"/>
    </row>
    <row r="150" spans="1:371" ht="18">
      <c r="A150" s="41" t="s">
        <v>31</v>
      </c>
      <c r="B150" s="60" t="s">
        <v>1415</v>
      </c>
      <c r="D150" s="41" t="s">
        <v>35</v>
      </c>
      <c r="G150" s="46">
        <v>7492</v>
      </c>
      <c r="H150" s="60" t="s">
        <v>1415</v>
      </c>
      <c r="L150" s="41" t="s">
        <v>39</v>
      </c>
      <c r="M150" s="3"/>
      <c r="N150" s="3"/>
      <c r="O150" s="53">
        <v>24418</v>
      </c>
      <c r="P150" t="s">
        <v>229</v>
      </c>
      <c r="Q150" s="60" t="s">
        <v>1415</v>
      </c>
      <c r="U150" s="41" t="s">
        <v>11</v>
      </c>
      <c r="X150" s="53">
        <v>39251</v>
      </c>
      <c r="Y150" t="s">
        <v>253</v>
      </c>
      <c r="Z150" s="60" t="s">
        <v>1415</v>
      </c>
      <c r="AD150" s="41" t="s">
        <v>9</v>
      </c>
      <c r="AF150" s="3"/>
      <c r="AG150" s="46">
        <v>50794</v>
      </c>
      <c r="AH150" t="s">
        <v>387</v>
      </c>
      <c r="AI150" s="60" t="s">
        <v>1415</v>
      </c>
      <c r="AM150" s="41" t="s">
        <v>9</v>
      </c>
      <c r="AN150" s="9"/>
      <c r="AO150" s="3"/>
      <c r="AP150" s="171">
        <v>54075.012500000004</v>
      </c>
      <c r="AQ150" t="s">
        <v>1356</v>
      </c>
      <c r="AR150" s="60" t="s">
        <v>1415</v>
      </c>
      <c r="AV150" s="39" t="s">
        <v>143</v>
      </c>
      <c r="AW150" s="9"/>
      <c r="AX150" s="3"/>
      <c r="AY150" s="171">
        <v>48911.887500000041</v>
      </c>
      <c r="AZ150" s="239" t="s">
        <v>1889</v>
      </c>
      <c r="BA150" s="60" t="s">
        <v>1415</v>
      </c>
      <c r="BB150" s="18"/>
      <c r="BC150"/>
      <c r="BE150" s="40" t="s">
        <v>141</v>
      </c>
      <c r="BF150" s="9"/>
      <c r="BG150" s="339"/>
      <c r="BH150" s="171">
        <v>52995.749999999724</v>
      </c>
      <c r="BI150" s="239" t="s">
        <v>2377</v>
      </c>
      <c r="BJ150" s="60" t="s">
        <v>1415</v>
      </c>
      <c r="BN150" s="278" t="s">
        <v>33</v>
      </c>
      <c r="BO150" s="18"/>
      <c r="BP150" s="354"/>
      <c r="BQ150" s="171">
        <v>56023.450000000055</v>
      </c>
      <c r="BR150" s="239" t="s">
        <v>4675</v>
      </c>
      <c r="BS150" s="60" t="s">
        <v>1415</v>
      </c>
      <c r="BX150" s="18"/>
      <c r="BY150" s="18"/>
      <c r="BZ150" s="474"/>
      <c r="CA150" s="18"/>
      <c r="CF150" s="18"/>
      <c r="CG150" s="18"/>
      <c r="CH150" s="474"/>
      <c r="CI150" s="18"/>
      <c r="CJ150" s="18"/>
      <c r="CO150" s="18"/>
      <c r="CP150" s="18"/>
      <c r="CQ150" s="474"/>
      <c r="CR150" s="18"/>
      <c r="CS150" s="18"/>
      <c r="CX150" s="18"/>
      <c r="CY150" s="18"/>
      <c r="CZ150" s="474"/>
      <c r="DA150" s="18"/>
      <c r="DB150" s="18"/>
      <c r="DG150" s="18"/>
      <c r="DH150" s="18"/>
      <c r="DI150" s="474"/>
      <c r="DJ150" s="18"/>
      <c r="DK150" s="18"/>
      <c r="DP150" s="1"/>
      <c r="DQ150" s="1"/>
      <c r="DR150" s="475"/>
      <c r="DS150" s="1"/>
      <c r="DT150" s="1"/>
      <c r="DY150" s="18"/>
      <c r="DZ150" s="18"/>
      <c r="EA150" s="474"/>
      <c r="EB150" s="18"/>
      <c r="EC150" s="18"/>
      <c r="EH150" s="18"/>
      <c r="EI150" s="18"/>
      <c r="EJ150" s="474"/>
      <c r="EK150" s="18"/>
      <c r="EL150" s="18"/>
      <c r="EQ150" s="18"/>
      <c r="ER150" s="18"/>
      <c r="ES150" s="474"/>
      <c r="ET150" s="18"/>
      <c r="EU150" s="18"/>
      <c r="EZ150" s="18"/>
      <c r="FA150" s="18"/>
      <c r="FB150" s="474"/>
      <c r="FC150" s="18"/>
      <c r="FD150" s="18"/>
      <c r="FI150" s="18"/>
      <c r="FJ150" s="18"/>
      <c r="FK150" s="474"/>
      <c r="FL150" s="18"/>
      <c r="FM150" s="18"/>
      <c r="FR150" s="18"/>
      <c r="FS150" s="18"/>
      <c r="FT150" s="474"/>
      <c r="FU150" s="18"/>
      <c r="FV150" s="18"/>
      <c r="GA150" s="18"/>
      <c r="GB150" s="18"/>
      <c r="GC150" s="474"/>
      <c r="GD150" s="18"/>
      <c r="GE150" s="18"/>
      <c r="GJ150" s="18"/>
      <c r="GK150" s="18"/>
      <c r="GL150" s="474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6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2"/>
      <c r="JE150" s="18"/>
      <c r="JF150" s="485"/>
      <c r="JG150" s="18"/>
      <c r="JH150" s="18"/>
      <c r="JM150" s="478"/>
      <c r="JN150" s="478"/>
      <c r="JV150" s="478"/>
      <c r="JW150" s="478"/>
      <c r="JX150" s="479"/>
      <c r="JY150" s="478"/>
      <c r="JZ150" s="478"/>
      <c r="KE150" s="18"/>
      <c r="KF150" s="18"/>
      <c r="KH150" s="18"/>
      <c r="KI150" s="18"/>
      <c r="KN150" s="18"/>
      <c r="KO150" s="18"/>
      <c r="KW150" s="18"/>
      <c r="KX150" s="18"/>
      <c r="LF150" s="352"/>
      <c r="LG150" s="18"/>
      <c r="LH150" s="479"/>
      <c r="LI150" s="18"/>
      <c r="LJ150" s="18"/>
      <c r="LO150" s="478"/>
      <c r="LP150" s="478"/>
      <c r="LQ150" s="474"/>
      <c r="LR150" s="478"/>
      <c r="LS150" s="478"/>
      <c r="MG150" s="478"/>
      <c r="MH150" s="18"/>
      <c r="MI150" s="18"/>
      <c r="MJ150" s="481"/>
      <c r="ML150" s="18"/>
      <c r="MP150" s="18"/>
      <c r="MQ150" s="18"/>
      <c r="MR150" s="18"/>
      <c r="MS150" s="18"/>
      <c r="MT150" s="18"/>
      <c r="MY150" s="60"/>
      <c r="MZ150" s="3"/>
      <c r="NA150" s="489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1441</v>
      </c>
      <c r="M151" s="3"/>
      <c r="N151" s="3"/>
      <c r="O151" s="53"/>
      <c r="Q151" s="60"/>
      <c r="U151" s="49" t="s">
        <v>1444</v>
      </c>
      <c r="X151" s="54"/>
      <c r="Z151" s="60"/>
      <c r="AD151" s="49" t="s">
        <v>219</v>
      </c>
      <c r="AG151" s="46"/>
      <c r="AI151" s="60"/>
      <c r="AM151" s="49" t="s">
        <v>805</v>
      </c>
      <c r="AN151" s="10"/>
      <c r="AO151" s="1"/>
      <c r="AR151" s="60"/>
      <c r="AU151" s="89"/>
      <c r="AV151" s="48" t="s">
        <v>1748</v>
      </c>
      <c r="AW151" s="89"/>
      <c r="AX151" s="89"/>
      <c r="AY151" s="89"/>
      <c r="AZ151" s="89"/>
      <c r="BA151" s="60"/>
      <c r="BB151" s="173"/>
      <c r="BC151" s="89"/>
      <c r="BD151" s="89"/>
      <c r="BE151" s="48" t="s">
        <v>3145</v>
      </c>
      <c r="BI151" s="18"/>
      <c r="BJ151" s="89"/>
      <c r="BK151" s="89"/>
      <c r="BL151" s="89"/>
      <c r="BM151" s="89"/>
      <c r="BN151" s="49" t="s">
        <v>4670</v>
      </c>
      <c r="BO151" s="18"/>
      <c r="BP151" s="354"/>
      <c r="BQ151" s="173"/>
      <c r="BR151" s="18"/>
      <c r="BU151" s="89"/>
      <c r="BV151" s="89"/>
      <c r="BW151" s="89"/>
      <c r="BX151" s="352"/>
      <c r="BY151" s="18"/>
      <c r="BZ151" s="474"/>
      <c r="CA151" s="18"/>
      <c r="CC151" s="89"/>
      <c r="CD151" s="89"/>
      <c r="CE151" s="89"/>
      <c r="CF151" s="352"/>
      <c r="CG151" s="18"/>
      <c r="CH151" s="474"/>
      <c r="CI151" s="18"/>
      <c r="CJ151" s="18"/>
      <c r="CL151" s="89"/>
      <c r="CM151" s="89"/>
      <c r="CN151" s="89"/>
      <c r="CO151" s="352"/>
      <c r="CP151" s="18"/>
      <c r="CQ151" s="474"/>
      <c r="CR151" s="18"/>
      <c r="CS151" s="18"/>
      <c r="CU151" s="89"/>
      <c r="CV151" s="89"/>
      <c r="CW151" s="89"/>
      <c r="CX151" s="352"/>
      <c r="CY151" s="18"/>
      <c r="CZ151" s="474"/>
      <c r="DA151" s="18"/>
      <c r="DB151" s="18"/>
      <c r="DD151" s="89"/>
      <c r="DE151" s="89"/>
      <c r="DF151" s="89"/>
      <c r="DG151" s="352"/>
      <c r="DH151" s="18"/>
      <c r="DI151" s="474"/>
      <c r="DJ151" s="18"/>
      <c r="DK151" s="18"/>
      <c r="DM151" s="89"/>
      <c r="DN151" s="89"/>
      <c r="DO151" s="89"/>
      <c r="DP151" s="382"/>
      <c r="DQ151" s="1"/>
      <c r="DR151" s="475"/>
      <c r="DS151" s="1"/>
      <c r="DT151" s="1"/>
      <c r="DV151" s="89"/>
      <c r="DW151" s="89"/>
      <c r="DX151" s="89"/>
      <c r="DY151" s="352"/>
      <c r="DZ151" s="18"/>
      <c r="EA151" s="474"/>
      <c r="EB151" s="18"/>
      <c r="EC151" s="18"/>
      <c r="EE151" s="89"/>
      <c r="EF151" s="89"/>
      <c r="EG151" s="89"/>
      <c r="EH151" s="352"/>
      <c r="EI151" s="18"/>
      <c r="EJ151" s="474"/>
      <c r="EK151" s="18"/>
      <c r="EL151" s="18"/>
      <c r="EN151" s="89"/>
      <c r="EO151" s="89"/>
      <c r="EP151" s="89"/>
      <c r="EQ151" s="352"/>
      <c r="ER151" s="18"/>
      <c r="ES151" s="474"/>
      <c r="ET151" s="18"/>
      <c r="EU151" s="18"/>
      <c r="EW151" s="89"/>
      <c r="EX151" s="89"/>
      <c r="EY151" s="89"/>
      <c r="EZ151" s="352"/>
      <c r="FA151" s="18"/>
      <c r="FB151" s="474"/>
      <c r="FC151" s="18"/>
      <c r="FD151" s="18"/>
      <c r="FF151" s="89"/>
      <c r="FG151" s="89"/>
      <c r="FH151" s="89"/>
      <c r="FI151" s="352"/>
      <c r="FJ151" s="18"/>
      <c r="FK151" s="474"/>
      <c r="FL151" s="18"/>
      <c r="FM151" s="18"/>
      <c r="FO151" s="89"/>
      <c r="FP151" s="89"/>
      <c r="FQ151" s="89"/>
      <c r="FR151" s="352"/>
      <c r="FS151" s="18"/>
      <c r="FT151" s="474"/>
      <c r="FU151" s="18"/>
      <c r="FV151" s="18"/>
      <c r="FX151" s="89"/>
      <c r="FY151" s="89"/>
      <c r="FZ151" s="89"/>
      <c r="GA151" s="352"/>
      <c r="GB151" s="18"/>
      <c r="GC151" s="474"/>
      <c r="GD151" s="18"/>
      <c r="GE151" s="18"/>
      <c r="GG151" s="89"/>
      <c r="GH151" s="89"/>
      <c r="GI151" s="89"/>
      <c r="GJ151" s="352"/>
      <c r="GK151" s="18"/>
      <c r="GL151" s="474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2"/>
      <c r="HC151" s="18"/>
      <c r="HE151" s="18"/>
      <c r="HF151" s="18"/>
      <c r="HG151" s="89"/>
      <c r="HH151" s="89"/>
      <c r="HI151" s="89"/>
      <c r="HJ151" s="89"/>
      <c r="HK151" s="352"/>
      <c r="HL151" s="18"/>
      <c r="HN151" s="18"/>
      <c r="HO151" s="18"/>
      <c r="HP151" s="89"/>
      <c r="HQ151" s="89"/>
      <c r="HR151" s="89"/>
      <c r="HS151" s="89"/>
      <c r="HT151" s="18"/>
      <c r="HU151" s="476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2"/>
      <c r="IM151" s="18"/>
      <c r="IO151" s="18"/>
      <c r="IP151" s="18"/>
      <c r="IQ151" s="89"/>
      <c r="IR151" s="89"/>
      <c r="IS151" s="89"/>
      <c r="IT151" s="89"/>
      <c r="IU151" s="352"/>
      <c r="IV151" s="18"/>
      <c r="IX151" s="18"/>
      <c r="IY151" s="18"/>
      <c r="IZ151" s="89"/>
      <c r="JA151" s="89"/>
      <c r="JB151" s="89"/>
      <c r="JC151" s="89"/>
      <c r="JD151" s="352"/>
      <c r="JE151" s="18"/>
      <c r="JF151" s="474"/>
      <c r="JG151" s="18"/>
      <c r="JH151" s="18"/>
      <c r="JI151" s="89"/>
      <c r="JJ151" s="89"/>
      <c r="JK151" s="89"/>
      <c r="JL151" s="89"/>
      <c r="JM151" s="477"/>
      <c r="JN151" s="478"/>
      <c r="JP151" s="89"/>
      <c r="JQ151" s="89"/>
      <c r="JR151" s="89"/>
      <c r="JS151" s="89"/>
      <c r="JT151" s="89"/>
      <c r="JU151" s="89"/>
      <c r="JV151" s="477"/>
      <c r="JW151" s="478"/>
      <c r="JX151" s="479"/>
      <c r="JY151" s="478"/>
      <c r="JZ151" s="478"/>
      <c r="KB151" s="89"/>
      <c r="KC151" s="89"/>
      <c r="KD151" s="89"/>
      <c r="KE151" s="352"/>
      <c r="KF151" s="18"/>
      <c r="KH151" s="18"/>
      <c r="KI151" s="18"/>
      <c r="KJ151" s="89"/>
      <c r="KK151" s="89"/>
      <c r="KL151" s="89"/>
      <c r="KM151" s="89"/>
      <c r="KN151" s="352"/>
      <c r="KO151" s="18"/>
      <c r="KQ151" s="89"/>
      <c r="KR151" s="89"/>
      <c r="KS151" s="89"/>
      <c r="KT151" s="89"/>
      <c r="KU151" s="89"/>
      <c r="KV151" s="89"/>
      <c r="KW151" s="352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9"/>
      <c r="LI151" s="18"/>
      <c r="LJ151" s="18"/>
      <c r="LK151" s="89"/>
      <c r="LL151" s="89"/>
      <c r="LM151" s="89"/>
      <c r="LN151" s="89"/>
      <c r="LO151" s="477"/>
      <c r="LP151" s="478"/>
      <c r="LQ151" s="474"/>
      <c r="LR151" s="478"/>
      <c r="LS151" s="478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8"/>
      <c r="MH151" s="18"/>
      <c r="MI151" s="18"/>
      <c r="MJ151" s="481"/>
      <c r="ML151" s="18"/>
      <c r="MN151" s="89"/>
      <c r="MO151" s="89"/>
      <c r="MP151" s="352"/>
      <c r="MQ151" s="18"/>
      <c r="MR151" s="18"/>
      <c r="MS151" s="18"/>
      <c r="MT151" s="18"/>
      <c r="MW151" s="89"/>
      <c r="MX151" s="89"/>
      <c r="MY151" s="3"/>
      <c r="MZ151" s="63"/>
      <c r="NA151" s="489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1416</v>
      </c>
      <c r="L152" s="41" t="s">
        <v>178</v>
      </c>
      <c r="M152" s="3"/>
      <c r="N152" s="3"/>
      <c r="O152" s="53">
        <v>24259</v>
      </c>
      <c r="P152" t="s">
        <v>230</v>
      </c>
      <c r="Q152" s="60" t="s">
        <v>1416</v>
      </c>
      <c r="U152" s="41" t="s">
        <v>15</v>
      </c>
      <c r="V152" s="3"/>
      <c r="W152" s="3"/>
      <c r="X152" s="53">
        <v>39033</v>
      </c>
      <c r="Y152" t="s">
        <v>254</v>
      </c>
      <c r="Z152" s="60" t="s">
        <v>1416</v>
      </c>
      <c r="AD152" s="41" t="s">
        <v>33</v>
      </c>
      <c r="AG152" s="46">
        <v>48542</v>
      </c>
      <c r="AH152" t="s">
        <v>388</v>
      </c>
      <c r="AI152" s="60" t="s">
        <v>1416</v>
      </c>
      <c r="AM152" s="41" t="s">
        <v>39</v>
      </c>
      <c r="AN152" s="9"/>
      <c r="AO152" s="1"/>
      <c r="AP152" s="171">
        <v>53931.899999999994</v>
      </c>
      <c r="AQ152" t="s">
        <v>1357</v>
      </c>
      <c r="AR152" s="60" t="s">
        <v>1416</v>
      </c>
      <c r="AV152" s="41" t="s">
        <v>25</v>
      </c>
      <c r="AW152" s="9"/>
      <c r="AX152" s="3"/>
      <c r="AY152" s="171">
        <v>48875.137500000041</v>
      </c>
      <c r="AZ152" s="239" t="s">
        <v>1890</v>
      </c>
      <c r="BA152" s="60" t="s">
        <v>1416</v>
      </c>
      <c r="BB152" s="18"/>
      <c r="BC152"/>
      <c r="BE152" s="40" t="s">
        <v>155</v>
      </c>
      <c r="BF152" s="4"/>
      <c r="BG152" s="339"/>
      <c r="BH152" s="171">
        <v>52057.474999999744</v>
      </c>
      <c r="BI152" s="239" t="s">
        <v>2378</v>
      </c>
      <c r="BJ152" s="60" t="s">
        <v>1416</v>
      </c>
      <c r="BN152" s="278" t="s">
        <v>25</v>
      </c>
      <c r="BO152" s="18"/>
      <c r="BP152" s="354"/>
      <c r="BQ152" s="171">
        <v>56007.912500000246</v>
      </c>
      <c r="BR152" s="239" t="s">
        <v>4676</v>
      </c>
      <c r="BS152" s="60" t="s">
        <v>1416</v>
      </c>
      <c r="BX152" s="18"/>
      <c r="BY152" s="18"/>
      <c r="BZ152" s="474"/>
      <c r="CA152" s="18"/>
      <c r="CF152" s="18"/>
      <c r="CG152" s="18"/>
      <c r="CH152" s="474"/>
      <c r="CI152" s="18"/>
      <c r="CJ152" s="18"/>
      <c r="CO152" s="18"/>
      <c r="CP152" s="18"/>
      <c r="CQ152" s="474"/>
      <c r="CR152" s="18"/>
      <c r="CS152" s="18"/>
      <c r="CX152" s="18"/>
      <c r="CY152" s="18"/>
      <c r="CZ152" s="474"/>
      <c r="DA152" s="18"/>
      <c r="DB152" s="18"/>
      <c r="DG152" s="18"/>
      <c r="DH152" s="18"/>
      <c r="DI152" s="474"/>
      <c r="DJ152" s="18"/>
      <c r="DK152" s="18"/>
      <c r="DP152" s="1"/>
      <c r="DQ152" s="1"/>
      <c r="DR152" s="475"/>
      <c r="DS152" s="1"/>
      <c r="DT152" s="1"/>
      <c r="DY152" s="18"/>
      <c r="DZ152" s="18"/>
      <c r="EA152" s="474"/>
      <c r="EB152" s="18"/>
      <c r="EC152" s="18"/>
      <c r="EH152" s="18"/>
      <c r="EI152" s="18"/>
      <c r="EJ152" s="474"/>
      <c r="EK152" s="18"/>
      <c r="EL152" s="18"/>
      <c r="EQ152" s="18"/>
      <c r="ER152" s="18"/>
      <c r="ES152" s="474"/>
      <c r="ET152" s="18"/>
      <c r="EU152" s="18"/>
      <c r="EZ152" s="18"/>
      <c r="FA152" s="18"/>
      <c r="FB152" s="474"/>
      <c r="FC152" s="18"/>
      <c r="FD152" s="18"/>
      <c r="FI152" s="18"/>
      <c r="FJ152" s="18"/>
      <c r="FK152" s="474"/>
      <c r="FL152" s="18"/>
      <c r="FM152" s="18"/>
      <c r="FR152" s="18"/>
      <c r="FS152" s="18"/>
      <c r="FT152" s="474"/>
      <c r="FU152" s="18"/>
      <c r="FV152" s="18"/>
      <c r="GA152" s="18"/>
      <c r="GB152" s="18"/>
      <c r="GC152" s="474"/>
      <c r="GD152" s="18"/>
      <c r="GE152" s="18"/>
      <c r="GJ152" s="18"/>
      <c r="GK152" s="18"/>
      <c r="GL152" s="474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6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4"/>
      <c r="JG152" s="18"/>
      <c r="JH152" s="18"/>
      <c r="JM152" s="478"/>
      <c r="JN152" s="478"/>
      <c r="JV152" s="478"/>
      <c r="JW152" s="478"/>
      <c r="JX152" s="479"/>
      <c r="JY152" s="478"/>
      <c r="JZ152" s="478"/>
      <c r="KE152" s="18"/>
      <c r="KF152" s="18"/>
      <c r="KH152" s="18"/>
      <c r="KI152" s="18"/>
      <c r="KN152" s="18"/>
      <c r="KO152" s="18"/>
      <c r="KW152" s="18"/>
      <c r="KX152" s="18"/>
      <c r="LF152" s="352"/>
      <c r="LG152" s="18"/>
      <c r="LH152" s="479"/>
      <c r="LI152" s="18"/>
      <c r="LJ152" s="18"/>
      <c r="LO152" s="478"/>
      <c r="LP152" s="478"/>
      <c r="LQ152" s="474"/>
      <c r="LR152" s="478"/>
      <c r="LS152" s="478"/>
      <c r="MG152" s="478"/>
      <c r="MH152" s="18"/>
      <c r="MI152" s="18"/>
      <c r="MJ152" s="481"/>
      <c r="ML152" s="18"/>
      <c r="MP152" s="18"/>
      <c r="MQ152" s="18"/>
      <c r="MR152" s="18"/>
      <c r="MS152" s="18"/>
      <c r="MT152" s="18"/>
      <c r="MY152" s="60"/>
      <c r="MZ152" s="3"/>
      <c r="NA152" s="489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1442</v>
      </c>
      <c r="M153" s="3"/>
      <c r="N153" s="3"/>
      <c r="O153" s="53"/>
      <c r="Q153" s="3"/>
      <c r="U153" s="49" t="s">
        <v>1443</v>
      </c>
      <c r="V153" s="3"/>
      <c r="W153" s="3"/>
      <c r="X153" s="53"/>
      <c r="Z153" s="3"/>
      <c r="AD153" s="49" t="s">
        <v>219</v>
      </c>
      <c r="AG153" s="46"/>
      <c r="AI153" s="3"/>
      <c r="AM153" s="49" t="s">
        <v>805</v>
      </c>
      <c r="AN153" s="9"/>
      <c r="AO153" s="3"/>
      <c r="AR153" s="3"/>
      <c r="AU153" s="89"/>
      <c r="AV153" s="49" t="s">
        <v>1748</v>
      </c>
      <c r="AW153" s="89"/>
      <c r="AX153" s="89"/>
      <c r="AY153" s="89"/>
      <c r="AZ153" s="89"/>
      <c r="BA153" s="3"/>
      <c r="BB153" s="173"/>
      <c r="BC153" s="89"/>
      <c r="BD153" s="89"/>
      <c r="BE153" s="48" t="s">
        <v>2369</v>
      </c>
      <c r="BI153" s="18"/>
      <c r="BJ153" s="89"/>
      <c r="BK153" s="89"/>
      <c r="BL153" s="89"/>
      <c r="BM153" s="89"/>
      <c r="BN153" s="49" t="s">
        <v>4670</v>
      </c>
      <c r="BO153" s="18"/>
      <c r="BP153" s="354"/>
      <c r="BQ153" s="173"/>
      <c r="BR153" s="18"/>
      <c r="BU153" s="89"/>
      <c r="BV153" s="89"/>
      <c r="BW153" s="89"/>
      <c r="BX153" s="352"/>
      <c r="BY153" s="18"/>
      <c r="BZ153" s="474"/>
      <c r="CA153" s="18"/>
      <c r="CC153" s="89"/>
      <c r="CD153" s="89"/>
      <c r="CE153" s="89"/>
      <c r="CF153" s="352"/>
      <c r="CG153" s="18"/>
      <c r="CH153" s="474"/>
      <c r="CI153" s="18"/>
      <c r="CJ153" s="18"/>
      <c r="CL153" s="89"/>
      <c r="CM153" s="89"/>
      <c r="CN153" s="89"/>
      <c r="CO153" s="352"/>
      <c r="CP153" s="18"/>
      <c r="CQ153" s="474"/>
      <c r="CR153" s="18"/>
      <c r="CS153" s="18"/>
      <c r="CU153" s="89"/>
      <c r="CV153" s="89"/>
      <c r="CW153" s="89"/>
      <c r="CX153" s="352"/>
      <c r="CY153" s="18"/>
      <c r="CZ153" s="474"/>
      <c r="DA153" s="18"/>
      <c r="DB153" s="18"/>
      <c r="DD153" s="89"/>
      <c r="DE153" s="89"/>
      <c r="DF153" s="89"/>
      <c r="DG153" s="352"/>
      <c r="DH153" s="18"/>
      <c r="DI153" s="474"/>
      <c r="DJ153" s="18"/>
      <c r="DK153" s="18"/>
      <c r="DM153" s="89"/>
      <c r="DN153" s="89"/>
      <c r="DO153" s="89"/>
      <c r="DP153" s="382"/>
      <c r="DQ153" s="1"/>
      <c r="DR153" s="475"/>
      <c r="DS153" s="1"/>
      <c r="DT153" s="1"/>
      <c r="DV153" s="89"/>
      <c r="DW153" s="89"/>
      <c r="DX153" s="89"/>
      <c r="DY153" s="352"/>
      <c r="DZ153" s="18"/>
      <c r="EA153" s="474"/>
      <c r="EB153" s="18"/>
      <c r="EC153" s="18"/>
      <c r="EE153" s="89"/>
      <c r="EF153" s="89"/>
      <c r="EG153" s="89"/>
      <c r="EH153" s="352"/>
      <c r="EI153" s="18"/>
      <c r="EJ153" s="474"/>
      <c r="EK153" s="18"/>
      <c r="EL153" s="18"/>
      <c r="EN153" s="89"/>
      <c r="EO153" s="89"/>
      <c r="EP153" s="89"/>
      <c r="EQ153" s="352"/>
      <c r="ER153" s="18"/>
      <c r="ES153" s="474"/>
      <c r="ET153" s="18"/>
      <c r="EU153" s="18"/>
      <c r="EW153" s="89"/>
      <c r="EX153" s="89"/>
      <c r="EY153" s="89"/>
      <c r="EZ153" s="352"/>
      <c r="FA153" s="18"/>
      <c r="FB153" s="474"/>
      <c r="FC153" s="18"/>
      <c r="FD153" s="18"/>
      <c r="FF153" s="89"/>
      <c r="FG153" s="89"/>
      <c r="FH153" s="89"/>
      <c r="FI153" s="352"/>
      <c r="FJ153" s="18"/>
      <c r="FK153" s="474"/>
      <c r="FL153" s="18"/>
      <c r="FM153" s="18"/>
      <c r="FO153" s="89"/>
      <c r="FP153" s="89"/>
      <c r="FQ153" s="89"/>
      <c r="FR153" s="352"/>
      <c r="FS153" s="18"/>
      <c r="FT153" s="474"/>
      <c r="FU153" s="18"/>
      <c r="FV153" s="18"/>
      <c r="FX153" s="89"/>
      <c r="FY153" s="89"/>
      <c r="FZ153" s="89"/>
      <c r="GA153" s="352"/>
      <c r="GB153" s="18"/>
      <c r="GC153" s="474"/>
      <c r="GD153" s="18"/>
      <c r="GE153" s="18"/>
      <c r="GG153" s="89"/>
      <c r="GH153" s="89"/>
      <c r="GI153" s="89"/>
      <c r="GJ153" s="352"/>
      <c r="GK153" s="18"/>
      <c r="GL153" s="474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2"/>
      <c r="HC153" s="18"/>
      <c r="HE153" s="18"/>
      <c r="HF153" s="18"/>
      <c r="HG153" s="89"/>
      <c r="HH153" s="89"/>
      <c r="HI153" s="89"/>
      <c r="HJ153" s="89"/>
      <c r="HK153" s="352"/>
      <c r="HL153" s="18"/>
      <c r="HN153" s="18"/>
      <c r="HO153" s="18"/>
      <c r="HP153" s="89"/>
      <c r="HQ153" s="89"/>
      <c r="HR153" s="89"/>
      <c r="HS153" s="89"/>
      <c r="HT153" s="18"/>
      <c r="HU153" s="476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2"/>
      <c r="IM153" s="18"/>
      <c r="IO153" s="18"/>
      <c r="IP153" s="18"/>
      <c r="IQ153" s="89"/>
      <c r="IR153" s="89"/>
      <c r="IS153" s="89"/>
      <c r="IT153" s="89"/>
      <c r="IU153" s="352"/>
      <c r="IV153" s="18"/>
      <c r="IX153" s="18"/>
      <c r="IY153" s="18"/>
      <c r="IZ153" s="89"/>
      <c r="JA153" s="89"/>
      <c r="JB153" s="89"/>
      <c r="JC153" s="89"/>
      <c r="JD153" s="352"/>
      <c r="JE153" s="18"/>
      <c r="JF153" s="474"/>
      <c r="JG153" s="18"/>
      <c r="JH153" s="18"/>
      <c r="JI153" s="89"/>
      <c r="JJ153" s="89"/>
      <c r="JK153" s="89"/>
      <c r="JL153" s="89"/>
      <c r="JM153" s="477"/>
      <c r="JN153" s="478"/>
      <c r="JP153" s="89"/>
      <c r="JQ153" s="89"/>
      <c r="JR153" s="89"/>
      <c r="JS153" s="89"/>
      <c r="JT153" s="89"/>
      <c r="JU153" s="89"/>
      <c r="JV153" s="477"/>
      <c r="JW153" s="478"/>
      <c r="JX153" s="479"/>
      <c r="JY153" s="478"/>
      <c r="JZ153" s="478"/>
      <c r="KB153" s="89"/>
      <c r="KC153" s="89"/>
      <c r="KD153" s="89"/>
      <c r="KE153" s="352"/>
      <c r="KF153" s="18"/>
      <c r="KH153" s="18"/>
      <c r="KI153" s="18"/>
      <c r="KJ153" s="89"/>
      <c r="KK153" s="89"/>
      <c r="KL153" s="89"/>
      <c r="KM153" s="89"/>
      <c r="KN153" s="352"/>
      <c r="KO153" s="18"/>
      <c r="KQ153" s="89"/>
      <c r="KR153" s="89"/>
      <c r="KS153" s="89"/>
      <c r="KT153" s="89"/>
      <c r="KU153" s="89"/>
      <c r="KV153" s="89"/>
      <c r="KW153" s="352"/>
      <c r="KX153" s="18"/>
      <c r="KZ153" s="89"/>
      <c r="LA153" s="89"/>
      <c r="LB153" s="89"/>
      <c r="LC153" s="89"/>
      <c r="LD153" s="89"/>
      <c r="LE153" s="89"/>
      <c r="LF153" s="352"/>
      <c r="LG153" s="18"/>
      <c r="LH153" s="480"/>
      <c r="LI153" s="18"/>
      <c r="LJ153" s="18"/>
      <c r="LK153" s="89"/>
      <c r="LL153" s="89"/>
      <c r="LM153" s="89"/>
      <c r="LN153" s="89"/>
      <c r="LO153" s="477"/>
      <c r="LP153" s="478"/>
      <c r="LQ153" s="474"/>
      <c r="LR153" s="478"/>
      <c r="LS153" s="478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8"/>
      <c r="MH153" s="18"/>
      <c r="MI153" s="18"/>
      <c r="MJ153" s="481"/>
      <c r="ML153" s="18"/>
      <c r="MN153" s="89"/>
      <c r="MO153" s="89"/>
      <c r="MP153" s="352"/>
      <c r="MQ153" s="18"/>
      <c r="MR153" s="18"/>
      <c r="MS153" s="18"/>
      <c r="MT153" s="18"/>
      <c r="MW153" s="89"/>
      <c r="MX153" s="89"/>
      <c r="MY153" s="60"/>
      <c r="MZ153" s="3"/>
      <c r="NA153" s="482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1417</v>
      </c>
      <c r="L154" s="41" t="s">
        <v>9</v>
      </c>
      <c r="O154" s="53">
        <v>22594</v>
      </c>
      <c r="P154" t="s">
        <v>231</v>
      </c>
      <c r="Q154" t="s">
        <v>1417</v>
      </c>
      <c r="U154" s="41" t="s">
        <v>9</v>
      </c>
      <c r="X154" s="53">
        <v>38876</v>
      </c>
      <c r="Y154" t="s">
        <v>255</v>
      </c>
      <c r="Z154" t="s">
        <v>1417</v>
      </c>
      <c r="AD154" s="41" t="s">
        <v>39</v>
      </c>
      <c r="AG154" s="46">
        <v>47875</v>
      </c>
      <c r="AH154" t="s">
        <v>389</v>
      </c>
      <c r="AI154" t="s">
        <v>1417</v>
      </c>
      <c r="AM154" s="41" t="s">
        <v>33</v>
      </c>
      <c r="AN154" s="9"/>
      <c r="AO154" s="1"/>
      <c r="AP154" s="171">
        <v>53818.049999999974</v>
      </c>
      <c r="AQ154" t="s">
        <v>1358</v>
      </c>
      <c r="AR154" t="s">
        <v>1417</v>
      </c>
      <c r="AV154" s="40" t="s">
        <v>154</v>
      </c>
      <c r="AW154" s="9"/>
      <c r="AX154" s="3"/>
      <c r="AY154" s="171">
        <v>48443.112499999988</v>
      </c>
      <c r="AZ154" s="239" t="s">
        <v>1891</v>
      </c>
      <c r="BA154" t="s">
        <v>1417</v>
      </c>
      <c r="BB154" s="18"/>
      <c r="BC154"/>
      <c r="BE154" s="39" t="s">
        <v>142</v>
      </c>
      <c r="BF154" s="9"/>
      <c r="BG154" s="339"/>
      <c r="BH154" s="171">
        <v>52047.224999999882</v>
      </c>
      <c r="BI154" s="239" t="s">
        <v>2379</v>
      </c>
      <c r="BJ154" t="s">
        <v>1417</v>
      </c>
      <c r="BN154" s="63" t="s">
        <v>155</v>
      </c>
      <c r="BO154" s="18"/>
      <c r="BP154" s="354"/>
      <c r="BQ154" s="171">
        <v>55636.387499999611</v>
      </c>
      <c r="BR154" s="239" t="s">
        <v>4677</v>
      </c>
      <c r="BS154" t="s">
        <v>1417</v>
      </c>
      <c r="BX154" s="18"/>
      <c r="BY154" s="18"/>
      <c r="BZ154" s="474"/>
      <c r="CA154" s="18"/>
      <c r="CF154" s="18"/>
      <c r="CG154" s="18"/>
      <c r="CH154" s="474"/>
      <c r="CI154" s="18"/>
      <c r="CJ154" s="18"/>
      <c r="CO154" s="18"/>
      <c r="CP154" s="18"/>
      <c r="CQ154" s="474"/>
      <c r="CR154" s="18"/>
      <c r="CS154" s="18"/>
      <c r="CX154" s="18"/>
      <c r="CY154" s="18"/>
      <c r="CZ154" s="474"/>
      <c r="DA154" s="18"/>
      <c r="DB154" s="18"/>
      <c r="DG154" s="18"/>
      <c r="DH154" s="18"/>
      <c r="DI154" s="474"/>
      <c r="DJ154" s="18"/>
      <c r="DK154" s="18"/>
      <c r="DP154" s="1"/>
      <c r="DQ154" s="1"/>
      <c r="DR154" s="475"/>
      <c r="DS154" s="1"/>
      <c r="DT154" s="1"/>
      <c r="DY154" s="18"/>
      <c r="DZ154" s="18"/>
      <c r="EA154" s="474"/>
      <c r="EB154" s="18"/>
      <c r="EC154" s="18"/>
      <c r="EH154" s="18"/>
      <c r="EI154" s="18"/>
      <c r="EJ154" s="474"/>
      <c r="EK154" s="18"/>
      <c r="EL154" s="18"/>
      <c r="EQ154" s="18"/>
      <c r="ER154" s="18"/>
      <c r="ES154" s="474"/>
      <c r="ET154" s="18"/>
      <c r="EU154" s="18"/>
      <c r="EZ154" s="18"/>
      <c r="FA154" s="18"/>
      <c r="FB154" s="474"/>
      <c r="FC154" s="18"/>
      <c r="FD154" s="18"/>
      <c r="FI154" s="18"/>
      <c r="FJ154" s="18"/>
      <c r="FK154" s="474"/>
      <c r="FL154" s="18"/>
      <c r="FM154" s="18"/>
      <c r="FR154" s="18"/>
      <c r="FS154" s="18"/>
      <c r="FT154" s="474"/>
      <c r="FU154" s="18"/>
      <c r="FV154" s="18"/>
      <c r="GA154" s="18"/>
      <c r="GB154" s="18"/>
      <c r="GC154" s="474"/>
      <c r="GD154" s="18"/>
      <c r="GE154" s="18"/>
      <c r="GJ154" s="18"/>
      <c r="GK154" s="18"/>
      <c r="GL154" s="474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6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2"/>
      <c r="JE154" s="18"/>
      <c r="JF154" s="485"/>
      <c r="JG154" s="18"/>
      <c r="JH154" s="18"/>
      <c r="JM154" s="478"/>
      <c r="JN154" s="478"/>
      <c r="JV154" s="478"/>
      <c r="JW154" s="478"/>
      <c r="JX154" s="479"/>
      <c r="JY154" s="478"/>
      <c r="JZ154" s="478"/>
      <c r="KE154" s="18"/>
      <c r="KF154" s="18"/>
      <c r="KH154" s="18"/>
      <c r="KI154" s="18"/>
      <c r="KN154" s="18"/>
      <c r="KO154" s="18"/>
      <c r="KW154" s="18"/>
      <c r="KX154" s="18"/>
      <c r="LF154" s="352"/>
      <c r="LG154" s="18"/>
      <c r="LH154" s="479"/>
      <c r="LI154" s="18"/>
      <c r="LJ154" s="18"/>
      <c r="LO154" s="478"/>
      <c r="LP154" s="478"/>
      <c r="LQ154" s="474"/>
      <c r="LR154" s="478"/>
      <c r="LS154" s="478"/>
      <c r="MG154" s="478"/>
      <c r="MH154" s="18"/>
      <c r="MI154" s="18"/>
      <c r="MJ154" s="481"/>
      <c r="ML154" s="18"/>
      <c r="MP154" s="18"/>
      <c r="MQ154" s="18"/>
      <c r="MR154" s="18"/>
      <c r="MS154" s="18"/>
      <c r="MT154" s="18"/>
      <c r="MY154" s="60"/>
      <c r="MZ154" s="3"/>
      <c r="NA154" s="489"/>
      <c r="NB154" s="79"/>
      <c r="NC154" s="40"/>
      <c r="NE154" s="18"/>
    </row>
    <row r="155" spans="1:371" ht="18">
      <c r="D155" s="48" t="s">
        <v>221</v>
      </c>
      <c r="G155" s="46"/>
      <c r="H155" s="60"/>
      <c r="L155" s="49" t="s">
        <v>1441</v>
      </c>
      <c r="O155" s="53"/>
      <c r="Q155" s="60"/>
      <c r="U155" s="49" t="s">
        <v>1443</v>
      </c>
      <c r="X155" s="53"/>
      <c r="Z155" s="60"/>
      <c r="AD155" s="49" t="s">
        <v>219</v>
      </c>
      <c r="AG155" s="46"/>
      <c r="AI155" s="60"/>
      <c r="AM155" s="49" t="s">
        <v>805</v>
      </c>
      <c r="AN155" s="9"/>
      <c r="AO155" s="1"/>
      <c r="AR155" s="60"/>
      <c r="AV155" s="48" t="s">
        <v>1746</v>
      </c>
      <c r="AX155" s="18"/>
      <c r="AY155" s="89"/>
      <c r="AZ155" s="18"/>
      <c r="BA155" s="60"/>
      <c r="BB155" s="18"/>
      <c r="BC155"/>
      <c r="BE155" s="48" t="s">
        <v>3145</v>
      </c>
      <c r="BI155" s="18"/>
      <c r="BN155" s="49" t="s">
        <v>4670</v>
      </c>
      <c r="BO155" s="18"/>
      <c r="BP155" s="354"/>
      <c r="BQ155" s="173"/>
      <c r="BR155" s="18"/>
      <c r="BX155" s="352"/>
      <c r="BY155" s="18"/>
      <c r="BZ155" s="474"/>
      <c r="CA155" s="18"/>
      <c r="CF155" s="352"/>
      <c r="CG155" s="18"/>
      <c r="CH155" s="474"/>
      <c r="CI155" s="18"/>
      <c r="CJ155" s="18"/>
      <c r="CO155" s="352"/>
      <c r="CP155" s="18"/>
      <c r="CQ155" s="474"/>
      <c r="CR155" s="18"/>
      <c r="CS155" s="18"/>
      <c r="CX155" s="352"/>
      <c r="CY155" s="18"/>
      <c r="CZ155" s="474"/>
      <c r="DA155" s="18"/>
      <c r="DB155" s="18"/>
      <c r="DG155" s="352"/>
      <c r="DH155" s="18"/>
      <c r="DI155" s="474"/>
      <c r="DJ155" s="18"/>
      <c r="DK155" s="18"/>
      <c r="DP155" s="382"/>
      <c r="DQ155" s="1"/>
      <c r="DR155" s="475"/>
      <c r="DS155" s="1"/>
      <c r="DT155" s="1"/>
      <c r="DY155" s="352"/>
      <c r="DZ155" s="18"/>
      <c r="EA155" s="474"/>
      <c r="EB155" s="18"/>
      <c r="EC155" s="18"/>
      <c r="EH155" s="352"/>
      <c r="EI155" s="18"/>
      <c r="EJ155" s="474"/>
      <c r="EK155" s="18"/>
      <c r="EL155" s="18"/>
      <c r="EQ155" s="352"/>
      <c r="ER155" s="18"/>
      <c r="ES155" s="474"/>
      <c r="ET155" s="18"/>
      <c r="EU155" s="18"/>
      <c r="EZ155" s="352"/>
      <c r="FA155" s="18"/>
      <c r="FB155" s="474"/>
      <c r="FC155" s="18"/>
      <c r="FD155" s="18"/>
      <c r="FI155" s="352"/>
      <c r="FJ155" s="18"/>
      <c r="FK155" s="474"/>
      <c r="FL155" s="18"/>
      <c r="FM155" s="18"/>
      <c r="FR155" s="352"/>
      <c r="FS155" s="18"/>
      <c r="FT155" s="474"/>
      <c r="FU155" s="18"/>
      <c r="FV155" s="18"/>
      <c r="GA155" s="352"/>
      <c r="GB155" s="18"/>
      <c r="GC155" s="474"/>
      <c r="GD155" s="18"/>
      <c r="GE155" s="18"/>
      <c r="GJ155" s="352"/>
      <c r="GK155" s="18"/>
      <c r="GL155" s="474"/>
      <c r="GM155" s="18"/>
      <c r="GN155" s="18"/>
      <c r="HB155" s="352"/>
      <c r="HC155" s="18"/>
      <c r="HE155" s="18"/>
      <c r="HF155" s="18"/>
      <c r="HK155" s="352"/>
      <c r="HL155" s="18"/>
      <c r="HN155" s="18"/>
      <c r="HO155" s="18"/>
      <c r="HT155" s="18"/>
      <c r="HU155" s="476"/>
      <c r="HW155" s="18"/>
      <c r="HX155" s="18"/>
      <c r="HY155" s="18"/>
      <c r="IL155" s="352"/>
      <c r="IM155" s="18"/>
      <c r="IO155" s="18"/>
      <c r="IP155" s="18"/>
      <c r="IU155" s="352"/>
      <c r="IV155" s="18"/>
      <c r="IX155" s="18"/>
      <c r="IY155" s="18"/>
      <c r="JD155" s="352"/>
      <c r="JE155" s="18"/>
      <c r="JF155" s="474"/>
      <c r="JG155" s="18"/>
      <c r="JH155" s="18"/>
      <c r="JM155" s="477"/>
      <c r="JN155" s="478"/>
      <c r="JV155" s="477"/>
      <c r="JW155" s="478"/>
      <c r="JX155" s="479"/>
      <c r="JY155" s="478"/>
      <c r="JZ155" s="478"/>
      <c r="KE155" s="352"/>
      <c r="KF155" s="18"/>
      <c r="KH155" s="18"/>
      <c r="KI155" s="18"/>
      <c r="KN155" s="352"/>
      <c r="KO155" s="18"/>
      <c r="KW155" s="352"/>
      <c r="KX155" s="18"/>
      <c r="LF155" s="352"/>
      <c r="LG155" s="18"/>
      <c r="LH155" s="480"/>
      <c r="LI155" s="18"/>
      <c r="LJ155" s="18"/>
      <c r="LO155" s="477"/>
      <c r="LP155" s="478"/>
      <c r="LQ155" s="474"/>
      <c r="LR155" s="478"/>
      <c r="LS155" s="478"/>
      <c r="MG155" s="478"/>
      <c r="MH155" s="18"/>
      <c r="MI155" s="18"/>
      <c r="MJ155" s="481"/>
      <c r="ML155" s="18"/>
      <c r="MP155" s="352"/>
      <c r="MQ155" s="18"/>
      <c r="MR155" s="18"/>
      <c r="MS155" s="18"/>
      <c r="MT155" s="18"/>
      <c r="MY155" s="60"/>
      <c r="MZ155" s="3"/>
      <c r="NA155" s="487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1418</v>
      </c>
      <c r="L156" s="41" t="s">
        <v>19</v>
      </c>
      <c r="O156" s="53">
        <v>21470</v>
      </c>
      <c r="P156" t="s">
        <v>232</v>
      </c>
      <c r="Q156" s="60" t="s">
        <v>1418</v>
      </c>
      <c r="U156" s="41" t="s">
        <v>178</v>
      </c>
      <c r="V156" s="3"/>
      <c r="W156" s="3"/>
      <c r="X156" s="53">
        <v>38617</v>
      </c>
      <c r="Y156" t="s">
        <v>256</v>
      </c>
      <c r="Z156" s="60" t="s">
        <v>1418</v>
      </c>
      <c r="AD156" s="41" t="s">
        <v>19</v>
      </c>
      <c r="AG156" s="46">
        <v>46784</v>
      </c>
      <c r="AH156" t="s">
        <v>390</v>
      </c>
      <c r="AI156" s="60" t="s">
        <v>1418</v>
      </c>
      <c r="AM156" s="41" t="s">
        <v>19</v>
      </c>
      <c r="AN156" s="9"/>
      <c r="AO156" s="1"/>
      <c r="AP156" s="171">
        <v>52291.95000000007</v>
      </c>
      <c r="AQ156" t="s">
        <v>1359</v>
      </c>
      <c r="AR156" s="60" t="s">
        <v>1418</v>
      </c>
      <c r="AV156" s="39" t="s">
        <v>142</v>
      </c>
      <c r="AW156" s="9"/>
      <c r="AX156" s="3"/>
      <c r="AY156" s="171">
        <v>48424.437499999927</v>
      </c>
      <c r="AZ156" s="239" t="s">
        <v>1892</v>
      </c>
      <c r="BA156" s="60" t="s">
        <v>1418</v>
      </c>
      <c r="BB156" s="18"/>
      <c r="BC156"/>
      <c r="BE156" s="41" t="s">
        <v>33</v>
      </c>
      <c r="BF156" s="9"/>
      <c r="BG156" s="339"/>
      <c r="BH156" s="171">
        <v>51845.150000000052</v>
      </c>
      <c r="BI156" s="239" t="s">
        <v>2380</v>
      </c>
      <c r="BJ156" s="60" t="s">
        <v>1418</v>
      </c>
      <c r="BN156" s="278" t="s">
        <v>11</v>
      </c>
      <c r="BO156" s="18"/>
      <c r="BP156" s="354"/>
      <c r="BQ156" s="171">
        <v>55454.300000000163</v>
      </c>
      <c r="BR156" s="239" t="s">
        <v>4678</v>
      </c>
      <c r="BS156" s="60" t="s">
        <v>1418</v>
      </c>
      <c r="BX156" s="352"/>
      <c r="BY156" s="18"/>
      <c r="BZ156" s="474"/>
      <c r="CA156" s="18"/>
      <c r="CF156" s="352"/>
      <c r="CG156" s="18"/>
      <c r="CH156" s="474"/>
      <c r="CI156" s="18"/>
      <c r="CJ156" s="18"/>
      <c r="CO156" s="352"/>
      <c r="CP156" s="18"/>
      <c r="CQ156" s="474"/>
      <c r="CR156" s="18"/>
      <c r="CS156" s="18"/>
      <c r="CX156" s="352"/>
      <c r="CY156" s="18"/>
      <c r="CZ156" s="474"/>
      <c r="DA156" s="18"/>
      <c r="DB156" s="18"/>
      <c r="DG156" s="352"/>
      <c r="DH156" s="18"/>
      <c r="DI156" s="474"/>
      <c r="DJ156" s="18"/>
      <c r="DK156" s="18"/>
      <c r="DP156" s="382"/>
      <c r="DQ156" s="1"/>
      <c r="DR156" s="475"/>
      <c r="DS156" s="1"/>
      <c r="DT156" s="1"/>
      <c r="DY156" s="352"/>
      <c r="DZ156" s="18"/>
      <c r="EA156" s="474"/>
      <c r="EB156" s="18"/>
      <c r="EC156" s="18"/>
      <c r="EH156" s="352"/>
      <c r="EI156" s="18"/>
      <c r="EJ156" s="474"/>
      <c r="EK156" s="18"/>
      <c r="EL156" s="18"/>
      <c r="EQ156" s="352"/>
      <c r="ER156" s="18"/>
      <c r="ES156" s="474"/>
      <c r="ET156" s="18"/>
      <c r="EU156" s="18"/>
      <c r="EZ156" s="352"/>
      <c r="FA156" s="18"/>
      <c r="FB156" s="474"/>
      <c r="FC156" s="18"/>
      <c r="FD156" s="18"/>
      <c r="FI156" s="352"/>
      <c r="FJ156" s="18"/>
      <c r="FK156" s="474"/>
      <c r="FL156" s="18"/>
      <c r="FM156" s="18"/>
      <c r="FR156" s="352"/>
      <c r="FS156" s="18"/>
      <c r="FT156" s="474"/>
      <c r="FU156" s="18"/>
      <c r="FV156" s="18"/>
      <c r="GA156" s="352"/>
      <c r="GB156" s="18"/>
      <c r="GC156" s="474"/>
      <c r="GD156" s="18"/>
      <c r="GE156" s="18"/>
      <c r="GJ156" s="352"/>
      <c r="GK156" s="18"/>
      <c r="GL156" s="474"/>
      <c r="GM156" s="18"/>
      <c r="GN156" s="18"/>
      <c r="HB156" s="352"/>
      <c r="HC156" s="18"/>
      <c r="HE156" s="18"/>
      <c r="HF156" s="18"/>
      <c r="HK156" s="352"/>
      <c r="HL156" s="18"/>
      <c r="HN156" s="18"/>
      <c r="HO156" s="18"/>
      <c r="HT156" s="18"/>
      <c r="HU156" s="476"/>
      <c r="HW156" s="18"/>
      <c r="HX156" s="18"/>
      <c r="HY156" s="18"/>
      <c r="IL156" s="352"/>
      <c r="IM156" s="18"/>
      <c r="IO156" s="18"/>
      <c r="IP156" s="18"/>
      <c r="IU156" s="352"/>
      <c r="IV156" s="18"/>
      <c r="IX156" s="18"/>
      <c r="IY156" s="18"/>
      <c r="JD156" s="352"/>
      <c r="JE156" s="18"/>
      <c r="JF156" s="485"/>
      <c r="JG156" s="18"/>
      <c r="JH156" s="18"/>
      <c r="JM156" s="477"/>
      <c r="JN156" s="478"/>
      <c r="JV156" s="477"/>
      <c r="JW156" s="478"/>
      <c r="JX156" s="479"/>
      <c r="JY156" s="478"/>
      <c r="JZ156" s="478"/>
      <c r="KE156" s="352"/>
      <c r="KF156" s="18"/>
      <c r="KH156" s="18"/>
      <c r="KI156" s="18"/>
      <c r="KN156" s="352"/>
      <c r="KO156" s="18"/>
      <c r="KW156" s="352"/>
      <c r="KX156" s="18"/>
      <c r="LF156" s="484"/>
      <c r="LG156" s="18"/>
      <c r="LH156" s="479"/>
      <c r="LI156" s="18"/>
      <c r="LJ156" s="18"/>
      <c r="LO156" s="477"/>
      <c r="LP156" s="478"/>
      <c r="LQ156" s="474"/>
      <c r="LR156" s="478"/>
      <c r="LS156" s="478"/>
      <c r="MG156" s="478"/>
      <c r="MH156" s="18"/>
      <c r="MI156" s="18"/>
      <c r="MJ156" s="481"/>
      <c r="ML156" s="18"/>
      <c r="MP156" s="352"/>
      <c r="MQ156" s="18"/>
      <c r="MR156" s="18"/>
      <c r="MS156" s="18"/>
      <c r="MT156" s="18"/>
      <c r="MY156" s="486"/>
      <c r="MZ156" s="63"/>
      <c r="NA156" s="489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1442</v>
      </c>
      <c r="O157" s="18"/>
      <c r="Q157" s="60"/>
      <c r="U157" s="49" t="s">
        <v>218</v>
      </c>
      <c r="V157" s="3"/>
      <c r="W157" s="3"/>
      <c r="X157" s="53"/>
      <c r="Z157" s="60"/>
      <c r="AD157" s="49" t="s">
        <v>219</v>
      </c>
      <c r="AG157" s="46"/>
      <c r="AI157" s="60"/>
      <c r="AM157" s="49" t="s">
        <v>805</v>
      </c>
      <c r="AN157" s="9"/>
      <c r="AO157" s="3"/>
      <c r="AR157" s="60"/>
      <c r="AU157" s="89"/>
      <c r="AV157" s="48" t="s">
        <v>1961</v>
      </c>
      <c r="AW157" s="89"/>
      <c r="AX157" s="89"/>
      <c r="AY157" s="89"/>
      <c r="AZ157" s="89"/>
      <c r="BA157" s="60"/>
      <c r="BB157" s="173"/>
      <c r="BC157" s="89"/>
      <c r="BD157" s="89"/>
      <c r="BE157" s="49" t="s">
        <v>2369</v>
      </c>
      <c r="BI157" s="18"/>
      <c r="BJ157" s="89"/>
      <c r="BK157" s="89"/>
      <c r="BL157" s="89"/>
      <c r="BM157" s="89"/>
      <c r="BN157" s="49" t="s">
        <v>4670</v>
      </c>
      <c r="BO157" s="18"/>
      <c r="BP157" s="354"/>
      <c r="BQ157" s="173"/>
      <c r="BR157" s="18"/>
      <c r="BU157" s="89"/>
      <c r="BV157" s="89"/>
      <c r="BW157" s="89"/>
      <c r="BX157" s="352"/>
      <c r="BY157" s="18"/>
      <c r="BZ157" s="474"/>
      <c r="CA157" s="18"/>
      <c r="CC157" s="89"/>
      <c r="CD157" s="89"/>
      <c r="CE157" s="89"/>
      <c r="CF157" s="352"/>
      <c r="CG157" s="18"/>
      <c r="CH157" s="474"/>
      <c r="CI157" s="18"/>
      <c r="CJ157" s="18"/>
      <c r="CL157" s="89"/>
      <c r="CM157" s="89"/>
      <c r="CN157" s="89"/>
      <c r="CO157" s="352"/>
      <c r="CP157" s="18"/>
      <c r="CQ157" s="474"/>
      <c r="CR157" s="18"/>
      <c r="CS157" s="18"/>
      <c r="CU157" s="89"/>
      <c r="CV157" s="89"/>
      <c r="CW157" s="89"/>
      <c r="CX157" s="352"/>
      <c r="CY157" s="18"/>
      <c r="CZ157" s="474"/>
      <c r="DA157" s="18"/>
      <c r="DB157" s="18"/>
      <c r="DD157" s="89"/>
      <c r="DE157" s="89"/>
      <c r="DF157" s="89"/>
      <c r="DG157" s="352"/>
      <c r="DH157" s="18"/>
      <c r="DI157" s="474"/>
      <c r="DJ157" s="18"/>
      <c r="DK157" s="18"/>
      <c r="DM157" s="89"/>
      <c r="DN157" s="89"/>
      <c r="DO157" s="89"/>
      <c r="DP157" s="382"/>
      <c r="DQ157" s="1"/>
      <c r="DR157" s="475"/>
      <c r="DS157" s="1"/>
      <c r="DT157" s="1"/>
      <c r="DV157" s="89"/>
      <c r="DW157" s="89"/>
      <c r="DX157" s="89"/>
      <c r="DY157" s="352"/>
      <c r="DZ157" s="18"/>
      <c r="EA157" s="474"/>
      <c r="EB157" s="18"/>
      <c r="EC157" s="18"/>
      <c r="EE157" s="89"/>
      <c r="EF157" s="89"/>
      <c r="EG157" s="89"/>
      <c r="EH157" s="352"/>
      <c r="EI157" s="18"/>
      <c r="EJ157" s="474"/>
      <c r="EK157" s="18"/>
      <c r="EL157" s="18"/>
      <c r="EN157" s="89"/>
      <c r="EO157" s="89"/>
      <c r="EP157" s="89"/>
      <c r="EQ157" s="352"/>
      <c r="ER157" s="18"/>
      <c r="ES157" s="474"/>
      <c r="ET157" s="18"/>
      <c r="EU157" s="18"/>
      <c r="EW157" s="89"/>
      <c r="EX157" s="89"/>
      <c r="EY157" s="89"/>
      <c r="EZ157" s="352"/>
      <c r="FA157" s="18"/>
      <c r="FB157" s="474"/>
      <c r="FC157" s="18"/>
      <c r="FD157" s="18"/>
      <c r="FF157" s="89"/>
      <c r="FG157" s="89"/>
      <c r="FH157" s="89"/>
      <c r="FI157" s="352"/>
      <c r="FJ157" s="18"/>
      <c r="FK157" s="474"/>
      <c r="FL157" s="18"/>
      <c r="FM157" s="18"/>
      <c r="FO157" s="89"/>
      <c r="FP157" s="89"/>
      <c r="FQ157" s="89"/>
      <c r="FR157" s="352"/>
      <c r="FS157" s="18"/>
      <c r="FT157" s="474"/>
      <c r="FU157" s="18"/>
      <c r="FV157" s="18"/>
      <c r="FX157" s="89"/>
      <c r="FY157" s="89"/>
      <c r="FZ157" s="89"/>
      <c r="GA157" s="352"/>
      <c r="GB157" s="18"/>
      <c r="GC157" s="474"/>
      <c r="GD157" s="18"/>
      <c r="GE157" s="18"/>
      <c r="GG157" s="89"/>
      <c r="GH157" s="89"/>
      <c r="GI157" s="89"/>
      <c r="GJ157" s="352"/>
      <c r="GK157" s="18"/>
      <c r="GL157" s="474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2"/>
      <c r="HC157" s="18"/>
      <c r="HE157" s="18"/>
      <c r="HF157" s="18"/>
      <c r="HG157" s="89"/>
      <c r="HH157" s="89"/>
      <c r="HI157" s="89"/>
      <c r="HJ157" s="89"/>
      <c r="HK157" s="352"/>
      <c r="HL157" s="18"/>
      <c r="HN157" s="18"/>
      <c r="HO157" s="18"/>
      <c r="HP157" s="89"/>
      <c r="HQ157" s="89"/>
      <c r="HR157" s="89"/>
      <c r="HS157" s="89"/>
      <c r="HT157" s="18"/>
      <c r="HU157" s="476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2"/>
      <c r="IM157" s="18"/>
      <c r="IO157" s="18"/>
      <c r="IP157" s="18"/>
      <c r="IQ157" s="89"/>
      <c r="IR157" s="89"/>
      <c r="IS157" s="89"/>
      <c r="IT157" s="89"/>
      <c r="IU157" s="352"/>
      <c r="IV157" s="18"/>
      <c r="IX157" s="18"/>
      <c r="IY157" s="18"/>
      <c r="IZ157" s="89"/>
      <c r="JA157" s="89"/>
      <c r="JB157" s="89"/>
      <c r="JC157" s="89"/>
      <c r="JD157" s="481"/>
      <c r="JE157" s="18"/>
      <c r="JF157" s="474"/>
      <c r="JG157" s="18"/>
      <c r="JH157" s="18"/>
      <c r="JI157" s="89"/>
      <c r="JJ157" s="89"/>
      <c r="JK157" s="89"/>
      <c r="JL157" s="89"/>
      <c r="JM157" s="477"/>
      <c r="JN157" s="478"/>
      <c r="JP157" s="89"/>
      <c r="JQ157" s="89"/>
      <c r="JR157" s="89"/>
      <c r="JS157" s="89"/>
      <c r="JT157" s="89"/>
      <c r="JU157" s="89"/>
      <c r="JV157" s="477"/>
      <c r="JW157" s="478"/>
      <c r="JX157" s="479"/>
      <c r="JY157" s="478"/>
      <c r="JZ157" s="478"/>
      <c r="KB157" s="89"/>
      <c r="KC157" s="89"/>
      <c r="KD157" s="89"/>
      <c r="KE157" s="352"/>
      <c r="KF157" s="18"/>
      <c r="KH157" s="18"/>
      <c r="KI157" s="18"/>
      <c r="KJ157" s="89"/>
      <c r="KK157" s="89"/>
      <c r="KL157" s="89"/>
      <c r="KM157" s="89"/>
      <c r="KN157" s="352"/>
      <c r="KO157" s="18"/>
      <c r="KQ157" s="89"/>
      <c r="KR157" s="89"/>
      <c r="KS157" s="89"/>
      <c r="KT157" s="89"/>
      <c r="KU157" s="89"/>
      <c r="KV157" s="89"/>
      <c r="KW157" s="352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9"/>
      <c r="LI157" s="18"/>
      <c r="LJ157" s="18"/>
      <c r="LK157" s="89"/>
      <c r="LL157" s="89"/>
      <c r="LM157" s="89"/>
      <c r="LN157" s="89"/>
      <c r="LO157" s="477"/>
      <c r="LP157" s="478"/>
      <c r="LQ157" s="474"/>
      <c r="LR157" s="478"/>
      <c r="LS157" s="478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8"/>
      <c r="MH157" s="18"/>
      <c r="MI157" s="18"/>
      <c r="MJ157" s="481"/>
      <c r="ML157" s="18"/>
      <c r="MN157" s="89"/>
      <c r="MO157" s="89"/>
      <c r="MP157" s="352"/>
      <c r="MQ157" s="18"/>
      <c r="MR157" s="18"/>
      <c r="MS157" s="18"/>
      <c r="MT157" s="18"/>
      <c r="MW157" s="89"/>
      <c r="MX157" s="89"/>
      <c r="MY157" s="3"/>
      <c r="MZ157" s="63"/>
      <c r="NA157" s="489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1419</v>
      </c>
      <c r="L158" s="41" t="s">
        <v>11</v>
      </c>
      <c r="O158" s="53">
        <v>20964</v>
      </c>
      <c r="P158" t="s">
        <v>233</v>
      </c>
      <c r="Q158" s="60" t="s">
        <v>1419</v>
      </c>
      <c r="U158" s="41" t="s">
        <v>33</v>
      </c>
      <c r="X158" s="53">
        <v>37578</v>
      </c>
      <c r="Y158" t="s">
        <v>259</v>
      </c>
      <c r="Z158" s="60" t="s">
        <v>1419</v>
      </c>
      <c r="AD158" s="41" t="s">
        <v>6</v>
      </c>
      <c r="AF158" s="3"/>
      <c r="AG158" s="46">
        <v>46214</v>
      </c>
      <c r="AH158" t="s">
        <v>391</v>
      </c>
      <c r="AI158" s="60" t="s">
        <v>1419</v>
      </c>
      <c r="AM158" s="39" t="s">
        <v>143</v>
      </c>
      <c r="AN158" s="9"/>
      <c r="AO158" s="1"/>
      <c r="AP158" s="171">
        <v>51809.475000000079</v>
      </c>
      <c r="AQ158" t="s">
        <v>1360</v>
      </c>
      <c r="AR158" s="60" t="s">
        <v>1419</v>
      </c>
      <c r="AV158" s="41" t="s">
        <v>33</v>
      </c>
      <c r="AW158" s="4"/>
      <c r="AX158" s="3"/>
      <c r="AY158" s="171">
        <v>48170.512499999859</v>
      </c>
      <c r="AZ158" s="239" t="s">
        <v>1893</v>
      </c>
      <c r="BA158" s="60" t="s">
        <v>1419</v>
      </c>
      <c r="BB158" s="18"/>
      <c r="BC158"/>
      <c r="BE158" s="41" t="s">
        <v>25</v>
      </c>
      <c r="BF158" s="9"/>
      <c r="BG158" s="339"/>
      <c r="BH158" s="171">
        <v>50888.962500000125</v>
      </c>
      <c r="BI158" s="239" t="s">
        <v>2381</v>
      </c>
      <c r="BJ158" s="60" t="s">
        <v>1419</v>
      </c>
      <c r="BN158" s="63" t="s">
        <v>784</v>
      </c>
      <c r="BO158" s="18"/>
      <c r="BP158" s="354"/>
      <c r="BQ158" s="171">
        <v>54875.34999999986</v>
      </c>
      <c r="BR158" s="239" t="s">
        <v>4679</v>
      </c>
      <c r="BS158" s="60" t="s">
        <v>1419</v>
      </c>
      <c r="BX158" s="481"/>
      <c r="BY158" s="18"/>
      <c r="BZ158" s="474"/>
      <c r="CA158" s="18"/>
      <c r="CF158" s="481"/>
      <c r="CG158" s="18"/>
      <c r="CH158" s="474"/>
      <c r="CI158" s="18"/>
      <c r="CJ158" s="18"/>
      <c r="CO158" s="481"/>
      <c r="CP158" s="18"/>
      <c r="CQ158" s="474"/>
      <c r="CR158" s="18"/>
      <c r="CS158" s="18"/>
      <c r="CX158" s="481"/>
      <c r="CY158" s="18"/>
      <c r="CZ158" s="474"/>
      <c r="DA158" s="18"/>
      <c r="DB158" s="18"/>
      <c r="DG158" s="481"/>
      <c r="DH158" s="18"/>
      <c r="DI158" s="474"/>
      <c r="DJ158" s="18"/>
      <c r="DK158" s="18"/>
      <c r="DP158" s="483"/>
      <c r="DQ158" s="1"/>
      <c r="DR158" s="475"/>
      <c r="DS158" s="1"/>
      <c r="DT158" s="1"/>
      <c r="DY158" s="481"/>
      <c r="DZ158" s="18"/>
      <c r="EA158" s="474"/>
      <c r="EB158" s="18"/>
      <c r="EC158" s="18"/>
      <c r="EH158" s="481"/>
      <c r="EI158" s="18"/>
      <c r="EJ158" s="474"/>
      <c r="EK158" s="18"/>
      <c r="EL158" s="18"/>
      <c r="EQ158" s="481"/>
      <c r="ER158" s="18"/>
      <c r="ES158" s="474"/>
      <c r="ET158" s="18"/>
      <c r="EU158" s="18"/>
      <c r="EZ158" s="481"/>
      <c r="FA158" s="18"/>
      <c r="FB158" s="474"/>
      <c r="FC158" s="18"/>
      <c r="FD158" s="18"/>
      <c r="FI158" s="481"/>
      <c r="FJ158" s="18"/>
      <c r="FK158" s="474"/>
      <c r="FL158" s="18"/>
      <c r="FM158" s="18"/>
      <c r="FR158" s="484"/>
      <c r="FS158" s="18"/>
      <c r="FT158" s="474"/>
      <c r="FU158" s="18"/>
      <c r="FV158" s="18"/>
      <c r="GA158" s="481"/>
      <c r="GB158" s="18"/>
      <c r="GC158" s="474"/>
      <c r="GD158" s="18"/>
      <c r="GE158" s="18"/>
      <c r="GJ158" s="481"/>
      <c r="GK158" s="18"/>
      <c r="GL158" s="474"/>
      <c r="GM158" s="18"/>
      <c r="GN158" s="18"/>
      <c r="HB158" s="484"/>
      <c r="HC158" s="18"/>
      <c r="HE158" s="18"/>
      <c r="HF158" s="18"/>
      <c r="HK158" s="484"/>
      <c r="HL158" s="18"/>
      <c r="HN158" s="18"/>
      <c r="HO158" s="18"/>
      <c r="HT158" s="18"/>
      <c r="HU158" s="476"/>
      <c r="HW158" s="18"/>
      <c r="HX158" s="18"/>
      <c r="HY158" s="18"/>
      <c r="IL158" s="481"/>
      <c r="IM158" s="18"/>
      <c r="IO158" s="18"/>
      <c r="IP158" s="18"/>
      <c r="IU158" s="484"/>
      <c r="IV158" s="18"/>
      <c r="IX158" s="18"/>
      <c r="IY158" s="18"/>
      <c r="JD158" s="18"/>
      <c r="JE158" s="18"/>
      <c r="JF158" s="474"/>
      <c r="JG158" s="18"/>
      <c r="JH158" s="18"/>
      <c r="JM158" s="481"/>
      <c r="JN158" s="478"/>
      <c r="JV158" s="481"/>
      <c r="JW158" s="478"/>
      <c r="JX158" s="479"/>
      <c r="JY158" s="478"/>
      <c r="JZ158" s="478"/>
      <c r="KE158" s="484"/>
      <c r="KF158" s="18"/>
      <c r="KH158" s="18"/>
      <c r="KI158" s="18"/>
      <c r="KN158" s="484"/>
      <c r="KO158" s="18"/>
      <c r="KW158" s="484"/>
      <c r="KX158" s="18"/>
      <c r="LF158" s="352"/>
      <c r="LG158" s="18"/>
      <c r="LH158" s="479"/>
      <c r="LI158" s="18"/>
      <c r="LJ158" s="18"/>
      <c r="LO158" s="481"/>
      <c r="LP158" s="478"/>
      <c r="LQ158" s="474"/>
      <c r="LR158" s="478"/>
      <c r="LS158" s="478"/>
      <c r="MG158" s="478"/>
      <c r="MH158" s="18"/>
      <c r="MI158" s="18"/>
      <c r="MJ158" s="481"/>
      <c r="ML158" s="18"/>
      <c r="MP158" s="484"/>
      <c r="MQ158" s="18"/>
      <c r="MR158" s="18"/>
      <c r="MS158" s="18"/>
      <c r="MT158" s="18"/>
      <c r="MY158" s="60"/>
      <c r="MZ158" s="3"/>
      <c r="NA158" s="489"/>
      <c r="NB158" s="79"/>
      <c r="NC158" s="3"/>
      <c r="NE158" s="18"/>
    </row>
    <row r="159" spans="1:371" ht="18">
      <c r="D159" s="48" t="s">
        <v>221</v>
      </c>
      <c r="G159" s="46"/>
      <c r="H159" s="60"/>
      <c r="L159" s="49">
        <v>2016</v>
      </c>
      <c r="O159" s="53"/>
      <c r="Q159" s="60"/>
      <c r="U159" s="49" t="s">
        <v>218</v>
      </c>
      <c r="X159" s="18"/>
      <c r="Z159" s="60"/>
      <c r="AD159" s="49" t="s">
        <v>217</v>
      </c>
      <c r="AF159" s="3"/>
      <c r="AG159" s="46"/>
      <c r="AI159" s="60"/>
      <c r="AM159" s="48" t="s">
        <v>807</v>
      </c>
      <c r="AN159" s="9"/>
      <c r="AO159" s="1"/>
      <c r="AR159" s="60"/>
      <c r="AV159" s="49" t="s">
        <v>1748</v>
      </c>
      <c r="AX159" s="18"/>
      <c r="AY159" s="89"/>
      <c r="AZ159" s="18"/>
      <c r="BA159" s="60"/>
      <c r="BB159" s="18"/>
      <c r="BC159"/>
      <c r="BE159" s="49" t="s">
        <v>2369</v>
      </c>
      <c r="BI159" s="18"/>
      <c r="BN159" s="49" t="s">
        <v>4670</v>
      </c>
      <c r="BO159" s="18"/>
      <c r="BP159" s="354"/>
      <c r="BQ159" s="173"/>
      <c r="BR159" s="18"/>
      <c r="BX159" s="18"/>
      <c r="BY159" s="18"/>
      <c r="BZ159" s="474"/>
      <c r="CA159" s="18"/>
      <c r="CF159" s="18"/>
      <c r="CG159" s="18"/>
      <c r="CH159" s="474"/>
      <c r="CI159" s="18"/>
      <c r="CJ159" s="18"/>
      <c r="CO159" s="18"/>
      <c r="CP159" s="18"/>
      <c r="CQ159" s="474"/>
      <c r="CR159" s="18"/>
      <c r="CS159" s="18"/>
      <c r="CX159" s="18"/>
      <c r="CY159" s="18"/>
      <c r="CZ159" s="474"/>
      <c r="DA159" s="18"/>
      <c r="DB159" s="18"/>
      <c r="DG159" s="18"/>
      <c r="DH159" s="18"/>
      <c r="DI159" s="474"/>
      <c r="DJ159" s="18"/>
      <c r="DK159" s="18"/>
      <c r="DP159" s="1"/>
      <c r="DQ159" s="1"/>
      <c r="DR159" s="475"/>
      <c r="DS159" s="1"/>
      <c r="DT159" s="1"/>
      <c r="DY159" s="18"/>
      <c r="DZ159" s="18"/>
      <c r="EA159" s="474"/>
      <c r="EB159" s="18"/>
      <c r="EC159" s="18"/>
      <c r="EH159" s="18"/>
      <c r="EI159" s="18"/>
      <c r="EJ159" s="474"/>
      <c r="EK159" s="18"/>
      <c r="EL159" s="18"/>
      <c r="EQ159" s="18"/>
      <c r="ER159" s="18"/>
      <c r="ES159" s="474"/>
      <c r="ET159" s="18"/>
      <c r="EU159" s="18"/>
      <c r="EZ159" s="18"/>
      <c r="FA159" s="18"/>
      <c r="FB159" s="474"/>
      <c r="FC159" s="18"/>
      <c r="FD159" s="18"/>
      <c r="FI159" s="18"/>
      <c r="FJ159" s="18"/>
      <c r="FK159" s="474"/>
      <c r="FL159" s="18"/>
      <c r="FM159" s="18"/>
      <c r="FR159" s="18"/>
      <c r="FS159" s="18"/>
      <c r="FT159" s="474"/>
      <c r="FU159" s="18"/>
      <c r="FV159" s="18"/>
      <c r="GA159" s="18"/>
      <c r="GB159" s="18"/>
      <c r="GC159" s="474"/>
      <c r="GD159" s="18"/>
      <c r="GE159" s="18"/>
      <c r="GJ159" s="18"/>
      <c r="GK159" s="18"/>
      <c r="GL159" s="474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6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2"/>
      <c r="JE159" s="18"/>
      <c r="JF159" s="474"/>
      <c r="JG159" s="18"/>
      <c r="JH159" s="18"/>
      <c r="JM159" s="478"/>
      <c r="JN159" s="478"/>
      <c r="JV159" s="478"/>
      <c r="JW159" s="478"/>
      <c r="JX159" s="479"/>
      <c r="JY159" s="478"/>
      <c r="JZ159" s="478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9"/>
      <c r="LI159" s="18"/>
      <c r="LJ159" s="18"/>
      <c r="LO159" s="478"/>
      <c r="LP159" s="478"/>
      <c r="LQ159" s="474"/>
      <c r="LR159" s="478"/>
      <c r="LS159" s="478"/>
      <c r="MG159" s="478"/>
      <c r="MH159" s="18"/>
      <c r="MI159" s="18"/>
      <c r="MJ159" s="481"/>
      <c r="ML159" s="18"/>
      <c r="MP159" s="18"/>
      <c r="MQ159" s="18"/>
      <c r="MR159" s="18"/>
      <c r="MS159" s="18"/>
      <c r="MT159" s="18"/>
      <c r="MY159" s="3"/>
      <c r="MZ159" s="3"/>
      <c r="NA159" s="489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1420</v>
      </c>
      <c r="L160" s="41" t="s">
        <v>35</v>
      </c>
      <c r="M160" s="3"/>
      <c r="N160" s="3"/>
      <c r="O160" s="53">
        <v>20591</v>
      </c>
      <c r="P160" t="s">
        <v>234</v>
      </c>
      <c r="Q160" t="s">
        <v>1420</v>
      </c>
      <c r="U160" s="41" t="s">
        <v>6</v>
      </c>
      <c r="X160" s="53">
        <v>36631</v>
      </c>
      <c r="Y160" t="s">
        <v>257</v>
      </c>
      <c r="Z160" t="s">
        <v>1420</v>
      </c>
      <c r="AD160" s="41" t="s">
        <v>27</v>
      </c>
      <c r="AG160" s="46">
        <v>45938</v>
      </c>
      <c r="AH160" t="s">
        <v>392</v>
      </c>
      <c r="AI160" t="s">
        <v>1420</v>
      </c>
      <c r="AM160" s="41" t="s">
        <v>27</v>
      </c>
      <c r="AN160" s="4"/>
      <c r="AO160" s="1"/>
      <c r="AP160" s="171">
        <v>51554.024999999943</v>
      </c>
      <c r="AQ160" t="s">
        <v>1361</v>
      </c>
      <c r="AR160" t="s">
        <v>1420</v>
      </c>
      <c r="AV160" s="41" t="s">
        <v>39</v>
      </c>
      <c r="AW160" s="9"/>
      <c r="AX160" s="3"/>
      <c r="AY160" s="171">
        <v>47133.962499999965</v>
      </c>
      <c r="AZ160" s="239" t="s">
        <v>1894</v>
      </c>
      <c r="BA160" t="s">
        <v>1420</v>
      </c>
      <c r="BB160" s="18"/>
      <c r="BC160"/>
      <c r="BE160" s="41" t="s">
        <v>39</v>
      </c>
      <c r="BF160" s="4"/>
      <c r="BG160" s="339"/>
      <c r="BH160" s="171">
        <v>50767.774999999965</v>
      </c>
      <c r="BI160" s="239" t="s">
        <v>2382</v>
      </c>
      <c r="BJ160" t="s">
        <v>1420</v>
      </c>
      <c r="BN160" s="28" t="s">
        <v>143</v>
      </c>
      <c r="BO160" s="9"/>
      <c r="BP160" s="63"/>
      <c r="BQ160" s="171">
        <v>54130.937500000153</v>
      </c>
      <c r="BR160" s="239" t="s">
        <v>4680</v>
      </c>
      <c r="BS160" t="s">
        <v>1420</v>
      </c>
      <c r="BX160" s="352"/>
      <c r="BY160" s="18"/>
      <c r="BZ160" s="474"/>
      <c r="CA160" s="18"/>
      <c r="CF160" s="352"/>
      <c r="CG160" s="18"/>
      <c r="CH160" s="474"/>
      <c r="CI160" s="18"/>
      <c r="CJ160" s="18"/>
      <c r="CO160" s="352"/>
      <c r="CP160" s="18"/>
      <c r="CQ160" s="474"/>
      <c r="CR160" s="18"/>
      <c r="CS160" s="18"/>
      <c r="CX160" s="352"/>
      <c r="CY160" s="18"/>
      <c r="CZ160" s="474"/>
      <c r="DA160" s="18"/>
      <c r="DB160" s="18"/>
      <c r="DG160" s="352"/>
      <c r="DH160" s="18"/>
      <c r="DI160" s="474"/>
      <c r="DJ160" s="18"/>
      <c r="DK160" s="18"/>
      <c r="DP160" s="382"/>
      <c r="DQ160" s="1"/>
      <c r="DR160" s="475"/>
      <c r="DS160" s="1"/>
      <c r="DT160" s="1"/>
      <c r="DY160" s="352"/>
      <c r="DZ160" s="18"/>
      <c r="EA160" s="474"/>
      <c r="EB160" s="18"/>
      <c r="EC160" s="18"/>
      <c r="EH160" s="352"/>
      <c r="EI160" s="18"/>
      <c r="EJ160" s="474"/>
      <c r="EK160" s="18"/>
      <c r="EL160" s="18"/>
      <c r="EQ160" s="352"/>
      <c r="ER160" s="18"/>
      <c r="ES160" s="474"/>
      <c r="ET160" s="18"/>
      <c r="EU160" s="18"/>
      <c r="EZ160" s="352"/>
      <c r="FA160" s="18"/>
      <c r="FB160" s="474"/>
      <c r="FC160" s="18"/>
      <c r="FD160" s="18"/>
      <c r="FI160" s="352"/>
      <c r="FJ160" s="18"/>
      <c r="FK160" s="474"/>
      <c r="FL160" s="18"/>
      <c r="FM160" s="18"/>
      <c r="FR160" s="352"/>
      <c r="FS160" s="18"/>
      <c r="FT160" s="474"/>
      <c r="FU160" s="18"/>
      <c r="FV160" s="18"/>
      <c r="GA160" s="352"/>
      <c r="GB160" s="18"/>
      <c r="GC160" s="474"/>
      <c r="GD160" s="18"/>
      <c r="GE160" s="18"/>
      <c r="GJ160" s="352"/>
      <c r="GK160" s="18"/>
      <c r="GL160" s="474"/>
      <c r="GM160" s="18"/>
      <c r="GN160" s="18"/>
      <c r="HB160" s="352"/>
      <c r="HC160" s="18"/>
      <c r="HE160" s="18"/>
      <c r="HF160" s="18"/>
      <c r="HK160" s="352"/>
      <c r="HL160" s="18"/>
      <c r="HN160" s="18"/>
      <c r="HO160" s="18"/>
      <c r="HT160" s="18"/>
      <c r="HU160" s="476"/>
      <c r="HW160" s="18"/>
      <c r="HX160" s="18"/>
      <c r="HY160" s="18"/>
      <c r="IL160" s="352"/>
      <c r="IM160" s="18"/>
      <c r="IO160" s="18"/>
      <c r="IP160" s="18"/>
      <c r="IU160" s="352"/>
      <c r="IV160" s="18"/>
      <c r="IX160" s="18"/>
      <c r="IY160" s="18"/>
      <c r="JD160" s="18"/>
      <c r="JE160" s="18"/>
      <c r="JF160" s="474"/>
      <c r="JG160" s="18"/>
      <c r="JH160" s="18"/>
      <c r="JM160" s="477"/>
      <c r="JN160" s="478"/>
      <c r="JV160" s="477"/>
      <c r="JW160" s="478"/>
      <c r="JX160" s="479"/>
      <c r="JY160" s="478"/>
      <c r="JZ160" s="478"/>
      <c r="KE160" s="352"/>
      <c r="KF160" s="18"/>
      <c r="KH160" s="18"/>
      <c r="KI160" s="18"/>
      <c r="KN160" s="352"/>
      <c r="KO160" s="18"/>
      <c r="KW160" s="352"/>
      <c r="KX160" s="18"/>
      <c r="LF160" s="352"/>
      <c r="LG160" s="18"/>
      <c r="LH160" s="479"/>
      <c r="LI160" s="18"/>
      <c r="LJ160" s="18"/>
      <c r="LO160" s="477"/>
      <c r="LP160" s="478"/>
      <c r="LQ160" s="474"/>
      <c r="LR160" s="478"/>
      <c r="LS160" s="478"/>
      <c r="MG160" s="478"/>
      <c r="MH160" s="18"/>
      <c r="MI160" s="18"/>
      <c r="MJ160" s="481"/>
      <c r="ML160" s="18"/>
      <c r="MP160" s="352"/>
      <c r="MQ160" s="18"/>
      <c r="MR160" s="18"/>
      <c r="MS160" s="18"/>
      <c r="MT160" s="18"/>
      <c r="MY160" s="60"/>
      <c r="MZ160" s="63"/>
      <c r="NA160" s="489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1442</v>
      </c>
      <c r="M161" s="3"/>
      <c r="N161" s="3"/>
      <c r="O161" s="18"/>
      <c r="Q161" s="3"/>
      <c r="U161" s="49" t="s">
        <v>1444</v>
      </c>
      <c r="X161" s="53"/>
      <c r="Z161" s="3"/>
      <c r="AD161" s="49" t="s">
        <v>217</v>
      </c>
      <c r="AG161" s="46"/>
      <c r="AI161" s="3"/>
      <c r="AM161" s="49" t="s">
        <v>805</v>
      </c>
      <c r="AN161" s="9"/>
      <c r="AO161" s="1"/>
      <c r="AR161" s="3"/>
      <c r="AV161" s="49" t="s">
        <v>1748</v>
      </c>
      <c r="AX161" s="18"/>
      <c r="AY161" s="89"/>
      <c r="AZ161" s="18"/>
      <c r="BA161" s="3"/>
      <c r="BB161" s="18"/>
      <c r="BC161"/>
      <c r="BE161" s="49" t="s">
        <v>2369</v>
      </c>
      <c r="BI161" s="18"/>
      <c r="BN161" s="49" t="s">
        <v>4670</v>
      </c>
      <c r="BO161" s="9"/>
      <c r="BP161" s="63"/>
      <c r="BQ161" s="89"/>
      <c r="BR161" s="59"/>
      <c r="BS161" s="59"/>
      <c r="BX161" s="18"/>
      <c r="BY161" s="18"/>
      <c r="BZ161" s="474"/>
      <c r="CA161" s="18"/>
      <c r="CF161" s="18"/>
      <c r="CG161" s="18"/>
      <c r="CH161" s="474"/>
      <c r="CI161" s="18"/>
      <c r="CJ161" s="18"/>
      <c r="CO161" s="18"/>
      <c r="CP161" s="18"/>
      <c r="CQ161" s="474"/>
      <c r="CR161" s="18"/>
      <c r="CS161" s="18"/>
      <c r="CX161" s="18"/>
      <c r="CY161" s="18"/>
      <c r="CZ161" s="474"/>
      <c r="DA161" s="18"/>
      <c r="DB161" s="18"/>
      <c r="DG161" s="18"/>
      <c r="DH161" s="18"/>
      <c r="DI161" s="474"/>
      <c r="DJ161" s="18"/>
      <c r="DK161" s="18"/>
      <c r="DP161" s="1"/>
      <c r="DQ161" s="1"/>
      <c r="DR161" s="475"/>
      <c r="DS161" s="1"/>
      <c r="DT161" s="1"/>
      <c r="DY161" s="18"/>
      <c r="DZ161" s="18"/>
      <c r="EA161" s="474"/>
      <c r="EB161" s="18"/>
      <c r="EC161" s="18"/>
      <c r="EH161" s="18"/>
      <c r="EI161" s="18"/>
      <c r="EJ161" s="474"/>
      <c r="EK161" s="18"/>
      <c r="EL161" s="18"/>
      <c r="EQ161" s="18"/>
      <c r="ER161" s="18"/>
      <c r="ES161" s="474"/>
      <c r="ET161" s="18"/>
      <c r="EU161" s="18"/>
      <c r="EZ161" s="18"/>
      <c r="FA161" s="18"/>
      <c r="FB161" s="474"/>
      <c r="FC161" s="18"/>
      <c r="FD161" s="18"/>
      <c r="FI161" s="18"/>
      <c r="FJ161" s="18"/>
      <c r="FK161" s="474"/>
      <c r="FL161" s="18"/>
      <c r="FM161" s="18"/>
      <c r="FR161" s="18"/>
      <c r="FS161" s="18"/>
      <c r="FT161" s="474"/>
      <c r="FU161" s="18"/>
      <c r="FV161" s="18"/>
      <c r="GA161" s="18"/>
      <c r="GB161" s="18"/>
      <c r="GC161" s="474"/>
      <c r="GD161" s="18"/>
      <c r="GE161" s="18"/>
      <c r="GJ161" s="18"/>
      <c r="GK161" s="18"/>
      <c r="GL161" s="474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6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2"/>
      <c r="JE161" s="18"/>
      <c r="JF161" s="474"/>
      <c r="JG161" s="18"/>
      <c r="JH161" s="18"/>
      <c r="JM161" s="478"/>
      <c r="JN161" s="478"/>
      <c r="JV161" s="478"/>
      <c r="JW161" s="478"/>
      <c r="JX161" s="479"/>
      <c r="JY161" s="478"/>
      <c r="JZ161" s="478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80"/>
      <c r="LI161" s="18"/>
      <c r="LJ161" s="18"/>
      <c r="LO161" s="478"/>
      <c r="LP161" s="478"/>
      <c r="LQ161" s="474"/>
      <c r="LR161" s="478"/>
      <c r="LS161" s="478"/>
      <c r="MG161" s="478"/>
      <c r="MH161" s="18"/>
      <c r="MI161" s="18"/>
      <c r="MJ161" s="481"/>
      <c r="ML161" s="18"/>
      <c r="MP161" s="18"/>
      <c r="MQ161" s="18"/>
      <c r="MR161" s="18"/>
      <c r="MS161" s="18"/>
      <c r="MT161" s="18"/>
      <c r="MY161" s="3"/>
      <c r="MZ161" s="3"/>
      <c r="NA161" s="482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1421</v>
      </c>
      <c r="L162" s="41" t="s">
        <v>27</v>
      </c>
      <c r="O162" s="53">
        <v>20444</v>
      </c>
      <c r="P162" t="s">
        <v>235</v>
      </c>
      <c r="Q162" s="60" t="s">
        <v>1421</v>
      </c>
      <c r="U162" s="41" t="s">
        <v>19</v>
      </c>
      <c r="X162" s="53">
        <v>36460</v>
      </c>
      <c r="Y162" t="s">
        <v>258</v>
      </c>
      <c r="Z162" s="60" t="s">
        <v>1421</v>
      </c>
      <c r="AD162" s="41" t="s">
        <v>15</v>
      </c>
      <c r="AG162" s="46">
        <v>44747</v>
      </c>
      <c r="AH162" t="s">
        <v>393</v>
      </c>
      <c r="AI162" s="60" t="s">
        <v>1421</v>
      </c>
      <c r="AM162" s="41" t="s">
        <v>6</v>
      </c>
      <c r="AN162" s="9"/>
      <c r="AO162" s="1"/>
      <c r="AP162" s="171">
        <v>51476.937500000087</v>
      </c>
      <c r="AQ162" t="s">
        <v>1362</v>
      </c>
      <c r="AR162" s="60" t="s">
        <v>1421</v>
      </c>
      <c r="AV162" s="41" t="s">
        <v>9</v>
      </c>
      <c r="AW162" s="9"/>
      <c r="AX162" s="3"/>
      <c r="AY162" s="171">
        <v>46647.224999999999</v>
      </c>
      <c r="AZ162" s="239" t="s">
        <v>1895</v>
      </c>
      <c r="BA162" s="60" t="s">
        <v>1421</v>
      </c>
      <c r="BB162" s="18"/>
      <c r="BC162"/>
      <c r="BE162" s="39" t="s">
        <v>143</v>
      </c>
      <c r="BF162" s="9"/>
      <c r="BG162" s="339"/>
      <c r="BH162" s="171">
        <v>49837.962500000125</v>
      </c>
      <c r="BI162" s="239" t="s">
        <v>2383</v>
      </c>
      <c r="BJ162" s="60" t="s">
        <v>1421</v>
      </c>
      <c r="BN162" s="278" t="s">
        <v>37</v>
      </c>
      <c r="BO162" s="9"/>
      <c r="BP162" s="63"/>
      <c r="BQ162" s="171">
        <v>54069.191249999923</v>
      </c>
      <c r="BR162" s="239" t="s">
        <v>4681</v>
      </c>
      <c r="BS162" s="60" t="s">
        <v>1421</v>
      </c>
      <c r="BX162" s="352"/>
      <c r="BY162" s="18"/>
      <c r="BZ162" s="474"/>
      <c r="CA162" s="18"/>
      <c r="CF162" s="352"/>
      <c r="CG162" s="18"/>
      <c r="CH162" s="474"/>
      <c r="CI162" s="18"/>
      <c r="CJ162" s="18"/>
      <c r="CO162" s="352"/>
      <c r="CP162" s="18"/>
      <c r="CQ162" s="474"/>
      <c r="CR162" s="18"/>
      <c r="CS162" s="18"/>
      <c r="CX162" s="352"/>
      <c r="CY162" s="18"/>
      <c r="CZ162" s="474"/>
      <c r="DA162" s="18"/>
      <c r="DB162" s="18"/>
      <c r="DG162" s="352"/>
      <c r="DH162" s="18"/>
      <c r="DI162" s="474"/>
      <c r="DJ162" s="18"/>
      <c r="DK162" s="18"/>
      <c r="DP162" s="382"/>
      <c r="DQ162" s="1"/>
      <c r="DR162" s="475"/>
      <c r="DS162" s="1"/>
      <c r="DT162" s="1"/>
      <c r="DY162" s="352"/>
      <c r="DZ162" s="18"/>
      <c r="EA162" s="474"/>
      <c r="EB162" s="18"/>
      <c r="EC162" s="18"/>
      <c r="EH162" s="352"/>
      <c r="EI162" s="18"/>
      <c r="EJ162" s="474"/>
      <c r="EK162" s="18"/>
      <c r="EL162" s="18"/>
      <c r="EQ162" s="352"/>
      <c r="ER162" s="18"/>
      <c r="ES162" s="474"/>
      <c r="ET162" s="18"/>
      <c r="EU162" s="18"/>
      <c r="EZ162" s="352"/>
      <c r="FA162" s="18"/>
      <c r="FB162" s="474"/>
      <c r="FC162" s="18"/>
      <c r="FD162" s="18"/>
      <c r="FI162" s="352"/>
      <c r="FJ162" s="18"/>
      <c r="FK162" s="474"/>
      <c r="FL162" s="18"/>
      <c r="FM162" s="18"/>
      <c r="FR162" s="352"/>
      <c r="FS162" s="18"/>
      <c r="FT162" s="474"/>
      <c r="FU162" s="18"/>
      <c r="FV162" s="18"/>
      <c r="GA162" s="352"/>
      <c r="GB162" s="18"/>
      <c r="GC162" s="474"/>
      <c r="GD162" s="18"/>
      <c r="GE162" s="18"/>
      <c r="GJ162" s="352"/>
      <c r="GK162" s="18"/>
      <c r="GL162" s="474"/>
      <c r="GM162" s="18"/>
      <c r="GN162" s="18"/>
      <c r="HB162" s="352"/>
      <c r="HC162" s="18"/>
      <c r="HE162" s="18"/>
      <c r="HF162" s="18"/>
      <c r="HK162" s="352"/>
      <c r="HL162" s="18"/>
      <c r="HN162" s="18"/>
      <c r="HO162" s="18"/>
      <c r="HT162" s="18"/>
      <c r="HU162" s="476"/>
      <c r="HW162" s="18"/>
      <c r="HX162" s="18"/>
      <c r="HY162" s="18"/>
      <c r="IL162" s="352"/>
      <c r="IM162" s="18"/>
      <c r="IO162" s="18"/>
      <c r="IP162" s="18"/>
      <c r="IU162" s="352"/>
      <c r="IV162" s="18"/>
      <c r="IX162" s="18"/>
      <c r="IY162" s="18"/>
      <c r="JD162" s="18"/>
      <c r="JE162" s="18"/>
      <c r="JF162" s="485"/>
      <c r="JG162" s="18"/>
      <c r="JH162" s="18"/>
      <c r="JM162" s="477"/>
      <c r="JN162" s="478"/>
      <c r="JV162" s="477"/>
      <c r="JW162" s="478"/>
      <c r="JX162" s="479"/>
      <c r="JY162" s="478"/>
      <c r="JZ162" s="478"/>
      <c r="KE162" s="352"/>
      <c r="KF162" s="18"/>
      <c r="KH162" s="18"/>
      <c r="KI162" s="18"/>
      <c r="KN162" s="352"/>
      <c r="KO162" s="18"/>
      <c r="KW162" s="352"/>
      <c r="KX162" s="18"/>
      <c r="LF162" s="352"/>
      <c r="LG162" s="18"/>
      <c r="LH162" s="479"/>
      <c r="LI162" s="18"/>
      <c r="LJ162" s="18"/>
      <c r="LO162" s="477"/>
      <c r="LP162" s="478"/>
      <c r="LQ162" s="474"/>
      <c r="LR162" s="478"/>
      <c r="LS162" s="478"/>
      <c r="MG162" s="478"/>
      <c r="MH162" s="18"/>
      <c r="MI162" s="18"/>
      <c r="MJ162" s="481"/>
      <c r="ML162" s="18"/>
      <c r="MP162" s="352"/>
      <c r="MQ162" s="18"/>
      <c r="MR162" s="18"/>
      <c r="MS162" s="18"/>
      <c r="MT162" s="18"/>
      <c r="MY162" s="60"/>
      <c r="MZ162" s="3"/>
      <c r="NA162" s="489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218</v>
      </c>
      <c r="X163" s="18"/>
      <c r="Z163" s="3"/>
      <c r="AD163" s="49" t="s">
        <v>219</v>
      </c>
      <c r="AG163" s="46"/>
      <c r="AI163" s="3"/>
      <c r="AM163" s="49" t="s">
        <v>805</v>
      </c>
      <c r="AN163" s="214"/>
      <c r="AO163" s="1"/>
      <c r="AR163" s="3"/>
      <c r="AV163" s="49" t="s">
        <v>3144</v>
      </c>
      <c r="AX163" s="18"/>
      <c r="AY163" s="89"/>
      <c r="AZ163" s="18"/>
      <c r="BA163" s="3"/>
      <c r="BB163" s="18"/>
      <c r="BC163"/>
      <c r="BE163" s="48" t="s">
        <v>2369</v>
      </c>
      <c r="BI163" s="18"/>
      <c r="BN163" s="49" t="s">
        <v>4670</v>
      </c>
      <c r="BO163" s="103"/>
      <c r="BP163" s="63"/>
      <c r="BQ163" s="89"/>
      <c r="BR163" s="59"/>
      <c r="BS163" s="59"/>
      <c r="BX163" s="18"/>
      <c r="BY163" s="18"/>
      <c r="BZ163" s="474"/>
      <c r="CA163" s="18"/>
      <c r="CF163" s="18"/>
      <c r="CG163" s="18"/>
      <c r="CH163" s="474"/>
      <c r="CI163" s="18"/>
      <c r="CJ163" s="18"/>
      <c r="CO163" s="18"/>
      <c r="CP163" s="18"/>
      <c r="CQ163" s="474"/>
      <c r="CR163" s="18"/>
      <c r="CS163" s="18"/>
      <c r="CX163" s="18"/>
      <c r="CY163" s="18"/>
      <c r="CZ163" s="474"/>
      <c r="DA163" s="18"/>
      <c r="DB163" s="18"/>
      <c r="DG163" s="18"/>
      <c r="DH163" s="18"/>
      <c r="DI163" s="474"/>
      <c r="DJ163" s="18"/>
      <c r="DK163" s="18"/>
      <c r="DP163" s="1"/>
      <c r="DQ163" s="1"/>
      <c r="DR163" s="475"/>
      <c r="DS163" s="1"/>
      <c r="DT163" s="1"/>
      <c r="DY163" s="18"/>
      <c r="DZ163" s="18"/>
      <c r="EA163" s="474"/>
      <c r="EB163" s="18"/>
      <c r="EC163" s="18"/>
      <c r="EH163" s="18"/>
      <c r="EI163" s="18"/>
      <c r="EJ163" s="474"/>
      <c r="EK163" s="18"/>
      <c r="EL163" s="18"/>
      <c r="EQ163" s="18"/>
      <c r="ER163" s="18"/>
      <c r="ES163" s="474"/>
      <c r="ET163" s="18"/>
      <c r="EU163" s="18"/>
      <c r="EZ163" s="18"/>
      <c r="FA163" s="18"/>
      <c r="FB163" s="474"/>
      <c r="FC163" s="18"/>
      <c r="FD163" s="18"/>
      <c r="FI163" s="18"/>
      <c r="FJ163" s="18"/>
      <c r="FK163" s="474"/>
      <c r="FL163" s="18"/>
      <c r="FM163" s="18"/>
      <c r="FR163" s="18"/>
      <c r="FS163" s="18"/>
      <c r="FT163" s="474"/>
      <c r="FU163" s="18"/>
      <c r="FV163" s="18"/>
      <c r="GA163" s="18"/>
      <c r="GB163" s="18"/>
      <c r="GC163" s="474"/>
      <c r="GD163" s="18"/>
      <c r="GE163" s="18"/>
      <c r="GJ163" s="18"/>
      <c r="GK163" s="18"/>
      <c r="GL163" s="474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6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2"/>
      <c r="JE163" s="18"/>
      <c r="JF163" s="474"/>
      <c r="JG163" s="18"/>
      <c r="JH163" s="18"/>
      <c r="JM163" s="478"/>
      <c r="JN163" s="478"/>
      <c r="JV163" s="478"/>
      <c r="JW163" s="478"/>
      <c r="JX163" s="479"/>
      <c r="JY163" s="478"/>
      <c r="JZ163" s="478"/>
      <c r="KE163" s="18"/>
      <c r="KF163" s="18"/>
      <c r="KH163" s="18"/>
      <c r="KI163" s="18"/>
      <c r="KN163" s="18"/>
      <c r="KO163" s="18"/>
      <c r="KW163" s="18"/>
      <c r="KX163" s="18"/>
      <c r="LF163" s="352"/>
      <c r="LG163" s="18"/>
      <c r="LH163" s="480"/>
      <c r="LI163" s="18"/>
      <c r="LJ163" s="18"/>
      <c r="LO163" s="478"/>
      <c r="LP163" s="478"/>
      <c r="LQ163" s="474"/>
      <c r="LR163" s="478"/>
      <c r="LS163" s="478"/>
      <c r="MG163" s="478"/>
      <c r="MH163" s="18"/>
      <c r="MI163" s="18"/>
      <c r="MJ163" s="481"/>
      <c r="ML163" s="18"/>
      <c r="MP163" s="18"/>
      <c r="MQ163" s="18"/>
      <c r="MR163" s="18"/>
      <c r="MS163" s="18"/>
      <c r="MT163" s="18"/>
      <c r="MY163" s="60"/>
      <c r="MZ163" s="3"/>
      <c r="NA163" s="482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1422</v>
      </c>
      <c r="L164" s="41" t="s">
        <v>33</v>
      </c>
      <c r="O164" s="53">
        <v>20013</v>
      </c>
      <c r="P164" t="s">
        <v>236</v>
      </c>
      <c r="Q164" s="3" t="s">
        <v>1422</v>
      </c>
      <c r="U164" s="41" t="s">
        <v>27</v>
      </c>
      <c r="X164" s="53">
        <v>35242</v>
      </c>
      <c r="Y164" t="s">
        <v>260</v>
      </c>
      <c r="Z164" s="3" t="s">
        <v>1422</v>
      </c>
      <c r="AD164" s="41" t="s">
        <v>29</v>
      </c>
      <c r="AG164" s="46">
        <v>44411</v>
      </c>
      <c r="AH164" t="s">
        <v>394</v>
      </c>
      <c r="AI164" s="3" t="s">
        <v>1422</v>
      </c>
      <c r="AM164" s="41" t="s">
        <v>37</v>
      </c>
      <c r="AN164" s="9"/>
      <c r="AO164" s="1"/>
      <c r="AP164" s="171">
        <v>50235.300000000112</v>
      </c>
      <c r="AQ164" t="s">
        <v>1363</v>
      </c>
      <c r="AR164" s="3" t="s">
        <v>1422</v>
      </c>
      <c r="AV164" s="41" t="s">
        <v>19</v>
      </c>
      <c r="AW164" s="10"/>
      <c r="AX164" s="3"/>
      <c r="AY164" s="171">
        <v>46588.875000000022</v>
      </c>
      <c r="AZ164" s="239" t="s">
        <v>1896</v>
      </c>
      <c r="BA164" s="3" t="s">
        <v>1422</v>
      </c>
      <c r="BB164" s="18"/>
      <c r="BC164"/>
      <c r="BE164" s="41" t="s">
        <v>37</v>
      </c>
      <c r="BF164" s="9"/>
      <c r="BG164" s="339"/>
      <c r="BH164" s="171">
        <v>49630.37999999991</v>
      </c>
      <c r="BI164" s="239" t="s">
        <v>2384</v>
      </c>
      <c r="BJ164" s="3" t="s">
        <v>1422</v>
      </c>
      <c r="BN164" s="278" t="s">
        <v>17</v>
      </c>
      <c r="BO164" s="103"/>
      <c r="BP164" s="63"/>
      <c r="BQ164" s="171">
        <v>54064.687500000247</v>
      </c>
      <c r="BR164" s="239" t="s">
        <v>4682</v>
      </c>
      <c r="BS164" s="3" t="s">
        <v>1422</v>
      </c>
      <c r="BX164" s="352"/>
      <c r="BY164" s="18"/>
      <c r="BZ164" s="474"/>
      <c r="CA164" s="18"/>
      <c r="CF164" s="352"/>
      <c r="CG164" s="18"/>
      <c r="CH164" s="474"/>
      <c r="CI164" s="18"/>
      <c r="CJ164" s="18"/>
      <c r="CO164" s="352"/>
      <c r="CP164" s="18"/>
      <c r="CQ164" s="474"/>
      <c r="CR164" s="18"/>
      <c r="CS164" s="18"/>
      <c r="CX164" s="352"/>
      <c r="CY164" s="18"/>
      <c r="CZ164" s="474"/>
      <c r="DA164" s="18"/>
      <c r="DB164" s="18"/>
      <c r="DG164" s="352"/>
      <c r="DH164" s="18"/>
      <c r="DI164" s="474"/>
      <c r="DJ164" s="18"/>
      <c r="DK164" s="18"/>
      <c r="DP164" s="382"/>
      <c r="DQ164" s="1"/>
      <c r="DR164" s="475"/>
      <c r="DS164" s="1"/>
      <c r="DT164" s="1"/>
      <c r="DY164" s="352"/>
      <c r="DZ164" s="18"/>
      <c r="EA164" s="474"/>
      <c r="EB164" s="18"/>
      <c r="EC164" s="18"/>
      <c r="EH164" s="352"/>
      <c r="EI164" s="18"/>
      <c r="EJ164" s="474"/>
      <c r="EK164" s="18"/>
      <c r="EL164" s="18"/>
      <c r="EQ164" s="352"/>
      <c r="ER164" s="18"/>
      <c r="ES164" s="474"/>
      <c r="ET164" s="18"/>
      <c r="EU164" s="18"/>
      <c r="EZ164" s="352"/>
      <c r="FA164" s="18"/>
      <c r="FB164" s="474"/>
      <c r="FC164" s="18"/>
      <c r="FD164" s="18"/>
      <c r="FI164" s="352"/>
      <c r="FJ164" s="18"/>
      <c r="FK164" s="474"/>
      <c r="FL164" s="18"/>
      <c r="FM164" s="18"/>
      <c r="FR164" s="352"/>
      <c r="FS164" s="18"/>
      <c r="FT164" s="474"/>
      <c r="FU164" s="18"/>
      <c r="FV164" s="18"/>
      <c r="GA164" s="352"/>
      <c r="GB164" s="18"/>
      <c r="GC164" s="474"/>
      <c r="GD164" s="18"/>
      <c r="GE164" s="18"/>
      <c r="GJ164" s="352"/>
      <c r="GK164" s="18"/>
      <c r="GL164" s="474"/>
      <c r="GM164" s="18"/>
      <c r="GN164" s="18"/>
      <c r="HB164" s="352"/>
      <c r="HC164" s="18"/>
      <c r="HE164" s="18"/>
      <c r="HF164" s="18"/>
      <c r="HK164" s="352"/>
      <c r="HL164" s="18"/>
      <c r="HN164" s="18"/>
      <c r="HO164" s="18"/>
      <c r="HT164" s="18"/>
      <c r="HU164" s="476"/>
      <c r="HW164" s="18"/>
      <c r="HX164" s="18"/>
      <c r="HY164" s="18"/>
      <c r="IL164" s="352"/>
      <c r="IM164" s="18"/>
      <c r="IO164" s="18"/>
      <c r="IP164" s="18"/>
      <c r="IU164" s="352"/>
      <c r="IV164" s="18"/>
      <c r="IX164" s="18"/>
      <c r="IY164" s="18"/>
      <c r="JD164" s="352"/>
      <c r="JE164" s="18"/>
      <c r="JF164" s="485"/>
      <c r="JG164" s="18"/>
      <c r="JH164" s="18"/>
      <c r="JM164" s="477"/>
      <c r="JN164" s="478"/>
      <c r="JV164" s="477"/>
      <c r="JW164" s="478"/>
      <c r="JX164" s="479"/>
      <c r="JY164" s="478"/>
      <c r="JZ164" s="478"/>
      <c r="KE164" s="352"/>
      <c r="KF164" s="18"/>
      <c r="KH164" s="18"/>
      <c r="KI164" s="18"/>
      <c r="KN164" s="352"/>
      <c r="KO164" s="18"/>
      <c r="KW164" s="352"/>
      <c r="KX164" s="18"/>
      <c r="LF164" s="352"/>
      <c r="LG164" s="18"/>
      <c r="LH164" s="479"/>
      <c r="LI164" s="18"/>
      <c r="LJ164" s="18"/>
      <c r="LO164" s="477"/>
      <c r="LP164" s="478"/>
      <c r="LQ164" s="474"/>
      <c r="LR164" s="478"/>
      <c r="LS164" s="478"/>
      <c r="MG164" s="478"/>
      <c r="MH164" s="18"/>
      <c r="MI164" s="18"/>
      <c r="MJ164" s="481"/>
      <c r="ML164" s="18"/>
      <c r="MP164" s="352"/>
      <c r="MQ164" s="18"/>
      <c r="MR164" s="18"/>
      <c r="MS164" s="18"/>
      <c r="MT164" s="18"/>
      <c r="MY164" s="60"/>
      <c r="MZ164" s="3"/>
      <c r="NA164" s="489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1442</v>
      </c>
      <c r="O165" s="18"/>
      <c r="Q165" s="3"/>
      <c r="U165" s="49" t="s">
        <v>1444</v>
      </c>
      <c r="X165" s="18"/>
      <c r="Z165" s="3"/>
      <c r="AD165" s="49" t="s">
        <v>217</v>
      </c>
      <c r="AG165" s="46"/>
      <c r="AI165" s="3"/>
      <c r="AM165" s="49" t="s">
        <v>805</v>
      </c>
      <c r="AN165" s="4"/>
      <c r="AO165" s="1"/>
      <c r="AR165" s="3"/>
      <c r="AV165" s="49" t="s">
        <v>1748</v>
      </c>
      <c r="AX165" s="18"/>
      <c r="AY165" s="89"/>
      <c r="AZ165" s="18"/>
      <c r="BA165" s="3"/>
      <c r="BB165" s="18"/>
      <c r="BC165"/>
      <c r="BE165" s="49" t="s">
        <v>2369</v>
      </c>
      <c r="BI165" s="18"/>
      <c r="BN165" s="49" t="s">
        <v>4670</v>
      </c>
      <c r="BO165" s="9"/>
      <c r="BP165" s="63"/>
      <c r="BQ165" s="89"/>
      <c r="BR165" s="59"/>
      <c r="BS165" s="59"/>
      <c r="BX165" s="352"/>
      <c r="BY165" s="18"/>
      <c r="BZ165" s="474"/>
      <c r="CA165" s="18"/>
      <c r="CF165" s="352"/>
      <c r="CG165" s="18"/>
      <c r="CH165" s="474"/>
      <c r="CI165" s="18"/>
      <c r="CJ165" s="18"/>
      <c r="CO165" s="352"/>
      <c r="CP165" s="18"/>
      <c r="CQ165" s="474"/>
      <c r="CR165" s="18"/>
      <c r="CS165" s="18"/>
      <c r="CX165" s="352"/>
      <c r="CY165" s="18"/>
      <c r="CZ165" s="474"/>
      <c r="DA165" s="18"/>
      <c r="DB165" s="18"/>
      <c r="DG165" s="352"/>
      <c r="DH165" s="18"/>
      <c r="DI165" s="474"/>
      <c r="DJ165" s="18"/>
      <c r="DK165" s="18"/>
      <c r="DP165" s="382"/>
      <c r="DQ165" s="1"/>
      <c r="DR165" s="475"/>
      <c r="DS165" s="1"/>
      <c r="DT165" s="1"/>
      <c r="DY165" s="352"/>
      <c r="DZ165" s="18"/>
      <c r="EA165" s="474"/>
      <c r="EB165" s="18"/>
      <c r="EC165" s="18"/>
      <c r="EH165" s="352"/>
      <c r="EI165" s="18"/>
      <c r="EJ165" s="474"/>
      <c r="EK165" s="18"/>
      <c r="EL165" s="18"/>
      <c r="EQ165" s="352"/>
      <c r="ER165" s="18"/>
      <c r="ES165" s="474"/>
      <c r="ET165" s="18"/>
      <c r="EU165" s="18"/>
      <c r="EZ165" s="352"/>
      <c r="FA165" s="18"/>
      <c r="FB165" s="474"/>
      <c r="FC165" s="18"/>
      <c r="FD165" s="18"/>
      <c r="FI165" s="352"/>
      <c r="FJ165" s="18"/>
      <c r="FK165" s="474"/>
      <c r="FL165" s="18"/>
      <c r="FM165" s="18"/>
      <c r="FR165" s="352"/>
      <c r="FS165" s="18"/>
      <c r="FT165" s="474"/>
      <c r="FU165" s="18"/>
      <c r="FV165" s="18"/>
      <c r="GA165" s="352"/>
      <c r="GB165" s="18"/>
      <c r="GC165" s="474"/>
      <c r="GD165" s="18"/>
      <c r="GE165" s="18"/>
      <c r="GJ165" s="352"/>
      <c r="GK165" s="18"/>
      <c r="GL165" s="474"/>
      <c r="GM165" s="18"/>
      <c r="GN165" s="18"/>
      <c r="HB165" s="352"/>
      <c r="HC165" s="18"/>
      <c r="HE165" s="18"/>
      <c r="HF165" s="18"/>
      <c r="HK165" s="352"/>
      <c r="HL165" s="18"/>
      <c r="HN165" s="18"/>
      <c r="HO165" s="18"/>
      <c r="HT165" s="18"/>
      <c r="HU165" s="476"/>
      <c r="HW165" s="18"/>
      <c r="HX165" s="18"/>
      <c r="HY165" s="18"/>
      <c r="IL165" s="352"/>
      <c r="IM165" s="18"/>
      <c r="IO165" s="18"/>
      <c r="IP165" s="18"/>
      <c r="IU165" s="352"/>
      <c r="IV165" s="18"/>
      <c r="IX165" s="18"/>
      <c r="IY165" s="18"/>
      <c r="JD165" s="352"/>
      <c r="JE165" s="18"/>
      <c r="JF165" s="474"/>
      <c r="JG165" s="18"/>
      <c r="JH165" s="18"/>
      <c r="JM165" s="477"/>
      <c r="JN165" s="478"/>
      <c r="JV165" s="477"/>
      <c r="JW165" s="478"/>
      <c r="JX165" s="479"/>
      <c r="JY165" s="478"/>
      <c r="JZ165" s="478"/>
      <c r="KE165" s="352"/>
      <c r="KF165" s="18"/>
      <c r="KH165" s="18"/>
      <c r="KI165" s="18"/>
      <c r="KN165" s="352"/>
      <c r="KO165" s="18"/>
      <c r="KW165" s="352"/>
      <c r="KX165" s="18"/>
      <c r="LF165" s="18"/>
      <c r="LG165" s="18"/>
      <c r="LH165" s="479"/>
      <c r="LI165" s="18"/>
      <c r="LJ165" s="18"/>
      <c r="LO165" s="477"/>
      <c r="LP165" s="478"/>
      <c r="LQ165" s="474"/>
      <c r="LR165" s="478"/>
      <c r="LS165" s="478"/>
      <c r="MG165" s="478"/>
      <c r="MH165" s="18"/>
      <c r="MI165" s="18"/>
      <c r="MJ165" s="481"/>
      <c r="ML165" s="18"/>
      <c r="MP165" s="352"/>
      <c r="MQ165" s="18"/>
      <c r="MR165" s="18"/>
      <c r="MS165" s="18"/>
      <c r="MT165" s="18"/>
      <c r="MY165" s="3"/>
      <c r="MZ165" s="3"/>
      <c r="NA165" s="489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1423</v>
      </c>
      <c r="L166" s="41" t="s">
        <v>23</v>
      </c>
      <c r="O166" s="53">
        <v>18558</v>
      </c>
      <c r="P166" t="s">
        <v>237</v>
      </c>
      <c r="Q166" s="3" t="s">
        <v>1423</v>
      </c>
      <c r="U166" s="41" t="s">
        <v>23</v>
      </c>
      <c r="X166" s="53">
        <v>34109</v>
      </c>
      <c r="Y166" t="s">
        <v>261</v>
      </c>
      <c r="Z166" s="3" t="s">
        <v>1423</v>
      </c>
      <c r="AD166" s="41" t="s">
        <v>37</v>
      </c>
      <c r="AG166" s="46">
        <v>43466</v>
      </c>
      <c r="AH166" t="s">
        <v>395</v>
      </c>
      <c r="AI166" s="3" t="s">
        <v>1423</v>
      </c>
      <c r="AM166" s="40" t="s">
        <v>141</v>
      </c>
      <c r="AN166" s="9"/>
      <c r="AO166" s="1"/>
      <c r="AP166" s="171">
        <v>49138.3</v>
      </c>
      <c r="AQ166" t="s">
        <v>1364</v>
      </c>
      <c r="AR166" s="3" t="s">
        <v>1423</v>
      </c>
      <c r="AV166" s="41" t="s">
        <v>6</v>
      </c>
      <c r="AW166" s="9"/>
      <c r="AX166" s="3"/>
      <c r="AY166" s="171">
        <v>45735.55000000009</v>
      </c>
      <c r="AZ166" s="239" t="s">
        <v>1897</v>
      </c>
      <c r="BA166" s="3" t="s">
        <v>1423</v>
      </c>
      <c r="BB166" s="18"/>
      <c r="BC166"/>
      <c r="BE166" s="41" t="s">
        <v>9</v>
      </c>
      <c r="BF166" s="9"/>
      <c r="BG166" s="339"/>
      <c r="BH166" s="171">
        <v>48309.212500000191</v>
      </c>
      <c r="BI166" s="239" t="s">
        <v>2385</v>
      </c>
      <c r="BJ166" s="3" t="s">
        <v>1423</v>
      </c>
      <c r="BN166" s="28" t="s">
        <v>142</v>
      </c>
      <c r="BO166" s="9"/>
      <c r="BP166" s="63"/>
      <c r="BQ166" s="171">
        <v>54014.375000000058</v>
      </c>
      <c r="BR166" s="239" t="s">
        <v>4683</v>
      </c>
      <c r="BS166" s="3" t="s">
        <v>1423</v>
      </c>
      <c r="BX166" s="352"/>
      <c r="BY166" s="18"/>
      <c r="BZ166" s="474"/>
      <c r="CA166" s="18"/>
      <c r="CF166" s="352"/>
      <c r="CG166" s="18"/>
      <c r="CH166" s="474"/>
      <c r="CI166" s="18"/>
      <c r="CJ166" s="18"/>
      <c r="CO166" s="352"/>
      <c r="CP166" s="18"/>
      <c r="CQ166" s="474"/>
      <c r="CR166" s="18"/>
      <c r="CS166" s="18"/>
      <c r="CX166" s="352"/>
      <c r="CY166" s="18"/>
      <c r="CZ166" s="474"/>
      <c r="DA166" s="18"/>
      <c r="DB166" s="18"/>
      <c r="DG166" s="352"/>
      <c r="DH166" s="18"/>
      <c r="DI166" s="474"/>
      <c r="DJ166" s="18"/>
      <c r="DK166" s="18"/>
      <c r="DP166" s="382"/>
      <c r="DQ166" s="1"/>
      <c r="DR166" s="475"/>
      <c r="DS166" s="1"/>
      <c r="DT166" s="1"/>
      <c r="DY166" s="352"/>
      <c r="DZ166" s="18"/>
      <c r="EA166" s="474"/>
      <c r="EB166" s="18"/>
      <c r="EC166" s="18"/>
      <c r="EH166" s="352"/>
      <c r="EI166" s="18"/>
      <c r="EJ166" s="474"/>
      <c r="EK166" s="18"/>
      <c r="EL166" s="18"/>
      <c r="EQ166" s="352"/>
      <c r="ER166" s="18"/>
      <c r="ES166" s="474"/>
      <c r="ET166" s="18"/>
      <c r="EU166" s="18"/>
      <c r="EZ166" s="352"/>
      <c r="FA166" s="18"/>
      <c r="FB166" s="474"/>
      <c r="FC166" s="18"/>
      <c r="FD166" s="18"/>
      <c r="FI166" s="352"/>
      <c r="FJ166" s="18"/>
      <c r="FK166" s="474"/>
      <c r="FL166" s="18"/>
      <c r="FM166" s="18"/>
      <c r="FR166" s="352"/>
      <c r="FS166" s="18"/>
      <c r="FT166" s="474"/>
      <c r="FU166" s="18"/>
      <c r="FV166" s="18"/>
      <c r="GA166" s="352"/>
      <c r="GB166" s="18"/>
      <c r="GC166" s="474"/>
      <c r="GD166" s="18"/>
      <c r="GE166" s="18"/>
      <c r="GJ166" s="352"/>
      <c r="GK166" s="18"/>
      <c r="GL166" s="474"/>
      <c r="GM166" s="18"/>
      <c r="GN166" s="18"/>
      <c r="HB166" s="352"/>
      <c r="HC166" s="18"/>
      <c r="HE166" s="18"/>
      <c r="HF166" s="18"/>
      <c r="HK166" s="352"/>
      <c r="HL166" s="18"/>
      <c r="HN166" s="18"/>
      <c r="HO166" s="18"/>
      <c r="HT166" s="18"/>
      <c r="HU166" s="476"/>
      <c r="HW166" s="18"/>
      <c r="HX166" s="18"/>
      <c r="HY166" s="18"/>
      <c r="IL166" s="352"/>
      <c r="IM166" s="18"/>
      <c r="IO166" s="18"/>
      <c r="IP166" s="18"/>
      <c r="IU166" s="352"/>
      <c r="IV166" s="18"/>
      <c r="IX166" s="18"/>
      <c r="IY166" s="18"/>
      <c r="JD166" s="18"/>
      <c r="JE166" s="18"/>
      <c r="JF166" s="474"/>
      <c r="JG166" s="18"/>
      <c r="JH166" s="18"/>
      <c r="JM166" s="477"/>
      <c r="JN166" s="478"/>
      <c r="JV166" s="477"/>
      <c r="JW166" s="478"/>
      <c r="JX166" s="479"/>
      <c r="JY166" s="478"/>
      <c r="JZ166" s="478"/>
      <c r="KE166" s="352"/>
      <c r="KF166" s="18"/>
      <c r="KH166" s="18"/>
      <c r="KI166" s="18"/>
      <c r="KN166" s="352"/>
      <c r="KO166" s="18"/>
      <c r="KW166" s="352"/>
      <c r="KX166" s="18"/>
      <c r="LF166" s="18"/>
      <c r="LG166" s="18"/>
      <c r="LH166" s="479"/>
      <c r="LI166" s="18"/>
      <c r="LJ166" s="18"/>
      <c r="LO166" s="477"/>
      <c r="LP166" s="478"/>
      <c r="LQ166" s="474"/>
      <c r="LR166" s="478"/>
      <c r="LS166" s="478"/>
      <c r="MG166" s="478"/>
      <c r="MH166" s="18"/>
      <c r="MI166" s="18"/>
      <c r="MJ166" s="481"/>
      <c r="ML166" s="18"/>
      <c r="MP166" s="352"/>
      <c r="MQ166" s="18"/>
      <c r="MR166" s="18"/>
      <c r="MS166" s="18"/>
      <c r="MT166" s="18"/>
      <c r="MY166" s="3"/>
      <c r="MZ166" s="3"/>
      <c r="NA166" s="488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1444</v>
      </c>
      <c r="X167" s="53"/>
      <c r="Z167" s="3"/>
      <c r="AD167" s="49" t="s">
        <v>219</v>
      </c>
      <c r="AG167" s="46"/>
      <c r="AI167" s="3"/>
      <c r="AM167" s="48" t="s">
        <v>807</v>
      </c>
      <c r="AN167" s="9"/>
      <c r="AO167" s="1"/>
      <c r="AR167" s="3"/>
      <c r="AV167" s="49" t="s">
        <v>1748</v>
      </c>
      <c r="AX167" s="18"/>
      <c r="AY167" s="89"/>
      <c r="AZ167" s="18"/>
      <c r="BA167" s="3"/>
      <c r="BB167" s="18"/>
      <c r="BC167"/>
      <c r="BE167" s="49" t="s">
        <v>3146</v>
      </c>
      <c r="BI167" s="18"/>
      <c r="BN167" s="49" t="s">
        <v>4670</v>
      </c>
      <c r="BO167" s="9"/>
      <c r="BP167" s="63"/>
      <c r="BQ167" s="89"/>
      <c r="BR167" s="59"/>
      <c r="BS167" s="59"/>
      <c r="BX167" s="18"/>
      <c r="BY167" s="18"/>
      <c r="BZ167" s="474"/>
      <c r="CA167" s="18"/>
      <c r="CF167" s="18"/>
      <c r="CG167" s="18"/>
      <c r="CH167" s="474"/>
      <c r="CI167" s="18"/>
      <c r="CJ167" s="18"/>
      <c r="CO167" s="18"/>
      <c r="CP167" s="18"/>
      <c r="CQ167" s="474"/>
      <c r="CR167" s="18"/>
      <c r="CS167" s="18"/>
      <c r="CX167" s="18"/>
      <c r="CY167" s="18"/>
      <c r="CZ167" s="474"/>
      <c r="DA167" s="18"/>
      <c r="DB167" s="18"/>
      <c r="DG167" s="18"/>
      <c r="DH167" s="18"/>
      <c r="DI167" s="474"/>
      <c r="DJ167" s="18"/>
      <c r="DK167" s="18"/>
      <c r="DP167" s="1"/>
      <c r="DQ167" s="1"/>
      <c r="DR167" s="475"/>
      <c r="DS167" s="1"/>
      <c r="DT167" s="1"/>
      <c r="DY167" s="18"/>
      <c r="DZ167" s="18"/>
      <c r="EA167" s="474"/>
      <c r="EB167" s="18"/>
      <c r="EC167" s="18"/>
      <c r="EH167" s="18"/>
      <c r="EI167" s="18"/>
      <c r="EJ167" s="474"/>
      <c r="EK167" s="18"/>
      <c r="EL167" s="18"/>
      <c r="EQ167" s="18"/>
      <c r="ER167" s="18"/>
      <c r="ES167" s="474"/>
      <c r="ET167" s="18"/>
      <c r="EU167" s="18"/>
      <c r="EZ167" s="18"/>
      <c r="FA167" s="18"/>
      <c r="FB167" s="474"/>
      <c r="FC167" s="18"/>
      <c r="FD167" s="18"/>
      <c r="FI167" s="18"/>
      <c r="FJ167" s="18"/>
      <c r="FK167" s="474"/>
      <c r="FL167" s="18"/>
      <c r="FM167" s="18"/>
      <c r="FR167" s="18"/>
      <c r="FS167" s="18"/>
      <c r="FT167" s="474"/>
      <c r="FU167" s="18"/>
      <c r="FV167" s="18"/>
      <c r="GA167" s="18"/>
      <c r="GB167" s="18"/>
      <c r="GC167" s="474"/>
      <c r="GD167" s="18"/>
      <c r="GE167" s="18"/>
      <c r="GJ167" s="18"/>
      <c r="GK167" s="18"/>
      <c r="GL167" s="474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6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4"/>
      <c r="JG167" s="18"/>
      <c r="JH167" s="18"/>
      <c r="JM167" s="478"/>
      <c r="JN167" s="478"/>
      <c r="JV167" s="478"/>
      <c r="JW167" s="478"/>
      <c r="JX167" s="479"/>
      <c r="JY167" s="478"/>
      <c r="JZ167" s="478"/>
      <c r="KE167" s="18"/>
      <c r="KF167" s="18"/>
      <c r="KH167" s="18"/>
      <c r="KI167" s="18"/>
      <c r="KN167" s="18"/>
      <c r="KO167" s="18"/>
      <c r="KW167" s="18"/>
      <c r="KX167" s="18"/>
      <c r="LF167" s="352"/>
      <c r="LG167" s="18"/>
      <c r="LH167" s="479"/>
      <c r="LI167" s="18"/>
      <c r="LJ167" s="18"/>
      <c r="LO167" s="478"/>
      <c r="LP167" s="478"/>
      <c r="LQ167" s="474"/>
      <c r="LR167" s="478"/>
      <c r="LS167" s="478"/>
      <c r="MG167" s="478"/>
      <c r="MH167" s="18"/>
      <c r="MI167" s="18"/>
      <c r="MJ167" s="481"/>
      <c r="ML167" s="18"/>
      <c r="MP167" s="18"/>
      <c r="MQ167" s="18"/>
      <c r="MR167" s="18"/>
      <c r="MS167" s="18"/>
      <c r="MT167" s="18"/>
      <c r="MY167" s="60"/>
      <c r="MZ167" s="3"/>
      <c r="NA167" s="489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238</v>
      </c>
      <c r="Q168" s="60" t="s">
        <v>1424</v>
      </c>
      <c r="U168" s="41" t="s">
        <v>35</v>
      </c>
      <c r="V168" s="3"/>
      <c r="W168" s="3"/>
      <c r="X168" s="53">
        <v>34039</v>
      </c>
      <c r="Y168" t="s">
        <v>262</v>
      </c>
      <c r="Z168" s="60" t="s">
        <v>1424</v>
      </c>
      <c r="AD168" s="41" t="s">
        <v>35</v>
      </c>
      <c r="AG168" s="46">
        <v>43433</v>
      </c>
      <c r="AH168" t="s">
        <v>396</v>
      </c>
      <c r="AI168" s="60" t="s">
        <v>1424</v>
      </c>
      <c r="AM168" s="39" t="s">
        <v>142</v>
      </c>
      <c r="AN168" s="9"/>
      <c r="AO168" s="3"/>
      <c r="AP168" s="171">
        <v>48852.549999999967</v>
      </c>
      <c r="AQ168" t="s">
        <v>1365</v>
      </c>
      <c r="AR168" s="60" t="s">
        <v>1424</v>
      </c>
      <c r="AV168" s="41" t="s">
        <v>37</v>
      </c>
      <c r="AW168" s="9"/>
      <c r="AX168" s="3"/>
      <c r="AY168" s="171">
        <v>44816.712500000096</v>
      </c>
      <c r="AZ168" s="239" t="s">
        <v>1898</v>
      </c>
      <c r="BA168" s="60" t="s">
        <v>1424</v>
      </c>
      <c r="BB168" s="18"/>
      <c r="BC168"/>
      <c r="BE168" s="41" t="s">
        <v>6</v>
      </c>
      <c r="BF168" s="10"/>
      <c r="BG168" s="339"/>
      <c r="BH168" s="171">
        <v>48200.762500000019</v>
      </c>
      <c r="BI168" s="239" t="s">
        <v>2386</v>
      </c>
      <c r="BJ168" s="60" t="s">
        <v>1424</v>
      </c>
      <c r="BN168" s="219" t="s">
        <v>1666</v>
      </c>
      <c r="BO168" s="9"/>
      <c r="BP168" s="63"/>
      <c r="BQ168" s="171">
        <v>53924.775000000067</v>
      </c>
      <c r="BR168" s="239" t="s">
        <v>4684</v>
      </c>
      <c r="BS168" s="60" t="s">
        <v>1424</v>
      </c>
      <c r="BX168" s="18"/>
      <c r="BY168" s="18"/>
      <c r="BZ168" s="474"/>
      <c r="CA168" s="18"/>
      <c r="CF168" s="18"/>
      <c r="CG168" s="18"/>
      <c r="CH168" s="474"/>
      <c r="CI168" s="18"/>
      <c r="CJ168" s="18"/>
      <c r="CO168" s="18"/>
      <c r="CP168" s="18"/>
      <c r="CQ168" s="474"/>
      <c r="CR168" s="18"/>
      <c r="CS168" s="18"/>
      <c r="CX168" s="18"/>
      <c r="CY168" s="18"/>
      <c r="CZ168" s="474"/>
      <c r="DA168" s="18"/>
      <c r="DB168" s="18"/>
      <c r="DG168" s="18"/>
      <c r="DH168" s="18"/>
      <c r="DI168" s="474"/>
      <c r="DJ168" s="18"/>
      <c r="DK168" s="18"/>
      <c r="DP168" s="1"/>
      <c r="DQ168" s="1"/>
      <c r="DR168" s="475"/>
      <c r="DS168" s="1"/>
      <c r="DT168" s="1"/>
      <c r="DY168" s="18"/>
      <c r="DZ168" s="18"/>
      <c r="EA168" s="474"/>
      <c r="EB168" s="18"/>
      <c r="EC168" s="18"/>
      <c r="EH168" s="18"/>
      <c r="EI168" s="18"/>
      <c r="EJ168" s="474"/>
      <c r="EK168" s="18"/>
      <c r="EL168" s="18"/>
      <c r="EQ168" s="18"/>
      <c r="ER168" s="18"/>
      <c r="ES168" s="474"/>
      <c r="ET168" s="18"/>
      <c r="EU168" s="18"/>
      <c r="EZ168" s="18"/>
      <c r="FA168" s="18"/>
      <c r="FB168" s="474"/>
      <c r="FC168" s="18"/>
      <c r="FD168" s="18"/>
      <c r="FI168" s="18"/>
      <c r="FJ168" s="18"/>
      <c r="FK168" s="474"/>
      <c r="FL168" s="18"/>
      <c r="FM168" s="18"/>
      <c r="FR168" s="18"/>
      <c r="FS168" s="18"/>
      <c r="FT168" s="474"/>
      <c r="FU168" s="18"/>
      <c r="FV168" s="18"/>
      <c r="GA168" s="18"/>
      <c r="GB168" s="18"/>
      <c r="GC168" s="474"/>
      <c r="GD168" s="18"/>
      <c r="GE168" s="18"/>
      <c r="GJ168" s="18"/>
      <c r="GK168" s="18"/>
      <c r="GL168" s="474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6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2"/>
      <c r="JE168" s="18"/>
      <c r="JF168" s="474"/>
      <c r="JG168" s="18"/>
      <c r="JH168" s="18"/>
      <c r="JM168" s="478"/>
      <c r="JN168" s="478"/>
      <c r="JV168" s="478"/>
      <c r="JW168" s="478"/>
      <c r="JX168" s="479"/>
      <c r="JY168" s="478"/>
      <c r="JZ168" s="478"/>
      <c r="KE168" s="18"/>
      <c r="KF168" s="18"/>
      <c r="KH168" s="18"/>
      <c r="KI168" s="18"/>
      <c r="KN168" s="18"/>
      <c r="KO168" s="18"/>
      <c r="KW168" s="18"/>
      <c r="KX168" s="18"/>
      <c r="LF168" s="484"/>
      <c r="LG168" s="18"/>
      <c r="LH168" s="479"/>
      <c r="LI168" s="18"/>
      <c r="LJ168" s="18"/>
      <c r="LO168" s="478"/>
      <c r="LP168" s="478"/>
      <c r="LQ168" s="474"/>
      <c r="LR168" s="478"/>
      <c r="LS168" s="478"/>
      <c r="MG168" s="478"/>
      <c r="MH168" s="18"/>
      <c r="MI168" s="18"/>
      <c r="MJ168" s="481"/>
      <c r="ML168" s="18"/>
      <c r="MP168" s="18"/>
      <c r="MQ168" s="18"/>
      <c r="MR168" s="18"/>
      <c r="MS168" s="18"/>
      <c r="MT168" s="18"/>
      <c r="MY168" s="486"/>
      <c r="MZ168" s="3"/>
      <c r="NA168" s="489"/>
      <c r="NB168" s="79"/>
      <c r="NC168" s="3"/>
      <c r="NE168" s="18"/>
    </row>
    <row r="169" spans="1:369" ht="18">
      <c r="L169" s="49" t="s">
        <v>1442</v>
      </c>
      <c r="O169" s="18"/>
      <c r="Q169" s="3"/>
      <c r="U169" s="49" t="s">
        <v>218</v>
      </c>
      <c r="V169" s="3"/>
      <c r="W169" s="3"/>
      <c r="X169" s="53"/>
      <c r="Z169" s="3"/>
      <c r="AD169" s="49" t="s">
        <v>219</v>
      </c>
      <c r="AG169" s="46"/>
      <c r="AI169" s="3"/>
      <c r="AM169" s="48" t="s">
        <v>807</v>
      </c>
      <c r="AN169" s="3"/>
      <c r="AO169" s="3"/>
      <c r="AR169" s="3"/>
      <c r="AV169" s="49" t="s">
        <v>1748</v>
      </c>
      <c r="AX169" s="18"/>
      <c r="AY169" s="89"/>
      <c r="AZ169" s="18"/>
      <c r="BA169" s="3"/>
      <c r="BB169" s="18"/>
      <c r="BC169"/>
      <c r="BE169" s="49" t="s">
        <v>2369</v>
      </c>
      <c r="BI169" s="18"/>
      <c r="BN169" s="49" t="s">
        <v>4690</v>
      </c>
      <c r="BO169" s="9"/>
      <c r="BP169" s="63"/>
      <c r="BQ169" s="89"/>
      <c r="BR169" s="59"/>
      <c r="BS169" s="59"/>
      <c r="BX169" s="481"/>
      <c r="BY169" s="18"/>
      <c r="BZ169" s="474"/>
      <c r="CA169" s="18"/>
      <c r="CF169" s="481"/>
      <c r="CG169" s="18"/>
      <c r="CH169" s="474"/>
      <c r="CI169" s="18"/>
      <c r="CJ169" s="18"/>
      <c r="CO169" s="481"/>
      <c r="CP169" s="18"/>
      <c r="CQ169" s="474"/>
      <c r="CR169" s="18"/>
      <c r="CS169" s="18"/>
      <c r="CX169" s="481"/>
      <c r="CY169" s="18"/>
      <c r="CZ169" s="474"/>
      <c r="DA169" s="18"/>
      <c r="DB169" s="18"/>
      <c r="DG169" s="481"/>
      <c r="DH169" s="18"/>
      <c r="DI169" s="474"/>
      <c r="DJ169" s="18"/>
      <c r="DK169" s="18"/>
      <c r="DP169" s="483"/>
      <c r="DQ169" s="1"/>
      <c r="DR169" s="475"/>
      <c r="DS169" s="1"/>
      <c r="DT169" s="1"/>
      <c r="DY169" s="481"/>
      <c r="DZ169" s="18"/>
      <c r="EA169" s="474"/>
      <c r="EB169" s="18"/>
      <c r="EC169" s="18"/>
      <c r="EH169" s="481"/>
      <c r="EI169" s="18"/>
      <c r="EJ169" s="474"/>
      <c r="EK169" s="18"/>
      <c r="EL169" s="18"/>
      <c r="EQ169" s="481"/>
      <c r="ER169" s="18"/>
      <c r="ES169" s="474"/>
      <c r="ET169" s="18"/>
      <c r="EU169" s="18"/>
      <c r="EZ169" s="481"/>
      <c r="FA169" s="18"/>
      <c r="FB169" s="474"/>
      <c r="FC169" s="18"/>
      <c r="FD169" s="18"/>
      <c r="FI169" s="481"/>
      <c r="FJ169" s="18"/>
      <c r="FK169" s="474"/>
      <c r="FL169" s="18"/>
      <c r="FM169" s="18"/>
      <c r="FR169" s="484"/>
      <c r="FS169" s="18"/>
      <c r="FT169" s="474"/>
      <c r="FU169" s="18"/>
      <c r="FV169" s="18"/>
      <c r="GA169" s="481"/>
      <c r="GB169" s="18"/>
      <c r="GC169" s="474"/>
      <c r="GD169" s="18"/>
      <c r="GE169" s="18"/>
      <c r="GJ169" s="481"/>
      <c r="GK169" s="18"/>
      <c r="GL169" s="474"/>
      <c r="GM169" s="18"/>
      <c r="GN169" s="18"/>
      <c r="HB169" s="484"/>
      <c r="HC169" s="18"/>
      <c r="HE169" s="18"/>
      <c r="HF169" s="18"/>
      <c r="HK169" s="484"/>
      <c r="HL169" s="18"/>
      <c r="HN169" s="18"/>
      <c r="HO169" s="18"/>
      <c r="HT169" s="18"/>
      <c r="HU169" s="476"/>
      <c r="HW169" s="18"/>
      <c r="HX169" s="18"/>
      <c r="HY169" s="18"/>
      <c r="IL169" s="481"/>
      <c r="IM169" s="18"/>
      <c r="IO169" s="18"/>
      <c r="IP169" s="18"/>
      <c r="IU169" s="484"/>
      <c r="IV169" s="18"/>
      <c r="IX169" s="18"/>
      <c r="IY169" s="18"/>
      <c r="JD169" s="481"/>
      <c r="JE169" s="18"/>
      <c r="JF169" s="474"/>
      <c r="JG169" s="18"/>
      <c r="JH169" s="18"/>
      <c r="JM169" s="481"/>
      <c r="JN169" s="478"/>
      <c r="JV169" s="481"/>
      <c r="JW169" s="478"/>
      <c r="JX169" s="479"/>
      <c r="JY169" s="478"/>
      <c r="JZ169" s="478"/>
      <c r="KE169" s="484"/>
      <c r="KF169" s="18"/>
      <c r="KH169" s="18"/>
      <c r="KI169" s="18"/>
      <c r="KN169" s="484"/>
      <c r="KO169" s="18"/>
      <c r="KW169" s="484"/>
      <c r="KX169" s="18"/>
      <c r="LF169" s="18"/>
      <c r="LG169" s="18"/>
      <c r="LH169" s="479"/>
      <c r="LI169" s="18"/>
      <c r="LJ169" s="18"/>
      <c r="LO169" s="481"/>
      <c r="LP169" s="478"/>
      <c r="LQ169" s="474"/>
      <c r="LR169" s="478"/>
      <c r="LS169" s="478"/>
      <c r="MG169" s="478"/>
      <c r="MH169" s="18"/>
      <c r="MI169" s="18"/>
      <c r="MJ169" s="481"/>
      <c r="ML169" s="18"/>
      <c r="MP169" s="484"/>
      <c r="MQ169" s="18"/>
      <c r="MR169" s="18"/>
      <c r="MS169" s="18"/>
      <c r="MT169" s="18"/>
      <c r="MY169" s="3"/>
      <c r="MZ169" s="3"/>
      <c r="NA169" s="488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239</v>
      </c>
      <c r="Q170" s="3" t="s">
        <v>1425</v>
      </c>
      <c r="U170" s="41" t="s">
        <v>37</v>
      </c>
      <c r="X170" s="53">
        <v>33334</v>
      </c>
      <c r="Y170" t="s">
        <v>263</v>
      </c>
      <c r="Z170" s="3" t="s">
        <v>1425</v>
      </c>
      <c r="AD170" s="39" t="s">
        <v>143</v>
      </c>
      <c r="AG170" s="46">
        <v>41749</v>
      </c>
      <c r="AH170" t="s">
        <v>397</v>
      </c>
      <c r="AI170" s="3" t="s">
        <v>1425</v>
      </c>
      <c r="AM170" s="41" t="s">
        <v>23</v>
      </c>
      <c r="AN170" s="3"/>
      <c r="AO170" s="3"/>
      <c r="AP170" s="171">
        <v>47012.825000000033</v>
      </c>
      <c r="AQ170" t="s">
        <v>1366</v>
      </c>
      <c r="AR170" s="3" t="s">
        <v>1425</v>
      </c>
      <c r="AV170" s="41" t="s">
        <v>27</v>
      </c>
      <c r="AW170" s="4"/>
      <c r="AX170" s="3"/>
      <c r="AY170" s="171">
        <v>44328.012499999939</v>
      </c>
      <c r="AZ170" s="239" t="s">
        <v>1899</v>
      </c>
      <c r="BA170" s="3" t="s">
        <v>1425</v>
      </c>
      <c r="BB170" s="18"/>
      <c r="BC170"/>
      <c r="BE170" s="40" t="s">
        <v>153</v>
      </c>
      <c r="BF170" s="9"/>
      <c r="BG170" s="339"/>
      <c r="BH170" s="171">
        <v>47946.225000000064</v>
      </c>
      <c r="BI170" s="239" t="s">
        <v>2387</v>
      </c>
      <c r="BJ170" s="3" t="s">
        <v>1425</v>
      </c>
      <c r="BN170" s="63" t="s">
        <v>754</v>
      </c>
      <c r="BO170" s="9"/>
      <c r="BP170" s="63"/>
      <c r="BQ170" s="171">
        <v>53862.550000000032</v>
      </c>
      <c r="BR170" s="239" t="s">
        <v>4685</v>
      </c>
      <c r="BS170" s="3" t="s">
        <v>1425</v>
      </c>
      <c r="BX170" s="18"/>
      <c r="BY170" s="18"/>
      <c r="BZ170" s="474"/>
      <c r="CA170" s="18"/>
      <c r="CF170" s="18"/>
      <c r="CG170" s="18"/>
      <c r="CH170" s="474"/>
      <c r="CI170" s="18"/>
      <c r="CJ170" s="18"/>
      <c r="CO170" s="18"/>
      <c r="CP170" s="18"/>
      <c r="CQ170" s="474"/>
      <c r="CR170" s="18"/>
      <c r="CS170" s="18"/>
      <c r="CX170" s="18"/>
      <c r="CY170" s="18"/>
      <c r="CZ170" s="474"/>
      <c r="DA170" s="18"/>
      <c r="DB170" s="18"/>
      <c r="DG170" s="18"/>
      <c r="DH170" s="18"/>
      <c r="DI170" s="474"/>
      <c r="DJ170" s="18"/>
      <c r="DK170" s="18"/>
      <c r="DP170" s="1"/>
      <c r="DQ170" s="1"/>
      <c r="DR170" s="475"/>
      <c r="DS170" s="1"/>
      <c r="DT170" s="1"/>
      <c r="DY170" s="18"/>
      <c r="DZ170" s="18"/>
      <c r="EA170" s="474"/>
      <c r="EB170" s="18"/>
      <c r="EC170" s="18"/>
      <c r="EH170" s="18"/>
      <c r="EI170" s="18"/>
      <c r="EJ170" s="474"/>
      <c r="EK170" s="18"/>
      <c r="EL170" s="18"/>
      <c r="EQ170" s="18"/>
      <c r="ER170" s="18"/>
      <c r="ES170" s="474"/>
      <c r="ET170" s="18"/>
      <c r="EU170" s="18"/>
      <c r="EZ170" s="18"/>
      <c r="FA170" s="18"/>
      <c r="FB170" s="474"/>
      <c r="FC170" s="18"/>
      <c r="FD170" s="18"/>
      <c r="FI170" s="18"/>
      <c r="FJ170" s="18"/>
      <c r="FK170" s="474"/>
      <c r="FL170" s="18"/>
      <c r="FM170" s="18"/>
      <c r="FR170" s="18"/>
      <c r="FS170" s="18"/>
      <c r="FT170" s="474"/>
      <c r="FU170" s="18"/>
      <c r="FV170" s="18"/>
      <c r="GA170" s="18"/>
      <c r="GB170" s="18"/>
      <c r="GC170" s="474"/>
      <c r="GD170" s="18"/>
      <c r="GE170" s="18"/>
      <c r="GJ170" s="18"/>
      <c r="GK170" s="18"/>
      <c r="GL170" s="474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6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4"/>
      <c r="JG170" s="18"/>
      <c r="JH170" s="18"/>
      <c r="JM170" s="478"/>
      <c r="JN170" s="478"/>
      <c r="JV170" s="478"/>
      <c r="JW170" s="478"/>
      <c r="JX170" s="479"/>
      <c r="JY170" s="478"/>
      <c r="JZ170" s="478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9"/>
      <c r="LI170" s="18"/>
      <c r="LJ170" s="18"/>
      <c r="LO170" s="478"/>
      <c r="LP170" s="478"/>
      <c r="LQ170" s="474"/>
      <c r="LR170" s="478"/>
      <c r="LS170" s="478"/>
      <c r="MG170" s="478"/>
      <c r="MH170" s="18"/>
      <c r="MI170" s="18"/>
      <c r="MJ170" s="481"/>
      <c r="ML170" s="18"/>
      <c r="MP170" s="18"/>
      <c r="MQ170" s="18"/>
      <c r="MR170" s="18"/>
      <c r="MS170" s="18"/>
      <c r="MT170" s="18"/>
      <c r="MY170" s="3"/>
      <c r="MZ170" s="3"/>
      <c r="NA170" s="489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218</v>
      </c>
      <c r="X171" s="18"/>
      <c r="Z171" s="3"/>
      <c r="AD171" s="48" t="s">
        <v>220</v>
      </c>
      <c r="AG171" s="46"/>
      <c r="AI171" s="3"/>
      <c r="AM171" s="49" t="s">
        <v>805</v>
      </c>
      <c r="AN171" s="9"/>
      <c r="AO171" s="3"/>
      <c r="AR171" s="3"/>
      <c r="AV171" s="49" t="s">
        <v>1748</v>
      </c>
      <c r="AX171" s="18"/>
      <c r="AY171" s="89"/>
      <c r="AZ171" s="18"/>
      <c r="BA171" s="3"/>
      <c r="BB171" s="18"/>
      <c r="BC171"/>
      <c r="BE171" s="48" t="s">
        <v>2369</v>
      </c>
      <c r="BI171" s="18"/>
      <c r="BN171" s="49" t="s">
        <v>4670</v>
      </c>
      <c r="BO171" s="9"/>
      <c r="BP171" s="63"/>
      <c r="BQ171" s="89"/>
      <c r="BR171" s="59"/>
      <c r="BS171" s="59"/>
      <c r="BX171" s="352"/>
      <c r="BY171" s="18"/>
      <c r="BZ171" s="474"/>
      <c r="CA171" s="18"/>
      <c r="CF171" s="352"/>
      <c r="CG171" s="18"/>
      <c r="CH171" s="474"/>
      <c r="CI171" s="18"/>
      <c r="CJ171" s="18"/>
      <c r="CO171" s="352"/>
      <c r="CP171" s="18"/>
      <c r="CQ171" s="474"/>
      <c r="CR171" s="18"/>
      <c r="CS171" s="18"/>
      <c r="CX171" s="352"/>
      <c r="CY171" s="18"/>
      <c r="CZ171" s="474"/>
      <c r="DA171" s="18"/>
      <c r="DB171" s="18"/>
      <c r="DG171" s="352"/>
      <c r="DH171" s="18"/>
      <c r="DI171" s="474"/>
      <c r="DJ171" s="18"/>
      <c r="DK171" s="18"/>
      <c r="DP171" s="382"/>
      <c r="DQ171" s="1"/>
      <c r="DR171" s="475"/>
      <c r="DS171" s="1"/>
      <c r="DT171" s="1"/>
      <c r="DY171" s="352"/>
      <c r="DZ171" s="18"/>
      <c r="EA171" s="474"/>
      <c r="EB171" s="18"/>
      <c r="EC171" s="18"/>
      <c r="EH171" s="352"/>
      <c r="EI171" s="18"/>
      <c r="EJ171" s="474"/>
      <c r="EK171" s="18"/>
      <c r="EL171" s="18"/>
      <c r="EQ171" s="352"/>
      <c r="ER171" s="18"/>
      <c r="ES171" s="474"/>
      <c r="ET171" s="18"/>
      <c r="EU171" s="18"/>
      <c r="EZ171" s="352"/>
      <c r="FA171" s="18"/>
      <c r="FB171" s="474"/>
      <c r="FC171" s="18"/>
      <c r="FD171" s="18"/>
      <c r="FI171" s="352"/>
      <c r="FJ171" s="18"/>
      <c r="FK171" s="474"/>
      <c r="FL171" s="18"/>
      <c r="FM171" s="18"/>
      <c r="FR171" s="352"/>
      <c r="FS171" s="18"/>
      <c r="FT171" s="474"/>
      <c r="FU171" s="18"/>
      <c r="FV171" s="18"/>
      <c r="GA171" s="352"/>
      <c r="GB171" s="18"/>
      <c r="GC171" s="474"/>
      <c r="GD171" s="18"/>
      <c r="GE171" s="18"/>
      <c r="GJ171" s="352"/>
      <c r="GK171" s="18"/>
      <c r="GL171" s="474"/>
      <c r="GM171" s="18"/>
      <c r="GN171" s="18"/>
      <c r="HB171" s="352"/>
      <c r="HC171" s="18"/>
      <c r="HE171" s="18"/>
      <c r="HF171" s="18"/>
      <c r="HK171" s="352"/>
      <c r="HL171" s="18"/>
      <c r="HN171" s="18"/>
      <c r="HO171" s="18"/>
      <c r="HT171" s="18"/>
      <c r="HU171" s="476"/>
      <c r="HW171" s="18"/>
      <c r="HX171" s="18"/>
      <c r="HY171" s="18"/>
      <c r="IL171" s="352"/>
      <c r="IM171" s="18"/>
      <c r="IO171" s="18"/>
      <c r="IP171" s="18"/>
      <c r="IU171" s="352"/>
      <c r="IV171" s="18"/>
      <c r="IX171" s="18"/>
      <c r="IY171" s="18"/>
      <c r="JD171" s="18"/>
      <c r="JE171" s="18"/>
      <c r="JF171" s="474"/>
      <c r="JG171" s="18"/>
      <c r="JH171" s="18"/>
      <c r="JM171" s="477"/>
      <c r="JN171" s="478"/>
      <c r="JV171" s="477"/>
      <c r="JW171" s="478"/>
      <c r="JX171" s="479"/>
      <c r="JY171" s="478"/>
      <c r="JZ171" s="478"/>
      <c r="KE171" s="352"/>
      <c r="KF171" s="18"/>
      <c r="KH171" s="18"/>
      <c r="KI171" s="18"/>
      <c r="KN171" s="352"/>
      <c r="KO171" s="18"/>
      <c r="KW171" s="352"/>
      <c r="KX171" s="18"/>
      <c r="LF171" s="18"/>
      <c r="LG171" s="18"/>
      <c r="LH171" s="480"/>
      <c r="LI171" s="18"/>
      <c r="LJ171" s="18"/>
      <c r="LO171" s="477"/>
      <c r="LP171" s="478"/>
      <c r="LQ171" s="474"/>
      <c r="LR171" s="478"/>
      <c r="LS171" s="478"/>
      <c r="MG171" s="478"/>
      <c r="MH171" s="18"/>
      <c r="MI171" s="18"/>
      <c r="MJ171" s="481"/>
      <c r="ML171" s="18"/>
      <c r="MP171" s="352"/>
      <c r="MQ171" s="18"/>
      <c r="MR171" s="18"/>
      <c r="MS171" s="18"/>
      <c r="MT171" s="18"/>
      <c r="MZ171" s="3"/>
      <c r="NA171" s="482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240</v>
      </c>
      <c r="Q172" s="3" t="s">
        <v>1426</v>
      </c>
      <c r="U172" s="41" t="s">
        <v>13</v>
      </c>
      <c r="X172" s="53">
        <v>32946</v>
      </c>
      <c r="Y172" t="s">
        <v>264</v>
      </c>
      <c r="Z172" s="3" t="s">
        <v>1426</v>
      </c>
      <c r="AD172" s="41" t="s">
        <v>23</v>
      </c>
      <c r="AG172" s="46">
        <v>41674</v>
      </c>
      <c r="AH172" t="s">
        <v>398</v>
      </c>
      <c r="AI172" s="3" t="s">
        <v>1426</v>
      </c>
      <c r="AM172" s="41" t="s">
        <v>1</v>
      </c>
      <c r="AN172" s="9"/>
      <c r="AO172" s="3"/>
      <c r="AP172" s="171">
        <v>46863.79999999993</v>
      </c>
      <c r="AQ172" t="s">
        <v>1367</v>
      </c>
      <c r="AR172" s="3" t="s">
        <v>1426</v>
      </c>
      <c r="AV172" s="40" t="s">
        <v>155</v>
      </c>
      <c r="AW172" s="9"/>
      <c r="AX172" s="3"/>
      <c r="AY172" s="171">
        <v>44178.54999999993</v>
      </c>
      <c r="AZ172" s="239" t="s">
        <v>1900</v>
      </c>
      <c r="BA172" s="3" t="s">
        <v>1426</v>
      </c>
      <c r="BB172" s="18"/>
      <c r="BC172"/>
      <c r="BE172" s="40" t="s">
        <v>780</v>
      </c>
      <c r="BF172" s="3"/>
      <c r="BG172" s="339"/>
      <c r="BH172" s="171">
        <v>47569.249999999898</v>
      </c>
      <c r="BI172" s="239" t="s">
        <v>2389</v>
      </c>
      <c r="BJ172" s="3" t="s">
        <v>1426</v>
      </c>
      <c r="BN172" s="63" t="s">
        <v>750</v>
      </c>
      <c r="BO172" s="9"/>
      <c r="BP172" s="63"/>
      <c r="BQ172" s="171">
        <v>53728.537499999984</v>
      </c>
      <c r="BR172" s="239" t="s">
        <v>4686</v>
      </c>
      <c r="BS172" s="3" t="s">
        <v>1426</v>
      </c>
      <c r="BX172" s="18"/>
      <c r="BY172" s="18"/>
      <c r="BZ172" s="474"/>
      <c r="CA172" s="18"/>
      <c r="CF172" s="18"/>
      <c r="CG172" s="18"/>
      <c r="CH172" s="474"/>
      <c r="CI172" s="18"/>
      <c r="CJ172" s="18"/>
      <c r="CO172" s="18"/>
      <c r="CP172" s="18"/>
      <c r="CQ172" s="474"/>
      <c r="CR172" s="18"/>
      <c r="CS172" s="18"/>
      <c r="CX172" s="18"/>
      <c r="CY172" s="18"/>
      <c r="CZ172" s="474"/>
      <c r="DA172" s="18"/>
      <c r="DB172" s="18"/>
      <c r="DG172" s="18"/>
      <c r="DH172" s="18"/>
      <c r="DI172" s="474"/>
      <c r="DJ172" s="18"/>
      <c r="DK172" s="18"/>
      <c r="DP172" s="1"/>
      <c r="DQ172" s="1"/>
      <c r="DR172" s="475"/>
      <c r="DS172" s="1"/>
      <c r="DT172" s="1"/>
      <c r="DY172" s="18"/>
      <c r="DZ172" s="18"/>
      <c r="EA172" s="474"/>
      <c r="EB172" s="18"/>
      <c r="EC172" s="18"/>
      <c r="EH172" s="18"/>
      <c r="EI172" s="18"/>
      <c r="EJ172" s="474"/>
      <c r="EK172" s="18"/>
      <c r="EL172" s="18"/>
      <c r="EQ172" s="18"/>
      <c r="ER172" s="18"/>
      <c r="ES172" s="474"/>
      <c r="ET172" s="18"/>
      <c r="EU172" s="18"/>
      <c r="EZ172" s="18"/>
      <c r="FA172" s="18"/>
      <c r="FB172" s="474"/>
      <c r="FC172" s="18"/>
      <c r="FD172" s="18"/>
      <c r="FI172" s="18"/>
      <c r="FJ172" s="18"/>
      <c r="FK172" s="474"/>
      <c r="FL172" s="18"/>
      <c r="FM172" s="18"/>
      <c r="FR172" s="18"/>
      <c r="FS172" s="18"/>
      <c r="FT172" s="474"/>
      <c r="FU172" s="18"/>
      <c r="FV172" s="18"/>
      <c r="GA172" s="18"/>
      <c r="GB172" s="18"/>
      <c r="GC172" s="474"/>
      <c r="GD172" s="18"/>
      <c r="GE172" s="18"/>
      <c r="GJ172" s="18"/>
      <c r="GK172" s="18"/>
      <c r="GL172" s="474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6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5"/>
      <c r="JG172" s="18"/>
      <c r="JH172" s="18"/>
      <c r="JM172" s="478"/>
      <c r="JN172" s="478"/>
      <c r="JV172" s="478"/>
      <c r="JW172" s="478"/>
      <c r="JX172" s="479"/>
      <c r="JY172" s="478"/>
      <c r="JZ172" s="478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9"/>
      <c r="LI172" s="18"/>
      <c r="LJ172" s="18"/>
      <c r="LO172" s="478"/>
      <c r="LP172" s="478"/>
      <c r="LQ172" s="474"/>
      <c r="LR172" s="478"/>
      <c r="LS172" s="478"/>
      <c r="MG172" s="478"/>
      <c r="MH172" s="18"/>
      <c r="MI172" s="18"/>
      <c r="MJ172" s="481"/>
      <c r="ML172" s="18"/>
      <c r="MP172" s="18"/>
      <c r="MQ172" s="18"/>
      <c r="MR172" s="18"/>
      <c r="MS172" s="18"/>
      <c r="MT172" s="18"/>
      <c r="MY172" s="3"/>
      <c r="MZ172" s="3"/>
      <c r="NA172" s="489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1444</v>
      </c>
      <c r="X173" s="18"/>
      <c r="Z173" s="3"/>
      <c r="AD173" s="49" t="s">
        <v>217</v>
      </c>
      <c r="AG173" s="46"/>
      <c r="AI173" s="3"/>
      <c r="AM173" s="49" t="s">
        <v>805</v>
      </c>
      <c r="AN173" s="3"/>
      <c r="AO173" s="3"/>
      <c r="AR173" s="3"/>
      <c r="AV173" s="48" t="s">
        <v>1746</v>
      </c>
      <c r="AX173" s="18"/>
      <c r="AY173" s="89"/>
      <c r="AZ173" s="18"/>
      <c r="BA173" s="3"/>
      <c r="BB173" s="18"/>
      <c r="BC173"/>
      <c r="BE173" s="49" t="s">
        <v>2388</v>
      </c>
      <c r="BI173" s="18"/>
      <c r="BN173" s="49" t="s">
        <v>4670</v>
      </c>
      <c r="BO173" s="9"/>
      <c r="BP173" s="63"/>
      <c r="BQ173" s="89"/>
      <c r="BR173" s="59"/>
      <c r="BS173" s="59"/>
      <c r="BX173" s="18"/>
      <c r="BY173" s="18"/>
      <c r="BZ173" s="474"/>
      <c r="CA173" s="18"/>
      <c r="CF173" s="18"/>
      <c r="CG173" s="18"/>
      <c r="CH173" s="474"/>
      <c r="CI173" s="18"/>
      <c r="CJ173" s="18"/>
      <c r="CO173" s="18"/>
      <c r="CP173" s="18"/>
      <c r="CQ173" s="474"/>
      <c r="CR173" s="18"/>
      <c r="CS173" s="18"/>
      <c r="CX173" s="18"/>
      <c r="CY173" s="18"/>
      <c r="CZ173" s="474"/>
      <c r="DA173" s="18"/>
      <c r="DB173" s="18"/>
      <c r="DG173" s="18"/>
      <c r="DH173" s="18"/>
      <c r="DI173" s="474"/>
      <c r="DJ173" s="18"/>
      <c r="DK173" s="18"/>
      <c r="DP173" s="1"/>
      <c r="DQ173" s="1"/>
      <c r="DR173" s="475"/>
      <c r="DS173" s="1"/>
      <c r="DT173" s="1"/>
      <c r="DY173" s="18"/>
      <c r="DZ173" s="18"/>
      <c r="EA173" s="474"/>
      <c r="EB173" s="18"/>
      <c r="EC173" s="18"/>
      <c r="EH173" s="18"/>
      <c r="EI173" s="18"/>
      <c r="EJ173" s="474"/>
      <c r="EK173" s="18"/>
      <c r="EL173" s="18"/>
      <c r="EQ173" s="18"/>
      <c r="ER173" s="18"/>
      <c r="ES173" s="474"/>
      <c r="ET173" s="18"/>
      <c r="EU173" s="18"/>
      <c r="EZ173" s="18"/>
      <c r="FA173" s="18"/>
      <c r="FB173" s="474"/>
      <c r="FC173" s="18"/>
      <c r="FD173" s="18"/>
      <c r="FI173" s="18"/>
      <c r="FJ173" s="18"/>
      <c r="FK173" s="474"/>
      <c r="FL173" s="18"/>
      <c r="FM173" s="18"/>
      <c r="FR173" s="18"/>
      <c r="FS173" s="18"/>
      <c r="FT173" s="474"/>
      <c r="FU173" s="18"/>
      <c r="FV173" s="18"/>
      <c r="GA173" s="18"/>
      <c r="GB173" s="18"/>
      <c r="GC173" s="474"/>
      <c r="GD173" s="18"/>
      <c r="GE173" s="18"/>
      <c r="GJ173" s="18"/>
      <c r="GK173" s="18"/>
      <c r="GL173" s="474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6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4"/>
      <c r="JG173" s="18"/>
      <c r="JH173" s="18"/>
      <c r="JM173" s="478"/>
      <c r="JN173" s="478"/>
      <c r="JV173" s="478"/>
      <c r="JW173" s="478"/>
      <c r="JX173" s="479"/>
      <c r="JY173" s="478"/>
      <c r="JZ173" s="478"/>
      <c r="KE173" s="18"/>
      <c r="KF173" s="18"/>
      <c r="KH173" s="18"/>
      <c r="KI173" s="18"/>
      <c r="KN173" s="18"/>
      <c r="KO173" s="18"/>
      <c r="KW173" s="18"/>
      <c r="KX173" s="18"/>
      <c r="LF173" s="484"/>
      <c r="LG173" s="18"/>
      <c r="LH173" s="479"/>
      <c r="LI173" s="18"/>
      <c r="LJ173" s="18"/>
      <c r="LO173" s="478"/>
      <c r="LP173" s="478"/>
      <c r="LQ173" s="474"/>
      <c r="LR173" s="478"/>
      <c r="LS173" s="478"/>
      <c r="MG173" s="478"/>
      <c r="MH173" s="18"/>
      <c r="MI173" s="18"/>
      <c r="MJ173" s="481"/>
      <c r="ML173" s="18"/>
      <c r="MP173" s="18"/>
      <c r="MQ173" s="18"/>
      <c r="MR173" s="18"/>
      <c r="MS173" s="18"/>
      <c r="MT173" s="18"/>
      <c r="MY173" s="486"/>
      <c r="MZ173" s="3"/>
      <c r="NA173" s="489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241</v>
      </c>
      <c r="Q174" s="3" t="s">
        <v>1427</v>
      </c>
      <c r="U174" s="41" t="s">
        <v>29</v>
      </c>
      <c r="X174" s="53">
        <v>32711</v>
      </c>
      <c r="Y174" t="s">
        <v>265</v>
      </c>
      <c r="Z174" s="3" t="s">
        <v>1427</v>
      </c>
      <c r="AD174" s="41" t="s">
        <v>13</v>
      </c>
      <c r="AG174" s="46">
        <v>41471</v>
      </c>
      <c r="AH174" t="s">
        <v>399</v>
      </c>
      <c r="AI174" s="3" t="s">
        <v>1427</v>
      </c>
      <c r="AM174" s="41" t="s">
        <v>13</v>
      </c>
      <c r="AN174" s="3"/>
      <c r="AO174" s="3"/>
      <c r="AP174" s="171">
        <v>46797.724999999919</v>
      </c>
      <c r="AQ174" t="s">
        <v>1368</v>
      </c>
      <c r="AR174" s="3" t="s">
        <v>1427</v>
      </c>
      <c r="AV174" s="41" t="s">
        <v>23</v>
      </c>
      <c r="AW174" s="9"/>
      <c r="AX174" s="3"/>
      <c r="AY174" s="171">
        <v>42938.337500000089</v>
      </c>
      <c r="AZ174" s="239" t="s">
        <v>1901</v>
      </c>
      <c r="BA174" s="3" t="s">
        <v>1427</v>
      </c>
      <c r="BB174" s="18"/>
      <c r="BC174"/>
      <c r="BE174" s="41" t="s">
        <v>19</v>
      </c>
      <c r="BF174" s="9"/>
      <c r="BG174" s="339"/>
      <c r="BH174" s="171">
        <v>47382.62499999992</v>
      </c>
      <c r="BI174" s="239" t="s">
        <v>2390</v>
      </c>
      <c r="BJ174" s="3" t="s">
        <v>1427</v>
      </c>
      <c r="BN174" s="63" t="s">
        <v>763</v>
      </c>
      <c r="BO174" s="63"/>
      <c r="BP174" s="63"/>
      <c r="BQ174" s="171">
        <v>53582.512499999837</v>
      </c>
      <c r="BR174" s="239" t="s">
        <v>4687</v>
      </c>
      <c r="BS174" s="3" t="s">
        <v>1427</v>
      </c>
      <c r="BX174" s="18"/>
      <c r="BY174" s="18"/>
      <c r="BZ174" s="474"/>
      <c r="CA174" s="18"/>
      <c r="CF174" s="18"/>
      <c r="CG174" s="18"/>
      <c r="CH174" s="474"/>
      <c r="CI174" s="18"/>
      <c r="CJ174" s="18"/>
      <c r="CO174" s="18"/>
      <c r="CP174" s="18"/>
      <c r="CQ174" s="474"/>
      <c r="CR174" s="18"/>
      <c r="CS174" s="18"/>
      <c r="CX174" s="18"/>
      <c r="CY174" s="18"/>
      <c r="CZ174" s="474"/>
      <c r="DA174" s="18"/>
      <c r="DB174" s="18"/>
      <c r="DG174" s="18"/>
      <c r="DH174" s="18"/>
      <c r="DI174" s="474"/>
      <c r="DJ174" s="18"/>
      <c r="DK174" s="18"/>
      <c r="DP174" s="1"/>
      <c r="DQ174" s="1"/>
      <c r="DR174" s="475"/>
      <c r="DS174" s="1"/>
      <c r="DT174" s="1"/>
      <c r="DY174" s="18"/>
      <c r="DZ174" s="18"/>
      <c r="EA174" s="474"/>
      <c r="EB174" s="18"/>
      <c r="EC174" s="18"/>
      <c r="EH174" s="18"/>
      <c r="EI174" s="18"/>
      <c r="EJ174" s="474"/>
      <c r="EK174" s="18"/>
      <c r="EL174" s="18"/>
      <c r="EQ174" s="18"/>
      <c r="ER174" s="18"/>
      <c r="ES174" s="474"/>
      <c r="ET174" s="18"/>
      <c r="EU174" s="18"/>
      <c r="EZ174" s="18"/>
      <c r="FA174" s="18"/>
      <c r="FB174" s="474"/>
      <c r="FC174" s="18"/>
      <c r="FD174" s="18"/>
      <c r="FI174" s="18"/>
      <c r="FJ174" s="18"/>
      <c r="FK174" s="474"/>
      <c r="FL174" s="18"/>
      <c r="FM174" s="18"/>
      <c r="FR174" s="18"/>
      <c r="FS174" s="18"/>
      <c r="FT174" s="474"/>
      <c r="FU174" s="18"/>
      <c r="FV174" s="18"/>
      <c r="GA174" s="18"/>
      <c r="GB174" s="18"/>
      <c r="GC174" s="474"/>
      <c r="GD174" s="18"/>
      <c r="GE174" s="18"/>
      <c r="GJ174" s="18"/>
      <c r="GK174" s="18"/>
      <c r="GL174" s="474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6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81"/>
      <c r="JE174" s="18"/>
      <c r="JF174" s="474"/>
      <c r="JG174" s="18"/>
      <c r="JH174" s="18"/>
      <c r="JM174" s="478"/>
      <c r="JN174" s="478"/>
      <c r="JV174" s="478"/>
      <c r="JW174" s="478"/>
      <c r="JX174" s="479"/>
      <c r="JY174" s="478"/>
      <c r="JZ174" s="478"/>
      <c r="KE174" s="18"/>
      <c r="KF174" s="18"/>
      <c r="KH174" s="18"/>
      <c r="KI174" s="18"/>
      <c r="KN174" s="18"/>
      <c r="KO174" s="18"/>
      <c r="KW174" s="18"/>
      <c r="KX174" s="18"/>
      <c r="LF174" s="484"/>
      <c r="LG174" s="18"/>
      <c r="LH174" s="479"/>
      <c r="LI174" s="18"/>
      <c r="LJ174" s="18"/>
      <c r="LO174" s="478"/>
      <c r="LP174" s="478"/>
      <c r="LQ174" s="474"/>
      <c r="LR174" s="478"/>
      <c r="LS174" s="478"/>
      <c r="MG174" s="478"/>
      <c r="MH174" s="18"/>
      <c r="MI174" s="18"/>
      <c r="MJ174" s="481"/>
      <c r="ML174" s="18"/>
      <c r="MP174" s="18"/>
      <c r="MQ174" s="18"/>
      <c r="MR174" s="18"/>
      <c r="MS174" s="18"/>
      <c r="MT174" s="18"/>
      <c r="MY174" s="486"/>
      <c r="MZ174" s="63"/>
      <c r="NA174" s="488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1444</v>
      </c>
      <c r="X175" s="18"/>
      <c r="Z175" s="3"/>
      <c r="AD175" s="49" t="s">
        <v>217</v>
      </c>
      <c r="AG175" s="46"/>
      <c r="AI175" s="3"/>
      <c r="AM175" s="49" t="s">
        <v>805</v>
      </c>
      <c r="AN175" s="9"/>
      <c r="AO175" s="3"/>
      <c r="AR175" s="3"/>
      <c r="AV175" s="49" t="s">
        <v>1748</v>
      </c>
      <c r="AX175" s="18"/>
      <c r="AY175" s="89"/>
      <c r="AZ175" s="18"/>
      <c r="BA175" s="3"/>
      <c r="BB175" s="18"/>
      <c r="BC175"/>
      <c r="BE175" s="49" t="s">
        <v>2369</v>
      </c>
      <c r="BI175" s="18"/>
      <c r="BN175" s="49" t="s">
        <v>4670</v>
      </c>
      <c r="BO175" s="9"/>
      <c r="BP175" s="63"/>
      <c r="BQ175" s="89"/>
      <c r="BR175" s="59"/>
      <c r="BS175" s="59"/>
      <c r="BX175" s="352"/>
      <c r="BY175" s="18"/>
      <c r="BZ175" s="474"/>
      <c r="CA175" s="18"/>
      <c r="CF175" s="352"/>
      <c r="CG175" s="18"/>
      <c r="CH175" s="474"/>
      <c r="CI175" s="18"/>
      <c r="CJ175" s="18"/>
      <c r="CO175" s="352"/>
      <c r="CP175" s="18"/>
      <c r="CQ175" s="474"/>
      <c r="CR175" s="18"/>
      <c r="CS175" s="18"/>
      <c r="CX175" s="352"/>
      <c r="CY175" s="18"/>
      <c r="CZ175" s="474"/>
      <c r="DA175" s="18"/>
      <c r="DB175" s="18"/>
      <c r="DG175" s="352"/>
      <c r="DH175" s="18"/>
      <c r="DI175" s="474"/>
      <c r="DJ175" s="18"/>
      <c r="DK175" s="18"/>
      <c r="DP175" s="382"/>
      <c r="DQ175" s="1"/>
      <c r="DR175" s="475"/>
      <c r="DS175" s="1"/>
      <c r="DT175" s="1"/>
      <c r="DY175" s="352"/>
      <c r="DZ175" s="18"/>
      <c r="EA175" s="474"/>
      <c r="EB175" s="18"/>
      <c r="EC175" s="18"/>
      <c r="EH175" s="352"/>
      <c r="EI175" s="18"/>
      <c r="EJ175" s="474"/>
      <c r="EK175" s="18"/>
      <c r="EL175" s="18"/>
      <c r="EQ175" s="352"/>
      <c r="ER175" s="18"/>
      <c r="ES175" s="474"/>
      <c r="ET175" s="18"/>
      <c r="EU175" s="18"/>
      <c r="EZ175" s="352"/>
      <c r="FA175" s="18"/>
      <c r="FB175" s="474"/>
      <c r="FC175" s="18"/>
      <c r="FD175" s="18"/>
      <c r="FI175" s="352"/>
      <c r="FJ175" s="18"/>
      <c r="FK175" s="474"/>
      <c r="FL175" s="18"/>
      <c r="FM175" s="18"/>
      <c r="FR175" s="352"/>
      <c r="FS175" s="18"/>
      <c r="FT175" s="474"/>
      <c r="FU175" s="18"/>
      <c r="FV175" s="18"/>
      <c r="GA175" s="352"/>
      <c r="GB175" s="18"/>
      <c r="GC175" s="474"/>
      <c r="GD175" s="18"/>
      <c r="GE175" s="18"/>
      <c r="GJ175" s="352"/>
      <c r="GK175" s="18"/>
      <c r="GL175" s="474"/>
      <c r="GM175" s="18"/>
      <c r="GN175" s="18"/>
      <c r="HB175" s="352"/>
      <c r="HC175" s="18"/>
      <c r="HE175" s="18"/>
      <c r="HF175" s="18"/>
      <c r="HK175" s="352"/>
      <c r="HL175" s="18"/>
      <c r="HN175" s="18"/>
      <c r="HO175" s="18"/>
      <c r="HT175" s="18"/>
      <c r="HU175" s="476"/>
      <c r="HW175" s="18"/>
      <c r="HX175" s="18"/>
      <c r="HY175" s="18"/>
      <c r="IL175" s="352"/>
      <c r="IM175" s="18"/>
      <c r="IO175" s="18"/>
      <c r="IP175" s="18"/>
      <c r="IU175" s="352"/>
      <c r="IV175" s="18"/>
      <c r="IX175" s="18"/>
      <c r="IY175" s="18"/>
      <c r="JD175" s="481"/>
      <c r="JE175" s="18"/>
      <c r="JF175" s="474"/>
      <c r="JG175" s="18"/>
      <c r="JH175" s="18"/>
      <c r="JM175" s="477"/>
      <c r="JN175" s="478"/>
      <c r="JV175" s="477"/>
      <c r="JW175" s="478"/>
      <c r="JX175" s="479"/>
      <c r="JY175" s="478"/>
      <c r="JZ175" s="478"/>
      <c r="KE175" s="352"/>
      <c r="KF175" s="18"/>
      <c r="KH175" s="18"/>
      <c r="KI175" s="18"/>
      <c r="KN175" s="352"/>
      <c r="KO175" s="18"/>
      <c r="KW175" s="352"/>
      <c r="KX175" s="18"/>
      <c r="LF175" s="18"/>
      <c r="LG175" s="18"/>
      <c r="LH175" s="479"/>
      <c r="LI175" s="18"/>
      <c r="LJ175" s="18"/>
      <c r="LO175" s="477"/>
      <c r="LP175" s="478"/>
      <c r="LQ175" s="474"/>
      <c r="LR175" s="478"/>
      <c r="LS175" s="478"/>
      <c r="MG175" s="478"/>
      <c r="MH175" s="18"/>
      <c r="MI175" s="18"/>
      <c r="MJ175" s="481"/>
      <c r="ML175" s="18"/>
      <c r="MP175" s="352"/>
      <c r="MQ175" s="18"/>
      <c r="MR175" s="18"/>
      <c r="MS175" s="18"/>
      <c r="MT175" s="18"/>
      <c r="MY175" s="3"/>
      <c r="MZ175" s="63"/>
      <c r="NA175" s="488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242</v>
      </c>
      <c r="Q176" s="3" t="s">
        <v>1428</v>
      </c>
      <c r="U176" s="41" t="s">
        <v>1</v>
      </c>
      <c r="X176" s="53">
        <v>32152</v>
      </c>
      <c r="Y176" t="s">
        <v>266</v>
      </c>
      <c r="Z176" s="3" t="s">
        <v>1428</v>
      </c>
      <c r="AD176" s="41" t="s">
        <v>1</v>
      </c>
      <c r="AF176" s="3"/>
      <c r="AG176" s="46">
        <v>40392</v>
      </c>
      <c r="AH176" t="s">
        <v>400</v>
      </c>
      <c r="AI176" s="3" t="s">
        <v>1428</v>
      </c>
      <c r="AM176" s="41" t="s">
        <v>15</v>
      </c>
      <c r="AP176" s="171">
        <v>45956.074999999939</v>
      </c>
      <c r="AQ176" t="s">
        <v>1369</v>
      </c>
      <c r="AR176" s="3" t="s">
        <v>1428</v>
      </c>
      <c r="AV176" s="41" t="s">
        <v>15</v>
      </c>
      <c r="AW176" s="4"/>
      <c r="AX176" s="3"/>
      <c r="AY176" s="171">
        <v>41848.824999999822</v>
      </c>
      <c r="AZ176" s="239" t="s">
        <v>1902</v>
      </c>
      <c r="BA176" s="3" t="s">
        <v>1428</v>
      </c>
      <c r="BB176" s="18"/>
      <c r="BC176"/>
      <c r="BE176" s="41" t="s">
        <v>27</v>
      </c>
      <c r="BF176" s="9"/>
      <c r="BG176" s="339"/>
      <c r="BH176" s="171">
        <v>47172.87499999936</v>
      </c>
      <c r="BI176" s="239" t="s">
        <v>2391</v>
      </c>
      <c r="BJ176" s="3" t="s">
        <v>1428</v>
      </c>
      <c r="BN176" s="219" t="s">
        <v>1652</v>
      </c>
      <c r="BO176" s="9"/>
      <c r="BP176" s="63"/>
      <c r="BQ176" s="171">
        <v>53299.362499999916</v>
      </c>
      <c r="BR176" s="239" t="s">
        <v>4688</v>
      </c>
      <c r="BS176" s="3" t="s">
        <v>1428</v>
      </c>
      <c r="BX176" s="352"/>
      <c r="BY176" s="18"/>
      <c r="BZ176" s="474"/>
      <c r="CA176" s="18"/>
      <c r="CF176" s="352"/>
      <c r="CG176" s="18"/>
      <c r="CH176" s="474"/>
      <c r="CI176" s="18"/>
      <c r="CJ176" s="18"/>
      <c r="CO176" s="352"/>
      <c r="CP176" s="18"/>
      <c r="CQ176" s="474"/>
      <c r="CR176" s="18"/>
      <c r="CS176" s="18"/>
      <c r="CX176" s="352"/>
      <c r="CY176" s="18"/>
      <c r="CZ176" s="474"/>
      <c r="DA176" s="18"/>
      <c r="DB176" s="18"/>
      <c r="DG176" s="352"/>
      <c r="DH176" s="18"/>
      <c r="DI176" s="474"/>
      <c r="DJ176" s="18"/>
      <c r="DK176" s="18"/>
      <c r="DP176" s="382"/>
      <c r="DQ176" s="1"/>
      <c r="DR176" s="475"/>
      <c r="DS176" s="1"/>
      <c r="DT176" s="1"/>
      <c r="DY176" s="352"/>
      <c r="DZ176" s="18"/>
      <c r="EA176" s="474"/>
      <c r="EB176" s="18"/>
      <c r="EC176" s="18"/>
      <c r="EH176" s="352"/>
      <c r="EI176" s="18"/>
      <c r="EJ176" s="474"/>
      <c r="EK176" s="18"/>
      <c r="EL176" s="18"/>
      <c r="EQ176" s="352"/>
      <c r="ER176" s="18"/>
      <c r="ES176" s="474"/>
      <c r="ET176" s="18"/>
      <c r="EU176" s="18"/>
      <c r="EZ176" s="352"/>
      <c r="FA176" s="18"/>
      <c r="FB176" s="474"/>
      <c r="FC176" s="18"/>
      <c r="FD176" s="18"/>
      <c r="FI176" s="352"/>
      <c r="FJ176" s="18"/>
      <c r="FK176" s="474"/>
      <c r="FL176" s="18"/>
      <c r="FM176" s="18"/>
      <c r="FR176" s="352"/>
      <c r="FS176" s="18"/>
      <c r="FT176" s="474"/>
      <c r="FU176" s="18"/>
      <c r="FV176" s="18"/>
      <c r="GA176" s="352"/>
      <c r="GB176" s="18"/>
      <c r="GC176" s="474"/>
      <c r="GD176" s="18"/>
      <c r="GE176" s="18"/>
      <c r="GJ176" s="352"/>
      <c r="GK176" s="18"/>
      <c r="GL176" s="474"/>
      <c r="GM176" s="18"/>
      <c r="GN176" s="18"/>
      <c r="HB176" s="352"/>
      <c r="HC176" s="18"/>
      <c r="HE176" s="18"/>
      <c r="HF176" s="18"/>
      <c r="HK176" s="352"/>
      <c r="HL176" s="18"/>
      <c r="HN176" s="18"/>
      <c r="HO176" s="18"/>
      <c r="HT176" s="18"/>
      <c r="HU176" s="476"/>
      <c r="HW176" s="18"/>
      <c r="HX176" s="18"/>
      <c r="HY176" s="18"/>
      <c r="IL176" s="352"/>
      <c r="IM176" s="18"/>
      <c r="IO176" s="18"/>
      <c r="IP176" s="18"/>
      <c r="IU176" s="352"/>
      <c r="IV176" s="18"/>
      <c r="IX176" s="18"/>
      <c r="IY176" s="18"/>
      <c r="JD176" s="18"/>
      <c r="JE176" s="18"/>
      <c r="JF176" s="474"/>
      <c r="JG176" s="18"/>
      <c r="JH176" s="18"/>
      <c r="JM176" s="477"/>
      <c r="JN176" s="478"/>
      <c r="JV176" s="477"/>
      <c r="JW176" s="478"/>
      <c r="JX176" s="479"/>
      <c r="JY176" s="478"/>
      <c r="JZ176" s="478"/>
      <c r="KE176" s="352"/>
      <c r="KF176" s="18"/>
      <c r="KH176" s="18"/>
      <c r="KI176" s="18"/>
      <c r="KN176" s="352"/>
      <c r="KO176" s="18"/>
      <c r="KW176" s="352"/>
      <c r="KX176" s="18"/>
      <c r="LF176" s="18"/>
      <c r="LG176" s="18"/>
      <c r="LH176" s="479"/>
      <c r="LI176" s="18"/>
      <c r="LJ176" s="18"/>
      <c r="LO176" s="477"/>
      <c r="LP176" s="478"/>
      <c r="LQ176" s="474"/>
      <c r="LR176" s="478"/>
      <c r="LS176" s="478"/>
      <c r="MG176" s="478"/>
      <c r="MH176" s="18"/>
      <c r="MI176" s="18"/>
      <c r="MJ176" s="481"/>
      <c r="ML176" s="18"/>
      <c r="MP176" s="352"/>
      <c r="MQ176" s="18"/>
      <c r="MR176" s="18"/>
      <c r="MS176" s="18"/>
      <c r="MT176" s="18"/>
      <c r="MY176" s="3"/>
      <c r="MZ176" s="3"/>
      <c r="NA176" s="489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1444</v>
      </c>
      <c r="X177" s="18"/>
      <c r="Z177" s="3"/>
      <c r="AD177" s="49" t="s">
        <v>217</v>
      </c>
      <c r="AF177" s="3"/>
      <c r="AG177" s="46"/>
      <c r="AI177" s="3"/>
      <c r="AM177" s="49" t="s">
        <v>805</v>
      </c>
      <c r="AR177" s="3"/>
      <c r="AV177" s="49" t="s">
        <v>1748</v>
      </c>
      <c r="AX177" s="18"/>
      <c r="AY177" s="89"/>
      <c r="AZ177" s="18"/>
      <c r="BA177" s="3"/>
      <c r="BB177" s="18"/>
      <c r="BC177"/>
      <c r="BE177" s="49" t="s">
        <v>2369</v>
      </c>
      <c r="BI177" s="18"/>
      <c r="BN177" s="49" t="s">
        <v>4690</v>
      </c>
      <c r="BO177" s="63"/>
      <c r="BP177" s="63"/>
      <c r="BQ177" s="89"/>
      <c r="BR177" s="59"/>
      <c r="BS177" s="59"/>
      <c r="BX177" s="481"/>
      <c r="BY177" s="18"/>
      <c r="BZ177" s="474"/>
      <c r="CA177" s="18"/>
      <c r="CF177" s="481"/>
      <c r="CG177" s="18"/>
      <c r="CH177" s="474"/>
      <c r="CI177" s="18"/>
      <c r="CJ177" s="18"/>
      <c r="CO177" s="481"/>
      <c r="CP177" s="18"/>
      <c r="CQ177" s="474"/>
      <c r="CR177" s="18"/>
      <c r="CS177" s="18"/>
      <c r="CX177" s="481"/>
      <c r="CY177" s="18"/>
      <c r="CZ177" s="474"/>
      <c r="DA177" s="18"/>
      <c r="DB177" s="18"/>
      <c r="DG177" s="481"/>
      <c r="DH177" s="18"/>
      <c r="DI177" s="474"/>
      <c r="DJ177" s="18"/>
      <c r="DK177" s="18"/>
      <c r="DP177" s="483"/>
      <c r="DQ177" s="1"/>
      <c r="DR177" s="475"/>
      <c r="DS177" s="1"/>
      <c r="DT177" s="1"/>
      <c r="DY177" s="481"/>
      <c r="DZ177" s="18"/>
      <c r="EA177" s="474"/>
      <c r="EB177" s="18"/>
      <c r="EC177" s="18"/>
      <c r="EH177" s="481"/>
      <c r="EI177" s="18"/>
      <c r="EJ177" s="474"/>
      <c r="EK177" s="18"/>
      <c r="EL177" s="18"/>
      <c r="EQ177" s="481"/>
      <c r="ER177" s="18"/>
      <c r="ES177" s="474"/>
      <c r="ET177" s="18"/>
      <c r="EU177" s="18"/>
      <c r="EZ177" s="481"/>
      <c r="FA177" s="18"/>
      <c r="FB177" s="474"/>
      <c r="FC177" s="18"/>
      <c r="FD177" s="18"/>
      <c r="FI177" s="481"/>
      <c r="FJ177" s="18"/>
      <c r="FK177" s="474"/>
      <c r="FL177" s="18"/>
      <c r="FM177" s="18"/>
      <c r="FR177" s="484"/>
      <c r="FS177" s="18"/>
      <c r="FT177" s="474"/>
      <c r="FU177" s="18"/>
      <c r="FV177" s="18"/>
      <c r="GA177" s="481"/>
      <c r="GB177" s="18"/>
      <c r="GC177" s="474"/>
      <c r="GD177" s="18"/>
      <c r="GE177" s="18"/>
      <c r="GJ177" s="481"/>
      <c r="GK177" s="18"/>
      <c r="GL177" s="474"/>
      <c r="GM177" s="18"/>
      <c r="GN177" s="18"/>
      <c r="HB177" s="484"/>
      <c r="HC177" s="18"/>
      <c r="HE177" s="18"/>
      <c r="HF177" s="18"/>
      <c r="HK177" s="484"/>
      <c r="HL177" s="18"/>
      <c r="HN177" s="18"/>
      <c r="HO177" s="18"/>
      <c r="HT177" s="18"/>
      <c r="HU177" s="476"/>
      <c r="HW177" s="18"/>
      <c r="HX177" s="18"/>
      <c r="HY177" s="18"/>
      <c r="IL177" s="481"/>
      <c r="IM177" s="18"/>
      <c r="IO177" s="18"/>
      <c r="IP177" s="18"/>
      <c r="IU177" s="484"/>
      <c r="IV177" s="18"/>
      <c r="IX177" s="18"/>
      <c r="IY177" s="18"/>
      <c r="JD177" s="18"/>
      <c r="JE177" s="18"/>
      <c r="JF177" s="474"/>
      <c r="JG177" s="18"/>
      <c r="JH177" s="18"/>
      <c r="JM177" s="481"/>
      <c r="JN177" s="478"/>
      <c r="JV177" s="481"/>
      <c r="JW177" s="478"/>
      <c r="JX177" s="479"/>
      <c r="JY177" s="478"/>
      <c r="JZ177" s="478"/>
      <c r="KE177" s="484"/>
      <c r="KF177" s="18"/>
      <c r="KH177" s="18"/>
      <c r="KI177" s="18"/>
      <c r="KN177" s="484"/>
      <c r="KO177" s="18"/>
      <c r="KW177" s="484"/>
      <c r="KX177" s="18"/>
      <c r="LF177" s="352"/>
      <c r="LG177" s="18"/>
      <c r="LH177" s="479"/>
      <c r="LI177" s="18"/>
      <c r="LJ177" s="18"/>
      <c r="LO177" s="481"/>
      <c r="LP177" s="478"/>
      <c r="LQ177" s="474"/>
      <c r="LR177" s="478"/>
      <c r="LS177" s="478"/>
      <c r="MG177" s="478"/>
      <c r="MH177" s="18"/>
      <c r="MI177" s="18"/>
      <c r="MJ177" s="481"/>
      <c r="ML177" s="18"/>
      <c r="MP177" s="484"/>
      <c r="MQ177" s="18"/>
      <c r="MR177" s="18"/>
      <c r="MS177" s="18"/>
      <c r="MT177" s="18"/>
      <c r="MY177" s="60"/>
      <c r="MZ177" s="3"/>
      <c r="NA177" s="489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9"/>
      <c r="K178" s="63"/>
      <c r="L178" s="41" t="s">
        <v>1</v>
      </c>
      <c r="O178" s="53">
        <v>15056</v>
      </c>
      <c r="P178" t="s">
        <v>243</v>
      </c>
      <c r="Q178" s="3" t="s">
        <v>1429</v>
      </c>
      <c r="U178" s="41" t="s">
        <v>4</v>
      </c>
      <c r="X178" s="53">
        <v>27513</v>
      </c>
      <c r="Y178" t="s">
        <v>267</v>
      </c>
      <c r="Z178" s="3" t="s">
        <v>1429</v>
      </c>
      <c r="AD178" s="41" t="s">
        <v>4</v>
      </c>
      <c r="AF178" s="3"/>
      <c r="AG178" s="46">
        <v>37571</v>
      </c>
      <c r="AH178" t="s">
        <v>401</v>
      </c>
      <c r="AI178" s="3" t="s">
        <v>1429</v>
      </c>
      <c r="AM178" s="41" t="s">
        <v>35</v>
      </c>
      <c r="AN178" s="3"/>
      <c r="AO178" s="3"/>
      <c r="AP178" s="171">
        <v>44624.487500000017</v>
      </c>
      <c r="AQ178" t="s">
        <v>1370</v>
      </c>
      <c r="AR178" s="3" t="s">
        <v>1429</v>
      </c>
      <c r="AV178" s="39" t="s">
        <v>144</v>
      </c>
      <c r="AW178" s="214"/>
      <c r="AX178" s="3"/>
      <c r="AY178" s="171">
        <v>41514.43750000016</v>
      </c>
      <c r="AZ178" s="239" t="s">
        <v>1903</v>
      </c>
      <c r="BA178" s="3" t="s">
        <v>1429</v>
      </c>
      <c r="BB178" s="18"/>
      <c r="BC178"/>
      <c r="BE178" s="40" t="s">
        <v>801</v>
      </c>
      <c r="BF178" s="3"/>
      <c r="BG178" s="339"/>
      <c r="BH178" s="171">
        <v>46374.874999999825</v>
      </c>
      <c r="BI178" s="239" t="s">
        <v>2392</v>
      </c>
      <c r="BJ178" s="3" t="s">
        <v>1429</v>
      </c>
      <c r="BN178" s="63" t="s">
        <v>747</v>
      </c>
      <c r="BO178" s="9"/>
      <c r="BP178" s="63"/>
      <c r="BQ178" s="171">
        <v>52982.7125000003</v>
      </c>
      <c r="BR178" s="239" t="s">
        <v>4689</v>
      </c>
      <c r="BS178" s="3" t="s">
        <v>1429</v>
      </c>
      <c r="BX178" s="18"/>
      <c r="BY178" s="18"/>
      <c r="BZ178" s="474"/>
      <c r="CA178" s="18"/>
      <c r="CF178" s="18"/>
      <c r="CG178" s="18"/>
      <c r="CH178" s="474"/>
      <c r="CI178" s="18"/>
      <c r="CJ178" s="18"/>
      <c r="CO178" s="18"/>
      <c r="CP178" s="18"/>
      <c r="CQ178" s="474"/>
      <c r="CR178" s="18"/>
      <c r="CS178" s="18"/>
      <c r="CX178" s="18"/>
      <c r="CY178" s="18"/>
      <c r="CZ178" s="474"/>
      <c r="DA178" s="18"/>
      <c r="DB178" s="18"/>
      <c r="DG178" s="18"/>
      <c r="DH178" s="18"/>
      <c r="DI178" s="474"/>
      <c r="DJ178" s="18"/>
      <c r="DK178" s="18"/>
      <c r="DP178" s="1"/>
      <c r="DQ178" s="1"/>
      <c r="DR178" s="475"/>
      <c r="DS178" s="1"/>
      <c r="DT178" s="1"/>
      <c r="DY178" s="18"/>
      <c r="DZ178" s="18"/>
      <c r="EA178" s="474"/>
      <c r="EB178" s="18"/>
      <c r="EC178" s="18"/>
      <c r="EH178" s="18"/>
      <c r="EI178" s="18"/>
      <c r="EJ178" s="474"/>
      <c r="EK178" s="18"/>
      <c r="EL178" s="18"/>
      <c r="EQ178" s="18"/>
      <c r="ER178" s="18"/>
      <c r="ES178" s="474"/>
      <c r="ET178" s="18"/>
      <c r="EU178" s="18"/>
      <c r="EZ178" s="18"/>
      <c r="FA178" s="18"/>
      <c r="FB178" s="474"/>
      <c r="FC178" s="18"/>
      <c r="FD178" s="18"/>
      <c r="FI178" s="18"/>
      <c r="FJ178" s="18"/>
      <c r="FK178" s="474"/>
      <c r="FL178" s="18"/>
      <c r="FM178" s="18"/>
      <c r="FR178" s="18"/>
      <c r="FS178" s="18"/>
      <c r="FT178" s="474"/>
      <c r="FU178" s="18"/>
      <c r="FV178" s="18"/>
      <c r="GA178" s="18"/>
      <c r="GB178" s="18"/>
      <c r="GC178" s="474"/>
      <c r="GD178" s="18"/>
      <c r="GE178" s="18"/>
      <c r="GJ178" s="18"/>
      <c r="GK178" s="18"/>
      <c r="GL178" s="474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6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2"/>
      <c r="JE178" s="18"/>
      <c r="JF178" s="474"/>
      <c r="JG178" s="18"/>
      <c r="JH178" s="18"/>
      <c r="JM178" s="478"/>
      <c r="JN178" s="478"/>
      <c r="JV178" s="478"/>
      <c r="JW178" s="478"/>
      <c r="JX178" s="479"/>
      <c r="JY178" s="478"/>
      <c r="JZ178" s="478"/>
      <c r="KE178" s="18"/>
      <c r="KF178" s="18"/>
      <c r="KH178" s="18"/>
      <c r="KI178" s="18"/>
      <c r="KN178" s="18"/>
      <c r="KO178" s="18"/>
      <c r="KW178" s="18"/>
      <c r="KX178" s="18"/>
      <c r="LF178" s="352"/>
      <c r="LG178" s="18"/>
      <c r="LH178" s="479"/>
      <c r="LI178" s="18"/>
      <c r="LJ178" s="18"/>
      <c r="LO178" s="478"/>
      <c r="LP178" s="478"/>
      <c r="LQ178" s="474"/>
      <c r="LR178" s="478"/>
      <c r="LS178" s="478"/>
      <c r="MG178" s="478"/>
      <c r="MH178" s="18"/>
      <c r="MI178" s="18"/>
      <c r="MJ178" s="481"/>
      <c r="ML178" s="18"/>
      <c r="MP178" s="18"/>
      <c r="MQ178" s="18"/>
      <c r="MR178" s="18"/>
      <c r="MS178" s="18"/>
      <c r="MT178" s="18"/>
      <c r="MY178" s="60"/>
      <c r="MZ178" s="3"/>
      <c r="NA178" s="489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9"/>
      <c r="K179" s="63"/>
      <c r="L179" s="49">
        <v>2016</v>
      </c>
      <c r="O179" s="18"/>
      <c r="Q179" s="3"/>
      <c r="U179" s="49" t="s">
        <v>1444</v>
      </c>
      <c r="X179" s="18"/>
      <c r="Z179" s="3"/>
      <c r="AD179" s="49" t="s">
        <v>217</v>
      </c>
      <c r="AF179" s="3"/>
      <c r="AG179" s="46"/>
      <c r="AI179" s="3"/>
      <c r="AM179" s="49" t="s">
        <v>805</v>
      </c>
      <c r="AN179" s="3"/>
      <c r="AO179" s="3"/>
      <c r="AR179" s="3"/>
      <c r="AV179" s="48" t="s">
        <v>1748</v>
      </c>
      <c r="AX179" s="18"/>
      <c r="AY179" s="89"/>
      <c r="AZ179" s="18"/>
      <c r="BA179" s="3"/>
      <c r="BB179" s="18"/>
      <c r="BC179"/>
      <c r="BE179" s="49" t="s">
        <v>2388</v>
      </c>
      <c r="BI179" s="18"/>
      <c r="BN179" s="49" t="s">
        <v>4670</v>
      </c>
      <c r="BO179" s="9"/>
      <c r="BP179" s="63"/>
      <c r="BQ179" s="89"/>
      <c r="BR179" s="59"/>
      <c r="BS179" s="59"/>
      <c r="BX179" s="18"/>
      <c r="BY179" s="18"/>
      <c r="BZ179" s="474"/>
      <c r="CA179" s="18"/>
      <c r="CF179" s="18"/>
      <c r="CG179" s="18"/>
      <c r="CH179" s="474"/>
      <c r="CI179" s="18"/>
      <c r="CJ179" s="18"/>
      <c r="CO179" s="18"/>
      <c r="CP179" s="18"/>
      <c r="CQ179" s="474"/>
      <c r="CR179" s="18"/>
      <c r="CS179" s="18"/>
      <c r="CX179" s="18"/>
      <c r="CY179" s="18"/>
      <c r="CZ179" s="474"/>
      <c r="DA179" s="18"/>
      <c r="DB179" s="18"/>
      <c r="DG179" s="18"/>
      <c r="DH179" s="18"/>
      <c r="DI179" s="474"/>
      <c r="DJ179" s="18"/>
      <c r="DK179" s="18"/>
      <c r="DP179" s="1"/>
      <c r="DQ179" s="1"/>
      <c r="DR179" s="475"/>
      <c r="DS179" s="1"/>
      <c r="DT179" s="1"/>
      <c r="DY179" s="18"/>
      <c r="DZ179" s="18"/>
      <c r="EA179" s="474"/>
      <c r="EB179" s="18"/>
      <c r="EC179" s="18"/>
      <c r="EH179" s="18"/>
      <c r="EI179" s="18"/>
      <c r="EJ179" s="474"/>
      <c r="EK179" s="18"/>
      <c r="EL179" s="18"/>
      <c r="EQ179" s="18"/>
      <c r="ER179" s="18"/>
      <c r="ES179" s="474"/>
      <c r="ET179" s="18"/>
      <c r="EU179" s="18"/>
      <c r="EZ179" s="18"/>
      <c r="FA179" s="18"/>
      <c r="FB179" s="474"/>
      <c r="FC179" s="18"/>
      <c r="FD179" s="18"/>
      <c r="FI179" s="18"/>
      <c r="FJ179" s="18"/>
      <c r="FK179" s="474"/>
      <c r="FL179" s="18"/>
      <c r="FM179" s="18"/>
      <c r="FR179" s="18"/>
      <c r="FS179" s="18"/>
      <c r="FT179" s="474"/>
      <c r="FU179" s="18"/>
      <c r="FV179" s="18"/>
      <c r="GA179" s="18"/>
      <c r="GB179" s="18"/>
      <c r="GC179" s="474"/>
      <c r="GD179" s="18"/>
      <c r="GE179" s="18"/>
      <c r="GJ179" s="18"/>
      <c r="GK179" s="18"/>
      <c r="GL179" s="474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6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2"/>
      <c r="JE179" s="18"/>
      <c r="JF179" s="474"/>
      <c r="JG179" s="18"/>
      <c r="JH179" s="18"/>
      <c r="JM179" s="478"/>
      <c r="JN179" s="478"/>
      <c r="JV179" s="478"/>
      <c r="JW179" s="478"/>
      <c r="JX179" s="479"/>
      <c r="JY179" s="478"/>
      <c r="JZ179" s="478"/>
      <c r="KE179" s="18"/>
      <c r="KF179" s="18"/>
      <c r="KH179" s="18"/>
      <c r="KI179" s="18"/>
      <c r="KN179" s="18"/>
      <c r="KO179" s="18"/>
      <c r="KW179" s="18"/>
      <c r="KX179" s="18"/>
      <c r="LF179" s="484"/>
      <c r="LG179" s="18"/>
      <c r="LH179" s="479"/>
      <c r="LI179" s="18"/>
      <c r="LJ179" s="18"/>
      <c r="LO179" s="478"/>
      <c r="LP179" s="478"/>
      <c r="LQ179" s="474"/>
      <c r="LR179" s="478"/>
      <c r="LS179" s="478"/>
      <c r="MG179" s="478"/>
      <c r="MH179" s="18"/>
      <c r="MI179" s="18"/>
      <c r="MJ179" s="481"/>
      <c r="ML179" s="18"/>
      <c r="MP179" s="18"/>
      <c r="MQ179" s="18"/>
      <c r="MR179" s="18"/>
      <c r="MS179" s="18"/>
      <c r="MT179" s="18"/>
      <c r="MY179" s="486"/>
      <c r="MZ179" s="3"/>
      <c r="NA179" s="489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9"/>
      <c r="K180" s="63"/>
      <c r="L180" s="41" t="s">
        <v>4</v>
      </c>
      <c r="O180" s="53">
        <v>14214</v>
      </c>
      <c r="P180" t="s">
        <v>244</v>
      </c>
      <c r="Q180" s="3" t="s">
        <v>1430</v>
      </c>
      <c r="U180" s="39" t="s">
        <v>143</v>
      </c>
      <c r="X180" s="53">
        <v>25299</v>
      </c>
      <c r="Y180" t="s">
        <v>268</v>
      </c>
      <c r="Z180" s="3" t="s">
        <v>1430</v>
      </c>
      <c r="AD180" s="39" t="s">
        <v>142</v>
      </c>
      <c r="AG180" s="46">
        <v>36223</v>
      </c>
      <c r="AH180" t="s">
        <v>402</v>
      </c>
      <c r="AI180" s="3" t="s">
        <v>1430</v>
      </c>
      <c r="AM180" s="39" t="s">
        <v>144</v>
      </c>
      <c r="AN180" s="9"/>
      <c r="AO180" s="3"/>
      <c r="AP180" s="171">
        <v>42530.512500000084</v>
      </c>
      <c r="AQ180" t="s">
        <v>1371</v>
      </c>
      <c r="AR180" s="3" t="s">
        <v>1430</v>
      </c>
      <c r="AV180" s="40" t="s">
        <v>162</v>
      </c>
      <c r="AW180" s="9"/>
      <c r="AX180" s="3"/>
      <c r="AY180" s="171">
        <v>41436.274999999951</v>
      </c>
      <c r="AZ180" s="239" t="s">
        <v>1904</v>
      </c>
      <c r="BA180" s="3" t="s">
        <v>1430</v>
      </c>
      <c r="BB180" s="18"/>
      <c r="BC180"/>
      <c r="BE180" s="41" t="s">
        <v>23</v>
      </c>
      <c r="BF180" s="9"/>
      <c r="BG180" s="339"/>
      <c r="BH180" s="171">
        <v>46370.587500000292</v>
      </c>
      <c r="BI180" s="239" t="s">
        <v>2393</v>
      </c>
      <c r="BJ180" s="3" t="s">
        <v>1430</v>
      </c>
      <c r="BN180" s="63" t="s">
        <v>141</v>
      </c>
      <c r="BQ180" s="171">
        <v>52952.074999999815</v>
      </c>
      <c r="BR180" s="239" t="s">
        <v>4691</v>
      </c>
      <c r="BS180" s="3" t="s">
        <v>1430</v>
      </c>
      <c r="BX180" s="352"/>
      <c r="BY180" s="18"/>
      <c r="BZ180" s="474"/>
      <c r="CA180" s="18"/>
      <c r="CF180" s="352"/>
      <c r="CG180" s="18"/>
      <c r="CH180" s="474"/>
      <c r="CI180" s="18"/>
      <c r="CJ180" s="18"/>
      <c r="CO180" s="352"/>
      <c r="CP180" s="18"/>
      <c r="CQ180" s="474"/>
      <c r="CR180" s="18"/>
      <c r="CS180" s="18"/>
      <c r="CX180" s="352"/>
      <c r="CY180" s="18"/>
      <c r="CZ180" s="474"/>
      <c r="DA180" s="18"/>
      <c r="DB180" s="18"/>
      <c r="DG180" s="352"/>
      <c r="DH180" s="18"/>
      <c r="DI180" s="474"/>
      <c r="DJ180" s="18"/>
      <c r="DK180" s="18"/>
      <c r="DP180" s="382"/>
      <c r="DQ180" s="1"/>
      <c r="DR180" s="475"/>
      <c r="DS180" s="1"/>
      <c r="DT180" s="1"/>
      <c r="DY180" s="352"/>
      <c r="DZ180" s="18"/>
      <c r="EA180" s="474"/>
      <c r="EB180" s="18"/>
      <c r="EC180" s="18"/>
      <c r="EH180" s="352"/>
      <c r="EI180" s="18"/>
      <c r="EJ180" s="474"/>
      <c r="EK180" s="18"/>
      <c r="EL180" s="18"/>
      <c r="EQ180" s="352"/>
      <c r="ER180" s="18"/>
      <c r="ES180" s="474"/>
      <c r="ET180" s="18"/>
      <c r="EU180" s="18"/>
      <c r="EZ180" s="352"/>
      <c r="FA180" s="18"/>
      <c r="FB180" s="474"/>
      <c r="FC180" s="18"/>
      <c r="FD180" s="18"/>
      <c r="FI180" s="352"/>
      <c r="FJ180" s="18"/>
      <c r="FK180" s="474"/>
      <c r="FL180" s="18"/>
      <c r="FM180" s="18"/>
      <c r="FR180" s="352"/>
      <c r="FS180" s="18"/>
      <c r="FT180" s="474"/>
      <c r="FU180" s="18"/>
      <c r="FV180" s="18"/>
      <c r="GA180" s="352"/>
      <c r="GB180" s="18"/>
      <c r="GC180" s="474"/>
      <c r="GD180" s="18"/>
      <c r="GE180" s="18"/>
      <c r="GJ180" s="352"/>
      <c r="GK180" s="18"/>
      <c r="GL180" s="474"/>
      <c r="GM180" s="18"/>
      <c r="GN180" s="18"/>
      <c r="HB180" s="352"/>
      <c r="HC180" s="18"/>
      <c r="HE180" s="18"/>
      <c r="HF180" s="18"/>
      <c r="HK180" s="352"/>
      <c r="HL180" s="18"/>
      <c r="HN180" s="18"/>
      <c r="HO180" s="18"/>
      <c r="HT180" s="18"/>
      <c r="HU180" s="476"/>
      <c r="HW180" s="18"/>
      <c r="HX180" s="18"/>
      <c r="HY180" s="18"/>
      <c r="IL180" s="352"/>
      <c r="IM180" s="18"/>
      <c r="IO180" s="18"/>
      <c r="IP180" s="18"/>
      <c r="IU180" s="352"/>
      <c r="IV180" s="18"/>
      <c r="IX180" s="18"/>
      <c r="IY180" s="18"/>
      <c r="JD180" s="481"/>
      <c r="JE180" s="18"/>
      <c r="JF180" s="474"/>
      <c r="JG180" s="18"/>
      <c r="JH180" s="18"/>
      <c r="JM180" s="477"/>
      <c r="JN180" s="478"/>
      <c r="JV180" s="477"/>
      <c r="JW180" s="478"/>
      <c r="JX180" s="479"/>
      <c r="JY180" s="478"/>
      <c r="JZ180" s="478"/>
      <c r="KE180" s="352"/>
      <c r="KF180" s="18"/>
      <c r="KH180" s="18"/>
      <c r="KI180" s="18"/>
      <c r="KN180" s="352"/>
      <c r="KO180" s="18"/>
      <c r="KW180" s="352"/>
      <c r="KX180" s="18"/>
      <c r="LF180" s="484"/>
      <c r="LG180" s="18"/>
      <c r="LH180" s="479"/>
      <c r="LI180" s="18"/>
      <c r="LJ180" s="18"/>
      <c r="LO180" s="477"/>
      <c r="LP180" s="478"/>
      <c r="LQ180" s="474"/>
      <c r="LR180" s="478"/>
      <c r="LS180" s="478"/>
      <c r="MG180" s="478"/>
      <c r="MH180" s="18"/>
      <c r="MI180" s="18"/>
      <c r="MJ180" s="481"/>
      <c r="ML180" s="18"/>
      <c r="MP180" s="352"/>
      <c r="MQ180" s="18"/>
      <c r="MR180" s="18"/>
      <c r="MS180" s="18"/>
      <c r="MT180" s="18"/>
      <c r="MY180" s="486"/>
      <c r="MZ180" s="63"/>
      <c r="NA180" s="489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9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220</v>
      </c>
      <c r="AG181" s="46"/>
      <c r="AI181" s="3"/>
      <c r="AM181" s="48" t="s">
        <v>807</v>
      </c>
      <c r="AN181" s="3"/>
      <c r="AO181" s="3"/>
      <c r="AR181" s="3"/>
      <c r="AV181" s="48" t="s">
        <v>1746</v>
      </c>
      <c r="AX181" s="18"/>
      <c r="AY181" s="89"/>
      <c r="AZ181" s="18"/>
      <c r="BA181" s="3"/>
      <c r="BB181" s="18"/>
      <c r="BC181"/>
      <c r="BE181" s="49" t="s">
        <v>2369</v>
      </c>
      <c r="BI181" s="18"/>
      <c r="BN181" s="49" t="s">
        <v>4670</v>
      </c>
      <c r="BQ181" s="89"/>
      <c r="BX181" s="352"/>
      <c r="BY181" s="18"/>
      <c r="BZ181" s="474"/>
      <c r="CA181" s="18"/>
      <c r="CF181" s="352"/>
      <c r="CG181" s="18"/>
      <c r="CH181" s="474"/>
      <c r="CI181" s="18"/>
      <c r="CJ181" s="18"/>
      <c r="CO181" s="352"/>
      <c r="CP181" s="18"/>
      <c r="CQ181" s="474"/>
      <c r="CR181" s="18"/>
      <c r="CS181" s="18"/>
      <c r="CX181" s="352"/>
      <c r="CY181" s="18"/>
      <c r="CZ181" s="474"/>
      <c r="DA181" s="18"/>
      <c r="DB181" s="18"/>
      <c r="DG181" s="352"/>
      <c r="DH181" s="18"/>
      <c r="DI181" s="474"/>
      <c r="DJ181" s="18"/>
      <c r="DK181" s="18"/>
      <c r="DP181" s="382"/>
      <c r="DQ181" s="1"/>
      <c r="DR181" s="475"/>
      <c r="DS181" s="1"/>
      <c r="DT181" s="1"/>
      <c r="DY181" s="352"/>
      <c r="DZ181" s="18"/>
      <c r="EA181" s="474"/>
      <c r="EB181" s="18"/>
      <c r="EC181" s="18"/>
      <c r="EH181" s="352"/>
      <c r="EI181" s="18"/>
      <c r="EJ181" s="474"/>
      <c r="EK181" s="18"/>
      <c r="EL181" s="18"/>
      <c r="EQ181" s="352"/>
      <c r="ER181" s="18"/>
      <c r="ES181" s="474"/>
      <c r="ET181" s="18"/>
      <c r="EU181" s="18"/>
      <c r="EZ181" s="352"/>
      <c r="FA181" s="18"/>
      <c r="FB181" s="474"/>
      <c r="FC181" s="18"/>
      <c r="FD181" s="18"/>
      <c r="FI181" s="352"/>
      <c r="FJ181" s="18"/>
      <c r="FK181" s="474"/>
      <c r="FL181" s="18"/>
      <c r="FM181" s="18"/>
      <c r="FR181" s="352"/>
      <c r="FS181" s="18"/>
      <c r="FT181" s="474"/>
      <c r="FU181" s="18"/>
      <c r="FV181" s="18"/>
      <c r="GA181" s="352"/>
      <c r="GB181" s="18"/>
      <c r="GC181" s="474"/>
      <c r="GD181" s="18"/>
      <c r="GE181" s="18"/>
      <c r="GJ181" s="352"/>
      <c r="GK181" s="18"/>
      <c r="GL181" s="474"/>
      <c r="GM181" s="18"/>
      <c r="GN181" s="18"/>
      <c r="HB181" s="352"/>
      <c r="HC181" s="18"/>
      <c r="HE181" s="18"/>
      <c r="HF181" s="18"/>
      <c r="HK181" s="352"/>
      <c r="HL181" s="18"/>
      <c r="HN181" s="18"/>
      <c r="HO181" s="18"/>
      <c r="HT181" s="18"/>
      <c r="HU181" s="476"/>
      <c r="HW181" s="18"/>
      <c r="HX181" s="18"/>
      <c r="HY181" s="18"/>
      <c r="IL181" s="352"/>
      <c r="IM181" s="18"/>
      <c r="IO181" s="18"/>
      <c r="IP181" s="18"/>
      <c r="IU181" s="352"/>
      <c r="IV181" s="18"/>
      <c r="IX181" s="18"/>
      <c r="IY181" s="18"/>
      <c r="JD181" s="481"/>
      <c r="JE181" s="18"/>
      <c r="JF181" s="474"/>
      <c r="JG181" s="18"/>
      <c r="JH181" s="18"/>
      <c r="JM181" s="477"/>
      <c r="JN181" s="478"/>
      <c r="JV181" s="477"/>
      <c r="JW181" s="478"/>
      <c r="JX181" s="479"/>
      <c r="JY181" s="478"/>
      <c r="JZ181" s="478"/>
      <c r="KE181" s="352"/>
      <c r="KF181" s="18"/>
      <c r="KH181" s="18"/>
      <c r="KI181" s="18"/>
      <c r="KN181" s="352"/>
      <c r="KO181" s="18"/>
      <c r="KW181" s="352"/>
      <c r="KX181" s="18"/>
      <c r="LF181" s="484"/>
      <c r="LG181" s="18"/>
      <c r="LH181" s="479"/>
      <c r="LI181" s="18"/>
      <c r="LJ181" s="18"/>
      <c r="LO181" s="477"/>
      <c r="LP181" s="478"/>
      <c r="LQ181" s="474"/>
      <c r="LR181" s="478"/>
      <c r="LS181" s="478"/>
      <c r="MG181" s="478"/>
      <c r="MH181" s="18"/>
      <c r="MI181" s="18"/>
      <c r="MJ181" s="481"/>
      <c r="ML181" s="18"/>
      <c r="MP181" s="352"/>
      <c r="MQ181" s="18"/>
      <c r="MR181" s="18"/>
      <c r="MS181" s="18"/>
      <c r="MT181" s="18"/>
      <c r="MY181" s="486"/>
      <c r="MZ181" s="63"/>
      <c r="NA181" s="489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9"/>
      <c r="K182" s="63"/>
      <c r="L182" s="40" t="s">
        <v>180</v>
      </c>
      <c r="O182" s="53">
        <v>5561</v>
      </c>
      <c r="P182" t="s">
        <v>245</v>
      </c>
      <c r="Q182" s="3" t="s">
        <v>1431</v>
      </c>
      <c r="U182" s="39" t="s">
        <v>144</v>
      </c>
      <c r="X182" s="53">
        <v>21421</v>
      </c>
      <c r="Y182" t="s">
        <v>269</v>
      </c>
      <c r="Z182" s="3" t="s">
        <v>1431</v>
      </c>
      <c r="AD182" s="40" t="s">
        <v>141</v>
      </c>
      <c r="AG182" s="46">
        <v>36067</v>
      </c>
      <c r="AH182" t="s">
        <v>403</v>
      </c>
      <c r="AI182" s="3" t="s">
        <v>1431</v>
      </c>
      <c r="AM182" s="40" t="s">
        <v>154</v>
      </c>
      <c r="AN182" s="9"/>
      <c r="AO182" s="3"/>
      <c r="AP182" s="171">
        <v>41494.724999999948</v>
      </c>
      <c r="AQ182" t="s">
        <v>1372</v>
      </c>
      <c r="AR182" s="3" t="s">
        <v>1431</v>
      </c>
      <c r="AV182" s="41" t="s">
        <v>13</v>
      </c>
      <c r="AW182" s="9"/>
      <c r="AX182" s="3"/>
      <c r="AY182" s="171">
        <v>41023.299999999974</v>
      </c>
      <c r="AZ182" s="239" t="s">
        <v>1905</v>
      </c>
      <c r="BA182" s="3" t="s">
        <v>1431</v>
      </c>
      <c r="BB182" s="18"/>
      <c r="BC182"/>
      <c r="BE182" s="40" t="s">
        <v>750</v>
      </c>
      <c r="BF182" s="3"/>
      <c r="BG182" s="339"/>
      <c r="BH182" s="171">
        <v>45916.074999999924</v>
      </c>
      <c r="BI182" s="239" t="s">
        <v>2394</v>
      </c>
      <c r="BJ182" s="3" t="s">
        <v>1431</v>
      </c>
      <c r="BN182" s="63" t="s">
        <v>749</v>
      </c>
      <c r="BQ182" s="171">
        <v>52872.850000000173</v>
      </c>
      <c r="BR182" s="239" t="s">
        <v>4692</v>
      </c>
      <c r="BS182" s="3" t="s">
        <v>1431</v>
      </c>
      <c r="BX182" s="481"/>
      <c r="BY182" s="18"/>
      <c r="BZ182" s="474"/>
      <c r="CA182" s="18"/>
      <c r="CF182" s="481"/>
      <c r="CG182" s="18"/>
      <c r="CH182" s="474"/>
      <c r="CI182" s="18"/>
      <c r="CJ182" s="18"/>
      <c r="CO182" s="481"/>
      <c r="CP182" s="18"/>
      <c r="CQ182" s="474"/>
      <c r="CR182" s="18"/>
      <c r="CS182" s="18"/>
      <c r="CX182" s="481"/>
      <c r="CY182" s="18"/>
      <c r="CZ182" s="474"/>
      <c r="DA182" s="18"/>
      <c r="DB182" s="18"/>
      <c r="DG182" s="481"/>
      <c r="DH182" s="18"/>
      <c r="DI182" s="474"/>
      <c r="DJ182" s="18"/>
      <c r="DK182" s="18"/>
      <c r="DP182" s="483"/>
      <c r="DQ182" s="1"/>
      <c r="DR182" s="475"/>
      <c r="DS182" s="1"/>
      <c r="DT182" s="1"/>
      <c r="DY182" s="481"/>
      <c r="DZ182" s="18"/>
      <c r="EA182" s="474"/>
      <c r="EB182" s="18"/>
      <c r="EC182" s="18"/>
      <c r="EH182" s="481"/>
      <c r="EI182" s="18"/>
      <c r="EJ182" s="474"/>
      <c r="EK182" s="18"/>
      <c r="EL182" s="18"/>
      <c r="EQ182" s="481"/>
      <c r="ER182" s="18"/>
      <c r="ES182" s="474"/>
      <c r="ET182" s="18"/>
      <c r="EU182" s="18"/>
      <c r="EZ182" s="481"/>
      <c r="FA182" s="18"/>
      <c r="FB182" s="474"/>
      <c r="FC182" s="18"/>
      <c r="FD182" s="18"/>
      <c r="FI182" s="481"/>
      <c r="FJ182" s="18"/>
      <c r="FK182" s="474"/>
      <c r="FL182" s="18"/>
      <c r="FM182" s="18"/>
      <c r="FR182" s="484"/>
      <c r="FS182" s="18"/>
      <c r="FT182" s="474"/>
      <c r="FU182" s="18"/>
      <c r="FV182" s="18"/>
      <c r="GA182" s="481"/>
      <c r="GB182" s="18"/>
      <c r="GC182" s="474"/>
      <c r="GD182" s="18"/>
      <c r="GE182" s="18"/>
      <c r="GJ182" s="481"/>
      <c r="GK182" s="18"/>
      <c r="GL182" s="474"/>
      <c r="GM182" s="18"/>
      <c r="GN182" s="18"/>
      <c r="HB182" s="484"/>
      <c r="HC182" s="18"/>
      <c r="HE182" s="18"/>
      <c r="HF182" s="18"/>
      <c r="HK182" s="484"/>
      <c r="HL182" s="18"/>
      <c r="HN182" s="18"/>
      <c r="HO182" s="18"/>
      <c r="HT182" s="18"/>
      <c r="HU182" s="476"/>
      <c r="HW182" s="18"/>
      <c r="HX182" s="18"/>
      <c r="HY182" s="18"/>
      <c r="IL182" s="481"/>
      <c r="IM182" s="18"/>
      <c r="IO182" s="18"/>
      <c r="IP182" s="18"/>
      <c r="IU182" s="484"/>
      <c r="IV182" s="18"/>
      <c r="IX182" s="18"/>
      <c r="IY182" s="18"/>
      <c r="JD182" s="481"/>
      <c r="JE182" s="18"/>
      <c r="JF182" s="474"/>
      <c r="JG182" s="18"/>
      <c r="JH182" s="18"/>
      <c r="JM182" s="481"/>
      <c r="JN182" s="478"/>
      <c r="JV182" s="481"/>
      <c r="JW182" s="478"/>
      <c r="JX182" s="479"/>
      <c r="JY182" s="478"/>
      <c r="JZ182" s="478"/>
      <c r="KE182" s="484"/>
      <c r="KF182" s="18"/>
      <c r="KH182" s="18"/>
      <c r="KI182" s="18"/>
      <c r="KN182" s="484"/>
      <c r="KO182" s="18"/>
      <c r="KW182" s="484"/>
      <c r="KX182" s="18"/>
      <c r="LF182" s="18"/>
      <c r="LG182" s="18"/>
      <c r="LH182" s="479"/>
      <c r="LI182" s="18"/>
      <c r="LJ182" s="18"/>
      <c r="LO182" s="481"/>
      <c r="LP182" s="478"/>
      <c r="LQ182" s="474"/>
      <c r="LR182" s="478"/>
      <c r="LS182" s="478"/>
      <c r="MG182" s="478"/>
      <c r="MH182" s="18"/>
      <c r="MI182" s="18"/>
      <c r="MJ182" s="481"/>
      <c r="ML182" s="18"/>
      <c r="MP182" s="484"/>
      <c r="MQ182" s="18"/>
      <c r="MR182" s="18"/>
      <c r="MS182" s="18"/>
      <c r="MT182" s="18"/>
      <c r="MY182" s="3"/>
      <c r="MZ182" s="63"/>
      <c r="NA182" s="489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9"/>
      <c r="K183" s="63"/>
      <c r="L183" s="48" t="s">
        <v>221</v>
      </c>
      <c r="O183" s="53"/>
      <c r="Q183" s="3"/>
      <c r="U183" s="48">
        <v>2017</v>
      </c>
      <c r="X183" s="18"/>
      <c r="Z183" s="3"/>
      <c r="AD183" s="48" t="s">
        <v>220</v>
      </c>
      <c r="AG183" s="46"/>
      <c r="AI183" s="3"/>
      <c r="AM183" s="48" t="s">
        <v>806</v>
      </c>
      <c r="AN183" s="3"/>
      <c r="AO183" s="3"/>
      <c r="AR183" s="3"/>
      <c r="AV183" s="49" t="s">
        <v>1748</v>
      </c>
      <c r="AX183" s="18"/>
      <c r="AY183" s="89"/>
      <c r="AZ183" s="18"/>
      <c r="BA183" s="3"/>
      <c r="BB183" s="18"/>
      <c r="BC183"/>
      <c r="BE183" s="49" t="s">
        <v>2388</v>
      </c>
      <c r="BI183" s="18"/>
      <c r="BN183" s="49" t="s">
        <v>4670</v>
      </c>
      <c r="BQ183" s="89"/>
      <c r="BX183" s="481"/>
      <c r="BY183" s="18"/>
      <c r="BZ183" s="474"/>
      <c r="CA183" s="18"/>
      <c r="CF183" s="481"/>
      <c r="CG183" s="18"/>
      <c r="CH183" s="474"/>
      <c r="CI183" s="18"/>
      <c r="CJ183" s="18"/>
      <c r="CO183" s="481"/>
      <c r="CP183" s="18"/>
      <c r="CQ183" s="474"/>
      <c r="CR183" s="18"/>
      <c r="CS183" s="18"/>
      <c r="CX183" s="481"/>
      <c r="CY183" s="18"/>
      <c r="CZ183" s="474"/>
      <c r="DA183" s="18"/>
      <c r="DB183" s="18"/>
      <c r="DG183" s="481"/>
      <c r="DH183" s="18"/>
      <c r="DI183" s="474"/>
      <c r="DJ183" s="18"/>
      <c r="DK183" s="18"/>
      <c r="DP183" s="483"/>
      <c r="DQ183" s="1"/>
      <c r="DR183" s="475"/>
      <c r="DS183" s="1"/>
      <c r="DT183" s="1"/>
      <c r="DY183" s="481"/>
      <c r="DZ183" s="18"/>
      <c r="EA183" s="474"/>
      <c r="EB183" s="18"/>
      <c r="EC183" s="18"/>
      <c r="EH183" s="481"/>
      <c r="EI183" s="18"/>
      <c r="EJ183" s="474"/>
      <c r="EK183" s="18"/>
      <c r="EL183" s="18"/>
      <c r="EQ183" s="481"/>
      <c r="ER183" s="18"/>
      <c r="ES183" s="474"/>
      <c r="ET183" s="18"/>
      <c r="EU183" s="18"/>
      <c r="EZ183" s="481"/>
      <c r="FA183" s="18"/>
      <c r="FB183" s="474"/>
      <c r="FC183" s="18"/>
      <c r="FD183" s="18"/>
      <c r="FI183" s="481"/>
      <c r="FJ183" s="18"/>
      <c r="FK183" s="474"/>
      <c r="FL183" s="18"/>
      <c r="FM183" s="18"/>
      <c r="FR183" s="484"/>
      <c r="FS183" s="18"/>
      <c r="FT183" s="474"/>
      <c r="FU183" s="18"/>
      <c r="FV183" s="18"/>
      <c r="GA183" s="481"/>
      <c r="GB183" s="18"/>
      <c r="GC183" s="474"/>
      <c r="GD183" s="18"/>
      <c r="GE183" s="18"/>
      <c r="GJ183" s="481"/>
      <c r="GK183" s="18"/>
      <c r="GL183" s="474"/>
      <c r="GM183" s="18"/>
      <c r="GN183" s="18"/>
      <c r="HB183" s="484"/>
      <c r="HC183" s="18"/>
      <c r="HE183" s="18"/>
      <c r="HF183" s="18"/>
      <c r="HK183" s="484"/>
      <c r="HL183" s="18"/>
      <c r="HN183" s="18"/>
      <c r="HO183" s="18"/>
      <c r="HT183" s="18"/>
      <c r="HU183" s="476"/>
      <c r="HW183" s="18"/>
      <c r="HX183" s="18"/>
      <c r="HY183" s="18"/>
      <c r="IL183" s="481"/>
      <c r="IM183" s="18"/>
      <c r="IO183" s="18"/>
      <c r="IP183" s="18"/>
      <c r="IU183" s="484"/>
      <c r="IV183" s="18"/>
      <c r="IX183" s="18"/>
      <c r="IY183" s="18"/>
      <c r="JD183" s="18"/>
      <c r="JE183" s="18"/>
      <c r="JF183" s="474"/>
      <c r="JG183" s="18"/>
      <c r="JH183" s="18"/>
      <c r="JM183" s="481"/>
      <c r="JN183" s="478"/>
      <c r="JV183" s="481"/>
      <c r="JW183" s="478"/>
      <c r="JX183" s="479"/>
      <c r="JY183" s="478"/>
      <c r="JZ183" s="478"/>
      <c r="KE183" s="484"/>
      <c r="KF183" s="18"/>
      <c r="KH183" s="18"/>
      <c r="KI183" s="18"/>
      <c r="KN183" s="484"/>
      <c r="KO183" s="18"/>
      <c r="KW183" s="484"/>
      <c r="KX183" s="18"/>
      <c r="LF183" s="352"/>
      <c r="LG183" s="18"/>
      <c r="LH183" s="479"/>
      <c r="LI183" s="18"/>
      <c r="LJ183" s="18"/>
      <c r="LO183" s="481"/>
      <c r="LP183" s="478"/>
      <c r="LQ183" s="474"/>
      <c r="LR183" s="478"/>
      <c r="LS183" s="478"/>
      <c r="MG183" s="478"/>
      <c r="MH183" s="18"/>
      <c r="MI183" s="18"/>
      <c r="MJ183" s="481"/>
      <c r="ML183" s="18"/>
      <c r="MP183" s="484"/>
      <c r="MQ183" s="18"/>
      <c r="MR183" s="18"/>
      <c r="MS183" s="18"/>
      <c r="MT183" s="18"/>
      <c r="MY183" s="60"/>
      <c r="MZ183" s="3"/>
      <c r="NA183" s="489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9"/>
      <c r="K184" s="63"/>
      <c r="L184" s="40" t="s">
        <v>181</v>
      </c>
      <c r="O184" s="53">
        <v>4325</v>
      </c>
      <c r="P184" t="s">
        <v>246</v>
      </c>
      <c r="Q184" s="3" t="s">
        <v>1432</v>
      </c>
      <c r="U184" s="39" t="s">
        <v>142</v>
      </c>
      <c r="X184" s="53">
        <v>19103</v>
      </c>
      <c r="Y184" t="s">
        <v>270</v>
      </c>
      <c r="Z184" s="3" t="s">
        <v>1432</v>
      </c>
      <c r="AD184" s="39" t="s">
        <v>144</v>
      </c>
      <c r="AG184" s="46">
        <v>35146</v>
      </c>
      <c r="AH184" t="s">
        <v>404</v>
      </c>
      <c r="AI184" s="3" t="s">
        <v>1432</v>
      </c>
      <c r="AM184" s="41" t="s">
        <v>4</v>
      </c>
      <c r="AN184" s="3"/>
      <c r="AO184" s="3"/>
      <c r="AP184" s="171">
        <v>40811.412499999991</v>
      </c>
      <c r="AQ184" t="s">
        <v>1373</v>
      </c>
      <c r="AR184" s="3" t="s">
        <v>1432</v>
      </c>
      <c r="AV184" s="41" t="s">
        <v>35</v>
      </c>
      <c r="AW184" s="9"/>
      <c r="AX184" s="3"/>
      <c r="AY184" s="171">
        <v>40820.375000000029</v>
      </c>
      <c r="AZ184" s="239" t="s">
        <v>1906</v>
      </c>
      <c r="BA184" s="3" t="s">
        <v>1432</v>
      </c>
      <c r="BB184" s="18"/>
      <c r="BC184"/>
      <c r="BE184" s="40" t="s">
        <v>779</v>
      </c>
      <c r="BF184" s="3"/>
      <c r="BG184" s="339"/>
      <c r="BH184" s="171">
        <v>45790.474999999831</v>
      </c>
      <c r="BI184" s="239" t="s">
        <v>2395</v>
      </c>
      <c r="BJ184" s="3" t="s">
        <v>1432</v>
      </c>
      <c r="BN184" s="63" t="s">
        <v>779</v>
      </c>
      <c r="BQ184" s="171">
        <v>50942.537499999729</v>
      </c>
      <c r="BR184" s="239" t="s">
        <v>4693</v>
      </c>
      <c r="BS184" s="3" t="s">
        <v>1432</v>
      </c>
      <c r="BX184" s="481"/>
      <c r="BY184" s="18"/>
      <c r="BZ184" s="474"/>
      <c r="CA184" s="18"/>
      <c r="CF184" s="481"/>
      <c r="CG184" s="18"/>
      <c r="CH184" s="474"/>
      <c r="CI184" s="18"/>
      <c r="CJ184" s="18"/>
      <c r="CO184" s="481"/>
      <c r="CP184" s="18"/>
      <c r="CQ184" s="474"/>
      <c r="CR184" s="18"/>
      <c r="CS184" s="18"/>
      <c r="CX184" s="481"/>
      <c r="CY184" s="18"/>
      <c r="CZ184" s="474"/>
      <c r="DA184" s="18"/>
      <c r="DB184" s="18"/>
      <c r="DG184" s="481"/>
      <c r="DH184" s="18"/>
      <c r="DI184" s="474"/>
      <c r="DJ184" s="18"/>
      <c r="DK184" s="18"/>
      <c r="DP184" s="483"/>
      <c r="DQ184" s="1"/>
      <c r="DR184" s="475"/>
      <c r="DS184" s="1"/>
      <c r="DT184" s="1"/>
      <c r="DY184" s="481"/>
      <c r="DZ184" s="18"/>
      <c r="EA184" s="474"/>
      <c r="EB184" s="18"/>
      <c r="EC184" s="18"/>
      <c r="EH184" s="481"/>
      <c r="EI184" s="18"/>
      <c r="EJ184" s="474"/>
      <c r="EK184" s="18"/>
      <c r="EL184" s="18"/>
      <c r="EQ184" s="481"/>
      <c r="ER184" s="18"/>
      <c r="ES184" s="474"/>
      <c r="ET184" s="18"/>
      <c r="EU184" s="18"/>
      <c r="EZ184" s="481"/>
      <c r="FA184" s="18"/>
      <c r="FB184" s="474"/>
      <c r="FC184" s="18"/>
      <c r="FD184" s="18"/>
      <c r="FI184" s="481"/>
      <c r="FJ184" s="18"/>
      <c r="FK184" s="474"/>
      <c r="FL184" s="18"/>
      <c r="FM184" s="18"/>
      <c r="FR184" s="484"/>
      <c r="FS184" s="18"/>
      <c r="FT184" s="474"/>
      <c r="FU184" s="18"/>
      <c r="FV184" s="18"/>
      <c r="GA184" s="481"/>
      <c r="GB184" s="18"/>
      <c r="GC184" s="474"/>
      <c r="GD184" s="18"/>
      <c r="GE184" s="18"/>
      <c r="GJ184" s="481"/>
      <c r="GK184" s="18"/>
      <c r="GL184" s="474"/>
      <c r="GM184" s="18"/>
      <c r="GN184" s="18"/>
      <c r="HB184" s="484"/>
      <c r="HC184" s="18"/>
      <c r="HE184" s="18"/>
      <c r="HF184" s="18"/>
      <c r="HK184" s="484"/>
      <c r="HL184" s="18"/>
      <c r="HN184" s="18"/>
      <c r="HO184" s="18"/>
      <c r="HT184" s="18"/>
      <c r="HU184" s="476"/>
      <c r="HW184" s="18"/>
      <c r="HX184" s="18"/>
      <c r="HY184" s="18"/>
      <c r="IL184" s="481"/>
      <c r="IM184" s="18"/>
      <c r="IO184" s="18"/>
      <c r="IP184" s="18"/>
      <c r="IU184" s="484"/>
      <c r="IV184" s="18"/>
      <c r="IX184" s="18"/>
      <c r="IY184" s="18"/>
      <c r="JD184" s="352"/>
      <c r="JE184" s="18"/>
      <c r="JF184" s="474"/>
      <c r="JG184" s="18"/>
      <c r="JH184" s="18"/>
      <c r="JM184" s="481"/>
      <c r="JN184" s="478"/>
      <c r="JV184" s="481"/>
      <c r="JW184" s="478"/>
      <c r="JX184" s="479"/>
      <c r="JY184" s="478"/>
      <c r="JZ184" s="478"/>
      <c r="KE184" s="484"/>
      <c r="KF184" s="18"/>
      <c r="KH184" s="18"/>
      <c r="KI184" s="18"/>
      <c r="KN184" s="484"/>
      <c r="KO184" s="18"/>
      <c r="KW184" s="484"/>
      <c r="KX184" s="18"/>
      <c r="LF184" s="18"/>
      <c r="LG184" s="18"/>
      <c r="LH184" s="479"/>
      <c r="LI184" s="18"/>
      <c r="LJ184" s="18"/>
      <c r="LO184" s="481"/>
      <c r="LP184" s="478"/>
      <c r="LQ184" s="474"/>
      <c r="LR184" s="478"/>
      <c r="LS184" s="478"/>
      <c r="MG184" s="478"/>
      <c r="MH184" s="18"/>
      <c r="MI184" s="18"/>
      <c r="MJ184" s="481"/>
      <c r="ML184" s="18"/>
      <c r="MP184" s="484"/>
      <c r="MQ184" s="18"/>
      <c r="MR184" s="18"/>
      <c r="MS184" s="18"/>
      <c r="MT184" s="18"/>
      <c r="MY184" s="3"/>
      <c r="MZ184" s="3"/>
      <c r="NA184" s="489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9"/>
      <c r="K185" s="63"/>
      <c r="L185" s="48">
        <v>2015</v>
      </c>
      <c r="U185" s="48">
        <v>2017</v>
      </c>
      <c r="X185" s="18"/>
      <c r="Z185" s="3"/>
      <c r="AD185" s="48" t="s">
        <v>220</v>
      </c>
      <c r="AG185" s="46"/>
      <c r="AI185" s="3"/>
      <c r="AM185" s="49" t="s">
        <v>805</v>
      </c>
      <c r="AN185" s="3"/>
      <c r="AO185" s="3"/>
      <c r="AR185" s="3"/>
      <c r="AV185" s="49" t="s">
        <v>1748</v>
      </c>
      <c r="AX185" s="18"/>
      <c r="AY185" s="89"/>
      <c r="AZ185" s="18"/>
      <c r="BA185" s="3"/>
      <c r="BB185" s="18"/>
      <c r="BC185"/>
      <c r="BE185" s="49" t="s">
        <v>2388</v>
      </c>
      <c r="BI185" s="18"/>
      <c r="BN185" s="49" t="s">
        <v>4670</v>
      </c>
      <c r="BQ185" s="89"/>
      <c r="BX185" s="352"/>
      <c r="BY185" s="18"/>
      <c r="BZ185" s="474"/>
      <c r="CA185" s="18"/>
      <c r="CF185" s="352"/>
      <c r="CG185" s="18"/>
      <c r="CH185" s="474"/>
      <c r="CI185" s="18"/>
      <c r="CJ185" s="18"/>
      <c r="CO185" s="352"/>
      <c r="CP185" s="18"/>
      <c r="CQ185" s="474"/>
      <c r="CR185" s="18"/>
      <c r="CS185" s="18"/>
      <c r="CX185" s="352"/>
      <c r="CY185" s="18"/>
      <c r="CZ185" s="474"/>
      <c r="DA185" s="18"/>
      <c r="DB185" s="18"/>
      <c r="DG185" s="352"/>
      <c r="DH185" s="18"/>
      <c r="DI185" s="474"/>
      <c r="DJ185" s="18"/>
      <c r="DK185" s="18"/>
      <c r="DP185" s="382"/>
      <c r="DQ185" s="1"/>
      <c r="DR185" s="475"/>
      <c r="DS185" s="1"/>
      <c r="DT185" s="1"/>
      <c r="DY185" s="352"/>
      <c r="DZ185" s="18"/>
      <c r="EA185" s="474"/>
      <c r="EB185" s="18"/>
      <c r="EC185" s="18"/>
      <c r="EH185" s="352"/>
      <c r="EI185" s="18"/>
      <c r="EJ185" s="474"/>
      <c r="EK185" s="18"/>
      <c r="EL185" s="18"/>
      <c r="EQ185" s="352"/>
      <c r="ER185" s="18"/>
      <c r="ES185" s="474"/>
      <c r="ET185" s="18"/>
      <c r="EU185" s="18"/>
      <c r="EZ185" s="352"/>
      <c r="FA185" s="18"/>
      <c r="FB185" s="474"/>
      <c r="FC185" s="18"/>
      <c r="FD185" s="18"/>
      <c r="FI185" s="352"/>
      <c r="FJ185" s="18"/>
      <c r="FK185" s="474"/>
      <c r="FL185" s="18"/>
      <c r="FM185" s="18"/>
      <c r="FR185" s="352"/>
      <c r="FS185" s="18"/>
      <c r="FT185" s="474"/>
      <c r="FU185" s="18"/>
      <c r="FV185" s="18"/>
      <c r="GA185" s="352"/>
      <c r="GB185" s="18"/>
      <c r="GC185" s="474"/>
      <c r="GD185" s="18"/>
      <c r="GE185" s="18"/>
      <c r="GJ185" s="352"/>
      <c r="GK185" s="18"/>
      <c r="GL185" s="474"/>
      <c r="GM185" s="18"/>
      <c r="GN185" s="18"/>
      <c r="HB185" s="352"/>
      <c r="HC185" s="18"/>
      <c r="HE185" s="18"/>
      <c r="HF185" s="18"/>
      <c r="HK185" s="352"/>
      <c r="HL185" s="18"/>
      <c r="HN185" s="18"/>
      <c r="HO185" s="18"/>
      <c r="HT185" s="18"/>
      <c r="HU185" s="476"/>
      <c r="HW185" s="18"/>
      <c r="HX185" s="18"/>
      <c r="HY185" s="18"/>
      <c r="IL185" s="352"/>
      <c r="IM185" s="18"/>
      <c r="IO185" s="18"/>
      <c r="IP185" s="18"/>
      <c r="IU185" s="352"/>
      <c r="IV185" s="18"/>
      <c r="IX185" s="18"/>
      <c r="IY185" s="18"/>
      <c r="JD185" s="18"/>
      <c r="JE185" s="18"/>
      <c r="JF185" s="474"/>
      <c r="JG185" s="18"/>
      <c r="JH185" s="18"/>
      <c r="JM185" s="477"/>
      <c r="JN185" s="478"/>
      <c r="JV185" s="477"/>
      <c r="JW185" s="478"/>
      <c r="JX185" s="479"/>
      <c r="JY185" s="478"/>
      <c r="JZ185" s="478"/>
      <c r="KE185" s="352"/>
      <c r="KF185" s="18"/>
      <c r="KH185" s="18"/>
      <c r="KI185" s="18"/>
      <c r="KN185" s="352"/>
      <c r="KO185" s="18"/>
      <c r="KW185" s="352"/>
      <c r="KX185" s="18"/>
      <c r="LF185" s="18"/>
      <c r="LG185" s="18"/>
      <c r="LH185" s="480"/>
      <c r="LI185" s="18"/>
      <c r="LJ185" s="18"/>
      <c r="LO185" s="477"/>
      <c r="LP185" s="478"/>
      <c r="LQ185" s="474"/>
      <c r="LR185" s="478"/>
      <c r="LS185" s="478"/>
      <c r="MG185" s="478"/>
      <c r="MH185" s="18"/>
      <c r="MI185" s="18"/>
      <c r="MJ185" s="481"/>
      <c r="ML185" s="18"/>
      <c r="MP185" s="352"/>
      <c r="MQ185" s="18"/>
      <c r="MR185" s="18"/>
      <c r="MS185" s="18"/>
      <c r="MT185" s="18"/>
      <c r="MY185" s="3"/>
      <c r="MZ185" s="3"/>
      <c r="NA185" s="482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9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271</v>
      </c>
      <c r="Z186" s="3" t="s">
        <v>1433</v>
      </c>
      <c r="AD186" s="41" t="s">
        <v>178</v>
      </c>
      <c r="AF186" s="3"/>
      <c r="AG186" s="46">
        <v>27207</v>
      </c>
      <c r="AH186" t="s">
        <v>405</v>
      </c>
      <c r="AI186" s="3" t="s">
        <v>1433</v>
      </c>
      <c r="AM186" s="40" t="s">
        <v>162</v>
      </c>
      <c r="AN186" s="3"/>
      <c r="AO186" s="3"/>
      <c r="AP186" s="171">
        <v>37032.350000000006</v>
      </c>
      <c r="AQ186" t="s">
        <v>1374</v>
      </c>
      <c r="AR186" s="3" t="s">
        <v>1433</v>
      </c>
      <c r="AV186" s="41" t="s">
        <v>1</v>
      </c>
      <c r="AW186" s="9"/>
      <c r="AX186" s="3"/>
      <c r="AY186" s="171">
        <v>40258.574999999968</v>
      </c>
      <c r="AZ186" s="239" t="s">
        <v>1907</v>
      </c>
      <c r="BA186" s="3" t="s">
        <v>1433</v>
      </c>
      <c r="BB186" s="18"/>
      <c r="BC186"/>
      <c r="BE186" s="41" t="s">
        <v>15</v>
      </c>
      <c r="BF186" s="9"/>
      <c r="BG186" s="339"/>
      <c r="BH186" s="171">
        <v>45596.899999999521</v>
      </c>
      <c r="BI186" s="239" t="s">
        <v>2396</v>
      </c>
      <c r="BJ186" s="3" t="s">
        <v>1433</v>
      </c>
      <c r="BN186" s="63" t="s">
        <v>734</v>
      </c>
      <c r="BQ186" s="171">
        <v>50748.537499999766</v>
      </c>
      <c r="BR186" s="239" t="s">
        <v>4694</v>
      </c>
      <c r="BS186" s="3" t="s">
        <v>1433</v>
      </c>
      <c r="BX186" s="18"/>
      <c r="BY186" s="18"/>
      <c r="BZ186" s="474"/>
      <c r="CA186" s="18"/>
      <c r="CF186" s="18"/>
      <c r="CG186" s="18"/>
      <c r="CH186" s="474"/>
      <c r="CI186" s="18"/>
      <c r="CJ186" s="18"/>
      <c r="CO186" s="18"/>
      <c r="CP186" s="18"/>
      <c r="CQ186" s="474"/>
      <c r="CR186" s="18"/>
      <c r="CS186" s="18"/>
      <c r="CX186" s="18"/>
      <c r="CY186" s="18"/>
      <c r="CZ186" s="474"/>
      <c r="DA186" s="18"/>
      <c r="DB186" s="18"/>
      <c r="DG186" s="18"/>
      <c r="DH186" s="18"/>
      <c r="DI186" s="474"/>
      <c r="DJ186" s="18"/>
      <c r="DK186" s="18"/>
      <c r="DP186" s="1"/>
      <c r="DQ186" s="1"/>
      <c r="DR186" s="475"/>
      <c r="DS186" s="1"/>
      <c r="DT186" s="1"/>
      <c r="DY186" s="18"/>
      <c r="DZ186" s="18"/>
      <c r="EA186" s="474"/>
      <c r="EB186" s="18"/>
      <c r="EC186" s="18"/>
      <c r="EH186" s="18"/>
      <c r="EI186" s="18"/>
      <c r="EJ186" s="474"/>
      <c r="EK186" s="18"/>
      <c r="EL186" s="18"/>
      <c r="EQ186" s="18"/>
      <c r="ER186" s="18"/>
      <c r="ES186" s="474"/>
      <c r="ET186" s="18"/>
      <c r="EU186" s="18"/>
      <c r="EZ186" s="18"/>
      <c r="FA186" s="18"/>
      <c r="FB186" s="474"/>
      <c r="FC186" s="18"/>
      <c r="FD186" s="18"/>
      <c r="FI186" s="18"/>
      <c r="FJ186" s="18"/>
      <c r="FK186" s="474"/>
      <c r="FL186" s="18"/>
      <c r="FM186" s="18"/>
      <c r="FR186" s="18"/>
      <c r="FS186" s="18"/>
      <c r="FT186" s="474"/>
      <c r="FU186" s="18"/>
      <c r="FV186" s="18"/>
      <c r="GA186" s="18"/>
      <c r="GB186" s="18"/>
      <c r="GC186" s="474"/>
      <c r="GD186" s="18"/>
      <c r="GE186" s="18"/>
      <c r="GJ186" s="18"/>
      <c r="GK186" s="18"/>
      <c r="GL186" s="474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6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5"/>
      <c r="JG186" s="18"/>
      <c r="JH186" s="18"/>
      <c r="JM186" s="478"/>
      <c r="JN186" s="478"/>
      <c r="JV186" s="478"/>
      <c r="JW186" s="478"/>
      <c r="JX186" s="479"/>
      <c r="JY186" s="478"/>
      <c r="JZ186" s="478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9"/>
      <c r="LI186" s="18"/>
      <c r="LJ186" s="18"/>
      <c r="LO186" s="478"/>
      <c r="LP186" s="478"/>
      <c r="LQ186" s="474"/>
      <c r="LR186" s="478"/>
      <c r="LS186" s="478"/>
      <c r="MG186" s="478"/>
      <c r="MH186" s="18"/>
      <c r="MI186" s="18"/>
      <c r="MJ186" s="481"/>
      <c r="ML186" s="18"/>
      <c r="MP186" s="18"/>
      <c r="MQ186" s="18"/>
      <c r="MR186" s="18"/>
      <c r="MS186" s="18"/>
      <c r="MT186" s="18"/>
      <c r="MY186" s="3"/>
      <c r="MZ186" s="63"/>
      <c r="NA186" s="489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9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218</v>
      </c>
      <c r="AF187" s="3"/>
      <c r="AG187" s="46"/>
      <c r="AI187" s="3"/>
      <c r="AM187" s="48" t="s">
        <v>806</v>
      </c>
      <c r="AN187" s="3"/>
      <c r="AO187" s="3"/>
      <c r="AR187" s="3"/>
      <c r="AV187" s="49" t="s">
        <v>1748</v>
      </c>
      <c r="AX187" s="18"/>
      <c r="AY187" s="89"/>
      <c r="AZ187" s="18"/>
      <c r="BA187" s="3"/>
      <c r="BB187" s="18"/>
      <c r="BC187"/>
      <c r="BE187" s="49" t="s">
        <v>2369</v>
      </c>
      <c r="BI187" s="18"/>
      <c r="BN187" s="49" t="s">
        <v>4670</v>
      </c>
      <c r="BQ187" s="89"/>
      <c r="BX187" s="352"/>
      <c r="BY187" s="18"/>
      <c r="BZ187" s="474"/>
      <c r="CA187" s="18"/>
      <c r="CF187" s="352"/>
      <c r="CG187" s="18"/>
      <c r="CH187" s="474"/>
      <c r="CI187" s="18"/>
      <c r="CJ187" s="18"/>
      <c r="CO187" s="352"/>
      <c r="CP187" s="18"/>
      <c r="CQ187" s="474"/>
      <c r="CR187" s="18"/>
      <c r="CS187" s="18"/>
      <c r="CX187" s="352"/>
      <c r="CY187" s="18"/>
      <c r="CZ187" s="474"/>
      <c r="DA187" s="18"/>
      <c r="DB187" s="18"/>
      <c r="DG187" s="352"/>
      <c r="DH187" s="18"/>
      <c r="DI187" s="474"/>
      <c r="DJ187" s="18"/>
      <c r="DK187" s="18"/>
      <c r="DP187" s="382"/>
      <c r="DQ187" s="1"/>
      <c r="DR187" s="475"/>
      <c r="DS187" s="1"/>
      <c r="DT187" s="1"/>
      <c r="DY187" s="352"/>
      <c r="DZ187" s="18"/>
      <c r="EA187" s="474"/>
      <c r="EB187" s="18"/>
      <c r="EC187" s="18"/>
      <c r="EH187" s="352"/>
      <c r="EI187" s="18"/>
      <c r="EJ187" s="474"/>
      <c r="EK187" s="18"/>
      <c r="EL187" s="18"/>
      <c r="EQ187" s="352"/>
      <c r="ER187" s="18"/>
      <c r="ES187" s="474"/>
      <c r="ET187" s="18"/>
      <c r="EU187" s="18"/>
      <c r="EZ187" s="352"/>
      <c r="FA187" s="18"/>
      <c r="FB187" s="474"/>
      <c r="FC187" s="18"/>
      <c r="FD187" s="18"/>
      <c r="FI187" s="352"/>
      <c r="FJ187" s="18"/>
      <c r="FK187" s="474"/>
      <c r="FL187" s="18"/>
      <c r="FM187" s="18"/>
      <c r="FR187" s="352"/>
      <c r="FS187" s="18"/>
      <c r="FT187" s="474"/>
      <c r="FU187" s="18"/>
      <c r="FV187" s="18"/>
      <c r="GA187" s="352"/>
      <c r="GB187" s="18"/>
      <c r="GC187" s="474"/>
      <c r="GD187" s="18"/>
      <c r="GE187" s="18"/>
      <c r="GJ187" s="352"/>
      <c r="GK187" s="18"/>
      <c r="GL187" s="474"/>
      <c r="GM187" s="18"/>
      <c r="GN187" s="18"/>
      <c r="HB187" s="352"/>
      <c r="HC187" s="18"/>
      <c r="HE187" s="18"/>
      <c r="HF187" s="18"/>
      <c r="HK187" s="352"/>
      <c r="HL187" s="18"/>
      <c r="HN187" s="18"/>
      <c r="HO187" s="18"/>
      <c r="HT187" s="18"/>
      <c r="HU187" s="476"/>
      <c r="HW187" s="18"/>
      <c r="HX187" s="18"/>
      <c r="HY187" s="18"/>
      <c r="IL187" s="352"/>
      <c r="IM187" s="18"/>
      <c r="IO187" s="18"/>
      <c r="IP187" s="18"/>
      <c r="IU187" s="352"/>
      <c r="IV187" s="18"/>
      <c r="IX187" s="18"/>
      <c r="IY187" s="18"/>
      <c r="JD187" s="18"/>
      <c r="JE187" s="18"/>
      <c r="JF187" s="474"/>
      <c r="JG187" s="18"/>
      <c r="JH187" s="18"/>
      <c r="JM187" s="477"/>
      <c r="JN187" s="478"/>
      <c r="JV187" s="477"/>
      <c r="JW187" s="478"/>
      <c r="JX187" s="479"/>
      <c r="JY187" s="478"/>
      <c r="JZ187" s="478"/>
      <c r="KE187" s="352"/>
      <c r="KF187" s="18"/>
      <c r="KH187" s="18"/>
      <c r="KI187" s="18"/>
      <c r="KN187" s="352"/>
      <c r="KO187" s="18"/>
      <c r="KW187" s="352"/>
      <c r="KX187" s="18"/>
      <c r="LF187" s="352"/>
      <c r="LG187" s="18"/>
      <c r="LH187" s="479"/>
      <c r="LI187" s="18"/>
      <c r="LJ187" s="18"/>
      <c r="LO187" s="477"/>
      <c r="LP187" s="478"/>
      <c r="LQ187" s="474"/>
      <c r="LR187" s="478"/>
      <c r="LS187" s="478"/>
      <c r="MG187" s="478"/>
      <c r="MH187" s="18"/>
      <c r="MI187" s="18"/>
      <c r="MJ187" s="481"/>
      <c r="ML187" s="18"/>
      <c r="MP187" s="352"/>
      <c r="MQ187" s="18"/>
      <c r="MR187" s="18"/>
      <c r="MS187" s="18"/>
      <c r="MT187" s="18"/>
      <c r="MY187" s="60"/>
      <c r="MZ187" s="63"/>
      <c r="NA187" s="488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9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272</v>
      </c>
      <c r="Z188" s="3" t="s">
        <v>1434</v>
      </c>
      <c r="AD188" s="40" t="s">
        <v>154</v>
      </c>
      <c r="AG188" s="46">
        <v>21181</v>
      </c>
      <c r="AH188" t="s">
        <v>406</v>
      </c>
      <c r="AI188" s="3" t="s">
        <v>1434</v>
      </c>
      <c r="AM188" s="40" t="s">
        <v>158</v>
      </c>
      <c r="AN188" s="3"/>
      <c r="AO188" s="3"/>
      <c r="AP188" s="171">
        <v>35647.924999999959</v>
      </c>
      <c r="AQ188" t="s">
        <v>1375</v>
      </c>
      <c r="AR188" s="3" t="s">
        <v>1434</v>
      </c>
      <c r="AV188" s="40" t="s">
        <v>158</v>
      </c>
      <c r="AW188" s="9"/>
      <c r="AX188" s="3"/>
      <c r="AY188" s="171">
        <v>39223.124999999942</v>
      </c>
      <c r="AZ188" s="239" t="s">
        <v>1908</v>
      </c>
      <c r="BA188" s="3" t="s">
        <v>1434</v>
      </c>
      <c r="BB188" s="18"/>
      <c r="BC188"/>
      <c r="BE188" s="40" t="s">
        <v>162</v>
      </c>
      <c r="BF188" s="214"/>
      <c r="BG188" s="339"/>
      <c r="BH188" s="171">
        <v>45576.774999999907</v>
      </c>
      <c r="BI188" s="239" t="s">
        <v>2397</v>
      </c>
      <c r="BJ188" s="3" t="s">
        <v>1434</v>
      </c>
      <c r="BN188" s="219" t="s">
        <v>1667</v>
      </c>
      <c r="BQ188" s="171">
        <v>50528.212500000031</v>
      </c>
      <c r="BR188" s="239" t="s">
        <v>4695</v>
      </c>
      <c r="BS188" s="3" t="s">
        <v>1434</v>
      </c>
      <c r="BX188" s="18"/>
      <c r="BY188" s="18"/>
      <c r="BZ188" s="474"/>
      <c r="CA188" s="18"/>
      <c r="CF188" s="18"/>
      <c r="CG188" s="18"/>
      <c r="CH188" s="474"/>
      <c r="CI188" s="18"/>
      <c r="CJ188" s="18"/>
      <c r="CO188" s="18"/>
      <c r="CP188" s="18"/>
      <c r="CQ188" s="474"/>
      <c r="CR188" s="18"/>
      <c r="CS188" s="18"/>
      <c r="CX188" s="18"/>
      <c r="CY188" s="18"/>
      <c r="CZ188" s="474"/>
      <c r="DA188" s="18"/>
      <c r="DB188" s="18"/>
      <c r="DG188" s="18"/>
      <c r="DH188" s="18"/>
      <c r="DI188" s="474"/>
      <c r="DJ188" s="18"/>
      <c r="DK188" s="18"/>
      <c r="DP188" s="1"/>
      <c r="DQ188" s="1"/>
      <c r="DR188" s="475"/>
      <c r="DS188" s="1"/>
      <c r="DT188" s="1"/>
      <c r="DY188" s="18"/>
      <c r="DZ188" s="18"/>
      <c r="EA188" s="474"/>
      <c r="EB188" s="18"/>
      <c r="EC188" s="18"/>
      <c r="EH188" s="18"/>
      <c r="EI188" s="18"/>
      <c r="EJ188" s="474"/>
      <c r="EK188" s="18"/>
      <c r="EL188" s="18"/>
      <c r="EQ188" s="18"/>
      <c r="ER188" s="18"/>
      <c r="ES188" s="474"/>
      <c r="ET188" s="18"/>
      <c r="EU188" s="18"/>
      <c r="EZ188" s="18"/>
      <c r="FA188" s="18"/>
      <c r="FB188" s="474"/>
      <c r="FC188" s="18"/>
      <c r="FD188" s="18"/>
      <c r="FI188" s="18"/>
      <c r="FJ188" s="18"/>
      <c r="FK188" s="474"/>
      <c r="FL188" s="18"/>
      <c r="FM188" s="18"/>
      <c r="FR188" s="18"/>
      <c r="FS188" s="18"/>
      <c r="FT188" s="474"/>
      <c r="FU188" s="18"/>
      <c r="FV188" s="18"/>
      <c r="GA188" s="18"/>
      <c r="GB188" s="18"/>
      <c r="GC188" s="474"/>
      <c r="GD188" s="18"/>
      <c r="GE188" s="18"/>
      <c r="GJ188" s="18"/>
      <c r="GK188" s="18"/>
      <c r="GL188" s="474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6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2"/>
      <c r="JE188" s="18"/>
      <c r="JF188" s="474"/>
      <c r="JG188" s="18"/>
      <c r="JH188" s="18"/>
      <c r="JM188" s="478"/>
      <c r="JN188" s="478"/>
      <c r="JV188" s="478"/>
      <c r="JW188" s="478"/>
      <c r="JX188" s="479"/>
      <c r="JY188" s="478"/>
      <c r="JZ188" s="478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9"/>
      <c r="LI188" s="18"/>
      <c r="LJ188" s="18"/>
      <c r="LO188" s="478"/>
      <c r="LP188" s="478"/>
      <c r="LQ188" s="474"/>
      <c r="LR188" s="478"/>
      <c r="LS188" s="478"/>
      <c r="MG188" s="478"/>
      <c r="MH188" s="18"/>
      <c r="MI188" s="18"/>
      <c r="MJ188" s="481"/>
      <c r="ML188" s="18"/>
      <c r="MP188" s="18"/>
      <c r="MQ188" s="18"/>
      <c r="MR188" s="18"/>
      <c r="MS188" s="18"/>
      <c r="MT188" s="18"/>
      <c r="MZ188" s="3"/>
      <c r="NA188" s="489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9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806</v>
      </c>
      <c r="AN189" s="3"/>
      <c r="AO189" s="3"/>
      <c r="AR189" s="3"/>
      <c r="AV189" s="48" t="s">
        <v>1746</v>
      </c>
      <c r="AX189" s="18"/>
      <c r="AY189" s="89"/>
      <c r="AZ189" s="18"/>
      <c r="BA189" s="3"/>
      <c r="BB189" s="18"/>
      <c r="BC189"/>
      <c r="BE189" s="48" t="s">
        <v>2369</v>
      </c>
      <c r="BI189" s="18"/>
      <c r="BN189" s="49" t="s">
        <v>4690</v>
      </c>
      <c r="BQ189" s="89"/>
      <c r="BX189" s="18"/>
      <c r="BY189" s="18"/>
      <c r="BZ189" s="474"/>
      <c r="CA189" s="18"/>
      <c r="CF189" s="18"/>
      <c r="CG189" s="18"/>
      <c r="CH189" s="474"/>
      <c r="CI189" s="18"/>
      <c r="CJ189" s="18"/>
      <c r="CO189" s="18"/>
      <c r="CP189" s="18"/>
      <c r="CQ189" s="474"/>
      <c r="CR189" s="18"/>
      <c r="CS189" s="18"/>
      <c r="CX189" s="18"/>
      <c r="CY189" s="18"/>
      <c r="CZ189" s="474"/>
      <c r="DA189" s="18"/>
      <c r="DB189" s="18"/>
      <c r="DG189" s="18"/>
      <c r="DH189" s="18"/>
      <c r="DI189" s="474"/>
      <c r="DJ189" s="18"/>
      <c r="DK189" s="18"/>
      <c r="DP189" s="1"/>
      <c r="DQ189" s="1"/>
      <c r="DR189" s="475"/>
      <c r="DS189" s="1"/>
      <c r="DT189" s="1"/>
      <c r="DY189" s="18"/>
      <c r="DZ189" s="18"/>
      <c r="EA189" s="474"/>
      <c r="EB189" s="18"/>
      <c r="EC189" s="18"/>
      <c r="EH189" s="18"/>
      <c r="EI189" s="18"/>
      <c r="EJ189" s="474"/>
      <c r="EK189" s="18"/>
      <c r="EL189" s="18"/>
      <c r="EQ189" s="18"/>
      <c r="ER189" s="18"/>
      <c r="ES189" s="474"/>
      <c r="ET189" s="18"/>
      <c r="EU189" s="18"/>
      <c r="EZ189" s="18"/>
      <c r="FA189" s="18"/>
      <c r="FB189" s="474"/>
      <c r="FC189" s="18"/>
      <c r="FD189" s="18"/>
      <c r="FI189" s="18"/>
      <c r="FJ189" s="18"/>
      <c r="FK189" s="474"/>
      <c r="FL189" s="18"/>
      <c r="FM189" s="18"/>
      <c r="FR189" s="18"/>
      <c r="FS189" s="18"/>
      <c r="FT189" s="474"/>
      <c r="FU189" s="18"/>
      <c r="FV189" s="18"/>
      <c r="GA189" s="18"/>
      <c r="GB189" s="18"/>
      <c r="GC189" s="474"/>
      <c r="GD189" s="18"/>
      <c r="GE189" s="18"/>
      <c r="GJ189" s="18"/>
      <c r="GK189" s="18"/>
      <c r="GL189" s="474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6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4"/>
      <c r="JG189" s="18"/>
      <c r="JH189" s="18"/>
      <c r="JM189" s="478"/>
      <c r="JN189" s="478"/>
      <c r="JV189" s="478"/>
      <c r="JW189" s="478"/>
      <c r="JX189" s="479"/>
      <c r="JY189" s="478"/>
      <c r="JZ189" s="478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9"/>
      <c r="LI189" s="18"/>
      <c r="LJ189" s="18"/>
      <c r="LO189" s="478"/>
      <c r="LP189" s="478"/>
      <c r="LQ189" s="474"/>
      <c r="LR189" s="478"/>
      <c r="LS189" s="478"/>
      <c r="MG189" s="478"/>
      <c r="MH189" s="18"/>
      <c r="MI189" s="18"/>
      <c r="MJ189" s="481"/>
      <c r="ML189" s="18"/>
      <c r="MP189" s="18"/>
      <c r="MQ189" s="18"/>
      <c r="MR189" s="18"/>
      <c r="MS189" s="18"/>
      <c r="MT189" s="18"/>
      <c r="MY189" s="3"/>
      <c r="MZ189" s="63"/>
      <c r="NA189" s="489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9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273</v>
      </c>
      <c r="Z190" s="3" t="s">
        <v>1435</v>
      </c>
      <c r="AD190" s="40" t="s">
        <v>158</v>
      </c>
      <c r="AG190" s="46">
        <v>20312</v>
      </c>
      <c r="AH190" t="s">
        <v>407</v>
      </c>
      <c r="AI190" s="3" t="s">
        <v>1435</v>
      </c>
      <c r="AM190" s="40" t="s">
        <v>155</v>
      </c>
      <c r="AN190" s="3"/>
      <c r="AO190" s="3"/>
      <c r="AP190" s="171">
        <v>34807.325000000026</v>
      </c>
      <c r="AQ190" t="s">
        <v>1376</v>
      </c>
      <c r="AR190" s="3" t="s">
        <v>1435</v>
      </c>
      <c r="AV190" s="40" t="s">
        <v>153</v>
      </c>
      <c r="AW190" s="9"/>
      <c r="AX190" s="3"/>
      <c r="AY190" s="171">
        <v>38173.700000000114</v>
      </c>
      <c r="AZ190" s="239" t="s">
        <v>1909</v>
      </c>
      <c r="BA190" s="3" t="s">
        <v>1435</v>
      </c>
      <c r="BB190" s="18"/>
      <c r="BC190"/>
      <c r="BE190" s="40" t="s">
        <v>797</v>
      </c>
      <c r="BF190" s="3"/>
      <c r="BG190" s="339"/>
      <c r="BH190" s="171">
        <v>45277.549999999828</v>
      </c>
      <c r="BI190" s="239" t="s">
        <v>2398</v>
      </c>
      <c r="BJ190" s="3" t="s">
        <v>1435</v>
      </c>
      <c r="BN190" s="278" t="s">
        <v>15</v>
      </c>
      <c r="BQ190" s="171">
        <v>50021.624999999673</v>
      </c>
      <c r="BR190" s="239" t="s">
        <v>4696</v>
      </c>
      <c r="BS190" s="3" t="s">
        <v>1435</v>
      </c>
      <c r="BX190" s="18"/>
      <c r="BY190" s="18"/>
      <c r="BZ190" s="474"/>
      <c r="CA190" s="18"/>
      <c r="CF190" s="18"/>
      <c r="CG190" s="18"/>
      <c r="CH190" s="474"/>
      <c r="CI190" s="18"/>
      <c r="CJ190" s="18"/>
      <c r="CO190" s="18"/>
      <c r="CP190" s="18"/>
      <c r="CQ190" s="474"/>
      <c r="CR190" s="18"/>
      <c r="CS190" s="18"/>
      <c r="CX190" s="18"/>
      <c r="CY190" s="18"/>
      <c r="CZ190" s="474"/>
      <c r="DA190" s="18"/>
      <c r="DB190" s="18"/>
      <c r="DG190" s="18"/>
      <c r="DH190" s="18"/>
      <c r="DI190" s="474"/>
      <c r="DJ190" s="18"/>
      <c r="DK190" s="18"/>
      <c r="DP190" s="1"/>
      <c r="DQ190" s="1"/>
      <c r="DR190" s="475"/>
      <c r="DS190" s="1"/>
      <c r="DT190" s="1"/>
      <c r="DY190" s="18"/>
      <c r="DZ190" s="18"/>
      <c r="EA190" s="474"/>
      <c r="EB190" s="18"/>
      <c r="EC190" s="18"/>
      <c r="EH190" s="18"/>
      <c r="EI190" s="18"/>
      <c r="EJ190" s="474"/>
      <c r="EK190" s="18"/>
      <c r="EL190" s="18"/>
      <c r="EQ190" s="18"/>
      <c r="ER190" s="18"/>
      <c r="ES190" s="474"/>
      <c r="ET190" s="18"/>
      <c r="EU190" s="18"/>
      <c r="EZ190" s="18"/>
      <c r="FA190" s="18"/>
      <c r="FB190" s="474"/>
      <c r="FC190" s="18"/>
      <c r="FD190" s="18"/>
      <c r="FI190" s="18"/>
      <c r="FJ190" s="18"/>
      <c r="FK190" s="474"/>
      <c r="FL190" s="18"/>
      <c r="FM190" s="18"/>
      <c r="FR190" s="18"/>
      <c r="FS190" s="18"/>
      <c r="FT190" s="474"/>
      <c r="FU190" s="18"/>
      <c r="FV190" s="18"/>
      <c r="GA190" s="18"/>
      <c r="GB190" s="18"/>
      <c r="GC190" s="474"/>
      <c r="GD190" s="18"/>
      <c r="GE190" s="18"/>
      <c r="GJ190" s="18"/>
      <c r="GK190" s="18"/>
      <c r="GL190" s="474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6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4"/>
      <c r="JG190" s="18"/>
      <c r="JH190" s="18"/>
      <c r="JM190" s="478"/>
      <c r="JN190" s="478"/>
      <c r="JV190" s="478"/>
      <c r="JW190" s="478"/>
      <c r="JX190" s="479"/>
      <c r="JY190" s="478"/>
      <c r="JZ190" s="478"/>
      <c r="KE190" s="18"/>
      <c r="KF190" s="18"/>
      <c r="KH190" s="18"/>
      <c r="KI190" s="18"/>
      <c r="KN190" s="18"/>
      <c r="KO190" s="18"/>
      <c r="KW190" s="18"/>
      <c r="KX190" s="18"/>
      <c r="LF190" s="484"/>
      <c r="LG190" s="18"/>
      <c r="LH190" s="479"/>
      <c r="LI190" s="18"/>
      <c r="LJ190" s="18"/>
      <c r="LO190" s="478"/>
      <c r="LP190" s="478"/>
      <c r="LQ190" s="474"/>
      <c r="LR190" s="478"/>
      <c r="LS190" s="478"/>
      <c r="MG190" s="478"/>
      <c r="MH190" s="18"/>
      <c r="MI190" s="18"/>
      <c r="MJ190" s="481"/>
      <c r="ML190" s="18"/>
      <c r="MP190" s="18"/>
      <c r="MQ190" s="18"/>
      <c r="MR190" s="18"/>
      <c r="MS190" s="18"/>
      <c r="MT190" s="18"/>
      <c r="MY190" s="486"/>
      <c r="MZ190" s="3"/>
      <c r="NA190" s="489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9"/>
      <c r="K191" s="63"/>
      <c r="L191" s="82"/>
      <c r="M191" s="40"/>
      <c r="N191" s="40"/>
      <c r="O191" s="50"/>
      <c r="P191" s="50"/>
      <c r="U191" s="48" t="s">
        <v>221</v>
      </c>
      <c r="X191" s="53"/>
      <c r="Z191" s="3"/>
      <c r="AD191" s="48">
        <v>2018</v>
      </c>
      <c r="AG191" s="46"/>
      <c r="AI191" s="3"/>
      <c r="AM191" s="48" t="s">
        <v>806</v>
      </c>
      <c r="AN191" s="3"/>
      <c r="AO191" s="3"/>
      <c r="AR191" s="3"/>
      <c r="AV191" s="48" t="s">
        <v>1746</v>
      </c>
      <c r="AX191" s="18"/>
      <c r="AY191" s="89"/>
      <c r="AZ191" s="18"/>
      <c r="BA191" s="3"/>
      <c r="BB191" s="18"/>
      <c r="BC191"/>
      <c r="BE191" s="49" t="s">
        <v>2388</v>
      </c>
      <c r="BI191" s="18"/>
      <c r="BN191" s="49" t="s">
        <v>4670</v>
      </c>
      <c r="BQ191" s="89"/>
      <c r="BX191" s="18"/>
      <c r="BY191" s="18"/>
      <c r="BZ191" s="474"/>
      <c r="CA191" s="18"/>
      <c r="CF191" s="18"/>
      <c r="CG191" s="18"/>
      <c r="CH191" s="474"/>
      <c r="CI191" s="18"/>
      <c r="CJ191" s="18"/>
      <c r="CO191" s="18"/>
      <c r="CP191" s="18"/>
      <c r="CQ191" s="474"/>
      <c r="CR191" s="18"/>
      <c r="CS191" s="18"/>
      <c r="CX191" s="18"/>
      <c r="CY191" s="18"/>
      <c r="CZ191" s="474"/>
      <c r="DA191" s="18"/>
      <c r="DB191" s="18"/>
      <c r="DG191" s="18"/>
      <c r="DH191" s="18"/>
      <c r="DI191" s="474"/>
      <c r="DJ191" s="18"/>
      <c r="DK191" s="18"/>
      <c r="DP191" s="1"/>
      <c r="DQ191" s="1"/>
      <c r="DR191" s="475"/>
      <c r="DS191" s="1"/>
      <c r="DT191" s="1"/>
      <c r="DY191" s="18"/>
      <c r="DZ191" s="18"/>
      <c r="EA191" s="474"/>
      <c r="EB191" s="18"/>
      <c r="EC191" s="18"/>
      <c r="EH191" s="18"/>
      <c r="EI191" s="18"/>
      <c r="EJ191" s="474"/>
      <c r="EK191" s="18"/>
      <c r="EL191" s="18"/>
      <c r="EQ191" s="18"/>
      <c r="ER191" s="18"/>
      <c r="ES191" s="474"/>
      <c r="ET191" s="18"/>
      <c r="EU191" s="18"/>
      <c r="EZ191" s="18"/>
      <c r="FA191" s="18"/>
      <c r="FB191" s="474"/>
      <c r="FC191" s="18"/>
      <c r="FD191" s="18"/>
      <c r="FI191" s="18"/>
      <c r="FJ191" s="18"/>
      <c r="FK191" s="474"/>
      <c r="FL191" s="18"/>
      <c r="FM191" s="18"/>
      <c r="FR191" s="18"/>
      <c r="FS191" s="18"/>
      <c r="FT191" s="474"/>
      <c r="FU191" s="18"/>
      <c r="FV191" s="18"/>
      <c r="GA191" s="18"/>
      <c r="GB191" s="18"/>
      <c r="GC191" s="474"/>
      <c r="GD191" s="18"/>
      <c r="GE191" s="18"/>
      <c r="GJ191" s="18"/>
      <c r="GK191" s="18"/>
      <c r="GL191" s="474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6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81"/>
      <c r="JE191" s="18"/>
      <c r="JF191" s="474"/>
      <c r="JG191" s="18"/>
      <c r="JH191" s="18"/>
      <c r="JM191" s="478"/>
      <c r="JN191" s="478"/>
      <c r="JV191" s="478"/>
      <c r="JW191" s="478"/>
      <c r="JX191" s="479"/>
      <c r="JY191" s="478"/>
      <c r="JZ191" s="478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9"/>
      <c r="LI191" s="18"/>
      <c r="LJ191" s="18"/>
      <c r="LO191" s="478"/>
      <c r="LP191" s="478"/>
      <c r="LQ191" s="474"/>
      <c r="LR191" s="478"/>
      <c r="LS191" s="478"/>
      <c r="MG191" s="478"/>
      <c r="MH191" s="18"/>
      <c r="MI191" s="18"/>
      <c r="MJ191" s="481"/>
      <c r="ML191" s="18"/>
      <c r="MP191" s="18"/>
      <c r="MQ191" s="18"/>
      <c r="MR191" s="18"/>
      <c r="MS191" s="18"/>
      <c r="MT191" s="18"/>
      <c r="MY191" s="3"/>
      <c r="MZ191" s="3"/>
      <c r="NA191" s="489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9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274</v>
      </c>
      <c r="Z192" s="3" t="s">
        <v>1436</v>
      </c>
      <c r="AD192" s="40" t="s">
        <v>162</v>
      </c>
      <c r="AG192" s="46">
        <v>20307</v>
      </c>
      <c r="AH192" t="s">
        <v>408</v>
      </c>
      <c r="AI192" s="3" t="s">
        <v>1436</v>
      </c>
      <c r="AM192" s="40" t="s">
        <v>153</v>
      </c>
      <c r="AN192" s="9"/>
      <c r="AO192" s="3"/>
      <c r="AP192" s="171">
        <v>33859.375000000015</v>
      </c>
      <c r="AQ192" t="s">
        <v>1377</v>
      </c>
      <c r="AR192" s="3" t="s">
        <v>1436</v>
      </c>
      <c r="AV192" s="41" t="s">
        <v>4</v>
      </c>
      <c r="AW192" s="9"/>
      <c r="AX192" s="3"/>
      <c r="AY192" s="171">
        <v>36952.287499999984</v>
      </c>
      <c r="AZ192" s="239" t="s">
        <v>1910</v>
      </c>
      <c r="BA192" s="3" t="s">
        <v>1436</v>
      </c>
      <c r="BB192" s="18"/>
      <c r="BC192"/>
      <c r="BE192" s="40" t="s">
        <v>749</v>
      </c>
      <c r="BF192" s="9"/>
      <c r="BG192" s="339"/>
      <c r="BH192" s="171">
        <v>45039.100000000195</v>
      </c>
      <c r="BI192" s="239" t="s">
        <v>2399</v>
      </c>
      <c r="BJ192" s="3" t="s">
        <v>1436</v>
      </c>
      <c r="BN192" s="278" t="s">
        <v>39</v>
      </c>
      <c r="BQ192" s="171">
        <v>49643.875000000204</v>
      </c>
      <c r="BR192" s="239" t="s">
        <v>4697</v>
      </c>
      <c r="BS192" s="3" t="s">
        <v>1436</v>
      </c>
      <c r="BX192" s="18"/>
      <c r="BY192" s="18"/>
      <c r="BZ192" s="474"/>
      <c r="CA192" s="18"/>
      <c r="CF192" s="18"/>
      <c r="CG192" s="18"/>
      <c r="CH192" s="474"/>
      <c r="CI192" s="18"/>
      <c r="CJ192" s="18"/>
      <c r="CO192" s="18"/>
      <c r="CP192" s="18"/>
      <c r="CQ192" s="474"/>
      <c r="CR192" s="18"/>
      <c r="CS192" s="18"/>
      <c r="CX192" s="18"/>
      <c r="CY192" s="18"/>
      <c r="CZ192" s="474"/>
      <c r="DA192" s="18"/>
      <c r="DB192" s="18"/>
      <c r="DG192" s="18"/>
      <c r="DH192" s="18"/>
      <c r="DI192" s="474"/>
      <c r="DJ192" s="18"/>
      <c r="DK192" s="18"/>
      <c r="DP192" s="1"/>
      <c r="DQ192" s="1"/>
      <c r="DR192" s="475"/>
      <c r="DS192" s="1"/>
      <c r="DT192" s="1"/>
      <c r="DY192" s="18"/>
      <c r="DZ192" s="18"/>
      <c r="EA192" s="474"/>
      <c r="EB192" s="18"/>
      <c r="EC192" s="18"/>
      <c r="EH192" s="18"/>
      <c r="EI192" s="18"/>
      <c r="EJ192" s="474"/>
      <c r="EK192" s="18"/>
      <c r="EL192" s="18"/>
      <c r="EQ192" s="18"/>
      <c r="ER192" s="18"/>
      <c r="ES192" s="474"/>
      <c r="ET192" s="18"/>
      <c r="EU192" s="18"/>
      <c r="EZ192" s="18"/>
      <c r="FA192" s="18"/>
      <c r="FB192" s="474"/>
      <c r="FC192" s="18"/>
      <c r="FD192" s="18"/>
      <c r="FI192" s="18"/>
      <c r="FJ192" s="18"/>
      <c r="FK192" s="474"/>
      <c r="FL192" s="18"/>
      <c r="FM192" s="18"/>
      <c r="FR192" s="18"/>
      <c r="FS192" s="18"/>
      <c r="FT192" s="474"/>
      <c r="FU192" s="18"/>
      <c r="FV192" s="18"/>
      <c r="GA192" s="18"/>
      <c r="GB192" s="18"/>
      <c r="GC192" s="474"/>
      <c r="GD192" s="18"/>
      <c r="GE192" s="18"/>
      <c r="GJ192" s="18"/>
      <c r="GK192" s="18"/>
      <c r="GL192" s="474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6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4"/>
      <c r="JG192" s="18"/>
      <c r="JH192" s="18"/>
      <c r="JM192" s="478"/>
      <c r="JN192" s="478"/>
      <c r="JV192" s="478"/>
      <c r="JW192" s="478"/>
      <c r="JX192" s="479"/>
      <c r="JY192" s="478"/>
      <c r="JZ192" s="478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9"/>
      <c r="LI192" s="18"/>
      <c r="LJ192" s="18"/>
      <c r="LO192" s="478"/>
      <c r="LP192" s="478"/>
      <c r="LQ192" s="474"/>
      <c r="LR192" s="478"/>
      <c r="LS192" s="478"/>
      <c r="MG192" s="478"/>
      <c r="MH192" s="18"/>
      <c r="MI192" s="18"/>
      <c r="MJ192" s="481"/>
      <c r="ML192" s="18"/>
      <c r="MP192" s="18"/>
      <c r="MQ192" s="18"/>
      <c r="MR192" s="18"/>
      <c r="MS192" s="18"/>
      <c r="MT192" s="18"/>
      <c r="MY192" s="3"/>
      <c r="MZ192" s="3"/>
      <c r="NA192" s="489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9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806</v>
      </c>
      <c r="AN193" s="3"/>
      <c r="AO193" s="3"/>
      <c r="AR193" s="3"/>
      <c r="AV193" s="49" t="s">
        <v>1748</v>
      </c>
      <c r="AX193" s="18"/>
      <c r="AY193" s="89"/>
      <c r="AZ193" s="18"/>
      <c r="BA193" s="3"/>
      <c r="BB193" s="18"/>
      <c r="BC193"/>
      <c r="BE193" s="49" t="s">
        <v>2388</v>
      </c>
      <c r="BI193" s="18"/>
      <c r="BN193" s="49" t="s">
        <v>4670</v>
      </c>
      <c r="BQ193" s="89"/>
      <c r="BX193" s="481"/>
      <c r="BY193" s="18"/>
      <c r="BZ193" s="474"/>
      <c r="CA193" s="18"/>
      <c r="CF193" s="481"/>
      <c r="CG193" s="18"/>
      <c r="CH193" s="474"/>
      <c r="CI193" s="18"/>
      <c r="CJ193" s="18"/>
      <c r="CO193" s="481"/>
      <c r="CP193" s="18"/>
      <c r="CQ193" s="474"/>
      <c r="CR193" s="18"/>
      <c r="CS193" s="18"/>
      <c r="CX193" s="481"/>
      <c r="CY193" s="18"/>
      <c r="CZ193" s="474"/>
      <c r="DA193" s="18"/>
      <c r="DB193" s="18"/>
      <c r="DG193" s="481"/>
      <c r="DH193" s="18"/>
      <c r="DI193" s="474"/>
      <c r="DJ193" s="18"/>
      <c r="DK193" s="18"/>
      <c r="DP193" s="483"/>
      <c r="DQ193" s="1"/>
      <c r="DR193" s="475"/>
      <c r="DS193" s="1"/>
      <c r="DT193" s="1"/>
      <c r="DY193" s="481"/>
      <c r="DZ193" s="18"/>
      <c r="EA193" s="474"/>
      <c r="EB193" s="18"/>
      <c r="EC193" s="18"/>
      <c r="EH193" s="481"/>
      <c r="EI193" s="18"/>
      <c r="EJ193" s="474"/>
      <c r="EK193" s="18"/>
      <c r="EL193" s="18"/>
      <c r="EQ193" s="481"/>
      <c r="ER193" s="18"/>
      <c r="ES193" s="474"/>
      <c r="ET193" s="18"/>
      <c r="EU193" s="18"/>
      <c r="EZ193" s="481"/>
      <c r="FA193" s="18"/>
      <c r="FB193" s="474"/>
      <c r="FC193" s="18"/>
      <c r="FD193" s="18"/>
      <c r="FI193" s="481"/>
      <c r="FJ193" s="18"/>
      <c r="FK193" s="474"/>
      <c r="FL193" s="18"/>
      <c r="FM193" s="18"/>
      <c r="FR193" s="484"/>
      <c r="FS193" s="18"/>
      <c r="FT193" s="474"/>
      <c r="FU193" s="18"/>
      <c r="FV193" s="18"/>
      <c r="GA193" s="481"/>
      <c r="GB193" s="18"/>
      <c r="GC193" s="474"/>
      <c r="GD193" s="18"/>
      <c r="GE193" s="18"/>
      <c r="GJ193" s="481"/>
      <c r="GK193" s="18"/>
      <c r="GL193" s="474"/>
      <c r="GM193" s="18"/>
      <c r="GN193" s="18"/>
      <c r="HB193" s="484"/>
      <c r="HC193" s="18"/>
      <c r="HE193" s="18"/>
      <c r="HF193" s="18"/>
      <c r="HK193" s="484"/>
      <c r="HL193" s="18"/>
      <c r="HN193" s="18"/>
      <c r="HO193" s="18"/>
      <c r="HT193" s="18"/>
      <c r="HU193" s="476"/>
      <c r="HW193" s="18"/>
      <c r="HX193" s="18"/>
      <c r="HY193" s="18"/>
      <c r="IL193" s="481"/>
      <c r="IM193" s="18"/>
      <c r="IO193" s="18"/>
      <c r="IP193" s="18"/>
      <c r="IU193" s="484"/>
      <c r="IV193" s="18"/>
      <c r="IX193" s="18"/>
      <c r="IY193" s="18"/>
      <c r="JD193" s="18"/>
      <c r="JE193" s="18"/>
      <c r="JF193" s="474"/>
      <c r="JG193" s="18"/>
      <c r="JH193" s="18"/>
      <c r="JM193" s="481"/>
      <c r="JN193" s="478"/>
      <c r="JV193" s="481"/>
      <c r="JW193" s="478"/>
      <c r="JX193" s="479"/>
      <c r="JY193" s="478"/>
      <c r="JZ193" s="478"/>
      <c r="KE193" s="484"/>
      <c r="KF193" s="18"/>
      <c r="KH193" s="18"/>
      <c r="KI193" s="18"/>
      <c r="KN193" s="484"/>
      <c r="KO193" s="18"/>
      <c r="KW193" s="484"/>
      <c r="KX193" s="18"/>
      <c r="LF193" s="18"/>
      <c r="LG193" s="18"/>
      <c r="LH193" s="479"/>
      <c r="LI193" s="18"/>
      <c r="LJ193" s="18"/>
      <c r="LO193" s="481"/>
      <c r="LP193" s="478"/>
      <c r="LQ193" s="474"/>
      <c r="LR193" s="478"/>
      <c r="LS193" s="478"/>
      <c r="MG193" s="478"/>
      <c r="MH193" s="18"/>
      <c r="MI193" s="18"/>
      <c r="MJ193" s="481"/>
      <c r="ML193" s="18"/>
      <c r="MP193" s="484"/>
      <c r="MQ193" s="18"/>
      <c r="MR193" s="18"/>
      <c r="MS193" s="18"/>
      <c r="MT193" s="18"/>
      <c r="MY193" s="3"/>
      <c r="MZ193" s="63"/>
      <c r="NA193" s="489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9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409</v>
      </c>
      <c r="AI194" s="3" t="s">
        <v>1437</v>
      </c>
      <c r="AM194" s="40" t="s">
        <v>156</v>
      </c>
      <c r="AN194" s="9"/>
      <c r="AO194" s="3"/>
      <c r="AP194" s="171">
        <v>31287.362499999956</v>
      </c>
      <c r="AQ194" t="s">
        <v>1378</v>
      </c>
      <c r="AR194" s="3" t="s">
        <v>1437</v>
      </c>
      <c r="AV194" s="40" t="s">
        <v>156</v>
      </c>
      <c r="AW194" s="3"/>
      <c r="AX194" s="3"/>
      <c r="AY194" s="171">
        <v>34736.450000000084</v>
      </c>
      <c r="AZ194" s="239" t="s">
        <v>1911</v>
      </c>
      <c r="BA194" s="3" t="s">
        <v>1437</v>
      </c>
      <c r="BB194" s="18"/>
      <c r="BC194"/>
      <c r="BE194" s="40" t="s">
        <v>784</v>
      </c>
      <c r="BF194" s="3"/>
      <c r="BG194" s="339"/>
      <c r="BH194" s="171">
        <v>44889.249999999796</v>
      </c>
      <c r="BI194" s="239" t="s">
        <v>2400</v>
      </c>
      <c r="BJ194" s="3" t="s">
        <v>1437</v>
      </c>
      <c r="BN194" s="63" t="s">
        <v>162</v>
      </c>
      <c r="BQ194" s="171">
        <v>49624.46249999987</v>
      </c>
      <c r="BR194" s="239" t="s">
        <v>4698</v>
      </c>
      <c r="BS194" s="3" t="s">
        <v>1437</v>
      </c>
      <c r="BX194" s="18"/>
      <c r="BY194" s="18"/>
      <c r="BZ194" s="474"/>
      <c r="CA194" s="18"/>
      <c r="CF194" s="18"/>
      <c r="CG194" s="18"/>
      <c r="CH194" s="474"/>
      <c r="CI194" s="18"/>
      <c r="CJ194" s="18"/>
      <c r="CO194" s="18"/>
      <c r="CP194" s="18"/>
      <c r="CQ194" s="474"/>
      <c r="CR194" s="18"/>
      <c r="CS194" s="18"/>
      <c r="CX194" s="18"/>
      <c r="CY194" s="18"/>
      <c r="CZ194" s="474"/>
      <c r="DA194" s="18"/>
      <c r="DB194" s="18"/>
      <c r="DG194" s="18"/>
      <c r="DH194" s="18"/>
      <c r="DI194" s="474"/>
      <c r="DJ194" s="18"/>
      <c r="DK194" s="18"/>
      <c r="DP194" s="1"/>
      <c r="DQ194" s="1"/>
      <c r="DR194" s="475"/>
      <c r="DS194" s="1"/>
      <c r="DT194" s="1"/>
      <c r="DY194" s="18"/>
      <c r="DZ194" s="18"/>
      <c r="EA194" s="474"/>
      <c r="EB194" s="18"/>
      <c r="EC194" s="18"/>
      <c r="EH194" s="18"/>
      <c r="EI194" s="18"/>
      <c r="EJ194" s="474"/>
      <c r="EK194" s="18"/>
      <c r="EL194" s="18"/>
      <c r="EQ194" s="18"/>
      <c r="ER194" s="18"/>
      <c r="ES194" s="474"/>
      <c r="ET194" s="18"/>
      <c r="EU194" s="18"/>
      <c r="EZ194" s="18"/>
      <c r="FA194" s="18"/>
      <c r="FB194" s="474"/>
      <c r="FC194" s="18"/>
      <c r="FD194" s="18"/>
      <c r="FI194" s="18"/>
      <c r="FJ194" s="18"/>
      <c r="FK194" s="474"/>
      <c r="FL194" s="18"/>
      <c r="FM194" s="18"/>
      <c r="FR194" s="18"/>
      <c r="FS194" s="18"/>
      <c r="FT194" s="474"/>
      <c r="FU194" s="18"/>
      <c r="FV194" s="18"/>
      <c r="GA194" s="18"/>
      <c r="GB194" s="18"/>
      <c r="GC194" s="474"/>
      <c r="GD194" s="18"/>
      <c r="GE194" s="18"/>
      <c r="GJ194" s="18"/>
      <c r="GK194" s="18"/>
      <c r="GL194" s="474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6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4"/>
      <c r="JG194" s="18"/>
      <c r="JH194" s="18"/>
      <c r="JM194" s="478"/>
      <c r="JN194" s="478"/>
      <c r="JV194" s="478"/>
      <c r="JW194" s="478"/>
      <c r="JX194" s="479"/>
      <c r="JY194" s="478"/>
      <c r="JZ194" s="478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80"/>
      <c r="LI194" s="18"/>
      <c r="LJ194" s="18"/>
      <c r="LO194" s="478"/>
      <c r="LP194" s="478"/>
      <c r="LQ194" s="474"/>
      <c r="LR194" s="478"/>
      <c r="LS194" s="478"/>
      <c r="MG194" s="478"/>
      <c r="MH194" s="18"/>
      <c r="MI194" s="18"/>
      <c r="MJ194" s="481"/>
      <c r="ML194" s="18"/>
      <c r="MP194" s="18"/>
      <c r="MQ194" s="18"/>
      <c r="MR194" s="18"/>
      <c r="MS194" s="18"/>
      <c r="MT194" s="18"/>
      <c r="MY194" s="3"/>
      <c r="MZ194" s="63"/>
      <c r="NA194" s="487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9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806</v>
      </c>
      <c r="AN195" s="3"/>
      <c r="AO195" s="3"/>
      <c r="AR195" s="60"/>
      <c r="AV195" s="48" t="s">
        <v>1746</v>
      </c>
      <c r="AX195" s="18"/>
      <c r="AY195" s="89"/>
      <c r="AZ195" s="18"/>
      <c r="BA195" s="60"/>
      <c r="BB195" s="18"/>
      <c r="BC195"/>
      <c r="BE195" s="49" t="s">
        <v>2388</v>
      </c>
      <c r="BI195" s="18"/>
      <c r="BN195" s="49" t="s">
        <v>4670</v>
      </c>
      <c r="BQ195" s="89"/>
      <c r="BX195" s="352"/>
      <c r="BY195" s="18"/>
      <c r="BZ195" s="474"/>
      <c r="CA195" s="18"/>
      <c r="CF195" s="352"/>
      <c r="CG195" s="18"/>
      <c r="CH195" s="474"/>
      <c r="CI195" s="18"/>
      <c r="CJ195" s="18"/>
      <c r="CO195" s="352"/>
      <c r="CP195" s="18"/>
      <c r="CQ195" s="474"/>
      <c r="CR195" s="18"/>
      <c r="CS195" s="18"/>
      <c r="CX195" s="352"/>
      <c r="CY195" s="18"/>
      <c r="CZ195" s="474"/>
      <c r="DA195" s="18"/>
      <c r="DB195" s="18"/>
      <c r="DG195" s="352"/>
      <c r="DH195" s="18"/>
      <c r="DI195" s="474"/>
      <c r="DJ195" s="18"/>
      <c r="DK195" s="18"/>
      <c r="DP195" s="382"/>
      <c r="DQ195" s="1"/>
      <c r="DR195" s="475"/>
      <c r="DS195" s="1"/>
      <c r="DT195" s="1"/>
      <c r="DY195" s="352"/>
      <c r="DZ195" s="18"/>
      <c r="EA195" s="474"/>
      <c r="EB195" s="18"/>
      <c r="EC195" s="18"/>
      <c r="EH195" s="352"/>
      <c r="EI195" s="18"/>
      <c r="EJ195" s="474"/>
      <c r="EK195" s="18"/>
      <c r="EL195" s="18"/>
      <c r="EQ195" s="352"/>
      <c r="ER195" s="18"/>
      <c r="ES195" s="474"/>
      <c r="ET195" s="18"/>
      <c r="EU195" s="18"/>
      <c r="EZ195" s="352"/>
      <c r="FA195" s="18"/>
      <c r="FB195" s="474"/>
      <c r="FC195" s="18"/>
      <c r="FD195" s="18"/>
      <c r="FI195" s="352"/>
      <c r="FJ195" s="18"/>
      <c r="FK195" s="474"/>
      <c r="FL195" s="18"/>
      <c r="FM195" s="18"/>
      <c r="FR195" s="352"/>
      <c r="FS195" s="18"/>
      <c r="FT195" s="474"/>
      <c r="FU195" s="18"/>
      <c r="FV195" s="18"/>
      <c r="GA195" s="352"/>
      <c r="GB195" s="18"/>
      <c r="GC195" s="474"/>
      <c r="GD195" s="18"/>
      <c r="GE195" s="18"/>
      <c r="GJ195" s="352"/>
      <c r="GK195" s="18"/>
      <c r="GL195" s="474"/>
      <c r="GM195" s="18"/>
      <c r="GN195" s="18"/>
      <c r="HB195" s="352"/>
      <c r="HC195" s="18"/>
      <c r="HE195" s="18"/>
      <c r="HF195" s="18"/>
      <c r="HK195" s="352"/>
      <c r="HL195" s="18"/>
      <c r="HN195" s="18"/>
      <c r="HO195" s="18"/>
      <c r="HT195" s="18"/>
      <c r="HU195" s="476"/>
      <c r="HW195" s="18"/>
      <c r="HX195" s="18"/>
      <c r="HY195" s="18"/>
      <c r="IL195" s="352"/>
      <c r="IM195" s="18"/>
      <c r="IO195" s="18"/>
      <c r="IP195" s="18"/>
      <c r="IU195" s="352"/>
      <c r="IV195" s="18"/>
      <c r="IX195" s="18"/>
      <c r="IY195" s="18"/>
      <c r="JD195" s="18"/>
      <c r="JE195" s="18"/>
      <c r="JF195" s="485"/>
      <c r="JG195" s="18"/>
      <c r="JH195" s="18"/>
      <c r="JM195" s="477"/>
      <c r="JN195" s="478"/>
      <c r="JV195" s="477"/>
      <c r="JW195" s="478"/>
      <c r="JX195" s="479"/>
      <c r="JY195" s="478"/>
      <c r="JZ195" s="478"/>
      <c r="KE195" s="352"/>
      <c r="KF195" s="18"/>
      <c r="KH195" s="18"/>
      <c r="KI195" s="18"/>
      <c r="KN195" s="352"/>
      <c r="KO195" s="18"/>
      <c r="KW195" s="352"/>
      <c r="KX195" s="18"/>
      <c r="LF195" s="352"/>
      <c r="LG195" s="18"/>
      <c r="LH195" s="480"/>
      <c r="LI195" s="18"/>
      <c r="LJ195" s="18"/>
      <c r="LO195" s="477"/>
      <c r="LP195" s="478"/>
      <c r="LQ195" s="474"/>
      <c r="LR195" s="478"/>
      <c r="LS195" s="478"/>
      <c r="MG195" s="478"/>
      <c r="MH195" s="18"/>
      <c r="MI195" s="18"/>
      <c r="MJ195" s="481"/>
      <c r="ML195" s="18"/>
      <c r="MP195" s="352"/>
      <c r="MQ195" s="18"/>
      <c r="MR195" s="18"/>
      <c r="MS195" s="18"/>
      <c r="MT195" s="18"/>
      <c r="MY195" s="60"/>
      <c r="MZ195" s="3"/>
      <c r="NA195" s="482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9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410</v>
      </c>
      <c r="AI196" s="3" t="s">
        <v>1438</v>
      </c>
      <c r="AM196" s="41" t="s">
        <v>29</v>
      </c>
      <c r="AN196" s="3"/>
      <c r="AO196" s="3"/>
      <c r="AP196" s="171">
        <v>29997.449999999993</v>
      </c>
      <c r="AQ196" t="s">
        <v>1379</v>
      </c>
      <c r="AR196" s="3" t="s">
        <v>1438</v>
      </c>
      <c r="AV196" s="40" t="s">
        <v>779</v>
      </c>
      <c r="AW196" s="3"/>
      <c r="AX196" s="3"/>
      <c r="AY196" s="171">
        <v>34658.987499999894</v>
      </c>
      <c r="AZ196" s="239" t="s">
        <v>1912</v>
      </c>
      <c r="BA196" s="3" t="s">
        <v>1438</v>
      </c>
      <c r="BB196" s="18"/>
      <c r="BC196"/>
      <c r="BE196" s="40" t="s">
        <v>739</v>
      </c>
      <c r="BF196" s="9"/>
      <c r="BG196" s="339"/>
      <c r="BH196" s="171">
        <v>44500.924999999814</v>
      </c>
      <c r="BI196" s="239" t="s">
        <v>2401</v>
      </c>
      <c r="BJ196" s="3" t="s">
        <v>1438</v>
      </c>
      <c r="BN196" s="63" t="s">
        <v>791</v>
      </c>
      <c r="BQ196" s="171">
        <v>49558.287499999591</v>
      </c>
      <c r="BR196" s="239" t="s">
        <v>4699</v>
      </c>
      <c r="BS196" s="3" t="s">
        <v>1438</v>
      </c>
      <c r="BX196" s="18"/>
      <c r="BY196" s="18"/>
      <c r="BZ196" s="474"/>
      <c r="CA196" s="18"/>
      <c r="CF196" s="18"/>
      <c r="CG196" s="18"/>
      <c r="CH196" s="474"/>
      <c r="CI196" s="18"/>
      <c r="CJ196" s="18"/>
      <c r="CO196" s="18"/>
      <c r="CP196" s="18"/>
      <c r="CQ196" s="474"/>
      <c r="CR196" s="18"/>
      <c r="CS196" s="18"/>
      <c r="CX196" s="18"/>
      <c r="CY196" s="18"/>
      <c r="CZ196" s="474"/>
      <c r="DA196" s="18"/>
      <c r="DB196" s="18"/>
      <c r="DG196" s="18"/>
      <c r="DH196" s="18"/>
      <c r="DI196" s="474"/>
      <c r="DJ196" s="18"/>
      <c r="DK196" s="18"/>
      <c r="DP196" s="1"/>
      <c r="DQ196" s="1"/>
      <c r="DR196" s="475"/>
      <c r="DS196" s="1"/>
      <c r="DT196" s="1"/>
      <c r="DY196" s="18"/>
      <c r="DZ196" s="18"/>
      <c r="EA196" s="474"/>
      <c r="EB196" s="18"/>
      <c r="EC196" s="18"/>
      <c r="EH196" s="18"/>
      <c r="EI196" s="18"/>
      <c r="EJ196" s="474"/>
      <c r="EK196" s="18"/>
      <c r="EL196" s="18"/>
      <c r="EQ196" s="18"/>
      <c r="ER196" s="18"/>
      <c r="ES196" s="474"/>
      <c r="ET196" s="18"/>
      <c r="EU196" s="18"/>
      <c r="EZ196" s="18"/>
      <c r="FA196" s="18"/>
      <c r="FB196" s="474"/>
      <c r="FC196" s="18"/>
      <c r="FD196" s="18"/>
      <c r="FI196" s="18"/>
      <c r="FJ196" s="18"/>
      <c r="FK196" s="474"/>
      <c r="FL196" s="18"/>
      <c r="FM196" s="18"/>
      <c r="FR196" s="18"/>
      <c r="FS196" s="18"/>
      <c r="FT196" s="474"/>
      <c r="FU196" s="18"/>
      <c r="FV196" s="18"/>
      <c r="GA196" s="18"/>
      <c r="GB196" s="18"/>
      <c r="GC196" s="474"/>
      <c r="GD196" s="18"/>
      <c r="GE196" s="18"/>
      <c r="GJ196" s="18"/>
      <c r="GK196" s="18"/>
      <c r="GL196" s="474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6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2"/>
      <c r="JE196" s="18"/>
      <c r="JF196" s="485"/>
      <c r="JG196" s="18"/>
      <c r="JH196" s="18"/>
      <c r="JM196" s="478"/>
      <c r="JN196" s="478"/>
      <c r="JV196" s="478"/>
      <c r="JW196" s="478"/>
      <c r="JX196" s="479"/>
      <c r="JY196" s="478"/>
      <c r="JZ196" s="478"/>
      <c r="KE196" s="18"/>
      <c r="KF196" s="18"/>
      <c r="KH196" s="18"/>
      <c r="KI196" s="18"/>
      <c r="KN196" s="18"/>
      <c r="KO196" s="18"/>
      <c r="KW196" s="18"/>
      <c r="KX196" s="18"/>
      <c r="LF196" s="352"/>
      <c r="LG196" s="18"/>
      <c r="LH196" s="479"/>
      <c r="LI196" s="18"/>
      <c r="LJ196" s="18"/>
      <c r="LO196" s="478"/>
      <c r="LP196" s="478"/>
      <c r="LQ196" s="474"/>
      <c r="LR196" s="478"/>
      <c r="LS196" s="478"/>
      <c r="MG196" s="478"/>
      <c r="MH196" s="18"/>
      <c r="MI196" s="18"/>
      <c r="MJ196" s="481"/>
      <c r="ML196" s="18"/>
      <c r="MP196" s="18"/>
      <c r="MQ196" s="18"/>
      <c r="MR196" s="18"/>
      <c r="MS196" s="18"/>
      <c r="MT196" s="18"/>
      <c r="MY196" s="60"/>
      <c r="MZ196" s="3"/>
      <c r="NA196" s="489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9"/>
      <c r="K197" s="63"/>
      <c r="L197" s="60"/>
      <c r="M197" s="3"/>
      <c r="N197" s="79"/>
      <c r="O197" s="50"/>
      <c r="P197" s="50"/>
      <c r="U197" s="460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217</v>
      </c>
      <c r="AN197" s="9"/>
      <c r="AO197" s="3"/>
      <c r="AR197" s="60"/>
      <c r="AV197" s="49" t="s">
        <v>1747</v>
      </c>
      <c r="AX197" s="18"/>
      <c r="AY197" s="89"/>
      <c r="AZ197" s="18"/>
      <c r="BA197" s="60"/>
      <c r="BB197" s="18"/>
      <c r="BC197"/>
      <c r="BE197" s="49" t="s">
        <v>2388</v>
      </c>
      <c r="BI197" s="18"/>
      <c r="BN197" s="49" t="s">
        <v>4670</v>
      </c>
      <c r="BO197" s="9"/>
      <c r="BP197" s="63"/>
      <c r="BQ197" s="89"/>
      <c r="BR197" s="59"/>
      <c r="BS197" s="59"/>
      <c r="BX197" s="18"/>
      <c r="BY197" s="18"/>
      <c r="BZ197" s="474"/>
      <c r="CA197" s="18"/>
      <c r="CF197" s="18"/>
      <c r="CG197" s="18"/>
      <c r="CH197" s="474"/>
      <c r="CI197" s="18"/>
      <c r="CJ197" s="18"/>
      <c r="CO197" s="18"/>
      <c r="CP197" s="18"/>
      <c r="CQ197" s="474"/>
      <c r="CR197" s="18"/>
      <c r="CS197" s="18"/>
      <c r="CX197" s="18"/>
      <c r="CY197" s="18"/>
      <c r="CZ197" s="474"/>
      <c r="DA197" s="18"/>
      <c r="DB197" s="18"/>
      <c r="DG197" s="18"/>
      <c r="DH197" s="18"/>
      <c r="DI197" s="474"/>
      <c r="DJ197" s="18"/>
      <c r="DK197" s="18"/>
      <c r="DP197" s="1"/>
      <c r="DQ197" s="1"/>
      <c r="DR197" s="475"/>
      <c r="DS197" s="1"/>
      <c r="DT197" s="1"/>
      <c r="DY197" s="18"/>
      <c r="DZ197" s="18"/>
      <c r="EA197" s="474"/>
      <c r="EB197" s="18"/>
      <c r="EC197" s="18"/>
      <c r="EH197" s="18"/>
      <c r="EI197" s="18"/>
      <c r="EJ197" s="474"/>
      <c r="EK197" s="18"/>
      <c r="EL197" s="18"/>
      <c r="EQ197" s="18"/>
      <c r="ER197" s="18"/>
      <c r="ES197" s="474"/>
      <c r="ET197" s="18"/>
      <c r="EU197" s="18"/>
      <c r="EZ197" s="18"/>
      <c r="FA197" s="18"/>
      <c r="FB197" s="474"/>
      <c r="FC197" s="18"/>
      <c r="FD197" s="18"/>
      <c r="FI197" s="18"/>
      <c r="FJ197" s="18"/>
      <c r="FK197" s="474"/>
      <c r="FL197" s="18"/>
      <c r="FM197" s="18"/>
      <c r="FR197" s="18"/>
      <c r="FS197" s="18"/>
      <c r="FT197" s="474"/>
      <c r="FU197" s="18"/>
      <c r="FV197" s="18"/>
      <c r="GA197" s="18"/>
      <c r="GB197" s="18"/>
      <c r="GC197" s="474"/>
      <c r="GD197" s="18"/>
      <c r="GE197" s="18"/>
      <c r="GJ197" s="18"/>
      <c r="GK197" s="18"/>
      <c r="GL197" s="474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6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2"/>
      <c r="JE197" s="18"/>
      <c r="JF197" s="474"/>
      <c r="JG197" s="18"/>
      <c r="JH197" s="18"/>
      <c r="JM197" s="478"/>
      <c r="JN197" s="478"/>
      <c r="JV197" s="478"/>
      <c r="JW197" s="478"/>
      <c r="JX197" s="479"/>
      <c r="JY197" s="478"/>
      <c r="JZ197" s="478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9"/>
      <c r="LI197" s="18"/>
      <c r="LJ197" s="18"/>
      <c r="LO197" s="478"/>
      <c r="LP197" s="478"/>
      <c r="LQ197" s="474"/>
      <c r="LR197" s="478"/>
      <c r="LS197" s="478"/>
      <c r="MG197" s="478"/>
      <c r="MH197" s="18"/>
      <c r="MI197" s="18"/>
      <c r="MJ197" s="481"/>
      <c r="ML197" s="18"/>
      <c r="MP197" s="18"/>
      <c r="MQ197" s="18"/>
      <c r="MR197" s="18"/>
      <c r="MS197" s="18"/>
      <c r="MT197" s="18"/>
      <c r="MY197" s="3"/>
      <c r="MZ197" s="3"/>
      <c r="NA197" s="489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9"/>
      <c r="K198" s="63"/>
      <c r="L198" s="3"/>
      <c r="M198" s="3"/>
      <c r="N198" s="79"/>
      <c r="O198" s="50"/>
      <c r="P198" s="50"/>
      <c r="U198" s="510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411</v>
      </c>
      <c r="AI198" s="3" t="s">
        <v>1439</v>
      </c>
      <c r="AM198" s="41" t="s">
        <v>779</v>
      </c>
      <c r="AN198" s="213"/>
      <c r="AO198" s="3"/>
      <c r="AP198" s="171">
        <v>23185.050000000083</v>
      </c>
      <c r="AQ198" t="s">
        <v>1380</v>
      </c>
      <c r="AR198" s="3" t="s">
        <v>1439</v>
      </c>
      <c r="AV198" s="40" t="s">
        <v>780</v>
      </c>
      <c r="AW198" s="3"/>
      <c r="AX198" s="3"/>
      <c r="AY198" s="171">
        <v>33853.450000000114</v>
      </c>
      <c r="AZ198" s="239" t="s">
        <v>1913</v>
      </c>
      <c r="BA198" s="3" t="s">
        <v>1439</v>
      </c>
      <c r="BB198" s="18"/>
      <c r="BC198"/>
      <c r="BE198" s="40" t="s">
        <v>758</v>
      </c>
      <c r="BF198" s="3"/>
      <c r="BG198" s="339"/>
      <c r="BH198" s="171">
        <v>44250.637500000288</v>
      </c>
      <c r="BI198" s="239" t="s">
        <v>2402</v>
      </c>
      <c r="BJ198" s="3" t="s">
        <v>1439</v>
      </c>
      <c r="BN198" s="63" t="s">
        <v>739</v>
      </c>
      <c r="BO198" s="9"/>
      <c r="BP198" s="63"/>
      <c r="BQ198" s="171">
        <v>49477.512499999808</v>
      </c>
      <c r="BR198" s="239" t="s">
        <v>4700</v>
      </c>
      <c r="BS198" s="3" t="s">
        <v>1439</v>
      </c>
      <c r="BX198" s="352"/>
      <c r="BY198" s="18"/>
      <c r="BZ198" s="474"/>
      <c r="CA198" s="18"/>
      <c r="CF198" s="352"/>
      <c r="CG198" s="18"/>
      <c r="CH198" s="474"/>
      <c r="CI198" s="18"/>
      <c r="CJ198" s="18"/>
      <c r="CO198" s="352"/>
      <c r="CP198" s="18"/>
      <c r="CQ198" s="474"/>
      <c r="CR198" s="18"/>
      <c r="CS198" s="18"/>
      <c r="CX198" s="352"/>
      <c r="CY198" s="18"/>
      <c r="CZ198" s="474"/>
      <c r="DA198" s="18"/>
      <c r="DB198" s="18"/>
      <c r="DG198" s="352"/>
      <c r="DH198" s="18"/>
      <c r="DI198" s="474"/>
      <c r="DJ198" s="18"/>
      <c r="DK198" s="18"/>
      <c r="DP198" s="382"/>
      <c r="DQ198" s="1"/>
      <c r="DR198" s="475"/>
      <c r="DS198" s="1"/>
      <c r="DT198" s="1"/>
      <c r="DY198" s="352"/>
      <c r="DZ198" s="18"/>
      <c r="EA198" s="474"/>
      <c r="EB198" s="18"/>
      <c r="EC198" s="18"/>
      <c r="EH198" s="352"/>
      <c r="EI198" s="18"/>
      <c r="EJ198" s="474"/>
      <c r="EK198" s="18"/>
      <c r="EL198" s="18"/>
      <c r="EQ198" s="352"/>
      <c r="ER198" s="18"/>
      <c r="ES198" s="474"/>
      <c r="ET198" s="18"/>
      <c r="EU198" s="18"/>
      <c r="EZ198" s="352"/>
      <c r="FA198" s="18"/>
      <c r="FB198" s="474"/>
      <c r="FC198" s="18"/>
      <c r="FD198" s="18"/>
      <c r="FI198" s="352"/>
      <c r="FJ198" s="18"/>
      <c r="FK198" s="474"/>
      <c r="FL198" s="18"/>
      <c r="FM198" s="18"/>
      <c r="FR198" s="352"/>
      <c r="FS198" s="18"/>
      <c r="FT198" s="474"/>
      <c r="FU198" s="18"/>
      <c r="FV198" s="18"/>
      <c r="GA198" s="352"/>
      <c r="GB198" s="18"/>
      <c r="GC198" s="474"/>
      <c r="GD198" s="18"/>
      <c r="GE198" s="18"/>
      <c r="GJ198" s="352"/>
      <c r="GK198" s="18"/>
      <c r="GL198" s="474"/>
      <c r="GM198" s="18"/>
      <c r="GN198" s="18"/>
      <c r="HB198" s="352"/>
      <c r="HC198" s="18"/>
      <c r="HE198" s="18"/>
      <c r="HF198" s="18"/>
      <c r="HK198" s="352"/>
      <c r="HL198" s="18"/>
      <c r="HN198" s="18"/>
      <c r="HO198" s="18"/>
      <c r="HT198" s="18"/>
      <c r="HU198" s="476"/>
      <c r="HW198" s="18"/>
      <c r="HX198" s="18"/>
      <c r="HY198" s="18"/>
      <c r="IL198" s="352"/>
      <c r="IM198" s="18"/>
      <c r="IO198" s="18"/>
      <c r="IP198" s="18"/>
      <c r="IU198" s="352"/>
      <c r="IV198" s="18"/>
      <c r="IX198" s="18"/>
      <c r="IY198" s="18"/>
      <c r="JD198" s="18"/>
      <c r="JE198" s="18"/>
      <c r="JF198" s="474"/>
      <c r="JG198" s="18"/>
      <c r="JH198" s="18"/>
      <c r="JM198" s="477"/>
      <c r="JN198" s="478"/>
      <c r="JV198" s="477"/>
      <c r="JW198" s="478"/>
      <c r="JX198" s="479"/>
      <c r="JY198" s="478"/>
      <c r="JZ198" s="478"/>
      <c r="KE198" s="352"/>
      <c r="KF198" s="18"/>
      <c r="KH198" s="18"/>
      <c r="KI198" s="18"/>
      <c r="KN198" s="352"/>
      <c r="KO198" s="18"/>
      <c r="KW198" s="352"/>
      <c r="KX198" s="18"/>
      <c r="LF198" s="18"/>
      <c r="LG198" s="18"/>
      <c r="LH198" s="479"/>
      <c r="LI198" s="18"/>
      <c r="LJ198" s="18"/>
      <c r="LO198" s="477"/>
      <c r="LP198" s="478"/>
      <c r="LQ198" s="474"/>
      <c r="LR198" s="478"/>
      <c r="LS198" s="478"/>
      <c r="MG198" s="478"/>
      <c r="MH198" s="18"/>
      <c r="MI198" s="18"/>
      <c r="MJ198" s="481"/>
      <c r="ML198" s="18"/>
      <c r="MP198" s="352"/>
      <c r="MQ198" s="18"/>
      <c r="MR198" s="18"/>
      <c r="MS198" s="18"/>
      <c r="MT198" s="18"/>
      <c r="MY198" s="3"/>
      <c r="MZ198" s="3"/>
      <c r="NA198" s="489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9"/>
      <c r="K199" s="63"/>
      <c r="L199" s="60"/>
      <c r="M199" s="3"/>
      <c r="N199" s="79"/>
      <c r="O199" s="50"/>
      <c r="P199" s="50"/>
      <c r="T199" s="50"/>
      <c r="U199" s="460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1747</v>
      </c>
      <c r="AX199" s="18"/>
      <c r="AY199" s="89"/>
      <c r="AZ199" s="18"/>
      <c r="BA199" s="3"/>
      <c r="BB199" s="18"/>
      <c r="BC199"/>
      <c r="BE199" s="49" t="s">
        <v>2388</v>
      </c>
      <c r="BI199" s="18"/>
      <c r="BN199" s="49" t="s">
        <v>4670</v>
      </c>
      <c r="BO199" s="9"/>
      <c r="BP199" s="63"/>
      <c r="BQ199" s="89"/>
      <c r="BR199" s="59"/>
      <c r="BS199" s="59"/>
      <c r="BX199" s="352"/>
      <c r="BY199" s="18"/>
      <c r="BZ199" s="474"/>
      <c r="CA199" s="18"/>
      <c r="CF199" s="352"/>
      <c r="CG199" s="18"/>
      <c r="CH199" s="474"/>
      <c r="CI199" s="18"/>
      <c r="CJ199" s="18"/>
      <c r="CO199" s="352"/>
      <c r="CP199" s="18"/>
      <c r="CQ199" s="474"/>
      <c r="CR199" s="18"/>
      <c r="CS199" s="18"/>
      <c r="CX199" s="352"/>
      <c r="CY199" s="18"/>
      <c r="CZ199" s="474"/>
      <c r="DA199" s="18"/>
      <c r="DB199" s="18"/>
      <c r="DG199" s="352"/>
      <c r="DH199" s="18"/>
      <c r="DI199" s="474"/>
      <c r="DJ199" s="18"/>
      <c r="DK199" s="18"/>
      <c r="DP199" s="382"/>
      <c r="DQ199" s="1"/>
      <c r="DR199" s="475"/>
      <c r="DS199" s="1"/>
      <c r="DT199" s="1"/>
      <c r="DY199" s="352"/>
      <c r="DZ199" s="18"/>
      <c r="EA199" s="474"/>
      <c r="EB199" s="18"/>
      <c r="EC199" s="18"/>
      <c r="EH199" s="352"/>
      <c r="EI199" s="18"/>
      <c r="EJ199" s="474"/>
      <c r="EK199" s="18"/>
      <c r="EL199" s="18"/>
      <c r="EQ199" s="352"/>
      <c r="ER199" s="18"/>
      <c r="ES199" s="474"/>
      <c r="ET199" s="18"/>
      <c r="EU199" s="18"/>
      <c r="EZ199" s="352"/>
      <c r="FA199" s="18"/>
      <c r="FB199" s="474"/>
      <c r="FC199" s="18"/>
      <c r="FD199" s="18"/>
      <c r="FI199" s="352"/>
      <c r="FJ199" s="18"/>
      <c r="FK199" s="474"/>
      <c r="FL199" s="18"/>
      <c r="FM199" s="18"/>
      <c r="FR199" s="352"/>
      <c r="FS199" s="18"/>
      <c r="FT199" s="474"/>
      <c r="FU199" s="18"/>
      <c r="FV199" s="18"/>
      <c r="GA199" s="352"/>
      <c r="GB199" s="18"/>
      <c r="GC199" s="474"/>
      <c r="GD199" s="18"/>
      <c r="GE199" s="18"/>
      <c r="GJ199" s="352"/>
      <c r="GK199" s="18"/>
      <c r="GL199" s="474"/>
      <c r="GM199" s="18"/>
      <c r="GN199" s="18"/>
      <c r="HB199" s="352"/>
      <c r="HC199" s="18"/>
      <c r="HE199" s="18"/>
      <c r="HF199" s="18"/>
      <c r="HK199" s="352"/>
      <c r="HL199" s="18"/>
      <c r="HN199" s="18"/>
      <c r="HO199" s="18"/>
      <c r="HT199" s="18"/>
      <c r="HU199" s="476"/>
      <c r="HW199" s="18"/>
      <c r="HX199" s="18"/>
      <c r="HY199" s="18"/>
      <c r="IL199" s="352"/>
      <c r="IM199" s="18"/>
      <c r="IO199" s="18"/>
      <c r="IP199" s="18"/>
      <c r="IU199" s="352"/>
      <c r="IV199" s="18"/>
      <c r="IX199" s="18"/>
      <c r="IY199" s="18"/>
      <c r="JD199" s="18"/>
      <c r="JE199" s="18"/>
      <c r="JF199" s="474"/>
      <c r="JG199" s="18"/>
      <c r="JH199" s="18"/>
      <c r="JM199" s="477"/>
      <c r="JN199" s="478"/>
      <c r="JV199" s="477"/>
      <c r="JW199" s="478"/>
      <c r="JX199" s="479"/>
      <c r="JY199" s="478"/>
      <c r="JZ199" s="478"/>
      <c r="KE199" s="352"/>
      <c r="KF199" s="18"/>
      <c r="KH199" s="18"/>
      <c r="KI199" s="18"/>
      <c r="KN199" s="352"/>
      <c r="KO199" s="18"/>
      <c r="KW199" s="352"/>
      <c r="KX199" s="18"/>
      <c r="LF199" s="18"/>
      <c r="LG199" s="18"/>
      <c r="LH199" s="479"/>
      <c r="LI199" s="18"/>
      <c r="LJ199" s="18"/>
      <c r="LO199" s="477"/>
      <c r="LP199" s="478"/>
      <c r="LQ199" s="474"/>
      <c r="LR199" s="478"/>
      <c r="LS199" s="478"/>
      <c r="MG199" s="478"/>
      <c r="MH199" s="18"/>
      <c r="MI199" s="18"/>
      <c r="MJ199" s="481"/>
      <c r="ML199" s="18"/>
      <c r="MP199" s="352"/>
      <c r="MQ199" s="18"/>
      <c r="MR199" s="18"/>
      <c r="MS199" s="18"/>
      <c r="MT199" s="18"/>
      <c r="MY199" s="3"/>
      <c r="MZ199" s="3"/>
      <c r="NA199" s="488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9"/>
      <c r="K200" s="63"/>
      <c r="L200" s="3"/>
      <c r="M200" s="3"/>
      <c r="N200" s="79"/>
      <c r="O200" s="50"/>
      <c r="P200" s="50"/>
      <c r="T200" s="50"/>
      <c r="U200" s="510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412</v>
      </c>
      <c r="AI200" t="s">
        <v>1445</v>
      </c>
      <c r="AM200" s="41" t="s">
        <v>780</v>
      </c>
      <c r="AN200" s="9"/>
      <c r="AO200" s="3"/>
      <c r="AP200" s="171">
        <v>22762.999999999967</v>
      </c>
      <c r="AQ200" t="s">
        <v>1381</v>
      </c>
      <c r="AR200" t="s">
        <v>1445</v>
      </c>
      <c r="AV200" s="40" t="s">
        <v>750</v>
      </c>
      <c r="AW200" s="3"/>
      <c r="AX200" s="3"/>
      <c r="AY200" s="171">
        <v>33025.625</v>
      </c>
      <c r="AZ200" s="239" t="s">
        <v>1914</v>
      </c>
      <c r="BA200" t="s">
        <v>1445</v>
      </c>
      <c r="BB200" s="18"/>
      <c r="BC200"/>
      <c r="BE200" s="40" t="s">
        <v>763</v>
      </c>
      <c r="BF200" s="3"/>
      <c r="BG200" s="339"/>
      <c r="BH200" s="171">
        <v>43545.524999999849</v>
      </c>
      <c r="BI200" s="239" t="s">
        <v>2403</v>
      </c>
      <c r="BJ200" t="s">
        <v>1445</v>
      </c>
      <c r="BN200" s="63" t="s">
        <v>765</v>
      </c>
      <c r="BO200" s="63"/>
      <c r="BP200" s="63"/>
      <c r="BQ200" s="171">
        <v>49034.687500000131</v>
      </c>
      <c r="BR200" s="239" t="s">
        <v>4701</v>
      </c>
      <c r="BS200" t="s">
        <v>1445</v>
      </c>
      <c r="BX200" s="18"/>
      <c r="BY200" s="18"/>
      <c r="BZ200" s="474"/>
      <c r="CA200" s="18"/>
      <c r="CF200" s="18"/>
      <c r="CG200" s="18"/>
      <c r="CH200" s="474"/>
      <c r="CI200" s="18"/>
      <c r="CJ200" s="18"/>
      <c r="CO200" s="18"/>
      <c r="CP200" s="18"/>
      <c r="CQ200" s="474"/>
      <c r="CR200" s="18"/>
      <c r="CS200" s="18"/>
      <c r="CX200" s="18"/>
      <c r="CY200" s="18"/>
      <c r="CZ200" s="474"/>
      <c r="DA200" s="18"/>
      <c r="DB200" s="18"/>
      <c r="DG200" s="18"/>
      <c r="DH200" s="18"/>
      <c r="DI200" s="474"/>
      <c r="DJ200" s="18"/>
      <c r="DK200" s="18"/>
      <c r="DP200" s="1"/>
      <c r="DQ200" s="1"/>
      <c r="DR200" s="475"/>
      <c r="DS200" s="1"/>
      <c r="DT200" s="1"/>
      <c r="DY200" s="18"/>
      <c r="DZ200" s="18"/>
      <c r="EA200" s="474"/>
      <c r="EB200" s="18"/>
      <c r="EC200" s="18"/>
      <c r="EH200" s="18"/>
      <c r="EI200" s="18"/>
      <c r="EJ200" s="474"/>
      <c r="EK200" s="18"/>
      <c r="EL200" s="18"/>
      <c r="EQ200" s="18"/>
      <c r="ER200" s="18"/>
      <c r="ES200" s="474"/>
      <c r="ET200" s="18"/>
      <c r="EU200" s="18"/>
      <c r="EZ200" s="18"/>
      <c r="FA200" s="18"/>
      <c r="FB200" s="474"/>
      <c r="FC200" s="18"/>
      <c r="FD200" s="18"/>
      <c r="FI200" s="18"/>
      <c r="FJ200" s="18"/>
      <c r="FK200" s="474"/>
      <c r="FL200" s="18"/>
      <c r="FM200" s="18"/>
      <c r="FR200" s="18"/>
      <c r="FS200" s="18"/>
      <c r="FT200" s="474"/>
      <c r="FU200" s="18"/>
      <c r="FV200" s="18"/>
      <c r="GA200" s="18"/>
      <c r="GB200" s="18"/>
      <c r="GC200" s="474"/>
      <c r="GD200" s="18"/>
      <c r="GE200" s="18"/>
      <c r="GJ200" s="18"/>
      <c r="GK200" s="18"/>
      <c r="GL200" s="474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6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4"/>
      <c r="JG200" s="18"/>
      <c r="JH200" s="18"/>
      <c r="JM200" s="478"/>
      <c r="JN200" s="478"/>
      <c r="JV200" s="478"/>
      <c r="JW200" s="478"/>
      <c r="JX200" s="479"/>
      <c r="JY200" s="478"/>
      <c r="JZ200" s="478"/>
      <c r="KE200" s="18"/>
      <c r="KF200" s="18"/>
      <c r="KH200" s="18"/>
      <c r="KI200" s="18"/>
      <c r="KN200" s="18"/>
      <c r="KO200" s="18"/>
      <c r="KW200" s="18"/>
      <c r="KX200" s="18"/>
      <c r="LF200" s="352"/>
      <c r="LG200" s="18"/>
      <c r="LH200" s="480"/>
      <c r="LI200" s="18"/>
      <c r="LJ200" s="18"/>
      <c r="LO200" s="478"/>
      <c r="LP200" s="478"/>
      <c r="LQ200" s="474"/>
      <c r="LR200" s="478"/>
      <c r="LS200" s="478"/>
      <c r="MG200" s="478"/>
      <c r="MH200" s="18"/>
      <c r="MI200" s="18"/>
      <c r="MJ200" s="481"/>
      <c r="ML200" s="18"/>
      <c r="MP200" s="18"/>
      <c r="MQ200" s="18"/>
      <c r="MR200" s="18"/>
      <c r="MS200" s="18"/>
      <c r="MT200" s="18"/>
      <c r="MY200" s="60"/>
      <c r="MZ200" s="3"/>
      <c r="NA200" s="487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9"/>
      <c r="K201" s="63"/>
      <c r="L201" s="60"/>
      <c r="M201" s="3"/>
      <c r="N201" s="79"/>
      <c r="O201" s="50"/>
      <c r="P201" s="50"/>
      <c r="T201" s="50"/>
      <c r="U201" s="510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1747</v>
      </c>
      <c r="AX201" s="18"/>
      <c r="AY201" s="89"/>
      <c r="AZ201" s="18"/>
      <c r="BA201"/>
      <c r="BB201" s="18"/>
      <c r="BC201"/>
      <c r="BE201" s="49" t="s">
        <v>2388</v>
      </c>
      <c r="BI201" s="18"/>
      <c r="BN201" s="49" t="s">
        <v>4670</v>
      </c>
      <c r="BO201" s="9"/>
      <c r="BQ201" s="89"/>
      <c r="BR201" s="59"/>
      <c r="BS201" s="59"/>
      <c r="BX201" s="352"/>
      <c r="BY201" s="18"/>
      <c r="BZ201" s="474"/>
      <c r="CA201" s="18"/>
      <c r="CF201" s="352"/>
      <c r="CG201" s="18"/>
      <c r="CH201" s="474"/>
      <c r="CI201" s="18"/>
      <c r="CJ201" s="18"/>
      <c r="CO201" s="352"/>
      <c r="CP201" s="18"/>
      <c r="CQ201" s="474"/>
      <c r="CR201" s="18"/>
      <c r="CS201" s="18"/>
      <c r="CX201" s="352"/>
      <c r="CY201" s="18"/>
      <c r="CZ201" s="474"/>
      <c r="DA201" s="18"/>
      <c r="DB201" s="18"/>
      <c r="DG201" s="352"/>
      <c r="DH201" s="18"/>
      <c r="DI201" s="474"/>
      <c r="DJ201" s="18"/>
      <c r="DK201" s="18"/>
      <c r="DP201" s="382"/>
      <c r="DQ201" s="1"/>
      <c r="DR201" s="475"/>
      <c r="DS201" s="1"/>
      <c r="DT201" s="1"/>
      <c r="DY201" s="352"/>
      <c r="DZ201" s="18"/>
      <c r="EA201" s="474"/>
      <c r="EB201" s="18"/>
      <c r="EC201" s="18"/>
      <c r="EH201" s="352"/>
      <c r="EI201" s="18"/>
      <c r="EJ201" s="474"/>
      <c r="EK201" s="18"/>
      <c r="EL201" s="18"/>
      <c r="EQ201" s="352"/>
      <c r="ER201" s="18"/>
      <c r="ES201" s="474"/>
      <c r="ET201" s="18"/>
      <c r="EU201" s="18"/>
      <c r="EZ201" s="352"/>
      <c r="FA201" s="18"/>
      <c r="FB201" s="474"/>
      <c r="FC201" s="18"/>
      <c r="FD201" s="18"/>
      <c r="FI201" s="352"/>
      <c r="FJ201" s="18"/>
      <c r="FK201" s="474"/>
      <c r="FL201" s="18"/>
      <c r="FM201" s="18"/>
      <c r="FR201" s="352"/>
      <c r="FS201" s="18"/>
      <c r="FT201" s="474"/>
      <c r="FU201" s="18"/>
      <c r="FV201" s="18"/>
      <c r="GA201" s="352"/>
      <c r="GB201" s="18"/>
      <c r="GC201" s="474"/>
      <c r="GD201" s="18"/>
      <c r="GE201" s="18"/>
      <c r="GJ201" s="352"/>
      <c r="GK201" s="18"/>
      <c r="GL201" s="474"/>
      <c r="GM201" s="18"/>
      <c r="GN201" s="18"/>
      <c r="HB201" s="352"/>
      <c r="HC201" s="18"/>
      <c r="HE201" s="18"/>
      <c r="HF201" s="18"/>
      <c r="HK201" s="352"/>
      <c r="HL201" s="18"/>
      <c r="HN201" s="18"/>
      <c r="HO201" s="18"/>
      <c r="HT201" s="18"/>
      <c r="HU201" s="476"/>
      <c r="HW201" s="18"/>
      <c r="HX201" s="18"/>
      <c r="HY201" s="18"/>
      <c r="IL201" s="352"/>
      <c r="IM201" s="18"/>
      <c r="IO201" s="18"/>
      <c r="IP201" s="18"/>
      <c r="IU201" s="352"/>
      <c r="IV201" s="18"/>
      <c r="IX201" s="18"/>
      <c r="IY201" s="18"/>
      <c r="JD201" s="352"/>
      <c r="JE201" s="18"/>
      <c r="JF201" s="485"/>
      <c r="JG201" s="18"/>
      <c r="JH201" s="18"/>
      <c r="JM201" s="477"/>
      <c r="JN201" s="478"/>
      <c r="JV201" s="477"/>
      <c r="JW201" s="478"/>
      <c r="JX201" s="479"/>
      <c r="JY201" s="478"/>
      <c r="JZ201" s="478"/>
      <c r="KE201" s="352"/>
      <c r="KF201" s="18"/>
      <c r="KH201" s="18"/>
      <c r="KI201" s="18"/>
      <c r="KN201" s="352"/>
      <c r="KO201" s="18"/>
      <c r="KW201" s="352"/>
      <c r="KX201" s="18"/>
      <c r="LF201" s="352"/>
      <c r="LG201" s="18"/>
      <c r="LH201" s="480"/>
      <c r="LI201" s="18"/>
      <c r="LJ201" s="18"/>
      <c r="LO201" s="477"/>
      <c r="LP201" s="478"/>
      <c r="LQ201" s="474"/>
      <c r="LR201" s="478"/>
      <c r="LS201" s="478"/>
      <c r="MG201" s="478"/>
      <c r="MH201" s="18"/>
      <c r="MI201" s="18"/>
      <c r="MJ201" s="481"/>
      <c r="ML201" s="18"/>
      <c r="MP201" s="352"/>
      <c r="MQ201" s="18"/>
      <c r="MR201" s="18"/>
      <c r="MS201" s="18"/>
      <c r="MT201" s="18"/>
      <c r="MY201" s="60"/>
      <c r="MZ201" s="3"/>
      <c r="NA201" s="482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9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413</v>
      </c>
      <c r="AI202" t="s">
        <v>1446</v>
      </c>
      <c r="AM202" s="41" t="s">
        <v>739</v>
      </c>
      <c r="AP202" s="171">
        <v>22312.550000000014</v>
      </c>
      <c r="AQ202" t="s">
        <v>1382</v>
      </c>
      <c r="AR202" t="s">
        <v>1446</v>
      </c>
      <c r="AV202" s="40" t="s">
        <v>801</v>
      </c>
      <c r="AW202" s="3"/>
      <c r="AX202" s="3"/>
      <c r="AY202" s="171">
        <v>32186.087500000031</v>
      </c>
      <c r="AZ202" s="239" t="s">
        <v>1915</v>
      </c>
      <c r="BA202" t="s">
        <v>1446</v>
      </c>
      <c r="BB202" s="18"/>
      <c r="BC202"/>
      <c r="BE202" s="40" t="s">
        <v>791</v>
      </c>
      <c r="BF202" s="3"/>
      <c r="BG202" s="339"/>
      <c r="BH202" s="171">
        <v>43241.099999999737</v>
      </c>
      <c r="BI202" s="239" t="s">
        <v>2404</v>
      </c>
      <c r="BJ202" t="s">
        <v>1446</v>
      </c>
      <c r="BN202" s="63" t="s">
        <v>153</v>
      </c>
      <c r="BO202" s="9"/>
      <c r="BP202" s="63"/>
      <c r="BQ202" s="171">
        <v>48841.550000000141</v>
      </c>
      <c r="BR202" s="239" t="s">
        <v>4702</v>
      </c>
      <c r="BS202" t="s">
        <v>1446</v>
      </c>
      <c r="BX202" s="352"/>
      <c r="BY202" s="18"/>
      <c r="BZ202" s="474"/>
      <c r="CA202" s="18"/>
      <c r="CF202" s="352"/>
      <c r="CG202" s="18"/>
      <c r="CH202" s="474"/>
      <c r="CI202" s="18"/>
      <c r="CJ202" s="18"/>
      <c r="CO202" s="352"/>
      <c r="CP202" s="18"/>
      <c r="CQ202" s="474"/>
      <c r="CR202" s="18"/>
      <c r="CS202" s="18"/>
      <c r="CX202" s="352"/>
      <c r="CY202" s="18"/>
      <c r="CZ202" s="474"/>
      <c r="DA202" s="18"/>
      <c r="DB202" s="18"/>
      <c r="DG202" s="352"/>
      <c r="DH202" s="18"/>
      <c r="DI202" s="474"/>
      <c r="DJ202" s="18"/>
      <c r="DK202" s="18"/>
      <c r="DP202" s="382"/>
      <c r="DQ202" s="1"/>
      <c r="DR202" s="475"/>
      <c r="DS202" s="1"/>
      <c r="DT202" s="1"/>
      <c r="DY202" s="352"/>
      <c r="DZ202" s="18"/>
      <c r="EA202" s="474"/>
      <c r="EB202" s="18"/>
      <c r="EC202" s="18"/>
      <c r="EH202" s="352"/>
      <c r="EI202" s="18"/>
      <c r="EJ202" s="474"/>
      <c r="EK202" s="18"/>
      <c r="EL202" s="18"/>
      <c r="EQ202" s="352"/>
      <c r="ER202" s="18"/>
      <c r="ES202" s="474"/>
      <c r="ET202" s="18"/>
      <c r="EU202" s="18"/>
      <c r="EZ202" s="352"/>
      <c r="FA202" s="18"/>
      <c r="FB202" s="474"/>
      <c r="FC202" s="18"/>
      <c r="FD202" s="18"/>
      <c r="FI202" s="352"/>
      <c r="FJ202" s="18"/>
      <c r="FK202" s="474"/>
      <c r="FL202" s="18"/>
      <c r="FM202" s="18"/>
      <c r="FR202" s="352"/>
      <c r="FS202" s="18"/>
      <c r="FT202" s="474"/>
      <c r="FU202" s="18"/>
      <c r="FV202" s="18"/>
      <c r="GA202" s="352"/>
      <c r="GB202" s="18"/>
      <c r="GC202" s="474"/>
      <c r="GD202" s="18"/>
      <c r="GE202" s="18"/>
      <c r="GJ202" s="352"/>
      <c r="GK202" s="18"/>
      <c r="GL202" s="474"/>
      <c r="GM202" s="18"/>
      <c r="GN202" s="18"/>
      <c r="HB202" s="352"/>
      <c r="HC202" s="18"/>
      <c r="HE202" s="18"/>
      <c r="HF202" s="18"/>
      <c r="HK202" s="352"/>
      <c r="HL202" s="18"/>
      <c r="HN202" s="18"/>
      <c r="HO202" s="18"/>
      <c r="HT202" s="18"/>
      <c r="HU202" s="476"/>
      <c r="HW202" s="18"/>
      <c r="HX202" s="18"/>
      <c r="HY202" s="18"/>
      <c r="IL202" s="352"/>
      <c r="IM202" s="18"/>
      <c r="IO202" s="18"/>
      <c r="IP202" s="18"/>
      <c r="IU202" s="352"/>
      <c r="IV202" s="18"/>
      <c r="IX202" s="18"/>
      <c r="IY202" s="18"/>
      <c r="JD202" s="352"/>
      <c r="JE202" s="18"/>
      <c r="JF202" s="485"/>
      <c r="JG202" s="18"/>
      <c r="JH202" s="18"/>
      <c r="JM202" s="477"/>
      <c r="JN202" s="478"/>
      <c r="JV202" s="477"/>
      <c r="JW202" s="478"/>
      <c r="JX202" s="479"/>
      <c r="JY202" s="478"/>
      <c r="JZ202" s="478"/>
      <c r="KE202" s="352"/>
      <c r="KF202" s="18"/>
      <c r="KH202" s="18"/>
      <c r="KI202" s="18"/>
      <c r="KN202" s="352"/>
      <c r="KO202" s="18"/>
      <c r="KW202" s="352"/>
      <c r="KX202" s="18"/>
      <c r="LF202" s="18"/>
      <c r="LG202" s="18"/>
      <c r="LH202" s="480"/>
      <c r="LI202" s="18"/>
      <c r="LJ202" s="18"/>
      <c r="LO202" s="477"/>
      <c r="LP202" s="478"/>
      <c r="LQ202" s="474"/>
      <c r="LR202" s="478"/>
      <c r="LS202" s="478"/>
      <c r="MG202" s="478"/>
      <c r="MH202" s="18"/>
      <c r="MI202" s="18"/>
      <c r="MJ202" s="481"/>
      <c r="ML202" s="18"/>
      <c r="MP202" s="352"/>
      <c r="MQ202" s="18"/>
      <c r="MR202" s="18"/>
      <c r="MS202" s="18"/>
      <c r="MT202" s="18"/>
      <c r="MZ202" s="3"/>
      <c r="NA202" s="482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9"/>
      <c r="K203" s="63"/>
      <c r="L203" s="82"/>
      <c r="M203" s="40"/>
      <c r="N203" s="40"/>
      <c r="O203" s="50"/>
      <c r="P203" s="50"/>
      <c r="T203" s="50"/>
      <c r="U203" s="460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1747</v>
      </c>
      <c r="AX203" s="18"/>
      <c r="AY203" s="89"/>
      <c r="AZ203" s="18"/>
      <c r="BA203"/>
      <c r="BB203" s="18"/>
      <c r="BC203"/>
      <c r="BE203" s="49" t="s">
        <v>2388</v>
      </c>
      <c r="BI203" s="18"/>
      <c r="BN203" s="49" t="s">
        <v>4670</v>
      </c>
      <c r="BO203" s="103"/>
      <c r="BP203" s="63"/>
      <c r="BQ203" s="89"/>
      <c r="BR203" s="59"/>
      <c r="BS203" s="59"/>
      <c r="BX203" s="352"/>
      <c r="BY203" s="18"/>
      <c r="BZ203" s="474"/>
      <c r="CA203" s="18"/>
      <c r="CF203" s="352"/>
      <c r="CG203" s="18"/>
      <c r="CH203" s="474"/>
      <c r="CI203" s="18"/>
      <c r="CJ203" s="18"/>
      <c r="CO203" s="352"/>
      <c r="CP203" s="18"/>
      <c r="CQ203" s="474"/>
      <c r="CR203" s="18"/>
      <c r="CS203" s="18"/>
      <c r="CX203" s="352"/>
      <c r="CY203" s="18"/>
      <c r="CZ203" s="474"/>
      <c r="DA203" s="18"/>
      <c r="DB203" s="18"/>
      <c r="DG203" s="352"/>
      <c r="DH203" s="18"/>
      <c r="DI203" s="474"/>
      <c r="DJ203" s="18"/>
      <c r="DK203" s="18"/>
      <c r="DP203" s="382"/>
      <c r="DQ203" s="1"/>
      <c r="DR203" s="475"/>
      <c r="DS203" s="1"/>
      <c r="DT203" s="1"/>
      <c r="DY203" s="352"/>
      <c r="DZ203" s="18"/>
      <c r="EA203" s="474"/>
      <c r="EB203" s="18"/>
      <c r="EC203" s="18"/>
      <c r="EH203" s="352"/>
      <c r="EI203" s="18"/>
      <c r="EJ203" s="474"/>
      <c r="EK203" s="18"/>
      <c r="EL203" s="18"/>
      <c r="EQ203" s="352"/>
      <c r="ER203" s="18"/>
      <c r="ES203" s="474"/>
      <c r="ET203" s="18"/>
      <c r="EU203" s="18"/>
      <c r="EZ203" s="352"/>
      <c r="FA203" s="18"/>
      <c r="FB203" s="474"/>
      <c r="FC203" s="18"/>
      <c r="FD203" s="18"/>
      <c r="FI203" s="352"/>
      <c r="FJ203" s="18"/>
      <c r="FK203" s="474"/>
      <c r="FL203" s="18"/>
      <c r="FM203" s="18"/>
      <c r="FR203" s="352"/>
      <c r="FS203" s="18"/>
      <c r="FT203" s="474"/>
      <c r="FU203" s="18"/>
      <c r="FV203" s="18"/>
      <c r="GA203" s="352"/>
      <c r="GB203" s="18"/>
      <c r="GC203" s="474"/>
      <c r="GD203" s="18"/>
      <c r="GE203" s="18"/>
      <c r="GJ203" s="352"/>
      <c r="GK203" s="18"/>
      <c r="GL203" s="474"/>
      <c r="GM203" s="18"/>
      <c r="GN203" s="18"/>
      <c r="HB203" s="352"/>
      <c r="HC203" s="18"/>
      <c r="HE203" s="18"/>
      <c r="HF203" s="18"/>
      <c r="HK203" s="352"/>
      <c r="HL203" s="18"/>
      <c r="HN203" s="18"/>
      <c r="HO203" s="18"/>
      <c r="HT203" s="18"/>
      <c r="HU203" s="476"/>
      <c r="HW203" s="18"/>
      <c r="HX203" s="18"/>
      <c r="HY203" s="18"/>
      <c r="IL203" s="352"/>
      <c r="IM203" s="18"/>
      <c r="IO203" s="18"/>
      <c r="IP203" s="18"/>
      <c r="IU203" s="352"/>
      <c r="IV203" s="18"/>
      <c r="IX203" s="18"/>
      <c r="IY203" s="18"/>
      <c r="JD203" s="18"/>
      <c r="JE203" s="18"/>
      <c r="JF203" s="485"/>
      <c r="JG203" s="18"/>
      <c r="JH203" s="18"/>
      <c r="JM203" s="477"/>
      <c r="JN203" s="478"/>
      <c r="JV203" s="477"/>
      <c r="JW203" s="478"/>
      <c r="JX203" s="479"/>
      <c r="JY203" s="478"/>
      <c r="JZ203" s="478"/>
      <c r="KE203" s="352"/>
      <c r="KF203" s="18"/>
      <c r="KH203" s="18"/>
      <c r="KI203" s="18"/>
      <c r="KN203" s="352"/>
      <c r="KO203" s="18"/>
      <c r="KW203" s="352"/>
      <c r="KX203" s="18"/>
      <c r="LF203" s="484"/>
      <c r="LG203" s="18"/>
      <c r="LH203" s="479"/>
      <c r="LI203" s="18"/>
      <c r="LJ203" s="18"/>
      <c r="LO203" s="477"/>
      <c r="LP203" s="478"/>
      <c r="LQ203" s="474"/>
      <c r="LR203" s="478"/>
      <c r="LS203" s="478"/>
      <c r="MG203" s="478"/>
      <c r="MH203" s="18"/>
      <c r="MI203" s="18"/>
      <c r="MJ203" s="481"/>
      <c r="ML203" s="18"/>
      <c r="MP203" s="352"/>
      <c r="MQ203" s="18"/>
      <c r="MR203" s="18"/>
      <c r="MS203" s="18"/>
      <c r="MT203" s="18"/>
      <c r="MY203" s="486"/>
      <c r="MZ203" s="63"/>
      <c r="NA203" s="488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9"/>
      <c r="K204" s="63"/>
      <c r="L204" s="3"/>
      <c r="M204" s="107"/>
      <c r="N204" s="79"/>
      <c r="O204" s="50"/>
      <c r="P204" s="50"/>
      <c r="T204" s="50"/>
      <c r="U204" s="460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245</v>
      </c>
      <c r="AI204" t="s">
        <v>1447</v>
      </c>
      <c r="AM204" s="41" t="s">
        <v>745</v>
      </c>
      <c r="AP204" s="171">
        <v>21871.950000000077</v>
      </c>
      <c r="AQ204" t="s">
        <v>1383</v>
      </c>
      <c r="AR204" t="s">
        <v>1447</v>
      </c>
      <c r="AV204" s="40" t="s">
        <v>791</v>
      </c>
      <c r="AW204" s="9"/>
      <c r="AX204" s="3"/>
      <c r="AY204" s="171">
        <v>31936.762499999884</v>
      </c>
      <c r="AZ204" s="239" t="s">
        <v>1916</v>
      </c>
      <c r="BA204" t="s">
        <v>1447</v>
      </c>
      <c r="BB204" s="18"/>
      <c r="BC204"/>
      <c r="BE204" s="39" t="s">
        <v>144</v>
      </c>
      <c r="BF204" s="4"/>
      <c r="BG204" s="339"/>
      <c r="BH204" s="171">
        <v>43107.562500000036</v>
      </c>
      <c r="BI204" s="239" t="s">
        <v>2405</v>
      </c>
      <c r="BJ204" t="s">
        <v>1447</v>
      </c>
      <c r="BN204" s="63" t="s">
        <v>797</v>
      </c>
      <c r="BO204" s="9"/>
      <c r="BP204" s="63"/>
      <c r="BQ204" s="171">
        <v>48331.274999999856</v>
      </c>
      <c r="BR204" s="239" t="s">
        <v>4703</v>
      </c>
      <c r="BS204" t="s">
        <v>1447</v>
      </c>
      <c r="BX204" s="18"/>
      <c r="BY204" s="18"/>
      <c r="BZ204" s="474"/>
      <c r="CA204" s="18"/>
      <c r="CF204" s="18"/>
      <c r="CG204" s="18"/>
      <c r="CH204" s="474"/>
      <c r="CI204" s="18"/>
      <c r="CJ204" s="18"/>
      <c r="CO204" s="18"/>
      <c r="CP204" s="18"/>
      <c r="CQ204" s="474"/>
      <c r="CR204" s="18"/>
      <c r="CS204" s="18"/>
      <c r="CX204" s="18"/>
      <c r="CY204" s="18"/>
      <c r="CZ204" s="474"/>
      <c r="DA204" s="18"/>
      <c r="DB204" s="18"/>
      <c r="DG204" s="18"/>
      <c r="DH204" s="18"/>
      <c r="DI204" s="474"/>
      <c r="DJ204" s="18"/>
      <c r="DK204" s="18"/>
      <c r="DP204" s="1"/>
      <c r="DQ204" s="1"/>
      <c r="DR204" s="475"/>
      <c r="DS204" s="1"/>
      <c r="DT204" s="1"/>
      <c r="DY204" s="18"/>
      <c r="DZ204" s="18"/>
      <c r="EA204" s="474"/>
      <c r="EB204" s="18"/>
      <c r="EC204" s="18"/>
      <c r="EH204" s="18"/>
      <c r="EI204" s="18"/>
      <c r="EJ204" s="474"/>
      <c r="EK204" s="18"/>
      <c r="EL204" s="18"/>
      <c r="EQ204" s="18"/>
      <c r="ER204" s="18"/>
      <c r="ES204" s="474"/>
      <c r="ET204" s="18"/>
      <c r="EU204" s="18"/>
      <c r="EZ204" s="18"/>
      <c r="FA204" s="18"/>
      <c r="FB204" s="474"/>
      <c r="FC204" s="18"/>
      <c r="FD204" s="18"/>
      <c r="FI204" s="18"/>
      <c r="FJ204" s="18"/>
      <c r="FK204" s="474"/>
      <c r="FL204" s="18"/>
      <c r="FM204" s="18"/>
      <c r="FR204" s="18"/>
      <c r="FS204" s="18"/>
      <c r="FT204" s="474"/>
      <c r="FU204" s="18"/>
      <c r="FV204" s="18"/>
      <c r="GA204" s="18"/>
      <c r="GB204" s="18"/>
      <c r="GC204" s="474"/>
      <c r="GD204" s="18"/>
      <c r="GE204" s="18"/>
      <c r="GJ204" s="18"/>
      <c r="GK204" s="18"/>
      <c r="GL204" s="474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6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81"/>
      <c r="JE204" s="18"/>
      <c r="JF204" s="474"/>
      <c r="JG204" s="18"/>
      <c r="JH204" s="18"/>
      <c r="JM204" s="478"/>
      <c r="JN204" s="478"/>
      <c r="JV204" s="478"/>
      <c r="JW204" s="478"/>
      <c r="JX204" s="479"/>
      <c r="JY204" s="478"/>
      <c r="JZ204" s="478"/>
      <c r="KE204" s="18"/>
      <c r="KF204" s="18"/>
      <c r="KH204" s="18"/>
      <c r="KI204" s="18"/>
      <c r="KN204" s="18"/>
      <c r="KO204" s="18"/>
      <c r="KW204" s="18"/>
      <c r="KX204" s="18"/>
      <c r="LF204" s="352"/>
      <c r="LG204" s="18"/>
      <c r="LH204" s="480"/>
      <c r="LI204" s="18"/>
      <c r="LJ204" s="18"/>
      <c r="LO204" s="478"/>
      <c r="LP204" s="478"/>
      <c r="LQ204" s="474"/>
      <c r="LR204" s="478"/>
      <c r="LS204" s="478"/>
      <c r="MG204" s="478"/>
      <c r="MH204" s="18"/>
      <c r="MI204" s="18"/>
      <c r="MJ204" s="481"/>
      <c r="ML204" s="18"/>
      <c r="MP204" s="18"/>
      <c r="MQ204" s="18"/>
      <c r="MR204" s="18"/>
      <c r="MS204" s="18"/>
      <c r="MT204" s="18"/>
      <c r="MY204" s="60"/>
      <c r="MZ204" s="3"/>
      <c r="NA204" s="482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9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1747</v>
      </c>
      <c r="AX205" s="18"/>
      <c r="AY205" s="89"/>
      <c r="AZ205" s="18"/>
      <c r="BA205"/>
      <c r="BB205" s="18"/>
      <c r="BC205"/>
      <c r="BE205" s="48" t="s">
        <v>2369</v>
      </c>
      <c r="BI205" s="18"/>
      <c r="BN205" s="49" t="s">
        <v>4670</v>
      </c>
      <c r="BO205" s="63"/>
      <c r="BP205" s="63"/>
      <c r="BQ205" s="89"/>
      <c r="BR205" s="59"/>
      <c r="BS205" s="59"/>
      <c r="BX205" s="18"/>
      <c r="BY205" s="18"/>
      <c r="BZ205" s="474"/>
      <c r="CA205" s="18"/>
      <c r="CF205" s="18"/>
      <c r="CG205" s="18"/>
      <c r="CH205" s="474"/>
      <c r="CI205" s="18"/>
      <c r="CJ205" s="18"/>
      <c r="CO205" s="18"/>
      <c r="CP205" s="18"/>
      <c r="CQ205" s="474"/>
      <c r="CR205" s="18"/>
      <c r="CS205" s="18"/>
      <c r="CX205" s="18"/>
      <c r="CY205" s="18"/>
      <c r="CZ205" s="474"/>
      <c r="DA205" s="18"/>
      <c r="DB205" s="18"/>
      <c r="DG205" s="18"/>
      <c r="DH205" s="18"/>
      <c r="DI205" s="474"/>
      <c r="DJ205" s="18"/>
      <c r="DK205" s="18"/>
      <c r="DP205" s="1"/>
      <c r="DQ205" s="1"/>
      <c r="DR205" s="475"/>
      <c r="DS205" s="1"/>
      <c r="DT205" s="1"/>
      <c r="DY205" s="18"/>
      <c r="DZ205" s="18"/>
      <c r="EA205" s="474"/>
      <c r="EB205" s="18"/>
      <c r="EC205" s="18"/>
      <c r="EH205" s="18"/>
      <c r="EI205" s="18"/>
      <c r="EJ205" s="474"/>
      <c r="EK205" s="18"/>
      <c r="EL205" s="18"/>
      <c r="EQ205" s="18"/>
      <c r="ER205" s="18"/>
      <c r="ES205" s="474"/>
      <c r="ET205" s="18"/>
      <c r="EU205" s="18"/>
      <c r="EZ205" s="18"/>
      <c r="FA205" s="18"/>
      <c r="FB205" s="474"/>
      <c r="FC205" s="18"/>
      <c r="FD205" s="18"/>
      <c r="FI205" s="18"/>
      <c r="FJ205" s="18"/>
      <c r="FK205" s="474"/>
      <c r="FL205" s="18"/>
      <c r="FM205" s="18"/>
      <c r="FR205" s="18"/>
      <c r="FS205" s="18"/>
      <c r="FT205" s="474"/>
      <c r="FU205" s="18"/>
      <c r="FV205" s="18"/>
      <c r="GA205" s="18"/>
      <c r="GB205" s="18"/>
      <c r="GC205" s="474"/>
      <c r="GD205" s="18"/>
      <c r="GE205" s="18"/>
      <c r="GJ205" s="18"/>
      <c r="GK205" s="18"/>
      <c r="GL205" s="474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6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2"/>
      <c r="JE205" s="18"/>
      <c r="JF205" s="485"/>
      <c r="JG205" s="18"/>
      <c r="JH205" s="18"/>
      <c r="JM205" s="478"/>
      <c r="JN205" s="478"/>
      <c r="JV205" s="478"/>
      <c r="JW205" s="478"/>
      <c r="JX205" s="479"/>
      <c r="JY205" s="478"/>
      <c r="JZ205" s="478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9"/>
      <c r="LI205" s="18"/>
      <c r="LJ205" s="18"/>
      <c r="LO205" s="478"/>
      <c r="LP205" s="478"/>
      <c r="LQ205" s="474"/>
      <c r="LR205" s="478"/>
      <c r="LS205" s="478"/>
      <c r="MG205" s="478"/>
      <c r="MH205" s="18"/>
      <c r="MI205" s="18"/>
      <c r="MJ205" s="481"/>
      <c r="ML205" s="18"/>
      <c r="MP205" s="18"/>
      <c r="MQ205" s="18"/>
      <c r="MR205" s="18"/>
      <c r="MS205" s="18"/>
      <c r="MT205" s="18"/>
      <c r="MZ205" s="3"/>
      <c r="NA205" s="489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9"/>
      <c r="K206" s="63"/>
      <c r="L206" s="60"/>
      <c r="M206" s="3"/>
      <c r="N206" s="79"/>
      <c r="O206" s="50"/>
      <c r="P206" s="50"/>
      <c r="T206" s="50"/>
      <c r="U206" s="510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414</v>
      </c>
      <c r="AI206" t="s">
        <v>1448</v>
      </c>
      <c r="AM206" s="41" t="s">
        <v>797</v>
      </c>
      <c r="AP206" s="171">
        <v>21795.29999999993</v>
      </c>
      <c r="AQ206" t="s">
        <v>1384</v>
      </c>
      <c r="AR206" t="s">
        <v>1448</v>
      </c>
      <c r="AV206" s="40" t="s">
        <v>745</v>
      </c>
      <c r="AW206" s="9"/>
      <c r="AX206" s="3"/>
      <c r="AY206" s="171">
        <v>31851.462500000023</v>
      </c>
      <c r="AZ206" s="239" t="s">
        <v>1917</v>
      </c>
      <c r="BA206" t="s">
        <v>1448</v>
      </c>
      <c r="BB206" s="18"/>
      <c r="BC206"/>
      <c r="BE206" s="40" t="s">
        <v>764</v>
      </c>
      <c r="BF206" s="3"/>
      <c r="BG206" s="339"/>
      <c r="BH206" s="171">
        <v>42864.749999999891</v>
      </c>
      <c r="BI206" s="239" t="s">
        <v>2406</v>
      </c>
      <c r="BJ206" t="s">
        <v>1448</v>
      </c>
      <c r="BN206" s="278" t="s">
        <v>23</v>
      </c>
      <c r="BO206" s="63"/>
      <c r="BP206" s="63"/>
      <c r="BQ206" s="171">
        <v>48232.875000000138</v>
      </c>
      <c r="BR206" s="239" t="s">
        <v>4704</v>
      </c>
      <c r="BS206" t="s">
        <v>1448</v>
      </c>
      <c r="BX206" s="18"/>
      <c r="BY206" s="18"/>
      <c r="BZ206" s="474"/>
      <c r="CA206" s="18"/>
      <c r="CF206" s="18"/>
      <c r="CG206" s="18"/>
      <c r="CH206" s="474"/>
      <c r="CI206" s="18"/>
      <c r="CJ206" s="18"/>
      <c r="CO206" s="18"/>
      <c r="CP206" s="18"/>
      <c r="CQ206" s="474"/>
      <c r="CR206" s="18"/>
      <c r="CS206" s="18"/>
      <c r="CX206" s="18"/>
      <c r="CY206" s="18"/>
      <c r="CZ206" s="474"/>
      <c r="DA206" s="18"/>
      <c r="DB206" s="18"/>
      <c r="DG206" s="18"/>
      <c r="DH206" s="18"/>
      <c r="DI206" s="474"/>
      <c r="DJ206" s="18"/>
      <c r="DK206" s="18"/>
      <c r="DP206" s="1"/>
      <c r="DQ206" s="1"/>
      <c r="DR206" s="475"/>
      <c r="DS206" s="1"/>
      <c r="DT206" s="1"/>
      <c r="DY206" s="18"/>
      <c r="DZ206" s="18"/>
      <c r="EA206" s="474"/>
      <c r="EB206" s="18"/>
      <c r="EC206" s="18"/>
      <c r="EH206" s="18"/>
      <c r="EI206" s="18"/>
      <c r="EJ206" s="474"/>
      <c r="EK206" s="18"/>
      <c r="EL206" s="18"/>
      <c r="EQ206" s="18"/>
      <c r="ER206" s="18"/>
      <c r="ES206" s="474"/>
      <c r="ET206" s="18"/>
      <c r="EU206" s="18"/>
      <c r="EZ206" s="18"/>
      <c r="FA206" s="18"/>
      <c r="FB206" s="474"/>
      <c r="FC206" s="18"/>
      <c r="FD206" s="18"/>
      <c r="FI206" s="18"/>
      <c r="FJ206" s="18"/>
      <c r="FK206" s="474"/>
      <c r="FL206" s="18"/>
      <c r="FM206" s="18"/>
      <c r="FR206" s="18"/>
      <c r="FS206" s="18"/>
      <c r="FT206" s="474"/>
      <c r="FU206" s="18"/>
      <c r="FV206" s="18"/>
      <c r="GA206" s="18"/>
      <c r="GB206" s="18"/>
      <c r="GC206" s="474"/>
      <c r="GD206" s="18"/>
      <c r="GE206" s="18"/>
      <c r="GJ206" s="18"/>
      <c r="GK206" s="18"/>
      <c r="GL206" s="474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6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4"/>
      <c r="JG206" s="18"/>
      <c r="JH206" s="18"/>
      <c r="JM206" s="478"/>
      <c r="JN206" s="478"/>
      <c r="JV206" s="478"/>
      <c r="JW206" s="478"/>
      <c r="JX206" s="479"/>
      <c r="JY206" s="478"/>
      <c r="JZ206" s="478"/>
      <c r="KE206" s="18"/>
      <c r="KF206" s="18"/>
      <c r="KH206" s="18"/>
      <c r="KI206" s="18"/>
      <c r="KN206" s="18"/>
      <c r="KO206" s="18"/>
      <c r="KW206" s="18"/>
      <c r="KX206" s="18"/>
      <c r="LF206" s="484"/>
      <c r="LG206" s="18"/>
      <c r="LH206" s="479"/>
      <c r="LI206" s="18"/>
      <c r="LJ206" s="18"/>
      <c r="LO206" s="478"/>
      <c r="LP206" s="478"/>
      <c r="LQ206" s="474"/>
      <c r="LR206" s="478"/>
      <c r="LS206" s="478"/>
      <c r="MG206" s="478"/>
      <c r="MH206" s="18"/>
      <c r="MI206" s="18"/>
      <c r="MJ206" s="481"/>
      <c r="ML206" s="18"/>
      <c r="MP206" s="18"/>
      <c r="MQ206" s="18"/>
      <c r="MR206" s="18"/>
      <c r="MS206" s="18"/>
      <c r="MT206" s="18"/>
      <c r="MY206" s="486"/>
      <c r="MZ206" s="3"/>
      <c r="NA206" s="489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9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1747</v>
      </c>
      <c r="AX207" s="18"/>
      <c r="AY207" s="89"/>
      <c r="AZ207" s="18"/>
      <c r="BA207"/>
      <c r="BB207" s="18"/>
      <c r="BC207"/>
      <c r="BE207" s="49" t="s">
        <v>2388</v>
      </c>
      <c r="BI207" s="18"/>
      <c r="BN207" s="49" t="s">
        <v>4670</v>
      </c>
      <c r="BQ207" s="89"/>
      <c r="BX207" s="352"/>
      <c r="BY207" s="18"/>
      <c r="BZ207" s="474"/>
      <c r="CA207" s="18"/>
      <c r="CF207" s="352"/>
      <c r="CG207" s="18"/>
      <c r="CH207" s="474"/>
      <c r="CI207" s="18"/>
      <c r="CJ207" s="18"/>
      <c r="CO207" s="352"/>
      <c r="CP207" s="18"/>
      <c r="CQ207" s="474"/>
      <c r="CR207" s="18"/>
      <c r="CS207" s="18"/>
      <c r="CX207" s="352"/>
      <c r="CY207" s="18"/>
      <c r="CZ207" s="474"/>
      <c r="DA207" s="18"/>
      <c r="DB207" s="18"/>
      <c r="DG207" s="352"/>
      <c r="DH207" s="18"/>
      <c r="DI207" s="474"/>
      <c r="DJ207" s="18"/>
      <c r="DK207" s="18"/>
      <c r="DP207" s="382"/>
      <c r="DQ207" s="1"/>
      <c r="DR207" s="475"/>
      <c r="DS207" s="1"/>
      <c r="DT207" s="1"/>
      <c r="DY207" s="352"/>
      <c r="DZ207" s="18"/>
      <c r="EA207" s="474"/>
      <c r="EB207" s="18"/>
      <c r="EC207" s="18"/>
      <c r="EH207" s="352"/>
      <c r="EI207" s="18"/>
      <c r="EJ207" s="474"/>
      <c r="EK207" s="18"/>
      <c r="EL207" s="18"/>
      <c r="EQ207" s="352"/>
      <c r="ER207" s="18"/>
      <c r="ES207" s="474"/>
      <c r="ET207" s="18"/>
      <c r="EU207" s="18"/>
      <c r="EZ207" s="352"/>
      <c r="FA207" s="18"/>
      <c r="FB207" s="474"/>
      <c r="FC207" s="18"/>
      <c r="FD207" s="18"/>
      <c r="FI207" s="352"/>
      <c r="FJ207" s="18"/>
      <c r="FK207" s="474"/>
      <c r="FL207" s="18"/>
      <c r="FM207" s="18"/>
      <c r="FR207" s="352"/>
      <c r="FS207" s="18"/>
      <c r="FT207" s="474"/>
      <c r="FU207" s="18"/>
      <c r="FV207" s="18"/>
      <c r="GA207" s="352"/>
      <c r="GB207" s="18"/>
      <c r="GC207" s="474"/>
      <c r="GD207" s="18"/>
      <c r="GE207" s="18"/>
      <c r="GJ207" s="352"/>
      <c r="GK207" s="18"/>
      <c r="GL207" s="474"/>
      <c r="GM207" s="18"/>
      <c r="GN207" s="18"/>
      <c r="HB207" s="352"/>
      <c r="HC207" s="18"/>
      <c r="HE207" s="18"/>
      <c r="HF207" s="18"/>
      <c r="HK207" s="352"/>
      <c r="HL207" s="18"/>
      <c r="HN207" s="18"/>
      <c r="HO207" s="18"/>
      <c r="HT207" s="18"/>
      <c r="HU207" s="476"/>
      <c r="HW207" s="18"/>
      <c r="HX207" s="18"/>
      <c r="HY207" s="18"/>
      <c r="IL207" s="352"/>
      <c r="IM207" s="18"/>
      <c r="IO207" s="18"/>
      <c r="IP207" s="18"/>
      <c r="IU207" s="352"/>
      <c r="IV207" s="18"/>
      <c r="IX207" s="18"/>
      <c r="IY207" s="18"/>
      <c r="JD207" s="481"/>
      <c r="JE207" s="18"/>
      <c r="JF207" s="474"/>
      <c r="JG207" s="18"/>
      <c r="JH207" s="18"/>
      <c r="JM207" s="477"/>
      <c r="JN207" s="478"/>
      <c r="JV207" s="477"/>
      <c r="JW207" s="478"/>
      <c r="JX207" s="479"/>
      <c r="JY207" s="478"/>
      <c r="JZ207" s="478"/>
      <c r="KE207" s="352"/>
      <c r="KF207" s="18"/>
      <c r="KH207" s="18"/>
      <c r="KI207" s="18"/>
      <c r="KN207" s="352"/>
      <c r="KO207" s="18"/>
      <c r="KW207" s="352"/>
      <c r="KX207" s="18"/>
      <c r="LF207" s="18"/>
      <c r="LG207" s="18"/>
      <c r="LH207" s="480"/>
      <c r="LI207" s="18"/>
      <c r="LJ207" s="18"/>
      <c r="LO207" s="477"/>
      <c r="LP207" s="478"/>
      <c r="LQ207" s="474"/>
      <c r="LR207" s="478"/>
      <c r="LS207" s="478"/>
      <c r="MG207" s="478"/>
      <c r="MH207" s="18"/>
      <c r="MI207" s="18"/>
      <c r="MJ207" s="481"/>
      <c r="ML207" s="18"/>
      <c r="MP207" s="352"/>
      <c r="MQ207" s="18"/>
      <c r="MR207" s="18"/>
      <c r="MS207" s="18"/>
      <c r="MT207" s="18"/>
      <c r="MY207" s="3"/>
      <c r="MZ207" s="63"/>
      <c r="NA207" s="482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9"/>
      <c r="K208" s="63"/>
      <c r="L208" s="60"/>
      <c r="M208" s="3"/>
      <c r="N208" s="79"/>
      <c r="O208" s="50"/>
      <c r="P208" s="50"/>
      <c r="T208" s="50"/>
      <c r="U208" s="460"/>
      <c r="V208" s="50"/>
      <c r="W208" s="50"/>
      <c r="X208" s="335"/>
      <c r="Y208" s="50"/>
      <c r="Z208" s="50"/>
      <c r="AD208" s="41"/>
      <c r="AF208" s="3"/>
      <c r="AG208" s="46"/>
      <c r="AM208" s="41" t="s">
        <v>801</v>
      </c>
      <c r="AP208" s="171">
        <v>21579.049999999974</v>
      </c>
      <c r="AQ208" t="s">
        <v>1385</v>
      </c>
      <c r="AR208" s="3" t="s">
        <v>1466</v>
      </c>
      <c r="AV208" s="40" t="s">
        <v>739</v>
      </c>
      <c r="AW208" s="3"/>
      <c r="AX208" s="3"/>
      <c r="AY208" s="171">
        <v>31209.812500000015</v>
      </c>
      <c r="AZ208" s="239" t="s">
        <v>1918</v>
      </c>
      <c r="BA208" s="3" t="s">
        <v>1466</v>
      </c>
      <c r="BB208" s="18"/>
      <c r="BC208"/>
      <c r="BE208" s="40" t="s">
        <v>747</v>
      </c>
      <c r="BF208" s="9"/>
      <c r="BG208" s="339"/>
      <c r="BH208" s="171">
        <v>42853.487500000381</v>
      </c>
      <c r="BI208" s="239" t="s">
        <v>2407</v>
      </c>
      <c r="BJ208" s="3" t="s">
        <v>1466</v>
      </c>
      <c r="BN208" s="63" t="s">
        <v>758</v>
      </c>
      <c r="BQ208" s="171">
        <v>47984.325000000179</v>
      </c>
      <c r="BR208" s="239" t="s">
        <v>4705</v>
      </c>
      <c r="BS208" s="3" t="s">
        <v>1466</v>
      </c>
      <c r="BX208" s="352"/>
      <c r="BY208" s="18"/>
      <c r="BZ208" s="474"/>
      <c r="CA208" s="18"/>
      <c r="CF208" s="352"/>
      <c r="CG208" s="18"/>
      <c r="CH208" s="474"/>
      <c r="CI208" s="18"/>
      <c r="CJ208" s="18"/>
      <c r="CO208" s="352"/>
      <c r="CP208" s="18"/>
      <c r="CQ208" s="474"/>
      <c r="CR208" s="18"/>
      <c r="CS208" s="18"/>
      <c r="CX208" s="352"/>
      <c r="CY208" s="18"/>
      <c r="CZ208" s="474"/>
      <c r="DA208" s="18"/>
      <c r="DB208" s="18"/>
      <c r="DG208" s="352"/>
      <c r="DH208" s="18"/>
      <c r="DI208" s="474"/>
      <c r="DJ208" s="18"/>
      <c r="DK208" s="18"/>
      <c r="DP208" s="382"/>
      <c r="DQ208" s="1"/>
      <c r="DR208" s="475"/>
      <c r="DS208" s="1"/>
      <c r="DT208" s="1"/>
      <c r="DY208" s="352"/>
      <c r="DZ208" s="18"/>
      <c r="EA208" s="474"/>
      <c r="EB208" s="18"/>
      <c r="EC208" s="18"/>
      <c r="EH208" s="352"/>
      <c r="EI208" s="18"/>
      <c r="EJ208" s="474"/>
      <c r="EK208" s="18"/>
      <c r="EL208" s="18"/>
      <c r="EQ208" s="352"/>
      <c r="ER208" s="18"/>
      <c r="ES208" s="474"/>
      <c r="ET208" s="18"/>
      <c r="EU208" s="18"/>
      <c r="EZ208" s="352"/>
      <c r="FA208" s="18"/>
      <c r="FB208" s="474"/>
      <c r="FC208" s="18"/>
      <c r="FD208" s="18"/>
      <c r="FI208" s="352"/>
      <c r="FJ208" s="18"/>
      <c r="FK208" s="474"/>
      <c r="FL208" s="18"/>
      <c r="FM208" s="18"/>
      <c r="FR208" s="352"/>
      <c r="FS208" s="18"/>
      <c r="FT208" s="474"/>
      <c r="FU208" s="18"/>
      <c r="FV208" s="18"/>
      <c r="GA208" s="352"/>
      <c r="GB208" s="18"/>
      <c r="GC208" s="474"/>
      <c r="GD208" s="18"/>
      <c r="GE208" s="18"/>
      <c r="GJ208" s="352"/>
      <c r="GK208" s="18"/>
      <c r="GL208" s="474"/>
      <c r="GM208" s="18"/>
      <c r="GN208" s="18"/>
      <c r="HB208" s="352"/>
      <c r="HC208" s="18"/>
      <c r="HE208" s="18"/>
      <c r="HF208" s="18"/>
      <c r="HK208" s="352"/>
      <c r="HL208" s="18"/>
      <c r="HN208" s="18"/>
      <c r="HO208" s="18"/>
      <c r="HT208" s="18"/>
      <c r="HU208" s="476"/>
      <c r="HW208" s="18"/>
      <c r="HX208" s="18"/>
      <c r="HY208" s="18"/>
      <c r="IL208" s="352"/>
      <c r="IM208" s="18"/>
      <c r="IO208" s="18"/>
      <c r="IP208" s="18"/>
      <c r="IU208" s="352"/>
      <c r="IV208" s="18"/>
      <c r="IX208" s="18"/>
      <c r="IY208" s="18"/>
      <c r="JD208" s="18"/>
      <c r="JE208" s="18"/>
      <c r="JF208" s="485"/>
      <c r="JG208" s="18"/>
      <c r="JH208" s="18"/>
      <c r="JM208" s="477"/>
      <c r="JN208" s="478"/>
      <c r="JV208" s="477"/>
      <c r="JW208" s="478"/>
      <c r="JX208" s="479"/>
      <c r="JY208" s="478"/>
      <c r="JZ208" s="478"/>
      <c r="KE208" s="352"/>
      <c r="KF208" s="18"/>
      <c r="KH208" s="18"/>
      <c r="KI208" s="18"/>
      <c r="KN208" s="352"/>
      <c r="KO208" s="18"/>
      <c r="KW208" s="352"/>
      <c r="KX208" s="18"/>
      <c r="LF208" s="18"/>
      <c r="LG208" s="18"/>
      <c r="LH208" s="480"/>
      <c r="LI208" s="18"/>
      <c r="LJ208" s="18"/>
      <c r="LO208" s="477"/>
      <c r="LP208" s="478"/>
      <c r="LQ208" s="474"/>
      <c r="LR208" s="478"/>
      <c r="LS208" s="478"/>
      <c r="MG208" s="478"/>
      <c r="MH208" s="18"/>
      <c r="MI208" s="18"/>
      <c r="MJ208" s="481"/>
      <c r="ML208" s="18"/>
      <c r="MP208" s="352"/>
      <c r="MQ208" s="18"/>
      <c r="MR208" s="18"/>
      <c r="MS208" s="18"/>
      <c r="MT208" s="18"/>
      <c r="MY208" s="3"/>
      <c r="MZ208" s="3"/>
      <c r="NA208" s="482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9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2"/>
      <c r="AE209" s="18"/>
      <c r="AF209" s="354"/>
      <c r="AG209" s="50"/>
      <c r="AH209" s="18"/>
      <c r="AM209" s="49">
        <v>2019</v>
      </c>
      <c r="AR209" s="3"/>
      <c r="AV209" s="49" t="s">
        <v>1747</v>
      </c>
      <c r="AX209" s="18"/>
      <c r="AY209" s="89"/>
      <c r="AZ209" s="18"/>
      <c r="BA209" s="3"/>
      <c r="BB209" s="18"/>
      <c r="BC209"/>
      <c r="BE209" s="49" t="s">
        <v>2388</v>
      </c>
      <c r="BI209" s="18"/>
      <c r="BN209" s="49" t="s">
        <v>4670</v>
      </c>
      <c r="BQ209" s="89"/>
      <c r="BX209" s="18"/>
      <c r="BY209" s="18"/>
      <c r="BZ209" s="474"/>
      <c r="CA209" s="18"/>
      <c r="CF209" s="18"/>
      <c r="CG209" s="18"/>
      <c r="CH209" s="474"/>
      <c r="CI209" s="18"/>
      <c r="CJ209" s="18"/>
      <c r="CO209" s="18"/>
      <c r="CP209" s="18"/>
      <c r="CQ209" s="474"/>
      <c r="CR209" s="18"/>
      <c r="CS209" s="18"/>
      <c r="CX209" s="18"/>
      <c r="CY209" s="18"/>
      <c r="CZ209" s="474"/>
      <c r="DA209" s="18"/>
      <c r="DB209" s="18"/>
      <c r="DG209" s="18"/>
      <c r="DH209" s="18"/>
      <c r="DI209" s="474"/>
      <c r="DJ209" s="18"/>
      <c r="DK209" s="18"/>
      <c r="DP209" s="1"/>
      <c r="DQ209" s="1"/>
      <c r="DR209" s="475"/>
      <c r="DS209" s="1"/>
      <c r="DT209" s="1"/>
      <c r="DY209" s="18"/>
      <c r="DZ209" s="18"/>
      <c r="EA209" s="474"/>
      <c r="EB209" s="18"/>
      <c r="EC209" s="18"/>
      <c r="EH209" s="18"/>
      <c r="EI209" s="18"/>
      <c r="EJ209" s="474"/>
      <c r="EK209" s="18"/>
      <c r="EL209" s="18"/>
      <c r="EQ209" s="18"/>
      <c r="ER209" s="18"/>
      <c r="ES209" s="474"/>
      <c r="ET209" s="18"/>
      <c r="EU209" s="18"/>
      <c r="EZ209" s="18"/>
      <c r="FA209" s="18"/>
      <c r="FB209" s="474"/>
      <c r="FC209" s="18"/>
      <c r="FD209" s="18"/>
      <c r="FI209" s="18"/>
      <c r="FJ209" s="18"/>
      <c r="FK209" s="474"/>
      <c r="FL209" s="18"/>
      <c r="FM209" s="18"/>
      <c r="FR209" s="18"/>
      <c r="FS209" s="18"/>
      <c r="FT209" s="474"/>
      <c r="FU209" s="18"/>
      <c r="FV209" s="18"/>
      <c r="GA209" s="18"/>
      <c r="GB209" s="18"/>
      <c r="GC209" s="474"/>
      <c r="GD209" s="18"/>
      <c r="GE209" s="18"/>
      <c r="GJ209" s="18"/>
      <c r="GK209" s="18"/>
      <c r="GL209" s="474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6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5"/>
      <c r="JG209" s="18"/>
      <c r="JH209" s="18"/>
      <c r="JM209" s="478"/>
      <c r="JN209" s="478"/>
      <c r="JV209" s="478"/>
      <c r="JW209" s="478"/>
      <c r="JX209" s="479"/>
      <c r="JY209" s="478"/>
      <c r="JZ209" s="478"/>
      <c r="KE209" s="18"/>
      <c r="KF209" s="18"/>
      <c r="KH209" s="18"/>
      <c r="KI209" s="18"/>
      <c r="KN209" s="18"/>
      <c r="KO209" s="18"/>
      <c r="KW209" s="18"/>
      <c r="KX209" s="18"/>
      <c r="LF209" s="352"/>
      <c r="LG209" s="18"/>
      <c r="LH209" s="479"/>
      <c r="LI209" s="18"/>
      <c r="LJ209" s="18"/>
      <c r="LO209" s="478"/>
      <c r="LP209" s="478"/>
      <c r="LQ209" s="474"/>
      <c r="LR209" s="478"/>
      <c r="LS209" s="478"/>
      <c r="MG209" s="478"/>
      <c r="MH209" s="18"/>
      <c r="MI209" s="18"/>
      <c r="MJ209" s="481"/>
      <c r="ML209" s="18"/>
      <c r="MP209" s="18"/>
      <c r="MQ209" s="18"/>
      <c r="MR209" s="18"/>
      <c r="MS209" s="18"/>
      <c r="MT209" s="18"/>
      <c r="MY209" s="60"/>
      <c r="MZ209" s="3"/>
      <c r="NA209" s="489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9"/>
      <c r="K210" s="63"/>
      <c r="L210" s="3"/>
      <c r="M210" s="3"/>
      <c r="N210" s="79"/>
      <c r="O210" s="50"/>
      <c r="P210" s="50"/>
      <c r="T210" s="50"/>
      <c r="U210" s="460"/>
      <c r="V210" s="50"/>
      <c r="W210" s="50"/>
      <c r="X210" s="335"/>
      <c r="Y210" s="50"/>
      <c r="Z210" s="50"/>
      <c r="AB210" s="50"/>
      <c r="AD210" s="355"/>
      <c r="AE210" s="18"/>
      <c r="AF210" s="354"/>
      <c r="AG210" s="50"/>
      <c r="AH210" s="18"/>
      <c r="AM210" s="41" t="s">
        <v>747</v>
      </c>
      <c r="AP210" s="171">
        <v>21526.349999999922</v>
      </c>
      <c r="AQ210" t="s">
        <v>1386</v>
      </c>
      <c r="AR210" s="3" t="s">
        <v>1467</v>
      </c>
      <c r="AV210" s="40" t="s">
        <v>758</v>
      </c>
      <c r="AW210" s="3"/>
      <c r="AX210" s="3"/>
      <c r="AY210" s="171">
        <v>30516.525000000122</v>
      </c>
      <c r="AZ210" s="239" t="s">
        <v>1919</v>
      </c>
      <c r="BA210" s="3" t="s">
        <v>1467</v>
      </c>
      <c r="BB210" s="18"/>
      <c r="BC210"/>
      <c r="BE210" s="41" t="s">
        <v>13</v>
      </c>
      <c r="BF210" s="9"/>
      <c r="BG210" s="339"/>
      <c r="BH210" s="171">
        <v>42636.099999999991</v>
      </c>
      <c r="BI210" s="239" t="s">
        <v>2408</v>
      </c>
      <c r="BJ210" s="3" t="s">
        <v>1467</v>
      </c>
      <c r="BN210" s="63" t="s">
        <v>735</v>
      </c>
      <c r="BQ210" s="171">
        <v>47716.525000000118</v>
      </c>
      <c r="BR210" s="239" t="s">
        <v>4706</v>
      </c>
      <c r="BS210" s="3" t="s">
        <v>1467</v>
      </c>
      <c r="BX210" s="481"/>
      <c r="BY210" s="18"/>
      <c r="BZ210" s="474"/>
      <c r="CA210" s="18"/>
      <c r="CF210" s="481"/>
      <c r="CG210" s="18"/>
      <c r="CH210" s="474"/>
      <c r="CI210" s="18"/>
      <c r="CJ210" s="18"/>
      <c r="CO210" s="481"/>
      <c r="CP210" s="18"/>
      <c r="CQ210" s="474"/>
      <c r="CR210" s="18"/>
      <c r="CS210" s="18"/>
      <c r="CX210" s="481"/>
      <c r="CY210" s="18"/>
      <c r="CZ210" s="474"/>
      <c r="DA210" s="18"/>
      <c r="DB210" s="18"/>
      <c r="DG210" s="481"/>
      <c r="DH210" s="18"/>
      <c r="DI210" s="474"/>
      <c r="DJ210" s="18"/>
      <c r="DK210" s="18"/>
      <c r="DP210" s="483"/>
      <c r="DQ210" s="1"/>
      <c r="DR210" s="475"/>
      <c r="DS210" s="1"/>
      <c r="DT210" s="1"/>
      <c r="DY210" s="481"/>
      <c r="DZ210" s="18"/>
      <c r="EA210" s="474"/>
      <c r="EB210" s="18"/>
      <c r="EC210" s="18"/>
      <c r="EH210" s="481"/>
      <c r="EI210" s="18"/>
      <c r="EJ210" s="474"/>
      <c r="EK210" s="18"/>
      <c r="EL210" s="18"/>
      <c r="EQ210" s="481"/>
      <c r="ER210" s="18"/>
      <c r="ES210" s="474"/>
      <c r="ET210" s="18"/>
      <c r="EU210" s="18"/>
      <c r="EZ210" s="481"/>
      <c r="FA210" s="18"/>
      <c r="FB210" s="474"/>
      <c r="FC210" s="18"/>
      <c r="FD210" s="18"/>
      <c r="FI210" s="481"/>
      <c r="FJ210" s="18"/>
      <c r="FK210" s="474"/>
      <c r="FL210" s="18"/>
      <c r="FM210" s="18"/>
      <c r="FR210" s="484"/>
      <c r="FS210" s="18"/>
      <c r="FT210" s="474"/>
      <c r="FU210" s="18"/>
      <c r="FV210" s="18"/>
      <c r="GA210" s="481"/>
      <c r="GB210" s="18"/>
      <c r="GC210" s="474"/>
      <c r="GD210" s="18"/>
      <c r="GE210" s="18"/>
      <c r="GJ210" s="481"/>
      <c r="GK210" s="18"/>
      <c r="GL210" s="474"/>
      <c r="GM210" s="18"/>
      <c r="GN210" s="18"/>
      <c r="HB210" s="484"/>
      <c r="HC210" s="18"/>
      <c r="HE210" s="18"/>
      <c r="HK210" s="484"/>
      <c r="HL210" s="18"/>
      <c r="HT210" s="18"/>
      <c r="HU210" s="476"/>
      <c r="IL210" s="481"/>
      <c r="IM210" s="18"/>
      <c r="IU210" s="484"/>
      <c r="IV210" s="18"/>
      <c r="JD210" s="352"/>
      <c r="JE210" s="18"/>
      <c r="JF210" s="474"/>
      <c r="JG210" s="18"/>
      <c r="JH210" s="18"/>
      <c r="JM210" s="481"/>
      <c r="JN210" s="478"/>
      <c r="JV210" s="481"/>
      <c r="JW210" s="478"/>
      <c r="JX210" s="479"/>
      <c r="JY210" s="478"/>
      <c r="JZ210" s="478"/>
      <c r="KE210" s="484"/>
      <c r="KF210" s="18"/>
      <c r="KH210" s="18"/>
      <c r="KN210" s="484"/>
      <c r="KO210" s="18"/>
      <c r="KW210" s="484"/>
      <c r="KX210" s="18"/>
      <c r="LO210" s="481"/>
      <c r="LP210" s="478"/>
      <c r="LQ210" s="474"/>
      <c r="LR210" s="478"/>
      <c r="LS210" s="478"/>
      <c r="MG210" s="478"/>
      <c r="MH210" s="18"/>
      <c r="MI210" s="18"/>
      <c r="MJ210" s="481"/>
      <c r="ML210" s="18"/>
      <c r="MP210" s="484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9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4"/>
      <c r="AG211" s="50"/>
      <c r="AH211" s="18"/>
      <c r="AM211" s="49">
        <v>2019</v>
      </c>
      <c r="AR211" s="3"/>
      <c r="AV211" s="49" t="s">
        <v>1747</v>
      </c>
      <c r="AX211" s="18"/>
      <c r="AY211" s="89"/>
      <c r="AZ211" s="18"/>
      <c r="BA211" s="3"/>
      <c r="BB211" s="18"/>
      <c r="BC211"/>
      <c r="BE211" s="49" t="s">
        <v>2369</v>
      </c>
      <c r="BN211" s="49" t="s">
        <v>4670</v>
      </c>
      <c r="BQ211" s="89"/>
      <c r="BX211" s="352"/>
      <c r="BY211" s="18"/>
      <c r="BZ211" s="474"/>
      <c r="CA211" s="18"/>
      <c r="CF211" s="352"/>
      <c r="CG211" s="18"/>
      <c r="CH211" s="474"/>
      <c r="CI211" s="18"/>
      <c r="CJ211" s="18"/>
      <c r="CO211" s="352"/>
      <c r="CP211" s="18"/>
      <c r="CQ211" s="474"/>
      <c r="CR211" s="18"/>
      <c r="CS211" s="18"/>
      <c r="CX211" s="352"/>
      <c r="CY211" s="18"/>
      <c r="CZ211" s="474"/>
      <c r="DA211" s="18"/>
      <c r="DB211" s="18"/>
      <c r="DG211" s="352"/>
      <c r="DH211" s="18"/>
      <c r="DI211" s="474"/>
      <c r="DJ211" s="18"/>
      <c r="DK211" s="18"/>
      <c r="DP211" s="382"/>
      <c r="DQ211" s="1"/>
      <c r="DR211" s="475"/>
      <c r="DS211" s="1"/>
      <c r="DT211" s="1"/>
      <c r="DY211" s="352"/>
      <c r="DZ211" s="18"/>
      <c r="EA211" s="474"/>
      <c r="EB211" s="18"/>
      <c r="EC211" s="18"/>
      <c r="EH211" s="352"/>
      <c r="EI211" s="18"/>
      <c r="EJ211" s="474"/>
      <c r="EK211" s="18"/>
      <c r="EL211" s="18"/>
      <c r="EQ211" s="352"/>
      <c r="ER211" s="18"/>
      <c r="ES211" s="474"/>
      <c r="ET211" s="18"/>
      <c r="EU211" s="18"/>
      <c r="EZ211" s="352"/>
      <c r="FA211" s="18"/>
      <c r="FB211" s="474"/>
      <c r="FC211" s="18"/>
      <c r="FD211" s="18"/>
      <c r="FI211" s="352"/>
      <c r="FJ211" s="18"/>
      <c r="FK211" s="474"/>
      <c r="FL211" s="18"/>
      <c r="FM211" s="18"/>
      <c r="FR211" s="352"/>
      <c r="FS211" s="18"/>
      <c r="FT211" s="474"/>
      <c r="FU211" s="18"/>
      <c r="FV211" s="18"/>
      <c r="GA211" s="352"/>
      <c r="GB211" s="18"/>
      <c r="GC211" s="474"/>
      <c r="GD211" s="18"/>
      <c r="GE211" s="18"/>
      <c r="GJ211" s="352"/>
      <c r="GK211" s="18"/>
      <c r="GL211" s="474"/>
      <c r="GM211" s="18"/>
      <c r="GN211" s="18"/>
      <c r="HB211" s="352"/>
      <c r="HC211" s="18"/>
      <c r="HK211" s="352"/>
      <c r="HL211" s="18"/>
      <c r="HT211" s="18"/>
      <c r="HU211" s="476"/>
      <c r="IL211" s="352"/>
      <c r="IM211" s="18"/>
      <c r="IU211" s="352"/>
      <c r="IV211" s="18"/>
      <c r="JD211" s="107"/>
      <c r="JE211" s="107"/>
      <c r="JF211" s="107"/>
      <c r="JG211" s="233"/>
      <c r="JM211" s="477"/>
      <c r="JN211" s="478"/>
      <c r="JV211" s="477"/>
      <c r="JW211" s="478"/>
      <c r="JX211" s="479"/>
      <c r="JY211" s="478"/>
      <c r="JZ211" s="478"/>
      <c r="KE211" s="352"/>
      <c r="KF211" s="18"/>
      <c r="KH211" s="18"/>
      <c r="KN211" s="352"/>
      <c r="KO211" s="18"/>
      <c r="KW211" s="352"/>
      <c r="KX211" s="18"/>
      <c r="LO211" s="477"/>
      <c r="LP211" s="478"/>
      <c r="LQ211" s="474"/>
      <c r="LR211" s="478"/>
      <c r="LS211" s="478"/>
      <c r="MG211" s="478"/>
      <c r="MH211" s="18"/>
      <c r="MI211" s="18"/>
      <c r="MJ211" s="481"/>
      <c r="ML211" s="18"/>
      <c r="MP211" s="352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9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2"/>
      <c r="AE212" s="18"/>
      <c r="AF212" s="354"/>
      <c r="AG212" s="50"/>
      <c r="AH212" s="18"/>
      <c r="AM212" s="41" t="s">
        <v>763</v>
      </c>
      <c r="AP212" s="171">
        <v>21452.850000000053</v>
      </c>
      <c r="AQ212" t="s">
        <v>1387</v>
      </c>
      <c r="AR212" s="60" t="s">
        <v>1468</v>
      </c>
      <c r="AV212" s="40" t="s">
        <v>784</v>
      </c>
      <c r="AW212" s="3"/>
      <c r="AX212" s="3"/>
      <c r="AY212" s="171">
        <v>30488.549999999923</v>
      </c>
      <c r="AZ212" s="239" t="s">
        <v>1920</v>
      </c>
      <c r="BA212" s="60" t="s">
        <v>1468</v>
      </c>
      <c r="BB212" s="18"/>
      <c r="BC212"/>
      <c r="BE212" s="40" t="s">
        <v>734</v>
      </c>
      <c r="BF212" s="9"/>
      <c r="BG212" s="339"/>
      <c r="BH212" s="171">
        <v>41884.649999999921</v>
      </c>
      <c r="BI212" s="239" t="s">
        <v>2409</v>
      </c>
      <c r="BJ212" s="60" t="s">
        <v>1468</v>
      </c>
      <c r="BN212" s="278" t="s">
        <v>9</v>
      </c>
      <c r="BQ212" s="171">
        <v>47096.787500000057</v>
      </c>
      <c r="BR212" s="239" t="s">
        <v>4708</v>
      </c>
      <c r="BS212" s="60" t="s">
        <v>1468</v>
      </c>
      <c r="BX212" s="352"/>
      <c r="BY212" s="18"/>
      <c r="BZ212" s="474"/>
      <c r="CA212" s="18"/>
      <c r="CF212" s="352"/>
      <c r="CG212" s="18"/>
      <c r="CH212" s="474"/>
      <c r="CI212" s="18"/>
      <c r="CJ212" s="18"/>
      <c r="CO212" s="352"/>
      <c r="CP212" s="18"/>
      <c r="CQ212" s="474"/>
      <c r="CR212" s="18"/>
      <c r="CS212" s="18"/>
      <c r="CX212" s="352"/>
      <c r="CY212" s="18"/>
      <c r="CZ212" s="474"/>
      <c r="DA212" s="18"/>
      <c r="DB212" s="18"/>
      <c r="DG212" s="352"/>
      <c r="DH212" s="18"/>
      <c r="DI212" s="474"/>
      <c r="DJ212" s="18"/>
      <c r="DK212" s="18"/>
      <c r="DP212" s="382"/>
      <c r="DQ212" s="1"/>
      <c r="DR212" s="475"/>
      <c r="DS212" s="1"/>
      <c r="DT212" s="1"/>
      <c r="DY212" s="352"/>
      <c r="DZ212" s="18"/>
      <c r="EA212" s="474"/>
      <c r="EB212" s="18"/>
      <c r="EC212" s="18"/>
      <c r="EH212" s="352"/>
      <c r="EI212" s="18"/>
      <c r="EJ212" s="474"/>
      <c r="EK212" s="18"/>
      <c r="EL212" s="18"/>
      <c r="EQ212" s="352"/>
      <c r="ER212" s="18"/>
      <c r="ES212" s="474"/>
      <c r="ET212" s="18"/>
      <c r="EU212" s="18"/>
      <c r="EZ212" s="352"/>
      <c r="FA212" s="18"/>
      <c r="FB212" s="474"/>
      <c r="FC212" s="18"/>
      <c r="FD212" s="18"/>
      <c r="FI212" s="352"/>
      <c r="FJ212" s="18"/>
      <c r="FK212" s="474"/>
      <c r="FL212" s="18"/>
      <c r="FM212" s="18"/>
      <c r="FR212" s="352"/>
      <c r="FS212" s="18"/>
      <c r="FT212" s="474"/>
      <c r="FU212" s="18"/>
      <c r="FV212" s="18"/>
      <c r="GA212" s="352"/>
      <c r="GB212" s="18"/>
      <c r="GC212" s="474"/>
      <c r="GD212" s="18"/>
      <c r="GE212" s="18"/>
      <c r="GJ212" s="352"/>
      <c r="GK212" s="18"/>
      <c r="GL212" s="474"/>
      <c r="GM212" s="18"/>
      <c r="GN212" s="18"/>
      <c r="HB212" s="352"/>
      <c r="HC212" s="18"/>
      <c r="HK212" s="352"/>
      <c r="HL212" s="18"/>
      <c r="HT212" s="18"/>
      <c r="HU212" s="476"/>
      <c r="IL212" s="352"/>
      <c r="IM212" s="18"/>
      <c r="IU212" s="352"/>
      <c r="IV212" s="18"/>
      <c r="JM212" s="477"/>
      <c r="JN212" s="478"/>
      <c r="JV212" s="477"/>
      <c r="JW212" s="478"/>
      <c r="JX212" s="479"/>
      <c r="JY212" s="478"/>
      <c r="JZ212" s="478"/>
      <c r="KE212" s="352"/>
      <c r="KF212" s="18"/>
      <c r="KH212" s="18"/>
      <c r="KN212" s="352"/>
      <c r="KO212" s="18"/>
      <c r="KW212" s="352"/>
      <c r="KX212" s="18"/>
      <c r="LO212" s="477"/>
      <c r="LP212" s="478"/>
      <c r="LQ212" s="474"/>
      <c r="LR212" s="478"/>
      <c r="LS212" s="478"/>
      <c r="MG212" s="478"/>
      <c r="MH212" s="18"/>
      <c r="MI212" s="18"/>
      <c r="MJ212" s="481"/>
      <c r="ML212" s="18"/>
      <c r="MP212" s="352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9"/>
      <c r="K213" s="63"/>
      <c r="L213" s="60"/>
      <c r="M213" s="3"/>
      <c r="N213" s="79"/>
      <c r="O213" s="50"/>
      <c r="P213" s="50"/>
      <c r="T213" s="50"/>
      <c r="U213" s="460"/>
      <c r="V213" s="50"/>
      <c r="W213" s="50"/>
      <c r="X213" s="335"/>
      <c r="Y213" s="50"/>
      <c r="Z213" s="50"/>
      <c r="AB213" s="50"/>
      <c r="AD213" s="355"/>
      <c r="AE213" s="18"/>
      <c r="AF213" s="354"/>
      <c r="AG213" s="50"/>
      <c r="AH213" s="18"/>
      <c r="AM213" s="49">
        <v>2019</v>
      </c>
      <c r="AR213" s="3"/>
      <c r="AV213" s="49" t="s">
        <v>1747</v>
      </c>
      <c r="AX213" s="18"/>
      <c r="AY213" s="89"/>
      <c r="AZ213" s="18"/>
      <c r="BA213" s="3"/>
      <c r="BB213" s="18"/>
      <c r="BC213"/>
      <c r="BE213" s="49" t="s">
        <v>2388</v>
      </c>
      <c r="BN213" s="49" t="s">
        <v>4670</v>
      </c>
      <c r="BQ213" s="89"/>
      <c r="BX213" s="18"/>
      <c r="BY213" s="18"/>
      <c r="BZ213" s="474"/>
      <c r="CA213" s="18"/>
      <c r="CF213" s="18"/>
      <c r="CG213" s="18"/>
      <c r="CH213" s="474"/>
      <c r="CI213" s="18"/>
      <c r="CJ213" s="18"/>
      <c r="CO213" s="18"/>
      <c r="CP213" s="18"/>
      <c r="CQ213" s="474"/>
      <c r="CR213" s="18"/>
      <c r="CS213" s="18"/>
      <c r="CX213" s="18"/>
      <c r="CY213" s="18"/>
      <c r="CZ213" s="474"/>
      <c r="DA213" s="18"/>
      <c r="DB213" s="18"/>
      <c r="DG213" s="18"/>
      <c r="DH213" s="18"/>
      <c r="DI213" s="474"/>
      <c r="DJ213" s="18"/>
      <c r="DK213" s="18"/>
      <c r="DP213" s="1"/>
      <c r="DQ213" s="1"/>
      <c r="DR213" s="475"/>
      <c r="DS213" s="1"/>
      <c r="DT213" s="1"/>
      <c r="DY213" s="18"/>
      <c r="DZ213" s="18"/>
      <c r="EA213" s="474"/>
      <c r="EB213" s="18"/>
      <c r="EC213" s="18"/>
      <c r="EH213" s="18"/>
      <c r="EI213" s="18"/>
      <c r="EJ213" s="474"/>
      <c r="EK213" s="18"/>
      <c r="EL213" s="18"/>
      <c r="EQ213" s="18"/>
      <c r="ER213" s="18"/>
      <c r="ES213" s="474"/>
      <c r="ET213" s="18"/>
      <c r="EU213" s="18"/>
      <c r="EZ213" s="18"/>
      <c r="FA213" s="18"/>
      <c r="FB213" s="474"/>
      <c r="FC213" s="18"/>
      <c r="FD213" s="18"/>
      <c r="FI213" s="18"/>
      <c r="FJ213" s="18"/>
      <c r="FK213" s="474"/>
      <c r="FL213" s="18"/>
      <c r="FM213" s="18"/>
      <c r="FR213" s="18"/>
      <c r="FS213" s="18"/>
      <c r="FT213" s="474"/>
      <c r="FU213" s="18"/>
      <c r="FV213" s="18"/>
      <c r="GA213" s="18"/>
      <c r="GB213" s="18"/>
      <c r="GC213" s="474"/>
      <c r="GD213" s="18"/>
      <c r="GE213" s="18"/>
      <c r="GJ213" s="18"/>
      <c r="GK213" s="18"/>
      <c r="GL213" s="474"/>
      <c r="GM213" s="18"/>
      <c r="GN213" s="18"/>
      <c r="HB213" s="18"/>
      <c r="HC213" s="18"/>
      <c r="HK213" s="18"/>
      <c r="HL213" s="18"/>
      <c r="HT213" s="18"/>
      <c r="HU213" s="476"/>
      <c r="IL213" s="18"/>
      <c r="IM213" s="18"/>
      <c r="IU213" s="18"/>
      <c r="IV213" s="18"/>
      <c r="JM213" s="478"/>
      <c r="JN213" s="478"/>
      <c r="JV213" s="478"/>
      <c r="JW213" s="478"/>
      <c r="JX213" s="479"/>
      <c r="JY213" s="478"/>
      <c r="JZ213" s="478"/>
      <c r="KE213" s="18"/>
      <c r="KF213" s="18"/>
      <c r="KH213" s="18"/>
      <c r="KN213" s="18"/>
      <c r="KO213" s="18"/>
      <c r="KW213" s="18"/>
      <c r="KX213" s="18"/>
      <c r="LO213" s="478"/>
      <c r="LP213" s="478"/>
      <c r="LQ213" s="474"/>
      <c r="LR213" s="478"/>
      <c r="LS213" s="478"/>
      <c r="MG213" s="478"/>
      <c r="MH213" s="18"/>
      <c r="MI213" s="18"/>
      <c r="MJ213" s="481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9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5"/>
      <c r="AE214" s="18"/>
      <c r="AF214" s="354"/>
      <c r="AG214" s="50"/>
      <c r="AH214" s="18"/>
      <c r="AM214" s="41" t="s">
        <v>791</v>
      </c>
      <c r="AP214" s="171">
        <v>21413.94999999991</v>
      </c>
      <c r="AQ214" t="s">
        <v>1388</v>
      </c>
      <c r="AR214" s="3" t="s">
        <v>1469</v>
      </c>
      <c r="AV214" s="40" t="s">
        <v>797</v>
      </c>
      <c r="AW214" s="3"/>
      <c r="AX214" s="3"/>
      <c r="AY214" s="171">
        <v>29754.074999999895</v>
      </c>
      <c r="AZ214" s="239" t="s">
        <v>1921</v>
      </c>
      <c r="BA214" s="3" t="s">
        <v>1469</v>
      </c>
      <c r="BB214" s="18"/>
      <c r="BC214"/>
      <c r="BE214" s="40" t="s">
        <v>156</v>
      </c>
      <c r="BF214" s="9"/>
      <c r="BG214" s="339"/>
      <c r="BH214" s="171">
        <v>41882.362500000352</v>
      </c>
      <c r="BI214" s="239" t="s">
        <v>2410</v>
      </c>
      <c r="BJ214" s="3" t="s">
        <v>1469</v>
      </c>
      <c r="BN214" s="278" t="s">
        <v>27</v>
      </c>
      <c r="BQ214" s="171">
        <v>47021.299999999515</v>
      </c>
      <c r="BR214" s="239" t="s">
        <v>4707</v>
      </c>
      <c r="BS214" s="3" t="s">
        <v>1469</v>
      </c>
      <c r="BX214" s="481"/>
      <c r="BY214" s="18"/>
      <c r="BZ214" s="474"/>
      <c r="CA214" s="18"/>
      <c r="CF214" s="481"/>
      <c r="CG214" s="18"/>
      <c r="CH214" s="474"/>
      <c r="CI214" s="18"/>
      <c r="CJ214" s="18"/>
      <c r="CO214" s="481"/>
      <c r="CP214" s="18"/>
      <c r="CQ214" s="474"/>
      <c r="CR214" s="18"/>
      <c r="CS214" s="18"/>
      <c r="CX214" s="481"/>
      <c r="CY214" s="18"/>
      <c r="CZ214" s="474"/>
      <c r="DA214" s="18"/>
      <c r="DB214" s="18"/>
      <c r="DG214" s="481"/>
      <c r="DH214" s="18"/>
      <c r="DI214" s="474"/>
      <c r="DJ214" s="18"/>
      <c r="DK214" s="18"/>
      <c r="DP214" s="483"/>
      <c r="DQ214" s="1"/>
      <c r="DR214" s="475"/>
      <c r="DS214" s="1"/>
      <c r="DT214" s="1"/>
      <c r="DY214" s="481"/>
      <c r="DZ214" s="18"/>
      <c r="EA214" s="474"/>
      <c r="EB214" s="18"/>
      <c r="EC214" s="18"/>
      <c r="EH214" s="481"/>
      <c r="EI214" s="18"/>
      <c r="EJ214" s="474"/>
      <c r="EK214" s="18"/>
      <c r="EL214" s="18"/>
      <c r="EQ214" s="481"/>
      <c r="ER214" s="18"/>
      <c r="ES214" s="474"/>
      <c r="ET214" s="18"/>
      <c r="EU214" s="18"/>
      <c r="EZ214" s="481"/>
      <c r="FA214" s="18"/>
      <c r="FB214" s="474"/>
      <c r="FC214" s="18"/>
      <c r="FD214" s="18"/>
      <c r="FI214" s="481"/>
      <c r="FJ214" s="18"/>
      <c r="FK214" s="474"/>
      <c r="FL214" s="18"/>
      <c r="FM214" s="18"/>
      <c r="FR214" s="484"/>
      <c r="FS214" s="18"/>
      <c r="FT214" s="474"/>
      <c r="FU214" s="18"/>
      <c r="FV214" s="18"/>
      <c r="GA214" s="481"/>
      <c r="GB214" s="18"/>
      <c r="GC214" s="474"/>
      <c r="GD214" s="18"/>
      <c r="GE214" s="18"/>
      <c r="GJ214" s="481"/>
      <c r="GK214" s="18"/>
      <c r="GL214" s="474"/>
      <c r="GM214" s="18"/>
      <c r="GN214" s="18"/>
      <c r="HB214" s="484"/>
      <c r="HC214" s="18"/>
      <c r="HK214" s="484"/>
      <c r="HL214" s="18"/>
      <c r="HT214" s="18"/>
      <c r="HU214" s="476"/>
      <c r="IL214" s="481"/>
      <c r="IM214" s="18"/>
      <c r="IU214" s="484"/>
      <c r="IV214" s="18"/>
      <c r="JM214" s="481"/>
      <c r="JN214" s="478"/>
      <c r="JV214" s="481"/>
      <c r="JW214" s="478"/>
      <c r="JX214" s="479"/>
      <c r="JY214" s="478"/>
      <c r="JZ214" s="478"/>
      <c r="KE214" s="484"/>
      <c r="KF214" s="18"/>
      <c r="KH214" s="18"/>
      <c r="KN214" s="484"/>
      <c r="KO214" s="18"/>
      <c r="KW214" s="484"/>
      <c r="KX214" s="18"/>
      <c r="LO214" s="481"/>
      <c r="LP214" s="478"/>
      <c r="LQ214" s="474"/>
      <c r="LR214" s="478"/>
      <c r="LS214" s="478"/>
      <c r="MG214" s="478"/>
      <c r="MH214" s="18"/>
      <c r="MI214" s="18"/>
      <c r="MJ214" s="481"/>
      <c r="ML214" s="18"/>
      <c r="MP214" s="484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9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2"/>
      <c r="AE215" s="18"/>
      <c r="AF215" s="354"/>
      <c r="AG215" s="50"/>
      <c r="AH215" s="18"/>
      <c r="AM215" s="49">
        <v>2019</v>
      </c>
      <c r="AR215" s="3"/>
      <c r="AV215" s="49" t="s">
        <v>1747</v>
      </c>
      <c r="AX215" s="18"/>
      <c r="AY215" s="89"/>
      <c r="AZ215" s="18"/>
      <c r="BA215" s="3"/>
      <c r="BB215" s="18"/>
      <c r="BC215"/>
      <c r="BE215" s="48" t="s">
        <v>2369</v>
      </c>
      <c r="BN215" s="49" t="s">
        <v>4670</v>
      </c>
      <c r="BQ215" s="89"/>
      <c r="BX215" s="18"/>
      <c r="BY215" s="18"/>
      <c r="BZ215" s="474"/>
      <c r="CA215" s="18"/>
      <c r="CF215" s="18"/>
      <c r="CG215" s="18"/>
      <c r="CH215" s="474"/>
      <c r="CI215" s="18"/>
      <c r="CJ215" s="18"/>
      <c r="CO215" s="18"/>
      <c r="CP215" s="18"/>
      <c r="CQ215" s="474"/>
      <c r="CR215" s="18"/>
      <c r="CS215" s="18"/>
      <c r="CX215" s="18"/>
      <c r="CY215" s="18"/>
      <c r="CZ215" s="474"/>
      <c r="DA215" s="18"/>
      <c r="DB215" s="18"/>
      <c r="DG215" s="18"/>
      <c r="DH215" s="18"/>
      <c r="DI215" s="474"/>
      <c r="DJ215" s="18"/>
      <c r="DK215" s="18"/>
      <c r="DP215" s="1"/>
      <c r="DQ215" s="1"/>
      <c r="DR215" s="475"/>
      <c r="DS215" s="1"/>
      <c r="DT215" s="1"/>
      <c r="DY215" s="18"/>
      <c r="DZ215" s="18"/>
      <c r="EA215" s="474"/>
      <c r="EB215" s="18"/>
      <c r="EC215" s="18"/>
      <c r="EH215" s="18"/>
      <c r="EI215" s="18"/>
      <c r="EJ215" s="474"/>
      <c r="EK215" s="18"/>
      <c r="EL215" s="18"/>
      <c r="EQ215" s="18"/>
      <c r="ER215" s="18"/>
      <c r="ES215" s="474"/>
      <c r="ET215" s="18"/>
      <c r="EU215" s="18"/>
      <c r="EZ215" s="18"/>
      <c r="FA215" s="18"/>
      <c r="FB215" s="474"/>
      <c r="FC215" s="18"/>
      <c r="FD215" s="18"/>
      <c r="FI215" s="18"/>
      <c r="FJ215" s="18"/>
      <c r="FK215" s="474"/>
      <c r="FL215" s="18"/>
      <c r="FM215" s="18"/>
      <c r="FR215" s="18"/>
      <c r="FS215" s="18"/>
      <c r="FT215" s="474"/>
      <c r="FU215" s="18"/>
      <c r="FV215" s="18"/>
      <c r="GA215" s="18"/>
      <c r="GB215" s="18"/>
      <c r="GC215" s="474"/>
      <c r="GD215" s="18"/>
      <c r="GE215" s="18"/>
      <c r="GJ215" s="18"/>
      <c r="GK215" s="18"/>
      <c r="GL215" s="474"/>
      <c r="GM215" s="18"/>
      <c r="GN215" s="18"/>
      <c r="HB215" s="18"/>
      <c r="HC215" s="18"/>
      <c r="HK215" s="18"/>
      <c r="HL215" s="18"/>
      <c r="HT215" s="18"/>
      <c r="HU215" s="476"/>
      <c r="IL215" s="18"/>
      <c r="IM215" s="18"/>
      <c r="IU215" s="18"/>
      <c r="IV215" s="18"/>
      <c r="JM215" s="478"/>
      <c r="JN215" s="478"/>
      <c r="JV215" s="478"/>
      <c r="JW215" s="478"/>
      <c r="JX215" s="479"/>
      <c r="JY215" s="478"/>
      <c r="JZ215" s="478"/>
      <c r="KE215" s="18"/>
      <c r="KF215" s="18"/>
      <c r="KH215" s="18"/>
      <c r="KN215" s="18"/>
      <c r="KO215" s="18"/>
      <c r="KW215" s="18"/>
      <c r="KX215" s="18"/>
      <c r="LO215" s="478"/>
      <c r="LP215" s="478"/>
      <c r="LQ215" s="474"/>
      <c r="LR215" s="478"/>
      <c r="LS215" s="478"/>
      <c r="MG215" s="478"/>
      <c r="MH215" s="18"/>
      <c r="MI215" s="18"/>
      <c r="MJ215" s="481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9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2"/>
      <c r="AE216" s="18"/>
      <c r="AF216" s="354"/>
      <c r="AG216" s="50"/>
      <c r="AH216" s="18"/>
      <c r="AM216" s="41" t="s">
        <v>729</v>
      </c>
      <c r="AP216" s="171">
        <v>21102.400000000111</v>
      </c>
      <c r="AQ216" t="s">
        <v>1389</v>
      </c>
      <c r="AR216" s="3" t="s">
        <v>1470</v>
      </c>
      <c r="AV216" s="40" t="s">
        <v>763</v>
      </c>
      <c r="AW216" s="9"/>
      <c r="AX216" s="3"/>
      <c r="AY216" s="171">
        <v>29685.237500000097</v>
      </c>
      <c r="AZ216" s="239" t="s">
        <v>1922</v>
      </c>
      <c r="BA216" s="3" t="s">
        <v>1470</v>
      </c>
      <c r="BB216" s="18"/>
      <c r="BC216"/>
      <c r="BE216" s="40" t="s">
        <v>772</v>
      </c>
      <c r="BF216" s="3"/>
      <c r="BG216" s="339"/>
      <c r="BH216" s="171">
        <v>41855.750000000029</v>
      </c>
      <c r="BI216" s="239" t="s">
        <v>2411</v>
      </c>
      <c r="BJ216" s="3" t="s">
        <v>1470</v>
      </c>
      <c r="BN216" s="219" t="s">
        <v>1658</v>
      </c>
      <c r="BQ216" s="171">
        <v>46879.549999999908</v>
      </c>
      <c r="BR216" s="239" t="s">
        <v>4709</v>
      </c>
      <c r="BS216" s="3" t="s">
        <v>1470</v>
      </c>
      <c r="BX216" s="18"/>
      <c r="BY216" s="18"/>
      <c r="BZ216" s="474"/>
      <c r="CA216" s="18"/>
      <c r="CF216" s="18"/>
      <c r="CG216" s="18"/>
      <c r="CH216" s="474"/>
      <c r="CI216" s="18"/>
      <c r="CJ216" s="18"/>
      <c r="CO216" s="18"/>
      <c r="CP216" s="18"/>
      <c r="CQ216" s="474"/>
      <c r="CR216" s="18"/>
      <c r="CS216" s="18"/>
      <c r="CX216" s="18"/>
      <c r="CY216" s="18"/>
      <c r="CZ216" s="474"/>
      <c r="DA216" s="18"/>
      <c r="DB216" s="18"/>
      <c r="DG216" s="18"/>
      <c r="DH216" s="18"/>
      <c r="DI216" s="474"/>
      <c r="DJ216" s="18"/>
      <c r="DK216" s="18"/>
      <c r="DP216" s="1"/>
      <c r="DQ216" s="1"/>
      <c r="DR216" s="475"/>
      <c r="DS216" s="1"/>
      <c r="DT216" s="1"/>
      <c r="DY216" s="18"/>
      <c r="DZ216" s="18"/>
      <c r="EA216" s="474"/>
      <c r="EB216" s="18"/>
      <c r="EC216" s="18"/>
      <c r="EH216" s="18"/>
      <c r="EI216" s="18"/>
      <c r="EJ216" s="474"/>
      <c r="EK216" s="18"/>
      <c r="EL216" s="18"/>
      <c r="EQ216" s="18"/>
      <c r="ER216" s="18"/>
      <c r="ES216" s="474"/>
      <c r="ET216" s="18"/>
      <c r="EU216" s="18"/>
      <c r="EZ216" s="18"/>
      <c r="FA216" s="18"/>
      <c r="FB216" s="474"/>
      <c r="FC216" s="18"/>
      <c r="FD216" s="18"/>
      <c r="FI216" s="18"/>
      <c r="FJ216" s="18"/>
      <c r="FK216" s="474"/>
      <c r="FL216" s="18"/>
      <c r="FM216" s="18"/>
      <c r="FR216" s="18"/>
      <c r="FS216" s="18"/>
      <c r="FT216" s="474"/>
      <c r="FU216" s="18"/>
      <c r="FV216" s="18"/>
      <c r="GA216" s="18"/>
      <c r="GB216" s="18"/>
      <c r="GC216" s="474"/>
      <c r="GD216" s="18"/>
      <c r="GE216" s="18"/>
      <c r="GJ216" s="18"/>
      <c r="GK216" s="18"/>
      <c r="GL216" s="474"/>
      <c r="GM216" s="18"/>
      <c r="GN216" s="18"/>
      <c r="HB216" s="18"/>
      <c r="HC216" s="18"/>
      <c r="HK216" s="18"/>
      <c r="HL216" s="18"/>
      <c r="HT216" s="18"/>
      <c r="HU216" s="476"/>
      <c r="IL216" s="18"/>
      <c r="IM216" s="18"/>
      <c r="IU216" s="18"/>
      <c r="IV216" s="18"/>
      <c r="JM216" s="478"/>
      <c r="JN216" s="478"/>
      <c r="JV216" s="478"/>
      <c r="JW216" s="478"/>
      <c r="JX216" s="479"/>
      <c r="JY216" s="478"/>
      <c r="JZ216" s="478"/>
      <c r="KE216" s="18"/>
      <c r="KF216" s="18"/>
      <c r="KH216" s="18"/>
      <c r="KN216" s="18"/>
      <c r="KO216" s="18"/>
      <c r="KW216" s="18"/>
      <c r="KX216" s="18"/>
      <c r="LO216" s="478"/>
      <c r="LP216" s="478"/>
      <c r="LQ216" s="474"/>
      <c r="LR216" s="478"/>
      <c r="LS216" s="478"/>
      <c r="MG216" s="478"/>
      <c r="MH216" s="18"/>
      <c r="MI216" s="18"/>
      <c r="MJ216" s="481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9"/>
      <c r="K217" s="63"/>
      <c r="L217" s="3"/>
      <c r="M217" s="107"/>
      <c r="N217" s="79"/>
      <c r="O217" s="50"/>
      <c r="P217" s="50"/>
      <c r="T217" s="50"/>
      <c r="U217" s="460"/>
      <c r="V217" s="50"/>
      <c r="W217" s="50"/>
      <c r="X217" s="335"/>
      <c r="Y217" s="50"/>
      <c r="Z217" s="50"/>
      <c r="AB217" s="50"/>
      <c r="AD217" s="352"/>
      <c r="AE217" s="18"/>
      <c r="AF217" s="354"/>
      <c r="AG217" s="50"/>
      <c r="AH217" s="18"/>
      <c r="AM217" s="49">
        <v>2019</v>
      </c>
      <c r="AR217" s="3"/>
      <c r="AV217" s="49" t="s">
        <v>1747</v>
      </c>
      <c r="AX217" s="18"/>
      <c r="AY217" s="89"/>
      <c r="AZ217" s="18"/>
      <c r="BA217" s="3"/>
      <c r="BB217" s="18"/>
      <c r="BC217"/>
      <c r="BE217" s="49" t="s">
        <v>2388</v>
      </c>
      <c r="BN217" s="49" t="s">
        <v>4690</v>
      </c>
      <c r="BQ217" s="89"/>
      <c r="BX217" s="352"/>
      <c r="BY217" s="18"/>
      <c r="BZ217" s="474"/>
      <c r="CA217" s="18"/>
      <c r="CF217" s="352"/>
      <c r="CG217" s="18"/>
      <c r="CH217" s="474"/>
      <c r="CI217" s="18"/>
      <c r="CJ217" s="18"/>
      <c r="CO217" s="352"/>
      <c r="CP217" s="18"/>
      <c r="CQ217" s="474"/>
      <c r="CR217" s="18"/>
      <c r="CS217" s="18"/>
      <c r="CX217" s="352"/>
      <c r="CY217" s="18"/>
      <c r="CZ217" s="474"/>
      <c r="DA217" s="18"/>
      <c r="DB217" s="18"/>
      <c r="DG217" s="352"/>
      <c r="DH217" s="18"/>
      <c r="DI217" s="474"/>
      <c r="DJ217" s="18"/>
      <c r="DK217" s="18"/>
      <c r="DP217" s="382"/>
      <c r="DQ217" s="1"/>
      <c r="DR217" s="475"/>
      <c r="DS217" s="1"/>
      <c r="DT217" s="1"/>
      <c r="DY217" s="352"/>
      <c r="DZ217" s="18"/>
      <c r="EA217" s="474"/>
      <c r="EB217" s="18"/>
      <c r="EC217" s="18"/>
      <c r="EH217" s="352"/>
      <c r="EI217" s="18"/>
      <c r="EJ217" s="474"/>
      <c r="EK217" s="18"/>
      <c r="EL217" s="18"/>
      <c r="EQ217" s="352"/>
      <c r="ER217" s="18"/>
      <c r="ES217" s="474"/>
      <c r="ET217" s="18"/>
      <c r="EU217" s="18"/>
      <c r="EZ217" s="352"/>
      <c r="FA217" s="18"/>
      <c r="FB217" s="474"/>
      <c r="FC217" s="18"/>
      <c r="FD217" s="18"/>
      <c r="FI217" s="352"/>
      <c r="FJ217" s="18"/>
      <c r="FK217" s="474"/>
      <c r="FL217" s="18"/>
      <c r="FM217" s="18"/>
      <c r="FR217" s="352"/>
      <c r="FS217" s="18"/>
      <c r="FT217" s="474"/>
      <c r="FU217" s="18"/>
      <c r="FV217" s="18"/>
      <c r="GA217" s="352"/>
      <c r="GB217" s="18"/>
      <c r="GC217" s="474"/>
      <c r="GD217" s="18"/>
      <c r="GE217" s="18"/>
      <c r="GJ217" s="352"/>
      <c r="GK217" s="18"/>
      <c r="GL217" s="474"/>
      <c r="GM217" s="18"/>
      <c r="GN217" s="18"/>
      <c r="HB217" s="352"/>
      <c r="HC217" s="18"/>
      <c r="HK217" s="352"/>
      <c r="HL217" s="18"/>
      <c r="HT217" s="18"/>
      <c r="HU217" s="476"/>
      <c r="IL217" s="352"/>
      <c r="IM217" s="18"/>
      <c r="IU217" s="352"/>
      <c r="IV217" s="18"/>
      <c r="JM217" s="477"/>
      <c r="JN217" s="478"/>
      <c r="JV217" s="477"/>
      <c r="JW217" s="478"/>
      <c r="JX217" s="479"/>
      <c r="JY217" s="478"/>
      <c r="JZ217" s="478"/>
      <c r="KE217" s="352"/>
      <c r="KF217" s="18"/>
      <c r="KH217" s="18"/>
      <c r="KN217" s="352"/>
      <c r="KO217" s="18"/>
      <c r="KW217" s="352"/>
      <c r="KX217" s="18"/>
      <c r="LO217" s="477"/>
      <c r="LP217" s="478"/>
      <c r="LQ217" s="474"/>
      <c r="LR217" s="478"/>
      <c r="LS217" s="478"/>
      <c r="MG217" s="478"/>
      <c r="MH217" s="18"/>
      <c r="MI217" s="18"/>
      <c r="MJ217" s="481"/>
      <c r="ML217" s="18"/>
      <c r="MP217" s="352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9"/>
      <c r="K218" s="63"/>
      <c r="M218" s="3"/>
      <c r="N218" s="79"/>
      <c r="O218" s="50"/>
      <c r="P218" s="50"/>
      <c r="T218" s="50"/>
      <c r="U218" s="460"/>
      <c r="V218" s="50"/>
      <c r="W218" s="50"/>
      <c r="X218" s="335"/>
      <c r="Y218" s="50"/>
      <c r="Z218" s="50"/>
      <c r="AB218" s="50"/>
      <c r="AD218" s="355"/>
      <c r="AE218" s="18"/>
      <c r="AF218" s="354"/>
      <c r="AG218" s="50"/>
      <c r="AH218" s="18"/>
      <c r="AM218" s="41" t="s">
        <v>784</v>
      </c>
      <c r="AP218" s="171">
        <v>20991.399999999936</v>
      </c>
      <c r="AQ218" t="s">
        <v>1390</v>
      </c>
      <c r="AR218" s="3" t="s">
        <v>1471</v>
      </c>
      <c r="AV218" s="40" t="s">
        <v>734</v>
      </c>
      <c r="AW218" s="9"/>
      <c r="AX218" s="3"/>
      <c r="AY218" s="171">
        <v>29489.575000000157</v>
      </c>
      <c r="AZ218" s="239" t="s">
        <v>1923</v>
      </c>
      <c r="BA218" s="3" t="s">
        <v>1471</v>
      </c>
      <c r="BB218" s="18"/>
      <c r="BC218"/>
      <c r="BE218" s="41" t="s">
        <v>1</v>
      </c>
      <c r="BF218" s="9"/>
      <c r="BG218" s="339"/>
      <c r="BH218" s="171">
        <v>41839.1</v>
      </c>
      <c r="BI218" s="239" t="s">
        <v>2412</v>
      </c>
      <c r="BJ218" s="3" t="s">
        <v>1471</v>
      </c>
      <c r="BN218" s="63" t="s">
        <v>772</v>
      </c>
      <c r="BO218" s="9"/>
      <c r="BP218" s="63"/>
      <c r="BQ218" s="171">
        <v>46748.237500000163</v>
      </c>
      <c r="BR218" s="239" t="s">
        <v>4710</v>
      </c>
      <c r="BS218" s="3" t="s">
        <v>1471</v>
      </c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9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4"/>
      <c r="AG219" s="50"/>
      <c r="AH219" s="18"/>
      <c r="AM219" s="49">
        <v>2019</v>
      </c>
      <c r="AR219" s="3"/>
      <c r="AV219" s="49" t="s">
        <v>1747</v>
      </c>
      <c r="AX219" s="18"/>
      <c r="AY219" s="89"/>
      <c r="AZ219" s="18"/>
      <c r="BA219" s="3"/>
      <c r="BB219" s="18"/>
      <c r="BC219"/>
      <c r="BE219" s="49" t="s">
        <v>3147</v>
      </c>
      <c r="BN219" s="49" t="s">
        <v>4670</v>
      </c>
      <c r="BO219" s="9"/>
      <c r="BP219" s="63"/>
      <c r="BQ219" s="89"/>
      <c r="BR219" s="59"/>
      <c r="BS219" s="59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9"/>
      <c r="K220" s="63"/>
      <c r="L220" s="82"/>
      <c r="M220" s="40"/>
      <c r="N220" s="40"/>
      <c r="O220" s="50"/>
      <c r="P220" s="50"/>
      <c r="T220" s="50"/>
      <c r="U220" s="460"/>
      <c r="V220" s="50"/>
      <c r="W220" s="50"/>
      <c r="X220" s="335"/>
      <c r="Y220" s="50"/>
      <c r="Z220" s="50"/>
      <c r="AB220" s="50"/>
      <c r="AD220" s="352"/>
      <c r="AE220" s="18"/>
      <c r="AF220" s="354"/>
      <c r="AG220" s="50"/>
      <c r="AH220" s="18"/>
      <c r="AM220" s="41" t="s">
        <v>749</v>
      </c>
      <c r="AP220" s="171">
        <v>20909.049999999988</v>
      </c>
      <c r="AQ220" t="s">
        <v>1391</v>
      </c>
      <c r="AR220" s="3" t="s">
        <v>1472</v>
      </c>
      <c r="AV220" s="40" t="s">
        <v>749</v>
      </c>
      <c r="AW220" s="9"/>
      <c r="AX220" s="3"/>
      <c r="AY220" s="171">
        <v>29463.6875</v>
      </c>
      <c r="AZ220" s="239" t="s">
        <v>1924</v>
      </c>
      <c r="BA220" s="3" t="s">
        <v>1472</v>
      </c>
      <c r="BB220" s="18"/>
      <c r="BC220"/>
      <c r="BE220" s="40" t="s">
        <v>754</v>
      </c>
      <c r="BF220" s="3"/>
      <c r="BG220" s="339"/>
      <c r="BH220" s="171">
        <v>41827.37500000024</v>
      </c>
      <c r="BI220" s="239" t="s">
        <v>2422</v>
      </c>
      <c r="BJ220" s="3" t="s">
        <v>1472</v>
      </c>
      <c r="BN220" s="219" t="s">
        <v>1665</v>
      </c>
      <c r="BO220" s="9"/>
      <c r="BP220" s="63"/>
      <c r="BQ220" s="171">
        <v>46613.362499999675</v>
      </c>
      <c r="BR220" s="239" t="s">
        <v>260</v>
      </c>
      <c r="BS220" s="3" t="s">
        <v>1472</v>
      </c>
    </row>
    <row r="221" spans="1:369" ht="18">
      <c r="D221" s="3"/>
      <c r="E221" s="3"/>
      <c r="F221" s="79"/>
      <c r="G221" s="278"/>
      <c r="H221" s="63"/>
      <c r="I221" s="289"/>
      <c r="J221" s="339"/>
      <c r="K221" s="63"/>
      <c r="L221" s="82"/>
      <c r="M221" s="40"/>
      <c r="N221" s="40"/>
      <c r="O221" s="50"/>
      <c r="P221" s="50"/>
      <c r="T221" s="50"/>
      <c r="U221" s="510"/>
      <c r="V221" s="50"/>
      <c r="W221" s="50"/>
      <c r="X221" s="335"/>
      <c r="Y221" s="50"/>
      <c r="Z221" s="50"/>
      <c r="AB221" s="50"/>
      <c r="AD221" s="18"/>
      <c r="AE221" s="18"/>
      <c r="AF221" s="354"/>
      <c r="AG221" s="50"/>
      <c r="AH221" s="18"/>
      <c r="AM221" s="49">
        <v>2019</v>
      </c>
      <c r="AR221" s="3"/>
      <c r="AV221" s="49" t="s">
        <v>1747</v>
      </c>
      <c r="AX221" s="18"/>
      <c r="AY221" s="89"/>
      <c r="AZ221" s="18"/>
      <c r="BA221" s="3"/>
      <c r="BB221" s="18"/>
      <c r="BC221"/>
      <c r="BE221" s="49" t="s">
        <v>2388</v>
      </c>
      <c r="BH221" s="89"/>
      <c r="BJ221" s="3"/>
      <c r="BN221" s="49" t="s">
        <v>4690</v>
      </c>
      <c r="BO221" s="214"/>
      <c r="BP221" s="63"/>
      <c r="BQ221" s="89"/>
      <c r="BR221" s="59"/>
      <c r="BS221" s="59"/>
    </row>
    <row r="222" spans="1:369" ht="18">
      <c r="D222" s="3"/>
      <c r="E222" s="3"/>
      <c r="F222" s="79"/>
      <c r="G222" s="278"/>
      <c r="H222" s="63"/>
      <c r="I222" s="289"/>
      <c r="J222" s="339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2"/>
      <c r="AE222" s="18"/>
      <c r="AF222" s="354"/>
      <c r="AG222" s="50"/>
      <c r="AH222" s="18"/>
      <c r="AM222" s="41" t="s">
        <v>758</v>
      </c>
      <c r="AP222" s="171">
        <v>20807.300000000047</v>
      </c>
      <c r="AQ222" t="s">
        <v>1392</v>
      </c>
      <c r="AR222" s="3" t="s">
        <v>1473</v>
      </c>
      <c r="AV222" s="40" t="s">
        <v>747</v>
      </c>
      <c r="AW222" s="3"/>
      <c r="AX222" s="3"/>
      <c r="AY222" s="171">
        <v>29423.312499999894</v>
      </c>
      <c r="AZ222" s="239" t="s">
        <v>1925</v>
      </c>
      <c r="BA222" s="3" t="s">
        <v>1473</v>
      </c>
      <c r="BB222" s="18"/>
      <c r="BC222"/>
      <c r="BE222" s="40" t="s">
        <v>765</v>
      </c>
      <c r="BF222" s="3"/>
      <c r="BG222" s="339"/>
      <c r="BH222" s="171">
        <v>41019.60000000018</v>
      </c>
      <c r="BI222" s="239" t="s">
        <v>2423</v>
      </c>
      <c r="BJ222" s="3" t="s">
        <v>1473</v>
      </c>
      <c r="BN222" s="63" t="s">
        <v>764</v>
      </c>
      <c r="BO222" s="63"/>
      <c r="BP222" s="63"/>
      <c r="BQ222" s="171">
        <v>46263.26249999999</v>
      </c>
      <c r="BR222" s="239" t="s">
        <v>4711</v>
      </c>
      <c r="BS222" s="3" t="s">
        <v>1473</v>
      </c>
    </row>
    <row r="223" spans="1:369" ht="18">
      <c r="D223" s="82"/>
      <c r="E223" s="40"/>
      <c r="F223" s="40"/>
      <c r="G223" s="63"/>
      <c r="H223" s="63"/>
      <c r="I223" s="289"/>
      <c r="J223" s="339"/>
      <c r="K223" s="63"/>
      <c r="L223" s="3"/>
      <c r="M223" s="3"/>
      <c r="N223" s="79"/>
      <c r="O223" s="50"/>
      <c r="P223" s="50"/>
      <c r="T223" s="50"/>
      <c r="U223" s="460"/>
      <c r="V223" s="50"/>
      <c r="W223" s="50"/>
      <c r="X223" s="335"/>
      <c r="Y223" s="50"/>
      <c r="Z223" s="50"/>
      <c r="AB223" s="50"/>
      <c r="AD223" s="18"/>
      <c r="AE223" s="18"/>
      <c r="AF223" s="354"/>
      <c r="AG223" s="50"/>
      <c r="AH223" s="18"/>
      <c r="AM223" s="49">
        <v>2019</v>
      </c>
      <c r="AR223" s="3"/>
      <c r="AV223" s="49" t="s">
        <v>1747</v>
      </c>
      <c r="AX223" s="18"/>
      <c r="AY223" s="89"/>
      <c r="AZ223" s="18"/>
      <c r="BA223" s="3"/>
      <c r="BB223" s="18"/>
      <c r="BC223"/>
      <c r="BE223" s="49" t="s">
        <v>2388</v>
      </c>
      <c r="BH223" s="89"/>
      <c r="BJ223" s="3"/>
      <c r="BN223" s="49" t="s">
        <v>4670</v>
      </c>
      <c r="BO223" s="63"/>
      <c r="BP223" s="63"/>
      <c r="BQ223" s="89"/>
      <c r="BR223" s="59"/>
      <c r="BS223" s="59"/>
    </row>
    <row r="224" spans="1:369" ht="18">
      <c r="D224" s="3"/>
      <c r="E224" s="3"/>
      <c r="F224" s="79"/>
      <c r="G224" s="63"/>
      <c r="H224" s="63"/>
      <c r="I224" s="289"/>
      <c r="J224" s="339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8"/>
      <c r="AD224" s="352"/>
      <c r="AE224" s="18"/>
      <c r="AF224" s="354"/>
      <c r="AG224" s="50"/>
      <c r="AH224" s="18"/>
      <c r="AM224" s="41" t="s">
        <v>750</v>
      </c>
      <c r="AP224" s="171">
        <v>20404.699999999932</v>
      </c>
      <c r="AQ224" t="s">
        <v>1393</v>
      </c>
      <c r="AR224" s="3" t="s">
        <v>1474</v>
      </c>
      <c r="AV224" s="40" t="s">
        <v>772</v>
      </c>
      <c r="AW224" s="3"/>
      <c r="AX224" s="3"/>
      <c r="AY224" s="171">
        <v>28920.175000000014</v>
      </c>
      <c r="AZ224" s="239" t="s">
        <v>1926</v>
      </c>
      <c r="BA224" s="3" t="s">
        <v>1474</v>
      </c>
      <c r="BB224" s="18"/>
      <c r="BC224"/>
      <c r="BE224" s="40" t="s">
        <v>783</v>
      </c>
      <c r="BF224" s="3"/>
      <c r="BG224" s="339"/>
      <c r="BH224" s="171">
        <v>39978.200000000303</v>
      </c>
      <c r="BI224" s="239" t="s">
        <v>2424</v>
      </c>
      <c r="BJ224" s="3" t="s">
        <v>1474</v>
      </c>
      <c r="BN224" s="278" t="s">
        <v>13</v>
      </c>
      <c r="BO224" s="9"/>
      <c r="BP224" s="63"/>
      <c r="BQ224" s="171">
        <v>45537.325000000048</v>
      </c>
      <c r="BR224" s="239" t="s">
        <v>4712</v>
      </c>
      <c r="BS224" s="3" t="s">
        <v>1474</v>
      </c>
    </row>
    <row r="225" spans="1:71" ht="18">
      <c r="A225" s="89"/>
      <c r="B225" s="172"/>
      <c r="C225" s="89"/>
      <c r="D225" s="3"/>
      <c r="E225" s="3"/>
      <c r="F225" s="79"/>
      <c r="G225" s="63"/>
      <c r="H225" s="63"/>
      <c r="I225" s="289"/>
      <c r="J225" s="339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4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1747</v>
      </c>
      <c r="AX225" s="18"/>
      <c r="AY225" s="89"/>
      <c r="AZ225" s="18"/>
      <c r="BA225" s="3"/>
      <c r="BB225" s="18"/>
      <c r="BC225"/>
      <c r="BE225" s="49" t="s">
        <v>2388</v>
      </c>
      <c r="BH225" s="89"/>
      <c r="BJ225" s="3"/>
      <c r="BN225" s="49" t="s">
        <v>4670</v>
      </c>
      <c r="BO225" s="9"/>
      <c r="BP225" s="63"/>
      <c r="BQ225" s="89"/>
      <c r="BR225" s="59"/>
      <c r="BS225" s="59"/>
    </row>
    <row r="226" spans="1:71" ht="18">
      <c r="D226" s="60"/>
      <c r="E226" s="3"/>
      <c r="F226" s="79"/>
      <c r="G226" s="278"/>
      <c r="H226" s="63"/>
      <c r="I226" s="288"/>
      <c r="J226" s="339"/>
      <c r="K226" s="63"/>
      <c r="L226" s="82"/>
      <c r="M226" s="40"/>
      <c r="N226" s="40"/>
      <c r="O226" s="50"/>
      <c r="P226" s="50"/>
      <c r="T226" s="50"/>
      <c r="U226" s="460"/>
      <c r="V226" s="50"/>
      <c r="W226" s="50"/>
      <c r="X226" s="335"/>
      <c r="Y226" s="50"/>
      <c r="Z226" s="50"/>
      <c r="AB226" s="50"/>
      <c r="AD226" s="352"/>
      <c r="AE226" s="18"/>
      <c r="AF226" s="354"/>
      <c r="AG226" s="50"/>
      <c r="AH226" s="18"/>
      <c r="AM226" s="41" t="s">
        <v>772</v>
      </c>
      <c r="AP226" s="171">
        <v>20083.699999999993</v>
      </c>
      <c r="AQ226" t="s">
        <v>1394</v>
      </c>
      <c r="AR226" s="3" t="s">
        <v>1475</v>
      </c>
      <c r="AV226" s="40" t="s">
        <v>770</v>
      </c>
      <c r="AW226" s="3"/>
      <c r="AX226" s="3"/>
      <c r="AY226" s="171">
        <v>28904.68750000008</v>
      </c>
      <c r="AZ226" s="239" t="s">
        <v>1927</v>
      </c>
      <c r="BA226" s="3" t="s">
        <v>1475</v>
      </c>
      <c r="BB226" s="18"/>
      <c r="BC226"/>
      <c r="BE226" s="40" t="s">
        <v>789</v>
      </c>
      <c r="BF226" s="3"/>
      <c r="BG226" s="339"/>
      <c r="BH226" s="171">
        <v>38875.597999999853</v>
      </c>
      <c r="BI226" s="239" t="s">
        <v>2425</v>
      </c>
      <c r="BJ226" s="3" t="s">
        <v>1475</v>
      </c>
      <c r="BN226" s="63" t="s">
        <v>789</v>
      </c>
      <c r="BO226" s="63"/>
      <c r="BP226" s="63"/>
      <c r="BQ226" s="171">
        <v>45047.348999999944</v>
      </c>
      <c r="BR226" s="239" t="s">
        <v>4713</v>
      </c>
      <c r="BS226" s="3" t="s">
        <v>1475</v>
      </c>
    </row>
    <row r="227" spans="1:71" ht="18">
      <c r="D227" s="3"/>
      <c r="E227" s="3"/>
      <c r="F227" s="79"/>
      <c r="G227" s="278"/>
      <c r="H227" s="63"/>
      <c r="I227" s="289"/>
      <c r="J227" s="339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2"/>
      <c r="AE227" s="18"/>
      <c r="AF227" s="354"/>
      <c r="AG227" s="50"/>
      <c r="AH227" s="18"/>
      <c r="AM227" s="49">
        <v>2019</v>
      </c>
      <c r="AN227" s="89"/>
      <c r="AO227" s="89"/>
      <c r="AR227" s="3"/>
      <c r="AV227" s="49" t="s">
        <v>1747</v>
      </c>
      <c r="AX227" s="18"/>
      <c r="AY227" s="89"/>
      <c r="AZ227" s="18"/>
      <c r="BA227" s="3"/>
      <c r="BB227" s="18"/>
      <c r="BC227"/>
      <c r="BE227" s="49" t="s">
        <v>2388</v>
      </c>
      <c r="BH227" s="89"/>
      <c r="BJ227" s="3"/>
      <c r="BN227" s="49" t="s">
        <v>4670</v>
      </c>
      <c r="BO227" s="63"/>
      <c r="BP227" s="63"/>
      <c r="BQ227" s="89"/>
      <c r="BR227" s="59"/>
      <c r="BS227" s="59"/>
    </row>
    <row r="228" spans="1:71" ht="18">
      <c r="D228" s="3"/>
      <c r="E228" s="3"/>
      <c r="F228" s="79"/>
      <c r="G228" s="63"/>
      <c r="H228" s="63"/>
      <c r="I228" s="270"/>
      <c r="J228" s="339"/>
      <c r="K228" s="63"/>
      <c r="L228" s="82"/>
      <c r="M228" s="40"/>
      <c r="N228" s="40"/>
      <c r="O228" s="50"/>
      <c r="P228" s="50"/>
      <c r="T228" s="50"/>
      <c r="U228" s="460"/>
      <c r="V228" s="50"/>
      <c r="W228" s="50"/>
      <c r="X228" s="335"/>
      <c r="Y228" s="50"/>
      <c r="Z228" s="50"/>
      <c r="AB228" s="50"/>
      <c r="AD228" s="352"/>
      <c r="AE228" s="18"/>
      <c r="AF228" s="354"/>
      <c r="AG228" s="50"/>
      <c r="AH228" s="18"/>
      <c r="AM228" s="41" t="s">
        <v>770</v>
      </c>
      <c r="AP228" s="171">
        <v>19975.250000000138</v>
      </c>
      <c r="AQ228" t="s">
        <v>1395</v>
      </c>
      <c r="AR228" s="3" t="s">
        <v>1476</v>
      </c>
      <c r="AV228" s="40" t="s">
        <v>764</v>
      </c>
      <c r="AW228" s="3"/>
      <c r="AX228" s="3"/>
      <c r="AY228" s="171">
        <v>28529.499999999847</v>
      </c>
      <c r="AZ228" s="239" t="s">
        <v>1928</v>
      </c>
      <c r="BA228" s="3" t="s">
        <v>1476</v>
      </c>
      <c r="BB228" s="18"/>
      <c r="BC228"/>
      <c r="BE228" s="40" t="s">
        <v>756</v>
      </c>
      <c r="BF228" s="3"/>
      <c r="BG228" s="339"/>
      <c r="BH228" s="171">
        <v>38703.900000000081</v>
      </c>
      <c r="BI228" s="239" t="s">
        <v>2426</v>
      </c>
      <c r="BJ228" s="3" t="s">
        <v>1476</v>
      </c>
      <c r="BN228" s="219" t="s">
        <v>1657</v>
      </c>
      <c r="BQ228" s="171">
        <v>44950.299999999894</v>
      </c>
      <c r="BR228" s="239" t="s">
        <v>4714</v>
      </c>
      <c r="BS228" s="3" t="s">
        <v>1476</v>
      </c>
    </row>
    <row r="229" spans="1:71" ht="18">
      <c r="A229" s="40"/>
      <c r="B229" s="46"/>
      <c r="D229" s="3"/>
      <c r="E229" s="3"/>
      <c r="F229" s="79"/>
      <c r="G229" s="278"/>
      <c r="H229" s="63"/>
      <c r="I229" s="289"/>
      <c r="J229" s="339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5"/>
      <c r="AE229" s="18"/>
      <c r="AF229" s="354"/>
      <c r="AG229" s="50"/>
      <c r="AH229" s="18"/>
      <c r="AM229" s="49">
        <v>2019</v>
      </c>
      <c r="AR229" s="3"/>
      <c r="AV229" s="49" t="s">
        <v>1747</v>
      </c>
      <c r="AX229" s="18"/>
      <c r="AY229" s="89"/>
      <c r="AZ229" s="18"/>
      <c r="BA229" s="3"/>
      <c r="BB229" s="18"/>
      <c r="BC229"/>
      <c r="BE229" s="49" t="s">
        <v>2388</v>
      </c>
      <c r="BH229" s="89"/>
      <c r="BJ229" s="3"/>
      <c r="BN229" s="49" t="s">
        <v>4690</v>
      </c>
      <c r="BQ229" s="89"/>
    </row>
    <row r="230" spans="1:71" ht="18">
      <c r="A230" s="39"/>
      <c r="B230" s="46"/>
      <c r="D230" s="60"/>
      <c r="E230" s="3"/>
      <c r="F230" s="79"/>
      <c r="G230" s="219"/>
      <c r="H230" s="63"/>
      <c r="I230" s="289"/>
      <c r="J230" s="339"/>
      <c r="K230" s="63"/>
      <c r="L230" s="82"/>
      <c r="M230" s="40"/>
      <c r="N230" s="40"/>
      <c r="O230" s="50"/>
      <c r="P230" s="50"/>
      <c r="T230" s="50"/>
      <c r="U230" s="460"/>
      <c r="V230" s="50"/>
      <c r="W230" s="50"/>
      <c r="X230" s="335"/>
      <c r="Y230" s="50"/>
      <c r="Z230" s="50"/>
      <c r="AB230" s="50"/>
      <c r="AD230" s="18"/>
      <c r="AE230" s="18"/>
      <c r="AF230" s="354"/>
      <c r="AG230" s="50"/>
      <c r="AH230" s="18"/>
      <c r="AM230" s="41" t="s">
        <v>754</v>
      </c>
      <c r="AP230" s="171">
        <v>19764.199999999983</v>
      </c>
      <c r="AQ230" t="s">
        <v>1396</v>
      </c>
      <c r="AR230" s="3" t="s">
        <v>1477</v>
      </c>
      <c r="AV230" s="40" t="s">
        <v>783</v>
      </c>
      <c r="AW230" s="9"/>
      <c r="AX230" s="3"/>
      <c r="AY230" s="171">
        <v>28228.225000000144</v>
      </c>
      <c r="AZ230" s="239" t="s">
        <v>1929</v>
      </c>
      <c r="BA230" s="3" t="s">
        <v>1477</v>
      </c>
      <c r="BB230" s="18"/>
      <c r="BC230"/>
      <c r="BE230" s="40" t="s">
        <v>735</v>
      </c>
      <c r="BF230" s="9"/>
      <c r="BG230" s="339"/>
      <c r="BH230" s="171">
        <v>38472.625000000022</v>
      </c>
      <c r="BI230" s="239" t="s">
        <v>2427</v>
      </c>
      <c r="BJ230" s="3" t="s">
        <v>1477</v>
      </c>
      <c r="BN230" s="63" t="s">
        <v>756</v>
      </c>
      <c r="BQ230" s="171">
        <v>44360.19999999999</v>
      </c>
      <c r="BR230" s="239" t="s">
        <v>4715</v>
      </c>
      <c r="BS230" s="3" t="s">
        <v>1477</v>
      </c>
    </row>
    <row r="231" spans="1:71" ht="18">
      <c r="A231" s="48"/>
      <c r="B231" s="46"/>
      <c r="D231" s="82"/>
      <c r="E231" s="40"/>
      <c r="F231" s="40"/>
      <c r="G231" s="63"/>
      <c r="H231" s="63"/>
      <c r="I231" s="289"/>
      <c r="J231" s="339"/>
      <c r="K231" s="63"/>
      <c r="L231" s="3"/>
      <c r="M231" s="3"/>
      <c r="N231" s="79"/>
      <c r="O231" s="50"/>
      <c r="P231" s="50"/>
      <c r="T231" s="50"/>
      <c r="U231" s="460"/>
      <c r="V231" s="50"/>
      <c r="W231" s="50"/>
      <c r="X231" s="335"/>
      <c r="Y231" s="50"/>
      <c r="Z231" s="50"/>
      <c r="AB231" s="50"/>
      <c r="AD231" s="352"/>
      <c r="AE231" s="18"/>
      <c r="AF231" s="354"/>
      <c r="AG231" s="50"/>
      <c r="AH231" s="18"/>
      <c r="AM231" s="49">
        <v>2019</v>
      </c>
      <c r="AR231" s="3"/>
      <c r="AV231" s="49" t="s">
        <v>1747</v>
      </c>
      <c r="AX231" s="18"/>
      <c r="AY231" s="89"/>
      <c r="AZ231" s="18"/>
      <c r="BA231" s="3"/>
      <c r="BB231" s="18"/>
      <c r="BC231"/>
      <c r="BE231" s="49" t="s">
        <v>2388</v>
      </c>
      <c r="BH231" s="89"/>
      <c r="BJ231" s="3"/>
      <c r="BN231" s="49" t="s">
        <v>4670</v>
      </c>
      <c r="BQ231" s="89"/>
    </row>
    <row r="232" spans="1:71" ht="18">
      <c r="A232" s="39"/>
      <c r="B232" s="46"/>
      <c r="D232" s="60"/>
      <c r="E232" s="3"/>
      <c r="F232" s="79"/>
      <c r="G232" s="63"/>
      <c r="H232" s="63"/>
      <c r="I232" s="270"/>
      <c r="J232" s="339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4"/>
      <c r="AG232" s="50"/>
      <c r="AH232" s="18"/>
      <c r="AM232" s="41" t="s">
        <v>765</v>
      </c>
      <c r="AP232" s="171">
        <v>19674.000000000044</v>
      </c>
      <c r="AQ232" t="s">
        <v>1397</v>
      </c>
      <c r="AR232" s="3" t="s">
        <v>1478</v>
      </c>
      <c r="AV232" s="40" t="s">
        <v>729</v>
      </c>
      <c r="AW232" s="3"/>
      <c r="AX232" s="3"/>
      <c r="AY232" s="171">
        <v>28177.000000000065</v>
      </c>
      <c r="AZ232" s="239" t="s">
        <v>1930</v>
      </c>
      <c r="BA232" s="3" t="s">
        <v>1478</v>
      </c>
      <c r="BB232" s="18"/>
      <c r="BC232"/>
      <c r="BE232" s="84" t="s">
        <v>1652</v>
      </c>
      <c r="BF232" s="4"/>
      <c r="BG232" s="339"/>
      <c r="BH232" s="171">
        <v>36281.662499999875</v>
      </c>
      <c r="BI232" s="239" t="s">
        <v>2428</v>
      </c>
      <c r="BJ232" s="3" t="s">
        <v>1478</v>
      </c>
      <c r="BN232" s="219" t="s">
        <v>1664</v>
      </c>
      <c r="BQ232" s="171">
        <v>44032.949999999917</v>
      </c>
      <c r="BR232" s="239" t="s">
        <v>1913</v>
      </c>
      <c r="BS232" s="3" t="s">
        <v>1478</v>
      </c>
    </row>
    <row r="233" spans="1:71" ht="18">
      <c r="A233" s="40"/>
      <c r="B233" s="46"/>
      <c r="D233" s="60"/>
      <c r="E233" s="3"/>
      <c r="F233" s="79"/>
      <c r="G233" s="63"/>
      <c r="H233" s="63"/>
      <c r="I233" s="270"/>
      <c r="J233" s="339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2"/>
      <c r="AE233" s="18"/>
      <c r="AF233" s="354"/>
      <c r="AG233" s="50"/>
      <c r="AH233" s="18"/>
      <c r="AM233" s="49">
        <v>2019</v>
      </c>
      <c r="AR233" s="3"/>
      <c r="AV233" s="49" t="s">
        <v>1747</v>
      </c>
      <c r="AX233" s="18"/>
      <c r="AY233" s="89"/>
      <c r="AZ233" s="18"/>
      <c r="BA233" s="3"/>
      <c r="BB233" s="18"/>
      <c r="BC233"/>
      <c r="BE233" s="49" t="s">
        <v>2370</v>
      </c>
      <c r="BH233" s="89"/>
      <c r="BJ233" s="3"/>
      <c r="BN233" s="49" t="s">
        <v>4690</v>
      </c>
      <c r="BQ233" s="89"/>
    </row>
    <row r="234" spans="1:71" ht="18">
      <c r="A234" s="48"/>
      <c r="B234" s="46"/>
      <c r="D234"/>
      <c r="E234" s="3"/>
      <c r="F234" s="79"/>
      <c r="G234" s="63"/>
      <c r="H234" s="63"/>
      <c r="I234" s="289"/>
      <c r="J234" s="339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4"/>
      <c r="AG234" s="50"/>
      <c r="AH234" s="18"/>
      <c r="AM234" s="41" t="s">
        <v>764</v>
      </c>
      <c r="AP234" s="171">
        <v>19448.399999999972</v>
      </c>
      <c r="AQ234" t="s">
        <v>1398</v>
      </c>
      <c r="AR234" s="3" t="s">
        <v>1479</v>
      </c>
      <c r="AV234" s="40" t="s">
        <v>754</v>
      </c>
      <c r="AW234" s="9"/>
      <c r="AX234" s="3"/>
      <c r="AY234" s="171">
        <v>28074.850000000111</v>
      </c>
      <c r="AZ234" s="239" t="s">
        <v>1931</v>
      </c>
      <c r="BA234" s="3" t="s">
        <v>1479</v>
      </c>
      <c r="BB234" s="18"/>
      <c r="BC234"/>
      <c r="BE234" s="84" t="s">
        <v>1666</v>
      </c>
      <c r="BF234" s="4"/>
      <c r="BG234" s="339"/>
      <c r="BH234" s="171">
        <v>35732.349999999991</v>
      </c>
      <c r="BI234" s="239" t="s">
        <v>2429</v>
      </c>
      <c r="BJ234" s="3" t="s">
        <v>1479</v>
      </c>
      <c r="BN234" s="219" t="s">
        <v>1660</v>
      </c>
      <c r="BQ234" s="171">
        <v>43940.762499999924</v>
      </c>
      <c r="BR234" s="239" t="s">
        <v>4716</v>
      </c>
      <c r="BS234" s="3" t="s">
        <v>1479</v>
      </c>
    </row>
    <row r="235" spans="1:71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9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2"/>
      <c r="AE235" s="18"/>
      <c r="AF235" s="354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1747</v>
      </c>
      <c r="AX235" s="18"/>
      <c r="AY235" s="89"/>
      <c r="AZ235" s="18"/>
      <c r="BA235" s="3"/>
      <c r="BB235" s="18"/>
      <c r="BC235"/>
      <c r="BE235" s="49" t="s">
        <v>2370</v>
      </c>
      <c r="BH235" s="89"/>
      <c r="BJ235" s="3"/>
      <c r="BN235" s="49" t="s">
        <v>4690</v>
      </c>
      <c r="BQ235" s="89"/>
    </row>
    <row r="236" spans="1:71" ht="18">
      <c r="D236" s="60"/>
      <c r="E236" s="3"/>
      <c r="F236" s="79"/>
      <c r="G236" s="63"/>
      <c r="H236" s="63"/>
      <c r="I236" s="289"/>
      <c r="J236" s="339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2"/>
      <c r="AE236" s="18"/>
      <c r="AF236" s="354"/>
      <c r="AG236" s="50"/>
      <c r="AH236" s="18"/>
      <c r="AM236" s="41" t="s">
        <v>783</v>
      </c>
      <c r="AP236" s="171">
        <v>18799.500000000025</v>
      </c>
      <c r="AQ236" t="s">
        <v>1399</v>
      </c>
      <c r="AR236" s="3" t="s">
        <v>1480</v>
      </c>
      <c r="AV236" s="40" t="s">
        <v>735</v>
      </c>
      <c r="AW236" s="3"/>
      <c r="AX236" s="3"/>
      <c r="AY236" s="171">
        <v>27062.650000000031</v>
      </c>
      <c r="AZ236" s="239" t="s">
        <v>1932</v>
      </c>
      <c r="BA236" s="3" t="s">
        <v>1480</v>
      </c>
      <c r="BB236" s="18"/>
      <c r="BC236"/>
      <c r="BE236" s="84" t="s">
        <v>1667</v>
      </c>
      <c r="BF236" s="4"/>
      <c r="BG236" s="339"/>
      <c r="BH236" s="171">
        <v>35569.749999999825</v>
      </c>
      <c r="BI236" s="239" t="s">
        <v>2430</v>
      </c>
      <c r="BJ236" s="3" t="s">
        <v>1480</v>
      </c>
      <c r="BN236" s="28" t="s">
        <v>144</v>
      </c>
      <c r="BQ236" s="171">
        <v>43813.887500000048</v>
      </c>
      <c r="BR236" s="239" t="s">
        <v>4717</v>
      </c>
      <c r="BS236" s="3" t="s">
        <v>1480</v>
      </c>
    </row>
    <row r="237" spans="1:71" ht="18">
      <c r="D237"/>
      <c r="E237" s="3"/>
      <c r="F237" s="79"/>
      <c r="G237" s="219"/>
      <c r="H237" s="63"/>
      <c r="I237" s="289"/>
      <c r="J237" s="339"/>
      <c r="K237" s="63"/>
      <c r="L237" s="3"/>
      <c r="M237" s="3"/>
      <c r="N237" s="79"/>
      <c r="O237" s="50"/>
      <c r="P237" s="50"/>
      <c r="T237" s="50"/>
      <c r="U237" s="510"/>
      <c r="V237" s="50"/>
      <c r="W237" s="50"/>
      <c r="X237" s="335"/>
      <c r="Y237" s="50"/>
      <c r="Z237" s="50"/>
      <c r="AB237" s="498"/>
      <c r="AD237" s="352"/>
      <c r="AE237" s="18"/>
      <c r="AF237" s="354"/>
      <c r="AG237" s="50"/>
      <c r="AH237" s="18"/>
      <c r="AM237" s="49">
        <v>2019</v>
      </c>
      <c r="AN237" s="89"/>
      <c r="AO237" s="89"/>
      <c r="AR237" s="3"/>
      <c r="AV237" s="49" t="s">
        <v>1747</v>
      </c>
      <c r="AX237" s="18"/>
      <c r="AY237" s="89"/>
      <c r="AZ237" s="18"/>
      <c r="BA237" s="3"/>
      <c r="BB237" s="18"/>
      <c r="BC237"/>
      <c r="BE237" s="49" t="s">
        <v>2370</v>
      </c>
      <c r="BH237" s="89"/>
      <c r="BJ237" s="3"/>
      <c r="BN237" s="49" t="s">
        <v>4670</v>
      </c>
      <c r="BQ237" s="89"/>
    </row>
    <row r="238" spans="1:71" ht="18">
      <c r="D238" s="82"/>
      <c r="E238" s="40"/>
      <c r="F238" s="40"/>
      <c r="G238" s="219"/>
      <c r="H238" s="63"/>
      <c r="I238" s="288"/>
      <c r="J238" s="339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4"/>
      <c r="AG238" s="50"/>
      <c r="AH238" s="18"/>
      <c r="AM238" s="41" t="s">
        <v>775</v>
      </c>
      <c r="AP238" s="171">
        <v>18479.549999999927</v>
      </c>
      <c r="AQ238" t="s">
        <v>1400</v>
      </c>
      <c r="AR238" s="3" t="s">
        <v>1481</v>
      </c>
      <c r="AV238" s="40" t="s">
        <v>756</v>
      </c>
      <c r="AW238" s="3"/>
      <c r="AX238" s="3"/>
      <c r="AY238" s="171">
        <v>25822.300000000003</v>
      </c>
      <c r="AZ238" s="239" t="s">
        <v>1933</v>
      </c>
      <c r="BA238" s="3" t="s">
        <v>1481</v>
      </c>
      <c r="BB238" s="18"/>
      <c r="BC238"/>
      <c r="BE238" s="84" t="s">
        <v>1658</v>
      </c>
      <c r="BF238" s="4"/>
      <c r="BG238" s="339"/>
      <c r="BH238" s="171">
        <v>34583.774999999936</v>
      </c>
      <c r="BI238" s="239" t="s">
        <v>2431</v>
      </c>
      <c r="BJ238" s="3" t="s">
        <v>1481</v>
      </c>
      <c r="BN238" s="63" t="s">
        <v>783</v>
      </c>
      <c r="BQ238" s="171">
        <v>43608.875000000211</v>
      </c>
      <c r="BR238" s="239" t="s">
        <v>4718</v>
      </c>
      <c r="BS238" s="3" t="s">
        <v>1481</v>
      </c>
    </row>
    <row r="239" spans="1:71" ht="18">
      <c r="D239" s="3"/>
      <c r="E239" s="3"/>
      <c r="F239" s="79"/>
      <c r="G239" s="63"/>
      <c r="H239" s="63"/>
      <c r="I239" s="270"/>
      <c r="J239" s="339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4"/>
      <c r="AG239" s="50"/>
      <c r="AH239" s="18"/>
      <c r="AM239" s="49">
        <v>2019</v>
      </c>
      <c r="AR239" s="60"/>
      <c r="AV239" s="49" t="s">
        <v>1747</v>
      </c>
      <c r="AX239" s="18"/>
      <c r="AY239" s="89"/>
      <c r="AZ239" s="18"/>
      <c r="BA239" s="60"/>
      <c r="BB239" s="18"/>
      <c r="BC239"/>
      <c r="BE239" s="49" t="s">
        <v>2370</v>
      </c>
      <c r="BH239" s="89"/>
      <c r="BJ239" s="60"/>
      <c r="BN239" s="49" t="s">
        <v>4670</v>
      </c>
      <c r="BO239" s="103"/>
      <c r="BP239" s="63"/>
      <c r="BQ239" s="89"/>
      <c r="BR239" s="59"/>
      <c r="BS239" s="59"/>
    </row>
    <row r="240" spans="1:71" ht="18">
      <c r="D240" s="82"/>
      <c r="E240" s="40"/>
      <c r="F240" s="40"/>
      <c r="G240" s="63"/>
      <c r="H240" s="63"/>
      <c r="I240" s="289"/>
      <c r="J240" s="339"/>
      <c r="K240" s="63"/>
      <c r="L240" s="3"/>
      <c r="M240" s="3"/>
      <c r="N240" s="79"/>
      <c r="O240" s="50"/>
      <c r="P240" s="50"/>
      <c r="T240" s="50"/>
      <c r="U240" s="460"/>
      <c r="V240" s="50"/>
      <c r="W240" s="50"/>
      <c r="X240" s="335"/>
      <c r="Y240" s="50"/>
      <c r="Z240" s="50"/>
      <c r="AB240" s="50"/>
      <c r="AD240" s="355"/>
      <c r="AE240" s="18"/>
      <c r="AF240" s="354"/>
      <c r="AG240" s="50"/>
      <c r="AH240" s="18"/>
      <c r="AM240" s="41" t="s">
        <v>734</v>
      </c>
      <c r="AP240" s="171">
        <v>18065.300000000014</v>
      </c>
      <c r="AQ240" t="s">
        <v>1401</v>
      </c>
      <c r="AR240" s="3" t="s">
        <v>1482</v>
      </c>
      <c r="AV240" s="40" t="s">
        <v>765</v>
      </c>
      <c r="AW240" s="3"/>
      <c r="AX240" s="3"/>
      <c r="AY240" s="171">
        <v>25186.100000000115</v>
      </c>
      <c r="AZ240" s="239" t="s">
        <v>1934</v>
      </c>
      <c r="BA240" s="3" t="s">
        <v>1482</v>
      </c>
      <c r="BB240" s="18"/>
      <c r="BC240"/>
      <c r="BE240" s="40" t="s">
        <v>729</v>
      </c>
      <c r="BF240" s="9"/>
      <c r="BG240" s="339"/>
      <c r="BH240" s="171">
        <v>34207.750000000044</v>
      </c>
      <c r="BI240" s="239" t="s">
        <v>2432</v>
      </c>
      <c r="BJ240" s="3" t="s">
        <v>1482</v>
      </c>
      <c r="BN240" s="219" t="s">
        <v>1661</v>
      </c>
      <c r="BO240" s="9"/>
      <c r="BP240" s="63"/>
      <c r="BQ240" s="171">
        <v>42963.674999999908</v>
      </c>
      <c r="BR240" s="239" t="s">
        <v>4719</v>
      </c>
      <c r="BS240" s="3" t="s">
        <v>1482</v>
      </c>
    </row>
    <row r="241" spans="1:71" ht="18">
      <c r="D241" s="3"/>
      <c r="E241" s="3"/>
      <c r="F241" s="79"/>
      <c r="G241" s="278"/>
      <c r="H241" s="63"/>
      <c r="I241" s="288"/>
      <c r="J241" s="339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4"/>
      <c r="AG241" s="50"/>
      <c r="AH241" s="18"/>
      <c r="AM241" s="49">
        <v>2019</v>
      </c>
      <c r="AR241" s="60"/>
      <c r="AV241" s="49" t="s">
        <v>1747</v>
      </c>
      <c r="AX241" s="18"/>
      <c r="AY241" s="89"/>
      <c r="AZ241" s="18"/>
      <c r="BA241" s="60"/>
      <c r="BB241" s="18"/>
      <c r="BC241"/>
      <c r="BE241" s="49" t="s">
        <v>2388</v>
      </c>
      <c r="BH241" s="89"/>
      <c r="BJ241" s="60"/>
      <c r="BN241" s="49" t="s">
        <v>4690</v>
      </c>
      <c r="BO241" s="63"/>
      <c r="BP241" s="63"/>
      <c r="BQ241" s="89"/>
      <c r="BR241" s="59"/>
      <c r="BS241" s="59"/>
    </row>
    <row r="242" spans="1:71" ht="18">
      <c r="G242" s="63"/>
      <c r="H242" s="63"/>
      <c r="I242" s="288"/>
      <c r="J242" s="339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2"/>
      <c r="AE242" s="18"/>
      <c r="AF242" s="354"/>
      <c r="AG242" s="50"/>
      <c r="AH242" s="18"/>
      <c r="AM242" s="41" t="s">
        <v>756</v>
      </c>
      <c r="AP242" s="171">
        <v>18035.600000000049</v>
      </c>
      <c r="AQ242" t="s">
        <v>1402</v>
      </c>
      <c r="AR242" s="3" t="s">
        <v>1483</v>
      </c>
      <c r="AV242" s="40" t="s">
        <v>789</v>
      </c>
      <c r="AW242" s="9"/>
      <c r="AX242" s="3"/>
      <c r="AY242" s="171">
        <v>23431.022000000041</v>
      </c>
      <c r="AZ242" s="239" t="s">
        <v>1935</v>
      </c>
      <c r="BA242" s="3" t="s">
        <v>1483</v>
      </c>
      <c r="BB242" s="18"/>
      <c r="BC242"/>
      <c r="BE242" s="84" t="s">
        <v>1664</v>
      </c>
      <c r="BF242" s="4"/>
      <c r="BG242" s="339"/>
      <c r="BH242" s="171">
        <v>32942.537500000064</v>
      </c>
      <c r="BI242" s="239" t="s">
        <v>2433</v>
      </c>
      <c r="BJ242" s="3" t="s">
        <v>1483</v>
      </c>
      <c r="BN242" s="219" t="s">
        <v>1659</v>
      </c>
      <c r="BO242" s="63"/>
      <c r="BP242" s="63"/>
      <c r="BQ242" s="171">
        <v>42909.375000000029</v>
      </c>
      <c r="BR242" s="239" t="s">
        <v>4720</v>
      </c>
      <c r="BS242" s="3" t="s">
        <v>1483</v>
      </c>
    </row>
    <row r="243" spans="1:71" ht="18">
      <c r="G243" s="278"/>
      <c r="H243" s="63"/>
      <c r="I243" s="289"/>
      <c r="J243" s="339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4"/>
      <c r="AG243" s="50"/>
      <c r="AH243" s="18"/>
      <c r="AM243" s="49">
        <v>2019</v>
      </c>
      <c r="AR243" s="3"/>
      <c r="AV243" s="49" t="s">
        <v>1747</v>
      </c>
      <c r="AX243" s="18"/>
      <c r="AY243" s="89"/>
      <c r="AZ243" s="18"/>
      <c r="BA243" s="3"/>
      <c r="BB243" s="18"/>
      <c r="BC243"/>
      <c r="BE243" s="49" t="s">
        <v>2370</v>
      </c>
      <c r="BH243" s="89"/>
      <c r="BJ243" s="3"/>
      <c r="BN243" s="49" t="s">
        <v>4690</v>
      </c>
      <c r="BO243" s="103"/>
      <c r="BP243" s="63"/>
      <c r="BQ243" s="89"/>
      <c r="BR243" s="59"/>
      <c r="BS243" s="59"/>
    </row>
    <row r="244" spans="1:71" ht="18">
      <c r="G244" s="63"/>
      <c r="H244" s="63"/>
      <c r="I244" s="270"/>
      <c r="J244" s="339"/>
      <c r="K244" s="63"/>
      <c r="L244" s="3"/>
      <c r="M244" s="3"/>
      <c r="N244" s="79"/>
      <c r="O244" s="50"/>
      <c r="P244" s="50"/>
      <c r="T244" s="50"/>
      <c r="U244" s="460"/>
      <c r="V244" s="50"/>
      <c r="W244" s="50"/>
      <c r="X244" s="335"/>
      <c r="Y244" s="50"/>
      <c r="Z244" s="50"/>
      <c r="AB244" s="50"/>
      <c r="AD244" s="18"/>
      <c r="AE244" s="18"/>
      <c r="AF244" s="354"/>
      <c r="AG244" s="50"/>
      <c r="AH244" s="18"/>
      <c r="AM244" s="41" t="s">
        <v>735</v>
      </c>
      <c r="AP244" s="171">
        <v>17565.80000000005</v>
      </c>
      <c r="AQ244" t="s">
        <v>1403</v>
      </c>
      <c r="AR244" t="s">
        <v>1484</v>
      </c>
      <c r="AV244" s="41" t="s">
        <v>29</v>
      </c>
      <c r="AW244" s="9"/>
      <c r="AX244" s="3"/>
      <c r="AY244" s="171">
        <v>15402.999999999998</v>
      </c>
      <c r="AZ244" s="239" t="s">
        <v>1936</v>
      </c>
      <c r="BA244" t="s">
        <v>1484</v>
      </c>
      <c r="BB244" s="18"/>
      <c r="BC244"/>
      <c r="BE244" s="84" t="s">
        <v>1661</v>
      </c>
      <c r="BF244" s="4"/>
      <c r="BG244" s="339"/>
      <c r="BH244" s="171">
        <v>32705.362499999992</v>
      </c>
      <c r="BI244" s="239" t="s">
        <v>2434</v>
      </c>
      <c r="BJ244" t="s">
        <v>1484</v>
      </c>
      <c r="BN244" s="219" t="s">
        <v>1662</v>
      </c>
      <c r="BO244" s="103"/>
      <c r="BP244" s="63"/>
      <c r="BQ244" s="171">
        <v>42414.324999999837</v>
      </c>
      <c r="BR244" s="239" t="s">
        <v>4721</v>
      </c>
      <c r="BS244" t="s">
        <v>1484</v>
      </c>
    </row>
    <row r="245" spans="1:71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9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60"/>
      <c r="V245" s="50"/>
      <c r="W245" s="50"/>
      <c r="X245" s="335"/>
      <c r="Y245" s="50"/>
      <c r="Z245" s="50"/>
      <c r="AB245" s="50"/>
      <c r="AD245" s="18"/>
      <c r="AE245" s="18"/>
      <c r="AF245" s="354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220</v>
      </c>
      <c r="AX245" s="18"/>
      <c r="AY245" s="89"/>
      <c r="AZ245" s="18"/>
      <c r="BA245"/>
      <c r="BB245" s="18"/>
      <c r="BC245"/>
      <c r="BE245" s="49" t="s">
        <v>2370</v>
      </c>
      <c r="BH245" s="89"/>
      <c r="BN245" s="49" t="s">
        <v>4690</v>
      </c>
      <c r="BO245" s="63"/>
      <c r="BP245" s="63"/>
      <c r="BQ245" s="89"/>
      <c r="BR245" s="59"/>
      <c r="BS245" s="59"/>
    </row>
    <row r="246" spans="1:71" ht="18">
      <c r="G246" s="63"/>
      <c r="H246" s="63"/>
      <c r="I246" s="289"/>
      <c r="J246" s="339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2"/>
      <c r="AE246" s="18"/>
      <c r="AF246" s="354"/>
      <c r="AG246" s="50"/>
      <c r="AH246" s="18"/>
      <c r="AM246" s="41" t="s">
        <v>789</v>
      </c>
      <c r="AP246" s="171">
        <v>16833.096000000027</v>
      </c>
      <c r="AQ246" t="s">
        <v>1404</v>
      </c>
      <c r="AR246" t="s">
        <v>1485</v>
      </c>
      <c r="AV246" s="40" t="s">
        <v>1646</v>
      </c>
      <c r="AW246" s="4"/>
      <c r="AX246" s="3"/>
      <c r="AY246" s="171">
        <v>14884.499999999896</v>
      </c>
      <c r="AZ246" s="239" t="s">
        <v>1937</v>
      </c>
      <c r="BA246" t="s">
        <v>1485</v>
      </c>
      <c r="BB246" s="18"/>
      <c r="BC246"/>
      <c r="BE246" s="84" t="s">
        <v>1650</v>
      </c>
      <c r="BF246" s="4"/>
      <c r="BG246" s="339"/>
      <c r="BH246" s="171">
        <v>31862.974999999824</v>
      </c>
      <c r="BI246" s="239" t="s">
        <v>2435</v>
      </c>
      <c r="BJ246" t="s">
        <v>1485</v>
      </c>
      <c r="BN246" s="63" t="s">
        <v>156</v>
      </c>
      <c r="BO246" s="63"/>
      <c r="BP246" s="63"/>
      <c r="BQ246" s="171">
        <v>41634.55000000025</v>
      </c>
      <c r="BR246" s="239" t="s">
        <v>4722</v>
      </c>
      <c r="BS246" t="s">
        <v>1485</v>
      </c>
    </row>
    <row r="247" spans="1:71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9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60"/>
      <c r="V247" s="50"/>
      <c r="W247" s="50"/>
      <c r="X247" s="335"/>
      <c r="Y247" s="50"/>
      <c r="Z247" s="50"/>
      <c r="AB247" s="50"/>
      <c r="AD247" s="352"/>
      <c r="AE247" s="18"/>
      <c r="AF247" s="354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18"/>
      <c r="BC247"/>
      <c r="BE247" s="49" t="s">
        <v>2370</v>
      </c>
      <c r="BH247" s="89"/>
      <c r="BN247" s="49" t="s">
        <v>4670</v>
      </c>
      <c r="BO247" s="63"/>
      <c r="BP247" s="63"/>
      <c r="BQ247" s="89"/>
      <c r="BR247" s="59"/>
      <c r="BS247" s="59"/>
    </row>
    <row r="248" spans="1:71" ht="18">
      <c r="G248" s="219"/>
      <c r="H248" s="63"/>
      <c r="I248" s="289"/>
      <c r="J248" s="339"/>
      <c r="K248" s="63"/>
      <c r="L248" s="3"/>
      <c r="M248" s="3"/>
      <c r="N248" s="79"/>
      <c r="O248" s="50"/>
      <c r="P248" s="50"/>
      <c r="T248" s="50"/>
      <c r="U248" s="510"/>
      <c r="V248" s="50"/>
      <c r="W248" s="50"/>
      <c r="X248" s="335"/>
      <c r="Y248" s="50"/>
      <c r="Z248" s="50"/>
      <c r="AB248" s="50"/>
      <c r="AD248" s="355"/>
      <c r="AE248" s="18"/>
      <c r="AF248" s="354"/>
      <c r="AG248" s="50"/>
      <c r="AH248" s="18"/>
      <c r="AM248" s="41" t="s">
        <v>785</v>
      </c>
      <c r="AP248" s="171">
        <v>16425.599999999977</v>
      </c>
      <c r="AQ248" t="s">
        <v>1405</v>
      </c>
      <c r="AR248" t="s">
        <v>1486</v>
      </c>
      <c r="AV248" s="84" t="s">
        <v>1667</v>
      </c>
      <c r="AW248" s="4"/>
      <c r="AX248" s="3"/>
      <c r="AY248" s="171">
        <v>14880.799999999866</v>
      </c>
      <c r="AZ248" s="239" t="s">
        <v>1938</v>
      </c>
      <c r="BA248" t="s">
        <v>1486</v>
      </c>
      <c r="BB248" s="18"/>
      <c r="BC248"/>
      <c r="BE248" s="84" t="s">
        <v>1665</v>
      </c>
      <c r="BF248" s="4"/>
      <c r="BG248" s="339"/>
      <c r="BH248" s="171">
        <v>31814.599999999751</v>
      </c>
      <c r="BI248" s="239" t="s">
        <v>2436</v>
      </c>
      <c r="BJ248" t="s">
        <v>1486</v>
      </c>
      <c r="BN248" s="278" t="s">
        <v>2023</v>
      </c>
      <c r="BO248" s="103"/>
      <c r="BP248" s="63"/>
      <c r="BQ248" s="171">
        <v>40152.850000000028</v>
      </c>
      <c r="BR248" s="239" t="s">
        <v>4723</v>
      </c>
      <c r="BS248" t="s">
        <v>1486</v>
      </c>
    </row>
    <row r="249" spans="1:71" ht="18">
      <c r="G249" s="63"/>
      <c r="H249" s="63"/>
      <c r="I249" s="270"/>
      <c r="J249" s="339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4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18"/>
      <c r="BC249"/>
      <c r="BE249" s="49" t="s">
        <v>2370</v>
      </c>
      <c r="BH249" s="89"/>
      <c r="BN249" s="49" t="s">
        <v>4869</v>
      </c>
      <c r="BQ249" s="89"/>
    </row>
    <row r="250" spans="1:71" ht="18">
      <c r="G250" s="278"/>
      <c r="H250" s="63"/>
      <c r="I250" s="289"/>
      <c r="J250" s="339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4"/>
      <c r="AG250" s="50"/>
      <c r="AH250" s="18"/>
      <c r="AM250" s="41" t="s">
        <v>178</v>
      </c>
      <c r="AP250" s="171">
        <v>15246.750000000002</v>
      </c>
      <c r="AQ250" t="s">
        <v>1406</v>
      </c>
      <c r="AR250" t="s">
        <v>1487</v>
      </c>
      <c r="AV250" s="84" t="s">
        <v>1652</v>
      </c>
      <c r="AW250" s="4"/>
      <c r="AX250" s="3"/>
      <c r="AY250" s="171">
        <v>14459.750000000085</v>
      </c>
      <c r="AZ250" s="239" t="s">
        <v>1939</v>
      </c>
      <c r="BA250" t="s">
        <v>1487</v>
      </c>
      <c r="BB250" s="18"/>
      <c r="BC250"/>
      <c r="BE250" s="84" t="s">
        <v>1662</v>
      </c>
      <c r="BF250" s="4"/>
      <c r="BG250" s="339"/>
      <c r="BH250" s="171">
        <v>31765.562499999847</v>
      </c>
      <c r="BI250" s="239" t="s">
        <v>2437</v>
      </c>
      <c r="BJ250" t="s">
        <v>1487</v>
      </c>
      <c r="BN250" s="278" t="s">
        <v>2021</v>
      </c>
      <c r="BO250" s="103"/>
      <c r="BP250" s="63"/>
      <c r="BQ250" s="171">
        <v>39826.924999999945</v>
      </c>
      <c r="BR250" s="239" t="s">
        <v>4724</v>
      </c>
      <c r="BS250" t="s">
        <v>1487</v>
      </c>
    </row>
    <row r="251" spans="1:71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9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2"/>
      <c r="AE251" s="18"/>
      <c r="AF251" s="354"/>
      <c r="AG251" s="50"/>
      <c r="AH251" s="18"/>
      <c r="AJ251" s="89"/>
      <c r="AK251" s="89"/>
      <c r="AL251" s="89"/>
      <c r="AM251" s="49" t="s">
        <v>1444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18"/>
      <c r="BC251"/>
      <c r="BE251" s="49" t="s">
        <v>2370</v>
      </c>
      <c r="BH251" s="89"/>
      <c r="BJ251" s="89"/>
      <c r="BN251" s="49" t="s">
        <v>4869</v>
      </c>
      <c r="BQ251" s="89"/>
    </row>
    <row r="252" spans="1:71" ht="18">
      <c r="G252" s="63"/>
      <c r="H252" s="63"/>
      <c r="I252" s="289"/>
      <c r="J252" s="339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2"/>
      <c r="AE252" s="18"/>
      <c r="AF252" s="354"/>
      <c r="AG252" s="50"/>
      <c r="AH252" s="18"/>
      <c r="AM252" s="40" t="s">
        <v>164</v>
      </c>
      <c r="AP252" s="171">
        <v>14645.062500000002</v>
      </c>
      <c r="AQ252" t="s">
        <v>1407</v>
      </c>
      <c r="AR252" t="s">
        <v>1488</v>
      </c>
      <c r="AV252" s="84" t="s">
        <v>1658</v>
      </c>
      <c r="AW252" s="4"/>
      <c r="AX252" s="3"/>
      <c r="AY252" s="171">
        <v>13999.699999999899</v>
      </c>
      <c r="AZ252" s="239" t="s">
        <v>1940</v>
      </c>
      <c r="BA252" t="s">
        <v>1488</v>
      </c>
      <c r="BB252" s="18"/>
      <c r="BC252"/>
      <c r="BE252" s="84" t="s">
        <v>1660</v>
      </c>
      <c r="BF252" s="4"/>
      <c r="BG252" s="339"/>
      <c r="BH252" s="171">
        <v>31719.524999999707</v>
      </c>
      <c r="BI252" s="239" t="s">
        <v>2438</v>
      </c>
      <c r="BJ252" t="s">
        <v>1488</v>
      </c>
      <c r="BN252" s="278" t="s">
        <v>2033</v>
      </c>
      <c r="BO252" s="103"/>
      <c r="BP252" s="63"/>
      <c r="BQ252" s="171">
        <v>39628.612499999937</v>
      </c>
      <c r="BR252" s="239" t="s">
        <v>4725</v>
      </c>
      <c r="BS252" t="s">
        <v>1488</v>
      </c>
    </row>
    <row r="253" spans="1:71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9"/>
      <c r="K253" s="63"/>
      <c r="M253" s="3"/>
      <c r="N253" s="79"/>
      <c r="O253" s="50"/>
      <c r="P253" s="50"/>
      <c r="Q253" s="89"/>
      <c r="R253" s="89"/>
      <c r="S253" s="89"/>
      <c r="T253" s="50"/>
      <c r="U253" s="460"/>
      <c r="V253" s="50"/>
      <c r="W253" s="50"/>
      <c r="X253" s="335"/>
      <c r="Y253" s="50"/>
      <c r="Z253" s="50"/>
      <c r="AB253" s="50"/>
      <c r="AD253" s="355"/>
      <c r="AE253" s="18"/>
      <c r="AF253" s="354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18"/>
      <c r="BC253"/>
      <c r="BE253" s="49" t="s">
        <v>2370</v>
      </c>
      <c r="BH253" s="89"/>
      <c r="BN253" s="49" t="s">
        <v>4869</v>
      </c>
      <c r="BQ253" s="89"/>
    </row>
    <row r="254" spans="1:71" ht="18">
      <c r="G254" s="278"/>
      <c r="H254" s="63"/>
      <c r="I254" s="289"/>
      <c r="J254" s="339"/>
      <c r="K254" s="63"/>
      <c r="L254" s="82"/>
      <c r="M254" s="40"/>
      <c r="N254" s="40"/>
      <c r="O254" s="50"/>
      <c r="P254" s="50"/>
      <c r="T254" s="50"/>
      <c r="U254" s="460"/>
      <c r="V254" s="50"/>
      <c r="W254" s="50"/>
      <c r="X254" s="335"/>
      <c r="Y254" s="50"/>
      <c r="Z254" s="50"/>
      <c r="AB254" s="50"/>
      <c r="AD254" s="355"/>
      <c r="AE254" s="18"/>
      <c r="AF254" s="354"/>
      <c r="AG254" s="50"/>
      <c r="AH254" s="18"/>
      <c r="AM254" s="41" t="s">
        <v>179</v>
      </c>
      <c r="AP254" s="171">
        <v>4181.3374999999996</v>
      </c>
      <c r="AQ254" t="s">
        <v>1408</v>
      </c>
      <c r="AR254" t="s">
        <v>1489</v>
      </c>
      <c r="AV254" s="84" t="s">
        <v>1650</v>
      </c>
      <c r="AW254" s="3"/>
      <c r="AX254" s="3"/>
      <c r="AY254" s="171">
        <v>13952.89999999989</v>
      </c>
      <c r="AZ254" s="239" t="s">
        <v>1941</v>
      </c>
      <c r="BA254" t="s">
        <v>1489</v>
      </c>
      <c r="BB254" s="18"/>
      <c r="BC254"/>
      <c r="BE254" s="84" t="s">
        <v>1657</v>
      </c>
      <c r="BF254" s="4"/>
      <c r="BG254" s="339"/>
      <c r="BH254" s="171">
        <v>31297.700000000063</v>
      </c>
      <c r="BI254" s="239" t="s">
        <v>2439</v>
      </c>
      <c r="BJ254" t="s">
        <v>1489</v>
      </c>
      <c r="BN254" s="278" t="s">
        <v>1</v>
      </c>
      <c r="BO254" s="9"/>
      <c r="BP254" s="63"/>
      <c r="BQ254" s="171">
        <v>39504.687499999956</v>
      </c>
      <c r="BR254" s="239" t="s">
        <v>4726</v>
      </c>
      <c r="BS254" t="s">
        <v>1489</v>
      </c>
    </row>
    <row r="255" spans="1:71" ht="18">
      <c r="G255" s="278"/>
      <c r="H255" s="63"/>
      <c r="I255" s="289"/>
      <c r="J255" s="339"/>
      <c r="K255" s="63"/>
      <c r="L255" s="60"/>
      <c r="M255" s="3"/>
      <c r="N255" s="79"/>
      <c r="O255" s="50"/>
      <c r="P255" s="50"/>
      <c r="T255" s="50"/>
      <c r="U255" s="510"/>
      <c r="V255" s="50"/>
      <c r="W255" s="50"/>
      <c r="X255" s="335"/>
      <c r="Y255" s="50"/>
      <c r="Z255" s="50"/>
      <c r="AB255" s="50"/>
      <c r="AD255" s="355"/>
      <c r="AE255" s="18"/>
      <c r="AF255" s="354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18"/>
      <c r="BC255"/>
      <c r="BE255" s="49" t="s">
        <v>2370</v>
      </c>
      <c r="BH255" s="89"/>
      <c r="BN255" s="49" t="s">
        <v>4670</v>
      </c>
      <c r="BQ255" s="89"/>
    </row>
    <row r="256" spans="1:71" ht="18">
      <c r="G256" s="63"/>
      <c r="H256" s="63"/>
      <c r="I256" s="270"/>
      <c r="J256" s="339"/>
      <c r="K256" s="63"/>
      <c r="M256" s="3"/>
      <c r="N256" s="79"/>
      <c r="O256" s="50"/>
      <c r="P256" s="50"/>
      <c r="T256" s="50"/>
      <c r="U256" s="510"/>
      <c r="V256" s="50"/>
      <c r="W256" s="50"/>
      <c r="X256" s="335"/>
      <c r="Y256" s="50"/>
      <c r="Z256" s="50"/>
      <c r="AB256" s="50"/>
      <c r="AD256" s="352"/>
      <c r="AE256" s="18"/>
      <c r="AF256" s="354"/>
      <c r="AG256" s="50"/>
      <c r="AH256" s="18"/>
      <c r="AM256" s="40" t="s">
        <v>181</v>
      </c>
      <c r="AP256" s="171">
        <v>0</v>
      </c>
      <c r="AQ256" t="s">
        <v>1409</v>
      </c>
      <c r="AV256" s="40" t="s">
        <v>775</v>
      </c>
      <c r="AW256" s="4"/>
      <c r="AX256" s="3"/>
      <c r="AY256" s="171">
        <v>13859.662499999946</v>
      </c>
      <c r="AZ256" s="239" t="s">
        <v>1942</v>
      </c>
      <c r="BA256" t="s">
        <v>1490</v>
      </c>
      <c r="BB256" s="18"/>
      <c r="BC256"/>
      <c r="BE256" s="84" t="s">
        <v>1659</v>
      </c>
      <c r="BF256" s="4"/>
      <c r="BG256" s="339"/>
      <c r="BH256" s="171">
        <v>29489.574999999895</v>
      </c>
      <c r="BI256" s="239" t="s">
        <v>2440</v>
      </c>
      <c r="BJ256" t="s">
        <v>1490</v>
      </c>
      <c r="BN256" s="278" t="s">
        <v>2017</v>
      </c>
      <c r="BO256" s="63"/>
      <c r="BP256" s="63"/>
      <c r="BQ256" s="171">
        <v>37835.46249999998</v>
      </c>
      <c r="BR256" s="239" t="s">
        <v>4727</v>
      </c>
      <c r="BS256" t="s">
        <v>1490</v>
      </c>
    </row>
    <row r="257" spans="1:71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9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4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18"/>
      <c r="BC257"/>
      <c r="BE257" s="49" t="s">
        <v>2370</v>
      </c>
      <c r="BH257" s="89"/>
      <c r="BN257" s="49" t="s">
        <v>4869</v>
      </c>
      <c r="BQ257" s="89"/>
    </row>
    <row r="258" spans="1:71" ht="18">
      <c r="G258" s="63"/>
      <c r="H258" s="63"/>
      <c r="I258" s="270"/>
      <c r="J258" s="339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2"/>
      <c r="AE258" s="18"/>
      <c r="AF258" s="354"/>
      <c r="AG258" s="50"/>
      <c r="AH258" s="18"/>
      <c r="AM258" s="40" t="s">
        <v>180</v>
      </c>
      <c r="AP258" s="171">
        <v>0</v>
      </c>
      <c r="AQ258" t="s">
        <v>245</v>
      </c>
      <c r="AV258" s="84" t="s">
        <v>1666</v>
      </c>
      <c r="AW258" s="4"/>
      <c r="AX258" s="3"/>
      <c r="AY258" s="171">
        <v>13742.6</v>
      </c>
      <c r="AZ258" s="239" t="s">
        <v>1943</v>
      </c>
      <c r="BA258" t="s">
        <v>1491</v>
      </c>
      <c r="BB258" s="18"/>
      <c r="BC258"/>
      <c r="BE258" s="84" t="s">
        <v>1648</v>
      </c>
      <c r="BF258" s="4"/>
      <c r="BG258" s="339"/>
      <c r="BH258" s="171">
        <v>28534.850000000002</v>
      </c>
      <c r="BI258" s="239" t="s">
        <v>2441</v>
      </c>
      <c r="BJ258" t="s">
        <v>1491</v>
      </c>
      <c r="BN258" s="63" t="s">
        <v>729</v>
      </c>
      <c r="BO258" s="63"/>
      <c r="BP258" s="63"/>
      <c r="BQ258" s="171">
        <v>37451.974999999919</v>
      </c>
      <c r="BR258" s="239" t="s">
        <v>4728</v>
      </c>
      <c r="BS258" t="s">
        <v>1491</v>
      </c>
    </row>
    <row r="259" spans="1:71" ht="18">
      <c r="G259" s="278"/>
      <c r="H259" s="63"/>
      <c r="I259" s="289"/>
      <c r="J259" s="339"/>
      <c r="K259" s="63"/>
      <c r="L259" s="82"/>
      <c r="M259" s="40"/>
      <c r="N259" s="40"/>
      <c r="O259" s="50"/>
      <c r="P259" s="50"/>
      <c r="T259" s="50"/>
      <c r="U259" s="460"/>
      <c r="V259" s="50"/>
      <c r="W259" s="50"/>
      <c r="X259" s="335"/>
      <c r="Y259" s="50"/>
      <c r="Z259" s="50"/>
      <c r="AB259" s="50"/>
      <c r="AD259" s="18"/>
      <c r="AE259" s="18"/>
      <c r="AF259" s="354"/>
      <c r="AG259" s="50"/>
      <c r="AH259" s="18"/>
      <c r="AM259" s="48"/>
      <c r="AV259" s="49">
        <v>2020</v>
      </c>
      <c r="AX259" s="18"/>
      <c r="AY259" s="89"/>
      <c r="AZ259" s="18"/>
      <c r="BA259"/>
      <c r="BB259" s="18"/>
      <c r="BC259"/>
      <c r="BE259" s="49" t="s">
        <v>2370</v>
      </c>
      <c r="BH259" s="89"/>
      <c r="BN259" s="49" t="s">
        <v>4670</v>
      </c>
      <c r="BQ259" s="89"/>
    </row>
    <row r="260" spans="1:71" ht="18">
      <c r="G260" s="63"/>
      <c r="H260" s="63"/>
      <c r="I260" s="270"/>
      <c r="J260" s="339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4"/>
      <c r="AG260" s="50"/>
      <c r="AH260" s="18"/>
      <c r="AV260" s="84" t="s">
        <v>1661</v>
      </c>
      <c r="AW260" s="4"/>
      <c r="AX260" s="3"/>
      <c r="AY260" s="171">
        <v>13701.55000000003</v>
      </c>
      <c r="AZ260" s="239" t="s">
        <v>1944</v>
      </c>
      <c r="BA260" t="s">
        <v>1866</v>
      </c>
      <c r="BB260" s="18"/>
      <c r="BC260"/>
      <c r="BE260" s="40" t="s">
        <v>158</v>
      </c>
      <c r="BF260" s="9"/>
      <c r="BG260" s="339"/>
      <c r="BH260" s="171">
        <v>25592.699999999957</v>
      </c>
      <c r="BI260" s="239" t="s">
        <v>2442</v>
      </c>
      <c r="BJ260" t="s">
        <v>1866</v>
      </c>
      <c r="BN260" s="219" t="s">
        <v>1648</v>
      </c>
      <c r="BO260" s="103"/>
      <c r="BP260" s="63"/>
      <c r="BQ260" s="171">
        <v>37338.125000000029</v>
      </c>
      <c r="BR260" s="239" t="s">
        <v>4729</v>
      </c>
      <c r="BS260" t="s">
        <v>1866</v>
      </c>
    </row>
    <row r="261" spans="1:71" ht="18">
      <c r="G261" s="278"/>
      <c r="H261" s="63"/>
      <c r="I261" s="288"/>
      <c r="J261" s="339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4"/>
      <c r="AG261" s="50"/>
      <c r="AH261" s="18"/>
      <c r="AV261" s="49">
        <v>2020</v>
      </c>
      <c r="AX261" s="18"/>
      <c r="AY261" s="89"/>
      <c r="AZ261" s="18"/>
      <c r="BA261"/>
      <c r="BB261" s="18"/>
      <c r="BC261"/>
      <c r="BE261" s="48" t="s">
        <v>1746</v>
      </c>
      <c r="BH261" s="89"/>
      <c r="BN261" s="49" t="s">
        <v>4690</v>
      </c>
      <c r="BQ261" s="89"/>
    </row>
    <row r="262" spans="1:71" ht="18">
      <c r="G262" s="63"/>
      <c r="H262" s="63"/>
      <c r="I262" s="289"/>
      <c r="J262" s="339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4"/>
      <c r="AG262" s="50"/>
      <c r="AH262" s="18"/>
      <c r="AM262" s="352"/>
      <c r="AN262" s="18"/>
      <c r="AO262" s="354"/>
      <c r="AP262" s="18"/>
      <c r="AQ262" s="18"/>
      <c r="AV262" s="84" t="s">
        <v>1660</v>
      </c>
      <c r="AW262" s="4"/>
      <c r="AX262" s="3"/>
      <c r="AY262" s="171">
        <v>13694.099999999968</v>
      </c>
      <c r="AZ262" s="239" t="s">
        <v>1945</v>
      </c>
      <c r="BA262" t="s">
        <v>1867</v>
      </c>
      <c r="BB262" s="18"/>
      <c r="BC262"/>
      <c r="BE262" s="84" t="s">
        <v>1649</v>
      </c>
      <c r="BF262" s="4"/>
      <c r="BG262" s="339"/>
      <c r="BH262" s="171">
        <v>25505.924999999916</v>
      </c>
      <c r="BI262" s="239" t="s">
        <v>2443</v>
      </c>
      <c r="BJ262" t="s">
        <v>1867</v>
      </c>
      <c r="BN262" s="278" t="s">
        <v>2024</v>
      </c>
      <c r="BO262" s="103"/>
      <c r="BP262" s="63"/>
      <c r="BQ262" s="171">
        <v>36801.762499999953</v>
      </c>
      <c r="BR262" s="239" t="s">
        <v>4730</v>
      </c>
      <c r="BS262" t="s">
        <v>1867</v>
      </c>
    </row>
    <row r="263" spans="1:71" ht="18">
      <c r="G263" s="63"/>
      <c r="H263" s="63"/>
      <c r="I263" s="270"/>
      <c r="J263" s="339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4"/>
      <c r="AG263" s="50"/>
      <c r="AH263" s="18"/>
      <c r="AM263" s="356"/>
      <c r="AN263" s="18"/>
      <c r="AO263" s="354"/>
      <c r="AP263" s="18"/>
      <c r="AQ263" s="18"/>
      <c r="AV263" s="49">
        <v>2020</v>
      </c>
      <c r="AX263" s="18"/>
      <c r="AY263" s="89"/>
      <c r="AZ263" s="18"/>
      <c r="BA263"/>
      <c r="BB263" s="18"/>
      <c r="BC263"/>
      <c r="BE263" s="49" t="s">
        <v>2370</v>
      </c>
      <c r="BH263" s="89"/>
      <c r="BN263" s="49" t="s">
        <v>4869</v>
      </c>
      <c r="BQ263" s="89"/>
    </row>
    <row r="264" spans="1:71" ht="18">
      <c r="G264" s="63"/>
      <c r="H264" s="63"/>
      <c r="I264" s="289"/>
      <c r="J264" s="339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5"/>
      <c r="AE264" s="18"/>
      <c r="AF264" s="354"/>
      <c r="AG264" s="50"/>
      <c r="AH264" s="18"/>
      <c r="AM264" s="18"/>
      <c r="AN264" s="18"/>
      <c r="AO264" s="354"/>
      <c r="AP264" s="18"/>
      <c r="AQ264" s="18"/>
      <c r="AV264" s="84" t="s">
        <v>1657</v>
      </c>
      <c r="AW264" s="4"/>
      <c r="AX264" s="3"/>
      <c r="AY264" s="171">
        <v>13607.199999999961</v>
      </c>
      <c r="AZ264" s="239" t="s">
        <v>1946</v>
      </c>
      <c r="BA264" t="s">
        <v>1868</v>
      </c>
      <c r="BB264" s="18"/>
      <c r="BC264"/>
      <c r="BE264" s="41" t="s">
        <v>35</v>
      </c>
      <c r="BF264" s="9"/>
      <c r="BG264" s="339"/>
      <c r="BH264" s="171">
        <v>23511.400000000016</v>
      </c>
      <c r="BI264" s="239" t="s">
        <v>2444</v>
      </c>
      <c r="BJ264" t="s">
        <v>1868</v>
      </c>
      <c r="BN264" s="219" t="s">
        <v>1649</v>
      </c>
      <c r="BO264" s="103"/>
      <c r="BP264" s="63"/>
      <c r="BQ264" s="171">
        <v>36624.074999999924</v>
      </c>
      <c r="BR264" s="239" t="s">
        <v>4870</v>
      </c>
      <c r="BS264" t="s">
        <v>1868</v>
      </c>
    </row>
    <row r="265" spans="1:71" ht="18">
      <c r="G265" s="63"/>
      <c r="H265" s="63"/>
      <c r="I265" s="288"/>
      <c r="J265" s="339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4"/>
      <c r="AG265" s="50"/>
      <c r="AH265" s="18"/>
      <c r="AM265" s="352"/>
      <c r="AN265" s="18"/>
      <c r="AO265" s="354"/>
      <c r="AP265" s="18"/>
      <c r="AQ265" s="18"/>
      <c r="AV265" s="49">
        <v>2020</v>
      </c>
      <c r="AX265" s="18"/>
      <c r="AY265" s="89"/>
      <c r="AZ265" s="18"/>
      <c r="BA265"/>
      <c r="BB265" s="18"/>
      <c r="BC265"/>
      <c r="BE265" s="49" t="s">
        <v>1746</v>
      </c>
      <c r="BH265" s="89"/>
      <c r="BN265" s="49" t="s">
        <v>4690</v>
      </c>
      <c r="BQ265" s="89"/>
    </row>
    <row r="266" spans="1:71" ht="18">
      <c r="G266" s="63"/>
      <c r="H266" s="63"/>
      <c r="I266" s="289"/>
      <c r="J266" s="339"/>
      <c r="K266" s="63"/>
      <c r="O266" s="50"/>
      <c r="P266" s="50"/>
      <c r="T266" s="50"/>
      <c r="U266" s="510"/>
      <c r="V266" s="50"/>
      <c r="W266" s="50"/>
      <c r="X266" s="335"/>
      <c r="Y266" s="50"/>
      <c r="Z266" s="50"/>
      <c r="AB266" s="50"/>
      <c r="AD266" s="352"/>
      <c r="AE266" s="18"/>
      <c r="AF266" s="354"/>
      <c r="AG266" s="50"/>
      <c r="AH266" s="18"/>
      <c r="AM266" s="356"/>
      <c r="AN266" s="18"/>
      <c r="AO266" s="354"/>
      <c r="AP266" s="18"/>
      <c r="AQ266" s="18"/>
      <c r="AV266" s="84" t="s">
        <v>1665</v>
      </c>
      <c r="AW266" s="4"/>
      <c r="AX266" s="3"/>
      <c r="AY266" s="171">
        <v>13604.599999999899</v>
      </c>
      <c r="AZ266" s="239" t="s">
        <v>1947</v>
      </c>
      <c r="BA266" t="s">
        <v>1869</v>
      </c>
      <c r="BB266" s="18"/>
      <c r="BC266"/>
      <c r="BE266" s="41" t="s">
        <v>2023</v>
      </c>
      <c r="BF266" s="3"/>
      <c r="BG266" s="339"/>
      <c r="BH266" s="171">
        <v>23405.400000000049</v>
      </c>
      <c r="BI266" s="239" t="s">
        <v>2447</v>
      </c>
      <c r="BJ266" t="s">
        <v>1869</v>
      </c>
      <c r="BN266" s="278" t="s">
        <v>2025</v>
      </c>
      <c r="BO266" s="103"/>
      <c r="BP266" s="63"/>
      <c r="BQ266" s="171">
        <v>35355.024999999834</v>
      </c>
      <c r="BR266" s="239" t="s">
        <v>4731</v>
      </c>
      <c r="BS266" t="s">
        <v>1869</v>
      </c>
    </row>
    <row r="267" spans="1:71" ht="18">
      <c r="G267" s="28"/>
      <c r="H267" s="63"/>
      <c r="I267" s="289"/>
      <c r="J267" s="339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4"/>
      <c r="AG267" s="50"/>
      <c r="AH267" s="18"/>
      <c r="AM267" s="356"/>
      <c r="AN267" s="18"/>
      <c r="AO267" s="354"/>
      <c r="AP267" s="18"/>
      <c r="AQ267" s="18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4869</v>
      </c>
      <c r="BQ267" s="89"/>
    </row>
    <row r="268" spans="1:71" ht="18">
      <c r="G268" s="278"/>
      <c r="H268" s="63"/>
      <c r="I268" s="289"/>
      <c r="J268" s="339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4"/>
      <c r="AG268" s="50"/>
      <c r="AH268" s="18"/>
      <c r="AM268" s="352"/>
      <c r="AN268" s="18"/>
      <c r="AO268" s="354"/>
      <c r="AP268" s="18"/>
      <c r="AQ268" s="18"/>
      <c r="AV268" s="84" t="s">
        <v>1662</v>
      </c>
      <c r="AW268" s="4"/>
      <c r="AX268" s="3"/>
      <c r="AY268" s="171">
        <v>13592.350000000077</v>
      </c>
      <c r="AZ268" s="239" t="s">
        <v>1948</v>
      </c>
      <c r="BA268" t="s">
        <v>1870</v>
      </c>
      <c r="BB268" s="18"/>
      <c r="BC268"/>
      <c r="BE268" s="41" t="s">
        <v>29</v>
      </c>
      <c r="BF268" s="9"/>
      <c r="BG268" s="339"/>
      <c r="BH268" s="171">
        <v>23070.974999999969</v>
      </c>
      <c r="BI268" s="239" t="s">
        <v>2445</v>
      </c>
      <c r="BJ268" t="s">
        <v>1870</v>
      </c>
      <c r="BN268" s="278" t="s">
        <v>2026</v>
      </c>
      <c r="BO268" s="103"/>
      <c r="BP268" s="63"/>
      <c r="BQ268" s="171">
        <v>34697.900000000154</v>
      </c>
      <c r="BR268" s="239" t="s">
        <v>4732</v>
      </c>
      <c r="BS268" t="s">
        <v>1870</v>
      </c>
    </row>
    <row r="269" spans="1:71" ht="18">
      <c r="G269" s="219"/>
      <c r="H269" s="63"/>
      <c r="I269" s="289"/>
      <c r="J269" s="339"/>
      <c r="K269" s="63"/>
      <c r="O269" s="50"/>
      <c r="P269" s="50"/>
      <c r="T269" s="50"/>
      <c r="U269" s="460"/>
      <c r="V269" s="50"/>
      <c r="W269" s="50"/>
      <c r="X269" s="335"/>
      <c r="Y269" s="50"/>
      <c r="Z269" s="50"/>
      <c r="AB269" s="50"/>
      <c r="AD269" s="352"/>
      <c r="AE269" s="18"/>
      <c r="AF269" s="354"/>
      <c r="AG269" s="50"/>
      <c r="AH269" s="18"/>
      <c r="AM269" s="352"/>
      <c r="AN269" s="18"/>
      <c r="AO269" s="354"/>
      <c r="AP269" s="18"/>
      <c r="AQ269" s="18"/>
      <c r="AV269" s="49">
        <v>2020</v>
      </c>
      <c r="AX269" s="18"/>
      <c r="AY269" s="89"/>
      <c r="AZ269" s="18"/>
      <c r="BA269"/>
      <c r="BB269" s="18"/>
      <c r="BC269"/>
      <c r="BE269" s="49" t="s">
        <v>3148</v>
      </c>
      <c r="BH269" s="89"/>
      <c r="BN269" s="49" t="s">
        <v>4869</v>
      </c>
      <c r="BQ269" s="89"/>
    </row>
    <row r="270" spans="1:71" ht="18">
      <c r="G270" s="278"/>
      <c r="H270" s="63"/>
      <c r="I270" s="289"/>
      <c r="J270" s="339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2"/>
      <c r="AE270" s="18"/>
      <c r="AF270" s="354"/>
      <c r="AG270" s="50"/>
      <c r="AH270" s="18"/>
      <c r="AM270" s="352"/>
      <c r="AN270" s="18"/>
      <c r="AO270" s="354"/>
      <c r="AP270" s="18"/>
      <c r="AQ270" s="18"/>
      <c r="AV270" s="84" t="s">
        <v>1664</v>
      </c>
      <c r="AW270" s="4"/>
      <c r="AX270" s="3"/>
      <c r="AY270" s="171">
        <v>13554.450000000028</v>
      </c>
      <c r="AZ270" s="239" t="s">
        <v>1949</v>
      </c>
      <c r="BA270" t="s">
        <v>1871</v>
      </c>
      <c r="BB270" s="18"/>
      <c r="BC270"/>
      <c r="BE270" s="41" t="s">
        <v>2021</v>
      </c>
      <c r="BF270" s="3"/>
      <c r="BG270" s="339"/>
      <c r="BH270" s="171">
        <v>23005.50000000008</v>
      </c>
      <c r="BI270" s="239" t="s">
        <v>2446</v>
      </c>
      <c r="BJ270" t="s">
        <v>1871</v>
      </c>
      <c r="BN270" s="278" t="s">
        <v>2022</v>
      </c>
      <c r="BO270" s="103"/>
      <c r="BP270" s="63"/>
      <c r="BQ270" s="171">
        <v>31591.174999999974</v>
      </c>
      <c r="BR270" s="239" t="s">
        <v>4733</v>
      </c>
      <c r="BS270" t="s">
        <v>1871</v>
      </c>
    </row>
    <row r="271" spans="1:71" ht="18">
      <c r="G271" s="63"/>
      <c r="H271" s="63"/>
      <c r="I271" s="270"/>
      <c r="J271" s="339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4"/>
      <c r="AG271" s="50"/>
      <c r="AH271" s="18"/>
      <c r="AM271" s="356"/>
      <c r="AN271" s="18"/>
      <c r="AO271" s="354"/>
      <c r="AP271" s="18"/>
      <c r="AQ271" s="18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4869</v>
      </c>
      <c r="BQ271" s="89"/>
    </row>
    <row r="272" spans="1:71" ht="18">
      <c r="G272" s="63"/>
      <c r="H272" s="63"/>
      <c r="I272" s="270"/>
      <c r="J272" s="339"/>
      <c r="K272" s="63"/>
      <c r="O272" s="50"/>
      <c r="P272" s="50"/>
      <c r="T272" s="50"/>
      <c r="U272" s="460"/>
      <c r="V272" s="50"/>
      <c r="W272" s="50"/>
      <c r="X272" s="335"/>
      <c r="Y272" s="50"/>
      <c r="Z272" s="50"/>
      <c r="AB272" s="50"/>
      <c r="AD272" s="352"/>
      <c r="AE272" s="18"/>
      <c r="AF272" s="354"/>
      <c r="AG272" s="50"/>
      <c r="AH272" s="18"/>
      <c r="AM272" s="18"/>
      <c r="AN272" s="18"/>
      <c r="AO272" s="354"/>
      <c r="AP272" s="18"/>
      <c r="AQ272" s="18"/>
      <c r="AV272" s="84" t="s">
        <v>1663</v>
      </c>
      <c r="AW272" s="4"/>
      <c r="AX272" s="3"/>
      <c r="AY272" s="171">
        <v>13339.099999999928</v>
      </c>
      <c r="AZ272" s="239" t="s">
        <v>1950</v>
      </c>
      <c r="BA272" t="s">
        <v>1872</v>
      </c>
      <c r="BB272" s="18"/>
      <c r="BC272"/>
      <c r="BE272" s="40" t="s">
        <v>745</v>
      </c>
      <c r="BF272" s="9"/>
      <c r="BG272" s="339"/>
      <c r="BH272" s="171">
        <v>22521.600000000006</v>
      </c>
      <c r="BI272" s="239" t="s">
        <v>2448</v>
      </c>
      <c r="BJ272" t="s">
        <v>1872</v>
      </c>
      <c r="BN272" s="278" t="s">
        <v>6</v>
      </c>
      <c r="BO272" s="9"/>
      <c r="BP272" s="63"/>
      <c r="BQ272" s="171">
        <v>29022.024999999987</v>
      </c>
      <c r="BR272" s="239" t="s">
        <v>4734</v>
      </c>
      <c r="BS272" t="s">
        <v>1872</v>
      </c>
    </row>
    <row r="273" spans="7:71" ht="18">
      <c r="G273" s="219"/>
      <c r="H273" s="63"/>
      <c r="I273" s="289"/>
      <c r="J273" s="339"/>
      <c r="K273" s="63"/>
      <c r="O273" s="50"/>
      <c r="P273" s="50"/>
      <c r="T273" s="50"/>
      <c r="U273" s="460"/>
      <c r="V273" s="50"/>
      <c r="W273" s="50"/>
      <c r="X273" s="335"/>
      <c r="Y273" s="50"/>
      <c r="Z273" s="50"/>
      <c r="AB273" s="50"/>
      <c r="AD273" s="352"/>
      <c r="AE273" s="18"/>
      <c r="AF273" s="354"/>
      <c r="AG273" s="50"/>
      <c r="AH273" s="18"/>
      <c r="AM273" s="352"/>
      <c r="AN273" s="18"/>
      <c r="AO273" s="354"/>
      <c r="AP273" s="18"/>
      <c r="AQ273" s="18"/>
      <c r="AV273" s="49">
        <v>2020</v>
      </c>
      <c r="AX273" s="18"/>
      <c r="AY273" s="89"/>
      <c r="AZ273" s="18"/>
      <c r="BA273"/>
      <c r="BB273" s="18"/>
      <c r="BC273"/>
      <c r="BE273" s="49" t="s">
        <v>1747</v>
      </c>
      <c r="BH273" s="89"/>
      <c r="BN273" s="49" t="s">
        <v>2388</v>
      </c>
      <c r="BQ273" s="89"/>
    </row>
    <row r="274" spans="7:71" ht="18">
      <c r="G274" s="28"/>
      <c r="H274" s="63"/>
      <c r="I274" s="289"/>
      <c r="J274" s="339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2"/>
      <c r="AE274" s="18"/>
      <c r="AF274" s="354"/>
      <c r="AG274" s="50"/>
      <c r="AH274" s="18"/>
      <c r="AM274" s="18"/>
      <c r="AN274" s="18"/>
      <c r="AO274" s="354"/>
      <c r="AP274" s="18"/>
      <c r="AQ274" s="18"/>
      <c r="AV274" s="84" t="s">
        <v>1656</v>
      </c>
      <c r="AW274" s="4"/>
      <c r="AX274" s="3"/>
      <c r="AY274" s="171">
        <v>13241.300000000012</v>
      </c>
      <c r="AZ274" s="239" t="s">
        <v>1951</v>
      </c>
      <c r="BA274" t="s">
        <v>1873</v>
      </c>
      <c r="BB274" s="18"/>
      <c r="BC274"/>
      <c r="BE274" s="41" t="s">
        <v>2033</v>
      </c>
      <c r="BF274" s="3"/>
      <c r="BG274" s="339"/>
      <c r="BH274" s="171">
        <v>22419.349999999889</v>
      </c>
      <c r="BI274" s="239" t="s">
        <v>2449</v>
      </c>
      <c r="BJ274" t="s">
        <v>1873</v>
      </c>
      <c r="BN274" s="278" t="s">
        <v>2018</v>
      </c>
      <c r="BO274" s="9"/>
      <c r="BP274" s="63"/>
      <c r="BQ274" s="171">
        <v>28119.574999999964</v>
      </c>
      <c r="BR274" s="239" t="s">
        <v>4735</v>
      </c>
      <c r="BS274" t="s">
        <v>1873</v>
      </c>
    </row>
    <row r="275" spans="7:71" ht="18">
      <c r="G275" s="63"/>
      <c r="H275" s="63"/>
      <c r="I275" s="289"/>
      <c r="J275" s="339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4"/>
      <c r="AG275" s="50"/>
      <c r="AH275" s="18"/>
      <c r="AM275" s="352"/>
      <c r="AN275" s="18"/>
      <c r="AO275" s="354"/>
      <c r="AP275" s="18"/>
      <c r="AQ275" s="18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4869</v>
      </c>
      <c r="BQ275" s="89"/>
    </row>
    <row r="276" spans="7:71" ht="18">
      <c r="G276" s="278"/>
      <c r="H276" s="63"/>
      <c r="I276" s="288"/>
      <c r="J276" s="339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4"/>
      <c r="AG276" s="50"/>
      <c r="AH276" s="18"/>
      <c r="AM276" s="18"/>
      <c r="AN276" s="18"/>
      <c r="AO276" s="354"/>
      <c r="AP276" s="18"/>
      <c r="AQ276" s="18"/>
      <c r="AV276" s="84" t="s">
        <v>1649</v>
      </c>
      <c r="AW276" s="4"/>
      <c r="AX276" s="3"/>
      <c r="AY276" s="171">
        <v>13084.699999999904</v>
      </c>
      <c r="AZ276" s="239" t="s">
        <v>1952</v>
      </c>
      <c r="BA276" t="s">
        <v>1874</v>
      </c>
      <c r="BB276" s="18"/>
      <c r="BC276"/>
      <c r="BE276" s="41" t="s">
        <v>2024</v>
      </c>
      <c r="BF276" s="3"/>
      <c r="BG276" s="339"/>
      <c r="BH276" s="171">
        <v>22226.350000000177</v>
      </c>
      <c r="BI276" s="239" t="s">
        <v>2450</v>
      </c>
      <c r="BJ276" t="s">
        <v>1874</v>
      </c>
      <c r="BN276" s="278" t="s">
        <v>19</v>
      </c>
      <c r="BO276" s="9"/>
      <c r="BP276" s="63"/>
      <c r="BQ276" s="171">
        <v>27967.699999999924</v>
      </c>
      <c r="BR276" s="239" t="s">
        <v>4736</v>
      </c>
      <c r="BS276" t="s">
        <v>1874</v>
      </c>
    </row>
    <row r="277" spans="7:71" ht="18">
      <c r="G277" s="278"/>
      <c r="H277" s="63"/>
      <c r="I277" s="289"/>
      <c r="J277" s="339"/>
      <c r="K277" s="63"/>
      <c r="O277" s="50"/>
      <c r="P277" s="50"/>
      <c r="T277" s="50"/>
      <c r="U277" s="460"/>
      <c r="V277" s="50"/>
      <c r="W277" s="50"/>
      <c r="X277" s="335"/>
      <c r="Y277" s="50"/>
      <c r="Z277" s="50"/>
      <c r="AB277" s="50"/>
      <c r="AD277" s="18"/>
      <c r="AE277" s="18"/>
      <c r="AF277" s="354"/>
      <c r="AG277" s="50"/>
      <c r="AH277" s="18"/>
      <c r="AM277" s="352"/>
      <c r="AN277" s="18"/>
      <c r="AO277" s="354"/>
      <c r="AP277" s="18"/>
      <c r="AQ277" s="18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2388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2"/>
      <c r="AE278" s="18"/>
      <c r="AF278" s="354"/>
      <c r="AG278" s="50"/>
      <c r="AH278" s="18"/>
      <c r="AM278" s="18"/>
      <c r="AN278" s="18"/>
      <c r="AO278" s="354"/>
      <c r="AP278" s="18"/>
      <c r="AQ278" s="18"/>
      <c r="AV278" s="84" t="s">
        <v>1655</v>
      </c>
      <c r="AW278" s="4"/>
      <c r="AX278" s="3"/>
      <c r="AY278" s="171">
        <v>12924.600000000022</v>
      </c>
      <c r="AZ278" s="239" t="s">
        <v>1953</v>
      </c>
      <c r="BA278" t="s">
        <v>1875</v>
      </c>
      <c r="BB278" s="18"/>
      <c r="BC278"/>
      <c r="BE278" s="41" t="s">
        <v>2026</v>
      </c>
      <c r="BF278" s="3"/>
      <c r="BG278" s="339"/>
      <c r="BH278" s="171">
        <v>22038.700000000241</v>
      </c>
      <c r="BI278" s="239" t="s">
        <v>2451</v>
      </c>
      <c r="BJ278" t="s">
        <v>1875</v>
      </c>
      <c r="BN278" s="219" t="s">
        <v>1650</v>
      </c>
      <c r="BO278" s="9"/>
      <c r="BP278" s="63"/>
      <c r="BQ278" s="171">
        <v>22960.599999999871</v>
      </c>
      <c r="BR278" s="239" t="s">
        <v>4737</v>
      </c>
      <c r="BS278" t="s">
        <v>1875</v>
      </c>
    </row>
    <row r="279" spans="7:71" ht="18">
      <c r="O279" s="50"/>
      <c r="P279" s="50"/>
      <c r="T279" s="50"/>
      <c r="U279" s="460"/>
      <c r="V279" s="50"/>
      <c r="W279" s="50"/>
      <c r="X279" s="335"/>
      <c r="Y279" s="50"/>
      <c r="Z279" s="50"/>
      <c r="AB279" s="50"/>
      <c r="AD279" s="352"/>
      <c r="AE279" s="18"/>
      <c r="AF279" s="354"/>
      <c r="AG279" s="50"/>
      <c r="AH279" s="18"/>
      <c r="AM279" s="352"/>
      <c r="AN279" s="18"/>
      <c r="AO279" s="354"/>
      <c r="AP279" s="18"/>
      <c r="AQ279" s="18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2370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4"/>
      <c r="AG280" s="50"/>
      <c r="AH280" s="18"/>
      <c r="AM280" s="352"/>
      <c r="AN280" s="18"/>
      <c r="AO280" s="354"/>
      <c r="AP280" s="18"/>
      <c r="AQ280" s="18"/>
      <c r="AV280" s="84" t="s">
        <v>1681</v>
      </c>
      <c r="AW280" s="4"/>
      <c r="AX280" s="3"/>
      <c r="AY280" s="171">
        <v>12768.400000000049</v>
      </c>
      <c r="AZ280" s="239" t="s">
        <v>1954</v>
      </c>
      <c r="BA280" t="s">
        <v>1876</v>
      </c>
      <c r="BB280" s="18"/>
      <c r="BC280"/>
      <c r="BE280" s="41" t="s">
        <v>4</v>
      </c>
      <c r="BF280" s="9"/>
      <c r="BG280" s="339"/>
      <c r="BH280" s="171">
        <v>21778.812499999993</v>
      </c>
      <c r="BI280" s="239" t="s">
        <v>2452</v>
      </c>
      <c r="BJ280" t="s">
        <v>1876</v>
      </c>
      <c r="BN280" s="278" t="s">
        <v>2172</v>
      </c>
      <c r="BO280" s="63"/>
      <c r="BP280" s="63"/>
      <c r="BQ280" s="171">
        <v>22716.800000000105</v>
      </c>
      <c r="BR280" s="239" t="s">
        <v>4738</v>
      </c>
      <c r="BS280" t="s">
        <v>1876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5"/>
      <c r="AE281" s="18"/>
      <c r="AF281" s="354"/>
      <c r="AG281" s="50"/>
      <c r="AH281" s="18"/>
      <c r="AM281" s="352"/>
      <c r="AN281" s="18"/>
      <c r="AO281" s="354"/>
      <c r="AP281" s="18"/>
      <c r="AQ281" s="18"/>
      <c r="AV281" s="49">
        <v>2020</v>
      </c>
      <c r="AX281" s="18"/>
      <c r="AY281" s="89"/>
      <c r="AZ281" s="18"/>
      <c r="BA281"/>
      <c r="BB281" s="18"/>
      <c r="BC281"/>
      <c r="BE281" s="49" t="s">
        <v>1746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2"/>
      <c r="AE282" s="18"/>
      <c r="AF282" s="354"/>
      <c r="AG282" s="50"/>
      <c r="AH282" s="18"/>
      <c r="AM282" s="356"/>
      <c r="AN282" s="18"/>
      <c r="AO282" s="354"/>
      <c r="AP282" s="18"/>
      <c r="AQ282" s="18"/>
      <c r="AV282" s="84" t="s">
        <v>1659</v>
      </c>
      <c r="AW282" s="3"/>
      <c r="AX282" s="3"/>
      <c r="AY282" s="171">
        <v>12416.899999999921</v>
      </c>
      <c r="AZ282" s="239" t="s">
        <v>1955</v>
      </c>
      <c r="BA282" t="s">
        <v>1877</v>
      </c>
      <c r="BB282" s="18"/>
      <c r="BC282"/>
      <c r="BE282" s="41" t="s">
        <v>2025</v>
      </c>
      <c r="BF282" s="3"/>
      <c r="BG282" s="339"/>
      <c r="BH282" s="171">
        <v>21549.599999999831</v>
      </c>
      <c r="BI282" s="239" t="s">
        <v>2453</v>
      </c>
      <c r="BJ282" t="s">
        <v>1877</v>
      </c>
      <c r="BN282" s="278" t="s">
        <v>4604</v>
      </c>
      <c r="BO282" s="63"/>
      <c r="BP282" s="63"/>
      <c r="BQ282" s="171">
        <v>20458.800000000094</v>
      </c>
      <c r="BR282" s="239" t="s">
        <v>4739</v>
      </c>
      <c r="BS282" t="s">
        <v>1877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2"/>
      <c r="AE283" s="18"/>
      <c r="AF283" s="354"/>
      <c r="AG283" s="50"/>
      <c r="AH283" s="18"/>
      <c r="AM283" s="18"/>
      <c r="AN283" s="18"/>
      <c r="AO283" s="354"/>
      <c r="AP283" s="18"/>
      <c r="AQ283" s="18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60"/>
      <c r="V284" s="50"/>
      <c r="W284" s="50"/>
      <c r="X284" s="335"/>
      <c r="Y284" s="50"/>
      <c r="Z284" s="50"/>
      <c r="AB284" s="50"/>
      <c r="AD284" s="18"/>
      <c r="AE284" s="18"/>
      <c r="AF284" s="354"/>
      <c r="AG284" s="50"/>
      <c r="AH284" s="18"/>
      <c r="AM284" s="352"/>
      <c r="AN284" s="18"/>
      <c r="AO284" s="354"/>
      <c r="AP284" s="18"/>
      <c r="AQ284" s="18"/>
      <c r="AV284" s="40" t="s">
        <v>785</v>
      </c>
      <c r="AW284" s="4"/>
      <c r="AX284" s="3"/>
      <c r="AY284" s="171">
        <v>12319.199999999979</v>
      </c>
      <c r="AZ284" s="239" t="s">
        <v>1902</v>
      </c>
      <c r="BA284" t="s">
        <v>1878</v>
      </c>
      <c r="BB284" s="18"/>
      <c r="BC284"/>
      <c r="BE284" s="41" t="s">
        <v>2017</v>
      </c>
      <c r="BF284" s="3"/>
      <c r="BG284" s="339"/>
      <c r="BH284" s="171">
        <v>21281.950000000004</v>
      </c>
      <c r="BI284" s="239" t="s">
        <v>2454</v>
      </c>
      <c r="BJ284" t="s">
        <v>1878</v>
      </c>
      <c r="BN284" s="278" t="s">
        <v>2038</v>
      </c>
      <c r="BO284" s="63"/>
      <c r="BP284" s="63"/>
      <c r="BQ284" s="171">
        <v>20433.00000000004</v>
      </c>
      <c r="BR284" s="239" t="s">
        <v>4740</v>
      </c>
      <c r="BS284" t="s">
        <v>1878</v>
      </c>
    </row>
    <row r="285" spans="7:71" ht="18">
      <c r="O285" s="50"/>
      <c r="P285" s="50"/>
      <c r="T285" s="50"/>
      <c r="U285" s="460"/>
      <c r="V285" s="50"/>
      <c r="W285" s="50"/>
      <c r="X285" s="335"/>
      <c r="Y285" s="50"/>
      <c r="Z285" s="50"/>
      <c r="AB285" s="50"/>
      <c r="AD285" s="355"/>
      <c r="AE285" s="18"/>
      <c r="AF285" s="354"/>
      <c r="AG285" s="50"/>
      <c r="AH285" s="18"/>
      <c r="AM285" s="18"/>
      <c r="AN285" s="18"/>
      <c r="AO285" s="354"/>
      <c r="AP285" s="18"/>
      <c r="AQ285" s="18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4"/>
      <c r="AG286" s="50"/>
      <c r="AH286" s="18"/>
      <c r="AM286" s="352"/>
      <c r="AN286" s="18"/>
      <c r="AO286" s="354"/>
      <c r="AP286" s="18"/>
      <c r="AQ286" s="18"/>
      <c r="AV286" s="84" t="s">
        <v>1648</v>
      </c>
      <c r="AW286" s="4"/>
      <c r="AX286" s="3"/>
      <c r="AY286" s="171">
        <v>11519.400000000081</v>
      </c>
      <c r="AZ286" s="239" t="s">
        <v>1956</v>
      </c>
      <c r="BA286" t="s">
        <v>1879</v>
      </c>
      <c r="BB286" s="18"/>
      <c r="BC286"/>
      <c r="BE286" s="41" t="s">
        <v>2022</v>
      </c>
      <c r="BF286" s="3"/>
      <c r="BG286" s="339"/>
      <c r="BH286" s="171">
        <v>20666.500000000051</v>
      </c>
      <c r="BI286" s="239" t="s">
        <v>2455</v>
      </c>
      <c r="BJ286" t="s">
        <v>1879</v>
      </c>
      <c r="BN286" s="278" t="s">
        <v>2044</v>
      </c>
      <c r="BO286" s="63"/>
      <c r="BP286" s="63"/>
      <c r="BQ286" s="171">
        <v>20383.300000000007</v>
      </c>
      <c r="BR286" s="239" t="s">
        <v>4741</v>
      </c>
      <c r="BS286" t="s">
        <v>1879</v>
      </c>
    </row>
    <row r="287" spans="7:71" ht="18">
      <c r="O287" s="50"/>
      <c r="P287" s="50"/>
      <c r="T287" s="50"/>
      <c r="U287" s="510"/>
      <c r="V287" s="50"/>
      <c r="W287" s="50"/>
      <c r="X287" s="335"/>
      <c r="Y287" s="50"/>
      <c r="Z287" s="50"/>
      <c r="AB287" s="50"/>
      <c r="AD287" s="18"/>
      <c r="AE287" s="18"/>
      <c r="AF287" s="354"/>
      <c r="AG287" s="50"/>
      <c r="AH287" s="18"/>
      <c r="AM287" s="18"/>
      <c r="AN287" s="18"/>
      <c r="AO287" s="354"/>
      <c r="AP287" s="18"/>
      <c r="AQ287" s="18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60"/>
      <c r="V288" s="50"/>
      <c r="W288" s="50"/>
      <c r="X288" s="335"/>
      <c r="Y288" s="50"/>
      <c r="Z288" s="50"/>
      <c r="AB288" s="50"/>
      <c r="AD288" s="352"/>
      <c r="AE288" s="18"/>
      <c r="AF288" s="354"/>
      <c r="AG288" s="50"/>
      <c r="AH288" s="18"/>
      <c r="AM288" s="352"/>
      <c r="AN288" s="18"/>
      <c r="AO288" s="354"/>
      <c r="AP288" s="18"/>
      <c r="AQ288" s="18"/>
      <c r="AV288" s="84" t="s">
        <v>1653</v>
      </c>
      <c r="AW288" s="213"/>
      <c r="AX288" s="3"/>
      <c r="AY288" s="171">
        <v>11316.500000000095</v>
      </c>
      <c r="AZ288" s="239" t="s">
        <v>1957</v>
      </c>
      <c r="BA288" t="s">
        <v>1880</v>
      </c>
      <c r="BB288" s="18"/>
      <c r="BC288"/>
      <c r="BE288" s="40" t="s">
        <v>770</v>
      </c>
      <c r="BF288" s="3"/>
      <c r="BG288" s="339"/>
      <c r="BH288" s="171">
        <v>20430.062500000058</v>
      </c>
      <c r="BI288" s="239" t="s">
        <v>2456</v>
      </c>
      <c r="BJ288" t="s">
        <v>1880</v>
      </c>
      <c r="BN288" s="278" t="s">
        <v>2043</v>
      </c>
      <c r="BO288" s="63"/>
      <c r="BP288" s="63"/>
      <c r="BQ288" s="171">
        <v>20311.099999999893</v>
      </c>
      <c r="BR288" s="239" t="s">
        <v>4742</v>
      </c>
      <c r="BS288" t="s">
        <v>1880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M289" s="352"/>
      <c r="AN289" s="18"/>
      <c r="AO289" s="354"/>
      <c r="AP289" s="18"/>
      <c r="AQ289" s="18"/>
      <c r="AV289" s="49">
        <v>2020</v>
      </c>
      <c r="AX289" s="18"/>
      <c r="AY289" s="89"/>
      <c r="AZ289" s="18"/>
      <c r="BA289"/>
      <c r="BB289" s="18"/>
      <c r="BC289"/>
      <c r="BE289" s="49" t="s">
        <v>1747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M290" s="352"/>
      <c r="AN290" s="18"/>
      <c r="AO290" s="354"/>
      <c r="AP290" s="18"/>
      <c r="AQ290" s="18"/>
      <c r="AV290" s="40" t="s">
        <v>164</v>
      </c>
      <c r="AW290" s="9"/>
      <c r="AX290" s="3"/>
      <c r="AY290" s="171">
        <v>9763.375</v>
      </c>
      <c r="AZ290" s="239" t="s">
        <v>1958</v>
      </c>
      <c r="BA290" t="s">
        <v>1881</v>
      </c>
      <c r="BB290" s="18"/>
      <c r="BC290"/>
      <c r="BE290" s="41" t="s">
        <v>2019</v>
      </c>
      <c r="BF290" s="3"/>
      <c r="BG290" s="339"/>
      <c r="BH290" s="171">
        <v>19623.499999999811</v>
      </c>
      <c r="BI290" s="239" t="s">
        <v>2457</v>
      </c>
      <c r="BJ290" t="s">
        <v>1881</v>
      </c>
      <c r="BN290" s="278" t="s">
        <v>2042</v>
      </c>
      <c r="BO290" s="63"/>
      <c r="BP290" s="63"/>
      <c r="BQ290" s="171">
        <v>20073.399999999965</v>
      </c>
      <c r="BR290" s="239" t="s">
        <v>4743</v>
      </c>
      <c r="BS290" t="s">
        <v>1881</v>
      </c>
    </row>
    <row r="291" spans="15:71" ht="18">
      <c r="O291" s="50"/>
      <c r="P291" s="50"/>
      <c r="T291" s="50"/>
      <c r="U291" s="510"/>
      <c r="V291" s="50"/>
      <c r="W291" s="50"/>
      <c r="X291" s="335"/>
      <c r="Y291" s="50"/>
      <c r="Z291" s="50"/>
      <c r="AB291" s="498"/>
      <c r="AG291" s="50"/>
      <c r="AH291" s="18"/>
      <c r="AM291" s="18"/>
      <c r="AN291" s="18"/>
      <c r="AO291" s="354"/>
      <c r="AP291" s="18"/>
      <c r="AQ291" s="18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M292" s="18"/>
      <c r="AN292" s="18"/>
      <c r="AO292" s="354"/>
      <c r="AP292" s="18"/>
      <c r="AQ292" s="18"/>
      <c r="AV292" s="41" t="s">
        <v>178</v>
      </c>
      <c r="AW292" s="212"/>
      <c r="AX292" s="3"/>
      <c r="AY292" s="171">
        <v>5319.05</v>
      </c>
      <c r="AZ292" s="239" t="s">
        <v>1959</v>
      </c>
      <c r="BA292" t="s">
        <v>1882</v>
      </c>
      <c r="BB292" s="18"/>
      <c r="BC292"/>
      <c r="BE292" s="41" t="s">
        <v>2018</v>
      </c>
      <c r="BF292" s="3"/>
      <c r="BG292" s="339"/>
      <c r="BH292" s="171">
        <v>17329.299999999996</v>
      </c>
      <c r="BI292" s="239" t="s">
        <v>2458</v>
      </c>
      <c r="BJ292" t="s">
        <v>1882</v>
      </c>
      <c r="BN292" s="278" t="s">
        <v>2040</v>
      </c>
      <c r="BO292" s="63"/>
      <c r="BP292" s="63"/>
      <c r="BQ292" s="171">
        <v>20032.000000000062</v>
      </c>
      <c r="BR292" s="239" t="s">
        <v>4744</v>
      </c>
      <c r="BS292" t="s">
        <v>1882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M293" s="356"/>
      <c r="AN293" s="18"/>
      <c r="AO293" s="354"/>
      <c r="AP293" s="18"/>
      <c r="AQ293" s="18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60"/>
      <c r="V294" s="50"/>
      <c r="W294" s="50"/>
      <c r="X294" s="335"/>
      <c r="Y294" s="50"/>
      <c r="Z294" s="50"/>
      <c r="AB294" s="50"/>
      <c r="AG294" s="50"/>
      <c r="AH294" s="18"/>
      <c r="AM294" s="18"/>
      <c r="AN294" s="18"/>
      <c r="AO294" s="354"/>
      <c r="AP294" s="18"/>
      <c r="AQ294" s="18"/>
      <c r="AV294" s="41" t="s">
        <v>179</v>
      </c>
      <c r="AX294" s="3"/>
      <c r="AY294" s="171">
        <v>0</v>
      </c>
      <c r="AZ294" s="239" t="s">
        <v>1960</v>
      </c>
      <c r="BA294"/>
      <c r="BB294" s="18"/>
      <c r="BC294"/>
      <c r="BE294" s="40" t="s">
        <v>1646</v>
      </c>
      <c r="BF294" s="9"/>
      <c r="BG294" s="339"/>
      <c r="BH294" s="171">
        <v>11163.374999999924</v>
      </c>
      <c r="BI294" s="239" t="s">
        <v>2459</v>
      </c>
      <c r="BJ294" t="s">
        <v>1883</v>
      </c>
      <c r="BN294" s="278" t="s">
        <v>2045</v>
      </c>
      <c r="BO294" s="63"/>
      <c r="BP294" s="63"/>
      <c r="BQ294" s="171">
        <v>18661.19999999995</v>
      </c>
      <c r="BR294" s="239" t="s">
        <v>4745</v>
      </c>
      <c r="BS294" t="s">
        <v>1883</v>
      </c>
    </row>
    <row r="295" spans="15:71" ht="18">
      <c r="O295" s="50"/>
      <c r="P295" s="50"/>
      <c r="T295" s="50"/>
      <c r="U295" s="460"/>
      <c r="V295" s="50"/>
      <c r="W295" s="50"/>
      <c r="X295" s="335"/>
      <c r="Y295" s="50"/>
      <c r="Z295" s="50"/>
      <c r="AB295" s="50"/>
      <c r="AG295" s="50"/>
      <c r="AH295" s="18"/>
      <c r="AM295" s="352"/>
      <c r="AN295" s="18"/>
      <c r="AO295" s="354"/>
      <c r="AP295" s="18"/>
      <c r="AQ295" s="18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M296" s="18"/>
      <c r="AN296" s="18"/>
      <c r="AO296" s="354"/>
      <c r="AP296" s="18"/>
      <c r="AQ296" s="18"/>
      <c r="AX296" s="18"/>
      <c r="AY296"/>
      <c r="AZ296" s="18"/>
      <c r="BA296"/>
      <c r="BB296" s="18"/>
      <c r="BC296"/>
      <c r="BE296" s="84" t="s">
        <v>1663</v>
      </c>
      <c r="BF296" s="4"/>
      <c r="BG296" s="339"/>
      <c r="BH296" s="171">
        <v>10004.324999999946</v>
      </c>
      <c r="BI296" s="239" t="s">
        <v>2460</v>
      </c>
      <c r="BJ296" s="3" t="s">
        <v>2413</v>
      </c>
      <c r="BN296" s="278" t="s">
        <v>2065</v>
      </c>
      <c r="BO296" s="63"/>
      <c r="BP296" s="63"/>
      <c r="BQ296" s="171">
        <v>17630.999999999989</v>
      </c>
      <c r="BR296" s="239" t="s">
        <v>4746</v>
      </c>
      <c r="BS296" s="3" t="s">
        <v>2413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M297" s="18"/>
      <c r="AN297" s="18"/>
      <c r="AO297" s="354"/>
      <c r="AP297" s="18"/>
      <c r="AQ297" s="18"/>
      <c r="AV297" s="352"/>
      <c r="AW297" s="18"/>
      <c r="AX297" s="354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M298" s="18"/>
      <c r="AN298" s="18"/>
      <c r="AO298" s="354"/>
      <c r="AP298" s="18"/>
      <c r="AQ298" s="18"/>
      <c r="AV298" s="355"/>
      <c r="AW298" s="18"/>
      <c r="AX298" s="354"/>
      <c r="AZ298" s="18"/>
      <c r="BA298"/>
      <c r="BB298" s="18"/>
      <c r="BC298"/>
      <c r="BE298" s="84" t="s">
        <v>1656</v>
      </c>
      <c r="BF298" s="4"/>
      <c r="BG298" s="339"/>
      <c r="BH298" s="171">
        <v>9930.9750000000095</v>
      </c>
      <c r="BI298" s="239" t="s">
        <v>2461</v>
      </c>
      <c r="BJ298" s="3" t="s">
        <v>2414</v>
      </c>
      <c r="BN298" s="278" t="s">
        <v>2039</v>
      </c>
      <c r="BO298" s="63"/>
      <c r="BP298" s="63"/>
      <c r="BQ298" s="171">
        <v>15996.699999999988</v>
      </c>
      <c r="BR298" s="239" t="s">
        <v>4747</v>
      </c>
      <c r="BS298" s="3" t="s">
        <v>2414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M299" s="352"/>
      <c r="AN299" s="18"/>
      <c r="AO299" s="354"/>
      <c r="AP299" s="18"/>
      <c r="AQ299" s="18"/>
      <c r="AV299" s="18"/>
      <c r="AW299" s="18"/>
      <c r="AX299" s="354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M300" s="352"/>
      <c r="AN300" s="18"/>
      <c r="AO300" s="354"/>
      <c r="AP300" s="18"/>
      <c r="AQ300" s="18"/>
      <c r="AV300" s="352"/>
      <c r="AW300" s="18"/>
      <c r="AX300" s="354"/>
      <c r="AZ300" s="18"/>
      <c r="BA300"/>
      <c r="BB300" s="18"/>
      <c r="BC300"/>
      <c r="BE300" s="84" t="s">
        <v>1655</v>
      </c>
      <c r="BF300" s="4"/>
      <c r="BG300" s="339"/>
      <c r="BH300" s="171">
        <v>9693.4500000000153</v>
      </c>
      <c r="BI300" s="1" t="s">
        <v>2462</v>
      </c>
      <c r="BJ300" s="3" t="s">
        <v>2415</v>
      </c>
      <c r="BN300" s="278" t="s">
        <v>2068</v>
      </c>
      <c r="BO300" s="63"/>
      <c r="BP300" s="63"/>
      <c r="BQ300" s="171">
        <v>15300.000000000095</v>
      </c>
      <c r="BR300" s="239" t="s">
        <v>4748</v>
      </c>
      <c r="BS300" s="3" t="s">
        <v>2415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M301" s="356"/>
      <c r="AN301" s="18"/>
      <c r="AO301" s="354"/>
      <c r="AP301" s="18"/>
      <c r="AQ301" s="18"/>
      <c r="AV301" s="355"/>
      <c r="AW301" s="18"/>
      <c r="AX301" s="354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M302" s="18"/>
      <c r="AN302" s="18"/>
      <c r="AO302" s="354"/>
      <c r="AP302" s="18"/>
      <c r="AQ302" s="18"/>
      <c r="AV302" s="355"/>
      <c r="AW302" s="18"/>
      <c r="AX302" s="354"/>
      <c r="AZ302" s="18"/>
      <c r="BA302"/>
      <c r="BB302" s="18"/>
      <c r="BC302"/>
      <c r="BE302" s="84" t="s">
        <v>1681</v>
      </c>
      <c r="BF302" s="4"/>
      <c r="BG302" s="339"/>
      <c r="BH302" s="171">
        <v>9576.3000000000357</v>
      </c>
      <c r="BI302" s="239" t="s">
        <v>2463</v>
      </c>
      <c r="BJ302" s="3" t="s">
        <v>2416</v>
      </c>
      <c r="BN302" s="278" t="s">
        <v>2019</v>
      </c>
      <c r="BO302" s="213"/>
      <c r="BP302" s="63"/>
      <c r="BQ302" s="171">
        <v>14912.324999999861</v>
      </c>
      <c r="BR302" s="239" t="s">
        <v>4749</v>
      </c>
      <c r="BS302" s="3" t="s">
        <v>2416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M303" s="18"/>
      <c r="AN303" s="18"/>
      <c r="AO303" s="354"/>
      <c r="AP303" s="18"/>
      <c r="AQ303" s="18"/>
      <c r="AV303" s="352"/>
      <c r="AW303" s="18"/>
      <c r="AX303" s="354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M304" s="352"/>
      <c r="AN304" s="18"/>
      <c r="AO304" s="354"/>
      <c r="AP304" s="18"/>
      <c r="AQ304" s="18"/>
      <c r="AV304" s="352"/>
      <c r="AW304" s="18"/>
      <c r="AX304" s="354"/>
      <c r="AZ304" s="18"/>
      <c r="BA304"/>
      <c r="BB304" s="18"/>
      <c r="BC304"/>
      <c r="BE304" s="40" t="s">
        <v>775</v>
      </c>
      <c r="BF304" s="3"/>
      <c r="BG304" s="339"/>
      <c r="BH304" s="171">
        <v>9239.7749999999633</v>
      </c>
      <c r="BI304" s="239" t="s">
        <v>1942</v>
      </c>
      <c r="BJ304" s="3" t="s">
        <v>2417</v>
      </c>
      <c r="BN304" s="278" t="s">
        <v>2067</v>
      </c>
      <c r="BO304" s="63"/>
      <c r="BP304" s="63"/>
      <c r="BQ304" s="171">
        <v>14828.250000000113</v>
      </c>
      <c r="BR304" s="239" t="s">
        <v>4750</v>
      </c>
      <c r="BS304" s="3" t="s">
        <v>2417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M305" s="352"/>
      <c r="AN305" s="18"/>
      <c r="AO305" s="354"/>
      <c r="AP305" s="18"/>
      <c r="AQ305" s="18"/>
      <c r="AV305" s="352"/>
      <c r="AW305" s="18"/>
      <c r="AX305" s="354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M306" s="356"/>
      <c r="AN306" s="18"/>
      <c r="AO306" s="354"/>
      <c r="AP306" s="18"/>
      <c r="AQ306" s="18"/>
      <c r="AV306" s="355"/>
      <c r="AW306" s="18"/>
      <c r="AX306" s="354"/>
      <c r="AZ306" s="18"/>
      <c r="BA306"/>
      <c r="BB306" s="18"/>
      <c r="BC306"/>
      <c r="BE306" s="84" t="s">
        <v>1653</v>
      </c>
      <c r="BF306" s="4"/>
      <c r="BG306" s="339"/>
      <c r="BH306" s="171">
        <v>8487.3750000000709</v>
      </c>
      <c r="BI306" s="239" t="s">
        <v>2464</v>
      </c>
      <c r="BJ306" s="3" t="s">
        <v>2418</v>
      </c>
      <c r="BN306" s="278" t="s">
        <v>2041</v>
      </c>
      <c r="BO306" s="63"/>
      <c r="BP306" s="63"/>
      <c r="BQ306" s="171">
        <v>14402.500000000065</v>
      </c>
      <c r="BR306" s="239" t="s">
        <v>4751</v>
      </c>
      <c r="BS306" s="3" t="s">
        <v>2418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M307" s="356"/>
      <c r="AN307" s="18"/>
      <c r="AO307" s="354"/>
      <c r="AP307" s="18"/>
      <c r="AQ307" s="18"/>
      <c r="AV307" s="18"/>
      <c r="AW307" s="18"/>
      <c r="AX307" s="354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M308" s="356"/>
      <c r="AN308" s="18"/>
      <c r="AO308" s="354"/>
      <c r="AP308" s="18"/>
      <c r="AQ308" s="18"/>
      <c r="AV308" s="352"/>
      <c r="AW308" s="18"/>
      <c r="AX308" s="354"/>
      <c r="AZ308" s="18"/>
      <c r="BA308"/>
      <c r="BB308" s="18"/>
      <c r="BC308"/>
      <c r="BE308" s="40" t="s">
        <v>785</v>
      </c>
      <c r="BF308" s="3"/>
      <c r="BG308" s="339"/>
      <c r="BH308" s="171">
        <v>8212.7999999999884</v>
      </c>
      <c r="BI308" s="239" t="s">
        <v>2465</v>
      </c>
      <c r="BJ308" s="3" t="s">
        <v>2419</v>
      </c>
      <c r="BN308" s="278" t="s">
        <v>29</v>
      </c>
      <c r="BO308" s="103"/>
      <c r="BP308" s="63"/>
      <c r="BQ308" s="171">
        <v>13427.962499999976</v>
      </c>
      <c r="BR308" s="239" t="s">
        <v>4752</v>
      </c>
      <c r="BS308" s="3" t="s">
        <v>2419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M309" s="352"/>
      <c r="AN309" s="18"/>
      <c r="AO309" s="354"/>
      <c r="AP309" s="18"/>
      <c r="AQ309" s="18"/>
      <c r="AV309" s="18"/>
      <c r="AW309" s="18"/>
      <c r="AX309" s="354"/>
      <c r="AZ309" s="18"/>
      <c r="BA309"/>
      <c r="BB309" s="18"/>
      <c r="BC309"/>
      <c r="BE309" s="49">
        <v>2019</v>
      </c>
      <c r="BH309" s="89"/>
      <c r="BJ309" s="3"/>
      <c r="BN309" s="49" t="s">
        <v>3148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M310" s="18"/>
      <c r="AN310" s="18"/>
      <c r="AO310" s="354"/>
      <c r="AP310" s="18"/>
      <c r="AQ310" s="18"/>
      <c r="AV310" s="352"/>
      <c r="AW310" s="18"/>
      <c r="AX310" s="354"/>
      <c r="AZ310" s="18"/>
      <c r="BA310"/>
      <c r="BB310" s="18"/>
      <c r="BC310"/>
      <c r="BE310" s="40" t="s">
        <v>164</v>
      </c>
      <c r="BF310" s="213"/>
      <c r="BG310" s="339"/>
      <c r="BH310" s="171">
        <v>4868.0874999999996</v>
      </c>
      <c r="BI310" s="239" t="s">
        <v>2466</v>
      </c>
      <c r="BJ310" s="3" t="s">
        <v>2420</v>
      </c>
      <c r="BN310" s="63" t="s">
        <v>745</v>
      </c>
      <c r="BO310" s="103"/>
      <c r="BP310" s="63"/>
      <c r="BQ310" s="171">
        <v>13191.737499999999</v>
      </c>
      <c r="BR310" s="239" t="s">
        <v>4753</v>
      </c>
      <c r="BS310" s="3" t="s">
        <v>2420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M311" s="352"/>
      <c r="AN311" s="18"/>
      <c r="AO311" s="354"/>
      <c r="AP311" s="18"/>
      <c r="AQ311" s="18"/>
      <c r="AV311" s="18"/>
      <c r="AW311" s="18"/>
      <c r="AX311" s="354"/>
      <c r="AZ311" s="18"/>
      <c r="BA311"/>
      <c r="BB311" s="18"/>
      <c r="BC311"/>
      <c r="BE311" s="48">
        <v>2018</v>
      </c>
      <c r="BH311" s="171"/>
      <c r="BJ311" s="3"/>
      <c r="BN311" s="49" t="s">
        <v>1747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M312" s="18"/>
      <c r="AN312" s="18"/>
      <c r="AO312" s="354"/>
      <c r="AP312" s="18"/>
      <c r="AQ312" s="18"/>
      <c r="AV312" s="352"/>
      <c r="AW312" s="18"/>
      <c r="AX312" s="354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2421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4754</v>
      </c>
      <c r="BS312" s="3" t="s">
        <v>4761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M313" s="18"/>
      <c r="AN313" s="18"/>
      <c r="AO313" s="354"/>
      <c r="AP313" s="18"/>
      <c r="AQ313" s="18"/>
      <c r="AV313" s="18"/>
      <c r="AW313" s="18"/>
      <c r="AX313" s="354"/>
      <c r="AZ313" s="18"/>
      <c r="BA313"/>
      <c r="BB313" s="18"/>
      <c r="BC313"/>
      <c r="BE313" s="49"/>
      <c r="BG313" s="18"/>
      <c r="BH313" s="89"/>
      <c r="BJ313" s="3"/>
      <c r="BN313" s="48" t="s">
        <v>1746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M314" s="18"/>
      <c r="AN314" s="18"/>
      <c r="AO314" s="354"/>
      <c r="AP314" s="18"/>
      <c r="AQ314" s="18"/>
      <c r="AV314" s="352"/>
      <c r="AW314" s="18"/>
      <c r="AX314" s="354"/>
      <c r="AZ314" s="18"/>
      <c r="BA314"/>
      <c r="BB314" s="18"/>
      <c r="BC314"/>
      <c r="BE314" s="41"/>
      <c r="BH314" s="171"/>
      <c r="BJ314" s="3"/>
      <c r="BN314" s="63" t="s">
        <v>770</v>
      </c>
      <c r="BO314" s="103"/>
      <c r="BP314" s="63"/>
      <c r="BQ314" s="171">
        <v>11955.437500000018</v>
      </c>
      <c r="BR314" s="239" t="s">
        <v>2456</v>
      </c>
      <c r="BS314" s="3" t="s">
        <v>4762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M315" s="18"/>
      <c r="AN315" s="18"/>
      <c r="AO315" s="354"/>
      <c r="AP315" s="18"/>
      <c r="AQ315" s="18"/>
      <c r="AV315" s="352"/>
      <c r="AW315" s="18"/>
      <c r="AX315" s="354"/>
      <c r="AZ315" s="18"/>
      <c r="BA315"/>
      <c r="BB315" s="18"/>
      <c r="BC315"/>
      <c r="BE315" s="352"/>
      <c r="BF315" s="18"/>
      <c r="BG315" s="354"/>
      <c r="BH315" s="18"/>
      <c r="BI315" s="18"/>
      <c r="BN315" s="49" t="s">
        <v>1747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M316" s="18"/>
      <c r="AN316" s="18"/>
      <c r="AO316" s="354"/>
      <c r="AP316" s="18"/>
      <c r="AQ316" s="18"/>
      <c r="AV316" s="352"/>
      <c r="AW316" s="18"/>
      <c r="AX316" s="354"/>
      <c r="AZ316" s="18"/>
      <c r="BA316"/>
      <c r="BB316" s="18"/>
      <c r="BC316"/>
      <c r="BE316" s="355"/>
      <c r="BF316" s="18"/>
      <c r="BG316" s="354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4755</v>
      </c>
      <c r="BS316" s="3" t="s">
        <v>4763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M317" s="356"/>
      <c r="AN317" s="18"/>
      <c r="AO317" s="354"/>
      <c r="AP317" s="18"/>
      <c r="AQ317" s="18"/>
      <c r="AV317" s="355"/>
      <c r="AW317" s="18"/>
      <c r="AX317" s="354"/>
      <c r="AZ317" s="18"/>
      <c r="BA317"/>
      <c r="BB317" s="18"/>
      <c r="BC317"/>
      <c r="BE317" s="18"/>
      <c r="BF317" s="18"/>
      <c r="BG317" s="354"/>
      <c r="BH317" s="18"/>
      <c r="BI317" s="18"/>
      <c r="BN317" s="49" t="s">
        <v>1746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M318" s="18"/>
      <c r="AN318" s="18"/>
      <c r="AO318" s="354"/>
      <c r="AP318" s="18"/>
      <c r="AQ318" s="18"/>
      <c r="AV318" s="18"/>
      <c r="AW318" s="18"/>
      <c r="AX318" s="354"/>
      <c r="AZ318" s="18"/>
      <c r="BA318"/>
      <c r="BB318" s="18"/>
      <c r="BC318"/>
      <c r="BE318" s="352"/>
      <c r="BF318" s="18"/>
      <c r="BG318" s="354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4756</v>
      </c>
      <c r="BS318" s="3" t="s">
        <v>4764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M319" s="352"/>
      <c r="AN319" s="18"/>
      <c r="AO319" s="354"/>
      <c r="AP319" s="18"/>
      <c r="AQ319" s="18"/>
      <c r="AV319" s="352"/>
      <c r="AW319" s="18"/>
      <c r="AX319" s="354"/>
      <c r="AZ319" s="18"/>
      <c r="BA319"/>
      <c r="BB319" s="18"/>
      <c r="BC319"/>
      <c r="BE319" s="355"/>
      <c r="BF319" s="18"/>
      <c r="BG319" s="354"/>
      <c r="BH319" s="18"/>
      <c r="BI319" s="18"/>
      <c r="BN319" s="49" t="s">
        <v>1746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M320" s="18"/>
      <c r="AN320" s="18"/>
      <c r="AO320" s="354"/>
      <c r="AP320" s="18"/>
      <c r="AQ320" s="18"/>
      <c r="AV320" s="18"/>
      <c r="AW320" s="18"/>
      <c r="AX320" s="354"/>
      <c r="AZ320" s="18"/>
      <c r="BA320"/>
      <c r="BB320" s="18"/>
      <c r="BC320"/>
      <c r="BE320" s="355"/>
      <c r="BF320" s="18"/>
      <c r="BG320" s="354"/>
      <c r="BH320" s="18"/>
      <c r="BI320" s="18"/>
      <c r="BN320" s="63" t="s">
        <v>1646</v>
      </c>
      <c r="BO320" s="63"/>
      <c r="BP320" s="63"/>
      <c r="BQ320" s="171">
        <v>7442.2499999999482</v>
      </c>
      <c r="BR320" s="239" t="s">
        <v>2459</v>
      </c>
      <c r="BS320" s="3" t="s">
        <v>4765</v>
      </c>
    </row>
    <row r="321" spans="20:71" ht="18" customHeight="1">
      <c r="T321" s="50"/>
      <c r="U321" s="28"/>
      <c r="V321" s="50"/>
      <c r="W321" s="509"/>
      <c r="AB321" s="50"/>
      <c r="AG321" s="50"/>
      <c r="AH321" s="18"/>
      <c r="AM321" s="18"/>
      <c r="AN321" s="18"/>
      <c r="AO321" s="354"/>
      <c r="AP321" s="18"/>
      <c r="AQ321" s="18"/>
      <c r="AV321" s="352"/>
      <c r="AW321" s="18"/>
      <c r="AX321" s="354"/>
      <c r="AZ321" s="18"/>
      <c r="BA321"/>
      <c r="BB321" s="18"/>
      <c r="BC321"/>
      <c r="BE321" s="352"/>
      <c r="BF321" s="18"/>
      <c r="BG321" s="354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9"/>
      <c r="AB322" s="50"/>
      <c r="AG322" s="50"/>
      <c r="AH322" s="18"/>
      <c r="AM322" s="352"/>
      <c r="AN322" s="18"/>
      <c r="AO322" s="354"/>
      <c r="AP322" s="18"/>
      <c r="AQ322" s="18"/>
      <c r="AV322" s="18"/>
      <c r="AW322" s="18"/>
      <c r="AX322" s="354"/>
      <c r="AZ322" s="18"/>
      <c r="BA322"/>
      <c r="BB322" s="18"/>
      <c r="BC322"/>
      <c r="BE322" s="352"/>
      <c r="BF322" s="18"/>
      <c r="BG322" s="354"/>
      <c r="BH322" s="18"/>
      <c r="BI322" s="18"/>
      <c r="BN322" s="219" t="s">
        <v>1663</v>
      </c>
      <c r="BO322" s="63"/>
      <c r="BP322" s="63"/>
      <c r="BQ322" s="171">
        <v>6669.5499999999638</v>
      </c>
      <c r="BR322" s="239" t="s">
        <v>4757</v>
      </c>
      <c r="BS322" s="3" t="s">
        <v>4766</v>
      </c>
    </row>
    <row r="323" spans="20:71" ht="18" customHeight="1">
      <c r="T323" s="50"/>
      <c r="U323" s="28"/>
      <c r="V323" s="50"/>
      <c r="W323" s="509"/>
      <c r="AB323" s="50"/>
      <c r="AG323" s="50"/>
      <c r="AH323" s="18"/>
      <c r="AM323" s="352"/>
      <c r="AN323" s="18"/>
      <c r="AO323" s="354"/>
      <c r="AP323" s="18"/>
      <c r="AQ323" s="18"/>
      <c r="AV323" s="352"/>
      <c r="AW323" s="18"/>
      <c r="AX323" s="354"/>
      <c r="AZ323" s="18"/>
      <c r="BA323"/>
      <c r="BB323" s="18"/>
      <c r="BC323"/>
      <c r="BE323" s="352"/>
      <c r="BF323" s="18"/>
      <c r="BG323" s="354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9"/>
      <c r="AB324" s="50"/>
      <c r="AG324" s="50"/>
      <c r="AH324" s="18"/>
      <c r="AM324" s="18"/>
      <c r="AN324" s="18"/>
      <c r="AO324" s="354"/>
      <c r="AP324" s="18"/>
      <c r="AQ324" s="18"/>
      <c r="AV324" s="352"/>
      <c r="AW324" s="18"/>
      <c r="AX324" s="354"/>
      <c r="AZ324" s="18"/>
      <c r="BA324"/>
      <c r="BB324" s="18"/>
      <c r="BC324"/>
      <c r="BE324" s="355"/>
      <c r="BF324" s="18"/>
      <c r="BG324" s="354"/>
      <c r="BH324" s="18"/>
      <c r="BI324" s="18"/>
      <c r="BN324" s="219" t="s">
        <v>1656</v>
      </c>
      <c r="BO324" s="63"/>
      <c r="BP324" s="63"/>
      <c r="BQ324" s="171">
        <v>6620.650000000006</v>
      </c>
      <c r="BR324" s="239" t="s">
        <v>2461</v>
      </c>
      <c r="BS324" s="3" t="s">
        <v>4767</v>
      </c>
    </row>
    <row r="325" spans="20:71" ht="18" customHeight="1">
      <c r="AB325" s="50"/>
      <c r="AG325" s="50"/>
      <c r="AH325" s="18"/>
      <c r="AM325" s="352"/>
      <c r="AN325" s="18"/>
      <c r="AO325" s="354"/>
      <c r="AP325" s="18"/>
      <c r="AQ325" s="18"/>
      <c r="AV325" s="352"/>
      <c r="AW325" s="18"/>
      <c r="AX325" s="354"/>
      <c r="AZ325" s="18"/>
      <c r="BA325"/>
      <c r="BB325" s="18"/>
      <c r="BC325"/>
      <c r="BE325" s="18"/>
      <c r="BF325" s="18"/>
      <c r="BG325" s="354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M326" s="352"/>
      <c r="AN326" s="18"/>
      <c r="AO326" s="354"/>
      <c r="AP326" s="18"/>
      <c r="AQ326" s="18"/>
      <c r="AV326" s="18"/>
      <c r="AW326" s="18"/>
      <c r="AX326" s="354"/>
      <c r="AZ326" s="18"/>
      <c r="BA326"/>
      <c r="BB326" s="18"/>
      <c r="BC326"/>
      <c r="BE326" s="352"/>
      <c r="BF326" s="18"/>
      <c r="BG326" s="354"/>
      <c r="BH326" s="18"/>
      <c r="BI326" s="18"/>
      <c r="BN326" s="219" t="s">
        <v>1655</v>
      </c>
      <c r="BO326" s="63"/>
      <c r="BP326" s="63"/>
      <c r="BQ326" s="171">
        <v>6462.3000000000111</v>
      </c>
      <c r="BR326" s="239" t="s">
        <v>4758</v>
      </c>
      <c r="BS326" s="3" t="s">
        <v>4768</v>
      </c>
    </row>
    <row r="327" spans="20:71" ht="18" customHeight="1">
      <c r="AB327" s="50"/>
      <c r="AG327" s="50"/>
      <c r="AH327" s="18"/>
      <c r="AM327" s="352"/>
      <c r="AN327" s="18"/>
      <c r="AO327" s="354"/>
      <c r="AP327" s="18"/>
      <c r="AQ327" s="18"/>
      <c r="AV327" s="18"/>
      <c r="AW327" s="18"/>
      <c r="AX327" s="354"/>
      <c r="AZ327" s="18"/>
      <c r="BA327"/>
      <c r="BB327" s="18"/>
      <c r="BC327"/>
      <c r="BE327" s="18"/>
      <c r="BF327" s="18"/>
      <c r="BG327" s="354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M328" s="18"/>
      <c r="AN328" s="18"/>
      <c r="AO328" s="354"/>
      <c r="AP328" s="18"/>
      <c r="AQ328" s="18"/>
      <c r="AV328" s="355"/>
      <c r="AW328" s="18"/>
      <c r="AX328" s="354"/>
      <c r="AZ328" s="18"/>
      <c r="BA328"/>
      <c r="BB328" s="18"/>
      <c r="BC328"/>
      <c r="BE328" s="352"/>
      <c r="BF328" s="18"/>
      <c r="BG328" s="354"/>
      <c r="BH328" s="18"/>
      <c r="BI328" s="18"/>
      <c r="BN328" s="219" t="s">
        <v>1681</v>
      </c>
      <c r="BO328" s="63"/>
      <c r="BP328" s="63"/>
      <c r="BQ328" s="171">
        <v>6384.2000000000244</v>
      </c>
      <c r="BR328" s="239" t="s">
        <v>2463</v>
      </c>
      <c r="BS328" s="3" t="s">
        <v>4769</v>
      </c>
    </row>
    <row r="329" spans="20:71" ht="18" customHeight="1">
      <c r="AB329" s="50"/>
      <c r="AG329" s="50"/>
      <c r="AH329" s="18"/>
      <c r="AM329" s="18"/>
      <c r="AN329" s="18"/>
      <c r="AO329" s="354"/>
      <c r="AP329" s="18"/>
      <c r="AQ329" s="18"/>
      <c r="AV329" s="18"/>
      <c r="AW329" s="18"/>
      <c r="AX329" s="354"/>
      <c r="AZ329" s="18"/>
      <c r="BA329"/>
      <c r="BB329" s="18"/>
      <c r="BC329"/>
      <c r="BE329" s="18"/>
      <c r="BF329" s="18"/>
      <c r="BG329" s="354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M330" s="18"/>
      <c r="AN330" s="18"/>
      <c r="AO330" s="354"/>
      <c r="AP330" s="18"/>
      <c r="AQ330" s="18"/>
      <c r="AV330" s="352"/>
      <c r="AW330" s="18"/>
      <c r="AX330" s="354"/>
      <c r="AZ330" s="18"/>
      <c r="BA330"/>
      <c r="BB330" s="18"/>
      <c r="BC330"/>
      <c r="BE330" s="352"/>
      <c r="BF330" s="18"/>
      <c r="BG330" s="354"/>
      <c r="BH330" s="18"/>
      <c r="BI330" s="18"/>
      <c r="BN330" s="219" t="s">
        <v>1653</v>
      </c>
      <c r="BO330" s="63"/>
      <c r="BP330" s="63"/>
      <c r="BQ330" s="171">
        <v>5658.2500000000473</v>
      </c>
      <c r="BR330" s="239" t="s">
        <v>4759</v>
      </c>
      <c r="BS330" s="3" t="s">
        <v>4770</v>
      </c>
    </row>
    <row r="331" spans="20:71" ht="18" customHeight="1">
      <c r="AB331" s="50"/>
      <c r="AG331" s="50"/>
      <c r="AH331" s="18"/>
      <c r="AM331" s="352"/>
      <c r="AN331" s="18"/>
      <c r="AO331" s="354"/>
      <c r="AP331" s="18"/>
      <c r="AQ331" s="18"/>
      <c r="AV331" s="18"/>
      <c r="AW331" s="18"/>
      <c r="AX331" s="354"/>
      <c r="AZ331" s="18"/>
      <c r="BA331"/>
      <c r="BB331" s="18"/>
      <c r="BC331"/>
      <c r="BE331" s="18"/>
      <c r="BF331" s="18"/>
      <c r="BG331" s="354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N332" s="352"/>
      <c r="AO332" s="18"/>
      <c r="AP332" s="354"/>
      <c r="AQ332" s="18"/>
      <c r="AR332" s="18"/>
      <c r="AW332" s="18"/>
      <c r="AX332" s="18"/>
      <c r="AY332" s="354"/>
      <c r="AZ332" s="18"/>
      <c r="BF332" s="352"/>
      <c r="BG332" s="18"/>
      <c r="BH332" s="354"/>
      <c r="BI332" s="18"/>
      <c r="BJ332" s="18"/>
      <c r="BN332" s="63" t="s">
        <v>775</v>
      </c>
      <c r="BO332" s="63"/>
      <c r="BP332" s="63"/>
      <c r="BQ332" s="171">
        <v>4619.8874999999816</v>
      </c>
      <c r="BR332" s="239" t="s">
        <v>1942</v>
      </c>
      <c r="BS332" s="3" t="s">
        <v>4771</v>
      </c>
    </row>
    <row r="333" spans="20:71" ht="18" customHeight="1">
      <c r="AB333" s="50"/>
      <c r="AG333" s="50"/>
      <c r="AH333" s="18"/>
      <c r="AN333" s="18"/>
      <c r="AO333" s="18"/>
      <c r="AP333" s="354"/>
      <c r="AQ333" s="18"/>
      <c r="AR333" s="18"/>
      <c r="AW333" s="18"/>
      <c r="AX333" s="18"/>
      <c r="AY333" s="354"/>
      <c r="AZ333" s="18"/>
      <c r="BF333" s="352"/>
      <c r="BG333" s="18"/>
      <c r="BH333" s="354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N334" s="356"/>
      <c r="AO334" s="18"/>
      <c r="AP334" s="354"/>
      <c r="AQ334" s="18"/>
      <c r="AR334" s="18"/>
      <c r="AW334" s="352"/>
      <c r="AX334" s="18"/>
      <c r="AY334" s="354"/>
      <c r="AZ334" s="18"/>
      <c r="BF334" s="352"/>
      <c r="BG334" s="18"/>
      <c r="BH334" s="354"/>
      <c r="BI334" s="18"/>
      <c r="BJ334" s="18"/>
      <c r="BN334" s="63" t="s">
        <v>785</v>
      </c>
      <c r="BO334" s="63"/>
      <c r="BP334" s="63"/>
      <c r="BQ334" s="171">
        <v>4106.3999999999942</v>
      </c>
      <c r="BR334" s="239" t="s">
        <v>1902</v>
      </c>
      <c r="BS334" s="3" t="s">
        <v>4772</v>
      </c>
    </row>
    <row r="335" spans="20:71" ht="18" customHeight="1">
      <c r="AN335" s="352"/>
      <c r="AO335" s="18"/>
      <c r="AP335" s="354"/>
      <c r="AQ335" s="18"/>
      <c r="AR335" s="18"/>
      <c r="AW335" s="352"/>
      <c r="AX335" s="18"/>
      <c r="AY335" s="354"/>
      <c r="AZ335" s="18"/>
      <c r="BF335" s="355"/>
      <c r="BG335" s="18"/>
      <c r="BH335" s="354"/>
      <c r="BI335" s="18"/>
      <c r="BJ335" s="18"/>
      <c r="BN335" s="49">
        <v>2019</v>
      </c>
      <c r="BQ335" s="89"/>
    </row>
    <row r="336" spans="20:71" ht="18" customHeight="1">
      <c r="AN336" s="352"/>
      <c r="AO336" s="18"/>
      <c r="AP336" s="354"/>
      <c r="AQ336" s="18"/>
      <c r="AR336" s="18"/>
      <c r="AW336" s="355"/>
      <c r="AX336" s="18"/>
      <c r="AY336" s="354"/>
      <c r="AZ336" s="18"/>
      <c r="BF336" s="18"/>
      <c r="BG336" s="18"/>
      <c r="BH336" s="354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4760</v>
      </c>
      <c r="BS336" s="59"/>
    </row>
    <row r="337" spans="40:62" ht="18" customHeight="1">
      <c r="AN337" s="18"/>
      <c r="AO337" s="18"/>
      <c r="AP337" s="354"/>
      <c r="AQ337" s="18"/>
      <c r="AR337" s="18"/>
      <c r="AW337" s="18"/>
      <c r="AX337" s="18"/>
      <c r="AY337" s="354"/>
      <c r="AZ337" s="18"/>
      <c r="BF337" s="352"/>
      <c r="BG337" s="18"/>
      <c r="BH337" s="354"/>
      <c r="BI337" s="18"/>
      <c r="BJ337" s="18"/>
    </row>
    <row r="338" spans="40:62" ht="18" customHeight="1">
      <c r="AN338" s="356"/>
      <c r="AO338" s="18"/>
      <c r="AP338" s="354"/>
      <c r="AQ338" s="18"/>
      <c r="AR338" s="18"/>
      <c r="AW338" s="18"/>
      <c r="AX338" s="18"/>
      <c r="AY338" s="354"/>
      <c r="AZ338" s="18"/>
      <c r="BF338" s="18"/>
      <c r="BG338" s="18"/>
      <c r="BH338" s="354"/>
      <c r="BI338" s="18"/>
      <c r="BJ338" s="18"/>
    </row>
    <row r="339" spans="40:62" ht="18" customHeight="1">
      <c r="AN339" s="18"/>
      <c r="AO339" s="18"/>
      <c r="AP339" s="354"/>
      <c r="AQ339" s="18"/>
      <c r="AR339" s="18"/>
      <c r="AW339" s="352"/>
      <c r="AX339" s="18"/>
      <c r="AY339" s="354"/>
      <c r="AZ339" s="18"/>
      <c r="BF339" s="352"/>
      <c r="BG339" s="18"/>
      <c r="BH339" s="354"/>
      <c r="BI339" s="18"/>
      <c r="BJ339" s="18"/>
    </row>
    <row r="340" spans="40:62" ht="18" customHeight="1">
      <c r="AN340" s="18"/>
      <c r="AO340" s="18"/>
      <c r="AP340" s="354"/>
      <c r="AQ340" s="18"/>
      <c r="AR340" s="18"/>
      <c r="AW340" s="352"/>
      <c r="AX340" s="18"/>
      <c r="AY340" s="354"/>
      <c r="AZ340" s="18"/>
      <c r="BF340" s="18"/>
      <c r="BG340" s="18"/>
      <c r="BH340" s="354"/>
      <c r="BI340" s="18"/>
      <c r="BJ340" s="18"/>
    </row>
    <row r="341" spans="40:62" ht="18" customHeight="1">
      <c r="AN341" s="352"/>
      <c r="AO341" s="18"/>
      <c r="AP341" s="354"/>
      <c r="AQ341" s="18"/>
      <c r="AR341" s="18"/>
      <c r="AW341" s="355"/>
      <c r="AX341" s="18"/>
      <c r="AY341" s="354"/>
      <c r="AZ341" s="18"/>
      <c r="BF341" s="352"/>
      <c r="BG341" s="18"/>
      <c r="BH341" s="354"/>
      <c r="BI341" s="18"/>
      <c r="BJ341" s="18"/>
    </row>
    <row r="342" spans="40:62" ht="18" customHeight="1">
      <c r="AW342" s="355"/>
      <c r="AX342" s="18"/>
      <c r="AY342" s="354"/>
      <c r="AZ342" s="18"/>
      <c r="BF342" s="352"/>
      <c r="BG342" s="18"/>
      <c r="BH342" s="354"/>
      <c r="BI342" s="18"/>
      <c r="BJ342" s="18"/>
    </row>
    <row r="343" spans="40:62" ht="18" customHeight="1">
      <c r="AW343" s="355"/>
      <c r="AX343" s="18"/>
      <c r="AY343" s="354"/>
      <c r="AZ343" s="18"/>
      <c r="BF343" s="352"/>
      <c r="BG343" s="18"/>
      <c r="BH343" s="354"/>
      <c r="BI343" s="18"/>
      <c r="BJ343" s="18"/>
    </row>
    <row r="344" spans="40:62" ht="18" customHeight="1">
      <c r="AW344" s="352"/>
      <c r="AX344" s="18"/>
      <c r="AY344" s="354"/>
      <c r="AZ344" s="18"/>
      <c r="BF344" s="18"/>
      <c r="BG344" s="18"/>
      <c r="BH344" s="354"/>
      <c r="BI344" s="18"/>
      <c r="BJ344" s="18"/>
    </row>
    <row r="345" spans="40:62" ht="18" customHeight="1">
      <c r="AW345" s="18"/>
      <c r="AX345" s="18"/>
      <c r="AY345" s="354"/>
      <c r="AZ345" s="18"/>
      <c r="BF345" s="18"/>
      <c r="BG345" s="18"/>
      <c r="BH345" s="354"/>
      <c r="BI345" s="18"/>
      <c r="BJ345" s="18"/>
    </row>
    <row r="346" spans="40:62" ht="18" customHeight="1">
      <c r="AW346" s="352"/>
      <c r="AX346" s="18"/>
      <c r="AY346" s="354"/>
      <c r="AZ346" s="18"/>
      <c r="BF346" s="355"/>
      <c r="BG346" s="18"/>
      <c r="BH346" s="354"/>
      <c r="BI346" s="18"/>
      <c r="BJ346" s="18"/>
    </row>
    <row r="347" spans="40:62" ht="18" customHeight="1">
      <c r="AW347" s="18"/>
      <c r="AX347" s="18"/>
      <c r="AY347" s="354"/>
      <c r="AZ347" s="18"/>
      <c r="BF347" s="18"/>
      <c r="BG347" s="18"/>
      <c r="BH347" s="354"/>
      <c r="BI347" s="18"/>
      <c r="BJ347" s="18"/>
    </row>
    <row r="348" spans="40:62" ht="18" customHeight="1">
      <c r="AW348" s="18"/>
      <c r="AX348" s="18"/>
      <c r="AY348" s="354"/>
      <c r="AZ348" s="18"/>
      <c r="BF348" s="352"/>
      <c r="BG348" s="18"/>
      <c r="BH348" s="354"/>
      <c r="BI348" s="18"/>
      <c r="BJ348" s="18"/>
    </row>
    <row r="349" spans="40:62" ht="18" customHeight="1">
      <c r="AW349" s="18"/>
      <c r="AX349" s="18"/>
      <c r="AY349" s="354"/>
      <c r="AZ349" s="18"/>
      <c r="BF349" s="18"/>
      <c r="BG349" s="18"/>
      <c r="BH349" s="354"/>
      <c r="BI349" s="18"/>
      <c r="BJ349" s="18"/>
    </row>
    <row r="350" spans="40:62" ht="18" customHeight="1">
      <c r="AW350" s="18"/>
      <c r="AX350" s="18"/>
      <c r="AY350" s="354"/>
      <c r="AZ350" s="18"/>
      <c r="BF350" s="18"/>
      <c r="BG350" s="18"/>
      <c r="BH350" s="354"/>
      <c r="BI350" s="18"/>
      <c r="BJ350" s="18"/>
    </row>
    <row r="351" spans="40:62" ht="18" customHeight="1">
      <c r="AW351" s="18"/>
      <c r="AX351" s="18"/>
      <c r="AY351" s="354"/>
      <c r="AZ351" s="18"/>
      <c r="BF351" s="18"/>
      <c r="BG351" s="18"/>
      <c r="BH351" s="354"/>
      <c r="BI351" s="18"/>
      <c r="BJ351" s="18"/>
    </row>
    <row r="352" spans="40:62" ht="18" customHeight="1">
      <c r="AW352" s="355"/>
      <c r="AX352" s="18"/>
      <c r="AY352" s="354"/>
      <c r="AZ352" s="18"/>
      <c r="BF352" s="352"/>
      <c r="BG352" s="18"/>
      <c r="BH352" s="354"/>
      <c r="BI352" s="18"/>
      <c r="BJ352" s="18"/>
    </row>
    <row r="353" spans="49:62" ht="18" customHeight="1">
      <c r="AW353" s="18"/>
      <c r="AX353" s="18"/>
      <c r="AY353" s="354"/>
      <c r="AZ353" s="18"/>
      <c r="BF353" s="352"/>
      <c r="BG353" s="18"/>
      <c r="BH353" s="354"/>
      <c r="BI353" s="18"/>
      <c r="BJ353" s="18"/>
    </row>
    <row r="354" spans="49:62" ht="18" customHeight="1">
      <c r="AW354" s="352"/>
      <c r="AX354" s="18"/>
      <c r="AY354" s="354"/>
      <c r="AZ354" s="18"/>
      <c r="BF354" s="355"/>
      <c r="BG354" s="18"/>
      <c r="BH354" s="354"/>
      <c r="BI354" s="18"/>
      <c r="BJ354" s="18"/>
    </row>
    <row r="355" spans="49:62" ht="18" customHeight="1">
      <c r="AW355" s="18"/>
      <c r="AX355" s="18"/>
      <c r="AY355" s="354"/>
      <c r="AZ355" s="18"/>
      <c r="BF355" s="18"/>
      <c r="BG355" s="18"/>
      <c r="BH355" s="354"/>
      <c r="BI355" s="18"/>
      <c r="BJ355" s="18"/>
    </row>
    <row r="356" spans="49:62" ht="18" customHeight="1">
      <c r="AW356" s="18"/>
      <c r="AX356" s="18"/>
      <c r="AY356" s="354"/>
      <c r="AZ356" s="18"/>
      <c r="BF356" s="18"/>
      <c r="BG356" s="18"/>
      <c r="BH356" s="354"/>
      <c r="BI356" s="18"/>
      <c r="BJ356" s="18"/>
    </row>
    <row r="357" spans="49:62" ht="18" customHeight="1">
      <c r="AW357" s="352"/>
      <c r="AX357" s="18"/>
      <c r="AY357" s="354"/>
      <c r="AZ357" s="18"/>
      <c r="BF357" s="352"/>
      <c r="BG357" s="18"/>
      <c r="BH357" s="354"/>
      <c r="BI357" s="18"/>
      <c r="BJ357" s="18"/>
    </row>
    <row r="358" spans="49:62" ht="18" customHeight="1">
      <c r="AW358" s="352"/>
      <c r="AX358" s="18"/>
      <c r="AY358" s="354"/>
      <c r="AZ358" s="18"/>
      <c r="BF358" s="352"/>
      <c r="BG358" s="18"/>
      <c r="BH358" s="354"/>
      <c r="BI358" s="18"/>
      <c r="BJ358" s="18"/>
    </row>
    <row r="359" spans="49:62" ht="18" customHeight="1">
      <c r="AW359" s="18"/>
      <c r="AX359" s="18"/>
      <c r="AY359" s="354"/>
      <c r="AZ359" s="18"/>
      <c r="BF359" s="355"/>
      <c r="BG359" s="18"/>
      <c r="BH359" s="354"/>
      <c r="BI359" s="18"/>
      <c r="BJ359" s="18"/>
    </row>
    <row r="360" spans="49:62" ht="18" customHeight="1">
      <c r="AW360" s="352"/>
      <c r="AX360" s="18"/>
      <c r="AY360" s="354"/>
      <c r="AZ360" s="18"/>
      <c r="BF360" s="355"/>
      <c r="BG360" s="18"/>
      <c r="BH360" s="354"/>
      <c r="BI360" s="18"/>
      <c r="BJ360" s="18"/>
    </row>
    <row r="361" spans="49:62" ht="18" customHeight="1">
      <c r="AW361" s="352"/>
      <c r="AX361" s="18"/>
      <c r="AY361" s="354"/>
      <c r="AZ361" s="18"/>
      <c r="BF361" s="355"/>
      <c r="BG361" s="18"/>
      <c r="BH361" s="354"/>
      <c r="BI361" s="18"/>
      <c r="BJ361" s="18"/>
    </row>
    <row r="362" spans="49:62" ht="18" customHeight="1">
      <c r="AW362" s="352"/>
      <c r="AX362" s="18"/>
      <c r="AY362" s="354"/>
      <c r="AZ362" s="18"/>
      <c r="BF362" s="352"/>
      <c r="BG362" s="18"/>
      <c r="BH362" s="354"/>
      <c r="BI362" s="18"/>
      <c r="BJ362" s="18"/>
    </row>
    <row r="363" spans="49:62" ht="18" customHeight="1">
      <c r="AW363" s="18"/>
      <c r="AX363" s="18"/>
      <c r="AY363" s="354"/>
      <c r="AZ363" s="18"/>
      <c r="BF363" s="18"/>
      <c r="BG363" s="18"/>
      <c r="BH363" s="354"/>
      <c r="BI363" s="18"/>
      <c r="BJ363" s="18"/>
    </row>
    <row r="364" spans="49:62" ht="18" customHeight="1">
      <c r="AW364" s="18"/>
      <c r="AX364" s="18"/>
      <c r="AY364" s="354"/>
      <c r="AZ364" s="18"/>
      <c r="BF364" s="352"/>
      <c r="BG364" s="18"/>
      <c r="BH364" s="354"/>
      <c r="BI364" s="18"/>
      <c r="BJ364" s="18"/>
    </row>
    <row r="365" spans="49:62" ht="18" customHeight="1">
      <c r="AW365" s="18"/>
      <c r="AX365" s="18"/>
      <c r="AY365" s="354"/>
      <c r="AZ365" s="18"/>
      <c r="BF365" s="18"/>
      <c r="BG365" s="18"/>
      <c r="BH365" s="354"/>
      <c r="BI365" s="18"/>
      <c r="BJ365" s="18"/>
    </row>
    <row r="366" spans="49:62" ht="18" customHeight="1">
      <c r="AW366" s="352"/>
      <c r="AX366" s="18"/>
      <c r="AY366" s="354"/>
      <c r="AZ366" s="18"/>
      <c r="BF366" s="18"/>
      <c r="BG366" s="18"/>
      <c r="BH366" s="354"/>
      <c r="BI366" s="18"/>
      <c r="BJ366" s="18"/>
    </row>
    <row r="367" spans="49:62" ht="18" customHeight="1">
      <c r="AW367" s="352"/>
      <c r="AX367" s="18"/>
      <c r="AY367" s="354"/>
      <c r="AZ367" s="18"/>
      <c r="BF367" s="18"/>
      <c r="BG367" s="18"/>
      <c r="BH367" s="354"/>
      <c r="BI367" s="18"/>
      <c r="BJ367" s="18"/>
    </row>
    <row r="368" spans="49:62" ht="18" customHeight="1">
      <c r="AW368" s="18"/>
      <c r="AX368" s="18"/>
      <c r="AY368" s="354"/>
      <c r="AZ368" s="18"/>
      <c r="BF368" s="18"/>
      <c r="BG368" s="18"/>
      <c r="BH368" s="354"/>
      <c r="BI368" s="18"/>
      <c r="BJ368" s="18"/>
    </row>
    <row r="369" spans="49:62" ht="18" customHeight="1">
      <c r="AW369" s="355"/>
      <c r="AX369" s="18"/>
      <c r="AY369" s="354"/>
      <c r="AZ369" s="18"/>
      <c r="BF369" s="18"/>
      <c r="BG369" s="18"/>
      <c r="BH369" s="354"/>
      <c r="BI369" s="18"/>
      <c r="BJ369" s="18"/>
    </row>
    <row r="370" spans="49:62" ht="18" customHeight="1">
      <c r="AW370" s="352"/>
      <c r="AX370" s="18"/>
      <c r="AY370" s="354"/>
      <c r="AZ370" s="18"/>
      <c r="BF370" s="355"/>
      <c r="BG370" s="18"/>
      <c r="BH370" s="354"/>
      <c r="BI370" s="18"/>
      <c r="BJ370" s="18"/>
    </row>
    <row r="371" spans="49:62" ht="18" customHeight="1">
      <c r="AW371" s="352"/>
      <c r="AX371" s="18"/>
      <c r="AY371" s="354"/>
      <c r="AZ371" s="18"/>
      <c r="BF371" s="18"/>
      <c r="BG371" s="18"/>
      <c r="BH371" s="354"/>
      <c r="BI371" s="18"/>
      <c r="BJ371" s="18"/>
    </row>
    <row r="372" spans="49:62" ht="18" customHeight="1">
      <c r="AW372" s="18"/>
      <c r="AX372" s="18"/>
      <c r="AY372" s="354"/>
      <c r="AZ372" s="18"/>
      <c r="BF372" s="352"/>
      <c r="BG372" s="18"/>
      <c r="BH372" s="354"/>
      <c r="BI372" s="18"/>
      <c r="BJ372" s="18"/>
    </row>
    <row r="373" spans="49:62" ht="18" customHeight="1">
      <c r="AW373" s="355"/>
      <c r="AX373" s="18"/>
      <c r="AY373" s="354"/>
      <c r="AZ373" s="18"/>
      <c r="BF373" s="18"/>
      <c r="BG373" s="18"/>
      <c r="BH373" s="354"/>
      <c r="BI373" s="18"/>
      <c r="BJ373" s="18"/>
    </row>
    <row r="374" spans="49:62" ht="18" customHeight="1">
      <c r="AW374" s="18"/>
      <c r="AX374" s="18"/>
      <c r="AY374" s="354"/>
      <c r="AZ374" s="18"/>
      <c r="BF374" s="18"/>
      <c r="BG374" s="18"/>
      <c r="BH374" s="354"/>
      <c r="BI374" s="18"/>
      <c r="BJ374" s="18"/>
    </row>
    <row r="375" spans="49:62" ht="18" customHeight="1">
      <c r="AW375" s="18"/>
      <c r="AX375" s="18"/>
      <c r="AY375" s="354"/>
      <c r="AZ375" s="18"/>
      <c r="BF375" s="352"/>
      <c r="BG375" s="18"/>
      <c r="BH375" s="354"/>
      <c r="BI375" s="18"/>
      <c r="BJ375" s="18"/>
    </row>
    <row r="376" spans="49:62" ht="18" customHeight="1">
      <c r="AW376" s="352"/>
      <c r="AX376" s="18"/>
      <c r="AY376" s="354"/>
      <c r="AZ376" s="18"/>
      <c r="BF376" s="352"/>
      <c r="BG376" s="18"/>
      <c r="BH376" s="354"/>
      <c r="BI376" s="18"/>
      <c r="BJ376" s="18"/>
    </row>
    <row r="377" spans="49:62" ht="18" customHeight="1">
      <c r="BF377" s="18"/>
      <c r="BG377" s="18"/>
      <c r="BH377" s="354"/>
      <c r="BI377" s="18"/>
      <c r="BJ377" s="18"/>
    </row>
    <row r="378" spans="49:62" ht="18" customHeight="1">
      <c r="BF378" s="352"/>
      <c r="BG378" s="18"/>
      <c r="BH378" s="354"/>
      <c r="BI378" s="18"/>
      <c r="BJ378" s="18"/>
    </row>
    <row r="379" spans="49:62" ht="18" customHeight="1">
      <c r="BF379" s="352"/>
      <c r="BG379" s="18"/>
      <c r="BH379" s="354"/>
      <c r="BI379" s="18"/>
      <c r="BJ379" s="18"/>
    </row>
    <row r="380" spans="49:62" ht="18" customHeight="1">
      <c r="BF380" s="352"/>
      <c r="BG380" s="18"/>
      <c r="BH380" s="354"/>
      <c r="BI380" s="18"/>
      <c r="BJ380" s="18"/>
    </row>
    <row r="381" spans="49:62" ht="18" customHeight="1">
      <c r="BF381" s="18"/>
      <c r="BG381" s="18"/>
      <c r="BH381" s="354"/>
      <c r="BI381" s="18"/>
      <c r="BJ381" s="18"/>
    </row>
    <row r="382" spans="49:62" ht="18" customHeight="1">
      <c r="BF382" s="18"/>
      <c r="BG382" s="18"/>
      <c r="BH382" s="354"/>
      <c r="BI382" s="18"/>
      <c r="BJ382" s="18"/>
    </row>
    <row r="383" spans="49:62" ht="18" customHeight="1">
      <c r="BF383" s="18"/>
      <c r="BG383" s="18"/>
      <c r="BH383" s="354"/>
      <c r="BI383" s="18"/>
      <c r="BJ383" s="18"/>
    </row>
    <row r="384" spans="49:62" ht="18" customHeight="1">
      <c r="BF384" s="352"/>
      <c r="BG384" s="18"/>
      <c r="BH384" s="354"/>
      <c r="BI384" s="18"/>
      <c r="BJ384" s="18"/>
    </row>
    <row r="385" spans="58:62" ht="18" customHeight="1">
      <c r="BF385" s="352"/>
      <c r="BG385" s="18"/>
      <c r="BH385" s="354"/>
      <c r="BI385" s="18"/>
      <c r="BJ385" s="18"/>
    </row>
    <row r="386" spans="58:62" ht="18" customHeight="1">
      <c r="BF386" s="18"/>
      <c r="BG386" s="18"/>
      <c r="BH386" s="354"/>
      <c r="BI386" s="18"/>
      <c r="BJ386" s="18"/>
    </row>
    <row r="387" spans="58:62" ht="18" customHeight="1">
      <c r="BF387" s="355"/>
      <c r="BG387" s="18"/>
      <c r="BH387" s="354"/>
      <c r="BI387" s="18"/>
      <c r="BJ387" s="18"/>
    </row>
    <row r="388" spans="58:62" ht="18" customHeight="1">
      <c r="BF388" s="352"/>
      <c r="BG388" s="18"/>
      <c r="BH388" s="354"/>
      <c r="BI388" s="18"/>
      <c r="BJ388" s="18"/>
    </row>
    <row r="389" spans="58:62" ht="18" customHeight="1">
      <c r="BF389" s="352"/>
      <c r="BG389" s="18"/>
      <c r="BH389" s="354"/>
      <c r="BI389" s="18"/>
      <c r="BJ389" s="18"/>
    </row>
    <row r="390" spans="58:62" ht="18" customHeight="1">
      <c r="BF390" s="18"/>
      <c r="BG390" s="18"/>
      <c r="BH390" s="354"/>
      <c r="BI390" s="18"/>
      <c r="BJ390" s="18"/>
    </row>
    <row r="391" spans="58:62" ht="18" customHeight="1">
      <c r="BF391" s="355"/>
      <c r="BG391" s="18"/>
      <c r="BH391" s="354"/>
      <c r="BI391" s="18"/>
      <c r="BJ391" s="18"/>
    </row>
    <row r="392" spans="58:62" ht="18" customHeight="1">
      <c r="BF392" s="18"/>
      <c r="BG392" s="18"/>
      <c r="BH392" s="354"/>
      <c r="BI392" s="18"/>
      <c r="BJ392" s="18"/>
    </row>
    <row r="393" spans="58:62" ht="18" customHeight="1">
      <c r="BF393" s="18"/>
      <c r="BG393" s="18"/>
      <c r="BH393" s="354"/>
      <c r="BI393" s="18"/>
      <c r="BJ393" s="18"/>
    </row>
    <row r="394" spans="58:62" ht="18" customHeight="1">
      <c r="BF394" s="352"/>
      <c r="BG394" s="18"/>
      <c r="BH394" s="354"/>
      <c r="BI394" s="18"/>
      <c r="BJ394" s="18"/>
    </row>
    <row r="395" spans="58:62" ht="18" customHeight="1"/>
    <row r="396" spans="58:62" ht="18" customHeight="1"/>
    <row r="397" spans="58:62" ht="18" customHeight="1"/>
    <row r="398" spans="58:62" ht="18" customHeight="1"/>
    <row r="399" spans="58:62" ht="18" customHeight="1"/>
    <row r="400" spans="5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L3" activePane="bottomRight" state="frozen"/>
      <selection pane="topRight" activeCell="E1" sqref="E1"/>
      <selection pane="bottomLeft" activeCell="A3" sqref="A3"/>
      <selection pane="bottomRight" activeCell="AR68" sqref="AR68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2904</v>
      </c>
      <c r="CB1" s="230"/>
      <c r="CS1" s="230"/>
      <c r="CU1" s="395"/>
      <c r="CV1" s="230"/>
      <c r="DN1" s="395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1320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3409</v>
      </c>
      <c r="D3" s="57">
        <f>SUM(E3:HQ3)</f>
        <v>1586</v>
      </c>
      <c r="E3" s="351">
        <v>23</v>
      </c>
      <c r="F3" s="351">
        <v>76</v>
      </c>
      <c r="G3" s="351">
        <v>74</v>
      </c>
      <c r="H3" s="351">
        <v>37</v>
      </c>
      <c r="I3" s="351">
        <v>70</v>
      </c>
      <c r="J3" s="351">
        <v>0</v>
      </c>
      <c r="K3" s="351">
        <v>0</v>
      </c>
      <c r="L3" s="351">
        <v>0</v>
      </c>
      <c r="M3" s="351">
        <v>0</v>
      </c>
      <c r="N3" s="351">
        <v>79</v>
      </c>
      <c r="O3" s="351">
        <v>55</v>
      </c>
      <c r="P3" s="351">
        <v>59</v>
      </c>
      <c r="Q3" s="351">
        <v>60</v>
      </c>
      <c r="R3" s="351">
        <v>65</v>
      </c>
      <c r="S3" s="351">
        <v>0</v>
      </c>
      <c r="T3" s="351">
        <v>92</v>
      </c>
      <c r="U3" s="351">
        <v>0</v>
      </c>
      <c r="V3" s="351">
        <v>0</v>
      </c>
      <c r="W3" s="351">
        <v>77</v>
      </c>
      <c r="X3" s="351">
        <v>0</v>
      </c>
      <c r="Y3" s="351">
        <v>41</v>
      </c>
      <c r="Z3" s="351">
        <v>68</v>
      </c>
      <c r="AA3" s="351">
        <v>75</v>
      </c>
      <c r="AB3" s="351">
        <v>92</v>
      </c>
      <c r="AC3" s="351">
        <v>0</v>
      </c>
      <c r="AD3" s="351">
        <v>40</v>
      </c>
      <c r="AE3" s="351">
        <v>56</v>
      </c>
      <c r="AF3" s="351">
        <v>70</v>
      </c>
      <c r="AG3" s="351">
        <v>0</v>
      </c>
      <c r="AH3" s="351">
        <v>20</v>
      </c>
      <c r="AI3" s="351">
        <v>65</v>
      </c>
      <c r="AJ3" s="351">
        <v>89</v>
      </c>
      <c r="AK3" s="351">
        <v>0</v>
      </c>
      <c r="AL3" s="351">
        <v>0</v>
      </c>
      <c r="AM3" s="351">
        <v>83</v>
      </c>
      <c r="AN3" s="351">
        <v>79</v>
      </c>
      <c r="AO3" s="351">
        <v>12</v>
      </c>
      <c r="AP3" s="351">
        <v>0</v>
      </c>
      <c r="AQ3" s="351">
        <v>8</v>
      </c>
      <c r="AR3" s="351">
        <v>21</v>
      </c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2025</v>
      </c>
      <c r="D4" s="57">
        <f>SUM(E4:HQ4)</f>
        <v>1413</v>
      </c>
      <c r="E4" s="351">
        <v>62</v>
      </c>
      <c r="F4" s="351">
        <v>0</v>
      </c>
      <c r="G4" s="351">
        <v>48</v>
      </c>
      <c r="H4" s="351">
        <v>81</v>
      </c>
      <c r="I4" s="351">
        <v>83</v>
      </c>
      <c r="J4" s="351">
        <v>0</v>
      </c>
      <c r="K4" s="351">
        <v>70</v>
      </c>
      <c r="L4" s="351">
        <v>91</v>
      </c>
      <c r="M4" s="351">
        <v>99</v>
      </c>
      <c r="N4" s="351">
        <v>1</v>
      </c>
      <c r="O4" s="351">
        <v>21</v>
      </c>
      <c r="P4" s="351">
        <v>90</v>
      </c>
      <c r="Q4" s="351">
        <v>23</v>
      </c>
      <c r="R4" s="351">
        <v>49</v>
      </c>
      <c r="S4" s="351">
        <v>0</v>
      </c>
      <c r="T4" s="351">
        <v>0</v>
      </c>
      <c r="U4" s="351">
        <v>0</v>
      </c>
      <c r="V4" s="351">
        <v>0</v>
      </c>
      <c r="W4" s="351">
        <v>44</v>
      </c>
      <c r="X4" s="351">
        <v>0</v>
      </c>
      <c r="Y4" s="351">
        <v>69</v>
      </c>
      <c r="Z4" s="351">
        <v>0</v>
      </c>
      <c r="AA4" s="351">
        <v>1</v>
      </c>
      <c r="AB4" s="351">
        <v>96</v>
      </c>
      <c r="AC4" s="351">
        <v>52</v>
      </c>
      <c r="AD4" s="351">
        <v>68</v>
      </c>
      <c r="AE4" s="351">
        <v>3</v>
      </c>
      <c r="AF4" s="351">
        <v>90</v>
      </c>
      <c r="AG4" s="351">
        <v>67</v>
      </c>
      <c r="AH4" s="351">
        <v>0</v>
      </c>
      <c r="AI4" s="351">
        <v>4</v>
      </c>
      <c r="AJ4" s="351">
        <v>43</v>
      </c>
      <c r="AL4" s="351">
        <v>49</v>
      </c>
      <c r="AM4" s="351">
        <v>0</v>
      </c>
      <c r="AN4" s="351">
        <v>24</v>
      </c>
      <c r="AO4" s="351">
        <v>14</v>
      </c>
      <c r="AP4" s="351">
        <v>0</v>
      </c>
      <c r="AQ4" s="351">
        <v>27</v>
      </c>
      <c r="AR4" s="351">
        <v>44</v>
      </c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1662</v>
      </c>
      <c r="D5" s="57">
        <f>SUM(E5:HQ5)</f>
        <v>2143</v>
      </c>
      <c r="E5" s="351">
        <v>56</v>
      </c>
      <c r="F5" s="351">
        <v>65</v>
      </c>
      <c r="G5" s="351">
        <v>48</v>
      </c>
      <c r="H5" s="351">
        <v>91</v>
      </c>
      <c r="I5" s="351">
        <v>73</v>
      </c>
      <c r="J5" s="351">
        <v>59</v>
      </c>
      <c r="K5" s="351">
        <v>96</v>
      </c>
      <c r="L5" s="351">
        <v>0</v>
      </c>
      <c r="M5" s="351">
        <v>0</v>
      </c>
      <c r="N5" s="351">
        <v>93</v>
      </c>
      <c r="O5" s="351">
        <v>59</v>
      </c>
      <c r="P5" s="351">
        <v>38</v>
      </c>
      <c r="Q5" s="351">
        <v>46</v>
      </c>
      <c r="R5" s="351">
        <v>77</v>
      </c>
      <c r="S5" s="351">
        <v>0</v>
      </c>
      <c r="T5" s="351">
        <v>42</v>
      </c>
      <c r="U5" s="351">
        <v>82</v>
      </c>
      <c r="V5" s="351">
        <v>0</v>
      </c>
      <c r="W5" s="351">
        <v>70</v>
      </c>
      <c r="X5" s="351">
        <v>0</v>
      </c>
      <c r="Y5" s="351">
        <v>9</v>
      </c>
      <c r="Z5" s="351">
        <v>27</v>
      </c>
      <c r="AA5" s="351">
        <v>31</v>
      </c>
      <c r="AB5" s="351">
        <v>16</v>
      </c>
      <c r="AC5" s="351">
        <v>25</v>
      </c>
      <c r="AD5" s="351">
        <v>44</v>
      </c>
      <c r="AE5" s="351">
        <v>50</v>
      </c>
      <c r="AF5" s="351">
        <v>99</v>
      </c>
      <c r="AG5" s="351">
        <v>81</v>
      </c>
      <c r="AH5" s="351">
        <v>75</v>
      </c>
      <c r="AI5" s="351">
        <v>78</v>
      </c>
      <c r="AJ5" s="351">
        <v>95</v>
      </c>
      <c r="AK5" s="351">
        <v>80</v>
      </c>
      <c r="AL5" s="351">
        <v>0</v>
      </c>
      <c r="AM5" s="351">
        <v>78</v>
      </c>
      <c r="AN5" s="351">
        <v>91</v>
      </c>
      <c r="AO5" s="351">
        <v>66</v>
      </c>
      <c r="AP5" s="351">
        <v>81</v>
      </c>
      <c r="AQ5" s="351">
        <v>58</v>
      </c>
      <c r="AR5" s="351">
        <v>64</v>
      </c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2018</v>
      </c>
      <c r="D6" s="57">
        <f>SUM(E6:HQ6)</f>
        <v>1292</v>
      </c>
      <c r="E6" s="351">
        <v>39</v>
      </c>
      <c r="F6" s="351">
        <v>43</v>
      </c>
      <c r="G6" s="351">
        <v>79</v>
      </c>
      <c r="H6" s="351">
        <v>0</v>
      </c>
      <c r="I6" s="351">
        <v>0</v>
      </c>
      <c r="J6" s="351">
        <v>57</v>
      </c>
      <c r="K6" s="351">
        <v>0</v>
      </c>
      <c r="L6" s="351">
        <v>85</v>
      </c>
      <c r="M6" s="351">
        <v>0</v>
      </c>
      <c r="N6" s="351">
        <v>39</v>
      </c>
      <c r="O6" s="351">
        <v>28</v>
      </c>
      <c r="P6" s="351">
        <v>24</v>
      </c>
      <c r="Q6" s="351">
        <v>12</v>
      </c>
      <c r="R6" s="351">
        <v>45</v>
      </c>
      <c r="S6" s="351">
        <v>95</v>
      </c>
      <c r="T6" s="351">
        <v>49</v>
      </c>
      <c r="U6" s="351">
        <v>65</v>
      </c>
      <c r="V6" s="351">
        <v>0</v>
      </c>
      <c r="W6" s="351">
        <v>33</v>
      </c>
      <c r="X6" s="351">
        <v>0</v>
      </c>
      <c r="Y6" s="351">
        <v>4</v>
      </c>
      <c r="Z6" s="351">
        <v>19</v>
      </c>
      <c r="AA6" s="351">
        <v>45</v>
      </c>
      <c r="AB6" s="351">
        <v>37</v>
      </c>
      <c r="AC6" s="351">
        <v>33</v>
      </c>
      <c r="AD6" s="351">
        <v>33</v>
      </c>
      <c r="AE6" s="351">
        <v>9</v>
      </c>
      <c r="AF6" s="351">
        <v>56</v>
      </c>
      <c r="AG6" s="351">
        <v>0</v>
      </c>
      <c r="AH6" s="351">
        <v>0</v>
      </c>
      <c r="AI6" s="351">
        <v>32</v>
      </c>
      <c r="AJ6" s="351">
        <v>3</v>
      </c>
      <c r="AK6" s="351">
        <v>0</v>
      </c>
      <c r="AL6" s="351">
        <v>93</v>
      </c>
      <c r="AM6" s="351">
        <v>0</v>
      </c>
      <c r="AN6" s="351">
        <v>89</v>
      </c>
      <c r="AO6" s="351">
        <v>48</v>
      </c>
      <c r="AP6" s="351">
        <v>63</v>
      </c>
      <c r="AQ6" s="351">
        <v>11</v>
      </c>
      <c r="AR6" s="351">
        <v>24</v>
      </c>
      <c r="BA6" s="239"/>
      <c r="BB6" s="239"/>
      <c r="BC6" s="239"/>
      <c r="BD6" s="239"/>
      <c r="BE6" s="239"/>
      <c r="BF6" s="239"/>
      <c r="BG6" s="239"/>
      <c r="BH6" s="239"/>
      <c r="BI6" s="239"/>
      <c r="BJ6" s="239"/>
      <c r="BK6" s="239"/>
      <c r="BL6" s="239"/>
      <c r="BM6" s="239"/>
      <c r="BN6" s="239"/>
      <c r="BO6" s="239"/>
      <c r="BP6" s="239"/>
      <c r="BQ6" s="239"/>
      <c r="BR6" s="239"/>
      <c r="BS6" s="239"/>
      <c r="BT6" s="239"/>
      <c r="BU6" s="239"/>
      <c r="BV6" s="239"/>
      <c r="BW6" s="239"/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1657</v>
      </c>
      <c r="D7" s="57">
        <f>SUM(E7:HQ7)</f>
        <v>1623</v>
      </c>
      <c r="E7" s="351">
        <v>77</v>
      </c>
      <c r="F7" s="351">
        <v>0</v>
      </c>
      <c r="G7" s="351">
        <v>46</v>
      </c>
      <c r="H7" s="351">
        <v>29</v>
      </c>
      <c r="I7" s="351">
        <v>0</v>
      </c>
      <c r="J7" s="351">
        <v>41</v>
      </c>
      <c r="K7" s="351">
        <v>0</v>
      </c>
      <c r="L7" s="351">
        <v>0</v>
      </c>
      <c r="M7" s="351">
        <v>0</v>
      </c>
      <c r="N7" s="351">
        <v>5</v>
      </c>
      <c r="O7" s="351">
        <v>80</v>
      </c>
      <c r="P7" s="351">
        <v>44</v>
      </c>
      <c r="Q7" s="351">
        <v>0</v>
      </c>
      <c r="R7" s="351">
        <v>5</v>
      </c>
      <c r="S7" s="351">
        <v>72</v>
      </c>
      <c r="T7" s="351">
        <v>76</v>
      </c>
      <c r="U7" s="351">
        <v>0</v>
      </c>
      <c r="V7" s="351">
        <v>0</v>
      </c>
      <c r="W7" s="351">
        <v>68</v>
      </c>
      <c r="X7" s="351">
        <v>0</v>
      </c>
      <c r="Y7" s="351">
        <v>92</v>
      </c>
      <c r="Z7" s="351">
        <v>27</v>
      </c>
      <c r="AA7" s="351">
        <v>43</v>
      </c>
      <c r="AB7" s="351">
        <v>72</v>
      </c>
      <c r="AC7" s="351">
        <v>19</v>
      </c>
      <c r="AD7" s="351">
        <v>32</v>
      </c>
      <c r="AE7" s="351">
        <v>57</v>
      </c>
      <c r="AF7" s="351">
        <v>16</v>
      </c>
      <c r="AG7" s="351">
        <v>69</v>
      </c>
      <c r="AH7" s="351">
        <v>57</v>
      </c>
      <c r="AI7" s="351">
        <v>25</v>
      </c>
      <c r="AJ7" s="351">
        <v>69</v>
      </c>
      <c r="AK7" s="351">
        <v>89</v>
      </c>
      <c r="AL7" s="351">
        <v>74</v>
      </c>
      <c r="AM7" s="351">
        <v>91</v>
      </c>
      <c r="AN7" s="351">
        <v>95</v>
      </c>
      <c r="AO7" s="351">
        <v>10</v>
      </c>
      <c r="AP7" s="351">
        <v>0</v>
      </c>
      <c r="AQ7" s="351">
        <v>71</v>
      </c>
      <c r="AR7" s="351">
        <v>72</v>
      </c>
      <c r="BA7" s="239"/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1652</v>
      </c>
      <c r="D8" s="57">
        <f>SUM(E8:HQ8)</f>
        <v>2057</v>
      </c>
      <c r="E8" s="351">
        <v>80</v>
      </c>
      <c r="F8" s="351">
        <v>56</v>
      </c>
      <c r="G8" s="351">
        <v>72</v>
      </c>
      <c r="H8" s="351">
        <v>99</v>
      </c>
      <c r="I8" s="351">
        <v>0</v>
      </c>
      <c r="J8" s="351">
        <v>78</v>
      </c>
      <c r="K8" s="351">
        <v>65</v>
      </c>
      <c r="L8" s="351">
        <v>70</v>
      </c>
      <c r="M8" s="351">
        <v>0</v>
      </c>
      <c r="N8" s="351">
        <v>34</v>
      </c>
      <c r="O8" s="351">
        <v>31</v>
      </c>
      <c r="P8" s="351">
        <v>51</v>
      </c>
      <c r="Q8" s="351">
        <v>86</v>
      </c>
      <c r="R8" s="351">
        <v>25</v>
      </c>
      <c r="S8" s="351">
        <v>72</v>
      </c>
      <c r="T8" s="351">
        <v>61</v>
      </c>
      <c r="U8" s="351">
        <v>98</v>
      </c>
      <c r="V8" s="351">
        <v>0</v>
      </c>
      <c r="W8" s="351">
        <v>76</v>
      </c>
      <c r="X8" s="351">
        <v>0</v>
      </c>
      <c r="Y8" s="351">
        <v>74</v>
      </c>
      <c r="Z8" s="351">
        <v>45</v>
      </c>
      <c r="AA8" s="351">
        <v>99</v>
      </c>
      <c r="AB8" s="351">
        <v>36</v>
      </c>
      <c r="AC8" s="351">
        <v>95</v>
      </c>
      <c r="AD8" s="351">
        <v>100</v>
      </c>
      <c r="AE8" s="351">
        <v>39</v>
      </c>
      <c r="AF8" s="351">
        <v>98</v>
      </c>
      <c r="AG8" s="351">
        <v>0</v>
      </c>
      <c r="AH8" s="351">
        <v>57</v>
      </c>
      <c r="AI8" s="351">
        <v>48</v>
      </c>
      <c r="AJ8" s="351">
        <v>7</v>
      </c>
      <c r="AK8" s="351">
        <v>0</v>
      </c>
      <c r="AL8" s="351">
        <v>82</v>
      </c>
      <c r="AM8" s="351">
        <v>0</v>
      </c>
      <c r="AN8" s="351">
        <v>0</v>
      </c>
      <c r="AO8" s="351">
        <v>65</v>
      </c>
      <c r="AP8" s="351">
        <v>0</v>
      </c>
      <c r="AQ8" s="351">
        <v>91</v>
      </c>
      <c r="AR8" s="351">
        <v>67</v>
      </c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3398</v>
      </c>
      <c r="D9" s="57">
        <f>SUM(E9:HQ9)</f>
        <v>1951</v>
      </c>
      <c r="E9" s="351">
        <v>64</v>
      </c>
      <c r="F9" s="351">
        <v>76</v>
      </c>
      <c r="G9" s="351">
        <v>0</v>
      </c>
      <c r="H9" s="351">
        <v>64</v>
      </c>
      <c r="I9" s="351">
        <v>72</v>
      </c>
      <c r="J9" s="351">
        <v>78</v>
      </c>
      <c r="K9" s="351">
        <v>70</v>
      </c>
      <c r="L9" s="351">
        <v>60</v>
      </c>
      <c r="M9" s="351">
        <v>0</v>
      </c>
      <c r="N9" s="351">
        <v>41</v>
      </c>
      <c r="O9" s="351">
        <v>73</v>
      </c>
      <c r="P9" s="351">
        <v>72</v>
      </c>
      <c r="Q9" s="351">
        <v>90</v>
      </c>
      <c r="R9" s="351">
        <v>86</v>
      </c>
      <c r="S9" s="351">
        <v>0</v>
      </c>
      <c r="T9" s="351">
        <v>86</v>
      </c>
      <c r="U9" s="351">
        <v>0</v>
      </c>
      <c r="V9" s="351">
        <v>0</v>
      </c>
      <c r="W9" s="351">
        <v>82</v>
      </c>
      <c r="X9" s="351">
        <v>0</v>
      </c>
      <c r="Y9" s="351">
        <v>80</v>
      </c>
      <c r="Z9" s="351">
        <v>93</v>
      </c>
      <c r="AA9" s="351">
        <v>92</v>
      </c>
      <c r="AB9" s="351">
        <v>57</v>
      </c>
      <c r="AC9" s="351">
        <v>74</v>
      </c>
      <c r="AD9" s="351">
        <v>41</v>
      </c>
      <c r="AE9" s="351">
        <v>35</v>
      </c>
      <c r="AF9" s="351">
        <v>49</v>
      </c>
      <c r="AG9" s="351">
        <v>0</v>
      </c>
      <c r="AH9" s="351">
        <v>0</v>
      </c>
      <c r="AI9" s="351">
        <v>19</v>
      </c>
      <c r="AJ9" s="351">
        <v>31</v>
      </c>
      <c r="AK9" s="351">
        <v>76</v>
      </c>
      <c r="AL9" s="351">
        <v>0</v>
      </c>
      <c r="AM9" s="351">
        <v>68</v>
      </c>
      <c r="AN9" s="351">
        <v>0</v>
      </c>
      <c r="AO9" s="351">
        <v>36</v>
      </c>
      <c r="AP9" s="351">
        <v>57</v>
      </c>
      <c r="AQ9" s="351">
        <v>51</v>
      </c>
      <c r="AR9" s="351">
        <v>78</v>
      </c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1184</v>
      </c>
      <c r="E10" s="351">
        <v>14</v>
      </c>
      <c r="F10" s="351">
        <v>0</v>
      </c>
      <c r="G10" s="351">
        <v>77</v>
      </c>
      <c r="H10" s="351">
        <v>0</v>
      </c>
      <c r="I10" s="351">
        <v>0</v>
      </c>
      <c r="J10" s="351">
        <v>0</v>
      </c>
      <c r="K10" s="351">
        <v>41</v>
      </c>
      <c r="L10" s="351">
        <v>0</v>
      </c>
      <c r="M10" s="351">
        <v>90</v>
      </c>
      <c r="N10" s="351">
        <v>50</v>
      </c>
      <c r="O10" s="351">
        <v>3</v>
      </c>
      <c r="P10" s="351">
        <v>100</v>
      </c>
      <c r="Q10" s="351">
        <v>29</v>
      </c>
      <c r="R10" s="351">
        <v>13</v>
      </c>
      <c r="S10" s="351">
        <v>0</v>
      </c>
      <c r="T10" s="351">
        <v>0</v>
      </c>
      <c r="U10" s="351">
        <v>99</v>
      </c>
      <c r="V10" s="351">
        <v>0</v>
      </c>
      <c r="W10" s="351">
        <v>0</v>
      </c>
      <c r="X10" s="351">
        <v>0</v>
      </c>
      <c r="Y10" s="351">
        <v>2</v>
      </c>
      <c r="Z10" s="351">
        <v>69</v>
      </c>
      <c r="AA10" s="351">
        <v>46</v>
      </c>
      <c r="AB10" s="351">
        <v>4</v>
      </c>
      <c r="AC10" s="351">
        <v>46</v>
      </c>
      <c r="AD10" s="351">
        <v>3</v>
      </c>
      <c r="AE10" s="351">
        <v>28</v>
      </c>
      <c r="AF10" s="351">
        <v>25</v>
      </c>
      <c r="AG10" s="351">
        <v>0</v>
      </c>
      <c r="AH10" s="351">
        <v>98</v>
      </c>
      <c r="AI10" s="351">
        <v>12</v>
      </c>
      <c r="AJ10" s="351">
        <v>25</v>
      </c>
      <c r="AK10" s="351">
        <v>0</v>
      </c>
      <c r="AL10" s="351">
        <v>96</v>
      </c>
      <c r="AM10" s="351">
        <v>96</v>
      </c>
      <c r="AN10" s="351">
        <v>31</v>
      </c>
      <c r="AO10" s="351">
        <v>7</v>
      </c>
      <c r="AP10" s="351">
        <v>68</v>
      </c>
      <c r="AQ10" s="351">
        <v>3</v>
      </c>
      <c r="AR10" s="351">
        <v>9</v>
      </c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2038</v>
      </c>
      <c r="D11" s="57">
        <f>SUM(E11:HQ11)</f>
        <v>1837</v>
      </c>
      <c r="E11" s="351">
        <v>82</v>
      </c>
      <c r="F11" s="351">
        <v>0</v>
      </c>
      <c r="G11" s="351">
        <v>46</v>
      </c>
      <c r="H11" s="351">
        <v>78</v>
      </c>
      <c r="I11" s="351">
        <v>0</v>
      </c>
      <c r="J11" s="351">
        <v>82</v>
      </c>
      <c r="K11" s="351">
        <v>79</v>
      </c>
      <c r="L11" s="351">
        <v>90</v>
      </c>
      <c r="M11" s="351">
        <v>0</v>
      </c>
      <c r="N11" s="351">
        <v>82</v>
      </c>
      <c r="O11" s="351">
        <v>73</v>
      </c>
      <c r="P11" s="351">
        <v>53</v>
      </c>
      <c r="Q11" s="351">
        <v>26</v>
      </c>
      <c r="R11" s="351">
        <v>20</v>
      </c>
      <c r="S11" s="351">
        <v>0</v>
      </c>
      <c r="T11" s="351">
        <v>81</v>
      </c>
      <c r="U11" s="351">
        <v>48</v>
      </c>
      <c r="V11" s="351">
        <v>0</v>
      </c>
      <c r="W11" s="351">
        <v>24</v>
      </c>
      <c r="X11" s="351">
        <v>0</v>
      </c>
      <c r="Y11" s="351">
        <v>41</v>
      </c>
      <c r="Z11" s="351">
        <v>86</v>
      </c>
      <c r="AA11" s="351">
        <v>96</v>
      </c>
      <c r="AB11" s="351">
        <v>66</v>
      </c>
      <c r="AC11" s="351">
        <v>31</v>
      </c>
      <c r="AD11" s="351">
        <v>62</v>
      </c>
      <c r="AE11" s="351">
        <v>84</v>
      </c>
      <c r="AF11" s="351">
        <v>64</v>
      </c>
      <c r="AG11" s="351">
        <v>80</v>
      </c>
      <c r="AH11" s="351">
        <v>0</v>
      </c>
      <c r="AI11" s="351">
        <v>8</v>
      </c>
      <c r="AJ11" s="351">
        <v>24</v>
      </c>
      <c r="AK11" s="351">
        <v>63</v>
      </c>
      <c r="AL11" s="351">
        <v>0</v>
      </c>
      <c r="AM11" s="351">
        <v>0</v>
      </c>
      <c r="AN11" s="351">
        <v>51</v>
      </c>
      <c r="AO11" s="351">
        <v>62</v>
      </c>
      <c r="AP11" s="351">
        <v>0</v>
      </c>
      <c r="AQ11" s="351">
        <v>59</v>
      </c>
      <c r="AR11" s="351">
        <v>96</v>
      </c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3417</v>
      </c>
      <c r="D12" s="57">
        <f>SUM(E12:HQ12)</f>
        <v>1994</v>
      </c>
      <c r="E12" s="351">
        <v>86</v>
      </c>
      <c r="F12" s="351">
        <v>98</v>
      </c>
      <c r="G12" s="351">
        <v>71</v>
      </c>
      <c r="H12" s="351">
        <v>56</v>
      </c>
      <c r="I12" s="351">
        <v>0</v>
      </c>
      <c r="J12" s="351">
        <v>82</v>
      </c>
      <c r="K12" s="351">
        <v>65</v>
      </c>
      <c r="L12" s="351">
        <v>0</v>
      </c>
      <c r="M12" s="351">
        <v>0</v>
      </c>
      <c r="N12" s="351">
        <v>55</v>
      </c>
      <c r="O12" s="351">
        <v>45</v>
      </c>
      <c r="P12" s="351">
        <v>21</v>
      </c>
      <c r="Q12" s="351">
        <v>73</v>
      </c>
      <c r="R12" s="351">
        <v>68</v>
      </c>
      <c r="S12" s="351">
        <v>0</v>
      </c>
      <c r="T12" s="351">
        <v>0</v>
      </c>
      <c r="U12" s="351">
        <v>67</v>
      </c>
      <c r="V12" s="351">
        <v>0</v>
      </c>
      <c r="W12" s="351">
        <v>59</v>
      </c>
      <c r="X12" s="351">
        <v>0</v>
      </c>
      <c r="Y12" s="351">
        <v>47</v>
      </c>
      <c r="Z12" s="351">
        <v>29</v>
      </c>
      <c r="AA12" s="351">
        <v>88</v>
      </c>
      <c r="AB12" s="351">
        <v>38</v>
      </c>
      <c r="AC12" s="351">
        <v>64</v>
      </c>
      <c r="AD12" s="351">
        <v>78</v>
      </c>
      <c r="AE12" s="351">
        <v>73</v>
      </c>
      <c r="AF12" s="351">
        <v>36</v>
      </c>
      <c r="AG12" s="351">
        <v>0</v>
      </c>
      <c r="AH12" s="351">
        <v>84</v>
      </c>
      <c r="AI12" s="351">
        <v>83</v>
      </c>
      <c r="AJ12" s="351">
        <v>92</v>
      </c>
      <c r="AK12" s="351">
        <v>0</v>
      </c>
      <c r="AL12" s="351">
        <v>86</v>
      </c>
      <c r="AM12" s="351">
        <v>74</v>
      </c>
      <c r="AN12" s="351">
        <v>80</v>
      </c>
      <c r="AO12" s="351">
        <v>47</v>
      </c>
      <c r="AP12" s="351">
        <v>0</v>
      </c>
      <c r="AQ12" s="351">
        <v>63</v>
      </c>
      <c r="AR12" s="351">
        <v>86</v>
      </c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1658</v>
      </c>
      <c r="D13" s="57">
        <f>SUM(E13:HQ13)</f>
        <v>1848</v>
      </c>
      <c r="E13" s="351">
        <v>69</v>
      </c>
      <c r="F13" s="351">
        <v>89</v>
      </c>
      <c r="G13" s="351">
        <v>46</v>
      </c>
      <c r="H13" s="351">
        <v>93</v>
      </c>
      <c r="I13" s="351">
        <v>70</v>
      </c>
      <c r="J13" s="351">
        <v>47</v>
      </c>
      <c r="K13" s="351">
        <v>97</v>
      </c>
      <c r="L13" s="351">
        <v>0</v>
      </c>
      <c r="M13" s="351">
        <v>0</v>
      </c>
      <c r="N13" s="351">
        <v>21</v>
      </c>
      <c r="O13" s="351">
        <v>20</v>
      </c>
      <c r="P13" s="351">
        <v>55</v>
      </c>
      <c r="Q13" s="351">
        <v>75</v>
      </c>
      <c r="R13" s="351">
        <v>54</v>
      </c>
      <c r="S13" s="351">
        <v>0</v>
      </c>
      <c r="T13" s="351">
        <v>53</v>
      </c>
      <c r="U13" s="351">
        <v>0</v>
      </c>
      <c r="V13" s="351">
        <v>0</v>
      </c>
      <c r="W13" s="351">
        <v>88</v>
      </c>
      <c r="X13" s="351">
        <v>0</v>
      </c>
      <c r="Y13" s="351">
        <v>45</v>
      </c>
      <c r="Z13" s="351">
        <v>56</v>
      </c>
      <c r="AA13" s="351">
        <v>61</v>
      </c>
      <c r="AB13" s="351">
        <v>43</v>
      </c>
      <c r="AC13" s="351">
        <v>0</v>
      </c>
      <c r="AD13" s="351">
        <v>14</v>
      </c>
      <c r="AE13" s="351">
        <v>64</v>
      </c>
      <c r="AF13" s="351">
        <v>0</v>
      </c>
      <c r="AG13" s="351">
        <v>82</v>
      </c>
      <c r="AH13" s="351">
        <v>33</v>
      </c>
      <c r="AI13" s="351">
        <v>89</v>
      </c>
      <c r="AJ13" s="351">
        <v>55</v>
      </c>
      <c r="AK13" s="351">
        <v>0</v>
      </c>
      <c r="AL13" s="351">
        <v>0</v>
      </c>
      <c r="AM13" s="351">
        <v>96</v>
      </c>
      <c r="AN13" s="351">
        <v>84</v>
      </c>
      <c r="AO13" s="351">
        <v>35</v>
      </c>
      <c r="AP13" s="351">
        <v>98</v>
      </c>
      <c r="AQ13" s="351">
        <v>62</v>
      </c>
      <c r="AR13" s="351">
        <v>54</v>
      </c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772</v>
      </c>
      <c r="D14" s="57">
        <f>SUM(E14:HQ14)</f>
        <v>1768</v>
      </c>
      <c r="E14" s="351">
        <v>8</v>
      </c>
      <c r="F14" s="351">
        <v>0</v>
      </c>
      <c r="G14" s="351">
        <v>46</v>
      </c>
      <c r="H14" s="351">
        <v>28</v>
      </c>
      <c r="I14" s="351">
        <v>0</v>
      </c>
      <c r="J14" s="351">
        <v>66</v>
      </c>
      <c r="K14" s="351">
        <v>0</v>
      </c>
      <c r="L14" s="351">
        <v>83</v>
      </c>
      <c r="M14" s="351">
        <v>0</v>
      </c>
      <c r="N14" s="351">
        <v>88</v>
      </c>
      <c r="O14" s="351">
        <v>63</v>
      </c>
      <c r="P14" s="351">
        <v>18</v>
      </c>
      <c r="Q14" s="351">
        <v>24</v>
      </c>
      <c r="R14" s="351">
        <v>14</v>
      </c>
      <c r="S14" s="351">
        <v>91</v>
      </c>
      <c r="T14" s="351">
        <v>98</v>
      </c>
      <c r="U14" s="351">
        <v>59</v>
      </c>
      <c r="V14" s="351">
        <v>0</v>
      </c>
      <c r="W14" s="351">
        <v>18</v>
      </c>
      <c r="X14" s="351">
        <v>0</v>
      </c>
      <c r="Y14" s="351">
        <v>82</v>
      </c>
      <c r="Z14" s="351">
        <v>80</v>
      </c>
      <c r="AA14" s="351">
        <v>73</v>
      </c>
      <c r="AB14" s="351">
        <v>1</v>
      </c>
      <c r="AC14" s="351">
        <v>23</v>
      </c>
      <c r="AD14" s="351">
        <v>23</v>
      </c>
      <c r="AE14" s="351">
        <v>91</v>
      </c>
      <c r="AF14" s="351">
        <v>67</v>
      </c>
      <c r="AG14" s="351">
        <v>72</v>
      </c>
      <c r="AH14" s="351">
        <v>75</v>
      </c>
      <c r="AI14" s="351">
        <v>81</v>
      </c>
      <c r="AJ14" s="351">
        <v>45</v>
      </c>
      <c r="AK14" s="351">
        <v>65</v>
      </c>
      <c r="AL14" s="351">
        <v>39</v>
      </c>
      <c r="AM14" s="351">
        <v>0</v>
      </c>
      <c r="AN14" s="351">
        <v>34</v>
      </c>
      <c r="AO14" s="351">
        <v>77</v>
      </c>
      <c r="AP14" s="351">
        <v>73</v>
      </c>
      <c r="AQ14" s="351">
        <v>2</v>
      </c>
      <c r="AR14" s="351">
        <v>61</v>
      </c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2068</v>
      </c>
      <c r="D15" s="57">
        <f>SUM(E15:HQ15)</f>
        <v>1789</v>
      </c>
      <c r="E15" s="351">
        <v>7</v>
      </c>
      <c r="F15" s="351">
        <v>100</v>
      </c>
      <c r="G15" s="351">
        <v>4</v>
      </c>
      <c r="H15" s="351">
        <v>89</v>
      </c>
      <c r="I15" s="351">
        <v>94</v>
      </c>
      <c r="J15" s="351">
        <v>87</v>
      </c>
      <c r="K15" s="351">
        <v>84</v>
      </c>
      <c r="L15" s="351">
        <v>0</v>
      </c>
      <c r="M15" s="351">
        <v>93</v>
      </c>
      <c r="N15" s="351">
        <v>48</v>
      </c>
      <c r="O15" s="351">
        <v>13</v>
      </c>
      <c r="P15" s="351">
        <v>41</v>
      </c>
      <c r="Q15" s="351">
        <v>67</v>
      </c>
      <c r="R15" s="351">
        <v>64</v>
      </c>
      <c r="S15" s="351">
        <v>0</v>
      </c>
      <c r="T15" s="351">
        <v>58</v>
      </c>
      <c r="U15" s="351">
        <v>0</v>
      </c>
      <c r="V15" s="351">
        <v>0</v>
      </c>
      <c r="W15" s="351">
        <v>56</v>
      </c>
      <c r="X15" s="351">
        <v>0</v>
      </c>
      <c r="Y15" s="351">
        <v>22</v>
      </c>
      <c r="Z15" s="351">
        <v>70</v>
      </c>
      <c r="AA15" s="351">
        <v>19</v>
      </c>
      <c r="AB15" s="351">
        <v>80</v>
      </c>
      <c r="AC15" s="351">
        <v>71</v>
      </c>
      <c r="AD15" s="351">
        <v>8</v>
      </c>
      <c r="AE15" s="351">
        <v>93</v>
      </c>
      <c r="AF15" s="351">
        <v>86</v>
      </c>
      <c r="AG15" s="351">
        <v>91</v>
      </c>
      <c r="AH15" s="351">
        <v>12</v>
      </c>
      <c r="AI15" s="351">
        <v>51</v>
      </c>
      <c r="AJ15" s="351">
        <v>10</v>
      </c>
      <c r="AK15" s="351">
        <v>0</v>
      </c>
      <c r="AL15" s="351">
        <v>49</v>
      </c>
      <c r="AM15" s="351">
        <v>0</v>
      </c>
      <c r="AN15" s="351">
        <v>44</v>
      </c>
      <c r="AO15" s="351">
        <v>93</v>
      </c>
      <c r="AP15" s="351">
        <v>0</v>
      </c>
      <c r="AQ15" s="351">
        <v>39</v>
      </c>
      <c r="AR15" s="351">
        <v>46</v>
      </c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789</v>
      </c>
      <c r="D16" s="57">
        <f>SUM(E16:HQ16)</f>
        <v>1360</v>
      </c>
      <c r="E16" s="351">
        <v>22</v>
      </c>
      <c r="F16" s="351">
        <v>76</v>
      </c>
      <c r="G16" s="351">
        <v>52</v>
      </c>
      <c r="H16" s="351">
        <v>50</v>
      </c>
      <c r="I16" s="351">
        <v>91</v>
      </c>
      <c r="J16" s="351">
        <v>52</v>
      </c>
      <c r="K16" s="351">
        <v>79</v>
      </c>
      <c r="L16" s="351">
        <v>0</v>
      </c>
      <c r="M16" s="351">
        <v>0</v>
      </c>
      <c r="N16" s="351">
        <v>47</v>
      </c>
      <c r="O16" s="351">
        <v>8</v>
      </c>
      <c r="P16" s="351">
        <v>48</v>
      </c>
      <c r="Q16" s="351">
        <v>55</v>
      </c>
      <c r="R16" s="351">
        <v>53</v>
      </c>
      <c r="S16" s="351">
        <v>92</v>
      </c>
      <c r="T16" s="351">
        <v>0</v>
      </c>
      <c r="U16" s="351">
        <v>0</v>
      </c>
      <c r="V16" s="351">
        <v>0</v>
      </c>
      <c r="W16" s="351">
        <v>47</v>
      </c>
      <c r="X16" s="351">
        <v>0</v>
      </c>
      <c r="Y16" s="351">
        <v>1</v>
      </c>
      <c r="Z16" s="351">
        <v>12</v>
      </c>
      <c r="AA16" s="351">
        <v>25</v>
      </c>
      <c r="AB16" s="351">
        <v>2</v>
      </c>
      <c r="AC16" s="351">
        <v>37</v>
      </c>
      <c r="AD16" s="351">
        <v>56</v>
      </c>
      <c r="AE16" s="351">
        <v>71</v>
      </c>
      <c r="AF16" s="351">
        <v>86</v>
      </c>
      <c r="AG16" s="351">
        <v>0</v>
      </c>
      <c r="AH16" s="351">
        <v>0</v>
      </c>
      <c r="AI16" s="351">
        <v>62</v>
      </c>
      <c r="AJ16" s="351">
        <v>22</v>
      </c>
      <c r="AK16" s="351">
        <v>0</v>
      </c>
      <c r="AL16" s="351">
        <v>59</v>
      </c>
      <c r="AM16" s="351">
        <v>80</v>
      </c>
      <c r="AN16" s="351">
        <v>28</v>
      </c>
      <c r="AO16" s="351">
        <v>30</v>
      </c>
      <c r="AP16" s="351">
        <v>0</v>
      </c>
      <c r="AQ16" s="351">
        <v>1</v>
      </c>
      <c r="AR16" s="351">
        <v>16</v>
      </c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2021</v>
      </c>
      <c r="D17" s="57">
        <f>SUM(E17:HQ17)</f>
        <v>1956</v>
      </c>
      <c r="E17" s="351">
        <v>55</v>
      </c>
      <c r="F17" s="351">
        <v>0</v>
      </c>
      <c r="G17" s="351">
        <v>92</v>
      </c>
      <c r="H17" s="351">
        <v>25</v>
      </c>
      <c r="I17" s="351">
        <v>0</v>
      </c>
      <c r="J17" s="351">
        <v>45</v>
      </c>
      <c r="K17" s="351">
        <v>0</v>
      </c>
      <c r="L17" s="351">
        <v>70</v>
      </c>
      <c r="M17" s="351">
        <v>0</v>
      </c>
      <c r="N17" s="351">
        <v>83</v>
      </c>
      <c r="O17" s="351">
        <v>48</v>
      </c>
      <c r="P17" s="351">
        <v>85</v>
      </c>
      <c r="Q17" s="351">
        <v>0</v>
      </c>
      <c r="R17" s="351">
        <v>56</v>
      </c>
      <c r="S17" s="351">
        <v>80</v>
      </c>
      <c r="T17" s="351">
        <v>61</v>
      </c>
      <c r="U17" s="351">
        <v>89</v>
      </c>
      <c r="V17" s="351">
        <v>0</v>
      </c>
      <c r="W17" s="351">
        <v>60</v>
      </c>
      <c r="X17" s="351">
        <v>0</v>
      </c>
      <c r="Y17" s="351">
        <v>77</v>
      </c>
      <c r="Z17" s="351">
        <v>99</v>
      </c>
      <c r="AA17" s="351">
        <v>42</v>
      </c>
      <c r="AB17" s="351">
        <v>48</v>
      </c>
      <c r="AC17" s="351">
        <v>69</v>
      </c>
      <c r="AD17" s="351">
        <v>84</v>
      </c>
      <c r="AE17" s="351">
        <v>25</v>
      </c>
      <c r="AF17" s="351">
        <v>80</v>
      </c>
      <c r="AG17" s="351">
        <v>0</v>
      </c>
      <c r="AH17" s="351">
        <v>33</v>
      </c>
      <c r="AI17" s="351">
        <v>60</v>
      </c>
      <c r="AJ17" s="351">
        <v>51</v>
      </c>
      <c r="AK17" s="351">
        <v>67</v>
      </c>
      <c r="AL17" s="351">
        <v>0</v>
      </c>
      <c r="AM17" s="351">
        <v>86</v>
      </c>
      <c r="AN17" s="351">
        <v>75</v>
      </c>
      <c r="AO17" s="351">
        <v>57</v>
      </c>
      <c r="AP17" s="351">
        <v>0</v>
      </c>
      <c r="AQ17" s="351">
        <v>99</v>
      </c>
      <c r="AR17" s="351">
        <v>55</v>
      </c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3399</v>
      </c>
      <c r="D18" s="57">
        <f>SUM(E18:HQ18)</f>
        <v>1097</v>
      </c>
      <c r="E18" s="351">
        <v>74</v>
      </c>
      <c r="F18" s="351">
        <v>0</v>
      </c>
      <c r="G18" s="351">
        <v>46</v>
      </c>
      <c r="H18" s="351">
        <v>0</v>
      </c>
      <c r="I18" s="351">
        <v>0</v>
      </c>
      <c r="J18" s="351">
        <v>0</v>
      </c>
      <c r="K18" s="351">
        <v>0</v>
      </c>
      <c r="L18" s="351">
        <v>0</v>
      </c>
      <c r="M18" s="351">
        <v>0</v>
      </c>
      <c r="N18" s="351">
        <v>68</v>
      </c>
      <c r="O18" s="351">
        <v>60</v>
      </c>
      <c r="P18" s="351">
        <v>12</v>
      </c>
      <c r="Q18" s="351">
        <v>9</v>
      </c>
      <c r="R18" s="351">
        <v>6</v>
      </c>
      <c r="S18" s="351">
        <v>0</v>
      </c>
      <c r="T18" s="351">
        <v>58</v>
      </c>
      <c r="U18" s="351">
        <v>52</v>
      </c>
      <c r="V18" s="351">
        <v>0</v>
      </c>
      <c r="W18" s="351">
        <v>64</v>
      </c>
      <c r="X18" s="351">
        <v>0</v>
      </c>
      <c r="Y18" s="351">
        <v>41</v>
      </c>
      <c r="Z18" s="351">
        <v>39</v>
      </c>
      <c r="AA18" s="351">
        <v>48</v>
      </c>
      <c r="AB18" s="351">
        <v>67</v>
      </c>
      <c r="AC18" s="351">
        <v>0</v>
      </c>
      <c r="AD18" s="351">
        <v>14</v>
      </c>
      <c r="AE18" s="351">
        <v>76</v>
      </c>
      <c r="AF18" s="351">
        <v>0</v>
      </c>
      <c r="AG18" s="351">
        <v>0</v>
      </c>
      <c r="AH18" s="351">
        <v>57</v>
      </c>
      <c r="AI18" s="351">
        <v>1</v>
      </c>
      <c r="AJ18" s="351">
        <v>15</v>
      </c>
      <c r="AK18" s="351">
        <v>62</v>
      </c>
      <c r="AL18" s="351">
        <v>74</v>
      </c>
      <c r="AM18" s="351">
        <v>0</v>
      </c>
      <c r="AN18" s="351">
        <v>44</v>
      </c>
      <c r="AO18" s="351">
        <v>11</v>
      </c>
      <c r="AP18" s="351">
        <v>59</v>
      </c>
      <c r="AQ18" s="351">
        <v>29</v>
      </c>
      <c r="AR18" s="351">
        <v>11</v>
      </c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1724</v>
      </c>
      <c r="E19" s="351">
        <v>58</v>
      </c>
      <c r="F19" s="351">
        <v>64</v>
      </c>
      <c r="G19" s="351">
        <v>46</v>
      </c>
      <c r="H19" s="351">
        <v>90</v>
      </c>
      <c r="I19" s="351">
        <v>0</v>
      </c>
      <c r="J19" s="351">
        <v>0</v>
      </c>
      <c r="K19" s="351">
        <v>0</v>
      </c>
      <c r="L19" s="351">
        <v>0</v>
      </c>
      <c r="M19" s="351">
        <v>100</v>
      </c>
      <c r="N19" s="351">
        <v>27</v>
      </c>
      <c r="O19" s="351">
        <v>61</v>
      </c>
      <c r="P19" s="351">
        <v>93</v>
      </c>
      <c r="Q19" s="351">
        <v>68</v>
      </c>
      <c r="R19" s="351">
        <v>4</v>
      </c>
      <c r="S19" s="351">
        <v>0</v>
      </c>
      <c r="T19" s="351">
        <v>58</v>
      </c>
      <c r="U19" s="351">
        <v>85</v>
      </c>
      <c r="V19" s="351">
        <v>0</v>
      </c>
      <c r="W19" s="351">
        <v>100</v>
      </c>
      <c r="X19" s="351">
        <v>0</v>
      </c>
      <c r="Y19" s="351">
        <v>9</v>
      </c>
      <c r="Z19" s="351">
        <v>85</v>
      </c>
      <c r="AA19" s="351">
        <v>56</v>
      </c>
      <c r="AB19" s="351">
        <v>3</v>
      </c>
      <c r="AC19" s="351">
        <v>0</v>
      </c>
      <c r="AD19" s="351">
        <v>14</v>
      </c>
      <c r="AE19" s="351">
        <v>54</v>
      </c>
      <c r="AF19" s="351">
        <v>17</v>
      </c>
      <c r="AG19" s="351">
        <v>71</v>
      </c>
      <c r="AH19" s="351">
        <v>33</v>
      </c>
      <c r="AI19" s="351">
        <v>77</v>
      </c>
      <c r="AJ19" s="351">
        <v>32</v>
      </c>
      <c r="AK19" s="351">
        <v>78</v>
      </c>
      <c r="AL19" s="351">
        <v>0</v>
      </c>
      <c r="AM19" s="351">
        <v>81</v>
      </c>
      <c r="AN19" s="351">
        <v>98</v>
      </c>
      <c r="AO19" s="351">
        <v>26</v>
      </c>
      <c r="AP19" s="351">
        <v>68</v>
      </c>
      <c r="AQ19" s="351">
        <v>42</v>
      </c>
      <c r="AR19" s="351">
        <v>26</v>
      </c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2039</v>
      </c>
      <c r="D20" s="57">
        <f>SUM(E20:HQ20)</f>
        <v>1830</v>
      </c>
      <c r="E20" s="351">
        <v>78</v>
      </c>
      <c r="F20" s="351">
        <v>56</v>
      </c>
      <c r="G20" s="351">
        <v>46</v>
      </c>
      <c r="H20" s="351">
        <v>44</v>
      </c>
      <c r="I20" s="351">
        <v>77</v>
      </c>
      <c r="J20" s="351">
        <v>0</v>
      </c>
      <c r="K20" s="351">
        <v>49</v>
      </c>
      <c r="L20" s="351">
        <v>88</v>
      </c>
      <c r="M20" s="351">
        <v>0</v>
      </c>
      <c r="N20" s="351">
        <v>4</v>
      </c>
      <c r="O20" s="351">
        <v>70</v>
      </c>
      <c r="P20" s="351">
        <v>45</v>
      </c>
      <c r="Q20" s="351">
        <v>93</v>
      </c>
      <c r="R20" s="351">
        <v>15</v>
      </c>
      <c r="S20" s="351">
        <v>0</v>
      </c>
      <c r="T20" s="351">
        <v>49</v>
      </c>
      <c r="U20" s="351">
        <v>0</v>
      </c>
      <c r="V20" s="351">
        <v>0</v>
      </c>
      <c r="W20" s="351">
        <v>85</v>
      </c>
      <c r="X20" s="351">
        <v>0</v>
      </c>
      <c r="Y20" s="351">
        <v>60</v>
      </c>
      <c r="Z20" s="351">
        <v>77</v>
      </c>
      <c r="AA20" s="351">
        <v>15</v>
      </c>
      <c r="AB20" s="351">
        <v>49</v>
      </c>
      <c r="AC20" s="351">
        <v>67</v>
      </c>
      <c r="AD20" s="351">
        <v>81</v>
      </c>
      <c r="AE20" s="351">
        <v>19</v>
      </c>
      <c r="AF20" s="351">
        <v>62</v>
      </c>
      <c r="AG20" s="351">
        <v>84</v>
      </c>
      <c r="AH20" s="351">
        <v>70</v>
      </c>
      <c r="AI20" s="351">
        <v>44</v>
      </c>
      <c r="AJ20" s="351">
        <v>14</v>
      </c>
      <c r="AK20" s="351">
        <v>84</v>
      </c>
      <c r="AL20" s="351">
        <v>37</v>
      </c>
      <c r="AM20" s="351">
        <v>69</v>
      </c>
      <c r="AN20" s="351">
        <v>82</v>
      </c>
      <c r="AO20" s="351">
        <v>28</v>
      </c>
      <c r="AP20" s="351">
        <v>0</v>
      </c>
      <c r="AQ20" s="351">
        <v>85</v>
      </c>
      <c r="AR20" s="351">
        <v>4</v>
      </c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3402</v>
      </c>
      <c r="D21" s="57">
        <f>SUM(E21:HQ21)</f>
        <v>1459</v>
      </c>
      <c r="E21" s="351">
        <v>89</v>
      </c>
      <c r="F21" s="351">
        <v>0</v>
      </c>
      <c r="G21" s="351">
        <v>93</v>
      </c>
      <c r="H21" s="351">
        <v>35</v>
      </c>
      <c r="I21" s="351">
        <v>0</v>
      </c>
      <c r="J21" s="351">
        <v>0</v>
      </c>
      <c r="K21" s="351">
        <v>40</v>
      </c>
      <c r="L21" s="351">
        <v>70</v>
      </c>
      <c r="M21" s="351">
        <v>0</v>
      </c>
      <c r="N21" s="351">
        <v>86</v>
      </c>
      <c r="O21" s="351">
        <v>90</v>
      </c>
      <c r="P21" s="351">
        <v>72</v>
      </c>
      <c r="Q21" s="351">
        <v>0</v>
      </c>
      <c r="R21" s="351">
        <v>38</v>
      </c>
      <c r="S21" s="351">
        <v>0</v>
      </c>
      <c r="T21" s="351">
        <v>0</v>
      </c>
      <c r="U21" s="351">
        <v>77</v>
      </c>
      <c r="V21" s="351">
        <v>0</v>
      </c>
      <c r="W21" s="351">
        <v>0</v>
      </c>
      <c r="X21" s="351">
        <v>0</v>
      </c>
      <c r="Y21" s="351">
        <v>77</v>
      </c>
      <c r="Z21" s="351">
        <v>65</v>
      </c>
      <c r="AA21" s="351">
        <v>47</v>
      </c>
      <c r="AB21" s="351">
        <v>9</v>
      </c>
      <c r="AC21" s="351">
        <v>0</v>
      </c>
      <c r="AD21" s="351">
        <v>19</v>
      </c>
      <c r="AE21" s="351">
        <v>10</v>
      </c>
      <c r="AF21" s="351">
        <v>49</v>
      </c>
      <c r="AG21" s="351">
        <v>98</v>
      </c>
      <c r="AH21" s="351">
        <v>97</v>
      </c>
      <c r="AI21" s="351">
        <v>69</v>
      </c>
      <c r="AJ21" s="351">
        <v>56</v>
      </c>
      <c r="AK21" s="351">
        <v>0</v>
      </c>
      <c r="AL21" s="351">
        <v>0</v>
      </c>
      <c r="AM21" s="351">
        <v>0</v>
      </c>
      <c r="AN21" s="351">
        <v>58</v>
      </c>
      <c r="AO21" s="351">
        <v>73</v>
      </c>
      <c r="AP21" s="351">
        <v>0</v>
      </c>
      <c r="AQ21" s="351">
        <v>14</v>
      </c>
      <c r="AR21" s="351">
        <v>28</v>
      </c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3416</v>
      </c>
      <c r="D22" s="57">
        <f>SUM(E22:HQ22)</f>
        <v>1758</v>
      </c>
      <c r="E22" s="351">
        <v>51</v>
      </c>
      <c r="F22" s="351">
        <v>0</v>
      </c>
      <c r="G22" s="351">
        <v>46</v>
      </c>
      <c r="H22" s="351">
        <v>39</v>
      </c>
      <c r="I22" s="351">
        <v>65</v>
      </c>
      <c r="J22" s="351">
        <v>0</v>
      </c>
      <c r="K22" s="351">
        <v>0</v>
      </c>
      <c r="L22" s="351">
        <v>0</v>
      </c>
      <c r="M22" s="351">
        <v>96</v>
      </c>
      <c r="N22" s="351">
        <v>11</v>
      </c>
      <c r="O22" s="351">
        <v>98</v>
      </c>
      <c r="P22" s="351">
        <v>0</v>
      </c>
      <c r="Q22" s="351">
        <v>65</v>
      </c>
      <c r="R22" s="351">
        <v>98</v>
      </c>
      <c r="S22" s="351">
        <v>0</v>
      </c>
      <c r="T22" s="351">
        <v>0</v>
      </c>
      <c r="U22" s="351">
        <v>0</v>
      </c>
      <c r="V22" s="351">
        <v>0</v>
      </c>
      <c r="W22" s="351">
        <v>26</v>
      </c>
      <c r="X22" s="351">
        <v>0</v>
      </c>
      <c r="Y22" s="351">
        <v>41</v>
      </c>
      <c r="Z22" s="351">
        <v>16</v>
      </c>
      <c r="AA22" s="351">
        <v>12</v>
      </c>
      <c r="AB22" s="351">
        <v>56</v>
      </c>
      <c r="AC22" s="351">
        <v>56</v>
      </c>
      <c r="AD22" s="351">
        <v>76</v>
      </c>
      <c r="AE22" s="351">
        <v>90</v>
      </c>
      <c r="AF22" s="351">
        <v>38</v>
      </c>
      <c r="AG22" s="351">
        <v>67</v>
      </c>
      <c r="AH22" s="351">
        <v>57</v>
      </c>
      <c r="AI22" s="351">
        <v>42</v>
      </c>
      <c r="AJ22" s="351">
        <v>85</v>
      </c>
      <c r="AK22" s="351">
        <v>59</v>
      </c>
      <c r="AL22" s="351">
        <v>83</v>
      </c>
      <c r="AM22" s="351">
        <v>0</v>
      </c>
      <c r="AN22" s="351">
        <v>93</v>
      </c>
      <c r="AO22" s="351">
        <v>82</v>
      </c>
      <c r="AP22" s="351">
        <v>88</v>
      </c>
      <c r="AQ22" s="351">
        <v>30</v>
      </c>
      <c r="AR22" s="351">
        <v>92</v>
      </c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1943</v>
      </c>
      <c r="E23" s="351">
        <v>95</v>
      </c>
      <c r="F23" s="351">
        <v>0</v>
      </c>
      <c r="G23" s="351">
        <v>87</v>
      </c>
      <c r="H23" s="351">
        <v>32</v>
      </c>
      <c r="I23" s="351">
        <v>55</v>
      </c>
      <c r="J23" s="351">
        <v>75</v>
      </c>
      <c r="K23" s="351">
        <v>0</v>
      </c>
      <c r="L23" s="351">
        <v>0</v>
      </c>
      <c r="M23" s="351">
        <v>0</v>
      </c>
      <c r="N23" s="351">
        <v>78</v>
      </c>
      <c r="O23" s="351">
        <v>39</v>
      </c>
      <c r="P23" s="351">
        <v>24</v>
      </c>
      <c r="Q23" s="351">
        <v>28</v>
      </c>
      <c r="R23" s="351">
        <v>87</v>
      </c>
      <c r="S23" s="351">
        <v>80</v>
      </c>
      <c r="T23" s="351">
        <v>0</v>
      </c>
      <c r="U23" s="351">
        <v>70</v>
      </c>
      <c r="V23" s="351">
        <v>0</v>
      </c>
      <c r="W23" s="351">
        <v>16</v>
      </c>
      <c r="X23" s="351">
        <v>0</v>
      </c>
      <c r="Y23" s="351">
        <v>41</v>
      </c>
      <c r="Z23" s="351">
        <v>46</v>
      </c>
      <c r="AA23" s="351">
        <v>81</v>
      </c>
      <c r="AB23" s="351">
        <v>98</v>
      </c>
      <c r="AC23" s="351">
        <v>47</v>
      </c>
      <c r="AD23" s="351">
        <v>62</v>
      </c>
      <c r="AE23" s="351">
        <v>5</v>
      </c>
      <c r="AF23" s="351">
        <v>77</v>
      </c>
      <c r="AG23" s="351">
        <v>0</v>
      </c>
      <c r="AH23" s="351">
        <v>83</v>
      </c>
      <c r="AI23" s="351">
        <v>36</v>
      </c>
      <c r="AJ23" s="351">
        <v>71</v>
      </c>
      <c r="AK23" s="351">
        <v>95</v>
      </c>
      <c r="AL23" s="351">
        <v>34</v>
      </c>
      <c r="AM23" s="351">
        <v>78</v>
      </c>
      <c r="AN23" s="351">
        <v>91</v>
      </c>
      <c r="AO23" s="351">
        <v>88</v>
      </c>
      <c r="AP23" s="351">
        <v>0</v>
      </c>
      <c r="AQ23" s="351">
        <v>50</v>
      </c>
      <c r="AR23" s="351">
        <v>94</v>
      </c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2033</v>
      </c>
      <c r="D24" s="57">
        <f>SUM(E24:HQ24)</f>
        <v>2173</v>
      </c>
      <c r="E24" s="351">
        <v>45</v>
      </c>
      <c r="F24" s="351">
        <v>76</v>
      </c>
      <c r="G24" s="351">
        <v>46</v>
      </c>
      <c r="H24" s="351">
        <v>65</v>
      </c>
      <c r="I24" s="351">
        <v>0</v>
      </c>
      <c r="J24" s="351">
        <v>49</v>
      </c>
      <c r="K24" s="351">
        <v>54</v>
      </c>
      <c r="L24" s="351">
        <v>97</v>
      </c>
      <c r="M24" s="351">
        <v>0</v>
      </c>
      <c r="N24" s="351">
        <v>64</v>
      </c>
      <c r="O24" s="351">
        <v>7</v>
      </c>
      <c r="P24" s="351">
        <v>87</v>
      </c>
      <c r="Q24" s="351">
        <v>100</v>
      </c>
      <c r="R24" s="351">
        <v>94</v>
      </c>
      <c r="S24" s="351">
        <v>0</v>
      </c>
      <c r="T24" s="351">
        <v>70</v>
      </c>
      <c r="U24" s="351">
        <v>45</v>
      </c>
      <c r="V24" s="351">
        <v>0</v>
      </c>
      <c r="W24" s="351">
        <v>86</v>
      </c>
      <c r="X24" s="351">
        <v>0</v>
      </c>
      <c r="Y24" s="351">
        <v>52</v>
      </c>
      <c r="Z24" s="351">
        <v>94</v>
      </c>
      <c r="AA24" s="351">
        <v>40</v>
      </c>
      <c r="AB24" s="351">
        <v>88</v>
      </c>
      <c r="AC24" s="351">
        <v>97</v>
      </c>
      <c r="AD24" s="351">
        <v>71</v>
      </c>
      <c r="AE24" s="351">
        <v>58</v>
      </c>
      <c r="AF24" s="351">
        <v>25</v>
      </c>
      <c r="AG24" s="351">
        <v>92</v>
      </c>
      <c r="AH24" s="351">
        <v>95</v>
      </c>
      <c r="AI24" s="351">
        <v>70</v>
      </c>
      <c r="AJ24" s="351">
        <v>20</v>
      </c>
      <c r="AK24" s="351">
        <v>42</v>
      </c>
      <c r="AL24" s="351">
        <v>98</v>
      </c>
      <c r="AM24" s="351">
        <v>0</v>
      </c>
      <c r="AN24" s="351">
        <v>0</v>
      </c>
      <c r="AO24" s="351">
        <v>81</v>
      </c>
      <c r="AP24" s="351">
        <v>73</v>
      </c>
      <c r="AQ24" s="351">
        <v>75</v>
      </c>
      <c r="AR24" s="351">
        <v>17</v>
      </c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1862</v>
      </c>
      <c r="E25" s="351">
        <v>25</v>
      </c>
      <c r="F25" s="351">
        <v>0</v>
      </c>
      <c r="G25" s="351">
        <v>98</v>
      </c>
      <c r="H25" s="351">
        <v>56</v>
      </c>
      <c r="I25" s="351">
        <v>0</v>
      </c>
      <c r="J25" s="351">
        <v>90</v>
      </c>
      <c r="K25" s="351">
        <v>65</v>
      </c>
      <c r="L25" s="351">
        <v>83</v>
      </c>
      <c r="M25" s="351">
        <v>0</v>
      </c>
      <c r="N25" s="351">
        <v>40</v>
      </c>
      <c r="O25" s="351">
        <v>25</v>
      </c>
      <c r="P25" s="351">
        <v>12</v>
      </c>
      <c r="Q25" s="351">
        <v>28</v>
      </c>
      <c r="R25" s="351">
        <v>74</v>
      </c>
      <c r="S25" s="351">
        <v>0</v>
      </c>
      <c r="T25" s="351">
        <v>66</v>
      </c>
      <c r="U25" s="351">
        <v>96</v>
      </c>
      <c r="V25" s="351">
        <v>0</v>
      </c>
      <c r="W25" s="351">
        <v>67</v>
      </c>
      <c r="X25" s="351">
        <v>0</v>
      </c>
      <c r="Y25" s="351">
        <v>74</v>
      </c>
      <c r="Z25" s="351">
        <v>36</v>
      </c>
      <c r="AA25" s="351">
        <v>90</v>
      </c>
      <c r="AB25" s="351">
        <v>37</v>
      </c>
      <c r="AC25" s="351">
        <v>83</v>
      </c>
      <c r="AD25" s="351">
        <v>96</v>
      </c>
      <c r="AE25" s="351">
        <v>94</v>
      </c>
      <c r="AF25" s="351">
        <v>88</v>
      </c>
      <c r="AG25" s="351">
        <v>0</v>
      </c>
      <c r="AH25" s="351">
        <v>0</v>
      </c>
      <c r="AI25" s="351">
        <v>47</v>
      </c>
      <c r="AJ25" s="351">
        <v>29</v>
      </c>
      <c r="AK25" s="351">
        <v>0</v>
      </c>
      <c r="AL25" s="351">
        <v>92</v>
      </c>
      <c r="AM25" s="351">
        <v>0</v>
      </c>
      <c r="AN25" s="351">
        <v>0</v>
      </c>
      <c r="AO25" s="351">
        <v>99</v>
      </c>
      <c r="AP25" s="351">
        <v>55</v>
      </c>
      <c r="AQ25" s="351">
        <v>38</v>
      </c>
      <c r="AR25" s="351">
        <v>79</v>
      </c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39"/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3400</v>
      </c>
      <c r="D26" s="57">
        <f>SUM(E26:HQ26)</f>
        <v>1350</v>
      </c>
      <c r="E26" s="351">
        <v>15</v>
      </c>
      <c r="F26" s="351">
        <v>50</v>
      </c>
      <c r="G26" s="351">
        <v>86</v>
      </c>
      <c r="H26" s="351">
        <v>0</v>
      </c>
      <c r="I26" s="351">
        <v>0</v>
      </c>
      <c r="J26" s="351">
        <v>0</v>
      </c>
      <c r="K26" s="351">
        <v>0</v>
      </c>
      <c r="L26" s="351">
        <v>96</v>
      </c>
      <c r="M26" s="351">
        <v>0</v>
      </c>
      <c r="N26" s="351">
        <v>32</v>
      </c>
      <c r="O26" s="351">
        <v>71</v>
      </c>
      <c r="P26" s="351">
        <v>33</v>
      </c>
      <c r="Q26" s="351">
        <v>38</v>
      </c>
      <c r="R26" s="351">
        <v>22</v>
      </c>
      <c r="S26" s="351">
        <v>0</v>
      </c>
      <c r="T26" s="351">
        <v>37</v>
      </c>
      <c r="U26" s="351">
        <v>88</v>
      </c>
      <c r="V26" s="351">
        <v>0</v>
      </c>
      <c r="W26" s="351">
        <v>38</v>
      </c>
      <c r="X26" s="351">
        <v>0</v>
      </c>
      <c r="Y26" s="351">
        <v>91</v>
      </c>
      <c r="Z26" s="351">
        <v>50</v>
      </c>
      <c r="AA26" s="351">
        <v>28</v>
      </c>
      <c r="AB26" s="351">
        <v>31</v>
      </c>
      <c r="AC26" s="351">
        <v>41</v>
      </c>
      <c r="AD26" s="351">
        <v>22</v>
      </c>
      <c r="AE26" s="351">
        <v>79</v>
      </c>
      <c r="AF26" s="351">
        <v>40</v>
      </c>
      <c r="AG26" s="351">
        <v>0</v>
      </c>
      <c r="AH26" s="351">
        <v>62</v>
      </c>
      <c r="AI26" s="351">
        <v>57</v>
      </c>
      <c r="AJ26" s="351">
        <v>65</v>
      </c>
      <c r="AK26" s="351">
        <v>0</v>
      </c>
      <c r="AL26" s="351">
        <v>0</v>
      </c>
      <c r="AM26" s="351">
        <v>0</v>
      </c>
      <c r="AN26" s="351">
        <v>44</v>
      </c>
      <c r="AO26" s="351">
        <v>95</v>
      </c>
      <c r="AP26" s="351">
        <v>0</v>
      </c>
      <c r="AQ26" s="351">
        <v>21</v>
      </c>
      <c r="AR26" s="351">
        <v>18</v>
      </c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2040</v>
      </c>
      <c r="D27" s="57">
        <f>SUM(E27:HQ27)</f>
        <v>1492</v>
      </c>
      <c r="E27" s="351">
        <v>90</v>
      </c>
      <c r="F27" s="351">
        <v>0</v>
      </c>
      <c r="G27" s="351">
        <v>86</v>
      </c>
      <c r="H27" s="351">
        <v>25</v>
      </c>
      <c r="I27" s="351">
        <v>81</v>
      </c>
      <c r="J27" s="351">
        <v>0</v>
      </c>
      <c r="K27" s="351">
        <v>0</v>
      </c>
      <c r="L27" s="351">
        <v>0</v>
      </c>
      <c r="M27" s="351">
        <v>0</v>
      </c>
      <c r="N27" s="351">
        <v>26</v>
      </c>
      <c r="O27" s="351">
        <v>83</v>
      </c>
      <c r="P27" s="351">
        <v>0</v>
      </c>
      <c r="Q27" s="351">
        <v>19</v>
      </c>
      <c r="R27" s="351">
        <v>28</v>
      </c>
      <c r="S27" s="351">
        <v>0</v>
      </c>
      <c r="T27" s="351">
        <v>39</v>
      </c>
      <c r="U27" s="351">
        <v>70</v>
      </c>
      <c r="V27" s="351">
        <v>0</v>
      </c>
      <c r="W27" s="351">
        <v>0</v>
      </c>
      <c r="X27" s="351">
        <v>0</v>
      </c>
      <c r="Y27" s="351">
        <v>41</v>
      </c>
      <c r="Z27" s="351">
        <v>88</v>
      </c>
      <c r="AA27" s="351">
        <v>30</v>
      </c>
      <c r="AB27" s="351">
        <v>11</v>
      </c>
      <c r="AC27" s="351">
        <v>23</v>
      </c>
      <c r="AD27" s="351">
        <v>60</v>
      </c>
      <c r="AE27" s="351">
        <v>33</v>
      </c>
      <c r="AF27" s="351">
        <v>78</v>
      </c>
      <c r="AG27" s="351">
        <v>0</v>
      </c>
      <c r="AH27" s="351">
        <v>93</v>
      </c>
      <c r="AI27" s="351">
        <v>82</v>
      </c>
      <c r="AJ27" s="351">
        <v>34</v>
      </c>
      <c r="AK27" s="351">
        <v>67</v>
      </c>
      <c r="AL27" s="351">
        <v>0</v>
      </c>
      <c r="AM27" s="351">
        <v>0</v>
      </c>
      <c r="AN27" s="351">
        <v>75</v>
      </c>
      <c r="AO27" s="351">
        <v>94</v>
      </c>
      <c r="AP27" s="351">
        <v>0</v>
      </c>
      <c r="AQ27" s="351">
        <v>86</v>
      </c>
      <c r="AR27" s="351">
        <v>50</v>
      </c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1660</v>
      </c>
      <c r="D28" s="57">
        <f>SUM(E28:HQ28)</f>
        <v>1893</v>
      </c>
      <c r="E28" s="351">
        <v>79</v>
      </c>
      <c r="F28" s="351">
        <v>0</v>
      </c>
      <c r="G28" s="351">
        <v>46</v>
      </c>
      <c r="H28" s="351">
        <v>78</v>
      </c>
      <c r="I28" s="351">
        <v>65</v>
      </c>
      <c r="J28" s="351">
        <v>0</v>
      </c>
      <c r="K28" s="351">
        <v>79</v>
      </c>
      <c r="L28" s="351">
        <v>83</v>
      </c>
      <c r="M28" s="351">
        <v>0</v>
      </c>
      <c r="N28" s="351">
        <v>80</v>
      </c>
      <c r="O28" s="351">
        <v>26</v>
      </c>
      <c r="P28" s="351">
        <v>62</v>
      </c>
      <c r="Q28" s="351">
        <v>63</v>
      </c>
      <c r="R28" s="351">
        <v>19</v>
      </c>
      <c r="S28" s="351">
        <v>0</v>
      </c>
      <c r="T28" s="351">
        <v>47</v>
      </c>
      <c r="U28" s="351">
        <v>42</v>
      </c>
      <c r="V28" s="351">
        <v>0</v>
      </c>
      <c r="W28" s="351">
        <v>28</v>
      </c>
      <c r="X28" s="351">
        <v>0</v>
      </c>
      <c r="Y28" s="351">
        <v>41</v>
      </c>
      <c r="Z28" s="351">
        <v>63</v>
      </c>
      <c r="AA28" s="351">
        <v>59</v>
      </c>
      <c r="AB28" s="351">
        <v>33</v>
      </c>
      <c r="AC28" s="351">
        <v>48</v>
      </c>
      <c r="AD28" s="351">
        <v>66</v>
      </c>
      <c r="AE28" s="351">
        <v>74</v>
      </c>
      <c r="AF28" s="351">
        <v>22</v>
      </c>
      <c r="AG28" s="351">
        <v>80</v>
      </c>
      <c r="AH28" s="351">
        <v>78</v>
      </c>
      <c r="AI28" s="351">
        <v>46</v>
      </c>
      <c r="AJ28" s="351">
        <v>17</v>
      </c>
      <c r="AK28" s="351">
        <v>86</v>
      </c>
      <c r="AL28" s="351">
        <v>68</v>
      </c>
      <c r="AM28" s="351">
        <v>73</v>
      </c>
      <c r="AN28" s="351">
        <v>83</v>
      </c>
      <c r="AO28" s="351">
        <v>97</v>
      </c>
      <c r="AP28" s="351">
        <v>0</v>
      </c>
      <c r="AQ28" s="351">
        <v>28</v>
      </c>
      <c r="AR28" s="351">
        <v>34</v>
      </c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729</v>
      </c>
      <c r="D29" s="57">
        <f>SUM(E29:HQ29)</f>
        <v>1921</v>
      </c>
      <c r="E29" s="351">
        <v>42</v>
      </c>
      <c r="F29" s="351">
        <v>57</v>
      </c>
      <c r="G29" s="351">
        <v>0</v>
      </c>
      <c r="H29" s="351">
        <v>85</v>
      </c>
      <c r="I29" s="351">
        <v>65</v>
      </c>
      <c r="J29" s="351">
        <v>58</v>
      </c>
      <c r="K29" s="351">
        <v>87</v>
      </c>
      <c r="L29" s="351">
        <v>99</v>
      </c>
      <c r="M29" s="351">
        <v>0</v>
      </c>
      <c r="N29" s="351">
        <v>59</v>
      </c>
      <c r="O29" s="351">
        <v>32</v>
      </c>
      <c r="P29" s="351">
        <v>0</v>
      </c>
      <c r="Q29" s="351">
        <v>38</v>
      </c>
      <c r="R29" s="351">
        <v>62</v>
      </c>
      <c r="S29" s="351">
        <v>99</v>
      </c>
      <c r="T29" s="351">
        <v>28</v>
      </c>
      <c r="U29" s="351">
        <v>0</v>
      </c>
      <c r="V29" s="351">
        <v>0</v>
      </c>
      <c r="W29" s="351">
        <v>0</v>
      </c>
      <c r="X29" s="351">
        <v>0</v>
      </c>
      <c r="Y29" s="351">
        <v>57</v>
      </c>
      <c r="Z29" s="351">
        <v>42</v>
      </c>
      <c r="AA29" s="351">
        <v>55</v>
      </c>
      <c r="AB29" s="351">
        <v>30</v>
      </c>
      <c r="AC29" s="351">
        <v>53</v>
      </c>
      <c r="AD29" s="351">
        <v>2</v>
      </c>
      <c r="AE29" s="351">
        <v>89</v>
      </c>
      <c r="AF29" s="351">
        <v>59</v>
      </c>
      <c r="AG29" s="351">
        <v>83</v>
      </c>
      <c r="AH29" s="351">
        <v>18</v>
      </c>
      <c r="AI29" s="351">
        <v>10</v>
      </c>
      <c r="AJ29" s="351">
        <v>72</v>
      </c>
      <c r="AK29" s="351">
        <v>90</v>
      </c>
      <c r="AL29" s="351">
        <v>61</v>
      </c>
      <c r="AM29" s="351">
        <v>97</v>
      </c>
      <c r="AN29" s="351">
        <v>58</v>
      </c>
      <c r="AO29" s="351">
        <v>90</v>
      </c>
      <c r="AP29" s="351">
        <v>95</v>
      </c>
      <c r="AQ29" s="351">
        <v>22</v>
      </c>
      <c r="AR29" s="351">
        <v>27</v>
      </c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2026</v>
      </c>
      <c r="D30" s="57">
        <f>SUM(E30:HQ30)</f>
        <v>1988</v>
      </c>
      <c r="E30" s="351">
        <v>46</v>
      </c>
      <c r="F30" s="351">
        <v>98</v>
      </c>
      <c r="G30" s="351">
        <v>10</v>
      </c>
      <c r="H30" s="351">
        <v>0</v>
      </c>
      <c r="I30" s="351">
        <v>74</v>
      </c>
      <c r="J30" s="351">
        <v>41</v>
      </c>
      <c r="K30" s="351">
        <v>38</v>
      </c>
      <c r="L30" s="351">
        <v>71</v>
      </c>
      <c r="M30" s="351">
        <v>0</v>
      </c>
      <c r="N30" s="351">
        <v>73</v>
      </c>
      <c r="O30" s="351">
        <v>95</v>
      </c>
      <c r="P30" s="351">
        <v>33</v>
      </c>
      <c r="Q30" s="351">
        <v>98</v>
      </c>
      <c r="R30" s="351">
        <v>71</v>
      </c>
      <c r="S30" s="351">
        <v>0</v>
      </c>
      <c r="T30" s="351">
        <v>84</v>
      </c>
      <c r="U30" s="351">
        <v>0</v>
      </c>
      <c r="V30" s="351">
        <v>0</v>
      </c>
      <c r="W30" s="351">
        <v>89</v>
      </c>
      <c r="X30" s="351">
        <v>0</v>
      </c>
      <c r="Y30" s="351">
        <v>41</v>
      </c>
      <c r="Z30" s="351">
        <v>0</v>
      </c>
      <c r="AA30" s="351">
        <v>11</v>
      </c>
      <c r="AB30" s="351">
        <v>46</v>
      </c>
      <c r="AC30" s="351">
        <v>86</v>
      </c>
      <c r="AD30" s="351">
        <v>59</v>
      </c>
      <c r="AE30" s="351">
        <v>40</v>
      </c>
      <c r="AF30" s="351">
        <v>68</v>
      </c>
      <c r="AG30" s="351">
        <v>97</v>
      </c>
      <c r="AH30" s="351">
        <v>57</v>
      </c>
      <c r="AI30" s="351">
        <v>59</v>
      </c>
      <c r="AJ30" s="351">
        <v>54</v>
      </c>
      <c r="AK30" s="351">
        <v>98</v>
      </c>
      <c r="AL30" s="351">
        <v>41</v>
      </c>
      <c r="AM30" s="351">
        <v>90</v>
      </c>
      <c r="AN30" s="351">
        <v>92</v>
      </c>
      <c r="AO30" s="351">
        <v>46</v>
      </c>
      <c r="AP30" s="351">
        <v>0</v>
      </c>
      <c r="AQ30" s="351">
        <v>44</v>
      </c>
      <c r="AR30" s="351">
        <v>38</v>
      </c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3410</v>
      </c>
      <c r="D31" s="57">
        <f>SUM(E31:HQ31)</f>
        <v>1846</v>
      </c>
      <c r="E31" s="351">
        <v>16</v>
      </c>
      <c r="F31" s="351">
        <v>98</v>
      </c>
      <c r="G31" s="351">
        <v>91</v>
      </c>
      <c r="H31" s="351">
        <v>44</v>
      </c>
      <c r="I31" s="351">
        <v>58</v>
      </c>
      <c r="J31" s="351">
        <v>0</v>
      </c>
      <c r="K31" s="351">
        <v>82</v>
      </c>
      <c r="L31" s="351">
        <v>0</v>
      </c>
      <c r="M31" s="351">
        <v>0</v>
      </c>
      <c r="N31" s="351">
        <v>85</v>
      </c>
      <c r="O31" s="351">
        <v>62</v>
      </c>
      <c r="P31" s="351">
        <v>98</v>
      </c>
      <c r="Q31" s="351">
        <v>62</v>
      </c>
      <c r="R31" s="351">
        <v>91</v>
      </c>
      <c r="S31" s="351">
        <v>0</v>
      </c>
      <c r="T31" s="351">
        <v>0</v>
      </c>
      <c r="U31" s="351">
        <v>74</v>
      </c>
      <c r="V31" s="351">
        <v>0</v>
      </c>
      <c r="W31" s="351">
        <v>75</v>
      </c>
      <c r="X31" s="351">
        <v>0</v>
      </c>
      <c r="Y31" s="351">
        <v>50</v>
      </c>
      <c r="Z31" s="351">
        <v>31</v>
      </c>
      <c r="AA31" s="351">
        <v>14</v>
      </c>
      <c r="AB31" s="351">
        <v>68</v>
      </c>
      <c r="AC31" s="351">
        <v>18</v>
      </c>
      <c r="AD31" s="351">
        <v>30</v>
      </c>
      <c r="AE31" s="351">
        <v>42</v>
      </c>
      <c r="AF31" s="351">
        <v>52</v>
      </c>
      <c r="AG31" s="351">
        <v>0</v>
      </c>
      <c r="AH31" s="351">
        <v>89</v>
      </c>
      <c r="AI31" s="351">
        <v>75</v>
      </c>
      <c r="AJ31" s="351">
        <v>83</v>
      </c>
      <c r="AK31" s="351">
        <v>77</v>
      </c>
      <c r="AL31" s="351">
        <v>0</v>
      </c>
      <c r="AM31" s="351">
        <v>0</v>
      </c>
      <c r="AN31" s="351">
        <v>75</v>
      </c>
      <c r="AO31" s="351">
        <v>64</v>
      </c>
      <c r="AP31" s="351">
        <v>88</v>
      </c>
      <c r="AQ31" s="351">
        <v>13</v>
      </c>
      <c r="AR31" s="351">
        <v>41</v>
      </c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784</v>
      </c>
      <c r="D32" s="57">
        <f>SUM(E32:HQ32)</f>
        <v>1984</v>
      </c>
      <c r="E32" s="351">
        <v>99</v>
      </c>
      <c r="F32" s="351">
        <v>0</v>
      </c>
      <c r="G32" s="351">
        <v>54</v>
      </c>
      <c r="H32" s="351">
        <v>93</v>
      </c>
      <c r="I32" s="351">
        <v>0</v>
      </c>
      <c r="J32" s="351">
        <v>78</v>
      </c>
      <c r="K32" s="351">
        <v>100</v>
      </c>
      <c r="L32" s="351">
        <v>0</v>
      </c>
      <c r="M32" s="351">
        <v>0</v>
      </c>
      <c r="N32" s="351">
        <v>13</v>
      </c>
      <c r="O32" s="351">
        <v>43</v>
      </c>
      <c r="P32" s="351">
        <v>72</v>
      </c>
      <c r="Q32" s="351">
        <v>52</v>
      </c>
      <c r="R32" s="351">
        <v>95</v>
      </c>
      <c r="S32" s="351">
        <v>88</v>
      </c>
      <c r="T32" s="351">
        <v>0</v>
      </c>
      <c r="U32" s="351">
        <v>37</v>
      </c>
      <c r="V32" s="351">
        <v>0</v>
      </c>
      <c r="W32" s="351">
        <v>18</v>
      </c>
      <c r="X32" s="351">
        <v>0</v>
      </c>
      <c r="Y32" s="351">
        <v>74</v>
      </c>
      <c r="Z32" s="351">
        <v>59</v>
      </c>
      <c r="AA32" s="351">
        <v>66</v>
      </c>
      <c r="AB32" s="351">
        <v>70</v>
      </c>
      <c r="AC32" s="351">
        <v>45</v>
      </c>
      <c r="AD32" s="351">
        <v>42</v>
      </c>
      <c r="AE32" s="351">
        <v>16</v>
      </c>
      <c r="AF32" s="351">
        <v>73</v>
      </c>
      <c r="AG32" s="351">
        <v>80</v>
      </c>
      <c r="AH32" s="351">
        <v>57</v>
      </c>
      <c r="AI32" s="351">
        <v>23</v>
      </c>
      <c r="AJ32" s="351">
        <v>68</v>
      </c>
      <c r="AK32" s="351">
        <v>65</v>
      </c>
      <c r="AL32" s="351">
        <v>69</v>
      </c>
      <c r="AM32" s="351">
        <v>0</v>
      </c>
      <c r="AN32" s="351">
        <v>78</v>
      </c>
      <c r="AO32" s="351">
        <v>23</v>
      </c>
      <c r="AP32" s="351">
        <v>93</v>
      </c>
      <c r="AQ32" s="351">
        <v>66</v>
      </c>
      <c r="AR32" s="351">
        <v>75</v>
      </c>
      <c r="BA32" s="239"/>
      <c r="BB32" s="239"/>
      <c r="BC32" s="239"/>
      <c r="BD32" s="239"/>
      <c r="BE32" s="239"/>
      <c r="BF32" s="239"/>
      <c r="BG32" s="239"/>
      <c r="BH32" s="239"/>
      <c r="BI32" s="239"/>
      <c r="BJ32" s="239"/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1404</v>
      </c>
      <c r="E33" s="351">
        <v>37</v>
      </c>
      <c r="F33" s="351">
        <v>0</v>
      </c>
      <c r="G33" s="351">
        <v>98</v>
      </c>
      <c r="H33" s="351">
        <v>0</v>
      </c>
      <c r="I33" s="351">
        <v>0</v>
      </c>
      <c r="J33" s="351">
        <v>42</v>
      </c>
      <c r="K33" s="351">
        <v>0</v>
      </c>
      <c r="L33" s="351">
        <v>0</v>
      </c>
      <c r="M33" s="351">
        <v>0</v>
      </c>
      <c r="N33" s="351">
        <v>16</v>
      </c>
      <c r="O33" s="351">
        <v>34</v>
      </c>
      <c r="P33" s="351">
        <v>88</v>
      </c>
      <c r="Q33" s="351">
        <v>14</v>
      </c>
      <c r="R33" s="351">
        <v>69</v>
      </c>
      <c r="S33" s="351">
        <v>0</v>
      </c>
      <c r="T33" s="351">
        <v>33</v>
      </c>
      <c r="U33" s="351">
        <v>79</v>
      </c>
      <c r="V33" s="351">
        <v>0</v>
      </c>
      <c r="W33" s="351">
        <v>34</v>
      </c>
      <c r="X33" s="351">
        <v>0</v>
      </c>
      <c r="Y33" s="351">
        <v>50</v>
      </c>
      <c r="Z33" s="351">
        <v>49</v>
      </c>
      <c r="AA33" s="351">
        <v>77</v>
      </c>
      <c r="AB33" s="351">
        <v>62</v>
      </c>
      <c r="AC33" s="351">
        <v>51</v>
      </c>
      <c r="AD33" s="351">
        <v>56</v>
      </c>
      <c r="AE33" s="351">
        <v>92</v>
      </c>
      <c r="AF33" s="351">
        <v>59</v>
      </c>
      <c r="AG33" s="351">
        <v>0</v>
      </c>
      <c r="AH33" s="351">
        <v>0</v>
      </c>
      <c r="AI33" s="351">
        <v>72</v>
      </c>
      <c r="AJ33" s="351">
        <v>60</v>
      </c>
      <c r="AK33" s="351">
        <v>0</v>
      </c>
      <c r="AL33" s="351">
        <v>63</v>
      </c>
      <c r="AM33" s="351">
        <v>0</v>
      </c>
      <c r="AN33" s="351">
        <v>0</v>
      </c>
      <c r="AO33" s="351">
        <v>100</v>
      </c>
      <c r="AP33" s="351">
        <v>0</v>
      </c>
      <c r="AQ33" s="351">
        <v>6</v>
      </c>
      <c r="AR33" s="351">
        <v>63</v>
      </c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735</v>
      </c>
      <c r="D34" s="57">
        <f>SUM(E34:HQ34)</f>
        <v>1630</v>
      </c>
      <c r="E34" s="351">
        <v>4</v>
      </c>
      <c r="F34" s="351">
        <v>76</v>
      </c>
      <c r="G34" s="351">
        <v>73</v>
      </c>
      <c r="H34" s="351">
        <v>33</v>
      </c>
      <c r="I34" s="351">
        <v>0</v>
      </c>
      <c r="J34" s="351">
        <v>34</v>
      </c>
      <c r="K34" s="351">
        <v>0</v>
      </c>
      <c r="L34" s="351">
        <v>0</v>
      </c>
      <c r="M34" s="351">
        <v>0</v>
      </c>
      <c r="N34" s="351">
        <v>10</v>
      </c>
      <c r="O34" s="351">
        <v>42</v>
      </c>
      <c r="P34" s="351">
        <v>66</v>
      </c>
      <c r="Q34" s="351">
        <v>69</v>
      </c>
      <c r="R34" s="351">
        <v>89</v>
      </c>
      <c r="S34" s="351">
        <v>0</v>
      </c>
      <c r="T34" s="351">
        <v>87</v>
      </c>
      <c r="U34" s="351">
        <v>0</v>
      </c>
      <c r="V34" s="351">
        <v>0</v>
      </c>
      <c r="W34" s="351">
        <v>47</v>
      </c>
      <c r="X34" s="351">
        <v>0</v>
      </c>
      <c r="Y34" s="351">
        <v>41</v>
      </c>
      <c r="Z34" s="351">
        <v>72</v>
      </c>
      <c r="AA34" s="351">
        <v>13</v>
      </c>
      <c r="AB34" s="351">
        <v>89</v>
      </c>
      <c r="AC34" s="351">
        <v>27</v>
      </c>
      <c r="AD34" s="351">
        <v>77</v>
      </c>
      <c r="AE34" s="351">
        <v>31</v>
      </c>
      <c r="AF34" s="351">
        <v>95</v>
      </c>
      <c r="AG34" s="351">
        <v>64</v>
      </c>
      <c r="AH34" s="351">
        <v>99</v>
      </c>
      <c r="AI34" s="351">
        <v>64</v>
      </c>
      <c r="AJ34" s="351">
        <v>6</v>
      </c>
      <c r="AK34" s="351">
        <v>69</v>
      </c>
      <c r="AL34" s="351">
        <v>85</v>
      </c>
      <c r="AM34" s="351">
        <v>0</v>
      </c>
      <c r="AN34" s="351">
        <v>0</v>
      </c>
      <c r="AO34" s="351">
        <v>29</v>
      </c>
      <c r="AP34" s="351">
        <v>0</v>
      </c>
      <c r="AQ34" s="351">
        <v>49</v>
      </c>
      <c r="AR34" s="351">
        <v>90</v>
      </c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1786</v>
      </c>
      <c r="E35" s="351">
        <v>54</v>
      </c>
      <c r="F35" s="351">
        <v>0</v>
      </c>
      <c r="G35" s="351">
        <v>46</v>
      </c>
      <c r="H35" s="351">
        <v>96</v>
      </c>
      <c r="I35" s="351">
        <v>0</v>
      </c>
      <c r="J35" s="351">
        <v>0</v>
      </c>
      <c r="K35" s="351">
        <v>49</v>
      </c>
      <c r="L35" s="351">
        <v>83</v>
      </c>
      <c r="M35" s="351">
        <v>0</v>
      </c>
      <c r="N35" s="351">
        <v>20</v>
      </c>
      <c r="O35" s="351">
        <v>22</v>
      </c>
      <c r="P35" s="351">
        <v>9</v>
      </c>
      <c r="Q35" s="351">
        <v>26</v>
      </c>
      <c r="R35" s="351">
        <v>42</v>
      </c>
      <c r="S35" s="351">
        <v>80</v>
      </c>
      <c r="T35" s="351">
        <v>37</v>
      </c>
      <c r="U35" s="351">
        <v>85</v>
      </c>
      <c r="V35" s="351">
        <v>0</v>
      </c>
      <c r="W35" s="351">
        <v>31</v>
      </c>
      <c r="X35" s="351">
        <v>0</v>
      </c>
      <c r="Y35" s="351">
        <v>90</v>
      </c>
      <c r="Z35" s="351">
        <v>13</v>
      </c>
      <c r="AA35" s="351">
        <v>27</v>
      </c>
      <c r="AB35" s="351">
        <v>70</v>
      </c>
      <c r="AC35" s="351">
        <v>36</v>
      </c>
      <c r="AD35" s="351">
        <v>91</v>
      </c>
      <c r="AE35" s="351">
        <v>83</v>
      </c>
      <c r="AF35" s="351">
        <v>36</v>
      </c>
      <c r="AG35" s="351">
        <v>67</v>
      </c>
      <c r="AH35" s="351">
        <v>87</v>
      </c>
      <c r="AI35" s="351">
        <v>49</v>
      </c>
      <c r="AJ35" s="351">
        <v>28</v>
      </c>
      <c r="AK35" s="351">
        <v>0</v>
      </c>
      <c r="AL35" s="351">
        <v>100</v>
      </c>
      <c r="AM35" s="351">
        <v>60</v>
      </c>
      <c r="AN35" s="351">
        <v>0</v>
      </c>
      <c r="AO35" s="351">
        <v>98</v>
      </c>
      <c r="AP35" s="351">
        <v>0</v>
      </c>
      <c r="AQ35" s="351">
        <v>84</v>
      </c>
      <c r="AR35" s="351">
        <v>87</v>
      </c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9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3425</v>
      </c>
      <c r="D36" s="57">
        <f>SUM(E36:HQ36)</f>
        <v>1977</v>
      </c>
      <c r="E36" s="351">
        <v>44</v>
      </c>
      <c r="F36" s="351">
        <v>0</v>
      </c>
      <c r="G36" s="351">
        <v>46</v>
      </c>
      <c r="H36" s="351">
        <v>80</v>
      </c>
      <c r="I36" s="351">
        <v>0</v>
      </c>
      <c r="J36" s="351">
        <v>0</v>
      </c>
      <c r="K36" s="351">
        <v>72</v>
      </c>
      <c r="L36" s="351">
        <v>70</v>
      </c>
      <c r="M36" s="351">
        <v>0</v>
      </c>
      <c r="N36" s="351">
        <v>92</v>
      </c>
      <c r="O36" s="351">
        <v>64</v>
      </c>
      <c r="P36" s="351">
        <v>77</v>
      </c>
      <c r="Q36" s="351">
        <v>0</v>
      </c>
      <c r="R36" s="351">
        <v>37</v>
      </c>
      <c r="S36" s="351">
        <v>80</v>
      </c>
      <c r="T36" s="351">
        <v>61</v>
      </c>
      <c r="U36" s="351">
        <v>59</v>
      </c>
      <c r="V36" s="351">
        <v>0</v>
      </c>
      <c r="W36" s="351">
        <v>74</v>
      </c>
      <c r="X36" s="351">
        <v>0</v>
      </c>
      <c r="Y36" s="351">
        <v>41</v>
      </c>
      <c r="Z36" s="351">
        <v>37</v>
      </c>
      <c r="AA36" s="351">
        <v>71</v>
      </c>
      <c r="AB36" s="351">
        <v>93</v>
      </c>
      <c r="AC36" s="351">
        <v>64</v>
      </c>
      <c r="AD36" s="351">
        <v>54</v>
      </c>
      <c r="AE36" s="351">
        <v>43</v>
      </c>
      <c r="AF36" s="351">
        <v>36</v>
      </c>
      <c r="AG36" s="351">
        <v>76</v>
      </c>
      <c r="AH36" s="351">
        <v>57</v>
      </c>
      <c r="AI36" s="351">
        <v>71</v>
      </c>
      <c r="AJ36" s="351">
        <v>26</v>
      </c>
      <c r="AK36" s="351">
        <v>42</v>
      </c>
      <c r="AL36" s="351">
        <v>34</v>
      </c>
      <c r="AM36" s="351">
        <v>0</v>
      </c>
      <c r="AN36" s="351">
        <v>97</v>
      </c>
      <c r="AO36" s="351">
        <v>32</v>
      </c>
      <c r="AP36" s="351">
        <v>94</v>
      </c>
      <c r="AQ36" s="351">
        <v>82</v>
      </c>
      <c r="AR36" s="351">
        <v>71</v>
      </c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2022</v>
      </c>
      <c r="D37" s="57">
        <f>SUM(E37:HQ37)</f>
        <v>1701</v>
      </c>
      <c r="E37" s="351">
        <v>100</v>
      </c>
      <c r="F37" s="351">
        <v>0</v>
      </c>
      <c r="G37" s="351">
        <v>9</v>
      </c>
      <c r="H37" s="351">
        <v>64</v>
      </c>
      <c r="I37" s="351">
        <v>0</v>
      </c>
      <c r="J37" s="351">
        <v>61</v>
      </c>
      <c r="K37" s="351">
        <v>70</v>
      </c>
      <c r="L37" s="351">
        <v>94</v>
      </c>
      <c r="M37" s="351">
        <v>91</v>
      </c>
      <c r="N37" s="351">
        <v>100</v>
      </c>
      <c r="O37" s="351">
        <v>100</v>
      </c>
      <c r="P37" s="351">
        <v>78</v>
      </c>
      <c r="Q37" s="351">
        <v>47</v>
      </c>
      <c r="R37" s="351">
        <v>73</v>
      </c>
      <c r="S37" s="351">
        <v>0</v>
      </c>
      <c r="T37" s="351">
        <v>81</v>
      </c>
      <c r="U37" s="351">
        <v>65</v>
      </c>
      <c r="V37" s="351">
        <v>0</v>
      </c>
      <c r="W37" s="351">
        <v>27</v>
      </c>
      <c r="X37" s="351">
        <v>0</v>
      </c>
      <c r="Y37" s="351">
        <v>4</v>
      </c>
      <c r="Z37" s="351">
        <v>0</v>
      </c>
      <c r="AA37" s="351">
        <v>58</v>
      </c>
      <c r="AB37" s="351">
        <v>45</v>
      </c>
      <c r="AC37" s="351">
        <v>39</v>
      </c>
      <c r="AD37" s="351">
        <v>7</v>
      </c>
      <c r="AE37" s="351">
        <v>2</v>
      </c>
      <c r="AF37" s="351">
        <v>30</v>
      </c>
      <c r="AG37" s="351">
        <v>77</v>
      </c>
      <c r="AH37" s="351">
        <v>19</v>
      </c>
      <c r="AI37" s="351">
        <v>2</v>
      </c>
      <c r="AJ37" s="351">
        <v>33</v>
      </c>
      <c r="AK37" s="351">
        <v>0</v>
      </c>
      <c r="AL37" s="351">
        <v>0</v>
      </c>
      <c r="AM37" s="351">
        <v>98</v>
      </c>
      <c r="AN37" s="351">
        <v>94</v>
      </c>
      <c r="AO37" s="351">
        <v>6</v>
      </c>
      <c r="AP37" s="351">
        <v>74</v>
      </c>
      <c r="AQ37" s="351">
        <v>5</v>
      </c>
      <c r="AR37" s="351">
        <v>48</v>
      </c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1700</v>
      </c>
      <c r="E38" s="351">
        <v>49</v>
      </c>
      <c r="F38" s="351">
        <v>0</v>
      </c>
      <c r="G38" s="351">
        <v>71</v>
      </c>
      <c r="H38" s="351">
        <v>32</v>
      </c>
      <c r="I38" s="351">
        <v>0</v>
      </c>
      <c r="J38" s="351">
        <v>75</v>
      </c>
      <c r="K38" s="351">
        <v>0</v>
      </c>
      <c r="L38" s="351">
        <v>0</v>
      </c>
      <c r="M38" s="351">
        <v>0</v>
      </c>
      <c r="N38" s="351">
        <v>56</v>
      </c>
      <c r="O38" s="351">
        <v>93</v>
      </c>
      <c r="P38" s="351">
        <v>62</v>
      </c>
      <c r="Q38" s="351">
        <v>50</v>
      </c>
      <c r="R38" s="351">
        <v>34</v>
      </c>
      <c r="S38" s="351">
        <v>80</v>
      </c>
      <c r="T38" s="351">
        <v>42</v>
      </c>
      <c r="U38" s="351">
        <v>48</v>
      </c>
      <c r="V38" s="351">
        <v>0</v>
      </c>
      <c r="W38" s="351">
        <v>23</v>
      </c>
      <c r="X38" s="351">
        <v>0</v>
      </c>
      <c r="Y38" s="351">
        <v>63</v>
      </c>
      <c r="Z38" s="351">
        <v>33</v>
      </c>
      <c r="AA38" s="351">
        <v>82</v>
      </c>
      <c r="AB38" s="351">
        <v>58</v>
      </c>
      <c r="AC38" s="351">
        <v>90</v>
      </c>
      <c r="AD38" s="351">
        <v>75</v>
      </c>
      <c r="AE38" s="351">
        <v>69</v>
      </c>
      <c r="AF38" s="351">
        <v>37</v>
      </c>
      <c r="AG38" s="351">
        <v>0</v>
      </c>
      <c r="AH38" s="351">
        <v>68</v>
      </c>
      <c r="AI38" s="351">
        <v>40</v>
      </c>
      <c r="AJ38" s="351">
        <v>59</v>
      </c>
      <c r="AK38" s="351">
        <v>73</v>
      </c>
      <c r="AL38" s="351">
        <v>43</v>
      </c>
      <c r="AM38" s="351">
        <v>0</v>
      </c>
      <c r="AN38" s="351">
        <v>51</v>
      </c>
      <c r="AO38" s="351">
        <v>41</v>
      </c>
      <c r="AP38" s="351">
        <v>0</v>
      </c>
      <c r="AQ38" s="351">
        <v>37</v>
      </c>
      <c r="AR38" s="351">
        <v>66</v>
      </c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758</v>
      </c>
      <c r="D39" s="57">
        <f>SUM(E39:HQ39)</f>
        <v>1542</v>
      </c>
      <c r="E39" s="351">
        <v>24</v>
      </c>
      <c r="F39" s="351">
        <v>89</v>
      </c>
      <c r="G39" s="351">
        <v>46</v>
      </c>
      <c r="H39" s="351">
        <v>36</v>
      </c>
      <c r="I39" s="351">
        <v>0</v>
      </c>
      <c r="J39" s="351">
        <v>0</v>
      </c>
      <c r="K39" s="351">
        <v>0</v>
      </c>
      <c r="L39" s="351">
        <v>0</v>
      </c>
      <c r="M39" s="351">
        <v>0</v>
      </c>
      <c r="N39" s="351">
        <v>25</v>
      </c>
      <c r="O39" s="351">
        <v>24</v>
      </c>
      <c r="P39" s="351">
        <v>43</v>
      </c>
      <c r="Q39" s="351">
        <v>75</v>
      </c>
      <c r="R39" s="351">
        <v>60</v>
      </c>
      <c r="S39" s="351">
        <v>88</v>
      </c>
      <c r="T39" s="351">
        <v>74</v>
      </c>
      <c r="U39" s="351">
        <v>0</v>
      </c>
      <c r="V39" s="351">
        <v>0</v>
      </c>
      <c r="W39" s="351">
        <v>98</v>
      </c>
      <c r="X39" s="351">
        <v>0</v>
      </c>
      <c r="Y39" s="351">
        <v>22</v>
      </c>
      <c r="Z39" s="351">
        <v>67</v>
      </c>
      <c r="AA39" s="351">
        <v>41</v>
      </c>
      <c r="AB39" s="351">
        <v>24</v>
      </c>
      <c r="AC39" s="351">
        <v>0</v>
      </c>
      <c r="AD39" s="351">
        <v>14</v>
      </c>
      <c r="AE39" s="351">
        <v>86</v>
      </c>
      <c r="AF39" s="351">
        <v>0</v>
      </c>
      <c r="AG39" s="351">
        <v>0</v>
      </c>
      <c r="AH39" s="351">
        <v>34</v>
      </c>
      <c r="AI39" s="351">
        <v>96</v>
      </c>
      <c r="AJ39" s="351">
        <v>46</v>
      </c>
      <c r="AK39" s="351">
        <v>60</v>
      </c>
      <c r="AL39" s="351">
        <v>0</v>
      </c>
      <c r="AM39" s="351">
        <v>60</v>
      </c>
      <c r="AN39" s="351">
        <v>51</v>
      </c>
      <c r="AO39" s="351">
        <v>56</v>
      </c>
      <c r="AP39" s="351">
        <v>96</v>
      </c>
      <c r="AQ39" s="351">
        <v>60</v>
      </c>
      <c r="AR39" s="351">
        <v>47</v>
      </c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1961</v>
      </c>
      <c r="E40" s="351">
        <v>10</v>
      </c>
      <c r="F40" s="351">
        <v>64</v>
      </c>
      <c r="G40" s="351">
        <v>71</v>
      </c>
      <c r="H40" s="351">
        <v>0</v>
      </c>
      <c r="I40" s="351">
        <v>82</v>
      </c>
      <c r="J40" s="351">
        <v>41</v>
      </c>
      <c r="K40" s="351">
        <v>0</v>
      </c>
      <c r="L40" s="351">
        <v>0</v>
      </c>
      <c r="M40" s="351">
        <v>0</v>
      </c>
      <c r="N40" s="351">
        <v>76</v>
      </c>
      <c r="O40" s="351">
        <v>88</v>
      </c>
      <c r="P40" s="351">
        <v>51</v>
      </c>
      <c r="Q40" s="351">
        <v>89</v>
      </c>
      <c r="R40" s="351">
        <v>67</v>
      </c>
      <c r="S40" s="351">
        <v>0</v>
      </c>
      <c r="T40" s="351">
        <v>83</v>
      </c>
      <c r="U40" s="351">
        <v>60</v>
      </c>
      <c r="V40" s="351">
        <v>0</v>
      </c>
      <c r="W40" s="351">
        <v>56</v>
      </c>
      <c r="X40" s="351">
        <v>0</v>
      </c>
      <c r="Y40" s="351">
        <v>56</v>
      </c>
      <c r="Z40" s="351">
        <v>18</v>
      </c>
      <c r="AA40" s="351">
        <v>21</v>
      </c>
      <c r="AB40" s="351">
        <v>59</v>
      </c>
      <c r="AC40" s="351">
        <v>65</v>
      </c>
      <c r="AD40" s="351">
        <v>88</v>
      </c>
      <c r="AE40" s="351">
        <v>23</v>
      </c>
      <c r="AF40" s="351">
        <v>75</v>
      </c>
      <c r="AG40" s="351">
        <v>96</v>
      </c>
      <c r="AH40" s="351">
        <v>93</v>
      </c>
      <c r="AI40" s="351">
        <v>34</v>
      </c>
      <c r="AJ40" s="351">
        <v>88</v>
      </c>
      <c r="AK40" s="351">
        <v>0</v>
      </c>
      <c r="AL40" s="351">
        <v>35</v>
      </c>
      <c r="AM40" s="351">
        <v>0</v>
      </c>
      <c r="AN40" s="351">
        <v>75</v>
      </c>
      <c r="AO40" s="351">
        <v>76</v>
      </c>
      <c r="AP40" s="351">
        <v>88</v>
      </c>
      <c r="AQ40" s="351">
        <v>45</v>
      </c>
      <c r="AR40" s="351">
        <v>88</v>
      </c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3404</v>
      </c>
      <c r="D41" s="57">
        <f>SUM(E41:HQ41)</f>
        <v>1827</v>
      </c>
      <c r="E41" s="351">
        <v>91</v>
      </c>
      <c r="F41" s="351">
        <v>98</v>
      </c>
      <c r="G41" s="351">
        <v>11</v>
      </c>
      <c r="H41" s="351">
        <v>64</v>
      </c>
      <c r="I41" s="351">
        <v>0</v>
      </c>
      <c r="J41" s="351">
        <v>62</v>
      </c>
      <c r="K41" s="351">
        <v>94</v>
      </c>
      <c r="L41" s="351">
        <v>93</v>
      </c>
      <c r="M41" s="351">
        <v>0</v>
      </c>
      <c r="N41" s="351">
        <v>24</v>
      </c>
      <c r="O41" s="351">
        <v>50</v>
      </c>
      <c r="P41" s="351">
        <v>76</v>
      </c>
      <c r="Q41" s="351">
        <v>77</v>
      </c>
      <c r="R41" s="351">
        <v>23</v>
      </c>
      <c r="S41" s="351">
        <v>0</v>
      </c>
      <c r="T41" s="351">
        <v>45</v>
      </c>
      <c r="U41" s="351">
        <v>0</v>
      </c>
      <c r="V41" s="351">
        <v>0</v>
      </c>
      <c r="W41" s="351">
        <v>99</v>
      </c>
      <c r="X41" s="351">
        <v>0</v>
      </c>
      <c r="Y41" s="351">
        <v>45</v>
      </c>
      <c r="Z41" s="351">
        <v>54</v>
      </c>
      <c r="AA41" s="351">
        <v>7</v>
      </c>
      <c r="AB41" s="351">
        <v>64</v>
      </c>
      <c r="AC41" s="351">
        <v>17</v>
      </c>
      <c r="AD41" s="351">
        <v>5</v>
      </c>
      <c r="AE41" s="351">
        <v>37</v>
      </c>
      <c r="AF41" s="351">
        <v>56</v>
      </c>
      <c r="AG41" s="351">
        <v>93</v>
      </c>
      <c r="AH41" s="351">
        <v>93</v>
      </c>
      <c r="AI41" s="351">
        <v>91</v>
      </c>
      <c r="AJ41" s="351">
        <v>44</v>
      </c>
      <c r="AK41" s="351">
        <v>54</v>
      </c>
      <c r="AL41" s="351">
        <v>94</v>
      </c>
      <c r="AM41" s="351">
        <v>0</v>
      </c>
      <c r="AN41" s="351">
        <v>0</v>
      </c>
      <c r="AO41" s="351">
        <v>45</v>
      </c>
      <c r="AP41" s="351">
        <v>78</v>
      </c>
      <c r="AQ41" s="351">
        <v>31</v>
      </c>
      <c r="AR41" s="351">
        <v>12</v>
      </c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3429</v>
      </c>
      <c r="D42" s="57">
        <f>SUM(E42:HQ42)</f>
        <v>1699</v>
      </c>
      <c r="E42" s="351">
        <v>94</v>
      </c>
      <c r="F42" s="351">
        <v>0</v>
      </c>
      <c r="G42" s="351">
        <v>94</v>
      </c>
      <c r="H42" s="351">
        <v>64</v>
      </c>
      <c r="I42" s="351">
        <v>0</v>
      </c>
      <c r="J42" s="351">
        <v>45</v>
      </c>
      <c r="K42" s="351">
        <v>70</v>
      </c>
      <c r="L42" s="351">
        <v>0</v>
      </c>
      <c r="M42" s="351">
        <v>0</v>
      </c>
      <c r="N42" s="351">
        <v>49</v>
      </c>
      <c r="O42" s="351">
        <v>6</v>
      </c>
      <c r="P42" s="351">
        <v>19</v>
      </c>
      <c r="Q42" s="351">
        <v>13</v>
      </c>
      <c r="R42" s="351">
        <v>75</v>
      </c>
      <c r="S42" s="351">
        <v>0</v>
      </c>
      <c r="T42" s="351">
        <v>69</v>
      </c>
      <c r="U42" s="351">
        <v>77</v>
      </c>
      <c r="V42" s="351">
        <v>0</v>
      </c>
      <c r="W42" s="351">
        <v>52</v>
      </c>
      <c r="X42" s="351">
        <v>0</v>
      </c>
      <c r="Y42" s="351">
        <v>23</v>
      </c>
      <c r="Z42" s="351">
        <v>57</v>
      </c>
      <c r="AA42" s="351">
        <v>65</v>
      </c>
      <c r="AB42" s="351">
        <v>34</v>
      </c>
      <c r="AC42" s="351">
        <v>20</v>
      </c>
      <c r="AD42" s="351">
        <v>58</v>
      </c>
      <c r="AE42" s="351">
        <v>69</v>
      </c>
      <c r="AF42" s="351">
        <v>82</v>
      </c>
      <c r="AG42" s="351">
        <v>0</v>
      </c>
      <c r="AH42" s="351">
        <v>59</v>
      </c>
      <c r="AI42" s="351">
        <v>35</v>
      </c>
      <c r="AJ42" s="351">
        <v>67</v>
      </c>
      <c r="AK42" s="351">
        <v>0</v>
      </c>
      <c r="AL42" s="351">
        <v>91</v>
      </c>
      <c r="AM42" s="351">
        <v>0</v>
      </c>
      <c r="AN42" s="351">
        <v>25</v>
      </c>
      <c r="AO42" s="351">
        <v>61</v>
      </c>
      <c r="AP42" s="351">
        <v>92</v>
      </c>
      <c r="AQ42" s="351">
        <v>54</v>
      </c>
      <c r="AR42" s="351">
        <v>80</v>
      </c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3407</v>
      </c>
      <c r="D43" s="57">
        <f>SUM(E43:HQ43)</f>
        <v>1489</v>
      </c>
      <c r="E43" s="351">
        <v>9</v>
      </c>
      <c r="F43" s="351">
        <v>40</v>
      </c>
      <c r="G43" s="351">
        <v>5</v>
      </c>
      <c r="H43" s="351">
        <v>0</v>
      </c>
      <c r="I43" s="351">
        <v>95</v>
      </c>
      <c r="J43" s="351">
        <v>43</v>
      </c>
      <c r="K43" s="351">
        <v>35</v>
      </c>
      <c r="L43" s="351">
        <v>0</v>
      </c>
      <c r="M43" s="351">
        <v>0</v>
      </c>
      <c r="N43" s="351">
        <v>28</v>
      </c>
      <c r="O43" s="351">
        <v>18</v>
      </c>
      <c r="P43" s="351">
        <v>35</v>
      </c>
      <c r="Q43" s="351">
        <v>22</v>
      </c>
      <c r="R43" s="351">
        <v>79</v>
      </c>
      <c r="S43" s="351">
        <v>0</v>
      </c>
      <c r="T43" s="351">
        <v>0</v>
      </c>
      <c r="U43" s="351">
        <v>57</v>
      </c>
      <c r="V43" s="351">
        <v>0</v>
      </c>
      <c r="W43" s="351">
        <v>30</v>
      </c>
      <c r="X43" s="351">
        <v>0</v>
      </c>
      <c r="Y43" s="351">
        <v>9</v>
      </c>
      <c r="Z43" s="351">
        <v>74</v>
      </c>
      <c r="AA43" s="351">
        <v>70</v>
      </c>
      <c r="AB43" s="351">
        <v>82</v>
      </c>
      <c r="AC43" s="351">
        <v>0</v>
      </c>
      <c r="AD43" s="351">
        <v>0</v>
      </c>
      <c r="AE43" s="351">
        <v>75</v>
      </c>
      <c r="AF43" s="351">
        <v>45</v>
      </c>
      <c r="AG43" s="351">
        <v>64</v>
      </c>
      <c r="AH43" s="351">
        <v>81</v>
      </c>
      <c r="AI43" s="351">
        <v>80</v>
      </c>
      <c r="AJ43" s="351">
        <v>4</v>
      </c>
      <c r="AK43" s="351">
        <v>100</v>
      </c>
      <c r="AL43" s="351">
        <v>87</v>
      </c>
      <c r="AM43" s="351">
        <v>78</v>
      </c>
      <c r="AN43" s="351">
        <v>88</v>
      </c>
      <c r="AO43" s="351">
        <v>9</v>
      </c>
      <c r="AP43" s="351">
        <v>0</v>
      </c>
      <c r="AQ43" s="351">
        <v>34</v>
      </c>
      <c r="AR43" s="351">
        <v>13</v>
      </c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1648</v>
      </c>
      <c r="D44" s="57">
        <f>SUM(E44:HQ44)</f>
        <v>2030</v>
      </c>
      <c r="E44" s="351">
        <v>31</v>
      </c>
      <c r="F44" s="351">
        <v>89</v>
      </c>
      <c r="G44" s="351">
        <v>46</v>
      </c>
      <c r="H44" s="351">
        <v>89</v>
      </c>
      <c r="I44" s="351">
        <v>70</v>
      </c>
      <c r="J44" s="351">
        <v>0</v>
      </c>
      <c r="K44" s="351">
        <v>0</v>
      </c>
      <c r="L44" s="351">
        <v>83</v>
      </c>
      <c r="M44" s="351">
        <v>0</v>
      </c>
      <c r="N44" s="351">
        <v>52</v>
      </c>
      <c r="O44" s="351">
        <v>52</v>
      </c>
      <c r="P44" s="351">
        <v>63</v>
      </c>
      <c r="Q44" s="351">
        <v>57</v>
      </c>
      <c r="R44" s="351">
        <v>26</v>
      </c>
      <c r="S44" s="351">
        <v>94</v>
      </c>
      <c r="T44" s="351">
        <v>27</v>
      </c>
      <c r="U44" s="351">
        <v>85</v>
      </c>
      <c r="V44" s="351">
        <v>0</v>
      </c>
      <c r="W44" s="351">
        <v>56</v>
      </c>
      <c r="X44" s="351">
        <v>0</v>
      </c>
      <c r="Y44" s="351">
        <v>22</v>
      </c>
      <c r="Z44" s="351">
        <v>100</v>
      </c>
      <c r="AA44" s="351">
        <v>3</v>
      </c>
      <c r="AB44" s="351">
        <v>39</v>
      </c>
      <c r="AC44" s="351">
        <v>35</v>
      </c>
      <c r="AD44" s="351">
        <v>87</v>
      </c>
      <c r="AE44" s="351">
        <v>30</v>
      </c>
      <c r="AF44" s="351">
        <v>41</v>
      </c>
      <c r="AG44" s="351">
        <v>69</v>
      </c>
      <c r="AH44" s="351">
        <v>68</v>
      </c>
      <c r="AI44" s="351">
        <v>33</v>
      </c>
      <c r="AJ44" s="351">
        <v>52</v>
      </c>
      <c r="AK44" s="351">
        <v>97</v>
      </c>
      <c r="AL44" s="351">
        <v>97</v>
      </c>
      <c r="AM44" s="351">
        <v>94</v>
      </c>
      <c r="AN44" s="351">
        <v>75</v>
      </c>
      <c r="AO44" s="351">
        <v>15</v>
      </c>
      <c r="AP44" s="351">
        <v>65</v>
      </c>
      <c r="AQ44" s="351">
        <v>69</v>
      </c>
      <c r="AR44" s="351">
        <v>19</v>
      </c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3403</v>
      </c>
      <c r="D45" s="57">
        <f>SUM(E45:HQ45)</f>
        <v>1599</v>
      </c>
      <c r="E45" s="351">
        <v>50</v>
      </c>
      <c r="F45" s="351">
        <v>89</v>
      </c>
      <c r="G45" s="351">
        <v>54</v>
      </c>
      <c r="H45" s="351">
        <v>64</v>
      </c>
      <c r="I45" s="351">
        <v>0</v>
      </c>
      <c r="J45" s="351">
        <v>0</v>
      </c>
      <c r="K45" s="351">
        <v>70</v>
      </c>
      <c r="L45" s="351">
        <v>0</v>
      </c>
      <c r="M45" s="351">
        <v>89</v>
      </c>
      <c r="N45" s="351">
        <v>54</v>
      </c>
      <c r="O45" s="351">
        <v>38</v>
      </c>
      <c r="P45" s="351">
        <v>57</v>
      </c>
      <c r="Q45" s="351">
        <v>83</v>
      </c>
      <c r="R45" s="351">
        <v>8</v>
      </c>
      <c r="S45" s="351">
        <v>0</v>
      </c>
      <c r="T45" s="351">
        <v>0</v>
      </c>
      <c r="U45" s="351">
        <v>57</v>
      </c>
      <c r="V45" s="351">
        <v>0</v>
      </c>
      <c r="W45" s="351">
        <v>62</v>
      </c>
      <c r="X45" s="351">
        <v>0</v>
      </c>
      <c r="Y45" s="351">
        <v>67</v>
      </c>
      <c r="Z45" s="351">
        <v>84</v>
      </c>
      <c r="AA45" s="351">
        <v>72</v>
      </c>
      <c r="AB45" s="351">
        <v>10</v>
      </c>
      <c r="AC45" s="351">
        <v>0</v>
      </c>
      <c r="AD45" s="351">
        <v>15</v>
      </c>
      <c r="AE45" s="351">
        <v>70</v>
      </c>
      <c r="AF45" s="351">
        <v>44</v>
      </c>
      <c r="AG45" s="351">
        <v>0</v>
      </c>
      <c r="AH45" s="351">
        <v>33</v>
      </c>
      <c r="AI45" s="351">
        <v>85</v>
      </c>
      <c r="AJ45" s="351">
        <v>70</v>
      </c>
      <c r="AK45" s="351">
        <v>59</v>
      </c>
      <c r="AL45" s="351">
        <v>0</v>
      </c>
      <c r="AM45" s="351">
        <v>0</v>
      </c>
      <c r="AN45" s="351">
        <v>44</v>
      </c>
      <c r="AO45" s="351">
        <v>21</v>
      </c>
      <c r="AP45" s="351">
        <v>81</v>
      </c>
      <c r="AQ45" s="351">
        <v>24</v>
      </c>
      <c r="AR45" s="351">
        <v>45</v>
      </c>
      <c r="BA45" s="239"/>
      <c r="BB45" s="239"/>
      <c r="BC45" s="239"/>
      <c r="BD45" s="239"/>
      <c r="BE45" s="239"/>
      <c r="BF45" s="239"/>
      <c r="BG45" s="239"/>
      <c r="BH45" s="239"/>
      <c r="BI45" s="239"/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801</v>
      </c>
      <c r="D46" s="57">
        <f>SUM(E46:HQ46)</f>
        <v>1890</v>
      </c>
      <c r="E46" s="351">
        <v>98</v>
      </c>
      <c r="F46" s="351">
        <v>64</v>
      </c>
      <c r="G46" s="351">
        <v>80</v>
      </c>
      <c r="H46" s="351">
        <v>0</v>
      </c>
      <c r="I46" s="351">
        <v>55</v>
      </c>
      <c r="J46" s="351">
        <v>0</v>
      </c>
      <c r="K46" s="351">
        <v>0</v>
      </c>
      <c r="L46" s="351">
        <v>0</v>
      </c>
      <c r="M46" s="351">
        <v>0</v>
      </c>
      <c r="N46" s="351">
        <v>14</v>
      </c>
      <c r="O46" s="351">
        <v>91</v>
      </c>
      <c r="P46" s="351">
        <v>72</v>
      </c>
      <c r="Q46" s="351">
        <v>87</v>
      </c>
      <c r="R46" s="351">
        <v>44</v>
      </c>
      <c r="S46" s="351">
        <v>0</v>
      </c>
      <c r="T46" s="351">
        <v>50</v>
      </c>
      <c r="U46" s="351">
        <v>0</v>
      </c>
      <c r="V46" s="351">
        <v>0</v>
      </c>
      <c r="W46" s="351">
        <v>49</v>
      </c>
      <c r="X46" s="351">
        <v>0</v>
      </c>
      <c r="Y46" s="351">
        <v>86</v>
      </c>
      <c r="Z46" s="351">
        <v>81</v>
      </c>
      <c r="AA46" s="351">
        <v>20</v>
      </c>
      <c r="AB46" s="351">
        <v>23</v>
      </c>
      <c r="AC46" s="351">
        <v>79</v>
      </c>
      <c r="AD46" s="351">
        <v>95</v>
      </c>
      <c r="AE46" s="351">
        <v>56</v>
      </c>
      <c r="AF46" s="351">
        <v>79</v>
      </c>
      <c r="AG46" s="351">
        <v>0</v>
      </c>
      <c r="AH46" s="351">
        <v>68</v>
      </c>
      <c r="AI46" s="351">
        <v>73</v>
      </c>
      <c r="AJ46" s="351">
        <v>48</v>
      </c>
      <c r="AK46" s="351">
        <v>54</v>
      </c>
      <c r="AL46" s="351">
        <v>71</v>
      </c>
      <c r="AM46" s="351">
        <v>0</v>
      </c>
      <c r="AN46" s="351">
        <v>75</v>
      </c>
      <c r="AO46" s="351">
        <v>67</v>
      </c>
      <c r="AP46" s="351">
        <v>73</v>
      </c>
      <c r="AQ46" s="351">
        <v>98</v>
      </c>
      <c r="AR46" s="351">
        <v>40</v>
      </c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4565</v>
      </c>
      <c r="D47" s="57">
        <f>SUM(E47:HQ47)</f>
        <v>2156</v>
      </c>
      <c r="E47" s="351">
        <v>92</v>
      </c>
      <c r="F47" s="351">
        <v>89</v>
      </c>
      <c r="G47" s="351">
        <v>76</v>
      </c>
      <c r="H47" s="351">
        <v>44</v>
      </c>
      <c r="I47" s="351">
        <v>98</v>
      </c>
      <c r="J47" s="351">
        <v>97</v>
      </c>
      <c r="K47" s="351">
        <v>49</v>
      </c>
      <c r="L47" s="351">
        <v>83</v>
      </c>
      <c r="M47" s="351">
        <v>0</v>
      </c>
      <c r="N47" s="351">
        <v>7</v>
      </c>
      <c r="O47" s="351">
        <v>81</v>
      </c>
      <c r="P47" s="351">
        <v>91</v>
      </c>
      <c r="Q47" s="351">
        <v>57</v>
      </c>
      <c r="R47" s="351">
        <v>22</v>
      </c>
      <c r="S47" s="351">
        <v>0</v>
      </c>
      <c r="T47" s="351">
        <v>96</v>
      </c>
      <c r="U47" s="351">
        <v>72</v>
      </c>
      <c r="V47" s="351">
        <v>0</v>
      </c>
      <c r="W47" s="351">
        <v>84</v>
      </c>
      <c r="X47" s="351">
        <v>0</v>
      </c>
      <c r="Y47" s="351">
        <v>98</v>
      </c>
      <c r="Z47" s="351">
        <v>92</v>
      </c>
      <c r="AA47" s="351">
        <v>67</v>
      </c>
      <c r="AB47" s="351">
        <v>83</v>
      </c>
      <c r="AC47" s="351">
        <v>77</v>
      </c>
      <c r="AD47" s="351">
        <v>38</v>
      </c>
      <c r="AE47" s="351">
        <v>53</v>
      </c>
      <c r="AF47" s="351">
        <v>0</v>
      </c>
      <c r="AG47" s="351">
        <v>0</v>
      </c>
      <c r="AH47" s="351">
        <v>75</v>
      </c>
      <c r="AI47" s="351">
        <v>86</v>
      </c>
      <c r="AJ47" s="351">
        <v>77</v>
      </c>
      <c r="AK47" s="351">
        <v>0</v>
      </c>
      <c r="AL47" s="351">
        <v>63</v>
      </c>
      <c r="AM47" s="351">
        <v>0</v>
      </c>
      <c r="AN47" s="351">
        <v>0</v>
      </c>
      <c r="AO47" s="351">
        <v>25</v>
      </c>
      <c r="AP47" s="351">
        <v>88</v>
      </c>
      <c r="AQ47" s="351">
        <v>73</v>
      </c>
      <c r="AR47" s="351">
        <v>23</v>
      </c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797</v>
      </c>
      <c r="D48" s="57">
        <f>SUM(E48:HQ48)</f>
        <v>1488</v>
      </c>
      <c r="E48" s="351">
        <v>81</v>
      </c>
      <c r="F48" s="351">
        <v>98</v>
      </c>
      <c r="G48" s="351">
        <v>99</v>
      </c>
      <c r="H48" s="351">
        <v>83</v>
      </c>
      <c r="I48" s="351">
        <v>0</v>
      </c>
      <c r="J48" s="351">
        <v>0</v>
      </c>
      <c r="K48" s="351">
        <v>65</v>
      </c>
      <c r="L48" s="351">
        <v>0</v>
      </c>
      <c r="M48" s="351">
        <v>0</v>
      </c>
      <c r="N48" s="351">
        <v>8</v>
      </c>
      <c r="O48" s="351">
        <v>47</v>
      </c>
      <c r="P48" s="351">
        <v>27</v>
      </c>
      <c r="Q48" s="351">
        <v>88</v>
      </c>
      <c r="R48" s="351">
        <v>36</v>
      </c>
      <c r="S48" s="351">
        <v>0</v>
      </c>
      <c r="T48" s="351">
        <v>30</v>
      </c>
      <c r="U48" s="351">
        <v>100</v>
      </c>
      <c r="V48" s="351">
        <v>0</v>
      </c>
      <c r="W48" s="351">
        <v>64</v>
      </c>
      <c r="X48" s="351">
        <v>0</v>
      </c>
      <c r="Y48" s="351">
        <v>22</v>
      </c>
      <c r="Z48" s="351">
        <v>53</v>
      </c>
      <c r="AA48" s="351">
        <v>17</v>
      </c>
      <c r="AB48" s="351">
        <v>15</v>
      </c>
      <c r="AC48" s="351">
        <v>0</v>
      </c>
      <c r="AD48" s="351">
        <v>36</v>
      </c>
      <c r="AE48" s="351">
        <v>66</v>
      </c>
      <c r="AF48" s="351">
        <v>59</v>
      </c>
      <c r="AG48" s="351">
        <v>0</v>
      </c>
      <c r="AH48" s="351">
        <v>57</v>
      </c>
      <c r="AI48" s="351">
        <v>98</v>
      </c>
      <c r="AJ48" s="351">
        <v>38</v>
      </c>
      <c r="AK48" s="351">
        <v>85</v>
      </c>
      <c r="AL48" s="351">
        <v>0</v>
      </c>
      <c r="AM48" s="351">
        <v>0</v>
      </c>
      <c r="AN48" s="351">
        <v>0</v>
      </c>
      <c r="AO48" s="351">
        <v>58</v>
      </c>
      <c r="AP48" s="351">
        <v>0</v>
      </c>
      <c r="AQ48" s="351">
        <v>55</v>
      </c>
      <c r="AR48" s="351">
        <v>3</v>
      </c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2272</v>
      </c>
      <c r="E49" s="351">
        <v>66</v>
      </c>
      <c r="F49" s="351">
        <v>89</v>
      </c>
      <c r="G49" s="351">
        <v>71</v>
      </c>
      <c r="H49" s="351">
        <v>0</v>
      </c>
      <c r="I49" s="351">
        <v>94</v>
      </c>
      <c r="J49" s="351">
        <v>94</v>
      </c>
      <c r="K49" s="351">
        <v>0</v>
      </c>
      <c r="L49" s="351">
        <v>70</v>
      </c>
      <c r="M49" s="351">
        <v>0</v>
      </c>
      <c r="N49" s="351">
        <v>61</v>
      </c>
      <c r="O49" s="351">
        <v>27</v>
      </c>
      <c r="P49" s="351">
        <v>72</v>
      </c>
      <c r="Q49" s="351">
        <v>82</v>
      </c>
      <c r="R49" s="351">
        <v>62</v>
      </c>
      <c r="S49" s="351">
        <v>80</v>
      </c>
      <c r="T49" s="351">
        <v>93</v>
      </c>
      <c r="U49" s="351">
        <v>42</v>
      </c>
      <c r="V49" s="351">
        <v>0</v>
      </c>
      <c r="W49" s="351">
        <v>79</v>
      </c>
      <c r="X49" s="351">
        <v>0</v>
      </c>
      <c r="Y49" s="351">
        <v>88</v>
      </c>
      <c r="Z49" s="351">
        <v>64</v>
      </c>
      <c r="AA49" s="351">
        <v>95</v>
      </c>
      <c r="AB49" s="351">
        <v>63</v>
      </c>
      <c r="AC49" s="351">
        <v>98</v>
      </c>
      <c r="AD49" s="351">
        <v>93</v>
      </c>
      <c r="AE49" s="351">
        <v>48</v>
      </c>
      <c r="AF49" s="351">
        <v>47</v>
      </c>
      <c r="AG49" s="351">
        <v>0</v>
      </c>
      <c r="AH49" s="351">
        <v>57</v>
      </c>
      <c r="AI49" s="351">
        <v>58</v>
      </c>
      <c r="AJ49" s="351">
        <v>97</v>
      </c>
      <c r="AK49" s="351">
        <v>0</v>
      </c>
      <c r="AL49" s="351">
        <v>75</v>
      </c>
      <c r="AM49" s="351">
        <v>65</v>
      </c>
      <c r="AN49" s="351">
        <v>44</v>
      </c>
      <c r="AO49" s="351">
        <v>63</v>
      </c>
      <c r="AP49" s="351">
        <v>0</v>
      </c>
      <c r="AQ49" s="351">
        <v>92</v>
      </c>
      <c r="AR49" s="351">
        <v>43</v>
      </c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1998</v>
      </c>
      <c r="E50" s="351">
        <v>97</v>
      </c>
      <c r="F50" s="351">
        <v>0</v>
      </c>
      <c r="G50" s="351">
        <v>71</v>
      </c>
      <c r="H50" s="351">
        <v>82</v>
      </c>
      <c r="I50" s="351">
        <v>88</v>
      </c>
      <c r="J50" s="351">
        <v>93</v>
      </c>
      <c r="K50" s="351">
        <v>84</v>
      </c>
      <c r="L50" s="351">
        <v>83</v>
      </c>
      <c r="M50" s="351">
        <v>0</v>
      </c>
      <c r="N50" s="351">
        <v>18</v>
      </c>
      <c r="O50" s="351">
        <v>51</v>
      </c>
      <c r="P50" s="351">
        <v>12</v>
      </c>
      <c r="Q50" s="351">
        <v>15</v>
      </c>
      <c r="R50" s="351">
        <v>88</v>
      </c>
      <c r="S50" s="351">
        <v>72</v>
      </c>
      <c r="T50" s="351">
        <v>0</v>
      </c>
      <c r="U50" s="351">
        <v>42</v>
      </c>
      <c r="V50" s="351">
        <v>0</v>
      </c>
      <c r="W50" s="351">
        <v>14</v>
      </c>
      <c r="X50" s="351">
        <v>0</v>
      </c>
      <c r="Y50" s="351">
        <v>74</v>
      </c>
      <c r="Z50" s="351">
        <v>38</v>
      </c>
      <c r="AA50" s="351">
        <v>64</v>
      </c>
      <c r="AB50" s="351">
        <v>94</v>
      </c>
      <c r="AC50" s="351">
        <v>80</v>
      </c>
      <c r="AD50" s="351">
        <v>97</v>
      </c>
      <c r="AE50" s="351">
        <v>9</v>
      </c>
      <c r="AF50" s="351">
        <v>42</v>
      </c>
      <c r="AG50" s="351">
        <v>90</v>
      </c>
      <c r="AH50" s="351">
        <v>57</v>
      </c>
      <c r="AI50" s="351">
        <v>11</v>
      </c>
      <c r="AJ50" s="351">
        <v>21</v>
      </c>
      <c r="AK50" s="351">
        <v>59</v>
      </c>
      <c r="AL50" s="351">
        <v>72</v>
      </c>
      <c r="AM50" s="351">
        <v>0</v>
      </c>
      <c r="AN50" s="351">
        <v>58</v>
      </c>
      <c r="AO50" s="351">
        <v>35</v>
      </c>
      <c r="AP50" s="351">
        <v>0</v>
      </c>
      <c r="AQ50" s="351">
        <v>88</v>
      </c>
      <c r="AR50" s="351">
        <v>99</v>
      </c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3396</v>
      </c>
      <c r="D51" s="57">
        <f>SUM(E51:HQ51)</f>
        <v>1898</v>
      </c>
      <c r="E51" s="351">
        <v>21</v>
      </c>
      <c r="F51" s="351">
        <v>0</v>
      </c>
      <c r="G51" s="351">
        <v>46</v>
      </c>
      <c r="H51" s="351">
        <v>0</v>
      </c>
      <c r="I51" s="351">
        <v>77</v>
      </c>
      <c r="J51" s="351">
        <v>51</v>
      </c>
      <c r="K51" s="351">
        <v>0</v>
      </c>
      <c r="L51" s="351">
        <v>0</v>
      </c>
      <c r="M51" s="351">
        <v>94</v>
      </c>
      <c r="N51" s="351">
        <v>43</v>
      </c>
      <c r="O51" s="351">
        <v>86</v>
      </c>
      <c r="P51" s="351">
        <v>52</v>
      </c>
      <c r="Q51" s="351">
        <v>30</v>
      </c>
      <c r="R51" s="351">
        <v>80</v>
      </c>
      <c r="S51" s="351">
        <v>0</v>
      </c>
      <c r="T51" s="351">
        <v>94</v>
      </c>
      <c r="U51" s="351">
        <v>92</v>
      </c>
      <c r="V51" s="351">
        <v>100</v>
      </c>
      <c r="W51" s="351">
        <v>38</v>
      </c>
      <c r="X51" s="351">
        <v>100</v>
      </c>
      <c r="Y51" s="351">
        <v>97</v>
      </c>
      <c r="Z51" s="351">
        <v>0</v>
      </c>
      <c r="AA51" s="351">
        <v>83</v>
      </c>
      <c r="AB51" s="351">
        <v>50</v>
      </c>
      <c r="AC51" s="351">
        <v>0</v>
      </c>
      <c r="AD51" s="351">
        <v>28</v>
      </c>
      <c r="AE51" s="351">
        <v>33</v>
      </c>
      <c r="AF51" s="351">
        <v>20</v>
      </c>
      <c r="AG51" s="351">
        <v>99</v>
      </c>
      <c r="AH51" s="351">
        <v>68</v>
      </c>
      <c r="AI51" s="351">
        <v>97</v>
      </c>
      <c r="AJ51" s="351">
        <v>9</v>
      </c>
      <c r="AK51" s="351">
        <v>0</v>
      </c>
      <c r="AL51" s="351">
        <v>81</v>
      </c>
      <c r="AM51" s="351">
        <v>79</v>
      </c>
      <c r="AN51" s="351">
        <v>27</v>
      </c>
      <c r="AO51" s="351">
        <v>51</v>
      </c>
      <c r="AP51" s="351">
        <v>0</v>
      </c>
      <c r="AQ51" s="351">
        <v>23</v>
      </c>
      <c r="AR51" s="351">
        <v>49</v>
      </c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2041</v>
      </c>
      <c r="D52" s="57">
        <f>SUM(E52:HQ52)</f>
        <v>1549</v>
      </c>
      <c r="E52" s="351">
        <v>33</v>
      </c>
      <c r="F52" s="351">
        <v>0</v>
      </c>
      <c r="G52" s="351">
        <v>0</v>
      </c>
      <c r="H52" s="351">
        <v>38</v>
      </c>
      <c r="I52" s="351">
        <v>77</v>
      </c>
      <c r="J52" s="351">
        <v>41</v>
      </c>
      <c r="K52" s="351">
        <v>0</v>
      </c>
      <c r="L52" s="351">
        <v>84</v>
      </c>
      <c r="M52" s="351">
        <v>0</v>
      </c>
      <c r="N52" s="351">
        <v>72</v>
      </c>
      <c r="O52" s="351">
        <v>92</v>
      </c>
      <c r="P52" s="351">
        <v>33</v>
      </c>
      <c r="Q52" s="351">
        <v>64</v>
      </c>
      <c r="R52" s="351">
        <v>83</v>
      </c>
      <c r="S52" s="351">
        <v>0</v>
      </c>
      <c r="T52" s="351">
        <v>81</v>
      </c>
      <c r="U52" s="351">
        <v>0</v>
      </c>
      <c r="V52" s="351">
        <v>0</v>
      </c>
      <c r="W52" s="351">
        <v>42</v>
      </c>
      <c r="X52" s="351">
        <v>0</v>
      </c>
      <c r="Y52" s="351">
        <v>41</v>
      </c>
      <c r="Z52" s="351">
        <v>0</v>
      </c>
      <c r="AA52" s="351">
        <v>4</v>
      </c>
      <c r="AB52" s="351">
        <v>86</v>
      </c>
      <c r="AC52" s="351">
        <v>100</v>
      </c>
      <c r="AD52" s="351">
        <v>27</v>
      </c>
      <c r="AE52" s="351">
        <v>7</v>
      </c>
      <c r="AF52" s="351">
        <v>69</v>
      </c>
      <c r="AG52" s="351">
        <v>0</v>
      </c>
      <c r="AH52" s="351">
        <v>57</v>
      </c>
      <c r="AI52" s="351">
        <v>3</v>
      </c>
      <c r="AJ52" s="351">
        <v>50</v>
      </c>
      <c r="AK52" s="351">
        <v>92</v>
      </c>
      <c r="AL52" s="351">
        <v>41</v>
      </c>
      <c r="AM52" s="351">
        <v>90</v>
      </c>
      <c r="AN52" s="351">
        <v>35</v>
      </c>
      <c r="AO52" s="351">
        <v>8</v>
      </c>
      <c r="AP52" s="351">
        <v>0</v>
      </c>
      <c r="AQ52" s="351">
        <v>40</v>
      </c>
      <c r="AR52" s="351">
        <v>59</v>
      </c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3406</v>
      </c>
      <c r="D53" s="57">
        <f>SUM(E53:HQ53)</f>
        <v>1766</v>
      </c>
      <c r="E53" s="351">
        <v>11</v>
      </c>
      <c r="F53" s="351">
        <v>98</v>
      </c>
      <c r="G53" s="351">
        <v>46</v>
      </c>
      <c r="H53" s="351">
        <v>25</v>
      </c>
      <c r="I53" s="351">
        <v>88</v>
      </c>
      <c r="J53" s="351">
        <v>89</v>
      </c>
      <c r="K53" s="351">
        <v>37</v>
      </c>
      <c r="L53" s="351">
        <v>58</v>
      </c>
      <c r="M53" s="351">
        <v>0</v>
      </c>
      <c r="N53" s="351">
        <v>76</v>
      </c>
      <c r="O53" s="351">
        <v>76</v>
      </c>
      <c r="P53" s="351">
        <v>95</v>
      </c>
      <c r="Q53" s="351">
        <v>79</v>
      </c>
      <c r="R53" s="351">
        <v>35</v>
      </c>
      <c r="S53" s="351">
        <v>0</v>
      </c>
      <c r="T53" s="351">
        <v>0</v>
      </c>
      <c r="U53" s="351">
        <v>52</v>
      </c>
      <c r="V53" s="351">
        <v>0</v>
      </c>
      <c r="W53" s="351">
        <v>94</v>
      </c>
      <c r="X53" s="351">
        <v>0</v>
      </c>
      <c r="Y53" s="351">
        <v>63</v>
      </c>
      <c r="Z53" s="351">
        <v>24</v>
      </c>
      <c r="AA53" s="351">
        <v>57</v>
      </c>
      <c r="AB53" s="351">
        <v>27</v>
      </c>
      <c r="AC53" s="351">
        <v>0</v>
      </c>
      <c r="AD53" s="351">
        <v>14</v>
      </c>
      <c r="AE53" s="351">
        <v>35</v>
      </c>
      <c r="AF53" s="351">
        <v>0</v>
      </c>
      <c r="AG53" s="351">
        <v>0</v>
      </c>
      <c r="AH53" s="351">
        <v>33</v>
      </c>
      <c r="AI53" s="351">
        <v>94</v>
      </c>
      <c r="AJ53" s="351">
        <v>61</v>
      </c>
      <c r="AK53" s="351">
        <v>91</v>
      </c>
      <c r="AL53" s="351">
        <v>0</v>
      </c>
      <c r="AM53" s="351">
        <v>61</v>
      </c>
      <c r="AN53" s="351">
        <v>75</v>
      </c>
      <c r="AO53" s="351">
        <v>24</v>
      </c>
      <c r="AP53" s="351">
        <v>52</v>
      </c>
      <c r="AQ53" s="351">
        <v>43</v>
      </c>
      <c r="AR53" s="351">
        <v>53</v>
      </c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2042</v>
      </c>
      <c r="D54" s="57">
        <f>SUM(E54:HQ54)</f>
        <v>2196</v>
      </c>
      <c r="E54" s="351">
        <v>72</v>
      </c>
      <c r="F54" s="351">
        <v>76</v>
      </c>
      <c r="G54" s="351">
        <v>83</v>
      </c>
      <c r="H54" s="351">
        <v>87</v>
      </c>
      <c r="I54" s="351">
        <v>100</v>
      </c>
      <c r="J54" s="351">
        <v>100</v>
      </c>
      <c r="K54" s="351">
        <v>91</v>
      </c>
      <c r="L54" s="351">
        <v>0</v>
      </c>
      <c r="M54" s="351">
        <v>0</v>
      </c>
      <c r="N54" s="351">
        <v>81</v>
      </c>
      <c r="O54" s="351">
        <v>68</v>
      </c>
      <c r="P54" s="351">
        <v>34</v>
      </c>
      <c r="Q54" s="351">
        <v>66</v>
      </c>
      <c r="R54" s="351">
        <v>2</v>
      </c>
      <c r="S54" s="351">
        <v>88</v>
      </c>
      <c r="T54" s="351">
        <v>72</v>
      </c>
      <c r="U54" s="351">
        <v>66</v>
      </c>
      <c r="V54" s="351">
        <v>0</v>
      </c>
      <c r="W54" s="351">
        <v>78</v>
      </c>
      <c r="X54" s="351">
        <v>0</v>
      </c>
      <c r="Y54" s="351">
        <v>54</v>
      </c>
      <c r="Z54" s="351">
        <v>79</v>
      </c>
      <c r="AA54" s="351">
        <v>93</v>
      </c>
      <c r="AB54" s="351">
        <v>85</v>
      </c>
      <c r="AC54" s="351">
        <v>27</v>
      </c>
      <c r="AD54" s="351">
        <v>72</v>
      </c>
      <c r="AE54" s="351">
        <v>46</v>
      </c>
      <c r="AF54" s="351">
        <v>53</v>
      </c>
      <c r="AG54" s="351">
        <v>88</v>
      </c>
      <c r="AH54" s="351">
        <v>87</v>
      </c>
      <c r="AI54" s="351">
        <v>63</v>
      </c>
      <c r="AJ54" s="351">
        <v>27</v>
      </c>
      <c r="AK54" s="351">
        <v>0</v>
      </c>
      <c r="AL54" s="351">
        <v>0</v>
      </c>
      <c r="AM54" s="351">
        <v>64</v>
      </c>
      <c r="AN54" s="351">
        <v>0</v>
      </c>
      <c r="AO54" s="351">
        <v>40</v>
      </c>
      <c r="AP54" s="351">
        <v>0</v>
      </c>
      <c r="AQ54" s="351">
        <v>96</v>
      </c>
      <c r="AR54" s="351">
        <v>58</v>
      </c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1649</v>
      </c>
      <c r="D55" s="57">
        <f>SUM(E55:HQ55)</f>
        <v>1280</v>
      </c>
      <c r="E55" s="351">
        <v>18</v>
      </c>
      <c r="F55" s="351">
        <v>0</v>
      </c>
      <c r="G55" s="351">
        <v>13</v>
      </c>
      <c r="H55" s="351">
        <v>78</v>
      </c>
      <c r="I55" s="351">
        <v>0</v>
      </c>
      <c r="J55" s="351">
        <v>60</v>
      </c>
      <c r="K55" s="351">
        <v>79</v>
      </c>
      <c r="L55" s="351">
        <v>0</v>
      </c>
      <c r="M55" s="351">
        <v>0</v>
      </c>
      <c r="N55" s="351">
        <v>42</v>
      </c>
      <c r="O55" s="351">
        <v>40</v>
      </c>
      <c r="P55" s="351">
        <v>0</v>
      </c>
      <c r="Q55" s="351">
        <v>50</v>
      </c>
      <c r="R55" s="351">
        <v>90</v>
      </c>
      <c r="S55" s="351">
        <v>0</v>
      </c>
      <c r="T55" s="351">
        <v>0</v>
      </c>
      <c r="U55" s="351">
        <v>94</v>
      </c>
      <c r="V55" s="351">
        <v>0</v>
      </c>
      <c r="W55" s="351">
        <v>0</v>
      </c>
      <c r="X55" s="351">
        <v>0</v>
      </c>
      <c r="Y55" s="351">
        <v>41</v>
      </c>
      <c r="Z55" s="351">
        <v>24</v>
      </c>
      <c r="AA55" s="351">
        <v>94</v>
      </c>
      <c r="AB55" s="351">
        <v>87</v>
      </c>
      <c r="AC55" s="351">
        <v>45</v>
      </c>
      <c r="AD55" s="351">
        <v>39</v>
      </c>
      <c r="AE55" s="351">
        <v>0</v>
      </c>
      <c r="AF55" s="351">
        <v>21</v>
      </c>
      <c r="AG55" s="351">
        <v>89</v>
      </c>
      <c r="AH55" s="351">
        <v>13</v>
      </c>
      <c r="AI55" s="351">
        <v>18</v>
      </c>
      <c r="AJ55" s="351">
        <v>63</v>
      </c>
      <c r="AK55" s="351">
        <v>0</v>
      </c>
      <c r="AL55" s="351">
        <v>37</v>
      </c>
      <c r="AM55" s="351">
        <v>0</v>
      </c>
      <c r="AN55" s="351">
        <v>0</v>
      </c>
      <c r="AO55" s="351">
        <v>40</v>
      </c>
      <c r="AP55" s="351">
        <v>0</v>
      </c>
      <c r="AQ55" s="351">
        <v>7</v>
      </c>
      <c r="AR55" s="351">
        <v>98</v>
      </c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763</v>
      </c>
      <c r="D56" s="57">
        <f>SUM(E56:HQ56)</f>
        <v>2112</v>
      </c>
      <c r="E56" s="351">
        <v>27</v>
      </c>
      <c r="F56" s="351">
        <v>89</v>
      </c>
      <c r="G56" s="351">
        <v>71</v>
      </c>
      <c r="H56" s="351">
        <v>94</v>
      </c>
      <c r="I56" s="351">
        <v>0</v>
      </c>
      <c r="J56" s="351">
        <v>0</v>
      </c>
      <c r="K56" s="351">
        <v>81</v>
      </c>
      <c r="L56" s="351">
        <v>83</v>
      </c>
      <c r="M56" s="351">
        <v>0</v>
      </c>
      <c r="N56" s="351">
        <v>18</v>
      </c>
      <c r="O56" s="351">
        <v>87</v>
      </c>
      <c r="P56" s="351">
        <v>64</v>
      </c>
      <c r="Q56" s="351">
        <v>78</v>
      </c>
      <c r="R56" s="351">
        <v>78</v>
      </c>
      <c r="S56" s="351">
        <v>0</v>
      </c>
      <c r="T56" s="351">
        <v>62</v>
      </c>
      <c r="U56" s="351">
        <v>81</v>
      </c>
      <c r="V56" s="351">
        <v>0</v>
      </c>
      <c r="W56" s="351">
        <v>97</v>
      </c>
      <c r="X56" s="351">
        <v>0</v>
      </c>
      <c r="Y56" s="351">
        <v>22</v>
      </c>
      <c r="Z56" s="351">
        <v>52</v>
      </c>
      <c r="AA56" s="351">
        <v>5</v>
      </c>
      <c r="AB56" s="351">
        <v>60</v>
      </c>
      <c r="AC56" s="351">
        <v>87</v>
      </c>
      <c r="AD56" s="351">
        <v>94</v>
      </c>
      <c r="AE56" s="351">
        <v>95</v>
      </c>
      <c r="AF56" s="351">
        <v>36</v>
      </c>
      <c r="AG56" s="351">
        <v>0</v>
      </c>
      <c r="AH56" s="351">
        <v>57</v>
      </c>
      <c r="AI56" s="351">
        <v>53</v>
      </c>
      <c r="AJ56" s="351">
        <v>91</v>
      </c>
      <c r="AK56" s="351">
        <v>79</v>
      </c>
      <c r="AL56" s="351">
        <v>66</v>
      </c>
      <c r="AM56" s="351">
        <v>0</v>
      </c>
      <c r="AN56" s="351">
        <v>75</v>
      </c>
      <c r="AO56" s="351">
        <v>83</v>
      </c>
      <c r="AP56" s="351">
        <v>55</v>
      </c>
      <c r="AQ56" s="351">
        <v>70</v>
      </c>
      <c r="AR56" s="351">
        <v>22</v>
      </c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3405</v>
      </c>
      <c r="D57" s="57">
        <f>SUM(E57:HQ57)</f>
        <v>1693</v>
      </c>
      <c r="E57" s="351">
        <v>65</v>
      </c>
      <c r="F57" s="351">
        <v>98</v>
      </c>
      <c r="G57" s="351">
        <v>71</v>
      </c>
      <c r="H57" s="351">
        <v>75</v>
      </c>
      <c r="I57" s="351">
        <v>0</v>
      </c>
      <c r="J57" s="351">
        <v>0</v>
      </c>
      <c r="K57" s="351">
        <v>65</v>
      </c>
      <c r="L57" s="351">
        <v>0</v>
      </c>
      <c r="M57" s="351">
        <v>0</v>
      </c>
      <c r="N57" s="351">
        <v>19</v>
      </c>
      <c r="O57" s="351">
        <v>53</v>
      </c>
      <c r="P57" s="351">
        <v>20</v>
      </c>
      <c r="Q57" s="351">
        <v>80</v>
      </c>
      <c r="R57" s="351">
        <v>17</v>
      </c>
      <c r="S57" s="351">
        <v>80</v>
      </c>
      <c r="T57" s="351">
        <v>89</v>
      </c>
      <c r="U57" s="351">
        <v>0</v>
      </c>
      <c r="V57" s="351">
        <v>0</v>
      </c>
      <c r="W57" s="351">
        <v>83</v>
      </c>
      <c r="X57" s="351">
        <v>0</v>
      </c>
      <c r="Y57" s="351">
        <v>94</v>
      </c>
      <c r="Z57" s="351">
        <v>31</v>
      </c>
      <c r="AA57" s="351">
        <v>9</v>
      </c>
      <c r="AB57" s="351">
        <v>5</v>
      </c>
      <c r="AC57" s="351">
        <v>40</v>
      </c>
      <c r="AD57" s="351">
        <v>43</v>
      </c>
      <c r="AE57" s="351">
        <v>81</v>
      </c>
      <c r="AF57" s="351">
        <v>0</v>
      </c>
      <c r="AG57" s="351">
        <v>0</v>
      </c>
      <c r="AH57" s="351">
        <v>33</v>
      </c>
      <c r="AI57" s="351">
        <v>84</v>
      </c>
      <c r="AJ57" s="351">
        <v>30</v>
      </c>
      <c r="AK57" s="351">
        <v>45</v>
      </c>
      <c r="AL57" s="351">
        <v>95</v>
      </c>
      <c r="AM57" s="351">
        <v>0</v>
      </c>
      <c r="AN57" s="351">
        <v>58</v>
      </c>
      <c r="AO57" s="351">
        <v>54</v>
      </c>
      <c r="AP57" s="351">
        <v>88</v>
      </c>
      <c r="AQ57" s="351">
        <v>68</v>
      </c>
      <c r="AR57" s="351">
        <v>20</v>
      </c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3412</v>
      </c>
      <c r="D58" s="57">
        <f>SUM(E58:HQ58)</f>
        <v>1102</v>
      </c>
      <c r="E58" s="351">
        <v>12</v>
      </c>
      <c r="F58" s="351">
        <v>0</v>
      </c>
      <c r="G58" s="351">
        <v>13</v>
      </c>
      <c r="H58" s="351">
        <v>32</v>
      </c>
      <c r="I58" s="351">
        <v>70</v>
      </c>
      <c r="J58" s="351">
        <v>0</v>
      </c>
      <c r="K58" s="351">
        <v>0</v>
      </c>
      <c r="L58" s="351">
        <v>0</v>
      </c>
      <c r="M58" s="351">
        <v>0</v>
      </c>
      <c r="N58" s="351">
        <v>57</v>
      </c>
      <c r="O58" s="351">
        <v>0</v>
      </c>
      <c r="P58" s="351">
        <v>39</v>
      </c>
      <c r="Q58" s="351">
        <v>21</v>
      </c>
      <c r="R58" s="351">
        <v>3</v>
      </c>
      <c r="S58" s="351">
        <v>0</v>
      </c>
      <c r="T58" s="351">
        <v>42</v>
      </c>
      <c r="U58" s="351">
        <v>0</v>
      </c>
      <c r="V58" s="351">
        <v>0</v>
      </c>
      <c r="W58" s="351">
        <v>0</v>
      </c>
      <c r="X58" s="351">
        <v>0</v>
      </c>
      <c r="Y58" s="351">
        <v>22</v>
      </c>
      <c r="Z58" s="351">
        <v>89</v>
      </c>
      <c r="AA58" s="351">
        <v>68</v>
      </c>
      <c r="AB58" s="351">
        <v>26</v>
      </c>
      <c r="AC58" s="351">
        <v>0</v>
      </c>
      <c r="AD58" s="351">
        <v>6</v>
      </c>
      <c r="AE58" s="351">
        <v>98</v>
      </c>
      <c r="AF58" s="351">
        <v>0</v>
      </c>
      <c r="AG58" s="351">
        <v>0</v>
      </c>
      <c r="AH58" s="351">
        <v>69</v>
      </c>
      <c r="AI58" s="351">
        <v>93</v>
      </c>
      <c r="AJ58" s="351">
        <v>23</v>
      </c>
      <c r="AK58" s="351">
        <v>82</v>
      </c>
      <c r="AL58" s="351">
        <v>0</v>
      </c>
      <c r="AM58" s="351">
        <v>72</v>
      </c>
      <c r="AN58" s="351">
        <v>30</v>
      </c>
      <c r="AO58" s="351">
        <v>96</v>
      </c>
      <c r="AP58" s="351">
        <v>0</v>
      </c>
      <c r="AQ58" s="351">
        <v>32</v>
      </c>
      <c r="AR58" s="351">
        <v>7</v>
      </c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764</v>
      </c>
      <c r="D59" s="57">
        <f>SUM(E59:HQ59)</f>
        <v>1730</v>
      </c>
      <c r="E59" s="351">
        <v>28</v>
      </c>
      <c r="F59" s="351">
        <v>89</v>
      </c>
      <c r="G59" s="351">
        <v>71</v>
      </c>
      <c r="H59" s="351">
        <v>71</v>
      </c>
      <c r="I59" s="351">
        <v>0</v>
      </c>
      <c r="J59" s="351">
        <v>0</v>
      </c>
      <c r="K59" s="351">
        <v>75</v>
      </c>
      <c r="L59" s="351">
        <v>0</v>
      </c>
      <c r="M59" s="351">
        <v>0</v>
      </c>
      <c r="N59" s="351">
        <v>70</v>
      </c>
      <c r="O59" s="351">
        <v>36</v>
      </c>
      <c r="P59" s="351">
        <v>84</v>
      </c>
      <c r="Q59" s="351">
        <v>85</v>
      </c>
      <c r="R59" s="351">
        <v>55</v>
      </c>
      <c r="S59" s="351">
        <v>96</v>
      </c>
      <c r="T59" s="351">
        <v>30</v>
      </c>
      <c r="U59" s="351">
        <v>0</v>
      </c>
      <c r="V59" s="351">
        <v>0</v>
      </c>
      <c r="W59" s="351">
        <v>61</v>
      </c>
      <c r="X59" s="351">
        <v>0</v>
      </c>
      <c r="Y59" s="351">
        <v>41</v>
      </c>
      <c r="Z59" s="351">
        <v>87</v>
      </c>
      <c r="AA59" s="351">
        <v>6</v>
      </c>
      <c r="AB59" s="351">
        <v>91</v>
      </c>
      <c r="AC59" s="351">
        <v>89</v>
      </c>
      <c r="AD59" s="351">
        <v>47</v>
      </c>
      <c r="AE59" s="351">
        <v>20</v>
      </c>
      <c r="AF59" s="351">
        <v>19</v>
      </c>
      <c r="AG59" s="351">
        <v>74</v>
      </c>
      <c r="AH59" s="351">
        <v>33</v>
      </c>
      <c r="AI59" s="351">
        <v>54</v>
      </c>
      <c r="AJ59" s="351">
        <v>94</v>
      </c>
      <c r="AK59" s="351">
        <v>0</v>
      </c>
      <c r="AL59" s="351">
        <v>77</v>
      </c>
      <c r="AM59" s="351">
        <v>0</v>
      </c>
      <c r="AN59" s="351">
        <v>26</v>
      </c>
      <c r="AO59" s="351">
        <v>55</v>
      </c>
      <c r="AP59" s="351">
        <v>0</v>
      </c>
      <c r="AQ59" s="351">
        <v>52</v>
      </c>
      <c r="AR59" s="351">
        <v>14</v>
      </c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1618</v>
      </c>
      <c r="E60" s="351">
        <v>48</v>
      </c>
      <c r="F60" s="351">
        <v>0</v>
      </c>
      <c r="G60" s="351">
        <v>46</v>
      </c>
      <c r="H60" s="351">
        <v>50</v>
      </c>
      <c r="I60" s="351">
        <v>65</v>
      </c>
      <c r="J60" s="351">
        <v>0</v>
      </c>
      <c r="K60" s="351">
        <v>89</v>
      </c>
      <c r="L60" s="351">
        <v>0</v>
      </c>
      <c r="M60" s="351">
        <v>0</v>
      </c>
      <c r="N60" s="351">
        <v>91</v>
      </c>
      <c r="O60" s="351">
        <v>85</v>
      </c>
      <c r="P60" s="351">
        <v>16</v>
      </c>
      <c r="Q60" s="351">
        <v>0</v>
      </c>
      <c r="R60" s="351">
        <v>16</v>
      </c>
      <c r="S60" s="351">
        <v>0</v>
      </c>
      <c r="T60" s="351">
        <v>27</v>
      </c>
      <c r="U60" s="351">
        <v>97</v>
      </c>
      <c r="V60" s="351">
        <v>0</v>
      </c>
      <c r="W60" s="351">
        <v>0</v>
      </c>
      <c r="X60" s="351">
        <v>0</v>
      </c>
      <c r="Y60" s="351">
        <v>59</v>
      </c>
      <c r="Z60" s="351">
        <v>16</v>
      </c>
      <c r="AA60" s="351">
        <v>18</v>
      </c>
      <c r="AB60" s="351">
        <v>54</v>
      </c>
      <c r="AC60" s="351">
        <v>16</v>
      </c>
      <c r="AD60" s="351">
        <v>35</v>
      </c>
      <c r="AE60" s="351">
        <v>59</v>
      </c>
      <c r="AF60" s="351">
        <v>0</v>
      </c>
      <c r="AG60" s="351">
        <v>0</v>
      </c>
      <c r="AH60" s="351">
        <v>57</v>
      </c>
      <c r="AI60" s="351">
        <v>76</v>
      </c>
      <c r="AJ60" s="351">
        <v>74</v>
      </c>
      <c r="AK60" s="351">
        <v>83</v>
      </c>
      <c r="AL60" s="351">
        <v>60</v>
      </c>
      <c r="AM60" s="351">
        <v>93</v>
      </c>
      <c r="AN60" s="351">
        <v>75</v>
      </c>
      <c r="AO60" s="351">
        <v>78</v>
      </c>
      <c r="AP60" s="351">
        <v>65</v>
      </c>
      <c r="AQ60" s="351">
        <v>10</v>
      </c>
      <c r="AR60" s="351">
        <v>60</v>
      </c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2012</v>
      </c>
      <c r="E61" s="351">
        <v>40</v>
      </c>
      <c r="F61" s="351">
        <v>0</v>
      </c>
      <c r="G61" s="351">
        <v>50</v>
      </c>
      <c r="H61" s="351">
        <v>50</v>
      </c>
      <c r="I61" s="351">
        <v>86</v>
      </c>
      <c r="J61" s="351">
        <v>91</v>
      </c>
      <c r="K61" s="351">
        <v>54</v>
      </c>
      <c r="L61" s="351">
        <v>70</v>
      </c>
      <c r="M61" s="351">
        <v>0</v>
      </c>
      <c r="N61" s="351">
        <v>15</v>
      </c>
      <c r="O61" s="351">
        <v>67</v>
      </c>
      <c r="P61" s="351">
        <v>92</v>
      </c>
      <c r="Q61" s="351">
        <v>42</v>
      </c>
      <c r="R61" s="351">
        <v>57</v>
      </c>
      <c r="S61" s="351">
        <v>0</v>
      </c>
      <c r="T61" s="351">
        <v>63</v>
      </c>
      <c r="U61" s="351">
        <v>78</v>
      </c>
      <c r="V61" s="351">
        <v>0</v>
      </c>
      <c r="W61" s="351">
        <v>19</v>
      </c>
      <c r="X61" s="351">
        <v>0</v>
      </c>
      <c r="Y61" s="351">
        <v>87</v>
      </c>
      <c r="Z61" s="351">
        <v>51</v>
      </c>
      <c r="AA61" s="351">
        <v>74</v>
      </c>
      <c r="AB61" s="351">
        <v>75</v>
      </c>
      <c r="AC61" s="351">
        <v>85</v>
      </c>
      <c r="AD61" s="351">
        <v>49</v>
      </c>
      <c r="AE61" s="351">
        <v>13</v>
      </c>
      <c r="AF61" s="351">
        <v>63</v>
      </c>
      <c r="AG61" s="351">
        <v>0</v>
      </c>
      <c r="AH61" s="351">
        <v>57</v>
      </c>
      <c r="AI61" s="351">
        <v>56</v>
      </c>
      <c r="AJ61" s="351">
        <v>19</v>
      </c>
      <c r="AK61" s="351">
        <v>73</v>
      </c>
      <c r="AL61" s="351">
        <v>0</v>
      </c>
      <c r="AM61" s="351">
        <v>92</v>
      </c>
      <c r="AN61" s="351">
        <v>75</v>
      </c>
      <c r="AO61" s="351">
        <v>76</v>
      </c>
      <c r="AP61" s="351">
        <v>88</v>
      </c>
      <c r="AQ61" s="351">
        <v>48</v>
      </c>
      <c r="AR61" s="351">
        <v>57</v>
      </c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1659</v>
      </c>
      <c r="D62" s="57">
        <f>SUM(E62:HQ62)</f>
        <v>2206</v>
      </c>
      <c r="E62" s="351">
        <v>57</v>
      </c>
      <c r="F62" s="351">
        <v>64</v>
      </c>
      <c r="G62" s="351">
        <v>71</v>
      </c>
      <c r="H62" s="351">
        <v>85</v>
      </c>
      <c r="I62" s="351">
        <v>0</v>
      </c>
      <c r="J62" s="351">
        <v>0</v>
      </c>
      <c r="K62" s="351">
        <v>87</v>
      </c>
      <c r="L62" s="351">
        <v>0</v>
      </c>
      <c r="M62" s="351">
        <v>95</v>
      </c>
      <c r="N62" s="351">
        <v>95</v>
      </c>
      <c r="O62" s="351">
        <v>58</v>
      </c>
      <c r="P62" s="351">
        <v>54</v>
      </c>
      <c r="Q62" s="351">
        <v>44</v>
      </c>
      <c r="R62" s="351">
        <v>7</v>
      </c>
      <c r="S62" s="351">
        <v>0</v>
      </c>
      <c r="T62" s="351">
        <v>0</v>
      </c>
      <c r="U62" s="351">
        <v>65</v>
      </c>
      <c r="V62" s="351">
        <v>100</v>
      </c>
      <c r="W62" s="351">
        <v>52</v>
      </c>
      <c r="X62" s="351">
        <v>100</v>
      </c>
      <c r="Y62" s="351">
        <v>67</v>
      </c>
      <c r="Z62" s="351">
        <v>28</v>
      </c>
      <c r="AA62" s="351">
        <v>38</v>
      </c>
      <c r="AB62" s="351">
        <v>97</v>
      </c>
      <c r="AC62" s="351">
        <v>55</v>
      </c>
      <c r="AD62" s="351">
        <v>63</v>
      </c>
      <c r="AE62" s="351">
        <v>82</v>
      </c>
      <c r="AF62" s="351">
        <v>27</v>
      </c>
      <c r="AG62" s="351">
        <v>100</v>
      </c>
      <c r="AH62" s="351">
        <v>57</v>
      </c>
      <c r="AI62" s="351">
        <v>41</v>
      </c>
      <c r="AJ62" s="351">
        <v>62</v>
      </c>
      <c r="AK62" s="351">
        <v>87</v>
      </c>
      <c r="AL62" s="351">
        <v>0</v>
      </c>
      <c r="AM62" s="351">
        <v>72</v>
      </c>
      <c r="AN62" s="351">
        <v>86</v>
      </c>
      <c r="AO62" s="351">
        <v>44</v>
      </c>
      <c r="AP62" s="351">
        <v>78</v>
      </c>
      <c r="AQ62" s="351">
        <v>20</v>
      </c>
      <c r="AR62" s="351">
        <v>68</v>
      </c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1661</v>
      </c>
      <c r="D63" s="57">
        <f>SUM(E63:HQ63)</f>
        <v>1951</v>
      </c>
      <c r="E63" s="351">
        <v>41</v>
      </c>
      <c r="F63" s="351">
        <v>89</v>
      </c>
      <c r="G63" s="351">
        <v>46</v>
      </c>
      <c r="H63" s="351">
        <v>64</v>
      </c>
      <c r="I63" s="351">
        <v>0</v>
      </c>
      <c r="J63" s="351">
        <v>66</v>
      </c>
      <c r="K63" s="351">
        <v>92</v>
      </c>
      <c r="L63" s="351">
        <v>0</v>
      </c>
      <c r="M63" s="351">
        <v>0</v>
      </c>
      <c r="N63" s="351">
        <v>31</v>
      </c>
      <c r="O63" s="351">
        <v>14</v>
      </c>
      <c r="P63" s="351">
        <v>75</v>
      </c>
      <c r="Q63" s="351">
        <v>81</v>
      </c>
      <c r="R63" s="351">
        <v>41</v>
      </c>
      <c r="S63" s="351">
        <v>80</v>
      </c>
      <c r="T63" s="351">
        <v>75</v>
      </c>
      <c r="U63" s="351">
        <v>0</v>
      </c>
      <c r="V63" s="351">
        <v>0</v>
      </c>
      <c r="W63" s="351">
        <v>90</v>
      </c>
      <c r="X63" s="351">
        <v>0</v>
      </c>
      <c r="Y63" s="351">
        <v>41</v>
      </c>
      <c r="Z63" s="351">
        <v>60</v>
      </c>
      <c r="AA63" s="351">
        <v>60</v>
      </c>
      <c r="AB63" s="351">
        <v>18</v>
      </c>
      <c r="AC63" s="351">
        <v>61</v>
      </c>
      <c r="AD63" s="351">
        <v>31</v>
      </c>
      <c r="AE63" s="351">
        <v>99</v>
      </c>
      <c r="AF63" s="351">
        <v>15</v>
      </c>
      <c r="AG63" s="351">
        <v>0</v>
      </c>
      <c r="AH63" s="351">
        <v>57</v>
      </c>
      <c r="AI63" s="351">
        <v>100</v>
      </c>
      <c r="AJ63" s="351">
        <v>57</v>
      </c>
      <c r="AK63" s="351">
        <v>99</v>
      </c>
      <c r="AL63" s="351">
        <v>0</v>
      </c>
      <c r="AM63" s="351">
        <v>88</v>
      </c>
      <c r="AN63" s="351">
        <v>99</v>
      </c>
      <c r="AO63" s="351">
        <v>22</v>
      </c>
      <c r="AP63" s="351">
        <v>97</v>
      </c>
      <c r="AQ63" s="351">
        <v>57</v>
      </c>
      <c r="AR63" s="351">
        <v>5</v>
      </c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3401</v>
      </c>
      <c r="D64" s="57">
        <f>SUM(E64:HQ64)</f>
        <v>1567</v>
      </c>
      <c r="E64" s="351">
        <v>85</v>
      </c>
      <c r="F64" s="351">
        <v>64</v>
      </c>
      <c r="G64" s="351">
        <v>46</v>
      </c>
      <c r="H64" s="351">
        <v>50</v>
      </c>
      <c r="I64" s="351">
        <v>0</v>
      </c>
      <c r="J64" s="351">
        <v>56</v>
      </c>
      <c r="K64" s="351">
        <v>54</v>
      </c>
      <c r="L64" s="351">
        <v>0</v>
      </c>
      <c r="M64" s="351">
        <v>0</v>
      </c>
      <c r="N64" s="351">
        <v>52</v>
      </c>
      <c r="O64" s="351">
        <v>79</v>
      </c>
      <c r="P64" s="351">
        <v>60</v>
      </c>
      <c r="Q64" s="351">
        <v>44</v>
      </c>
      <c r="R64" s="351">
        <v>77</v>
      </c>
      <c r="S64" s="351">
        <v>88</v>
      </c>
      <c r="T64" s="351">
        <v>0</v>
      </c>
      <c r="U64" s="351">
        <v>55</v>
      </c>
      <c r="V64" s="351">
        <v>0</v>
      </c>
      <c r="W64" s="351">
        <v>72</v>
      </c>
      <c r="X64" s="351">
        <v>0</v>
      </c>
      <c r="Y64" s="351">
        <v>53</v>
      </c>
      <c r="Z64" s="351">
        <v>75</v>
      </c>
      <c r="AA64" s="351">
        <v>32</v>
      </c>
      <c r="AB64" s="351">
        <v>7</v>
      </c>
      <c r="AC64" s="351">
        <v>42</v>
      </c>
      <c r="AD64" s="351">
        <v>16</v>
      </c>
      <c r="AE64" s="351">
        <v>77</v>
      </c>
      <c r="AF64" s="351">
        <v>0</v>
      </c>
      <c r="AG64" s="351">
        <v>0</v>
      </c>
      <c r="AH64" s="351">
        <v>11</v>
      </c>
      <c r="AI64" s="351">
        <v>52</v>
      </c>
      <c r="AJ64" s="351">
        <v>78</v>
      </c>
      <c r="AK64" s="351">
        <v>49</v>
      </c>
      <c r="AL64" s="351">
        <v>46</v>
      </c>
      <c r="AM64" s="351">
        <v>0</v>
      </c>
      <c r="AN64" s="351">
        <v>75</v>
      </c>
      <c r="AO64" s="351">
        <v>5</v>
      </c>
      <c r="AP64" s="351">
        <v>0</v>
      </c>
      <c r="AQ64" s="351">
        <v>16</v>
      </c>
      <c r="AR64" s="351">
        <v>51</v>
      </c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747</v>
      </c>
      <c r="D65" s="57">
        <f>SUM(E65:HQ65)</f>
        <v>1705</v>
      </c>
      <c r="E65" s="351">
        <v>96</v>
      </c>
      <c r="F65" s="351">
        <v>76</v>
      </c>
      <c r="G65" s="351">
        <v>46</v>
      </c>
      <c r="H65" s="351">
        <v>0</v>
      </c>
      <c r="I65" s="351">
        <v>58</v>
      </c>
      <c r="J65" s="351">
        <v>66</v>
      </c>
      <c r="K65" s="351">
        <v>0</v>
      </c>
      <c r="L65" s="351">
        <v>70</v>
      </c>
      <c r="M65" s="351">
        <v>0</v>
      </c>
      <c r="N65" s="351">
        <v>23</v>
      </c>
      <c r="O65" s="351">
        <v>29</v>
      </c>
      <c r="P65" s="351">
        <v>82</v>
      </c>
      <c r="Q65" s="351">
        <v>84</v>
      </c>
      <c r="R65" s="351">
        <v>50</v>
      </c>
      <c r="S65" s="351">
        <v>0</v>
      </c>
      <c r="T65" s="351">
        <v>0</v>
      </c>
      <c r="U65" s="351">
        <v>50</v>
      </c>
      <c r="V65" s="351">
        <v>0</v>
      </c>
      <c r="W65" s="351">
        <v>48</v>
      </c>
      <c r="X65" s="351">
        <v>0</v>
      </c>
      <c r="Y65" s="351">
        <v>45</v>
      </c>
      <c r="Z65" s="351">
        <v>90</v>
      </c>
      <c r="AA65" s="351">
        <v>49</v>
      </c>
      <c r="AB65" s="351">
        <v>74</v>
      </c>
      <c r="AC65" s="351">
        <v>85</v>
      </c>
      <c r="AD65" s="351">
        <v>66</v>
      </c>
      <c r="AE65" s="351">
        <v>24</v>
      </c>
      <c r="AF65" s="351">
        <v>29</v>
      </c>
      <c r="AG65" s="351">
        <v>73</v>
      </c>
      <c r="AH65" s="351">
        <v>57</v>
      </c>
      <c r="AI65" s="351">
        <v>74</v>
      </c>
      <c r="AJ65" s="351">
        <v>35</v>
      </c>
      <c r="AK65" s="351">
        <v>0</v>
      </c>
      <c r="AL65" s="351">
        <v>34</v>
      </c>
      <c r="AM65" s="351">
        <v>0</v>
      </c>
      <c r="AN65" s="351">
        <v>0</v>
      </c>
      <c r="AO65" s="351">
        <v>18</v>
      </c>
      <c r="AP65" s="351">
        <v>0</v>
      </c>
      <c r="AQ65" s="351">
        <v>97</v>
      </c>
      <c r="AR65" s="351">
        <v>77</v>
      </c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1227</v>
      </c>
      <c r="E66" s="351">
        <v>34</v>
      </c>
      <c r="F66" s="351">
        <v>0</v>
      </c>
      <c r="G66" s="351">
        <v>9</v>
      </c>
      <c r="H66" s="351">
        <v>27</v>
      </c>
      <c r="I66" s="351">
        <v>0</v>
      </c>
      <c r="J66" s="351">
        <v>0</v>
      </c>
      <c r="K66" s="351">
        <v>34</v>
      </c>
      <c r="L66" s="351">
        <v>100</v>
      </c>
      <c r="M66" s="351">
        <v>0</v>
      </c>
      <c r="N66" s="351">
        <v>30</v>
      </c>
      <c r="O66" s="351">
        <v>54</v>
      </c>
      <c r="P66" s="351">
        <v>33</v>
      </c>
      <c r="Q66" s="351">
        <v>39</v>
      </c>
      <c r="R66" s="351">
        <v>9</v>
      </c>
      <c r="S66" s="351">
        <v>0</v>
      </c>
      <c r="T66" s="351">
        <v>39</v>
      </c>
      <c r="U66" s="351">
        <v>53</v>
      </c>
      <c r="V66" s="351">
        <v>0</v>
      </c>
      <c r="W66" s="351">
        <v>15</v>
      </c>
      <c r="X66" s="351">
        <v>0</v>
      </c>
      <c r="Y66" s="351">
        <v>22</v>
      </c>
      <c r="Z66" s="351">
        <v>0</v>
      </c>
      <c r="AA66" s="351">
        <v>63</v>
      </c>
      <c r="AB66" s="351">
        <v>53</v>
      </c>
      <c r="AC66" s="351">
        <v>76</v>
      </c>
      <c r="AD66" s="351">
        <v>48</v>
      </c>
      <c r="AE66" s="351">
        <v>85</v>
      </c>
      <c r="AF66" s="351">
        <v>40</v>
      </c>
      <c r="AG66" s="351">
        <v>0</v>
      </c>
      <c r="AH66" s="351">
        <v>14</v>
      </c>
      <c r="AI66" s="351">
        <v>43</v>
      </c>
      <c r="AJ66" s="351">
        <v>53</v>
      </c>
      <c r="AK66" s="351">
        <v>42</v>
      </c>
      <c r="AL66" s="351">
        <v>34</v>
      </c>
      <c r="AM66" s="351">
        <v>0</v>
      </c>
      <c r="AN66" s="351">
        <v>44</v>
      </c>
      <c r="AO66" s="351">
        <v>37</v>
      </c>
      <c r="AP66" s="351">
        <v>0</v>
      </c>
      <c r="AQ66" s="351">
        <v>61</v>
      </c>
      <c r="AR66" s="351">
        <v>36</v>
      </c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779</v>
      </c>
      <c r="D67" s="57">
        <f>SUM(E67:HQ67)</f>
        <v>1889</v>
      </c>
      <c r="E67" s="351">
        <v>19</v>
      </c>
      <c r="F67" s="351">
        <v>89</v>
      </c>
      <c r="G67" s="351">
        <v>46</v>
      </c>
      <c r="H67" s="351">
        <v>44</v>
      </c>
      <c r="I67" s="351">
        <v>89</v>
      </c>
      <c r="J67" s="351">
        <v>92</v>
      </c>
      <c r="K67" s="351">
        <v>49</v>
      </c>
      <c r="L67" s="351">
        <v>83</v>
      </c>
      <c r="M67" s="351">
        <v>0</v>
      </c>
      <c r="N67" s="351">
        <v>69</v>
      </c>
      <c r="O67" s="351">
        <v>5</v>
      </c>
      <c r="P67" s="351">
        <v>46</v>
      </c>
      <c r="Q67" s="351">
        <v>99</v>
      </c>
      <c r="R67" s="351">
        <v>100</v>
      </c>
      <c r="S67" s="351">
        <v>0</v>
      </c>
      <c r="T67" s="351">
        <v>33</v>
      </c>
      <c r="U67" s="351">
        <v>42</v>
      </c>
      <c r="V67" s="351">
        <v>0</v>
      </c>
      <c r="W67" s="351">
        <v>57</v>
      </c>
      <c r="X67" s="351">
        <v>0</v>
      </c>
      <c r="Y67" s="351">
        <v>9</v>
      </c>
      <c r="Z67" s="351">
        <v>36</v>
      </c>
      <c r="AA67" s="351">
        <v>53</v>
      </c>
      <c r="AB67" s="351">
        <v>47</v>
      </c>
      <c r="AC67" s="351">
        <v>96</v>
      </c>
      <c r="AD67" s="351">
        <v>52</v>
      </c>
      <c r="AE67" s="351">
        <v>21</v>
      </c>
      <c r="AF67" s="351">
        <v>51</v>
      </c>
      <c r="AG67" s="351">
        <v>95</v>
      </c>
      <c r="AH67" s="351">
        <v>76</v>
      </c>
      <c r="AI67" s="351">
        <v>50</v>
      </c>
      <c r="AJ67" s="351">
        <v>84</v>
      </c>
      <c r="AK67" s="351">
        <v>70</v>
      </c>
      <c r="AL67" s="351">
        <v>0</v>
      </c>
      <c r="AM67" s="351">
        <v>0</v>
      </c>
      <c r="AN67" s="351">
        <v>0</v>
      </c>
      <c r="AO67" s="351">
        <v>72</v>
      </c>
      <c r="AP67" s="351">
        <v>0</v>
      </c>
      <c r="AQ67" s="351">
        <v>18</v>
      </c>
      <c r="AR67" s="351">
        <v>97</v>
      </c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2184</v>
      </c>
      <c r="E68" s="351">
        <v>87</v>
      </c>
      <c r="F68" s="351">
        <v>0</v>
      </c>
      <c r="G68" s="351">
        <v>71</v>
      </c>
      <c r="H68" s="351">
        <v>97</v>
      </c>
      <c r="I68" s="351">
        <v>58</v>
      </c>
      <c r="J68" s="351">
        <v>80</v>
      </c>
      <c r="K68" s="351">
        <v>49</v>
      </c>
      <c r="L68" s="351">
        <v>70</v>
      </c>
      <c r="M68" s="351">
        <v>0</v>
      </c>
      <c r="N68" s="351">
        <v>84</v>
      </c>
      <c r="O68" s="351">
        <v>66</v>
      </c>
      <c r="P68" s="351">
        <v>75</v>
      </c>
      <c r="Q68" s="351">
        <v>0</v>
      </c>
      <c r="R68" s="351">
        <v>32</v>
      </c>
      <c r="S68" s="351">
        <v>88</v>
      </c>
      <c r="T68" s="351">
        <v>88</v>
      </c>
      <c r="U68" s="351">
        <v>86</v>
      </c>
      <c r="V68" s="351">
        <v>0</v>
      </c>
      <c r="W68" s="351">
        <v>50</v>
      </c>
      <c r="X68" s="351">
        <v>0</v>
      </c>
      <c r="Y68" s="351">
        <v>41</v>
      </c>
      <c r="Z68" s="351">
        <v>48</v>
      </c>
      <c r="AA68" s="351">
        <v>97</v>
      </c>
      <c r="AB68" s="351">
        <v>41</v>
      </c>
      <c r="AC68" s="351">
        <v>25</v>
      </c>
      <c r="AD68" s="351">
        <v>74</v>
      </c>
      <c r="AE68" s="351">
        <v>78</v>
      </c>
      <c r="AF68" s="351">
        <v>36</v>
      </c>
      <c r="AG68" s="351">
        <v>0</v>
      </c>
      <c r="AH68" s="351">
        <v>57</v>
      </c>
      <c r="AI68" s="351">
        <v>14</v>
      </c>
      <c r="AJ68" s="351">
        <v>76</v>
      </c>
      <c r="AK68" s="351">
        <v>62</v>
      </c>
      <c r="AL68" s="351">
        <v>79</v>
      </c>
      <c r="AM68" s="351">
        <v>0</v>
      </c>
      <c r="AN68" s="351">
        <v>34</v>
      </c>
      <c r="AO68" s="351">
        <v>92</v>
      </c>
      <c r="AP68" s="351">
        <v>92</v>
      </c>
      <c r="AQ68" s="351">
        <v>74</v>
      </c>
      <c r="AR68" s="351">
        <v>83</v>
      </c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3413</v>
      </c>
      <c r="D69" s="57">
        <f>SUM(E69:HQ69)</f>
        <v>2311</v>
      </c>
      <c r="E69" s="351">
        <v>70</v>
      </c>
      <c r="F69" s="351">
        <v>76</v>
      </c>
      <c r="G69" s="351">
        <v>78</v>
      </c>
      <c r="H69" s="351">
        <v>73</v>
      </c>
      <c r="I69" s="351">
        <v>98</v>
      </c>
      <c r="J69" s="351">
        <v>95</v>
      </c>
      <c r="K69" s="351">
        <v>65</v>
      </c>
      <c r="L69" s="351">
        <v>58</v>
      </c>
      <c r="M69" s="351">
        <v>0</v>
      </c>
      <c r="N69" s="351">
        <v>13</v>
      </c>
      <c r="O69" s="351">
        <v>18</v>
      </c>
      <c r="P69" s="351">
        <v>86</v>
      </c>
      <c r="Q69" s="351">
        <v>70</v>
      </c>
      <c r="R69" s="351">
        <v>52</v>
      </c>
      <c r="S69" s="351">
        <v>0</v>
      </c>
      <c r="T69" s="351">
        <v>99</v>
      </c>
      <c r="U69" s="351">
        <v>62</v>
      </c>
      <c r="V69" s="351">
        <v>0</v>
      </c>
      <c r="W69" s="351">
        <v>92</v>
      </c>
      <c r="X69" s="351">
        <v>0</v>
      </c>
      <c r="Y69" s="351">
        <v>79</v>
      </c>
      <c r="Z69" s="351">
        <v>55</v>
      </c>
      <c r="AA69" s="351">
        <v>37</v>
      </c>
      <c r="AB69" s="351">
        <v>22</v>
      </c>
      <c r="AC69" s="351">
        <v>54</v>
      </c>
      <c r="AD69" s="351">
        <v>45</v>
      </c>
      <c r="AE69" s="351">
        <v>100</v>
      </c>
      <c r="AF69" s="351">
        <v>56</v>
      </c>
      <c r="AG69" s="351">
        <v>0</v>
      </c>
      <c r="AH69" s="351">
        <v>88</v>
      </c>
      <c r="AI69" s="351">
        <v>88</v>
      </c>
      <c r="AJ69" s="351">
        <v>36</v>
      </c>
      <c r="AK69" s="351">
        <v>94</v>
      </c>
      <c r="AL69" s="351">
        <v>45</v>
      </c>
      <c r="AM69" s="351">
        <v>87</v>
      </c>
      <c r="AN69" s="351">
        <v>88</v>
      </c>
      <c r="AO69" s="351">
        <v>87</v>
      </c>
      <c r="AP69" s="351">
        <v>73</v>
      </c>
      <c r="AQ69" s="351">
        <v>47</v>
      </c>
      <c r="AR69" s="351">
        <v>25</v>
      </c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765</v>
      </c>
      <c r="D70" s="57">
        <f>SUM(E70:HQ70)</f>
        <v>1683</v>
      </c>
      <c r="E70" s="351">
        <v>71</v>
      </c>
      <c r="F70" s="351">
        <v>0</v>
      </c>
      <c r="G70" s="351">
        <v>71</v>
      </c>
      <c r="H70" s="351">
        <v>0</v>
      </c>
      <c r="I70" s="351">
        <v>0</v>
      </c>
      <c r="J70" s="351">
        <v>0</v>
      </c>
      <c r="K70" s="351">
        <v>37</v>
      </c>
      <c r="L70" s="351">
        <v>0</v>
      </c>
      <c r="M70" s="351">
        <v>0</v>
      </c>
      <c r="N70" s="351">
        <v>97</v>
      </c>
      <c r="O70" s="351">
        <v>89</v>
      </c>
      <c r="P70" s="351">
        <v>48</v>
      </c>
      <c r="Q70" s="351">
        <v>72</v>
      </c>
      <c r="R70" s="351">
        <v>63</v>
      </c>
      <c r="S70" s="351">
        <v>83</v>
      </c>
      <c r="T70" s="351">
        <v>0</v>
      </c>
      <c r="U70" s="351">
        <v>0</v>
      </c>
      <c r="V70" s="351">
        <v>0</v>
      </c>
      <c r="W70" s="351">
        <v>39</v>
      </c>
      <c r="X70" s="351">
        <v>0</v>
      </c>
      <c r="Y70" s="351">
        <v>81</v>
      </c>
      <c r="Z70" s="351">
        <v>66</v>
      </c>
      <c r="AA70" s="351">
        <v>26</v>
      </c>
      <c r="AB70" s="351">
        <v>99</v>
      </c>
      <c r="AC70" s="351">
        <v>99</v>
      </c>
      <c r="AD70" s="351">
        <v>86</v>
      </c>
      <c r="AE70" s="351">
        <v>4</v>
      </c>
      <c r="AF70" s="351">
        <v>60</v>
      </c>
      <c r="AG70" s="351">
        <v>0</v>
      </c>
      <c r="AH70" s="351">
        <v>16</v>
      </c>
      <c r="AI70" s="351">
        <v>13</v>
      </c>
      <c r="AJ70" s="351">
        <v>93</v>
      </c>
      <c r="AK70" s="351">
        <v>0</v>
      </c>
      <c r="AL70" s="351">
        <v>99</v>
      </c>
      <c r="AM70" s="351">
        <v>0</v>
      </c>
      <c r="AN70" s="351">
        <v>75</v>
      </c>
      <c r="AO70" s="351">
        <v>74</v>
      </c>
      <c r="AP70" s="351">
        <v>88</v>
      </c>
      <c r="AQ70" s="351">
        <v>19</v>
      </c>
      <c r="AR70" s="351">
        <v>15</v>
      </c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2080</v>
      </c>
      <c r="E71" s="351">
        <v>47</v>
      </c>
      <c r="F71" s="351">
        <v>56</v>
      </c>
      <c r="G71" s="351">
        <v>46</v>
      </c>
      <c r="H71" s="351">
        <v>0</v>
      </c>
      <c r="I71" s="351">
        <v>0</v>
      </c>
      <c r="J71" s="351">
        <v>84</v>
      </c>
      <c r="K71" s="351">
        <v>0</v>
      </c>
      <c r="L71" s="351">
        <v>86</v>
      </c>
      <c r="M71" s="351">
        <v>0</v>
      </c>
      <c r="N71" s="351">
        <v>89</v>
      </c>
      <c r="O71" s="351">
        <v>78</v>
      </c>
      <c r="P71" s="351">
        <v>16</v>
      </c>
      <c r="Q71" s="351">
        <v>95</v>
      </c>
      <c r="R71" s="351">
        <v>58</v>
      </c>
      <c r="S71" s="351">
        <v>0</v>
      </c>
      <c r="T71" s="351">
        <v>78</v>
      </c>
      <c r="U71" s="351">
        <v>72</v>
      </c>
      <c r="V71" s="351">
        <v>0</v>
      </c>
      <c r="W71" s="351">
        <v>93</v>
      </c>
      <c r="X71" s="351">
        <v>0</v>
      </c>
      <c r="Y71" s="351">
        <v>94</v>
      </c>
      <c r="Z71" s="351">
        <v>10</v>
      </c>
      <c r="AA71" s="351">
        <v>62</v>
      </c>
      <c r="AB71" s="351">
        <v>76</v>
      </c>
      <c r="AC71" s="351">
        <v>82</v>
      </c>
      <c r="AD71" s="351">
        <v>89</v>
      </c>
      <c r="AE71" s="351">
        <v>72</v>
      </c>
      <c r="AF71" s="351">
        <v>97</v>
      </c>
      <c r="AG71" s="351">
        <v>0</v>
      </c>
      <c r="AH71" s="351">
        <v>33</v>
      </c>
      <c r="AI71" s="351">
        <v>55</v>
      </c>
      <c r="AJ71" s="351">
        <v>8</v>
      </c>
      <c r="AK71" s="351">
        <v>54</v>
      </c>
      <c r="AL71" s="351">
        <v>47</v>
      </c>
      <c r="AM71" s="351">
        <v>86</v>
      </c>
      <c r="AN71" s="351">
        <v>0</v>
      </c>
      <c r="AO71" s="351">
        <v>60</v>
      </c>
      <c r="AP71" s="351">
        <v>78</v>
      </c>
      <c r="AQ71" s="351">
        <v>94</v>
      </c>
      <c r="AR71" s="351">
        <v>85</v>
      </c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39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739</v>
      </c>
      <c r="D72" s="57">
        <f>SUM(E72:HQ72)</f>
        <v>1870</v>
      </c>
      <c r="E72" s="351">
        <v>31</v>
      </c>
      <c r="F72" s="351">
        <v>0</v>
      </c>
      <c r="G72" s="351">
        <v>95</v>
      </c>
      <c r="H72" s="351">
        <v>56</v>
      </c>
      <c r="I72" s="351">
        <v>65</v>
      </c>
      <c r="J72" s="351">
        <v>85</v>
      </c>
      <c r="K72" s="351">
        <v>65</v>
      </c>
      <c r="L72" s="351">
        <v>0</v>
      </c>
      <c r="M72" s="351">
        <v>0</v>
      </c>
      <c r="N72" s="351">
        <v>9</v>
      </c>
      <c r="O72" s="351">
        <v>97</v>
      </c>
      <c r="P72" s="351">
        <v>65</v>
      </c>
      <c r="Q72" s="351">
        <v>19</v>
      </c>
      <c r="R72" s="351">
        <v>40</v>
      </c>
      <c r="S72" s="351">
        <v>0</v>
      </c>
      <c r="T72" s="351">
        <v>90</v>
      </c>
      <c r="U72" s="351">
        <v>77</v>
      </c>
      <c r="V72" s="351">
        <v>0</v>
      </c>
      <c r="W72" s="351">
        <v>0</v>
      </c>
      <c r="X72" s="351">
        <v>0</v>
      </c>
      <c r="Y72" s="351">
        <v>55</v>
      </c>
      <c r="Z72" s="351">
        <v>62</v>
      </c>
      <c r="AA72" s="351">
        <v>39</v>
      </c>
      <c r="AB72" s="351">
        <v>40</v>
      </c>
      <c r="AC72" s="351">
        <v>75</v>
      </c>
      <c r="AD72" s="351">
        <v>92</v>
      </c>
      <c r="AE72" s="351">
        <v>49</v>
      </c>
      <c r="AF72" s="351">
        <v>96</v>
      </c>
      <c r="AG72" s="351">
        <v>0</v>
      </c>
      <c r="AH72" s="351">
        <v>93</v>
      </c>
      <c r="AI72" s="351">
        <v>22</v>
      </c>
      <c r="AJ72" s="351">
        <v>87</v>
      </c>
      <c r="AK72" s="351">
        <v>75</v>
      </c>
      <c r="AL72" s="351">
        <v>48</v>
      </c>
      <c r="AM72" s="351">
        <v>0</v>
      </c>
      <c r="AN72" s="351">
        <v>44</v>
      </c>
      <c r="AO72" s="351">
        <v>89</v>
      </c>
      <c r="AP72" s="351">
        <v>0</v>
      </c>
      <c r="AQ72" s="351">
        <v>79</v>
      </c>
      <c r="AR72" s="351">
        <v>31</v>
      </c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1665</v>
      </c>
      <c r="D73" s="57">
        <f>SUM(E73:HQ73)</f>
        <v>1663</v>
      </c>
      <c r="E73" s="351">
        <v>76</v>
      </c>
      <c r="F73" s="351">
        <v>52</v>
      </c>
      <c r="G73" s="351">
        <v>46</v>
      </c>
      <c r="H73" s="351">
        <v>0</v>
      </c>
      <c r="I73" s="351">
        <v>65</v>
      </c>
      <c r="J73" s="351">
        <v>63</v>
      </c>
      <c r="K73" s="351">
        <v>0</v>
      </c>
      <c r="L73" s="351">
        <v>0</v>
      </c>
      <c r="M73" s="351">
        <v>0</v>
      </c>
      <c r="N73" s="351">
        <v>6</v>
      </c>
      <c r="O73" s="351">
        <v>84</v>
      </c>
      <c r="P73" s="351">
        <v>33</v>
      </c>
      <c r="Q73" s="351">
        <v>16</v>
      </c>
      <c r="R73" s="351">
        <v>31</v>
      </c>
      <c r="S73" s="351">
        <v>100</v>
      </c>
      <c r="T73" s="351">
        <v>54</v>
      </c>
      <c r="U73" s="351">
        <v>0</v>
      </c>
      <c r="V73" s="351">
        <v>0</v>
      </c>
      <c r="W73" s="351">
        <v>65</v>
      </c>
      <c r="X73" s="351">
        <v>0</v>
      </c>
      <c r="Y73" s="351">
        <v>89</v>
      </c>
      <c r="Z73" s="351">
        <v>73</v>
      </c>
      <c r="AA73" s="351">
        <v>2</v>
      </c>
      <c r="AB73" s="351">
        <v>95</v>
      </c>
      <c r="AC73" s="351">
        <v>51</v>
      </c>
      <c r="AD73" s="351">
        <v>34</v>
      </c>
      <c r="AE73" s="351">
        <v>44</v>
      </c>
      <c r="AF73" s="351">
        <v>14</v>
      </c>
      <c r="AG73" s="351">
        <v>0</v>
      </c>
      <c r="AH73" s="351">
        <v>57</v>
      </c>
      <c r="AI73" s="351">
        <v>9</v>
      </c>
      <c r="AJ73" s="351">
        <v>80</v>
      </c>
      <c r="AK73" s="351">
        <v>0</v>
      </c>
      <c r="AL73" s="351">
        <v>65</v>
      </c>
      <c r="AM73" s="351">
        <v>63</v>
      </c>
      <c r="AN73" s="351">
        <v>51</v>
      </c>
      <c r="AO73" s="351">
        <v>20</v>
      </c>
      <c r="AP73" s="351">
        <v>62</v>
      </c>
      <c r="AQ73" s="351">
        <v>81</v>
      </c>
      <c r="AR73" s="351">
        <v>82</v>
      </c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3428</v>
      </c>
      <c r="D74" s="57">
        <f>SUM(E74:HQ74)</f>
        <v>1250</v>
      </c>
      <c r="E74" s="351">
        <v>5</v>
      </c>
      <c r="F74" s="351">
        <v>46</v>
      </c>
      <c r="G74" s="351">
        <v>46</v>
      </c>
      <c r="H74" s="351">
        <v>35</v>
      </c>
      <c r="I74" s="351">
        <v>0</v>
      </c>
      <c r="J74" s="351">
        <v>41</v>
      </c>
      <c r="K74" s="351">
        <v>0</v>
      </c>
      <c r="L74" s="351">
        <v>0</v>
      </c>
      <c r="M74" s="351">
        <v>0</v>
      </c>
      <c r="N74" s="351">
        <v>96</v>
      </c>
      <c r="O74" s="351">
        <v>9</v>
      </c>
      <c r="P74" s="351">
        <v>9</v>
      </c>
      <c r="Q74" s="351">
        <v>12</v>
      </c>
      <c r="R74" s="351">
        <v>52</v>
      </c>
      <c r="S74" s="351">
        <v>0</v>
      </c>
      <c r="T74" s="351">
        <v>53</v>
      </c>
      <c r="U74" s="351">
        <v>0</v>
      </c>
      <c r="V74" s="351">
        <v>0</v>
      </c>
      <c r="W74" s="351">
        <v>0</v>
      </c>
      <c r="X74" s="351">
        <v>0</v>
      </c>
      <c r="Y74" s="351">
        <v>70</v>
      </c>
      <c r="Z74" s="351">
        <v>0</v>
      </c>
      <c r="AA74" s="351">
        <v>52</v>
      </c>
      <c r="AB74" s="351">
        <v>55</v>
      </c>
      <c r="AC74" s="351">
        <v>34</v>
      </c>
      <c r="AD74" s="351">
        <v>37</v>
      </c>
      <c r="AE74" s="351">
        <v>87</v>
      </c>
      <c r="AF74" s="351">
        <v>84</v>
      </c>
      <c r="AG74" s="351">
        <v>0</v>
      </c>
      <c r="AH74" s="351">
        <v>71</v>
      </c>
      <c r="AI74" s="351">
        <v>92</v>
      </c>
      <c r="AJ74" s="351">
        <v>73</v>
      </c>
      <c r="AK74" s="351">
        <v>0</v>
      </c>
      <c r="AL74" s="351">
        <v>53</v>
      </c>
      <c r="AM74" s="351">
        <v>0</v>
      </c>
      <c r="AN74" s="351">
        <v>0</v>
      </c>
      <c r="AO74" s="351">
        <v>71</v>
      </c>
      <c r="AP74" s="351">
        <v>0</v>
      </c>
      <c r="AQ74" s="351">
        <v>15</v>
      </c>
      <c r="AR74" s="351">
        <v>52</v>
      </c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780</v>
      </c>
      <c r="D75" s="57">
        <f>SUM(E75:HQ75)</f>
        <v>1777</v>
      </c>
      <c r="E75" s="351">
        <v>93</v>
      </c>
      <c r="F75" s="351">
        <v>0</v>
      </c>
      <c r="G75" s="351">
        <v>71</v>
      </c>
      <c r="H75" s="351">
        <v>0</v>
      </c>
      <c r="I75" s="351">
        <v>94</v>
      </c>
      <c r="J75" s="351">
        <v>98</v>
      </c>
      <c r="K75" s="351">
        <v>0</v>
      </c>
      <c r="L75" s="351">
        <v>58</v>
      </c>
      <c r="M75" s="351">
        <v>0</v>
      </c>
      <c r="N75" s="351">
        <v>44</v>
      </c>
      <c r="O75" s="351">
        <v>49</v>
      </c>
      <c r="P75" s="351">
        <v>0</v>
      </c>
      <c r="Q75" s="351">
        <v>58</v>
      </c>
      <c r="R75" s="351">
        <v>30</v>
      </c>
      <c r="S75" s="351">
        <v>0</v>
      </c>
      <c r="T75" s="351">
        <v>0</v>
      </c>
      <c r="U75" s="351">
        <v>45</v>
      </c>
      <c r="V75" s="351">
        <v>0</v>
      </c>
      <c r="W75" s="351">
        <v>21</v>
      </c>
      <c r="X75" s="351">
        <v>0</v>
      </c>
      <c r="Y75" s="351">
        <v>59</v>
      </c>
      <c r="Z75" s="351">
        <v>43</v>
      </c>
      <c r="AA75" s="351">
        <v>79</v>
      </c>
      <c r="AB75" s="351">
        <v>32</v>
      </c>
      <c r="AC75" s="351">
        <v>93</v>
      </c>
      <c r="AD75" s="351">
        <v>99</v>
      </c>
      <c r="AE75" s="351">
        <v>12</v>
      </c>
      <c r="AF75" s="351">
        <v>67</v>
      </c>
      <c r="AG75" s="351">
        <v>0</v>
      </c>
      <c r="AH75" s="351">
        <v>33</v>
      </c>
      <c r="AI75" s="351">
        <v>20</v>
      </c>
      <c r="AJ75" s="351">
        <v>86</v>
      </c>
      <c r="AK75" s="351">
        <v>55</v>
      </c>
      <c r="AL75" s="351">
        <v>90</v>
      </c>
      <c r="AM75" s="351">
        <v>0</v>
      </c>
      <c r="AN75" s="351">
        <v>51</v>
      </c>
      <c r="AO75" s="351">
        <v>49</v>
      </c>
      <c r="AP75" s="351">
        <v>92</v>
      </c>
      <c r="AQ75" s="351">
        <v>65</v>
      </c>
      <c r="AR75" s="351">
        <v>91</v>
      </c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2065</v>
      </c>
      <c r="D76" s="57">
        <f>SUM(E76:HQ76)</f>
        <v>1543</v>
      </c>
      <c r="E76" s="351">
        <v>68</v>
      </c>
      <c r="F76" s="351">
        <v>47</v>
      </c>
      <c r="G76" s="351">
        <v>46</v>
      </c>
      <c r="H76" s="351">
        <v>71</v>
      </c>
      <c r="I76" s="351">
        <v>55</v>
      </c>
      <c r="J76" s="351">
        <v>0</v>
      </c>
      <c r="K76" s="351">
        <v>75</v>
      </c>
      <c r="L76" s="351">
        <v>98</v>
      </c>
      <c r="M76" s="351">
        <v>0</v>
      </c>
      <c r="N76" s="351">
        <v>22</v>
      </c>
      <c r="O76" s="351">
        <v>13</v>
      </c>
      <c r="P76" s="351">
        <v>33</v>
      </c>
      <c r="Q76" s="351">
        <v>36</v>
      </c>
      <c r="R76" s="351">
        <v>70</v>
      </c>
      <c r="S76" s="351">
        <v>90</v>
      </c>
      <c r="T76" s="351">
        <v>64</v>
      </c>
      <c r="U76" s="351">
        <v>37</v>
      </c>
      <c r="V76" s="351">
        <v>0</v>
      </c>
      <c r="W76" s="351">
        <v>36</v>
      </c>
      <c r="X76" s="351">
        <v>0</v>
      </c>
      <c r="Y76" s="351">
        <v>61</v>
      </c>
      <c r="Z76" s="351">
        <v>78</v>
      </c>
      <c r="AA76" s="351">
        <v>23</v>
      </c>
      <c r="AB76" s="351">
        <v>20</v>
      </c>
      <c r="AC76" s="351">
        <v>66</v>
      </c>
      <c r="AD76" s="351">
        <v>14</v>
      </c>
      <c r="AE76" s="351">
        <v>63</v>
      </c>
      <c r="AF76" s="351">
        <v>0</v>
      </c>
      <c r="AG76" s="351">
        <v>0</v>
      </c>
      <c r="AH76" s="351">
        <v>33</v>
      </c>
      <c r="AI76" s="351">
        <v>61</v>
      </c>
      <c r="AJ76" s="351">
        <v>13</v>
      </c>
      <c r="AK76" s="351">
        <v>0</v>
      </c>
      <c r="AL76" s="351">
        <v>84</v>
      </c>
      <c r="AM76" s="351">
        <v>0</v>
      </c>
      <c r="AN76" s="351">
        <v>44</v>
      </c>
      <c r="AO76" s="351">
        <v>84</v>
      </c>
      <c r="AP76" s="351">
        <v>0</v>
      </c>
      <c r="AQ76" s="351">
        <v>36</v>
      </c>
      <c r="AR76" s="351">
        <v>2</v>
      </c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750</v>
      </c>
      <c r="D77" s="57">
        <f>SUM(E77:HQ77)</f>
        <v>2325</v>
      </c>
      <c r="E77" s="351">
        <v>84</v>
      </c>
      <c r="F77" s="351">
        <v>89</v>
      </c>
      <c r="G77" s="351">
        <v>82</v>
      </c>
      <c r="H77" s="351">
        <v>87</v>
      </c>
      <c r="I77" s="351">
        <v>100</v>
      </c>
      <c r="J77" s="351">
        <v>100</v>
      </c>
      <c r="K77" s="351">
        <v>91</v>
      </c>
      <c r="L77" s="351">
        <v>0</v>
      </c>
      <c r="M77" s="351">
        <v>0</v>
      </c>
      <c r="N77" s="351">
        <v>67</v>
      </c>
      <c r="O77" s="351">
        <v>82</v>
      </c>
      <c r="P77" s="351">
        <v>81</v>
      </c>
      <c r="Q77" s="351">
        <v>92</v>
      </c>
      <c r="R77" s="351">
        <v>82</v>
      </c>
      <c r="S77" s="351">
        <v>83</v>
      </c>
      <c r="T77" s="351">
        <v>35</v>
      </c>
      <c r="U77" s="351">
        <v>61</v>
      </c>
      <c r="V77" s="351">
        <v>0</v>
      </c>
      <c r="W77" s="351">
        <v>56</v>
      </c>
      <c r="X77" s="351">
        <v>0</v>
      </c>
      <c r="Y77" s="351">
        <v>22</v>
      </c>
      <c r="Z77" s="351">
        <v>36</v>
      </c>
      <c r="AA77" s="351">
        <v>84</v>
      </c>
      <c r="AB77" s="351">
        <v>79</v>
      </c>
      <c r="AC77" s="351">
        <v>70</v>
      </c>
      <c r="AD77" s="351">
        <v>80</v>
      </c>
      <c r="AE77" s="351">
        <v>36</v>
      </c>
      <c r="AF77" s="351">
        <v>76</v>
      </c>
      <c r="AG77" s="351">
        <v>88</v>
      </c>
      <c r="AH77" s="351">
        <v>95</v>
      </c>
      <c r="AI77" s="351">
        <v>28</v>
      </c>
      <c r="AJ77" s="351">
        <v>81</v>
      </c>
      <c r="AK77" s="351">
        <v>56</v>
      </c>
      <c r="AL77" s="351">
        <v>42</v>
      </c>
      <c r="AM77" s="351">
        <v>0</v>
      </c>
      <c r="AN77" s="351">
        <v>0</v>
      </c>
      <c r="AO77" s="351">
        <v>0</v>
      </c>
      <c r="AP77" s="351">
        <v>0</v>
      </c>
      <c r="AQ77" s="351">
        <v>87</v>
      </c>
      <c r="AR77" s="351">
        <v>93</v>
      </c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749</v>
      </c>
      <c r="D78" s="57">
        <f>SUM(E78:HQ78)</f>
        <v>1491</v>
      </c>
      <c r="E78" s="351">
        <v>17</v>
      </c>
      <c r="F78" s="351">
        <v>41</v>
      </c>
      <c r="G78" s="351">
        <v>71</v>
      </c>
      <c r="H78" s="351">
        <v>0</v>
      </c>
      <c r="I78" s="351">
        <v>0</v>
      </c>
      <c r="J78" s="351">
        <v>69</v>
      </c>
      <c r="K78" s="351">
        <v>0</v>
      </c>
      <c r="L78" s="351">
        <v>0</v>
      </c>
      <c r="M78" s="351">
        <v>0</v>
      </c>
      <c r="N78" s="351">
        <v>98</v>
      </c>
      <c r="O78" s="351">
        <v>74</v>
      </c>
      <c r="P78" s="351">
        <v>58</v>
      </c>
      <c r="Q78" s="351">
        <v>19</v>
      </c>
      <c r="R78" s="351">
        <v>18</v>
      </c>
      <c r="S78" s="351">
        <v>0</v>
      </c>
      <c r="T78" s="351">
        <v>25</v>
      </c>
      <c r="U78" s="351">
        <v>48</v>
      </c>
      <c r="V78" s="351">
        <v>0</v>
      </c>
      <c r="W78" s="351">
        <v>25</v>
      </c>
      <c r="X78" s="351">
        <v>0</v>
      </c>
      <c r="Y78" s="351">
        <v>78</v>
      </c>
      <c r="Z78" s="351">
        <v>24</v>
      </c>
      <c r="AA78" s="351">
        <v>86</v>
      </c>
      <c r="AB78" s="351">
        <v>78</v>
      </c>
      <c r="AC78" s="351">
        <v>73</v>
      </c>
      <c r="AD78" s="351">
        <v>85</v>
      </c>
      <c r="AE78" s="351">
        <v>11</v>
      </c>
      <c r="AF78" s="351">
        <v>46</v>
      </c>
      <c r="AG78" s="351">
        <v>0</v>
      </c>
      <c r="AH78" s="351">
        <v>59</v>
      </c>
      <c r="AI78" s="351">
        <v>5</v>
      </c>
      <c r="AJ78" s="351">
        <v>64</v>
      </c>
      <c r="AK78" s="351">
        <v>0</v>
      </c>
      <c r="AL78" s="351">
        <v>81</v>
      </c>
      <c r="AM78" s="351">
        <v>0</v>
      </c>
      <c r="AN78" s="351">
        <v>76</v>
      </c>
      <c r="AO78" s="351">
        <v>3</v>
      </c>
      <c r="AP78" s="351">
        <v>0</v>
      </c>
      <c r="AQ78" s="351">
        <v>90</v>
      </c>
      <c r="AR78" s="351">
        <v>69</v>
      </c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2067</v>
      </c>
      <c r="D79" s="57">
        <f>SUM(E79:HQ79)</f>
        <v>1143</v>
      </c>
      <c r="E79" s="351">
        <v>1</v>
      </c>
      <c r="F79" s="351">
        <v>0</v>
      </c>
      <c r="G79" s="351">
        <v>9</v>
      </c>
      <c r="H79" s="351">
        <v>22</v>
      </c>
      <c r="I79" s="351">
        <v>96</v>
      </c>
      <c r="J79" s="351">
        <v>88</v>
      </c>
      <c r="K79" s="351">
        <v>40</v>
      </c>
      <c r="L79" s="351">
        <v>0</v>
      </c>
      <c r="M79" s="351">
        <v>0</v>
      </c>
      <c r="N79" s="351">
        <v>99</v>
      </c>
      <c r="O79" s="351">
        <v>10</v>
      </c>
      <c r="P79" s="351">
        <v>41</v>
      </c>
      <c r="Q79" s="351">
        <v>9</v>
      </c>
      <c r="R79" s="351">
        <v>84</v>
      </c>
      <c r="S79" s="351">
        <v>0</v>
      </c>
      <c r="T79" s="351">
        <v>0</v>
      </c>
      <c r="U79" s="351">
        <v>0</v>
      </c>
      <c r="V79" s="351">
        <v>0</v>
      </c>
      <c r="W79" s="351">
        <v>0</v>
      </c>
      <c r="X79" s="351">
        <v>0</v>
      </c>
      <c r="Y79" s="351">
        <v>9</v>
      </c>
      <c r="Z79" s="351">
        <v>95</v>
      </c>
      <c r="AA79" s="351">
        <v>24</v>
      </c>
      <c r="AB79" s="351">
        <v>100</v>
      </c>
      <c r="AC79" s="351">
        <v>0</v>
      </c>
      <c r="AD79" s="351">
        <v>4</v>
      </c>
      <c r="AE79" s="351">
        <v>51</v>
      </c>
      <c r="AF79" s="351">
        <v>0</v>
      </c>
      <c r="AG79" s="351">
        <v>64</v>
      </c>
      <c r="AH79" s="351">
        <v>16</v>
      </c>
      <c r="AI79" s="351">
        <v>15</v>
      </c>
      <c r="AJ79" s="351">
        <v>2</v>
      </c>
      <c r="AK79" s="351">
        <v>0</v>
      </c>
      <c r="AL79" s="351">
        <v>58</v>
      </c>
      <c r="AM79" s="351">
        <v>0</v>
      </c>
      <c r="AN79" s="351">
        <v>96</v>
      </c>
      <c r="AO79" s="351">
        <v>13</v>
      </c>
      <c r="AP79" s="351">
        <v>60</v>
      </c>
      <c r="AQ79" s="351">
        <v>4</v>
      </c>
      <c r="AR79" s="351">
        <v>33</v>
      </c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2172</v>
      </c>
      <c r="D80" s="57">
        <f>SUM(E80:HQ80)</f>
        <v>1762</v>
      </c>
      <c r="E80" s="351">
        <v>63</v>
      </c>
      <c r="F80" s="351">
        <v>76</v>
      </c>
      <c r="G80" s="351">
        <v>91</v>
      </c>
      <c r="H80" s="351">
        <v>66</v>
      </c>
      <c r="I80" s="351">
        <v>0</v>
      </c>
      <c r="J80" s="351">
        <v>54</v>
      </c>
      <c r="K80" s="351">
        <v>80</v>
      </c>
      <c r="L80" s="351">
        <v>0</v>
      </c>
      <c r="M80" s="351">
        <v>0</v>
      </c>
      <c r="N80" s="351">
        <v>66</v>
      </c>
      <c r="O80" s="351">
        <v>41</v>
      </c>
      <c r="P80" s="351">
        <v>89</v>
      </c>
      <c r="Q80" s="351">
        <v>76</v>
      </c>
      <c r="R80" s="351">
        <v>97</v>
      </c>
      <c r="S80" s="351">
        <v>0</v>
      </c>
      <c r="T80" s="351">
        <v>44</v>
      </c>
      <c r="U80" s="351">
        <v>87</v>
      </c>
      <c r="V80" s="351">
        <v>0</v>
      </c>
      <c r="W80" s="351">
        <v>71</v>
      </c>
      <c r="X80" s="351">
        <v>0</v>
      </c>
      <c r="Y80" s="351">
        <v>85</v>
      </c>
      <c r="Z80" s="351">
        <v>42</v>
      </c>
      <c r="AA80" s="351">
        <v>22</v>
      </c>
      <c r="AB80" s="351">
        <v>44</v>
      </c>
      <c r="AC80" s="351">
        <v>68</v>
      </c>
      <c r="AD80" s="351">
        <v>26</v>
      </c>
      <c r="AE80" s="351">
        <v>88</v>
      </c>
      <c r="AF80" s="351">
        <v>44</v>
      </c>
      <c r="AG80" s="351">
        <v>0</v>
      </c>
      <c r="AH80" s="351">
        <v>17</v>
      </c>
      <c r="AI80" s="351">
        <v>46</v>
      </c>
      <c r="AJ80" s="351">
        <v>41</v>
      </c>
      <c r="AK80" s="351">
        <v>44</v>
      </c>
      <c r="AL80" s="351">
        <v>52</v>
      </c>
      <c r="AM80" s="351">
        <v>0</v>
      </c>
      <c r="AN80" s="351">
        <v>0</v>
      </c>
      <c r="AO80" s="351">
        <v>42</v>
      </c>
      <c r="AP80" s="351">
        <v>59</v>
      </c>
      <c r="AQ80" s="351">
        <v>12</v>
      </c>
      <c r="AR80" s="351">
        <v>29</v>
      </c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3408</v>
      </c>
      <c r="D81" s="57">
        <f>SUM(E81:HQ81)</f>
        <v>1457</v>
      </c>
      <c r="E81" s="351">
        <v>67</v>
      </c>
      <c r="F81" s="351">
        <v>0</v>
      </c>
      <c r="G81" s="351">
        <v>71</v>
      </c>
      <c r="H81" s="351">
        <v>71</v>
      </c>
      <c r="I81" s="351">
        <v>0</v>
      </c>
      <c r="J81" s="351">
        <v>41</v>
      </c>
      <c r="K81" s="351">
        <v>93</v>
      </c>
      <c r="L81" s="351">
        <v>0</v>
      </c>
      <c r="M81" s="351">
        <v>0</v>
      </c>
      <c r="N81" s="351">
        <v>94</v>
      </c>
      <c r="O81" s="351">
        <v>99</v>
      </c>
      <c r="P81" s="351">
        <v>9</v>
      </c>
      <c r="Q81" s="351">
        <v>34</v>
      </c>
      <c r="R81" s="351">
        <v>24</v>
      </c>
      <c r="S81" s="351">
        <v>0</v>
      </c>
      <c r="T81" s="351">
        <v>91</v>
      </c>
      <c r="U81" s="351">
        <v>34</v>
      </c>
      <c r="V81" s="351">
        <v>0</v>
      </c>
      <c r="W81" s="351">
        <v>73</v>
      </c>
      <c r="X81" s="351">
        <v>0</v>
      </c>
      <c r="Y81" s="351">
        <v>67</v>
      </c>
      <c r="Z81" s="351">
        <v>0</v>
      </c>
      <c r="AA81" s="351">
        <v>80</v>
      </c>
      <c r="AB81" s="351">
        <v>12</v>
      </c>
      <c r="AC81" s="351">
        <v>31</v>
      </c>
      <c r="AD81" s="351">
        <v>67</v>
      </c>
      <c r="AE81" s="351">
        <v>14</v>
      </c>
      <c r="AF81" s="351">
        <v>100</v>
      </c>
      <c r="AG81" s="351">
        <v>0</v>
      </c>
      <c r="AH81" s="351">
        <v>0</v>
      </c>
      <c r="AI81" s="351">
        <v>7</v>
      </c>
      <c r="AJ81" s="351">
        <v>18</v>
      </c>
      <c r="AK81" s="351">
        <v>0</v>
      </c>
      <c r="AL81" s="351">
        <v>0</v>
      </c>
      <c r="AM81" s="351">
        <v>0</v>
      </c>
      <c r="AN81" s="351">
        <v>51</v>
      </c>
      <c r="AO81" s="351">
        <v>4</v>
      </c>
      <c r="AP81" s="351">
        <v>81</v>
      </c>
      <c r="AQ81" s="351">
        <v>35</v>
      </c>
      <c r="AR81" s="351">
        <v>89</v>
      </c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734</v>
      </c>
      <c r="D82" s="57">
        <f>SUM(E82:HQ82)</f>
        <v>1668</v>
      </c>
      <c r="E82" s="351">
        <v>60</v>
      </c>
      <c r="F82" s="351">
        <v>89</v>
      </c>
      <c r="G82" s="351">
        <v>9</v>
      </c>
      <c r="H82" s="351">
        <v>56</v>
      </c>
      <c r="I82" s="351">
        <v>78</v>
      </c>
      <c r="J82" s="351">
        <v>41</v>
      </c>
      <c r="K82" s="351">
        <v>88</v>
      </c>
      <c r="L82" s="351">
        <v>0</v>
      </c>
      <c r="M82" s="351">
        <v>0</v>
      </c>
      <c r="N82" s="351">
        <v>2</v>
      </c>
      <c r="O82" s="351">
        <v>19</v>
      </c>
      <c r="P82" s="351">
        <v>27</v>
      </c>
      <c r="Q82" s="351">
        <v>96</v>
      </c>
      <c r="R82" s="351">
        <v>99</v>
      </c>
      <c r="S82" s="351">
        <v>72</v>
      </c>
      <c r="T82" s="351">
        <v>33</v>
      </c>
      <c r="U82" s="351">
        <v>0</v>
      </c>
      <c r="V82" s="351">
        <v>0</v>
      </c>
      <c r="W82" s="351">
        <v>69</v>
      </c>
      <c r="X82" s="351">
        <v>0</v>
      </c>
      <c r="Y82" s="351">
        <v>22</v>
      </c>
      <c r="Z82" s="351">
        <v>20</v>
      </c>
      <c r="AA82" s="351">
        <v>8</v>
      </c>
      <c r="AB82" s="351">
        <v>51</v>
      </c>
      <c r="AC82" s="351">
        <v>94</v>
      </c>
      <c r="AD82" s="351">
        <v>83</v>
      </c>
      <c r="AE82" s="351">
        <v>22</v>
      </c>
      <c r="AF82" s="351">
        <v>73</v>
      </c>
      <c r="AG82" s="351">
        <v>0</v>
      </c>
      <c r="AH82" s="351">
        <v>68</v>
      </c>
      <c r="AI82" s="351">
        <v>68</v>
      </c>
      <c r="AJ82" s="351">
        <v>82</v>
      </c>
      <c r="AK82" s="351">
        <v>0</v>
      </c>
      <c r="AL82" s="351">
        <v>0</v>
      </c>
      <c r="AM82" s="351">
        <v>0</v>
      </c>
      <c r="AN82" s="351">
        <v>44</v>
      </c>
      <c r="AO82" s="351">
        <v>17</v>
      </c>
      <c r="AP82" s="351">
        <v>0</v>
      </c>
      <c r="AQ82" s="351">
        <v>78</v>
      </c>
      <c r="AR82" s="351">
        <v>100</v>
      </c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3411</v>
      </c>
      <c r="D83" s="57">
        <f>SUM(E83:HQ83)</f>
        <v>1559</v>
      </c>
      <c r="E83" s="351">
        <v>37</v>
      </c>
      <c r="F83" s="351">
        <v>0</v>
      </c>
      <c r="G83" s="351">
        <v>81</v>
      </c>
      <c r="H83" s="351">
        <v>56</v>
      </c>
      <c r="I83" s="351">
        <v>65</v>
      </c>
      <c r="J83" s="351">
        <v>79</v>
      </c>
      <c r="K83" s="351">
        <v>65</v>
      </c>
      <c r="L83" s="351">
        <v>89</v>
      </c>
      <c r="M83" s="351">
        <v>0</v>
      </c>
      <c r="N83" s="351">
        <v>65</v>
      </c>
      <c r="O83" s="351">
        <v>15</v>
      </c>
      <c r="P83" s="351">
        <v>36</v>
      </c>
      <c r="Q83" s="351">
        <v>59</v>
      </c>
      <c r="R83" s="351">
        <v>59</v>
      </c>
      <c r="S83" s="351">
        <v>89</v>
      </c>
      <c r="T83" s="351">
        <v>0</v>
      </c>
      <c r="U83" s="351">
        <v>0</v>
      </c>
      <c r="V83" s="351">
        <v>0</v>
      </c>
      <c r="W83" s="351">
        <v>21</v>
      </c>
      <c r="X83" s="351">
        <v>0</v>
      </c>
      <c r="Y83" s="351">
        <v>22</v>
      </c>
      <c r="Z83" s="351">
        <v>47</v>
      </c>
      <c r="AA83" s="351">
        <v>33</v>
      </c>
      <c r="AB83" s="351">
        <v>21</v>
      </c>
      <c r="AC83" s="351">
        <v>62</v>
      </c>
      <c r="AD83" s="351">
        <v>70</v>
      </c>
      <c r="AE83" s="351">
        <v>66</v>
      </c>
      <c r="AF83" s="351">
        <v>51</v>
      </c>
      <c r="AG83" s="351">
        <v>0</v>
      </c>
      <c r="AH83" s="351">
        <v>33</v>
      </c>
      <c r="AI83" s="351">
        <v>29</v>
      </c>
      <c r="AJ83" s="351">
        <v>75</v>
      </c>
      <c r="AK83" s="351">
        <v>0</v>
      </c>
      <c r="AL83" s="351">
        <v>0</v>
      </c>
      <c r="AM83" s="351">
        <v>0</v>
      </c>
      <c r="AN83" s="351">
        <v>0</v>
      </c>
      <c r="AO83" s="351">
        <v>2</v>
      </c>
      <c r="AP83" s="351">
        <v>92</v>
      </c>
      <c r="AQ83" s="351">
        <v>67</v>
      </c>
      <c r="AR83" s="351">
        <v>73</v>
      </c>
      <c r="BC83" s="40"/>
      <c r="BD83" s="3"/>
      <c r="BE83" s="3"/>
      <c r="BF83" s="289"/>
      <c r="BG83" s="79"/>
      <c r="BH83" s="3"/>
      <c r="BI83" s="75"/>
      <c r="BS83" s="75"/>
      <c r="BV83" s="3"/>
      <c r="BW83" s="107"/>
      <c r="BX83" s="79"/>
      <c r="BZ83" s="75"/>
      <c r="CH83" s="3"/>
      <c r="CI83" s="3"/>
      <c r="CJ83" s="79"/>
      <c r="CK83" s="137"/>
    </row>
    <row r="84" spans="1:187" ht="15.75">
      <c r="A84" s="278" t="s">
        <v>2017</v>
      </c>
      <c r="D84" s="57">
        <f>SUM(E84:HQ84)</f>
        <v>1541</v>
      </c>
      <c r="E84" s="351">
        <v>52</v>
      </c>
      <c r="F84" s="351">
        <v>44</v>
      </c>
      <c r="G84" s="351">
        <v>86</v>
      </c>
      <c r="H84" s="351">
        <v>56</v>
      </c>
      <c r="I84" s="351">
        <v>0</v>
      </c>
      <c r="J84" s="351">
        <v>54</v>
      </c>
      <c r="K84" s="351">
        <v>65</v>
      </c>
      <c r="L84" s="351">
        <v>0</v>
      </c>
      <c r="M84" s="351">
        <v>0</v>
      </c>
      <c r="N84" s="351">
        <v>71</v>
      </c>
      <c r="O84" s="351">
        <v>57</v>
      </c>
      <c r="P84" s="351">
        <v>43</v>
      </c>
      <c r="Q84" s="351">
        <v>0</v>
      </c>
      <c r="R84" s="351">
        <v>49</v>
      </c>
      <c r="S84" s="351">
        <v>0</v>
      </c>
      <c r="T84" s="351">
        <v>47</v>
      </c>
      <c r="U84" s="351">
        <v>70</v>
      </c>
      <c r="V84" s="351">
        <v>0</v>
      </c>
      <c r="W84" s="351">
        <v>0</v>
      </c>
      <c r="X84" s="351">
        <v>0</v>
      </c>
      <c r="Y84" s="351">
        <v>68</v>
      </c>
      <c r="Z84" s="351">
        <v>82</v>
      </c>
      <c r="AA84" s="351">
        <v>16</v>
      </c>
      <c r="AB84" s="351">
        <v>25</v>
      </c>
      <c r="AC84" s="351">
        <v>0</v>
      </c>
      <c r="AD84" s="351">
        <v>22</v>
      </c>
      <c r="AE84" s="351">
        <v>15</v>
      </c>
      <c r="AF84" s="351">
        <v>74</v>
      </c>
      <c r="AG84" s="351">
        <v>0</v>
      </c>
      <c r="AH84" s="351">
        <v>60</v>
      </c>
      <c r="AI84" s="351">
        <v>27</v>
      </c>
      <c r="AJ84" s="351">
        <v>90</v>
      </c>
      <c r="AK84" s="351">
        <v>47</v>
      </c>
      <c r="AL84" s="351">
        <v>0</v>
      </c>
      <c r="AM84" s="351">
        <v>86</v>
      </c>
      <c r="AN84" s="351">
        <v>51</v>
      </c>
      <c r="AO84" s="351">
        <v>69</v>
      </c>
      <c r="AP84" s="351">
        <v>0</v>
      </c>
      <c r="AQ84" s="351">
        <v>41</v>
      </c>
      <c r="AR84" s="351">
        <v>74</v>
      </c>
      <c r="BD84" s="60"/>
      <c r="BE84" s="3"/>
      <c r="BF84" s="289"/>
      <c r="BG84" s="79"/>
      <c r="BH84" s="3"/>
      <c r="BI84" s="75"/>
      <c r="BS84" s="75"/>
      <c r="BW84" s="3"/>
      <c r="BX84" s="79"/>
      <c r="BZ84" s="75"/>
      <c r="CH84" s="3"/>
      <c r="CI84" s="3"/>
      <c r="CJ84" s="79"/>
      <c r="CK84" s="137"/>
    </row>
    <row r="85" spans="1:187" ht="15.75">
      <c r="A85" s="63" t="s">
        <v>3430</v>
      </c>
      <c r="D85" s="57">
        <f>SUM(E85:HQ85)</f>
        <v>1777</v>
      </c>
      <c r="E85" s="351">
        <v>29</v>
      </c>
      <c r="F85" s="351">
        <v>0</v>
      </c>
      <c r="G85" s="351">
        <v>100</v>
      </c>
      <c r="H85" s="351">
        <v>50</v>
      </c>
      <c r="I85" s="351">
        <v>79</v>
      </c>
      <c r="J85" s="351">
        <v>47</v>
      </c>
      <c r="K85" s="351">
        <v>54</v>
      </c>
      <c r="L85" s="351">
        <v>92</v>
      </c>
      <c r="M85" s="351">
        <v>0</v>
      </c>
      <c r="N85" s="351">
        <v>29</v>
      </c>
      <c r="O85" s="351">
        <v>33</v>
      </c>
      <c r="P85" s="351">
        <v>80</v>
      </c>
      <c r="Q85" s="351">
        <v>35</v>
      </c>
      <c r="R85" s="351">
        <v>39</v>
      </c>
      <c r="S85" s="351">
        <v>0</v>
      </c>
      <c r="T85" s="351">
        <v>72</v>
      </c>
      <c r="U85" s="351">
        <v>90</v>
      </c>
      <c r="V85" s="351">
        <v>0</v>
      </c>
      <c r="W85" s="351">
        <v>23</v>
      </c>
      <c r="X85" s="351">
        <v>0</v>
      </c>
      <c r="Y85" s="351">
        <v>22</v>
      </c>
      <c r="Z85" s="351">
        <v>32</v>
      </c>
      <c r="AA85" s="351">
        <v>70</v>
      </c>
      <c r="AB85" s="351">
        <v>8</v>
      </c>
      <c r="AC85" s="351">
        <v>79</v>
      </c>
      <c r="AD85" s="351">
        <v>29</v>
      </c>
      <c r="AE85" s="351">
        <v>67</v>
      </c>
      <c r="AF85" s="351">
        <v>87</v>
      </c>
      <c r="AG85" s="351">
        <v>0</v>
      </c>
      <c r="AH85" s="351">
        <v>72</v>
      </c>
      <c r="AI85" s="351">
        <v>90</v>
      </c>
      <c r="AJ85" s="351">
        <v>11</v>
      </c>
      <c r="AK85" s="351">
        <v>88</v>
      </c>
      <c r="AL85" s="351">
        <v>0</v>
      </c>
      <c r="AM85" s="351">
        <v>78</v>
      </c>
      <c r="AN85" s="351">
        <v>29</v>
      </c>
      <c r="AO85" s="351">
        <v>85</v>
      </c>
      <c r="AP85" s="351">
        <v>0</v>
      </c>
      <c r="AQ85" s="351">
        <v>46</v>
      </c>
      <c r="AR85" s="351">
        <v>32</v>
      </c>
      <c r="BD85" s="3"/>
      <c r="BE85" s="3"/>
      <c r="BF85" s="289"/>
      <c r="BG85" s="79"/>
      <c r="BH85" s="3"/>
      <c r="BI85" s="75"/>
      <c r="BS85" s="75"/>
      <c r="BV85" s="3"/>
      <c r="BW85" s="3"/>
      <c r="BX85" s="79"/>
      <c r="BZ85" s="75"/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>SUM(E86:HQ86)</f>
        <v>2209</v>
      </c>
      <c r="E86" s="351">
        <v>73</v>
      </c>
      <c r="F86" s="351">
        <v>56</v>
      </c>
      <c r="G86" s="351">
        <v>46</v>
      </c>
      <c r="H86" s="351">
        <v>0</v>
      </c>
      <c r="I86" s="351">
        <v>90</v>
      </c>
      <c r="J86" s="351">
        <v>96</v>
      </c>
      <c r="K86" s="351">
        <v>0</v>
      </c>
      <c r="L86" s="351">
        <v>87</v>
      </c>
      <c r="M86" s="351">
        <v>97</v>
      </c>
      <c r="N86" s="351">
        <v>77</v>
      </c>
      <c r="O86" s="351">
        <v>44</v>
      </c>
      <c r="P86" s="351">
        <v>72</v>
      </c>
      <c r="Q86" s="351">
        <v>52</v>
      </c>
      <c r="R86" s="351">
        <v>29</v>
      </c>
      <c r="S86" s="351">
        <v>0</v>
      </c>
      <c r="T86" s="351">
        <v>53</v>
      </c>
      <c r="U86" s="351">
        <v>45</v>
      </c>
      <c r="V86" s="351">
        <v>0</v>
      </c>
      <c r="W86" s="351">
        <v>91</v>
      </c>
      <c r="X86" s="351">
        <v>0</v>
      </c>
      <c r="Y86" s="351">
        <v>77</v>
      </c>
      <c r="Z86" s="351">
        <v>77</v>
      </c>
      <c r="AA86" s="351">
        <v>98</v>
      </c>
      <c r="AB86" s="351">
        <v>77</v>
      </c>
      <c r="AC86" s="351">
        <v>32</v>
      </c>
      <c r="AD86" s="351">
        <v>74</v>
      </c>
      <c r="AE86" s="351">
        <v>45</v>
      </c>
      <c r="AF86" s="351">
        <v>65</v>
      </c>
      <c r="AG86" s="351">
        <v>0</v>
      </c>
      <c r="AH86" s="351">
        <v>57</v>
      </c>
      <c r="AI86" s="351">
        <v>37</v>
      </c>
      <c r="AJ86" s="351">
        <v>40</v>
      </c>
      <c r="AK86" s="351">
        <v>54</v>
      </c>
      <c r="AL86" s="351">
        <v>76</v>
      </c>
      <c r="AM86" s="351">
        <v>67</v>
      </c>
      <c r="AN86" s="351">
        <v>58</v>
      </c>
      <c r="AO86" s="351">
        <v>59</v>
      </c>
      <c r="AP86" s="351">
        <v>55</v>
      </c>
      <c r="AQ86" s="351">
        <v>83</v>
      </c>
      <c r="AR86" s="351">
        <v>70</v>
      </c>
      <c r="BD86" s="60"/>
      <c r="BE86" s="63"/>
      <c r="BF86" s="289"/>
      <c r="BG86" s="79"/>
      <c r="BH86" s="3"/>
      <c r="BI86" s="75"/>
      <c r="BS86" s="75"/>
      <c r="BV86" s="82"/>
      <c r="BW86" s="40"/>
      <c r="BX86" s="40"/>
      <c r="BZ86" s="75"/>
      <c r="CH86" s="3"/>
      <c r="CI86" s="3"/>
      <c r="CJ86" s="79"/>
      <c r="CK86" s="137"/>
    </row>
    <row r="87" spans="1:187" ht="15.75">
      <c r="A87" s="63" t="s">
        <v>791</v>
      </c>
      <c r="B87" s="63"/>
      <c r="C87" s="289"/>
      <c r="D87" s="57">
        <f>SUM(E87:HQ87)</f>
        <v>2028</v>
      </c>
      <c r="E87" s="351">
        <v>35</v>
      </c>
      <c r="F87" s="351">
        <v>89</v>
      </c>
      <c r="G87" s="351">
        <v>46</v>
      </c>
      <c r="H87" s="351">
        <v>73</v>
      </c>
      <c r="I87" s="351">
        <v>0</v>
      </c>
      <c r="J87" s="351">
        <v>69</v>
      </c>
      <c r="K87" s="351">
        <v>65</v>
      </c>
      <c r="L87" s="351">
        <v>0</v>
      </c>
      <c r="M87" s="351">
        <v>0</v>
      </c>
      <c r="N87" s="351">
        <v>33</v>
      </c>
      <c r="O87" s="351">
        <v>35</v>
      </c>
      <c r="P87" s="351">
        <v>97</v>
      </c>
      <c r="Q87" s="351">
        <v>91</v>
      </c>
      <c r="R87" s="351">
        <v>72</v>
      </c>
      <c r="S87" s="351">
        <v>0</v>
      </c>
      <c r="T87" s="351">
        <v>67</v>
      </c>
      <c r="U87" s="351">
        <v>50</v>
      </c>
      <c r="V87" s="351">
        <v>0</v>
      </c>
      <c r="W87" s="351">
        <v>96</v>
      </c>
      <c r="X87" s="351">
        <v>0</v>
      </c>
      <c r="Y87" s="351">
        <v>48</v>
      </c>
      <c r="Z87" s="351">
        <v>58</v>
      </c>
      <c r="AA87" s="351">
        <v>34</v>
      </c>
      <c r="AB87" s="351">
        <v>42</v>
      </c>
      <c r="AC87" s="351">
        <v>45</v>
      </c>
      <c r="AD87" s="351">
        <v>69</v>
      </c>
      <c r="AE87" s="351">
        <v>80</v>
      </c>
      <c r="AF87" s="351">
        <v>28</v>
      </c>
      <c r="AG87" s="351">
        <v>0</v>
      </c>
      <c r="AH87" s="351">
        <v>33</v>
      </c>
      <c r="AI87" s="351">
        <v>87</v>
      </c>
      <c r="AJ87" s="351">
        <v>49</v>
      </c>
      <c r="AK87" s="351">
        <v>96</v>
      </c>
      <c r="AL87" s="351">
        <v>88</v>
      </c>
      <c r="AM87" s="351">
        <v>100</v>
      </c>
      <c r="AN87" s="351">
        <v>100</v>
      </c>
      <c r="AO87" s="351">
        <v>28</v>
      </c>
      <c r="AP87" s="351">
        <v>100</v>
      </c>
      <c r="AQ87" s="351">
        <v>17</v>
      </c>
      <c r="AR87" s="351">
        <v>8</v>
      </c>
      <c r="BD87" s="60"/>
      <c r="BE87" s="3"/>
      <c r="BF87" s="289"/>
      <c r="BG87" s="79"/>
      <c r="BH87" s="40"/>
      <c r="BI87" s="75"/>
      <c r="BS87" s="75"/>
      <c r="BV87" s="82"/>
      <c r="BW87" s="40"/>
      <c r="BX87" s="40"/>
      <c r="BZ87" s="75"/>
      <c r="CH87" s="226"/>
      <c r="CI87" s="40"/>
      <c r="CJ87" s="40"/>
      <c r="CK87" s="175"/>
    </row>
    <row r="88" spans="1:187" ht="15.75">
      <c r="A88" s="63" t="s">
        <v>3414</v>
      </c>
      <c r="B88" s="63"/>
      <c r="C88" s="288"/>
      <c r="D88" s="57">
        <f>SUM(E88:HQ88)</f>
        <v>1776</v>
      </c>
      <c r="E88" s="351">
        <v>13</v>
      </c>
      <c r="F88" s="351">
        <v>52</v>
      </c>
      <c r="G88" s="351">
        <v>46</v>
      </c>
      <c r="H88" s="351">
        <v>64</v>
      </c>
      <c r="I88" s="351">
        <v>0</v>
      </c>
      <c r="J88" s="351">
        <v>0</v>
      </c>
      <c r="K88" s="351">
        <v>95</v>
      </c>
      <c r="L88" s="351">
        <v>96</v>
      </c>
      <c r="M88" s="351">
        <v>93</v>
      </c>
      <c r="N88" s="351">
        <v>3</v>
      </c>
      <c r="O88" s="351">
        <v>96</v>
      </c>
      <c r="P88" s="351">
        <v>0</v>
      </c>
      <c r="Q88" s="351">
        <v>54</v>
      </c>
      <c r="R88" s="351">
        <v>10</v>
      </c>
      <c r="S88" s="351">
        <v>98</v>
      </c>
      <c r="T88" s="351">
        <v>100</v>
      </c>
      <c r="U88" s="351">
        <v>0</v>
      </c>
      <c r="V88" s="351">
        <v>0</v>
      </c>
      <c r="W88" s="351">
        <v>33</v>
      </c>
      <c r="X88" s="351">
        <v>0</v>
      </c>
      <c r="Y88" s="351">
        <v>100</v>
      </c>
      <c r="Z88" s="351">
        <v>16</v>
      </c>
      <c r="AA88" s="351">
        <v>10</v>
      </c>
      <c r="AB88" s="351">
        <v>6</v>
      </c>
      <c r="AC88" s="351">
        <v>81</v>
      </c>
      <c r="AD88" s="351">
        <v>17</v>
      </c>
      <c r="AE88" s="351">
        <v>96</v>
      </c>
      <c r="AF88" s="351">
        <v>26</v>
      </c>
      <c r="AG88" s="351">
        <v>71</v>
      </c>
      <c r="AH88" s="351">
        <v>0</v>
      </c>
      <c r="AI88" s="351">
        <v>99</v>
      </c>
      <c r="AJ88" s="351">
        <v>5</v>
      </c>
      <c r="AK88" s="351">
        <v>69</v>
      </c>
      <c r="AL88" s="351">
        <v>55</v>
      </c>
      <c r="AM88" s="351">
        <v>66</v>
      </c>
      <c r="AN88" s="351">
        <v>34</v>
      </c>
      <c r="AO88" s="351">
        <v>91</v>
      </c>
      <c r="AP88" s="351">
        <v>62</v>
      </c>
      <c r="AQ88" s="351">
        <v>9</v>
      </c>
      <c r="AR88" s="351">
        <v>10</v>
      </c>
      <c r="BD88" s="60"/>
      <c r="BE88" s="3"/>
      <c r="BF88" s="289"/>
      <c r="BG88" s="79"/>
      <c r="BH88" s="3"/>
      <c r="BI88" s="75"/>
      <c r="BS88" s="75"/>
      <c r="BV88" s="3"/>
      <c r="BW88" s="3"/>
      <c r="BX88" s="79"/>
      <c r="BZ88" s="75"/>
      <c r="CH88" s="226"/>
      <c r="CI88" s="40"/>
      <c r="CJ88" s="40"/>
      <c r="CK88" s="175"/>
    </row>
    <row r="89" spans="1:187" ht="15.75">
      <c r="A89" s="63" t="s">
        <v>756</v>
      </c>
      <c r="B89" s="3"/>
      <c r="C89" s="289"/>
      <c r="D89" s="57">
        <f>SUM(E89:HQ89)</f>
        <v>1531</v>
      </c>
      <c r="E89" s="351">
        <v>3</v>
      </c>
      <c r="F89" s="351">
        <v>76</v>
      </c>
      <c r="G89" s="351">
        <v>75</v>
      </c>
      <c r="H89" s="351">
        <v>79</v>
      </c>
      <c r="I89" s="351">
        <v>72</v>
      </c>
      <c r="J89" s="351">
        <v>0</v>
      </c>
      <c r="K89" s="351">
        <v>49</v>
      </c>
      <c r="L89" s="351">
        <v>0</v>
      </c>
      <c r="M89" s="351">
        <v>0</v>
      </c>
      <c r="N89" s="351">
        <v>87</v>
      </c>
      <c r="O89" s="351">
        <v>18</v>
      </c>
      <c r="P89" s="351">
        <v>83</v>
      </c>
      <c r="Q89" s="351">
        <v>54</v>
      </c>
      <c r="R89" s="351">
        <v>11</v>
      </c>
      <c r="S89" s="351">
        <v>0</v>
      </c>
      <c r="T89" s="351">
        <v>0</v>
      </c>
      <c r="U89" s="351">
        <v>0</v>
      </c>
      <c r="V89" s="351">
        <v>0</v>
      </c>
      <c r="W89" s="351">
        <v>47</v>
      </c>
      <c r="X89" s="351">
        <v>0</v>
      </c>
      <c r="Y89" s="351">
        <v>41</v>
      </c>
      <c r="Z89" s="351">
        <v>44</v>
      </c>
      <c r="AA89" s="351">
        <v>30</v>
      </c>
      <c r="AB89" s="351">
        <v>30</v>
      </c>
      <c r="AC89" s="351">
        <v>28</v>
      </c>
      <c r="AD89" s="351">
        <v>46</v>
      </c>
      <c r="AE89" s="351">
        <v>38</v>
      </c>
      <c r="AF89" s="351">
        <v>61</v>
      </c>
      <c r="AG89" s="351">
        <v>0</v>
      </c>
      <c r="AH89" s="351">
        <v>78</v>
      </c>
      <c r="AI89" s="351">
        <v>31</v>
      </c>
      <c r="AJ89" s="351">
        <v>47</v>
      </c>
      <c r="AK89" s="351">
        <v>93</v>
      </c>
      <c r="AL89" s="351">
        <v>67</v>
      </c>
      <c r="AM89" s="351">
        <v>72</v>
      </c>
      <c r="AN89" s="351">
        <v>85</v>
      </c>
      <c r="AO89" s="351">
        <v>52</v>
      </c>
      <c r="AP89" s="351">
        <v>0</v>
      </c>
      <c r="AQ89" s="351">
        <v>33</v>
      </c>
      <c r="AR89" s="351">
        <v>1</v>
      </c>
      <c r="BD89" s="3"/>
      <c r="BE89" s="3"/>
      <c r="BF89" s="289"/>
      <c r="BG89" s="79"/>
      <c r="BH89" s="3"/>
      <c r="BI89" s="75"/>
      <c r="BS89" s="75"/>
      <c r="BV89" s="3"/>
      <c r="BW89" s="3"/>
      <c r="BX89" s="79"/>
      <c r="BZ89" s="75"/>
      <c r="CH89" s="3"/>
      <c r="CI89" s="3"/>
      <c r="CJ89" s="79"/>
      <c r="CK89" s="137"/>
    </row>
    <row r="90" spans="1:187" ht="15.75">
      <c r="A90" s="63" t="s">
        <v>783</v>
      </c>
      <c r="B90" s="63"/>
      <c r="C90" s="289"/>
      <c r="D90" s="57">
        <f>SUM(E90:HQ90)</f>
        <v>1211</v>
      </c>
      <c r="E90" s="351">
        <v>2</v>
      </c>
      <c r="F90" s="351">
        <v>50</v>
      </c>
      <c r="G90" s="351">
        <v>46</v>
      </c>
      <c r="H90" s="351">
        <v>50</v>
      </c>
      <c r="I90" s="351">
        <v>0</v>
      </c>
      <c r="J90" s="351">
        <v>0</v>
      </c>
      <c r="K90" s="351">
        <v>54</v>
      </c>
      <c r="L90" s="351">
        <v>0</v>
      </c>
      <c r="M90" s="351">
        <v>0</v>
      </c>
      <c r="N90" s="351">
        <v>90</v>
      </c>
      <c r="O90" s="351">
        <v>23</v>
      </c>
      <c r="P90" s="351">
        <v>38</v>
      </c>
      <c r="Q90" s="351">
        <v>31</v>
      </c>
      <c r="R90" s="351">
        <v>47</v>
      </c>
      <c r="S90" s="351">
        <v>0</v>
      </c>
      <c r="T90" s="351">
        <v>0</v>
      </c>
      <c r="U90" s="351">
        <v>55</v>
      </c>
      <c r="V90" s="351">
        <v>0</v>
      </c>
      <c r="W90" s="351">
        <v>29</v>
      </c>
      <c r="X90" s="351">
        <v>0</v>
      </c>
      <c r="Y90" s="351">
        <v>41</v>
      </c>
      <c r="Z90" s="351">
        <v>24</v>
      </c>
      <c r="AA90" s="351">
        <v>85</v>
      </c>
      <c r="AB90" s="351">
        <v>13</v>
      </c>
      <c r="AC90" s="351">
        <v>0</v>
      </c>
      <c r="AD90" s="351">
        <v>24</v>
      </c>
      <c r="AE90" s="351">
        <v>18</v>
      </c>
      <c r="AF90" s="351">
        <v>0</v>
      </c>
      <c r="AG90" s="351">
        <v>0</v>
      </c>
      <c r="AH90" s="351">
        <v>79</v>
      </c>
      <c r="AI90" s="351">
        <v>21</v>
      </c>
      <c r="AJ90" s="351">
        <v>58</v>
      </c>
      <c r="AK90" s="351">
        <v>0</v>
      </c>
      <c r="AL90" s="351">
        <v>57</v>
      </c>
      <c r="AM90" s="351">
        <v>62</v>
      </c>
      <c r="AN90" s="351">
        <v>52</v>
      </c>
      <c r="AO90" s="351">
        <v>38</v>
      </c>
      <c r="AP90" s="351">
        <v>57</v>
      </c>
      <c r="AQ90" s="351">
        <v>25</v>
      </c>
      <c r="AR90" s="351">
        <v>42</v>
      </c>
      <c r="BD90" s="3"/>
      <c r="BE90" s="3"/>
      <c r="BF90" s="289"/>
      <c r="BG90" s="79"/>
      <c r="BH90" s="3"/>
      <c r="BI90" s="75"/>
      <c r="BS90" s="75"/>
      <c r="BV90" s="60"/>
      <c r="BW90" s="3"/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>SUM(E91:HQ91)</f>
        <v>2162</v>
      </c>
      <c r="E91" s="351">
        <v>32</v>
      </c>
      <c r="F91" s="351">
        <v>64</v>
      </c>
      <c r="G91" s="351">
        <v>46</v>
      </c>
      <c r="H91" s="351">
        <v>95</v>
      </c>
      <c r="I91" s="351">
        <v>0</v>
      </c>
      <c r="J91" s="351">
        <v>70</v>
      </c>
      <c r="K91" s="351">
        <v>98</v>
      </c>
      <c r="L91" s="351">
        <v>0</v>
      </c>
      <c r="M91" s="351">
        <v>98</v>
      </c>
      <c r="N91" s="351">
        <v>38</v>
      </c>
      <c r="O91" s="351">
        <v>94</v>
      </c>
      <c r="P91" s="351">
        <v>96</v>
      </c>
      <c r="Q91" s="351">
        <v>71</v>
      </c>
      <c r="R91" s="351">
        <v>43</v>
      </c>
      <c r="S91" s="351">
        <v>93</v>
      </c>
      <c r="T91" s="351">
        <v>83</v>
      </c>
      <c r="U91" s="351">
        <v>80</v>
      </c>
      <c r="V91" s="351">
        <v>0</v>
      </c>
      <c r="W91" s="351">
        <v>66</v>
      </c>
      <c r="X91" s="351">
        <v>0</v>
      </c>
      <c r="Y91" s="351">
        <v>96</v>
      </c>
      <c r="Z91" s="351">
        <v>71</v>
      </c>
      <c r="AA91" s="351">
        <v>36</v>
      </c>
      <c r="AB91" s="351">
        <v>73</v>
      </c>
      <c r="AC91" s="351">
        <v>92</v>
      </c>
      <c r="AD91" s="351">
        <v>20</v>
      </c>
      <c r="AE91" s="351">
        <v>26</v>
      </c>
      <c r="AF91" s="351">
        <v>19</v>
      </c>
      <c r="AG91" s="351">
        <v>88</v>
      </c>
      <c r="AH91" s="351">
        <v>61</v>
      </c>
      <c r="AI91" s="351">
        <v>40</v>
      </c>
      <c r="AJ91" s="351">
        <v>99</v>
      </c>
      <c r="AK91" s="351">
        <v>0</v>
      </c>
      <c r="AL91" s="351">
        <v>51</v>
      </c>
      <c r="AM91" s="351">
        <v>0</v>
      </c>
      <c r="AN91" s="351">
        <v>75</v>
      </c>
      <c r="AO91" s="351">
        <v>53</v>
      </c>
      <c r="AP91" s="351">
        <v>0</v>
      </c>
      <c r="AQ91" s="351">
        <v>56</v>
      </c>
      <c r="AR91" s="351">
        <v>39</v>
      </c>
      <c r="BD91" s="82"/>
      <c r="BE91" s="3"/>
      <c r="BF91" s="289"/>
      <c r="BG91" s="79"/>
      <c r="BH91" s="40"/>
      <c r="BI91" s="75"/>
      <c r="BS91" s="75"/>
      <c r="BV91" s="60"/>
      <c r="BW91" s="3"/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>SUM(E92:HQ92)</f>
        <v>2204</v>
      </c>
      <c r="E92" s="351">
        <v>88</v>
      </c>
      <c r="F92" s="351">
        <v>64</v>
      </c>
      <c r="G92" s="351">
        <v>72</v>
      </c>
      <c r="H92" s="351">
        <v>44</v>
      </c>
      <c r="I92" s="351">
        <v>70</v>
      </c>
      <c r="J92" s="351">
        <v>75</v>
      </c>
      <c r="K92" s="351">
        <v>49</v>
      </c>
      <c r="L92" s="351">
        <v>0</v>
      </c>
      <c r="M92" s="351">
        <v>0</v>
      </c>
      <c r="N92" s="351">
        <v>46</v>
      </c>
      <c r="O92" s="351">
        <v>46</v>
      </c>
      <c r="P92" s="351">
        <v>79</v>
      </c>
      <c r="Q92" s="351">
        <v>48</v>
      </c>
      <c r="R92" s="351">
        <v>85</v>
      </c>
      <c r="S92" s="351">
        <v>0</v>
      </c>
      <c r="T92" s="351">
        <v>65</v>
      </c>
      <c r="U92" s="351">
        <v>0</v>
      </c>
      <c r="V92" s="351">
        <v>0</v>
      </c>
      <c r="W92" s="351">
        <v>81</v>
      </c>
      <c r="X92" s="351">
        <v>0</v>
      </c>
      <c r="Y92" s="351">
        <v>47</v>
      </c>
      <c r="Z92" s="351">
        <v>91</v>
      </c>
      <c r="AA92" s="351">
        <v>54</v>
      </c>
      <c r="AB92" s="351">
        <v>81</v>
      </c>
      <c r="AC92" s="351">
        <v>59</v>
      </c>
      <c r="AD92" s="351">
        <v>57</v>
      </c>
      <c r="AE92" s="351">
        <v>48</v>
      </c>
      <c r="AF92" s="351">
        <v>81</v>
      </c>
      <c r="AG92" s="351">
        <v>0</v>
      </c>
      <c r="AH92" s="351">
        <v>68</v>
      </c>
      <c r="AI92" s="351">
        <v>38</v>
      </c>
      <c r="AJ92" s="351">
        <v>100</v>
      </c>
      <c r="AK92" s="351">
        <v>81</v>
      </c>
      <c r="AL92" s="351">
        <v>0</v>
      </c>
      <c r="AM92" s="351">
        <v>99</v>
      </c>
      <c r="AN92" s="351">
        <v>58</v>
      </c>
      <c r="AO92" s="351">
        <v>43</v>
      </c>
      <c r="AP92" s="351">
        <v>99</v>
      </c>
      <c r="AQ92" s="351">
        <v>93</v>
      </c>
      <c r="AR92" s="351">
        <v>95</v>
      </c>
      <c r="BD92" s="3"/>
      <c r="BE92" s="3"/>
      <c r="BF92" s="289"/>
      <c r="BG92" s="79"/>
      <c r="BH92" s="3"/>
      <c r="BI92" s="75"/>
      <c r="BS92" s="75"/>
      <c r="BV92" s="82"/>
      <c r="BW92" s="40"/>
      <c r="BX92" s="40"/>
      <c r="BZ92" s="75"/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>SUM(E93:HQ93)</f>
        <v>1982</v>
      </c>
      <c r="E93" s="351">
        <v>59</v>
      </c>
      <c r="F93" s="351">
        <v>0</v>
      </c>
      <c r="G93" s="351">
        <v>46</v>
      </c>
      <c r="H93" s="351">
        <v>98</v>
      </c>
      <c r="I93" s="351">
        <v>0</v>
      </c>
      <c r="J93" s="351">
        <v>83</v>
      </c>
      <c r="K93" s="351">
        <v>99</v>
      </c>
      <c r="L93" s="351">
        <v>70</v>
      </c>
      <c r="M93" s="351">
        <v>0</v>
      </c>
      <c r="N93" s="351">
        <v>45</v>
      </c>
      <c r="O93" s="351">
        <v>75</v>
      </c>
      <c r="P93" s="351">
        <v>25</v>
      </c>
      <c r="Q93" s="351">
        <v>32</v>
      </c>
      <c r="R93" s="351">
        <v>46</v>
      </c>
      <c r="S93" s="351">
        <v>0</v>
      </c>
      <c r="T93" s="351">
        <v>97</v>
      </c>
      <c r="U93" s="351">
        <v>42</v>
      </c>
      <c r="V93" s="351">
        <v>0</v>
      </c>
      <c r="W93" s="351">
        <v>40</v>
      </c>
      <c r="X93" s="351">
        <v>0</v>
      </c>
      <c r="Y93" s="351">
        <v>95</v>
      </c>
      <c r="Z93" s="351">
        <v>83</v>
      </c>
      <c r="AA93" s="351">
        <v>100</v>
      </c>
      <c r="AB93" s="351">
        <v>71</v>
      </c>
      <c r="AC93" s="351">
        <v>57</v>
      </c>
      <c r="AD93" s="351">
        <v>26</v>
      </c>
      <c r="AE93" s="351">
        <v>62</v>
      </c>
      <c r="AF93" s="351">
        <v>23</v>
      </c>
      <c r="AG93" s="351">
        <v>88</v>
      </c>
      <c r="AH93" s="351">
        <v>85</v>
      </c>
      <c r="AI93" s="351">
        <v>17</v>
      </c>
      <c r="AJ93" s="351">
        <v>16</v>
      </c>
      <c r="AK93" s="351">
        <v>44</v>
      </c>
      <c r="AL93" s="351">
        <v>44</v>
      </c>
      <c r="AM93" s="351">
        <v>0</v>
      </c>
      <c r="AN93" s="351">
        <v>81</v>
      </c>
      <c r="AO93" s="351">
        <v>68</v>
      </c>
      <c r="AP93" s="351">
        <v>66</v>
      </c>
      <c r="AQ93" s="351">
        <v>64</v>
      </c>
      <c r="AR93" s="351">
        <v>35</v>
      </c>
      <c r="BD93" s="60"/>
      <c r="BE93" s="3"/>
      <c r="BF93" s="289"/>
      <c r="BG93" s="79"/>
      <c r="BH93" s="40"/>
      <c r="BI93" s="75"/>
      <c r="BS93" s="75"/>
      <c r="BV93" s="82"/>
      <c r="BW93" s="40"/>
      <c r="BX93" s="40"/>
      <c r="BZ93" s="75"/>
      <c r="CH93" s="226"/>
      <c r="CI93" s="40"/>
      <c r="CJ93" s="40"/>
      <c r="CK93" s="175"/>
    </row>
    <row r="94" spans="1:187" ht="15.75">
      <c r="A94" s="219" t="s">
        <v>1667</v>
      </c>
      <c r="B94" s="3"/>
      <c r="C94" s="289"/>
      <c r="D94" s="57">
        <f>SUM(E94:HQ94)</f>
        <v>2181</v>
      </c>
      <c r="E94" s="351">
        <v>53</v>
      </c>
      <c r="F94" s="351">
        <v>0</v>
      </c>
      <c r="G94" s="351">
        <v>91</v>
      </c>
      <c r="H94" s="351">
        <v>57</v>
      </c>
      <c r="I94" s="351">
        <v>0</v>
      </c>
      <c r="J94" s="351">
        <v>75</v>
      </c>
      <c r="K94" s="351">
        <v>49</v>
      </c>
      <c r="L94" s="351">
        <v>83</v>
      </c>
      <c r="M94" s="351">
        <v>0</v>
      </c>
      <c r="N94" s="351">
        <v>60</v>
      </c>
      <c r="O94" s="351">
        <v>77</v>
      </c>
      <c r="P94" s="351">
        <v>75</v>
      </c>
      <c r="Q94" s="351">
        <v>41</v>
      </c>
      <c r="R94" s="351">
        <v>96</v>
      </c>
      <c r="S94" s="351">
        <v>83</v>
      </c>
      <c r="T94" s="351">
        <v>58</v>
      </c>
      <c r="U94" s="351">
        <v>91</v>
      </c>
      <c r="V94" s="351">
        <v>0</v>
      </c>
      <c r="W94" s="351">
        <v>95</v>
      </c>
      <c r="X94" s="351">
        <v>0</v>
      </c>
      <c r="Y94" s="351">
        <v>64</v>
      </c>
      <c r="Z94" s="351">
        <v>42</v>
      </c>
      <c r="AA94" s="351">
        <v>91</v>
      </c>
      <c r="AB94" s="351">
        <v>61</v>
      </c>
      <c r="AC94" s="351">
        <v>60</v>
      </c>
      <c r="AD94" s="351">
        <v>82</v>
      </c>
      <c r="AE94" s="351">
        <v>41</v>
      </c>
      <c r="AF94" s="351">
        <v>91</v>
      </c>
      <c r="AG94" s="351">
        <v>0</v>
      </c>
      <c r="AH94" s="351">
        <v>57</v>
      </c>
      <c r="AI94" s="351">
        <v>66</v>
      </c>
      <c r="AJ94" s="351">
        <v>12</v>
      </c>
      <c r="AK94" s="351">
        <v>42</v>
      </c>
      <c r="AL94" s="351">
        <v>0</v>
      </c>
      <c r="AM94" s="351">
        <v>0</v>
      </c>
      <c r="AN94" s="351">
        <v>75</v>
      </c>
      <c r="AO94" s="351">
        <v>70</v>
      </c>
      <c r="AP94" s="351">
        <v>78</v>
      </c>
      <c r="AQ94" s="351">
        <v>89</v>
      </c>
      <c r="AR94" s="351">
        <v>76</v>
      </c>
      <c r="BD94" s="3"/>
      <c r="BE94" s="63"/>
      <c r="BF94" s="289"/>
      <c r="BG94" s="79"/>
      <c r="BH94" s="3"/>
      <c r="BI94" s="75"/>
      <c r="BS94" s="75"/>
      <c r="BV94" s="82"/>
      <c r="BW94" s="40"/>
      <c r="BX94" s="40"/>
      <c r="BZ94" s="75"/>
      <c r="CH94" s="226"/>
      <c r="CI94" s="40"/>
      <c r="CJ94" s="40"/>
      <c r="CK94" s="175"/>
    </row>
    <row r="95" spans="1:187" ht="15.75">
      <c r="A95" s="278" t="s">
        <v>2045</v>
      </c>
      <c r="B95" s="63"/>
      <c r="C95" s="288"/>
      <c r="D95" s="57">
        <f>SUM(E95:HQ95)</f>
        <v>1311</v>
      </c>
      <c r="E95" s="351">
        <v>6</v>
      </c>
      <c r="F95" s="351">
        <v>42</v>
      </c>
      <c r="G95" s="351">
        <v>46</v>
      </c>
      <c r="H95" s="351">
        <v>22</v>
      </c>
      <c r="I95" s="351">
        <v>80</v>
      </c>
      <c r="J95" s="351">
        <v>71</v>
      </c>
      <c r="K95" s="351">
        <v>33</v>
      </c>
      <c r="L95" s="351">
        <v>0</v>
      </c>
      <c r="M95" s="351">
        <v>0</v>
      </c>
      <c r="N95" s="351">
        <v>63</v>
      </c>
      <c r="O95" s="351">
        <v>11</v>
      </c>
      <c r="P95" s="351">
        <v>22</v>
      </c>
      <c r="Q95" s="351">
        <v>20</v>
      </c>
      <c r="R95" s="351">
        <v>92</v>
      </c>
      <c r="S95" s="351">
        <v>97</v>
      </c>
      <c r="T95" s="351">
        <v>35</v>
      </c>
      <c r="U95" s="351">
        <v>0</v>
      </c>
      <c r="V95" s="351">
        <v>0</v>
      </c>
      <c r="W95" s="351">
        <v>0</v>
      </c>
      <c r="X95" s="351">
        <v>0</v>
      </c>
      <c r="Y95" s="351">
        <v>22</v>
      </c>
      <c r="Z95" s="351">
        <v>61</v>
      </c>
      <c r="AA95" s="351">
        <v>89</v>
      </c>
      <c r="AB95" s="351">
        <v>17</v>
      </c>
      <c r="AC95" s="351">
        <v>51</v>
      </c>
      <c r="AD95" s="351">
        <v>18</v>
      </c>
      <c r="AE95" s="351">
        <v>6</v>
      </c>
      <c r="AF95" s="351">
        <v>0</v>
      </c>
      <c r="AG95" s="351">
        <v>0</v>
      </c>
      <c r="AH95" s="351">
        <v>33</v>
      </c>
      <c r="AI95" s="351">
        <v>24</v>
      </c>
      <c r="AJ95" s="351">
        <v>96</v>
      </c>
      <c r="AK95" s="351">
        <v>0</v>
      </c>
      <c r="AL95" s="351">
        <v>89</v>
      </c>
      <c r="AM95" s="351">
        <v>0</v>
      </c>
      <c r="AN95" s="351">
        <v>0</v>
      </c>
      <c r="AO95" s="351">
        <v>50</v>
      </c>
      <c r="AP95" s="351">
        <v>0</v>
      </c>
      <c r="AQ95" s="351">
        <v>53</v>
      </c>
      <c r="AR95" s="351">
        <v>62</v>
      </c>
      <c r="BE95" s="3"/>
      <c r="BF95" s="288"/>
      <c r="BG95" s="79"/>
      <c r="BH95" s="3"/>
      <c r="BI95" s="75"/>
      <c r="BS95" s="75"/>
      <c r="BV95" s="82"/>
      <c r="BW95" s="40"/>
      <c r="BX95" s="40"/>
      <c r="BZ95" s="75"/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>SUM(E96:HQ96)</f>
        <v>1795</v>
      </c>
      <c r="E96" s="351">
        <v>38</v>
      </c>
      <c r="F96" s="351">
        <v>50</v>
      </c>
      <c r="G96" s="351">
        <v>91</v>
      </c>
      <c r="H96" s="351">
        <v>71</v>
      </c>
      <c r="I96" s="351">
        <v>55</v>
      </c>
      <c r="J96" s="351">
        <v>69</v>
      </c>
      <c r="K96" s="351">
        <v>75</v>
      </c>
      <c r="L96" s="351">
        <v>0</v>
      </c>
      <c r="M96" s="351">
        <v>0</v>
      </c>
      <c r="N96" s="351">
        <v>35</v>
      </c>
      <c r="O96" s="351">
        <v>69</v>
      </c>
      <c r="P96" s="351">
        <v>14</v>
      </c>
      <c r="Q96" s="351">
        <v>12</v>
      </c>
      <c r="R96" s="351">
        <v>93</v>
      </c>
      <c r="S96" s="351">
        <v>0</v>
      </c>
      <c r="T96" s="351">
        <v>78</v>
      </c>
      <c r="U96" s="351">
        <v>74</v>
      </c>
      <c r="V96" s="351">
        <v>0</v>
      </c>
      <c r="W96" s="351">
        <v>0</v>
      </c>
      <c r="X96" s="351">
        <v>0</v>
      </c>
      <c r="Y96" s="351">
        <v>83</v>
      </c>
      <c r="Z96" s="351">
        <v>12</v>
      </c>
      <c r="AA96" s="351">
        <v>87</v>
      </c>
      <c r="AB96" s="351">
        <v>65</v>
      </c>
      <c r="AC96" s="351">
        <v>31</v>
      </c>
      <c r="AD96" s="351">
        <v>79</v>
      </c>
      <c r="AE96" s="351">
        <v>60</v>
      </c>
      <c r="AF96" s="351">
        <v>94</v>
      </c>
      <c r="AG96" s="351">
        <v>0</v>
      </c>
      <c r="AH96" s="351">
        <v>57</v>
      </c>
      <c r="AI96" s="351">
        <v>6</v>
      </c>
      <c r="AJ96" s="351">
        <v>39</v>
      </c>
      <c r="AK96" s="351">
        <v>54</v>
      </c>
      <c r="AL96" s="351">
        <v>57</v>
      </c>
      <c r="AM96" s="351">
        <v>0</v>
      </c>
      <c r="AN96" s="351">
        <v>0</v>
      </c>
      <c r="AO96" s="351">
        <v>86</v>
      </c>
      <c r="AP96" s="351">
        <v>0</v>
      </c>
      <c r="AQ96" s="351">
        <v>80</v>
      </c>
      <c r="AR96" s="351">
        <v>81</v>
      </c>
      <c r="BD96" s="3"/>
      <c r="BE96" s="3"/>
      <c r="BF96" s="289"/>
      <c r="BG96" s="79"/>
      <c r="BH96" s="3"/>
      <c r="BI96" s="75"/>
      <c r="BS96" s="75"/>
      <c r="BV96" s="82"/>
      <c r="BW96" s="40"/>
      <c r="BX96" s="40"/>
      <c r="BZ96" s="75"/>
      <c r="CH96" s="226"/>
      <c r="CI96" s="40"/>
      <c r="CJ96" s="40"/>
      <c r="CK96" s="175"/>
    </row>
    <row r="97" spans="1:89" ht="15.75">
      <c r="A97" s="63" t="s">
        <v>3426</v>
      </c>
      <c r="B97" s="63"/>
      <c r="C97" s="289"/>
      <c r="D97" s="57">
        <f>SUM(E97:HQ97)</f>
        <v>1300</v>
      </c>
      <c r="E97" s="351">
        <v>76</v>
      </c>
      <c r="F97" s="351">
        <v>99</v>
      </c>
      <c r="G97" s="351">
        <v>46</v>
      </c>
      <c r="H97" s="351">
        <v>0</v>
      </c>
      <c r="I97" s="351">
        <v>85</v>
      </c>
      <c r="J97" s="351">
        <v>0</v>
      </c>
      <c r="K97" s="351">
        <v>0</v>
      </c>
      <c r="L97" s="351">
        <v>0</v>
      </c>
      <c r="M97" s="351">
        <v>0</v>
      </c>
      <c r="N97" s="351">
        <v>62</v>
      </c>
      <c r="O97" s="351">
        <v>37</v>
      </c>
      <c r="P97" s="351">
        <v>49</v>
      </c>
      <c r="Q97" s="351">
        <v>46</v>
      </c>
      <c r="R97" s="351">
        <v>0</v>
      </c>
      <c r="S97" s="351">
        <v>0</v>
      </c>
      <c r="T97" s="351">
        <v>0</v>
      </c>
      <c r="U97" s="351">
        <v>0</v>
      </c>
      <c r="V97" s="351">
        <v>0</v>
      </c>
      <c r="W97" s="351">
        <v>41</v>
      </c>
      <c r="X97" s="351">
        <v>0</v>
      </c>
      <c r="Y97" s="351">
        <v>41</v>
      </c>
      <c r="Z97" s="351">
        <v>18</v>
      </c>
      <c r="AA97" s="351">
        <v>50</v>
      </c>
      <c r="AB97" s="351">
        <v>14</v>
      </c>
      <c r="AC97" s="351">
        <v>23</v>
      </c>
      <c r="AD97" s="351">
        <v>51</v>
      </c>
      <c r="AE97" s="351">
        <v>17</v>
      </c>
      <c r="AF97" s="351">
        <v>31</v>
      </c>
      <c r="AG97" s="351">
        <v>0</v>
      </c>
      <c r="AH97" s="351">
        <v>96</v>
      </c>
      <c r="AI97" s="351">
        <v>79</v>
      </c>
      <c r="AJ97" s="351">
        <v>98</v>
      </c>
      <c r="AK97" s="351">
        <v>0</v>
      </c>
      <c r="AL97" s="351">
        <v>38</v>
      </c>
      <c r="AM97" s="351">
        <v>0</v>
      </c>
      <c r="AN97" s="351">
        <v>59</v>
      </c>
      <c r="AO97" s="351">
        <v>35</v>
      </c>
      <c r="AP97" s="351">
        <v>0</v>
      </c>
      <c r="AQ97" s="351">
        <v>72</v>
      </c>
      <c r="AR97" s="351">
        <v>37</v>
      </c>
      <c r="BD97" s="60"/>
      <c r="BE97" s="63"/>
      <c r="BF97" s="288"/>
      <c r="BG97" s="79"/>
      <c r="BH97" s="3"/>
      <c r="BI97" s="75"/>
      <c r="BS97" s="75"/>
      <c r="BV97" s="3"/>
      <c r="BW97" s="3"/>
      <c r="BX97" s="79"/>
      <c r="BZ97" s="75"/>
      <c r="CH97" s="226"/>
      <c r="CI97" s="40"/>
      <c r="CJ97" s="40"/>
      <c r="CK97" s="175"/>
    </row>
    <row r="98" spans="1:89" ht="15.75">
      <c r="A98" s="219" t="s">
        <v>1664</v>
      </c>
      <c r="B98" s="63"/>
      <c r="C98" s="288"/>
      <c r="D98" s="57">
        <f>SUM(E98:HQ98)</f>
        <v>1920</v>
      </c>
      <c r="E98" s="351">
        <v>83</v>
      </c>
      <c r="F98" s="351">
        <v>98</v>
      </c>
      <c r="G98" s="351">
        <v>72</v>
      </c>
      <c r="H98" s="351">
        <v>75</v>
      </c>
      <c r="I98" s="351">
        <v>0</v>
      </c>
      <c r="J98" s="351">
        <v>86</v>
      </c>
      <c r="K98" s="351">
        <v>65</v>
      </c>
      <c r="L98" s="351">
        <v>70</v>
      </c>
      <c r="M98" s="351">
        <v>0</v>
      </c>
      <c r="N98" s="351">
        <v>58</v>
      </c>
      <c r="O98" s="351">
        <v>30</v>
      </c>
      <c r="P98" s="351">
        <v>18</v>
      </c>
      <c r="Q98" s="351">
        <v>97</v>
      </c>
      <c r="R98" s="351">
        <v>27</v>
      </c>
      <c r="S98" s="351">
        <v>0</v>
      </c>
      <c r="T98" s="351">
        <v>74</v>
      </c>
      <c r="U98" s="351">
        <v>0</v>
      </c>
      <c r="V98" s="351">
        <v>0</v>
      </c>
      <c r="W98" s="351">
        <v>87</v>
      </c>
      <c r="X98" s="351">
        <v>0</v>
      </c>
      <c r="Y98" s="351">
        <v>22</v>
      </c>
      <c r="Z98" s="351">
        <v>27</v>
      </c>
      <c r="AA98" s="351">
        <v>36</v>
      </c>
      <c r="AB98" s="351">
        <v>28</v>
      </c>
      <c r="AC98" s="351">
        <v>72</v>
      </c>
      <c r="AD98" s="351">
        <v>98</v>
      </c>
      <c r="AE98" s="351">
        <v>97</v>
      </c>
      <c r="AF98" s="351">
        <v>83</v>
      </c>
      <c r="AG98" s="351">
        <v>0</v>
      </c>
      <c r="AH98" s="351">
        <v>80</v>
      </c>
      <c r="AI98" s="351">
        <v>30</v>
      </c>
      <c r="AJ98" s="351">
        <v>37</v>
      </c>
      <c r="AK98" s="351">
        <v>73</v>
      </c>
      <c r="AL98" s="351">
        <v>64</v>
      </c>
      <c r="AM98" s="351">
        <v>0</v>
      </c>
      <c r="AN98" s="351">
        <v>75</v>
      </c>
      <c r="AO98" s="351">
        <v>16</v>
      </c>
      <c r="AP98" s="351">
        <v>0</v>
      </c>
      <c r="AQ98" s="351">
        <v>77</v>
      </c>
      <c r="AR98" s="351">
        <v>65</v>
      </c>
      <c r="BD98" s="60"/>
      <c r="BE98" s="63"/>
      <c r="BF98" s="288"/>
      <c r="BG98" s="79"/>
      <c r="BH98" s="3"/>
      <c r="BI98" s="75"/>
      <c r="BS98" s="75"/>
      <c r="BV98" s="60"/>
      <c r="BW98" s="3"/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>SUM(E99:HQ99)</f>
        <v>2289</v>
      </c>
      <c r="E99" s="351">
        <v>27</v>
      </c>
      <c r="F99" s="351">
        <v>76</v>
      </c>
      <c r="G99" s="351">
        <v>52</v>
      </c>
      <c r="H99" s="351">
        <v>27</v>
      </c>
      <c r="I99" s="351">
        <v>55</v>
      </c>
      <c r="J99" s="351">
        <v>55</v>
      </c>
      <c r="K99" s="351">
        <v>0</v>
      </c>
      <c r="L99" s="351">
        <v>83</v>
      </c>
      <c r="M99" s="351">
        <v>0</v>
      </c>
      <c r="N99" s="351">
        <v>53</v>
      </c>
      <c r="O99" s="351">
        <v>4</v>
      </c>
      <c r="P99" s="351">
        <v>99</v>
      </c>
      <c r="Q99" s="351">
        <v>94</v>
      </c>
      <c r="R99" s="351">
        <v>82</v>
      </c>
      <c r="S99" s="351">
        <v>0</v>
      </c>
      <c r="T99" s="351">
        <v>68</v>
      </c>
      <c r="U99" s="351">
        <v>37</v>
      </c>
      <c r="V99" s="351">
        <v>0</v>
      </c>
      <c r="W99" s="351">
        <v>80</v>
      </c>
      <c r="X99" s="351">
        <v>0</v>
      </c>
      <c r="Y99" s="351">
        <v>52</v>
      </c>
      <c r="Z99" s="351">
        <v>97</v>
      </c>
      <c r="AA99" s="351">
        <v>51</v>
      </c>
      <c r="AB99" s="351">
        <v>90</v>
      </c>
      <c r="AC99" s="351">
        <v>91</v>
      </c>
      <c r="AD99" s="351">
        <v>90</v>
      </c>
      <c r="AE99" s="351">
        <v>52</v>
      </c>
      <c r="AF99" s="351">
        <v>89</v>
      </c>
      <c r="AG99" s="351">
        <v>95</v>
      </c>
      <c r="AH99" s="351">
        <v>100</v>
      </c>
      <c r="AI99" s="351">
        <v>67</v>
      </c>
      <c r="AJ99" s="351">
        <v>79</v>
      </c>
      <c r="AK99" s="351">
        <v>42</v>
      </c>
      <c r="AL99" s="351">
        <v>70</v>
      </c>
      <c r="AM99" s="351">
        <v>0</v>
      </c>
      <c r="AN99" s="351">
        <v>0</v>
      </c>
      <c r="AO99" s="351">
        <v>80</v>
      </c>
      <c r="AP99" s="351">
        <v>73</v>
      </c>
      <c r="AQ99" s="351">
        <v>95</v>
      </c>
      <c r="AR99" s="351">
        <v>84</v>
      </c>
      <c r="BD99" s="82"/>
      <c r="BE99" s="3"/>
      <c r="BF99" s="288"/>
      <c r="BG99" s="79"/>
      <c r="BH99" s="40"/>
      <c r="BI99" s="75"/>
      <c r="BS99" s="75"/>
      <c r="BV99" s="3"/>
      <c r="BW99" s="3"/>
      <c r="BX99" s="79"/>
      <c r="BZ99" s="75"/>
      <c r="CH99" s="60"/>
      <c r="CI99" s="3"/>
      <c r="CJ99" s="79"/>
      <c r="CK99" s="137"/>
    </row>
    <row r="100" spans="1:89" ht="15.75">
      <c r="A100" s="63" t="s">
        <v>754</v>
      </c>
      <c r="B100" s="63"/>
      <c r="C100" s="288"/>
      <c r="D100" s="57">
        <f>SUM(E100:HQ100)</f>
        <v>1414</v>
      </c>
      <c r="E100" s="351">
        <v>20</v>
      </c>
      <c r="F100" s="351">
        <v>46</v>
      </c>
      <c r="G100" s="351">
        <v>71</v>
      </c>
      <c r="H100" s="351">
        <v>0</v>
      </c>
      <c r="I100" s="351">
        <v>0</v>
      </c>
      <c r="J100" s="351">
        <v>0</v>
      </c>
      <c r="K100" s="351">
        <v>0</v>
      </c>
      <c r="L100" s="351">
        <v>83</v>
      </c>
      <c r="M100" s="351">
        <v>0</v>
      </c>
      <c r="N100" s="351">
        <v>37</v>
      </c>
      <c r="O100" s="351">
        <v>0</v>
      </c>
      <c r="P100" s="351">
        <v>57</v>
      </c>
      <c r="Q100" s="351">
        <v>40</v>
      </c>
      <c r="R100" s="351">
        <v>12</v>
      </c>
      <c r="S100" s="351">
        <v>0</v>
      </c>
      <c r="T100" s="351">
        <v>44</v>
      </c>
      <c r="U100" s="351">
        <v>0</v>
      </c>
      <c r="V100" s="351">
        <v>0</v>
      </c>
      <c r="W100" s="351">
        <v>36</v>
      </c>
      <c r="X100" s="351">
        <v>0</v>
      </c>
      <c r="Y100" s="351">
        <v>85</v>
      </c>
      <c r="Z100" s="351">
        <v>96</v>
      </c>
      <c r="AA100" s="351">
        <v>44</v>
      </c>
      <c r="AB100" s="351">
        <v>84</v>
      </c>
      <c r="AC100" s="351">
        <v>88</v>
      </c>
      <c r="AD100" s="351">
        <v>50</v>
      </c>
      <c r="AE100" s="351">
        <v>29</v>
      </c>
      <c r="AF100" s="351">
        <v>73</v>
      </c>
      <c r="AG100" s="351">
        <v>0</v>
      </c>
      <c r="AH100" s="351">
        <v>82</v>
      </c>
      <c r="AI100" s="351">
        <v>26</v>
      </c>
      <c r="AJ100" s="351">
        <v>66</v>
      </c>
      <c r="AK100" s="351">
        <v>74</v>
      </c>
      <c r="AL100" s="351">
        <v>34</v>
      </c>
      <c r="AM100" s="351">
        <v>0</v>
      </c>
      <c r="AN100" s="351">
        <v>0</v>
      </c>
      <c r="AO100" s="351">
        <v>31</v>
      </c>
      <c r="AP100" s="351">
        <v>0</v>
      </c>
      <c r="AQ100" s="351">
        <v>76</v>
      </c>
      <c r="AR100" s="351">
        <v>30</v>
      </c>
      <c r="BD100" s="3"/>
      <c r="BE100" s="3"/>
      <c r="BF100" s="288"/>
      <c r="BG100" s="79"/>
      <c r="BH100" s="3"/>
      <c r="BI100" s="75"/>
      <c r="BS100" s="75"/>
      <c r="BV100" s="3"/>
      <c r="BW100" s="3"/>
      <c r="BX100" s="79"/>
      <c r="BZ100" s="75"/>
      <c r="CH100" s="3"/>
      <c r="CI100" s="3"/>
      <c r="CJ100" s="79"/>
      <c r="CK100" s="137"/>
    </row>
    <row r="101" spans="1:89" ht="15.75">
      <c r="A101" s="278" t="s">
        <v>3397</v>
      </c>
      <c r="B101" s="3"/>
      <c r="C101" s="289"/>
      <c r="D101" s="57">
        <f>SUM(E101:HQ101)</f>
        <v>1745</v>
      </c>
      <c r="E101" s="351">
        <v>62</v>
      </c>
      <c r="F101" s="351">
        <v>98</v>
      </c>
      <c r="G101" s="351">
        <v>49</v>
      </c>
      <c r="H101" s="351">
        <v>100</v>
      </c>
      <c r="I101" s="351">
        <v>84</v>
      </c>
      <c r="J101" s="351">
        <v>50</v>
      </c>
      <c r="K101" s="351">
        <v>85</v>
      </c>
      <c r="L101" s="351">
        <v>0</v>
      </c>
      <c r="M101" s="351">
        <v>0</v>
      </c>
      <c r="N101" s="351">
        <v>74</v>
      </c>
      <c r="O101" s="351">
        <v>56</v>
      </c>
      <c r="P101" s="351">
        <v>13</v>
      </c>
      <c r="Q101" s="351">
        <v>62</v>
      </c>
      <c r="R101" s="351">
        <v>33</v>
      </c>
      <c r="S101" s="351">
        <v>0</v>
      </c>
      <c r="T101" s="351">
        <v>85</v>
      </c>
      <c r="U101" s="351">
        <v>95</v>
      </c>
      <c r="V101" s="351">
        <v>0</v>
      </c>
      <c r="W101" s="351">
        <v>59</v>
      </c>
      <c r="X101" s="351">
        <v>0</v>
      </c>
      <c r="Y101" s="351">
        <v>42</v>
      </c>
      <c r="Z101" s="351">
        <v>0</v>
      </c>
      <c r="AA101" s="351">
        <v>76</v>
      </c>
      <c r="AB101" s="351">
        <v>19</v>
      </c>
      <c r="AC101" s="351">
        <v>39</v>
      </c>
      <c r="AD101" s="351">
        <v>53</v>
      </c>
      <c r="AE101" s="351">
        <v>62</v>
      </c>
      <c r="AF101" s="351">
        <v>92</v>
      </c>
      <c r="AG101" s="351">
        <v>0</v>
      </c>
      <c r="AH101" s="351">
        <v>0</v>
      </c>
      <c r="AI101" s="351">
        <v>95</v>
      </c>
      <c r="AJ101" s="351">
        <v>1</v>
      </c>
      <c r="AK101" s="351">
        <v>0</v>
      </c>
      <c r="AL101" s="351">
        <v>50</v>
      </c>
      <c r="AM101" s="351">
        <v>83</v>
      </c>
      <c r="AN101" s="351">
        <v>77</v>
      </c>
      <c r="AO101" s="351">
        <v>19</v>
      </c>
      <c r="AP101" s="351">
        <v>0</v>
      </c>
      <c r="AQ101" s="351">
        <v>26</v>
      </c>
      <c r="AR101" s="351">
        <v>6</v>
      </c>
      <c r="BD101" s="3"/>
      <c r="BE101" s="3"/>
      <c r="BF101" s="289"/>
      <c r="BG101" s="79"/>
      <c r="BH101" s="3"/>
      <c r="BI101" s="75"/>
      <c r="BS101" s="75"/>
      <c r="BV101" s="3"/>
      <c r="BW101" s="3"/>
      <c r="BX101" s="79"/>
      <c r="BZ101" s="75"/>
      <c r="CH101" s="3"/>
      <c r="CI101" s="3"/>
      <c r="CJ101" s="79"/>
      <c r="CK101" s="137"/>
    </row>
    <row r="102" spans="1:89" ht="15.75">
      <c r="A102" s="278" t="s">
        <v>2023</v>
      </c>
      <c r="B102" s="3"/>
      <c r="C102" s="289"/>
      <c r="D102" s="57">
        <f>SUM(E102:HQ102)</f>
        <v>2087</v>
      </c>
      <c r="E102" s="351">
        <v>43</v>
      </c>
      <c r="F102" s="351">
        <v>0</v>
      </c>
      <c r="G102" s="351">
        <v>96</v>
      </c>
      <c r="H102" s="351">
        <v>71</v>
      </c>
      <c r="I102" s="351">
        <v>0</v>
      </c>
      <c r="J102" s="351">
        <v>48</v>
      </c>
      <c r="K102" s="351">
        <v>72</v>
      </c>
      <c r="L102" s="351">
        <v>60</v>
      </c>
      <c r="M102" s="351">
        <v>0</v>
      </c>
      <c r="N102" s="351">
        <v>36</v>
      </c>
      <c r="O102" s="351">
        <v>65</v>
      </c>
      <c r="P102" s="351">
        <v>94</v>
      </c>
      <c r="Q102" s="351">
        <v>33</v>
      </c>
      <c r="R102" s="351">
        <v>66</v>
      </c>
      <c r="S102" s="351">
        <v>0</v>
      </c>
      <c r="T102" s="351">
        <v>95</v>
      </c>
      <c r="U102" s="351">
        <v>93</v>
      </c>
      <c r="V102" s="351">
        <v>0</v>
      </c>
      <c r="W102" s="351">
        <v>43</v>
      </c>
      <c r="X102" s="351">
        <v>0</v>
      </c>
      <c r="Y102" s="351">
        <v>99</v>
      </c>
      <c r="Z102" s="351">
        <v>98</v>
      </c>
      <c r="AA102" s="351">
        <v>78</v>
      </c>
      <c r="AB102" s="351">
        <v>52</v>
      </c>
      <c r="AC102" s="351">
        <v>58</v>
      </c>
      <c r="AD102" s="351">
        <v>64</v>
      </c>
      <c r="AE102" s="351">
        <v>27</v>
      </c>
      <c r="AF102" s="351">
        <v>93</v>
      </c>
      <c r="AG102" s="351">
        <v>76</v>
      </c>
      <c r="AH102" s="351">
        <v>57</v>
      </c>
      <c r="AI102" s="351">
        <v>16</v>
      </c>
      <c r="AJ102" s="351">
        <v>42</v>
      </c>
      <c r="AK102" s="351">
        <v>47</v>
      </c>
      <c r="AL102" s="351">
        <v>55</v>
      </c>
      <c r="AM102" s="351">
        <v>0</v>
      </c>
      <c r="AN102" s="351">
        <v>75</v>
      </c>
      <c r="AO102" s="351">
        <v>79</v>
      </c>
      <c r="AP102" s="351">
        <v>0</v>
      </c>
      <c r="AQ102" s="351">
        <v>100</v>
      </c>
      <c r="AR102" s="351">
        <v>56</v>
      </c>
      <c r="BD102" s="60"/>
      <c r="BE102" s="3"/>
      <c r="BF102" s="289"/>
      <c r="BG102" s="79"/>
      <c r="BH102" s="3"/>
      <c r="BI102" s="75"/>
      <c r="BS102" s="75"/>
      <c r="BW102" s="3"/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AT3:AZ102">
    <sortCondition ref="AT3:AT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804" zoomScaleNormal="100" workbookViewId="0">
      <selection activeCell="R806" sqref="R806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876</v>
      </c>
      <c r="L1" s="68"/>
      <c r="N1" s="98"/>
      <c r="O1" s="100" t="s">
        <v>815</v>
      </c>
      <c r="Q1" s="64" t="s">
        <v>281</v>
      </c>
      <c r="R1" s="100" t="s">
        <v>819</v>
      </c>
    </row>
    <row r="2" spans="1:26" s="24" customFormat="1" ht="15.75">
      <c r="A2" t="s">
        <v>1749</v>
      </c>
      <c r="C2" t="s">
        <v>1750</v>
      </c>
      <c r="L2" s="68"/>
      <c r="N2" s="97"/>
      <c r="O2" s="100" t="s">
        <v>816</v>
      </c>
      <c r="P2"/>
      <c r="Q2" s="9" t="s">
        <v>280</v>
      </c>
      <c r="R2" s="100" t="s">
        <v>820</v>
      </c>
    </row>
    <row r="3" spans="1:26" ht="15.75">
      <c r="A3" t="s">
        <v>367</v>
      </c>
      <c r="C3" t="s">
        <v>1751</v>
      </c>
      <c r="L3" s="69"/>
      <c r="M3" s="221"/>
      <c r="N3" s="326"/>
      <c r="O3" s="100" t="s">
        <v>817</v>
      </c>
      <c r="Q3" s="9" t="s">
        <v>183</v>
      </c>
      <c r="R3" s="100" t="s">
        <v>3125</v>
      </c>
    </row>
    <row r="4" spans="1:26" ht="15.75">
      <c r="A4" t="s">
        <v>368</v>
      </c>
      <c r="C4" t="s">
        <v>1752</v>
      </c>
      <c r="L4" s="69"/>
      <c r="M4" s="221"/>
      <c r="N4" s="99"/>
      <c r="O4" s="100" t="s">
        <v>818</v>
      </c>
      <c r="Q4" s="9">
        <v>0</v>
      </c>
      <c r="R4" s="100" t="s">
        <v>3124</v>
      </c>
    </row>
    <row r="5" spans="1:26" ht="15.75">
      <c r="A5" t="s">
        <v>369</v>
      </c>
      <c r="C5" t="s">
        <v>1753</v>
      </c>
      <c r="L5" s="69"/>
      <c r="M5" s="221"/>
      <c r="Q5" s="100"/>
      <c r="T5" s="100"/>
    </row>
    <row r="6" spans="1:26" ht="15.75">
      <c r="G6" s="51" t="s">
        <v>882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280</v>
      </c>
      <c r="N10" s="67">
        <f t="shared" ref="N10:N41" si="0">SUM(E10:L10)</f>
        <v>3297.2000000000003</v>
      </c>
      <c r="P10" t="s">
        <v>1687</v>
      </c>
      <c r="R10" s="3"/>
      <c r="S10" s="3" t="s">
        <v>1754</v>
      </c>
      <c r="T10" s="63"/>
      <c r="U10" s="63"/>
      <c r="V10" s="270"/>
      <c r="W10" s="339"/>
      <c r="X10" s="63"/>
      <c r="Z10" s="351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280</v>
      </c>
      <c r="N11" s="67">
        <f t="shared" si="0"/>
        <v>3015</v>
      </c>
      <c r="P11" t="s">
        <v>813</v>
      </c>
      <c r="R11" s="3"/>
      <c r="S11" s="3" t="s">
        <v>1755</v>
      </c>
      <c r="T11" s="278"/>
      <c r="U11" s="63"/>
      <c r="V11" s="289"/>
      <c r="W11" s="339"/>
      <c r="X11" s="63"/>
      <c r="Z11" s="351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293</v>
      </c>
      <c r="R12" s="3"/>
      <c r="T12" s="219"/>
      <c r="U12" s="63"/>
      <c r="V12" s="289"/>
      <c r="W12" s="339"/>
      <c r="X12" s="63"/>
      <c r="Z12" s="351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1688</v>
      </c>
      <c r="R13" s="3"/>
      <c r="S13" s="216" t="s">
        <v>364</v>
      </c>
      <c r="T13" s="278"/>
      <c r="U13" s="63"/>
      <c r="V13" s="289"/>
      <c r="W13" s="339"/>
      <c r="X13" s="63"/>
      <c r="Z13" s="351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1689</v>
      </c>
      <c r="R14" s="3"/>
      <c r="S14" s="3" t="s">
        <v>1756</v>
      </c>
      <c r="T14" s="219"/>
      <c r="U14" s="63"/>
      <c r="V14" s="289"/>
      <c r="W14" s="339"/>
      <c r="X14" s="63"/>
      <c r="Z14" s="351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2482</v>
      </c>
      <c r="R15" s="3"/>
      <c r="T15" s="219"/>
      <c r="U15" s="63"/>
      <c r="V15" s="289"/>
      <c r="W15" s="339"/>
      <c r="X15" s="63"/>
      <c r="Z15" s="351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981</v>
      </c>
      <c r="R16" s="3"/>
      <c r="T16" s="63"/>
      <c r="U16" s="63"/>
      <c r="V16" s="270"/>
      <c r="W16" s="339"/>
      <c r="X16" s="63"/>
      <c r="Z16" s="351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812</v>
      </c>
      <c r="R17" s="3"/>
      <c r="S17" s="3" t="s">
        <v>364</v>
      </c>
      <c r="T17" s="278"/>
      <c r="U17" s="63"/>
      <c r="V17" s="289"/>
      <c r="W17" s="339"/>
      <c r="X17" s="63"/>
      <c r="Z17" s="351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284</v>
      </c>
      <c r="R18" s="3"/>
      <c r="T18" s="278"/>
      <c r="U18" s="63"/>
      <c r="V18" s="289"/>
      <c r="W18" s="339"/>
      <c r="X18" s="63"/>
      <c r="Z18" s="351">
        <v>82</v>
      </c>
    </row>
    <row r="19" spans="1:26" ht="15">
      <c r="A19" s="28" t="s">
        <v>16</v>
      </c>
      <c r="B19" s="63" t="s">
        <v>141</v>
      </c>
      <c r="E19" s="9" t="s">
        <v>280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305</v>
      </c>
      <c r="R19" s="3"/>
      <c r="T19" s="63"/>
      <c r="U19" s="63"/>
      <c r="V19" s="270"/>
      <c r="W19" s="339"/>
      <c r="X19" s="63"/>
      <c r="Z19" s="351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286</v>
      </c>
      <c r="R20" s="3"/>
      <c r="T20" s="219"/>
      <c r="U20" s="63"/>
      <c r="V20" s="289"/>
      <c r="W20" s="339"/>
      <c r="X20" s="63"/>
      <c r="Z20" s="351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280</v>
      </c>
      <c r="N21" s="67">
        <f t="shared" si="0"/>
        <v>2321.0500000000002</v>
      </c>
      <c r="P21" t="s">
        <v>814</v>
      </c>
      <c r="R21" s="3"/>
      <c r="T21" s="63"/>
      <c r="U21" s="63"/>
      <c r="V21" s="289"/>
      <c r="W21" s="339"/>
      <c r="X21" s="63"/>
      <c r="Z21" s="351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280</v>
      </c>
      <c r="N22" s="67">
        <f t="shared" si="0"/>
        <v>2040.3000000000002</v>
      </c>
      <c r="P22" t="s">
        <v>283</v>
      </c>
      <c r="R22" s="3"/>
      <c r="S22" s="216" t="s">
        <v>1755</v>
      </c>
      <c r="T22" s="278"/>
      <c r="U22" s="63"/>
      <c r="V22" s="289"/>
      <c r="W22" s="339"/>
      <c r="X22" s="63"/>
      <c r="Z22" s="351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9"/>
      <c r="X23" s="63"/>
      <c r="Z23" s="351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302</v>
      </c>
      <c r="R24" s="3"/>
      <c r="T24" s="278"/>
      <c r="U24" s="63"/>
      <c r="V24" s="289"/>
      <c r="W24" s="339"/>
      <c r="X24" s="63"/>
      <c r="Z24" s="351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280</v>
      </c>
      <c r="N25" s="67">
        <f t="shared" si="0"/>
        <v>1923.8000000000002</v>
      </c>
      <c r="P25" t="s">
        <v>290</v>
      </c>
      <c r="R25" s="3"/>
      <c r="T25" s="63"/>
      <c r="U25" s="63"/>
      <c r="V25" s="270"/>
      <c r="W25" s="339"/>
      <c r="X25" s="63"/>
      <c r="Z25" s="351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292</v>
      </c>
      <c r="R26" s="3"/>
      <c r="T26" s="63"/>
      <c r="U26" s="63"/>
      <c r="V26" s="289"/>
      <c r="W26" s="339"/>
      <c r="X26" s="63"/>
      <c r="Z26" s="351">
        <v>58</v>
      </c>
    </row>
    <row r="27" spans="1:26" ht="15">
      <c r="A27" s="28" t="s">
        <v>32</v>
      </c>
      <c r="B27" s="63" t="s">
        <v>142</v>
      </c>
      <c r="E27" s="9" t="s">
        <v>280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9"/>
      <c r="X27" s="63"/>
      <c r="Z27" s="351">
        <v>78</v>
      </c>
    </row>
    <row r="28" spans="1:26" ht="15">
      <c r="A28" s="28" t="s">
        <v>34</v>
      </c>
      <c r="B28" s="63" t="s">
        <v>143</v>
      </c>
      <c r="E28" s="9" t="s">
        <v>280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9"/>
      <c r="X28" s="63"/>
      <c r="Z28" s="351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295</v>
      </c>
      <c r="R29" s="3"/>
      <c r="S29" s="3"/>
      <c r="T29" s="63"/>
      <c r="U29" s="63"/>
      <c r="V29" s="270"/>
      <c r="W29" s="339"/>
      <c r="X29" s="63"/>
      <c r="Z29" s="351">
        <v>51</v>
      </c>
    </row>
    <row r="30" spans="1:26" ht="15">
      <c r="A30" s="28" t="s">
        <v>38</v>
      </c>
      <c r="B30" s="63" t="s">
        <v>801</v>
      </c>
      <c r="C30" s="3"/>
      <c r="D30" s="3"/>
      <c r="E30" s="9" t="s">
        <v>280</v>
      </c>
      <c r="F30" s="9" t="s">
        <v>280</v>
      </c>
      <c r="G30" s="9" t="s">
        <v>280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284</v>
      </c>
      <c r="T30" s="278"/>
      <c r="U30" s="63"/>
      <c r="V30" s="288"/>
      <c r="W30" s="339"/>
      <c r="X30" s="63"/>
      <c r="Z30" s="351">
        <v>95</v>
      </c>
    </row>
    <row r="31" spans="1:26" ht="15">
      <c r="A31" s="28" t="s">
        <v>145</v>
      </c>
      <c r="B31" s="63" t="s">
        <v>158</v>
      </c>
      <c r="E31" s="9" t="s">
        <v>280</v>
      </c>
      <c r="F31" s="9" t="s">
        <v>280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280</v>
      </c>
      <c r="N31" s="67">
        <f t="shared" si="0"/>
        <v>1523.7</v>
      </c>
      <c r="P31" t="s">
        <v>302</v>
      </c>
      <c r="R31" s="3"/>
      <c r="T31" s="278"/>
      <c r="U31" s="63"/>
      <c r="V31" s="289"/>
      <c r="W31" s="339"/>
      <c r="X31" s="63"/>
      <c r="Z31" s="351">
        <v>45</v>
      </c>
    </row>
    <row r="32" spans="1:26" ht="15">
      <c r="A32" s="28" t="s">
        <v>146</v>
      </c>
      <c r="B32" s="63" t="s">
        <v>779</v>
      </c>
      <c r="C32" s="3"/>
      <c r="D32" s="3"/>
      <c r="E32" s="9" t="s">
        <v>280</v>
      </c>
      <c r="F32" s="9" t="s">
        <v>280</v>
      </c>
      <c r="G32" s="9" t="s">
        <v>280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297</v>
      </c>
      <c r="S32" s="3" t="s">
        <v>1755</v>
      </c>
      <c r="T32" s="278"/>
      <c r="U32" s="63"/>
      <c r="V32" s="289"/>
      <c r="W32" s="339"/>
      <c r="X32" s="63"/>
      <c r="Z32" s="351">
        <v>25</v>
      </c>
    </row>
    <row r="33" spans="1:26" ht="15">
      <c r="A33" s="28" t="s">
        <v>147</v>
      </c>
      <c r="B33" s="63" t="s">
        <v>780</v>
      </c>
      <c r="C33" s="3"/>
      <c r="D33" s="3"/>
      <c r="E33" s="9" t="s">
        <v>280</v>
      </c>
      <c r="F33" s="9" t="s">
        <v>280</v>
      </c>
      <c r="G33" s="9" t="s">
        <v>280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289</v>
      </c>
      <c r="T33" s="63"/>
      <c r="U33" s="63"/>
      <c r="V33" s="270"/>
      <c r="W33" s="339"/>
      <c r="X33" s="63"/>
      <c r="Z33" s="351">
        <v>16</v>
      </c>
    </row>
    <row r="34" spans="1:26" ht="15">
      <c r="A34" s="28" t="s">
        <v>151</v>
      </c>
      <c r="B34" s="63" t="s">
        <v>784</v>
      </c>
      <c r="C34" s="3"/>
      <c r="D34" s="3"/>
      <c r="E34" s="9" t="s">
        <v>280</v>
      </c>
      <c r="F34" s="9" t="s">
        <v>280</v>
      </c>
      <c r="G34" s="9" t="s">
        <v>280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302</v>
      </c>
      <c r="T34" s="278"/>
      <c r="U34" s="63"/>
      <c r="V34" s="289"/>
      <c r="W34" s="339"/>
      <c r="X34" s="63"/>
      <c r="Z34" s="351">
        <v>90</v>
      </c>
    </row>
    <row r="35" spans="1:26" ht="15">
      <c r="A35" s="28" t="s">
        <v>157</v>
      </c>
      <c r="B35" s="63" t="s">
        <v>747</v>
      </c>
      <c r="C35" s="3"/>
      <c r="D35" s="3"/>
      <c r="E35" s="9" t="s">
        <v>280</v>
      </c>
      <c r="F35" s="9" t="s">
        <v>280</v>
      </c>
      <c r="G35" s="9" t="s">
        <v>280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344</v>
      </c>
      <c r="T35" s="219"/>
      <c r="U35" s="63"/>
      <c r="V35" s="289"/>
      <c r="W35" s="339"/>
      <c r="X35" s="63"/>
      <c r="Z35" s="351">
        <v>79</v>
      </c>
    </row>
    <row r="36" spans="1:26" ht="15">
      <c r="A36" s="28" t="s">
        <v>159</v>
      </c>
      <c r="B36" s="63" t="s">
        <v>797</v>
      </c>
      <c r="C36" s="3"/>
      <c r="D36" s="3"/>
      <c r="E36" s="9" t="s">
        <v>280</v>
      </c>
      <c r="F36" s="9" t="s">
        <v>280</v>
      </c>
      <c r="G36" s="9" t="s">
        <v>280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9"/>
      <c r="X36" s="63"/>
      <c r="Z36" s="351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9"/>
      <c r="X37" s="63"/>
      <c r="Z37" s="351">
        <v>46</v>
      </c>
    </row>
    <row r="38" spans="1:26" ht="15">
      <c r="A38" s="28" t="s">
        <v>161</v>
      </c>
      <c r="B38" s="63" t="s">
        <v>154</v>
      </c>
      <c r="E38" s="9" t="s">
        <v>280</v>
      </c>
      <c r="F38" s="9" t="s">
        <v>280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9"/>
      <c r="X38" s="63"/>
      <c r="Z38" s="351">
        <v>17</v>
      </c>
    </row>
    <row r="39" spans="1:26" ht="15">
      <c r="A39" s="28" t="s">
        <v>163</v>
      </c>
      <c r="B39" s="63" t="s">
        <v>144</v>
      </c>
      <c r="E39" s="9" t="s">
        <v>280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280</v>
      </c>
      <c r="N39" s="67">
        <f t="shared" si="0"/>
        <v>1315.0500000000002</v>
      </c>
      <c r="P39" t="s">
        <v>284</v>
      </c>
      <c r="R39" s="3"/>
      <c r="T39" s="278"/>
      <c r="U39" s="63"/>
      <c r="V39" s="288"/>
      <c r="W39" s="339"/>
      <c r="X39" s="63"/>
      <c r="Z39" s="351">
        <v>99</v>
      </c>
    </row>
    <row r="40" spans="1:26" ht="15">
      <c r="A40" s="28" t="s">
        <v>276</v>
      </c>
      <c r="B40" s="63" t="s">
        <v>155</v>
      </c>
      <c r="E40" s="9" t="s">
        <v>280</v>
      </c>
      <c r="F40" s="9" t="s">
        <v>280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9"/>
      <c r="X40" s="63"/>
      <c r="Z40" s="351">
        <v>37</v>
      </c>
    </row>
    <row r="41" spans="1:26" ht="15">
      <c r="A41" s="28" t="s">
        <v>277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280</v>
      </c>
      <c r="I41" s="9" t="s">
        <v>280</v>
      </c>
      <c r="J41" s="9">
        <v>0</v>
      </c>
      <c r="K41" s="9">
        <v>0</v>
      </c>
      <c r="L41" s="9" t="s">
        <v>280</v>
      </c>
      <c r="N41" s="67">
        <f t="shared" si="0"/>
        <v>1245</v>
      </c>
      <c r="P41" t="s">
        <v>294</v>
      </c>
      <c r="R41" s="3"/>
      <c r="T41" s="63"/>
      <c r="U41" s="63"/>
      <c r="V41" s="289"/>
      <c r="W41" s="339"/>
      <c r="X41" s="63"/>
      <c r="Z41" s="351">
        <v>4</v>
      </c>
    </row>
    <row r="42" spans="1:26" ht="15">
      <c r="A42" s="28" t="s">
        <v>278</v>
      </c>
      <c r="B42" s="63" t="s">
        <v>156</v>
      </c>
      <c r="E42" s="9" t="s">
        <v>280</v>
      </c>
      <c r="F42" s="9" t="s">
        <v>280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280</v>
      </c>
      <c r="N42" s="67">
        <f t="shared" ref="N42:N73" si="1">SUM(E42:L42)</f>
        <v>1219.3</v>
      </c>
      <c r="P42" t="s">
        <v>299</v>
      </c>
      <c r="R42" s="3"/>
      <c r="T42" s="278"/>
      <c r="U42" s="63"/>
      <c r="V42" s="289"/>
      <c r="W42" s="339"/>
      <c r="X42" s="63"/>
      <c r="Z42" s="351">
        <v>54</v>
      </c>
    </row>
    <row r="43" spans="1:26" ht="15">
      <c r="A43" s="28" t="s">
        <v>279</v>
      </c>
      <c r="B43" s="63" t="s">
        <v>750</v>
      </c>
      <c r="C43" s="3"/>
      <c r="D43" s="3"/>
      <c r="E43" s="9" t="s">
        <v>280</v>
      </c>
      <c r="F43" s="9" t="s">
        <v>280</v>
      </c>
      <c r="G43" s="9" t="s">
        <v>280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9"/>
      <c r="X43" s="63"/>
      <c r="Z43" s="351">
        <v>44</v>
      </c>
    </row>
    <row r="44" spans="1:26" ht="15">
      <c r="A44" s="28" t="s">
        <v>736</v>
      </c>
      <c r="B44" s="63" t="s">
        <v>153</v>
      </c>
      <c r="E44" s="9" t="s">
        <v>280</v>
      </c>
      <c r="F44" s="9" t="s">
        <v>280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9"/>
      <c r="X44" s="63"/>
      <c r="Z44" s="351">
        <v>100</v>
      </c>
    </row>
    <row r="45" spans="1:26" ht="15">
      <c r="A45" s="28" t="s">
        <v>737</v>
      </c>
      <c r="B45" s="206" t="s">
        <v>1665</v>
      </c>
      <c r="C45" s="3"/>
      <c r="D45" s="3"/>
      <c r="E45" s="9" t="s">
        <v>280</v>
      </c>
      <c r="F45" s="9" t="s">
        <v>280</v>
      </c>
      <c r="G45" s="9" t="s">
        <v>280</v>
      </c>
      <c r="H45" s="9" t="s">
        <v>280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299</v>
      </c>
      <c r="T45" s="278"/>
      <c r="U45" s="63"/>
      <c r="V45" s="289"/>
      <c r="W45" s="339"/>
      <c r="X45" s="63"/>
      <c r="Z45" s="351">
        <v>49</v>
      </c>
    </row>
    <row r="46" spans="1:26" ht="15">
      <c r="A46" s="28" t="s">
        <v>738</v>
      </c>
      <c r="B46" s="206" t="s">
        <v>1652</v>
      </c>
      <c r="C46" s="3"/>
      <c r="D46" s="3"/>
      <c r="E46" s="9" t="s">
        <v>280</v>
      </c>
      <c r="F46" s="9" t="s">
        <v>280</v>
      </c>
      <c r="G46" s="9" t="s">
        <v>280</v>
      </c>
      <c r="H46" s="9" t="s">
        <v>280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295</v>
      </c>
      <c r="T46" s="63"/>
      <c r="U46" s="63"/>
      <c r="V46" s="289"/>
      <c r="W46" s="339"/>
      <c r="X46" s="63"/>
      <c r="Z46" s="351">
        <v>24</v>
      </c>
    </row>
    <row r="47" spans="1:26" ht="15">
      <c r="A47" s="28" t="s">
        <v>740</v>
      </c>
      <c r="B47" s="63" t="s">
        <v>772</v>
      </c>
      <c r="C47" s="3"/>
      <c r="D47" s="3"/>
      <c r="E47" s="9" t="s">
        <v>280</v>
      </c>
      <c r="F47" s="9" t="s">
        <v>280</v>
      </c>
      <c r="G47" s="9" t="s">
        <v>280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9"/>
      <c r="X47" s="63"/>
      <c r="Z47" s="351">
        <v>11</v>
      </c>
    </row>
    <row r="48" spans="1:26" ht="15">
      <c r="A48" s="28" t="s">
        <v>746</v>
      </c>
      <c r="B48" s="63" t="s">
        <v>758</v>
      </c>
      <c r="C48" s="3"/>
      <c r="D48" s="3"/>
      <c r="E48" s="9" t="s">
        <v>280</v>
      </c>
      <c r="F48" s="9" t="s">
        <v>280</v>
      </c>
      <c r="G48" s="9" t="s">
        <v>280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9"/>
      <c r="X48" s="63"/>
      <c r="Z48" s="351">
        <v>91</v>
      </c>
    </row>
    <row r="49" spans="1:26" ht="15">
      <c r="A49" s="28" t="s">
        <v>748</v>
      </c>
      <c r="B49" s="63" t="s">
        <v>162</v>
      </c>
      <c r="E49" s="9" t="s">
        <v>280</v>
      </c>
      <c r="F49" s="9" t="s">
        <v>280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9"/>
      <c r="X49" s="63"/>
      <c r="Z49" s="351">
        <v>94</v>
      </c>
    </row>
    <row r="50" spans="1:26" ht="15">
      <c r="A50" s="28" t="s">
        <v>751</v>
      </c>
      <c r="B50" s="28" t="s">
        <v>734</v>
      </c>
      <c r="C50" s="3"/>
      <c r="D50" s="3"/>
      <c r="E50" s="9" t="s">
        <v>280</v>
      </c>
      <c r="F50" s="9" t="s">
        <v>280</v>
      </c>
      <c r="G50" s="9" t="s">
        <v>280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9"/>
      <c r="X50" s="63"/>
      <c r="Z50" s="351">
        <v>10</v>
      </c>
    </row>
    <row r="51" spans="1:26" ht="15">
      <c r="A51" s="28" t="s">
        <v>752</v>
      </c>
      <c r="B51" s="278" t="s">
        <v>2022</v>
      </c>
      <c r="C51" s="3"/>
      <c r="D51" s="3"/>
      <c r="E51" s="9" t="s">
        <v>280</v>
      </c>
      <c r="F51" s="9" t="s">
        <v>280</v>
      </c>
      <c r="G51" s="9" t="s">
        <v>280</v>
      </c>
      <c r="H51" s="9" t="s">
        <v>280</v>
      </c>
      <c r="I51" s="9" t="s">
        <v>280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283</v>
      </c>
      <c r="S51" s="216" t="s">
        <v>1755</v>
      </c>
      <c r="T51" s="219"/>
      <c r="U51" s="63"/>
      <c r="V51" s="289"/>
      <c r="W51" s="339"/>
      <c r="X51" s="63"/>
      <c r="Z51" s="351">
        <v>31</v>
      </c>
    </row>
    <row r="52" spans="1:26" ht="15">
      <c r="A52" s="28" t="s">
        <v>755</v>
      </c>
      <c r="B52" s="63" t="s">
        <v>754</v>
      </c>
      <c r="C52" s="3"/>
      <c r="D52" s="3"/>
      <c r="E52" s="9" t="s">
        <v>280</v>
      </c>
      <c r="F52" s="9" t="s">
        <v>280</v>
      </c>
      <c r="G52" s="9" t="s">
        <v>280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9"/>
      <c r="X52" s="63"/>
      <c r="Z52" s="351">
        <v>50</v>
      </c>
    </row>
    <row r="53" spans="1:26" ht="15">
      <c r="A53" s="28" t="s">
        <v>757</v>
      </c>
      <c r="B53" s="63" t="s">
        <v>770</v>
      </c>
      <c r="C53" s="3"/>
      <c r="D53" s="3"/>
      <c r="E53" s="9" t="s">
        <v>280</v>
      </c>
      <c r="F53" s="9" t="s">
        <v>280</v>
      </c>
      <c r="G53" s="9" t="s">
        <v>280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280</v>
      </c>
      <c r="N53" s="67">
        <f t="shared" si="1"/>
        <v>876</v>
      </c>
      <c r="T53" s="278"/>
      <c r="U53" s="63"/>
      <c r="V53" s="289"/>
      <c r="W53" s="339"/>
      <c r="X53" s="63"/>
      <c r="Z53" s="351">
        <v>98</v>
      </c>
    </row>
    <row r="54" spans="1:26" ht="15">
      <c r="A54" s="28" t="s">
        <v>762</v>
      </c>
      <c r="B54" s="63" t="s">
        <v>745</v>
      </c>
      <c r="C54" s="3"/>
      <c r="D54" s="3"/>
      <c r="E54" s="9" t="s">
        <v>280</v>
      </c>
      <c r="F54" s="9" t="s">
        <v>280</v>
      </c>
      <c r="G54" s="9" t="s">
        <v>280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280</v>
      </c>
      <c r="N54" s="67">
        <f t="shared" si="1"/>
        <v>866.39999999999986</v>
      </c>
      <c r="P54" t="s">
        <v>290</v>
      </c>
      <c r="T54" s="278"/>
      <c r="U54" s="63"/>
      <c r="V54" s="289"/>
      <c r="W54" s="339"/>
      <c r="X54" s="63"/>
      <c r="Z54" s="351">
        <v>92</v>
      </c>
    </row>
    <row r="55" spans="1:26" ht="15">
      <c r="A55" s="28" t="s">
        <v>766</v>
      </c>
      <c r="B55" s="206" t="s">
        <v>1660</v>
      </c>
      <c r="C55" s="3"/>
      <c r="D55" s="3"/>
      <c r="E55" s="9" t="s">
        <v>280</v>
      </c>
      <c r="F55" s="9" t="s">
        <v>280</v>
      </c>
      <c r="G55" s="9" t="s">
        <v>280</v>
      </c>
      <c r="H55" s="9" t="s">
        <v>280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9"/>
      <c r="X55" s="63"/>
      <c r="Z55" s="351">
        <v>81</v>
      </c>
    </row>
    <row r="56" spans="1:26" ht="15">
      <c r="A56" s="28" t="s">
        <v>767</v>
      </c>
      <c r="B56" s="63" t="s">
        <v>789</v>
      </c>
      <c r="C56" s="3"/>
      <c r="D56" s="3"/>
      <c r="E56" s="9" t="s">
        <v>280</v>
      </c>
      <c r="F56" s="9" t="s">
        <v>280</v>
      </c>
      <c r="G56" s="9" t="s">
        <v>280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9"/>
      <c r="X56" s="63"/>
      <c r="Z56" s="351">
        <v>66</v>
      </c>
    </row>
    <row r="57" spans="1:26" ht="15">
      <c r="A57" s="28" t="s">
        <v>768</v>
      </c>
      <c r="B57" s="206" t="s">
        <v>1657</v>
      </c>
      <c r="C57" s="3"/>
      <c r="D57" s="3"/>
      <c r="E57" s="9" t="s">
        <v>280</v>
      </c>
      <c r="F57" s="9" t="s">
        <v>280</v>
      </c>
      <c r="G57" s="9" t="s">
        <v>280</v>
      </c>
      <c r="H57" s="9" t="s">
        <v>280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9"/>
      <c r="X57" s="63"/>
      <c r="Z57" s="351">
        <v>97</v>
      </c>
    </row>
    <row r="58" spans="1:26" ht="15">
      <c r="A58" s="28" t="s">
        <v>774</v>
      </c>
      <c r="B58" s="206" t="s">
        <v>1658</v>
      </c>
      <c r="C58" s="3"/>
      <c r="D58" s="3"/>
      <c r="E58" s="9" t="s">
        <v>280</v>
      </c>
      <c r="F58" s="9" t="s">
        <v>280</v>
      </c>
      <c r="G58" s="9" t="s">
        <v>280</v>
      </c>
      <c r="H58" s="9" t="s">
        <v>280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9"/>
      <c r="X58" s="63"/>
      <c r="Z58" s="351">
        <v>22</v>
      </c>
    </row>
    <row r="59" spans="1:26" ht="15">
      <c r="A59" s="28" t="s">
        <v>782</v>
      </c>
      <c r="B59" s="63" t="s">
        <v>791</v>
      </c>
      <c r="C59" s="3"/>
      <c r="D59" s="3"/>
      <c r="E59" s="9" t="s">
        <v>280</v>
      </c>
      <c r="F59" s="9" t="s">
        <v>280</v>
      </c>
      <c r="G59" s="9" t="s">
        <v>280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9"/>
      <c r="X59" s="63"/>
      <c r="Z59" s="351">
        <v>33</v>
      </c>
    </row>
    <row r="60" spans="1:26" ht="15">
      <c r="A60" s="28" t="s">
        <v>786</v>
      </c>
      <c r="B60" s="63" t="s">
        <v>765</v>
      </c>
      <c r="C60" s="3"/>
      <c r="D60" s="3"/>
      <c r="E60" s="9" t="s">
        <v>280</v>
      </c>
      <c r="F60" s="9" t="s">
        <v>280</v>
      </c>
      <c r="G60" s="9" t="s">
        <v>280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9"/>
      <c r="X60" s="63"/>
      <c r="Z60" s="351">
        <v>12</v>
      </c>
    </row>
    <row r="61" spans="1:26" ht="15">
      <c r="A61" s="28" t="s">
        <v>787</v>
      </c>
      <c r="B61" s="206" t="s">
        <v>1659</v>
      </c>
      <c r="C61" s="3"/>
      <c r="D61" s="3"/>
      <c r="E61" s="9" t="s">
        <v>280</v>
      </c>
      <c r="F61" s="9" t="s">
        <v>280</v>
      </c>
      <c r="G61" s="9" t="s">
        <v>280</v>
      </c>
      <c r="H61" s="9" t="s">
        <v>280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9"/>
      <c r="X61" s="63"/>
      <c r="Z61" s="351">
        <v>72</v>
      </c>
    </row>
    <row r="62" spans="1:26" ht="15">
      <c r="A62" s="28" t="s">
        <v>788</v>
      </c>
      <c r="B62" s="63" t="s">
        <v>739</v>
      </c>
      <c r="C62" s="3"/>
      <c r="D62" s="3"/>
      <c r="E62" s="9" t="s">
        <v>280</v>
      </c>
      <c r="F62" s="9" t="s">
        <v>280</v>
      </c>
      <c r="G62" s="9" t="s">
        <v>280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9"/>
      <c r="X62" s="63"/>
      <c r="Z62" s="351">
        <v>19</v>
      </c>
    </row>
    <row r="63" spans="1:26" ht="15">
      <c r="A63" s="28" t="s">
        <v>794</v>
      </c>
      <c r="B63" s="63" t="s">
        <v>763</v>
      </c>
      <c r="C63" s="3"/>
      <c r="D63" s="3"/>
      <c r="E63" s="9" t="s">
        <v>280</v>
      </c>
      <c r="F63" s="9" t="s">
        <v>280</v>
      </c>
      <c r="G63" s="9" t="s">
        <v>280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9"/>
      <c r="X63" s="63"/>
      <c r="Z63" s="351">
        <v>27</v>
      </c>
    </row>
    <row r="64" spans="1:26" ht="15">
      <c r="A64" s="28" t="s">
        <v>795</v>
      </c>
      <c r="B64" s="206" t="s">
        <v>1667</v>
      </c>
      <c r="C64" s="3"/>
      <c r="D64" s="3"/>
      <c r="E64" s="9" t="s">
        <v>280</v>
      </c>
      <c r="F64" s="9" t="s">
        <v>280</v>
      </c>
      <c r="G64" s="9" t="s">
        <v>280</v>
      </c>
      <c r="H64" s="9" t="s">
        <v>280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9"/>
      <c r="X64" s="63"/>
      <c r="Z64" s="351">
        <v>65</v>
      </c>
    </row>
    <row r="65" spans="1:26" ht="15">
      <c r="A65" s="28" t="s">
        <v>796</v>
      </c>
      <c r="B65" s="63" t="s">
        <v>3429</v>
      </c>
      <c r="C65" s="3"/>
      <c r="D65" s="3"/>
      <c r="E65" s="9" t="s">
        <v>280</v>
      </c>
      <c r="F65" s="9" t="s">
        <v>280</v>
      </c>
      <c r="G65" s="9" t="s">
        <v>280</v>
      </c>
      <c r="H65" s="9" t="s">
        <v>280</v>
      </c>
      <c r="I65" s="9" t="s">
        <v>280</v>
      </c>
      <c r="J65" s="9" t="s">
        <v>280</v>
      </c>
      <c r="K65" s="9" t="s">
        <v>280</v>
      </c>
      <c r="L65" s="217">
        <v>699.9</v>
      </c>
      <c r="N65" s="67">
        <f t="shared" si="1"/>
        <v>699.9</v>
      </c>
      <c r="P65" t="s">
        <v>294</v>
      </c>
      <c r="T65" s="63"/>
      <c r="U65" s="63"/>
      <c r="V65" s="270"/>
      <c r="W65" s="339"/>
      <c r="X65" s="63"/>
      <c r="Z65" s="351">
        <v>13</v>
      </c>
    </row>
    <row r="66" spans="1:26" ht="15">
      <c r="A66" s="28" t="s">
        <v>798</v>
      </c>
      <c r="B66" s="28" t="s">
        <v>729</v>
      </c>
      <c r="C66" s="3"/>
      <c r="D66" s="3"/>
      <c r="E66" s="9" t="s">
        <v>280</v>
      </c>
      <c r="F66" s="9" t="s">
        <v>280</v>
      </c>
      <c r="G66" s="9" t="s">
        <v>280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9"/>
      <c r="X66" s="63"/>
      <c r="Z66" s="351">
        <v>28</v>
      </c>
    </row>
    <row r="67" spans="1:26" ht="15">
      <c r="A67" s="28" t="s">
        <v>799</v>
      </c>
      <c r="B67" s="63" t="s">
        <v>756</v>
      </c>
      <c r="C67" s="3"/>
      <c r="D67" s="3"/>
      <c r="E67" s="9" t="s">
        <v>280</v>
      </c>
      <c r="F67" s="9" t="s">
        <v>280</v>
      </c>
      <c r="G67" s="9" t="s">
        <v>280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9"/>
      <c r="X67" s="63"/>
      <c r="Z67" s="351">
        <v>48</v>
      </c>
    </row>
    <row r="68" spans="1:26" ht="15">
      <c r="A68" s="28" t="s">
        <v>800</v>
      </c>
      <c r="B68" s="206" t="s">
        <v>1661</v>
      </c>
      <c r="C68" s="3"/>
      <c r="D68" s="3"/>
      <c r="E68" s="9" t="s">
        <v>280</v>
      </c>
      <c r="F68" s="9" t="s">
        <v>280</v>
      </c>
      <c r="G68" s="9" t="s">
        <v>280</v>
      </c>
      <c r="H68" s="9" t="s">
        <v>280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9"/>
      <c r="X68" s="63"/>
      <c r="Z68" s="351">
        <v>40</v>
      </c>
    </row>
    <row r="69" spans="1:26" ht="15">
      <c r="A69" s="28" t="s">
        <v>803</v>
      </c>
      <c r="B69" s="63" t="s">
        <v>783</v>
      </c>
      <c r="C69" s="3"/>
      <c r="D69" s="3"/>
      <c r="E69" s="9" t="s">
        <v>280</v>
      </c>
      <c r="F69" s="9" t="s">
        <v>280</v>
      </c>
      <c r="G69" s="9" t="s">
        <v>280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9"/>
      <c r="X69" s="63"/>
      <c r="Z69" s="351">
        <v>57</v>
      </c>
    </row>
    <row r="70" spans="1:26" ht="15">
      <c r="A70" s="28" t="s">
        <v>899</v>
      </c>
      <c r="B70" s="63" t="s">
        <v>764</v>
      </c>
      <c r="C70" s="3"/>
      <c r="D70" s="3"/>
      <c r="E70" s="9" t="s">
        <v>280</v>
      </c>
      <c r="F70" s="9" t="s">
        <v>280</v>
      </c>
      <c r="G70" s="9" t="s">
        <v>280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9"/>
      <c r="X70" s="63"/>
      <c r="Z70" s="351">
        <v>41</v>
      </c>
    </row>
    <row r="71" spans="1:26" ht="15">
      <c r="A71" s="28" t="s">
        <v>900</v>
      </c>
      <c r="B71" s="206" t="s">
        <v>1664</v>
      </c>
      <c r="C71" s="3"/>
      <c r="D71" s="3"/>
      <c r="E71" s="9" t="s">
        <v>280</v>
      </c>
      <c r="F71" s="9" t="s">
        <v>280</v>
      </c>
      <c r="G71" s="9" t="s">
        <v>280</v>
      </c>
      <c r="H71" s="9" t="s">
        <v>280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9"/>
      <c r="X71" s="63"/>
      <c r="Z71" s="351">
        <v>85</v>
      </c>
    </row>
    <row r="72" spans="1:26" ht="15">
      <c r="A72" s="28" t="s">
        <v>901</v>
      </c>
      <c r="B72" s="278" t="s">
        <v>4565</v>
      </c>
      <c r="C72" s="3"/>
      <c r="D72" s="3"/>
      <c r="E72" s="9" t="s">
        <v>280</v>
      </c>
      <c r="F72" s="9" t="s">
        <v>280</v>
      </c>
      <c r="G72" s="9" t="s">
        <v>280</v>
      </c>
      <c r="H72" s="9" t="s">
        <v>280</v>
      </c>
      <c r="I72" s="9" t="s">
        <v>280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290</v>
      </c>
      <c r="T72" s="63"/>
      <c r="U72" s="63"/>
      <c r="V72" s="289"/>
      <c r="W72" s="339"/>
      <c r="X72" s="63"/>
      <c r="Z72" s="351">
        <v>96</v>
      </c>
    </row>
    <row r="73" spans="1:26" ht="15">
      <c r="A73" s="28" t="s">
        <v>902</v>
      </c>
      <c r="B73" s="63" t="s">
        <v>3404</v>
      </c>
      <c r="C73" s="3"/>
      <c r="D73" s="3"/>
      <c r="E73" s="9" t="s">
        <v>280</v>
      </c>
      <c r="F73" s="9" t="s">
        <v>280</v>
      </c>
      <c r="G73" s="9" t="s">
        <v>280</v>
      </c>
      <c r="H73" s="9" t="s">
        <v>280</v>
      </c>
      <c r="I73" s="9" t="s">
        <v>280</v>
      </c>
      <c r="J73" s="9" t="s">
        <v>280</v>
      </c>
      <c r="K73" s="9" t="s">
        <v>280</v>
      </c>
      <c r="L73" s="217">
        <v>622.70000000000005</v>
      </c>
      <c r="N73" s="67">
        <f t="shared" si="1"/>
        <v>622.70000000000005</v>
      </c>
      <c r="P73" t="s">
        <v>295</v>
      </c>
      <c r="T73" s="278"/>
      <c r="U73" s="63"/>
      <c r="V73" s="288"/>
      <c r="W73" s="339"/>
      <c r="X73" s="63"/>
      <c r="Z73" s="351">
        <v>34</v>
      </c>
    </row>
    <row r="74" spans="1:26" ht="15">
      <c r="A74" s="28" t="s">
        <v>903</v>
      </c>
      <c r="B74" s="278" t="s">
        <v>2040</v>
      </c>
      <c r="C74" s="3"/>
      <c r="D74" s="3"/>
      <c r="E74" s="9" t="s">
        <v>280</v>
      </c>
      <c r="F74" s="9" t="s">
        <v>280</v>
      </c>
      <c r="G74" s="9" t="s">
        <v>280</v>
      </c>
      <c r="H74" s="9" t="s">
        <v>280</v>
      </c>
      <c r="I74" s="9" t="s">
        <v>280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9"/>
      <c r="X74" s="63"/>
      <c r="Z74" s="351">
        <v>20</v>
      </c>
    </row>
    <row r="75" spans="1:26" ht="15">
      <c r="A75" s="28" t="s">
        <v>904</v>
      </c>
      <c r="B75" s="63" t="s">
        <v>3402</v>
      </c>
      <c r="C75" s="3"/>
      <c r="D75" s="3"/>
      <c r="E75" s="9" t="s">
        <v>280</v>
      </c>
      <c r="F75" s="9" t="s">
        <v>280</v>
      </c>
      <c r="G75" s="9" t="s">
        <v>280</v>
      </c>
      <c r="H75" s="9" t="s">
        <v>280</v>
      </c>
      <c r="I75" s="9" t="s">
        <v>280</v>
      </c>
      <c r="J75" s="9" t="s">
        <v>280</v>
      </c>
      <c r="K75" s="9" t="s">
        <v>280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9"/>
      <c r="X75" s="63"/>
      <c r="Z75" s="351">
        <v>87</v>
      </c>
    </row>
    <row r="76" spans="1:26" ht="15">
      <c r="A76" s="28" t="s">
        <v>905</v>
      </c>
      <c r="B76" s="63" t="s">
        <v>164</v>
      </c>
      <c r="E76" s="9" t="s">
        <v>280</v>
      </c>
      <c r="F76" s="9" t="s">
        <v>280</v>
      </c>
      <c r="G76" s="217">
        <v>601.19999999999993</v>
      </c>
      <c r="H76" s="9" t="s">
        <v>280</v>
      </c>
      <c r="I76" s="9" t="s">
        <v>280</v>
      </c>
      <c r="J76" s="9">
        <v>0</v>
      </c>
      <c r="K76" s="9">
        <v>0</v>
      </c>
      <c r="L76" s="9" t="s">
        <v>280</v>
      </c>
      <c r="N76" s="67">
        <f t="shared" si="2"/>
        <v>601.19999999999993</v>
      </c>
      <c r="P76" t="s">
        <v>286</v>
      </c>
      <c r="R76" s="3"/>
      <c r="T76" s="63"/>
      <c r="U76" s="63"/>
      <c r="V76" s="270"/>
      <c r="W76" s="339"/>
      <c r="X76" s="63"/>
      <c r="Z76" s="351">
        <v>70</v>
      </c>
    </row>
    <row r="77" spans="1:26" ht="15">
      <c r="A77" s="28" t="s">
        <v>906</v>
      </c>
      <c r="B77" s="63" t="s">
        <v>3417</v>
      </c>
      <c r="C77" s="3"/>
      <c r="D77" s="3"/>
      <c r="E77" s="9" t="s">
        <v>280</v>
      </c>
      <c r="F77" s="9" t="s">
        <v>280</v>
      </c>
      <c r="G77" s="9" t="s">
        <v>280</v>
      </c>
      <c r="H77" s="9" t="s">
        <v>280</v>
      </c>
      <c r="I77" s="9" t="s">
        <v>280</v>
      </c>
      <c r="J77" s="9" t="s">
        <v>280</v>
      </c>
      <c r="K77" s="9" t="s">
        <v>280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9"/>
      <c r="X77" s="63"/>
      <c r="Z77" s="351">
        <v>71</v>
      </c>
    </row>
    <row r="78" spans="1:26" ht="15">
      <c r="A78" s="28" t="s">
        <v>907</v>
      </c>
      <c r="B78" s="63" t="s">
        <v>749</v>
      </c>
      <c r="C78" s="3"/>
      <c r="D78" s="3"/>
      <c r="E78" s="9" t="s">
        <v>280</v>
      </c>
      <c r="F78" s="9" t="s">
        <v>280</v>
      </c>
      <c r="G78" s="9" t="s">
        <v>280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9"/>
      <c r="X78" s="63"/>
      <c r="Z78" s="351">
        <v>47</v>
      </c>
    </row>
    <row r="79" spans="1:26" ht="15">
      <c r="A79" s="28" t="s">
        <v>908</v>
      </c>
      <c r="B79" s="63" t="s">
        <v>3401</v>
      </c>
      <c r="C79" s="3"/>
      <c r="D79" s="3"/>
      <c r="E79" s="9" t="s">
        <v>280</v>
      </c>
      <c r="F79" s="9" t="s">
        <v>280</v>
      </c>
      <c r="G79" s="9" t="s">
        <v>280</v>
      </c>
      <c r="H79" s="9" t="s">
        <v>280</v>
      </c>
      <c r="I79" s="9" t="s">
        <v>280</v>
      </c>
      <c r="J79" s="9" t="s">
        <v>280</v>
      </c>
      <c r="K79" s="9" t="s">
        <v>280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9"/>
      <c r="X79" s="63"/>
      <c r="Z79" s="351">
        <v>31</v>
      </c>
    </row>
    <row r="80" spans="1:26" ht="15">
      <c r="A80" s="28" t="s">
        <v>909</v>
      </c>
      <c r="B80" s="278" t="s">
        <v>2038</v>
      </c>
      <c r="C80" s="3"/>
      <c r="D80" s="3"/>
      <c r="E80" s="9" t="s">
        <v>280</v>
      </c>
      <c r="F80" s="9" t="s">
        <v>280</v>
      </c>
      <c r="G80" s="9" t="s">
        <v>280</v>
      </c>
      <c r="H80" s="9" t="s">
        <v>280</v>
      </c>
      <c r="I80" s="9" t="s">
        <v>280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9"/>
      <c r="X80" s="63"/>
      <c r="Z80" s="351">
        <v>76</v>
      </c>
    </row>
    <row r="81" spans="1:26" ht="15">
      <c r="A81" s="28" t="s">
        <v>910</v>
      </c>
      <c r="B81" s="206" t="s">
        <v>1649</v>
      </c>
      <c r="C81" s="3"/>
      <c r="D81" s="3"/>
      <c r="E81" s="9" t="s">
        <v>280</v>
      </c>
      <c r="F81" s="9" t="s">
        <v>280</v>
      </c>
      <c r="G81" s="9" t="s">
        <v>280</v>
      </c>
      <c r="H81" s="9" t="s">
        <v>280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9"/>
      <c r="X81" s="63"/>
      <c r="Z81" s="351">
        <v>5</v>
      </c>
    </row>
    <row r="82" spans="1:26" ht="15">
      <c r="A82" s="28" t="s">
        <v>911</v>
      </c>
      <c r="B82" s="206" t="s">
        <v>1648</v>
      </c>
      <c r="C82" s="3"/>
      <c r="D82" s="3"/>
      <c r="E82" s="9" t="s">
        <v>280</v>
      </c>
      <c r="F82" s="9" t="s">
        <v>280</v>
      </c>
      <c r="G82" s="9" t="s">
        <v>280</v>
      </c>
      <c r="H82" s="9" t="s">
        <v>280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9"/>
      <c r="X82" s="63"/>
      <c r="Z82" s="351">
        <v>93</v>
      </c>
    </row>
    <row r="83" spans="1:26" ht="15">
      <c r="A83" s="28" t="s">
        <v>912</v>
      </c>
      <c r="B83" s="278" t="s">
        <v>2039</v>
      </c>
      <c r="C83" s="3"/>
      <c r="D83" s="3"/>
      <c r="E83" s="9" t="s">
        <v>280</v>
      </c>
      <c r="F83" s="9" t="s">
        <v>280</v>
      </c>
      <c r="G83" s="9" t="s">
        <v>280</v>
      </c>
      <c r="H83" s="9" t="s">
        <v>280</v>
      </c>
      <c r="I83" s="9" t="s">
        <v>280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9"/>
      <c r="X83" s="63"/>
      <c r="Z83" s="351">
        <v>68</v>
      </c>
    </row>
    <row r="84" spans="1:26" ht="15">
      <c r="A84" s="28" t="s">
        <v>913</v>
      </c>
      <c r="B84" s="206" t="s">
        <v>1662</v>
      </c>
      <c r="C84" s="3"/>
      <c r="D84" s="3"/>
      <c r="E84" s="9" t="s">
        <v>280</v>
      </c>
      <c r="F84" s="9" t="s">
        <v>280</v>
      </c>
      <c r="G84" s="9" t="s">
        <v>280</v>
      </c>
      <c r="H84" s="9" t="s">
        <v>280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9"/>
      <c r="X84" s="63"/>
      <c r="Z84" s="351">
        <v>84</v>
      </c>
    </row>
    <row r="85" spans="1:26" ht="15">
      <c r="A85" s="28" t="s">
        <v>914</v>
      </c>
      <c r="B85" s="28" t="s">
        <v>735</v>
      </c>
      <c r="C85" s="3"/>
      <c r="D85" s="3"/>
      <c r="E85" s="9" t="s">
        <v>280</v>
      </c>
      <c r="F85" s="9" t="s">
        <v>280</v>
      </c>
      <c r="G85" s="9" t="s">
        <v>280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9"/>
      <c r="X85" s="63"/>
      <c r="Z85" s="351">
        <v>18</v>
      </c>
    </row>
    <row r="86" spans="1:26" ht="15">
      <c r="A86" s="28" t="s">
        <v>915</v>
      </c>
      <c r="B86" s="63" t="s">
        <v>3426</v>
      </c>
      <c r="C86" s="3"/>
      <c r="D86" s="3"/>
      <c r="E86" s="9" t="s">
        <v>280</v>
      </c>
      <c r="F86" s="9" t="s">
        <v>280</v>
      </c>
      <c r="G86" s="9" t="s">
        <v>280</v>
      </c>
      <c r="H86" s="9" t="s">
        <v>280</v>
      </c>
      <c r="I86" s="9" t="s">
        <v>280</v>
      </c>
      <c r="J86" s="9" t="s">
        <v>280</v>
      </c>
      <c r="K86" s="9" t="s">
        <v>280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9"/>
      <c r="X86" s="63"/>
      <c r="Z86" s="351">
        <v>1</v>
      </c>
    </row>
    <row r="87" spans="1:26" ht="15">
      <c r="A87" s="28" t="s">
        <v>916</v>
      </c>
      <c r="B87" s="63" t="s">
        <v>785</v>
      </c>
      <c r="C87" s="3"/>
      <c r="D87" s="3"/>
      <c r="E87" s="9" t="s">
        <v>280</v>
      </c>
      <c r="F87" s="9" t="s">
        <v>280</v>
      </c>
      <c r="G87" s="9" t="s">
        <v>280</v>
      </c>
      <c r="H87" s="217">
        <v>495.2</v>
      </c>
      <c r="I87" s="9" t="s">
        <v>280</v>
      </c>
      <c r="J87" s="9">
        <v>0</v>
      </c>
      <c r="K87" s="9">
        <v>0</v>
      </c>
      <c r="L87" s="9" t="s">
        <v>280</v>
      </c>
      <c r="N87" s="67">
        <f t="shared" si="2"/>
        <v>495.2</v>
      </c>
      <c r="P87" t="s">
        <v>289</v>
      </c>
      <c r="T87" s="278"/>
      <c r="U87" s="63"/>
      <c r="V87" s="289"/>
      <c r="W87" s="339"/>
      <c r="X87" s="63"/>
      <c r="Z87" s="351">
        <v>63</v>
      </c>
    </row>
    <row r="88" spans="1:26" ht="15">
      <c r="A88" s="28" t="s">
        <v>917</v>
      </c>
      <c r="B88" s="63" t="s">
        <v>3399</v>
      </c>
      <c r="C88" s="3"/>
      <c r="D88" s="3"/>
      <c r="E88" s="9" t="s">
        <v>280</v>
      </c>
      <c r="F88" s="9" t="s">
        <v>280</v>
      </c>
      <c r="G88" s="9" t="s">
        <v>280</v>
      </c>
      <c r="H88" s="9" t="s">
        <v>280</v>
      </c>
      <c r="I88" s="9" t="s">
        <v>280</v>
      </c>
      <c r="J88" s="9" t="s">
        <v>280</v>
      </c>
      <c r="K88" s="9" t="s">
        <v>280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9"/>
      <c r="X88" s="63"/>
      <c r="Z88" s="351">
        <v>67</v>
      </c>
    </row>
    <row r="89" spans="1:26" ht="15">
      <c r="A89" s="28" t="s">
        <v>918</v>
      </c>
      <c r="B89" s="278" t="s">
        <v>2042</v>
      </c>
      <c r="C89" s="3"/>
      <c r="D89" s="3"/>
      <c r="E89" s="9" t="s">
        <v>280</v>
      </c>
      <c r="F89" s="9" t="s">
        <v>280</v>
      </c>
      <c r="G89" s="9" t="s">
        <v>280</v>
      </c>
      <c r="H89" s="9" t="s">
        <v>280</v>
      </c>
      <c r="I89" s="9" t="s">
        <v>280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9"/>
      <c r="X89" s="63"/>
      <c r="Z89" s="351">
        <v>60</v>
      </c>
    </row>
    <row r="90" spans="1:26" ht="15">
      <c r="A90" s="28" t="s">
        <v>919</v>
      </c>
      <c r="B90" s="63" t="s">
        <v>3413</v>
      </c>
      <c r="C90" s="3"/>
      <c r="D90" s="3"/>
      <c r="E90" s="9" t="s">
        <v>280</v>
      </c>
      <c r="F90" s="9" t="s">
        <v>280</v>
      </c>
      <c r="G90" s="9" t="s">
        <v>280</v>
      </c>
      <c r="H90" s="9" t="s">
        <v>280</v>
      </c>
      <c r="I90" s="9" t="s">
        <v>280</v>
      </c>
      <c r="J90" s="9" t="s">
        <v>280</v>
      </c>
      <c r="K90" s="9" t="s">
        <v>280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9"/>
      <c r="X90" s="63"/>
      <c r="Z90" s="351">
        <v>37</v>
      </c>
    </row>
    <row r="91" spans="1:26" ht="15">
      <c r="A91" s="28" t="s">
        <v>920</v>
      </c>
      <c r="B91" s="278" t="s">
        <v>2065</v>
      </c>
      <c r="C91" s="3"/>
      <c r="D91" s="3"/>
      <c r="E91" s="9" t="s">
        <v>280</v>
      </c>
      <c r="F91" s="9" t="s">
        <v>280</v>
      </c>
      <c r="G91" s="9" t="s">
        <v>280</v>
      </c>
      <c r="H91" s="9" t="s">
        <v>280</v>
      </c>
      <c r="I91" s="9" t="s">
        <v>280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9"/>
      <c r="X91" s="63"/>
      <c r="Z91" s="351">
        <v>52</v>
      </c>
    </row>
    <row r="92" spans="1:26" ht="15">
      <c r="A92" s="28" t="s">
        <v>921</v>
      </c>
      <c r="B92" s="63" t="s">
        <v>3408</v>
      </c>
      <c r="C92" s="3"/>
      <c r="D92" s="3"/>
      <c r="E92" s="9" t="s">
        <v>280</v>
      </c>
      <c r="F92" s="9" t="s">
        <v>280</v>
      </c>
      <c r="G92" s="9" t="s">
        <v>280</v>
      </c>
      <c r="H92" s="9" t="s">
        <v>280</v>
      </c>
      <c r="I92" s="9" t="s">
        <v>280</v>
      </c>
      <c r="J92" s="9" t="s">
        <v>280</v>
      </c>
      <c r="K92" s="9" t="s">
        <v>280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9"/>
      <c r="X92" s="63"/>
      <c r="Z92" s="351">
        <v>29</v>
      </c>
    </row>
    <row r="93" spans="1:26" s="39" customFormat="1" ht="15.75">
      <c r="A93" s="28" t="s">
        <v>922</v>
      </c>
      <c r="B93" s="63" t="s">
        <v>3405</v>
      </c>
      <c r="C93" s="3"/>
      <c r="D93" s="3"/>
      <c r="E93" s="9" t="s">
        <v>280</v>
      </c>
      <c r="F93" s="9" t="s">
        <v>280</v>
      </c>
      <c r="G93" s="9" t="s">
        <v>280</v>
      </c>
      <c r="H93" s="9" t="s">
        <v>280</v>
      </c>
      <c r="I93" s="9" t="s">
        <v>280</v>
      </c>
      <c r="J93" s="9" t="s">
        <v>280</v>
      </c>
      <c r="K93" s="9" t="s">
        <v>280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9"/>
      <c r="X93" s="63"/>
      <c r="Z93" s="351">
        <v>73</v>
      </c>
    </row>
    <row r="94" spans="1:26" s="28" customFormat="1" ht="15">
      <c r="A94" s="28" t="s">
        <v>923</v>
      </c>
      <c r="B94" s="63" t="s">
        <v>3398</v>
      </c>
      <c r="C94" s="3"/>
      <c r="D94" s="3"/>
      <c r="E94" s="9" t="s">
        <v>280</v>
      </c>
      <c r="F94" s="9" t="s">
        <v>280</v>
      </c>
      <c r="G94" s="9" t="s">
        <v>280</v>
      </c>
      <c r="H94" s="9" t="s">
        <v>280</v>
      </c>
      <c r="I94" s="9" t="s">
        <v>280</v>
      </c>
      <c r="J94" s="9" t="s">
        <v>280</v>
      </c>
      <c r="K94" s="9" t="s">
        <v>280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9"/>
      <c r="X94" s="63"/>
      <c r="Z94" s="351">
        <v>35</v>
      </c>
    </row>
    <row r="95" spans="1:26" s="28" customFormat="1" ht="15">
      <c r="A95" s="28" t="s">
        <v>924</v>
      </c>
      <c r="B95" s="63" t="s">
        <v>775</v>
      </c>
      <c r="C95" s="3"/>
      <c r="D95" s="3"/>
      <c r="E95" s="9" t="s">
        <v>280</v>
      </c>
      <c r="F95" s="9" t="s">
        <v>280</v>
      </c>
      <c r="G95" s="9" t="s">
        <v>280</v>
      </c>
      <c r="H95" s="9">
        <v>417</v>
      </c>
      <c r="I95" s="9" t="s">
        <v>280</v>
      </c>
      <c r="J95" s="9">
        <v>0</v>
      </c>
      <c r="K95" s="9">
        <v>0</v>
      </c>
      <c r="L95" s="9" t="s">
        <v>280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9"/>
      <c r="X95" s="63"/>
      <c r="Z95" s="351">
        <v>14</v>
      </c>
    </row>
    <row r="96" spans="1:26" s="28" customFormat="1" ht="15">
      <c r="A96" s="28" t="s">
        <v>925</v>
      </c>
      <c r="B96" s="278" t="s">
        <v>2172</v>
      </c>
      <c r="C96" s="3"/>
      <c r="D96" s="3"/>
      <c r="E96" s="9" t="s">
        <v>280</v>
      </c>
      <c r="F96" s="9" t="s">
        <v>280</v>
      </c>
      <c r="G96" s="9" t="s">
        <v>280</v>
      </c>
      <c r="H96" s="9" t="s">
        <v>280</v>
      </c>
      <c r="I96" s="9" t="s">
        <v>280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9"/>
      <c r="X96" s="63"/>
      <c r="Z96" s="351">
        <v>3</v>
      </c>
    </row>
    <row r="97" spans="1:26" s="28" customFormat="1" ht="15">
      <c r="A97" s="28" t="s">
        <v>926</v>
      </c>
      <c r="B97" s="206" t="s">
        <v>1666</v>
      </c>
      <c r="C97" s="3"/>
      <c r="D97" s="3"/>
      <c r="E97" s="9" t="s">
        <v>280</v>
      </c>
      <c r="F97" s="9" t="s">
        <v>280</v>
      </c>
      <c r="G97" s="9" t="s">
        <v>280</v>
      </c>
      <c r="H97" s="9" t="s">
        <v>280</v>
      </c>
      <c r="I97" s="9">
        <v>414.40000000000003</v>
      </c>
      <c r="J97" s="9">
        <v>0</v>
      </c>
      <c r="K97" s="9">
        <v>0</v>
      </c>
      <c r="L97" s="9" t="s">
        <v>280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9"/>
      <c r="X97" s="63"/>
      <c r="Z97" s="351">
        <v>2</v>
      </c>
    </row>
    <row r="98" spans="1:26" s="28" customFormat="1" ht="15">
      <c r="A98" s="28" t="s">
        <v>927</v>
      </c>
      <c r="B98" s="278" t="s">
        <v>2025</v>
      </c>
      <c r="C98" s="3"/>
      <c r="D98" s="3"/>
      <c r="E98" s="9" t="s">
        <v>280</v>
      </c>
      <c r="F98" s="9" t="s">
        <v>280</v>
      </c>
      <c r="G98" s="9" t="s">
        <v>280</v>
      </c>
      <c r="H98" s="9" t="s">
        <v>280</v>
      </c>
      <c r="I98" s="9" t="s">
        <v>280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9"/>
      <c r="X98" s="63"/>
      <c r="Z98" s="351">
        <v>32</v>
      </c>
    </row>
    <row r="99" spans="1:26" s="28" customFormat="1" ht="15">
      <c r="A99" s="28" t="s">
        <v>928</v>
      </c>
      <c r="B99" s="278" t="s">
        <v>3397</v>
      </c>
      <c r="C99" s="3"/>
      <c r="D99" s="3"/>
      <c r="E99" s="9" t="s">
        <v>280</v>
      </c>
      <c r="F99" s="9" t="s">
        <v>280</v>
      </c>
      <c r="G99" s="9" t="s">
        <v>280</v>
      </c>
      <c r="H99" s="9" t="s">
        <v>280</v>
      </c>
      <c r="I99" s="9" t="s">
        <v>280</v>
      </c>
      <c r="J99" s="9" t="s">
        <v>280</v>
      </c>
      <c r="K99" s="9" t="s">
        <v>280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9"/>
      <c r="X99" s="63"/>
      <c r="Z99" s="351">
        <v>88</v>
      </c>
    </row>
    <row r="100" spans="1:26" s="28" customFormat="1" ht="15">
      <c r="A100" s="28" t="s">
        <v>929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280</v>
      </c>
      <c r="H100" s="9" t="s">
        <v>280</v>
      </c>
      <c r="I100" s="9" t="s">
        <v>280</v>
      </c>
      <c r="J100" s="9">
        <v>0</v>
      </c>
      <c r="K100" s="9">
        <v>0</v>
      </c>
      <c r="L100" s="9" t="s">
        <v>280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9"/>
      <c r="X100" s="63"/>
      <c r="Z100" s="351">
        <v>59</v>
      </c>
    </row>
    <row r="101" spans="1:26" s="28" customFormat="1" ht="15">
      <c r="A101" s="28" t="s">
        <v>930</v>
      </c>
      <c r="B101" s="278" t="s">
        <v>2021</v>
      </c>
      <c r="C101" s="3"/>
      <c r="D101" s="3"/>
      <c r="E101" s="9" t="s">
        <v>280</v>
      </c>
      <c r="F101" s="9" t="s">
        <v>280</v>
      </c>
      <c r="G101" s="9" t="s">
        <v>280</v>
      </c>
      <c r="H101" s="9" t="s">
        <v>280</v>
      </c>
      <c r="I101" s="9" t="s">
        <v>280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9"/>
      <c r="X101" s="63"/>
      <c r="Z101" s="351">
        <v>53</v>
      </c>
    </row>
    <row r="102" spans="1:26" s="28" customFormat="1" ht="15">
      <c r="A102" s="28" t="s">
        <v>931</v>
      </c>
      <c r="B102" s="278" t="s">
        <v>2017</v>
      </c>
      <c r="C102" s="3"/>
      <c r="D102" s="3"/>
      <c r="E102" s="9" t="s">
        <v>280</v>
      </c>
      <c r="F102" s="9" t="s">
        <v>280</v>
      </c>
      <c r="G102" s="9" t="s">
        <v>280</v>
      </c>
      <c r="H102" s="9" t="s">
        <v>280</v>
      </c>
      <c r="I102" s="9" t="s">
        <v>280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9"/>
      <c r="X102" s="63"/>
      <c r="Z102" s="351">
        <v>6</v>
      </c>
    </row>
    <row r="103" spans="1:26" s="28" customFormat="1" ht="15">
      <c r="A103" s="28" t="s">
        <v>932</v>
      </c>
      <c r="B103" s="63" t="s">
        <v>3416</v>
      </c>
      <c r="C103" s="3"/>
      <c r="D103" s="3"/>
      <c r="E103" s="9" t="s">
        <v>280</v>
      </c>
      <c r="F103" s="9" t="s">
        <v>280</v>
      </c>
      <c r="G103" s="9" t="s">
        <v>280</v>
      </c>
      <c r="H103" s="9" t="s">
        <v>280</v>
      </c>
      <c r="I103" s="9" t="s">
        <v>280</v>
      </c>
      <c r="J103" s="9" t="s">
        <v>280</v>
      </c>
      <c r="K103" s="9" t="s">
        <v>280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9"/>
      <c r="X103" s="63"/>
      <c r="Z103" s="351">
        <v>38</v>
      </c>
    </row>
    <row r="104" spans="1:26" s="28" customFormat="1" ht="15">
      <c r="A104" s="28" t="s">
        <v>933</v>
      </c>
      <c r="B104" s="63" t="s">
        <v>3403</v>
      </c>
      <c r="C104" s="3"/>
      <c r="D104" s="3"/>
      <c r="E104" s="9" t="s">
        <v>280</v>
      </c>
      <c r="F104" s="9" t="s">
        <v>280</v>
      </c>
      <c r="G104" s="9" t="s">
        <v>280</v>
      </c>
      <c r="H104" s="9" t="s">
        <v>280</v>
      </c>
      <c r="I104" s="9" t="s">
        <v>280</v>
      </c>
      <c r="J104" s="9" t="s">
        <v>280</v>
      </c>
      <c r="K104" s="9" t="s">
        <v>280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9"/>
      <c r="X104" s="63"/>
      <c r="Z104" s="351">
        <v>76</v>
      </c>
    </row>
    <row r="105" spans="1:26" s="28" customFormat="1" ht="15">
      <c r="A105" s="28" t="s">
        <v>934</v>
      </c>
      <c r="B105" s="278" t="s">
        <v>2026</v>
      </c>
      <c r="C105" s="3"/>
      <c r="D105" s="3"/>
      <c r="E105" s="9" t="s">
        <v>280</v>
      </c>
      <c r="F105" s="9" t="s">
        <v>280</v>
      </c>
      <c r="G105" s="9" t="s">
        <v>280</v>
      </c>
      <c r="H105" s="9" t="s">
        <v>280</v>
      </c>
      <c r="I105" s="9" t="s">
        <v>280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9"/>
      <c r="X105" s="63"/>
      <c r="Z105" s="351">
        <v>83</v>
      </c>
    </row>
    <row r="106" spans="1:26" s="28" customFormat="1" ht="15">
      <c r="A106" s="28" t="s">
        <v>935</v>
      </c>
      <c r="B106" s="278" t="s">
        <v>2033</v>
      </c>
      <c r="C106" s="3"/>
      <c r="D106" s="3"/>
      <c r="E106" s="9" t="s">
        <v>280</v>
      </c>
      <c r="F106" s="9" t="s">
        <v>280</v>
      </c>
      <c r="G106" s="9" t="s">
        <v>280</v>
      </c>
      <c r="H106" s="9" t="s">
        <v>280</v>
      </c>
      <c r="I106" s="9" t="s">
        <v>280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9"/>
      <c r="X106" s="63"/>
      <c r="Z106" s="351">
        <v>27</v>
      </c>
    </row>
    <row r="107" spans="1:26" s="28" customFormat="1" ht="15">
      <c r="A107" s="28" t="s">
        <v>936</v>
      </c>
      <c r="B107" s="63" t="s">
        <v>3425</v>
      </c>
      <c r="C107" s="3"/>
      <c r="D107" s="3"/>
      <c r="E107" s="9" t="s">
        <v>280</v>
      </c>
      <c r="F107" s="9" t="s">
        <v>280</v>
      </c>
      <c r="G107" s="9" t="s">
        <v>280</v>
      </c>
      <c r="H107" s="9" t="s">
        <v>280</v>
      </c>
      <c r="I107" s="9" t="s">
        <v>280</v>
      </c>
      <c r="J107" s="9" t="s">
        <v>280</v>
      </c>
      <c r="K107" s="9" t="s">
        <v>280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9"/>
      <c r="X107" s="63"/>
      <c r="Z107" s="351">
        <v>21</v>
      </c>
    </row>
    <row r="108" spans="1:26" s="28" customFormat="1" ht="15">
      <c r="A108" s="28" t="s">
        <v>937</v>
      </c>
      <c r="B108" s="278" t="s">
        <v>2023</v>
      </c>
      <c r="C108" s="3"/>
      <c r="D108" s="3"/>
      <c r="E108" s="9" t="s">
        <v>280</v>
      </c>
      <c r="F108" s="9" t="s">
        <v>280</v>
      </c>
      <c r="G108" s="9" t="s">
        <v>280</v>
      </c>
      <c r="H108" s="9" t="s">
        <v>280</v>
      </c>
      <c r="I108" s="9" t="s">
        <v>280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9"/>
      <c r="X108" s="63"/>
      <c r="Z108" s="351">
        <v>62</v>
      </c>
    </row>
    <row r="109" spans="1:26" s="28" customFormat="1" ht="15">
      <c r="A109" s="28" t="s">
        <v>938</v>
      </c>
      <c r="B109" s="278" t="s">
        <v>2018</v>
      </c>
      <c r="C109" s="3"/>
      <c r="D109" s="3"/>
      <c r="E109" s="9" t="s">
        <v>280</v>
      </c>
      <c r="F109" s="9" t="s">
        <v>280</v>
      </c>
      <c r="G109" s="9" t="s">
        <v>280</v>
      </c>
      <c r="H109" s="9" t="s">
        <v>280</v>
      </c>
      <c r="I109" s="9" t="s">
        <v>280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9"/>
      <c r="X109" s="63"/>
      <c r="Z109" s="351">
        <v>43</v>
      </c>
    </row>
    <row r="110" spans="1:26" s="28" customFormat="1" ht="15">
      <c r="A110" s="28" t="s">
        <v>2517</v>
      </c>
      <c r="B110" s="206" t="s">
        <v>1656</v>
      </c>
      <c r="C110" s="3"/>
      <c r="D110" s="3"/>
      <c r="E110" s="9" t="s">
        <v>280</v>
      </c>
      <c r="F110" s="9" t="s">
        <v>280</v>
      </c>
      <c r="G110" s="9" t="s">
        <v>280</v>
      </c>
      <c r="H110" s="9" t="s">
        <v>280</v>
      </c>
      <c r="I110" s="9">
        <v>300.5</v>
      </c>
      <c r="J110" s="9">
        <v>0</v>
      </c>
      <c r="K110" s="9">
        <v>0</v>
      </c>
      <c r="L110" s="9" t="s">
        <v>280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3346</v>
      </c>
      <c r="B111" s="63" t="s">
        <v>180</v>
      </c>
      <c r="C111" s="3"/>
      <c r="D111" s="3"/>
      <c r="E111" s="9" t="s">
        <v>280</v>
      </c>
      <c r="F111" s="9" t="s">
        <v>280</v>
      </c>
      <c r="G111" s="9" t="s">
        <v>280</v>
      </c>
      <c r="H111" s="9" t="s">
        <v>280</v>
      </c>
      <c r="I111" s="9" t="s">
        <v>280</v>
      </c>
      <c r="J111" s="9" t="s">
        <v>280</v>
      </c>
      <c r="K111" s="9" t="s">
        <v>280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3347</v>
      </c>
      <c r="B112" s="63" t="s">
        <v>3411</v>
      </c>
      <c r="C112" s="3"/>
      <c r="D112" s="3"/>
      <c r="E112" s="9" t="s">
        <v>280</v>
      </c>
      <c r="F112" s="9" t="s">
        <v>280</v>
      </c>
      <c r="G112" s="9" t="s">
        <v>280</v>
      </c>
      <c r="H112" s="9" t="s">
        <v>280</v>
      </c>
      <c r="I112" s="9" t="s">
        <v>280</v>
      </c>
      <c r="J112" s="9" t="s">
        <v>280</v>
      </c>
      <c r="K112" s="9" t="s">
        <v>280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3348</v>
      </c>
      <c r="B113" s="206" t="s">
        <v>1655</v>
      </c>
      <c r="C113" s="3"/>
      <c r="D113" s="3"/>
      <c r="E113" s="9" t="s">
        <v>280</v>
      </c>
      <c r="F113" s="9" t="s">
        <v>280</v>
      </c>
      <c r="G113" s="9" t="s">
        <v>280</v>
      </c>
      <c r="H113" s="9" t="s">
        <v>280</v>
      </c>
      <c r="I113" s="9">
        <v>277.5</v>
      </c>
      <c r="J113" s="9">
        <v>0</v>
      </c>
      <c r="K113" s="9">
        <v>0</v>
      </c>
      <c r="L113" s="9" t="s">
        <v>280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3349</v>
      </c>
      <c r="B114" s="278" t="s">
        <v>2041</v>
      </c>
      <c r="C114" s="3"/>
      <c r="D114" s="3"/>
      <c r="E114" s="9" t="s">
        <v>280</v>
      </c>
      <c r="F114" s="9" t="s">
        <v>280</v>
      </c>
      <c r="G114" s="9" t="s">
        <v>280</v>
      </c>
      <c r="H114" s="9" t="s">
        <v>280</v>
      </c>
      <c r="I114" s="9" t="s">
        <v>280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3350</v>
      </c>
      <c r="B115" s="63" t="s">
        <v>3430</v>
      </c>
      <c r="C115" s="3"/>
      <c r="D115" s="3"/>
      <c r="E115" s="9" t="s">
        <v>280</v>
      </c>
      <c r="F115" s="9" t="s">
        <v>280</v>
      </c>
      <c r="G115" s="9" t="s">
        <v>280</v>
      </c>
      <c r="H115" s="9" t="s">
        <v>280</v>
      </c>
      <c r="I115" s="9" t="s">
        <v>280</v>
      </c>
      <c r="J115" s="9" t="s">
        <v>280</v>
      </c>
      <c r="K115" s="9" t="s">
        <v>280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3351</v>
      </c>
      <c r="B116" s="206" t="s">
        <v>1653</v>
      </c>
      <c r="C116" s="3"/>
      <c r="D116" s="3"/>
      <c r="E116" s="9" t="s">
        <v>280</v>
      </c>
      <c r="F116" s="9" t="s">
        <v>280</v>
      </c>
      <c r="G116" s="9" t="s">
        <v>280</v>
      </c>
      <c r="H116" s="9" t="s">
        <v>280</v>
      </c>
      <c r="I116" s="9">
        <v>239.4</v>
      </c>
      <c r="J116" s="9">
        <v>0</v>
      </c>
      <c r="K116" s="9">
        <v>0</v>
      </c>
      <c r="L116" s="9" t="s">
        <v>280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3352</v>
      </c>
      <c r="B117" s="206" t="s">
        <v>1663</v>
      </c>
      <c r="C117" s="3"/>
      <c r="D117" s="3"/>
      <c r="E117" s="9" t="s">
        <v>280</v>
      </c>
      <c r="F117" s="9" t="s">
        <v>280</v>
      </c>
      <c r="G117" s="9" t="s">
        <v>280</v>
      </c>
      <c r="H117" s="9" t="s">
        <v>280</v>
      </c>
      <c r="I117" s="9">
        <v>230.3</v>
      </c>
      <c r="J117" s="9">
        <v>0</v>
      </c>
      <c r="K117" s="9">
        <v>0</v>
      </c>
      <c r="L117" s="9" t="s">
        <v>280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3353</v>
      </c>
      <c r="B118" s="63" t="s">
        <v>3409</v>
      </c>
      <c r="C118" s="3"/>
      <c r="D118" s="3"/>
      <c r="E118" s="9" t="s">
        <v>280</v>
      </c>
      <c r="F118" s="9" t="s">
        <v>280</v>
      </c>
      <c r="G118" s="9" t="s">
        <v>280</v>
      </c>
      <c r="H118" s="9" t="s">
        <v>280</v>
      </c>
      <c r="I118" s="9" t="s">
        <v>280</v>
      </c>
      <c r="J118" s="9" t="s">
        <v>280</v>
      </c>
      <c r="K118" s="9" t="s">
        <v>280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3354</v>
      </c>
      <c r="B119" s="278" t="s">
        <v>3396</v>
      </c>
      <c r="C119" s="3"/>
      <c r="D119" s="3"/>
      <c r="E119" s="9" t="s">
        <v>280</v>
      </c>
      <c r="F119" s="9" t="s">
        <v>280</v>
      </c>
      <c r="G119" s="9" t="s">
        <v>280</v>
      </c>
      <c r="H119" s="9" t="s">
        <v>280</v>
      </c>
      <c r="I119" s="9" t="s">
        <v>280</v>
      </c>
      <c r="J119" s="9" t="s">
        <v>280</v>
      </c>
      <c r="K119" s="9" t="s">
        <v>280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3355</v>
      </c>
      <c r="B120" s="206" t="s">
        <v>1681</v>
      </c>
      <c r="C120" s="3"/>
      <c r="D120" s="3"/>
      <c r="E120" s="9" t="s">
        <v>280</v>
      </c>
      <c r="F120" s="9" t="s">
        <v>280</v>
      </c>
      <c r="G120" s="9" t="s">
        <v>280</v>
      </c>
      <c r="H120" s="9" t="s">
        <v>280</v>
      </c>
      <c r="I120" s="9">
        <v>215.49999999999997</v>
      </c>
      <c r="J120" s="9">
        <v>0</v>
      </c>
      <c r="K120" s="9">
        <v>0</v>
      </c>
      <c r="L120" s="9" t="s">
        <v>280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3356</v>
      </c>
      <c r="B121" s="63" t="s">
        <v>3410</v>
      </c>
      <c r="C121" s="3"/>
      <c r="D121" s="3"/>
      <c r="E121" s="9" t="s">
        <v>280</v>
      </c>
      <c r="F121" s="9" t="s">
        <v>280</v>
      </c>
      <c r="G121" s="9" t="s">
        <v>280</v>
      </c>
      <c r="H121" s="9" t="s">
        <v>280</v>
      </c>
      <c r="I121" s="9" t="s">
        <v>280</v>
      </c>
      <c r="J121" s="9" t="s">
        <v>280</v>
      </c>
      <c r="K121" s="9" t="s">
        <v>280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3357</v>
      </c>
      <c r="B122" s="206" t="s">
        <v>1646</v>
      </c>
      <c r="C122" s="3"/>
      <c r="D122" s="3"/>
      <c r="E122" s="9" t="s">
        <v>280</v>
      </c>
      <c r="F122" s="9" t="s">
        <v>280</v>
      </c>
      <c r="G122" s="9" t="s">
        <v>280</v>
      </c>
      <c r="H122" s="9" t="s">
        <v>280</v>
      </c>
      <c r="I122" s="9">
        <v>198.9</v>
      </c>
      <c r="J122" s="9">
        <v>0</v>
      </c>
      <c r="K122" s="9">
        <v>0</v>
      </c>
      <c r="L122" s="9" t="s">
        <v>280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3358</v>
      </c>
      <c r="B123" s="63" t="s">
        <v>3400</v>
      </c>
      <c r="C123" s="3"/>
      <c r="D123" s="3"/>
      <c r="E123" s="9" t="s">
        <v>280</v>
      </c>
      <c r="F123" s="9" t="s">
        <v>280</v>
      </c>
      <c r="G123" s="9" t="s">
        <v>280</v>
      </c>
      <c r="H123" s="9" t="s">
        <v>280</v>
      </c>
      <c r="I123" s="9" t="s">
        <v>280</v>
      </c>
      <c r="J123" s="9" t="s">
        <v>280</v>
      </c>
      <c r="K123" s="9" t="s">
        <v>280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3359</v>
      </c>
      <c r="B124" s="63" t="s">
        <v>3414</v>
      </c>
      <c r="C124" s="3"/>
      <c r="D124" s="3"/>
      <c r="E124" s="9" t="s">
        <v>280</v>
      </c>
      <c r="F124" s="9" t="s">
        <v>280</v>
      </c>
      <c r="G124" s="9" t="s">
        <v>280</v>
      </c>
      <c r="H124" s="9" t="s">
        <v>280</v>
      </c>
      <c r="I124" s="9" t="s">
        <v>280</v>
      </c>
      <c r="J124" s="9" t="s">
        <v>280</v>
      </c>
      <c r="K124" s="9" t="s">
        <v>280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3360</v>
      </c>
      <c r="B125" s="63" t="s">
        <v>3412</v>
      </c>
      <c r="C125" s="3"/>
      <c r="D125" s="3"/>
      <c r="E125" s="9" t="s">
        <v>280</v>
      </c>
      <c r="F125" s="9" t="s">
        <v>280</v>
      </c>
      <c r="G125" s="9" t="s">
        <v>280</v>
      </c>
      <c r="H125" s="9" t="s">
        <v>280</v>
      </c>
      <c r="I125" s="9" t="s">
        <v>280</v>
      </c>
      <c r="J125" s="9" t="s">
        <v>280</v>
      </c>
      <c r="K125" s="9" t="s">
        <v>280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3361</v>
      </c>
      <c r="B126" s="63" t="s">
        <v>3406</v>
      </c>
      <c r="C126" s="3"/>
      <c r="D126" s="3"/>
      <c r="E126" s="9" t="s">
        <v>280</v>
      </c>
      <c r="F126" s="9" t="s">
        <v>280</v>
      </c>
      <c r="G126" s="9" t="s">
        <v>280</v>
      </c>
      <c r="H126" s="9" t="s">
        <v>280</v>
      </c>
      <c r="I126" s="9" t="s">
        <v>280</v>
      </c>
      <c r="J126" s="9" t="s">
        <v>280</v>
      </c>
      <c r="K126" s="9" t="s">
        <v>280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3362</v>
      </c>
      <c r="B127" s="206" t="s">
        <v>1650</v>
      </c>
      <c r="C127" s="3"/>
      <c r="D127" s="3"/>
      <c r="E127" s="9" t="s">
        <v>280</v>
      </c>
      <c r="F127" s="9" t="s">
        <v>280</v>
      </c>
      <c r="G127" s="9" t="s">
        <v>280</v>
      </c>
      <c r="H127" s="9" t="s">
        <v>280</v>
      </c>
      <c r="I127" s="9">
        <v>151.80000000000001</v>
      </c>
      <c r="J127" s="9">
        <v>0</v>
      </c>
      <c r="K127" s="9">
        <v>0</v>
      </c>
      <c r="L127" s="9" t="s">
        <v>280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3363</v>
      </c>
      <c r="B128" s="63" t="s">
        <v>3407</v>
      </c>
      <c r="C128" s="3"/>
      <c r="D128" s="3"/>
      <c r="E128" s="9" t="s">
        <v>280</v>
      </c>
      <c r="F128" s="9" t="s">
        <v>280</v>
      </c>
      <c r="G128" s="9" t="s">
        <v>280</v>
      </c>
      <c r="H128" s="9" t="s">
        <v>280</v>
      </c>
      <c r="I128" s="9" t="s">
        <v>280</v>
      </c>
      <c r="J128" s="9" t="s">
        <v>280</v>
      </c>
      <c r="K128" s="9" t="s">
        <v>280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3364</v>
      </c>
      <c r="B129" s="278" t="s">
        <v>2068</v>
      </c>
      <c r="C129" s="3"/>
      <c r="D129" s="3"/>
      <c r="E129" s="9" t="s">
        <v>280</v>
      </c>
      <c r="F129" s="9" t="s">
        <v>280</v>
      </c>
      <c r="G129" s="9" t="s">
        <v>280</v>
      </c>
      <c r="H129" s="9" t="s">
        <v>280</v>
      </c>
      <c r="I129" s="9" t="s">
        <v>280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3365</v>
      </c>
      <c r="B130" s="278" t="s">
        <v>2045</v>
      </c>
      <c r="C130" s="3"/>
      <c r="D130" s="3"/>
      <c r="E130" s="9" t="s">
        <v>280</v>
      </c>
      <c r="F130" s="9" t="s">
        <v>280</v>
      </c>
      <c r="G130" s="9" t="s">
        <v>280</v>
      </c>
      <c r="H130" s="9" t="s">
        <v>280</v>
      </c>
      <c r="I130" s="9" t="s">
        <v>280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3366</v>
      </c>
      <c r="B131" s="63" t="s">
        <v>3428</v>
      </c>
      <c r="C131" s="3"/>
      <c r="D131" s="3"/>
      <c r="E131" s="9" t="s">
        <v>280</v>
      </c>
      <c r="F131" s="9" t="s">
        <v>280</v>
      </c>
      <c r="G131" s="9" t="s">
        <v>280</v>
      </c>
      <c r="H131" s="9" t="s">
        <v>280</v>
      </c>
      <c r="I131" s="9" t="s">
        <v>280</v>
      </c>
      <c r="J131" s="9" t="s">
        <v>280</v>
      </c>
      <c r="K131" s="9" t="s">
        <v>280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3367</v>
      </c>
      <c r="B132" s="278" t="s">
        <v>2067</v>
      </c>
      <c r="C132" s="3"/>
      <c r="D132" s="3"/>
      <c r="E132" s="9" t="s">
        <v>280</v>
      </c>
      <c r="F132" s="9" t="s">
        <v>280</v>
      </c>
      <c r="G132" s="9" t="s">
        <v>280</v>
      </c>
      <c r="H132" s="9" t="s">
        <v>280</v>
      </c>
      <c r="I132" s="9" t="s">
        <v>280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3368</v>
      </c>
      <c r="B133" s="63" t="s">
        <v>179</v>
      </c>
      <c r="C133" s="3"/>
      <c r="D133" s="3"/>
      <c r="E133" s="9">
        <v>55.3</v>
      </c>
      <c r="F133" s="9" t="s">
        <v>280</v>
      </c>
      <c r="G133" s="9" t="s">
        <v>280</v>
      </c>
      <c r="H133" s="9" t="s">
        <v>280</v>
      </c>
      <c r="I133" s="9" t="s">
        <v>280</v>
      </c>
      <c r="J133" s="9">
        <v>0</v>
      </c>
      <c r="K133" s="9">
        <v>0</v>
      </c>
      <c r="L133" s="9" t="s">
        <v>280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3369</v>
      </c>
      <c r="B134" s="278" t="s">
        <v>2024</v>
      </c>
      <c r="C134" s="3"/>
      <c r="D134" s="3"/>
      <c r="E134" s="9" t="s">
        <v>280</v>
      </c>
      <c r="F134" s="9" t="s">
        <v>280</v>
      </c>
      <c r="G134" s="9" t="s">
        <v>280</v>
      </c>
      <c r="H134" s="9" t="s">
        <v>280</v>
      </c>
      <c r="I134" s="9" t="s">
        <v>280</v>
      </c>
      <c r="J134" s="9">
        <v>0</v>
      </c>
      <c r="K134" s="9">
        <v>0</v>
      </c>
      <c r="L134" s="9" t="s">
        <v>280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4163</v>
      </c>
      <c r="B135" s="278" t="s">
        <v>2019</v>
      </c>
      <c r="C135" s="3"/>
      <c r="D135" s="3"/>
      <c r="E135" s="9" t="s">
        <v>280</v>
      </c>
      <c r="F135" s="9" t="s">
        <v>280</v>
      </c>
      <c r="G135" s="9" t="s">
        <v>280</v>
      </c>
      <c r="H135" s="9" t="s">
        <v>280</v>
      </c>
      <c r="I135" s="9" t="s">
        <v>280</v>
      </c>
      <c r="J135" s="9">
        <v>0</v>
      </c>
      <c r="K135" s="9">
        <v>0</v>
      </c>
      <c r="L135" s="9" t="s">
        <v>280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4164</v>
      </c>
      <c r="B136" s="278" t="s">
        <v>2043</v>
      </c>
      <c r="C136" s="3"/>
      <c r="D136" s="3"/>
      <c r="E136" s="9" t="s">
        <v>280</v>
      </c>
      <c r="F136" s="9" t="s">
        <v>280</v>
      </c>
      <c r="G136" s="9" t="s">
        <v>280</v>
      </c>
      <c r="H136" s="9" t="s">
        <v>280</v>
      </c>
      <c r="I136" s="9" t="s">
        <v>280</v>
      </c>
      <c r="J136" s="9">
        <v>0</v>
      </c>
      <c r="K136" s="9">
        <v>0</v>
      </c>
      <c r="L136" s="9" t="s">
        <v>280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4165</v>
      </c>
      <c r="B137" s="278" t="s">
        <v>2044</v>
      </c>
      <c r="C137" s="3"/>
      <c r="D137" s="3"/>
      <c r="E137" s="9" t="s">
        <v>280</v>
      </c>
      <c r="F137" s="9" t="s">
        <v>280</v>
      </c>
      <c r="G137" s="9" t="s">
        <v>280</v>
      </c>
      <c r="H137" s="9" t="s">
        <v>280</v>
      </c>
      <c r="I137" s="9" t="s">
        <v>280</v>
      </c>
      <c r="J137" s="9">
        <v>0</v>
      </c>
      <c r="K137" s="9">
        <v>0</v>
      </c>
      <c r="L137" s="9" t="s">
        <v>280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1695</v>
      </c>
      <c r="Q144" s="3"/>
      <c r="R144" s="3"/>
      <c r="S144" s="3" t="s">
        <v>1757</v>
      </c>
      <c r="T144" s="63"/>
      <c r="U144" s="362"/>
      <c r="V144" s="339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332</v>
      </c>
      <c r="Q145" s="3"/>
      <c r="R145" s="3"/>
      <c r="S145" s="216" t="s">
        <v>1758</v>
      </c>
      <c r="T145" s="63"/>
      <c r="U145" s="349"/>
      <c r="V145" s="339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281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335</v>
      </c>
      <c r="Q146" s="3"/>
      <c r="R146" s="3"/>
      <c r="S146" s="3"/>
      <c r="T146" s="63"/>
      <c r="U146" s="349"/>
      <c r="V146" s="339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289</v>
      </c>
      <c r="Q147" s="3"/>
      <c r="R147" s="3"/>
      <c r="S147" s="3"/>
      <c r="T147" s="63"/>
      <c r="U147" s="349"/>
      <c r="V147" s="339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2481</v>
      </c>
      <c r="Q148" s="3"/>
      <c r="R148" s="3"/>
      <c r="S148" s="3" t="s">
        <v>1758</v>
      </c>
      <c r="T148" s="63"/>
      <c r="U148" s="349"/>
      <c r="V148" s="339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280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290</v>
      </c>
      <c r="Q149" s="3"/>
      <c r="R149" s="3"/>
      <c r="S149" s="3"/>
      <c r="T149" s="63"/>
      <c r="U149" s="349"/>
      <c r="V149" s="339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280</v>
      </c>
      <c r="M150" s="69"/>
      <c r="N150" s="67">
        <f t="shared" si="4"/>
        <v>934.2</v>
      </c>
      <c r="O150" s="63"/>
      <c r="P150" s="3" t="s">
        <v>321</v>
      </c>
      <c r="Q150" s="3"/>
      <c r="R150" s="3"/>
      <c r="S150" s="3"/>
      <c r="T150" s="63"/>
      <c r="U150" s="362"/>
      <c r="V150" s="339"/>
      <c r="W150" s="63"/>
      <c r="Y150" s="50"/>
    </row>
    <row r="151" spans="1:25" s="28" customFormat="1" ht="15">
      <c r="A151" s="28" t="s">
        <v>12</v>
      </c>
      <c r="B151" s="63" t="s">
        <v>801</v>
      </c>
      <c r="E151" s="9" t="s">
        <v>280</v>
      </c>
      <c r="F151" s="9" t="s">
        <v>280</v>
      </c>
      <c r="G151" s="9" t="s">
        <v>280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344</v>
      </c>
      <c r="Q151"/>
      <c r="R151" s="3"/>
      <c r="S151" s="3"/>
      <c r="T151" s="63"/>
      <c r="U151" s="349"/>
      <c r="V151" s="339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280</v>
      </c>
      <c r="M152" s="69"/>
      <c r="N152" s="67">
        <f t="shared" si="4"/>
        <v>888.79999999999961</v>
      </c>
      <c r="O152" s="63"/>
      <c r="P152" s="3" t="s">
        <v>331</v>
      </c>
      <c r="Q152" s="3"/>
      <c r="R152" s="3"/>
      <c r="S152" s="3" t="s">
        <v>1758</v>
      </c>
      <c r="T152" s="63"/>
      <c r="U152" s="349"/>
      <c r="V152" s="339"/>
      <c r="W152" s="63"/>
      <c r="Y152" s="50"/>
    </row>
    <row r="153" spans="1:25" s="28" customFormat="1" ht="15">
      <c r="A153" s="28" t="s">
        <v>16</v>
      </c>
      <c r="B153" s="63" t="s">
        <v>763</v>
      </c>
      <c r="E153" s="9" t="s">
        <v>280</v>
      </c>
      <c r="F153" s="9" t="s">
        <v>280</v>
      </c>
      <c r="G153" s="9" t="s">
        <v>280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284</v>
      </c>
      <c r="Q153"/>
      <c r="R153" s="3"/>
      <c r="S153" s="3"/>
      <c r="T153" s="63"/>
      <c r="U153" s="362"/>
      <c r="V153" s="339"/>
      <c r="W153" s="63"/>
      <c r="Y153" s="50"/>
    </row>
    <row r="154" spans="1:25" s="28" customFormat="1" ht="15">
      <c r="A154" s="28" t="s">
        <v>18</v>
      </c>
      <c r="B154" s="63" t="s">
        <v>750</v>
      </c>
      <c r="E154" s="9" t="s">
        <v>280</v>
      </c>
      <c r="F154" s="9" t="s">
        <v>280</v>
      </c>
      <c r="G154" s="9" t="s">
        <v>280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285</v>
      </c>
      <c r="Q154"/>
      <c r="R154" s="3"/>
      <c r="S154" s="3"/>
      <c r="T154" s="63"/>
      <c r="U154" s="349"/>
      <c r="V154" s="339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307</v>
      </c>
      <c r="Q155" s="3"/>
      <c r="R155" s="3"/>
      <c r="S155" s="3"/>
      <c r="T155" s="63"/>
      <c r="U155" s="349"/>
      <c r="V155" s="339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280</v>
      </c>
      <c r="F156" s="9" t="s">
        <v>280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324</v>
      </c>
      <c r="Q156" s="3"/>
      <c r="R156" s="3"/>
      <c r="S156" s="3"/>
      <c r="T156" s="63"/>
      <c r="U156" s="349"/>
      <c r="V156" s="339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280</v>
      </c>
      <c r="M157" s="69"/>
      <c r="N157" s="67">
        <f t="shared" si="4"/>
        <v>747.39999999999986</v>
      </c>
      <c r="O157" s="63"/>
      <c r="P157" s="3" t="s">
        <v>302</v>
      </c>
      <c r="Q157" s="3"/>
      <c r="R157" s="3"/>
      <c r="S157" s="3"/>
      <c r="T157" s="63"/>
      <c r="U157" s="349"/>
      <c r="V157" s="339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280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298</v>
      </c>
      <c r="Q158" s="3"/>
      <c r="R158" s="3"/>
      <c r="S158" s="3"/>
      <c r="T158" s="63"/>
      <c r="U158" s="349"/>
      <c r="V158" s="339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280</v>
      </c>
      <c r="F159" s="9" t="s">
        <v>280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283</v>
      </c>
      <c r="Q159" s="3"/>
      <c r="R159" s="3"/>
      <c r="S159" s="3" t="s">
        <v>1758</v>
      </c>
      <c r="T159" s="63"/>
      <c r="U159" s="362"/>
      <c r="V159" s="339"/>
      <c r="W159" s="63"/>
      <c r="Y159" s="50"/>
    </row>
    <row r="160" spans="1:25" s="28" customFormat="1" ht="15">
      <c r="A160" s="28" t="s">
        <v>30</v>
      </c>
      <c r="B160" s="63" t="s">
        <v>739</v>
      </c>
      <c r="E160" s="9" t="s">
        <v>280</v>
      </c>
      <c r="F160" s="9" t="s">
        <v>280</v>
      </c>
      <c r="G160" s="9" t="s">
        <v>280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285</v>
      </c>
      <c r="Q160"/>
      <c r="T160" s="63"/>
      <c r="U160" s="349"/>
      <c r="V160" s="339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280</v>
      </c>
      <c r="N161" s="67">
        <f t="shared" si="4"/>
        <v>700.79999999999973</v>
      </c>
      <c r="O161" s="63"/>
      <c r="P161" s="3" t="s">
        <v>294</v>
      </c>
      <c r="Q161" s="3"/>
      <c r="R161" s="3"/>
      <c r="S161" s="3"/>
      <c r="T161" s="63"/>
      <c r="U161" s="349"/>
      <c r="V161" s="339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318</v>
      </c>
      <c r="Q162" s="3"/>
      <c r="T162" s="63"/>
      <c r="U162" s="362"/>
      <c r="V162" s="339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280</v>
      </c>
      <c r="F163" s="9" t="s">
        <v>280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280</v>
      </c>
      <c r="N163" s="67">
        <f t="shared" si="4"/>
        <v>618.60000000000014</v>
      </c>
      <c r="O163" s="63"/>
      <c r="P163" s="3" t="s">
        <v>344</v>
      </c>
      <c r="Q163" s="3"/>
      <c r="R163" s="3"/>
      <c r="S163" s="3"/>
      <c r="T163" s="63"/>
      <c r="U163" s="362"/>
      <c r="V163" s="339"/>
      <c r="W163" s="63"/>
      <c r="Y163" s="50"/>
    </row>
    <row r="164" spans="1:25" s="28" customFormat="1" ht="15">
      <c r="A164" s="28" t="s">
        <v>38</v>
      </c>
      <c r="B164" s="63" t="s">
        <v>791</v>
      </c>
      <c r="E164" s="9" t="s">
        <v>280</v>
      </c>
      <c r="F164" s="9" t="s">
        <v>280</v>
      </c>
      <c r="G164" s="9" t="s">
        <v>280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294</v>
      </c>
      <c r="Q164"/>
      <c r="R164" s="3"/>
      <c r="S164" s="3"/>
      <c r="T164" s="63"/>
      <c r="U164" s="350"/>
      <c r="V164" s="339"/>
      <c r="W164" s="63"/>
      <c r="Y164" s="50"/>
    </row>
    <row r="165" spans="1:25" s="28" customFormat="1" ht="15">
      <c r="A165" s="28" t="s">
        <v>145</v>
      </c>
      <c r="B165" s="63" t="s">
        <v>770</v>
      </c>
      <c r="E165" s="9" t="s">
        <v>280</v>
      </c>
      <c r="F165" s="9" t="s">
        <v>280</v>
      </c>
      <c r="G165" s="9" t="s">
        <v>280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280</v>
      </c>
      <c r="N165" s="67">
        <f t="shared" si="4"/>
        <v>611.79999999999984</v>
      </c>
      <c r="P165" t="s">
        <v>285</v>
      </c>
      <c r="Q165"/>
      <c r="R165" s="3"/>
      <c r="S165" s="3"/>
      <c r="T165" s="63"/>
      <c r="U165" s="349"/>
      <c r="V165" s="339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299</v>
      </c>
      <c r="Q166" s="3"/>
      <c r="R166" s="3"/>
      <c r="S166" s="3"/>
      <c r="T166" s="63"/>
      <c r="U166" s="349"/>
      <c r="V166" s="339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280</v>
      </c>
      <c r="F167" s="9" t="s">
        <v>280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2"/>
      <c r="V167" s="339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286</v>
      </c>
      <c r="Q168" s="3"/>
      <c r="T168" s="63"/>
      <c r="U168" s="349"/>
      <c r="V168" s="339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296</v>
      </c>
      <c r="Q169" s="3"/>
      <c r="R169" s="3"/>
      <c r="S169" s="216"/>
      <c r="T169" s="63"/>
      <c r="U169" s="349"/>
      <c r="V169" s="339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301</v>
      </c>
      <c r="Q170" s="3"/>
      <c r="R170" s="3"/>
      <c r="S170" s="3"/>
      <c r="T170" s="63"/>
      <c r="U170" s="349"/>
      <c r="V170" s="339"/>
      <c r="W170" s="63"/>
      <c r="Y170" s="50"/>
    </row>
    <row r="171" spans="1:25" s="28" customFormat="1" ht="15">
      <c r="A171" s="28" t="s">
        <v>160</v>
      </c>
      <c r="B171" s="278" t="s">
        <v>2022</v>
      </c>
      <c r="C171" s="3"/>
      <c r="D171" s="3"/>
      <c r="E171" s="9" t="s">
        <v>280</v>
      </c>
      <c r="F171" s="9" t="s">
        <v>280</v>
      </c>
      <c r="G171" s="9" t="s">
        <v>280</v>
      </c>
      <c r="H171" s="9" t="s">
        <v>280</v>
      </c>
      <c r="I171" s="9" t="s">
        <v>280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283</v>
      </c>
      <c r="Q171"/>
      <c r="R171"/>
      <c r="S171" s="216" t="s">
        <v>1758</v>
      </c>
      <c r="T171" s="63"/>
      <c r="U171" s="349"/>
      <c r="V171" s="339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280</v>
      </c>
      <c r="F172" s="217">
        <v>191.9</v>
      </c>
      <c r="G172" s="64" t="s">
        <v>281</v>
      </c>
      <c r="H172" s="64" t="s">
        <v>281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290</v>
      </c>
      <c r="Q172" s="3"/>
      <c r="T172" s="63"/>
      <c r="U172" s="362"/>
      <c r="V172" s="339"/>
      <c r="W172" s="63"/>
      <c r="Y172" s="50"/>
    </row>
    <row r="173" spans="1:25" s="28" customFormat="1" ht="15">
      <c r="A173" s="28" t="s">
        <v>163</v>
      </c>
      <c r="B173" s="63" t="s">
        <v>789</v>
      </c>
      <c r="E173" s="9" t="s">
        <v>280</v>
      </c>
      <c r="F173" s="9" t="s">
        <v>280</v>
      </c>
      <c r="G173" s="9" t="s">
        <v>280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50"/>
      <c r="V173" s="339"/>
      <c r="W173" s="63"/>
      <c r="Y173" s="50"/>
    </row>
    <row r="174" spans="1:25" s="28" customFormat="1" ht="15">
      <c r="A174" s="28" t="s">
        <v>276</v>
      </c>
      <c r="B174" s="28" t="s">
        <v>734</v>
      </c>
      <c r="E174" s="9" t="s">
        <v>280</v>
      </c>
      <c r="F174" s="9" t="s">
        <v>280</v>
      </c>
      <c r="G174" s="9" t="s">
        <v>280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295</v>
      </c>
      <c r="Q174"/>
      <c r="T174" s="63"/>
      <c r="U174" s="350"/>
      <c r="V174" s="339"/>
      <c r="W174" s="63"/>
      <c r="Y174" s="50"/>
    </row>
    <row r="175" spans="1:25" s="28" customFormat="1" ht="15">
      <c r="A175" s="28" t="s">
        <v>277</v>
      </c>
      <c r="B175" s="63" t="s">
        <v>144</v>
      </c>
      <c r="E175" s="9" t="s">
        <v>280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280</v>
      </c>
      <c r="M175" s="69"/>
      <c r="N175" s="67">
        <f t="shared" si="4"/>
        <v>521.09999999999991</v>
      </c>
      <c r="O175" s="63"/>
      <c r="P175" s="3" t="s">
        <v>299</v>
      </c>
      <c r="Q175" s="3"/>
      <c r="R175" s="3"/>
      <c r="S175" s="3"/>
      <c r="T175" s="63"/>
      <c r="U175" s="349"/>
      <c r="V175" s="339"/>
      <c r="W175" s="63"/>
      <c r="Y175" s="50"/>
    </row>
    <row r="176" spans="1:25" s="28" customFormat="1" ht="15">
      <c r="A176" s="28" t="s">
        <v>278</v>
      </c>
      <c r="B176" s="63" t="s">
        <v>745</v>
      </c>
      <c r="E176" s="9" t="s">
        <v>280</v>
      </c>
      <c r="F176" s="9" t="s">
        <v>280</v>
      </c>
      <c r="G176" s="9" t="s">
        <v>280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280</v>
      </c>
      <c r="M176" s="69"/>
      <c r="N176" s="67">
        <f t="shared" ref="N176:N207" si="5">SUM(E176:L176)</f>
        <v>519.49999999999977</v>
      </c>
      <c r="P176" t="s">
        <v>299</v>
      </c>
      <c r="Q176"/>
      <c r="R176" s="3"/>
      <c r="S176" s="3"/>
      <c r="T176" s="63"/>
      <c r="U176" s="349"/>
      <c r="V176" s="339"/>
      <c r="W176" s="63"/>
      <c r="Y176" s="50"/>
    </row>
    <row r="177" spans="1:25" s="28" customFormat="1" ht="15">
      <c r="A177" s="28" t="s">
        <v>279</v>
      </c>
      <c r="B177" s="63" t="s">
        <v>3408</v>
      </c>
      <c r="C177" s="3"/>
      <c r="D177" s="3"/>
      <c r="E177" s="9" t="s">
        <v>280</v>
      </c>
      <c r="F177" s="9" t="s">
        <v>280</v>
      </c>
      <c r="G177" s="9" t="s">
        <v>280</v>
      </c>
      <c r="H177" s="9" t="s">
        <v>280</v>
      </c>
      <c r="I177" s="9" t="s">
        <v>280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302</v>
      </c>
      <c r="Q177"/>
      <c r="R177"/>
      <c r="S177"/>
      <c r="T177" s="63"/>
      <c r="U177" s="362"/>
      <c r="V177" s="339"/>
      <c r="W177" s="63"/>
      <c r="Y177" s="50"/>
    </row>
    <row r="178" spans="1:25" s="28" customFormat="1" ht="15">
      <c r="A178" s="28" t="s">
        <v>736</v>
      </c>
      <c r="B178" s="63" t="s">
        <v>797</v>
      </c>
      <c r="E178" s="9" t="s">
        <v>280</v>
      </c>
      <c r="F178" s="9" t="s">
        <v>280</v>
      </c>
      <c r="G178" s="9" t="s">
        <v>280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50"/>
      <c r="V178" s="339"/>
      <c r="W178" s="63"/>
      <c r="Y178" s="50"/>
    </row>
    <row r="179" spans="1:25" s="28" customFormat="1" ht="15">
      <c r="A179" s="28" t="s">
        <v>737</v>
      </c>
      <c r="B179" s="63" t="s">
        <v>779</v>
      </c>
      <c r="E179" s="9" t="s">
        <v>280</v>
      </c>
      <c r="F179" s="9" t="s">
        <v>280</v>
      </c>
      <c r="G179" s="9" t="s">
        <v>280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9"/>
      <c r="V179" s="339"/>
      <c r="W179" s="63"/>
      <c r="Y179" s="50"/>
    </row>
    <row r="180" spans="1:25" s="28" customFormat="1" ht="15">
      <c r="A180" s="28" t="s">
        <v>738</v>
      </c>
      <c r="B180" s="63" t="s">
        <v>772</v>
      </c>
      <c r="E180" s="9" t="s">
        <v>280</v>
      </c>
      <c r="F180" s="9" t="s">
        <v>280</v>
      </c>
      <c r="G180" s="9" t="s">
        <v>280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9"/>
      <c r="V180" s="339"/>
      <c r="W180" s="63"/>
      <c r="Y180" s="50"/>
    </row>
    <row r="181" spans="1:25" s="28" customFormat="1" ht="15">
      <c r="A181" s="28" t="s">
        <v>740</v>
      </c>
      <c r="B181" s="63" t="s">
        <v>154</v>
      </c>
      <c r="E181" s="9" t="s">
        <v>280</v>
      </c>
      <c r="F181" s="9" t="s">
        <v>280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9"/>
      <c r="V181" s="339"/>
      <c r="W181" s="63"/>
      <c r="Y181" s="50"/>
    </row>
    <row r="182" spans="1:25" s="28" customFormat="1" ht="15">
      <c r="A182" s="28" t="s">
        <v>746</v>
      </c>
      <c r="B182" s="63" t="s">
        <v>758</v>
      </c>
      <c r="E182" s="9" t="s">
        <v>280</v>
      </c>
      <c r="F182" s="9" t="s">
        <v>280</v>
      </c>
      <c r="G182" s="9" t="s">
        <v>280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2"/>
      <c r="V182" s="339"/>
      <c r="W182" s="63"/>
      <c r="Y182" s="50"/>
    </row>
    <row r="183" spans="1:25" s="28" customFormat="1" ht="15">
      <c r="A183" s="28" t="s">
        <v>748</v>
      </c>
      <c r="B183" s="63" t="s">
        <v>747</v>
      </c>
      <c r="E183" s="9" t="s">
        <v>280</v>
      </c>
      <c r="F183" s="9" t="s">
        <v>280</v>
      </c>
      <c r="G183" s="9" t="s">
        <v>280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289</v>
      </c>
      <c r="Q183"/>
      <c r="R183" s="3"/>
      <c r="S183" s="3"/>
      <c r="T183" s="63"/>
      <c r="U183" s="362"/>
      <c r="V183" s="339"/>
      <c r="W183" s="63"/>
      <c r="Y183" s="50"/>
    </row>
    <row r="184" spans="1:25" s="28" customFormat="1" ht="15">
      <c r="A184" s="28" t="s">
        <v>751</v>
      </c>
      <c r="B184" s="63" t="s">
        <v>11</v>
      </c>
      <c r="E184" s="64" t="s">
        <v>281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2"/>
      <c r="V184" s="339"/>
      <c r="W184" s="63"/>
      <c r="Y184" s="50"/>
    </row>
    <row r="185" spans="1:25" s="28" customFormat="1" ht="15">
      <c r="A185" s="28" t="s">
        <v>752</v>
      </c>
      <c r="B185" s="63" t="s">
        <v>749</v>
      </c>
      <c r="E185" s="9" t="s">
        <v>280</v>
      </c>
      <c r="F185" s="9" t="s">
        <v>280</v>
      </c>
      <c r="G185" s="9" t="s">
        <v>280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9"/>
      <c r="V185" s="339"/>
      <c r="W185" s="63"/>
      <c r="Y185" s="50"/>
    </row>
    <row r="186" spans="1:25" s="28" customFormat="1" ht="15">
      <c r="A186" s="28" t="s">
        <v>755</v>
      </c>
      <c r="B186" s="225" t="s">
        <v>1667</v>
      </c>
      <c r="C186" s="63"/>
      <c r="D186" s="63"/>
      <c r="E186" s="9" t="s">
        <v>280</v>
      </c>
      <c r="F186" s="9" t="s">
        <v>280</v>
      </c>
      <c r="G186" s="9" t="s">
        <v>280</v>
      </c>
      <c r="H186" s="9" t="s">
        <v>280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2"/>
      <c r="V186" s="339"/>
      <c r="W186" s="63"/>
      <c r="Y186" s="50"/>
    </row>
    <row r="187" spans="1:25" s="28" customFormat="1" ht="15">
      <c r="A187" s="28" t="s">
        <v>757</v>
      </c>
      <c r="B187" s="229" t="s">
        <v>1665</v>
      </c>
      <c r="C187" s="63"/>
      <c r="D187" s="63"/>
      <c r="E187" s="9" t="s">
        <v>280</v>
      </c>
      <c r="F187" s="9" t="s">
        <v>280</v>
      </c>
      <c r="G187" s="9" t="s">
        <v>280</v>
      </c>
      <c r="H187" s="9" t="s">
        <v>280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9"/>
      <c r="V187" s="339"/>
      <c r="W187" s="63"/>
      <c r="Y187" s="50"/>
    </row>
    <row r="188" spans="1:25" s="28" customFormat="1" ht="15">
      <c r="A188" s="28" t="s">
        <v>762</v>
      </c>
      <c r="B188" s="229" t="s">
        <v>1657</v>
      </c>
      <c r="C188" s="63"/>
      <c r="D188" s="63"/>
      <c r="E188" s="9" t="s">
        <v>280</v>
      </c>
      <c r="F188" s="9" t="s">
        <v>280</v>
      </c>
      <c r="G188" s="9" t="s">
        <v>280</v>
      </c>
      <c r="H188" s="9" t="s">
        <v>280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9"/>
      <c r="V188" s="339"/>
      <c r="W188" s="63"/>
      <c r="Y188" s="50"/>
    </row>
    <row r="189" spans="1:25" ht="15">
      <c r="A189" s="28" t="s">
        <v>766</v>
      </c>
      <c r="B189" s="63" t="s">
        <v>780</v>
      </c>
      <c r="C189" s="28"/>
      <c r="D189" s="28"/>
      <c r="E189" s="9" t="s">
        <v>280</v>
      </c>
      <c r="F189" s="9" t="s">
        <v>280</v>
      </c>
      <c r="G189" s="9" t="s">
        <v>280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9"/>
      <c r="V189" s="339"/>
      <c r="W189" s="63"/>
      <c r="Y189" s="50"/>
    </row>
    <row r="190" spans="1:25" ht="15">
      <c r="A190" s="28" t="s">
        <v>767</v>
      </c>
      <c r="B190" s="63" t="s">
        <v>784</v>
      </c>
      <c r="C190" s="28"/>
      <c r="D190" s="28"/>
      <c r="E190" s="9" t="s">
        <v>280</v>
      </c>
      <c r="F190" s="9" t="s">
        <v>280</v>
      </c>
      <c r="G190" s="9" t="s">
        <v>280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9"/>
      <c r="V190" s="339"/>
      <c r="W190" s="63"/>
      <c r="Y190" s="50"/>
    </row>
    <row r="191" spans="1:25" ht="15">
      <c r="A191" s="28" t="s">
        <v>768</v>
      </c>
      <c r="B191" s="63" t="s">
        <v>765</v>
      </c>
      <c r="C191" s="28"/>
      <c r="D191" s="28"/>
      <c r="E191" s="9" t="s">
        <v>280</v>
      </c>
      <c r="F191" s="9" t="s">
        <v>280</v>
      </c>
      <c r="G191" s="9" t="s">
        <v>280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9"/>
      <c r="V191" s="339"/>
      <c r="W191" s="63"/>
      <c r="Y191" s="50"/>
    </row>
    <row r="192" spans="1:25" ht="15">
      <c r="A192" s="28" t="s">
        <v>774</v>
      </c>
      <c r="B192" s="63" t="s">
        <v>3416</v>
      </c>
      <c r="C192" s="3"/>
      <c r="D192" s="3"/>
      <c r="E192" s="9" t="s">
        <v>280</v>
      </c>
      <c r="F192" s="9" t="s">
        <v>280</v>
      </c>
      <c r="G192" s="9" t="s">
        <v>280</v>
      </c>
      <c r="H192" s="9" t="s">
        <v>280</v>
      </c>
      <c r="I192" s="9" t="s">
        <v>280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284</v>
      </c>
      <c r="T192" s="63"/>
      <c r="U192" s="350"/>
      <c r="V192" s="339"/>
      <c r="W192" s="63"/>
      <c r="Y192" s="50"/>
    </row>
    <row r="193" spans="1:25" ht="15">
      <c r="A193" s="28" t="s">
        <v>782</v>
      </c>
      <c r="B193" s="28" t="s">
        <v>735</v>
      </c>
      <c r="C193" s="28"/>
      <c r="D193" s="28"/>
      <c r="E193" s="9" t="s">
        <v>280</v>
      </c>
      <c r="F193" s="9" t="s">
        <v>280</v>
      </c>
      <c r="G193" s="9" t="s">
        <v>280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9"/>
      <c r="V193" s="339"/>
      <c r="W193" s="63"/>
      <c r="Y193" s="50"/>
    </row>
    <row r="194" spans="1:25" ht="15">
      <c r="A194" s="28" t="s">
        <v>786</v>
      </c>
      <c r="B194" s="63" t="s">
        <v>27</v>
      </c>
      <c r="C194" s="28"/>
      <c r="D194" s="28"/>
      <c r="E194" s="64" t="s">
        <v>281</v>
      </c>
      <c r="F194" s="9">
        <v>103.9</v>
      </c>
      <c r="G194" s="64" t="s">
        <v>281</v>
      </c>
      <c r="H194" s="64" t="s">
        <v>281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2"/>
      <c r="V194" s="339"/>
      <c r="W194" s="63"/>
      <c r="Y194" s="50"/>
    </row>
    <row r="195" spans="1:25" ht="15">
      <c r="A195" s="28" t="s">
        <v>787</v>
      </c>
      <c r="B195" s="229" t="s">
        <v>1662</v>
      </c>
      <c r="C195" s="63"/>
      <c r="D195" s="63"/>
      <c r="E195" s="9" t="s">
        <v>280</v>
      </c>
      <c r="F195" s="9" t="s">
        <v>280</v>
      </c>
      <c r="G195" s="9" t="s">
        <v>280</v>
      </c>
      <c r="H195" s="9" t="s">
        <v>280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9"/>
      <c r="V195" s="339"/>
      <c r="W195" s="63"/>
      <c r="Y195" s="50"/>
    </row>
    <row r="196" spans="1:25" ht="15">
      <c r="A196" s="28" t="s">
        <v>788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280</v>
      </c>
      <c r="I196" s="9" t="s">
        <v>280</v>
      </c>
      <c r="J196" s="9">
        <v>0</v>
      </c>
      <c r="K196" s="9">
        <v>0</v>
      </c>
      <c r="L196" s="9" t="s">
        <v>280</v>
      </c>
      <c r="N196" s="67">
        <f t="shared" si="5"/>
        <v>396.09999999999997</v>
      </c>
      <c r="O196" s="28"/>
      <c r="P196" s="3" t="s">
        <v>288</v>
      </c>
      <c r="Q196" s="3"/>
      <c r="R196" s="3"/>
      <c r="S196" s="3"/>
      <c r="T196" s="63"/>
      <c r="U196" s="349"/>
      <c r="V196" s="339"/>
      <c r="W196" s="63"/>
      <c r="Y196" s="50"/>
    </row>
    <row r="197" spans="1:25" ht="15">
      <c r="A197" s="28" t="s">
        <v>794</v>
      </c>
      <c r="B197" s="63" t="s">
        <v>3414</v>
      </c>
      <c r="C197" s="3"/>
      <c r="D197" s="3"/>
      <c r="E197" s="9" t="s">
        <v>280</v>
      </c>
      <c r="F197" s="9" t="s">
        <v>280</v>
      </c>
      <c r="G197" s="9" t="s">
        <v>280</v>
      </c>
      <c r="H197" s="9" t="s">
        <v>280</v>
      </c>
      <c r="I197" s="9" t="s">
        <v>280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286</v>
      </c>
      <c r="T197" s="63"/>
      <c r="U197" s="349"/>
      <c r="V197" s="339"/>
      <c r="W197" s="63"/>
      <c r="Y197" s="50"/>
    </row>
    <row r="198" spans="1:25" ht="15">
      <c r="A198" s="28" t="s">
        <v>795</v>
      </c>
      <c r="B198" s="229" t="s">
        <v>1659</v>
      </c>
      <c r="C198" s="63"/>
      <c r="D198" s="63"/>
      <c r="E198" s="9" t="s">
        <v>280</v>
      </c>
      <c r="F198" s="9" t="s">
        <v>280</v>
      </c>
      <c r="G198" s="9" t="s">
        <v>280</v>
      </c>
      <c r="H198" s="9" t="s">
        <v>280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2"/>
      <c r="V198" s="339"/>
      <c r="W198" s="63"/>
      <c r="Y198" s="50"/>
    </row>
    <row r="199" spans="1:25" ht="15">
      <c r="A199" s="28" t="s">
        <v>796</v>
      </c>
      <c r="B199" s="278" t="s">
        <v>2026</v>
      </c>
      <c r="C199" s="3"/>
      <c r="D199" s="3"/>
      <c r="E199" s="9" t="s">
        <v>280</v>
      </c>
      <c r="F199" s="9" t="s">
        <v>280</v>
      </c>
      <c r="G199" s="9" t="s">
        <v>280</v>
      </c>
      <c r="H199" s="9" t="s">
        <v>280</v>
      </c>
      <c r="I199" s="9" t="s">
        <v>280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299</v>
      </c>
      <c r="T199" s="63"/>
      <c r="U199" s="362"/>
      <c r="V199" s="339"/>
      <c r="W199" s="63"/>
      <c r="Y199" s="50"/>
    </row>
    <row r="200" spans="1:25" ht="15">
      <c r="A200" s="28" t="s">
        <v>798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280</v>
      </c>
      <c r="M200" s="28"/>
      <c r="N200" s="67">
        <f t="shared" si="5"/>
        <v>344.5</v>
      </c>
      <c r="O200" s="63"/>
      <c r="P200" s="3" t="s">
        <v>284</v>
      </c>
      <c r="Q200" s="3"/>
      <c r="R200" s="3"/>
      <c r="S200" s="3"/>
      <c r="T200" s="63"/>
      <c r="U200" s="349"/>
      <c r="V200" s="339"/>
      <c r="W200" s="63"/>
      <c r="Y200" s="50"/>
    </row>
    <row r="201" spans="1:25" ht="15">
      <c r="A201" s="28" t="s">
        <v>799</v>
      </c>
      <c r="B201" s="63" t="s">
        <v>783</v>
      </c>
      <c r="E201" s="9" t="s">
        <v>280</v>
      </c>
      <c r="F201" s="9" t="s">
        <v>280</v>
      </c>
      <c r="G201" s="9" t="s">
        <v>280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9"/>
      <c r="V201" s="339"/>
      <c r="W201" s="63"/>
      <c r="Y201" s="50"/>
    </row>
    <row r="202" spans="1:25" ht="15">
      <c r="A202" s="28" t="s">
        <v>800</v>
      </c>
      <c r="B202" s="63" t="s">
        <v>756</v>
      </c>
      <c r="E202" s="9" t="s">
        <v>280</v>
      </c>
      <c r="F202" s="9" t="s">
        <v>280</v>
      </c>
      <c r="G202" s="9" t="s">
        <v>280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9"/>
      <c r="V202" s="339"/>
      <c r="W202" s="63"/>
      <c r="Y202" s="50"/>
    </row>
    <row r="203" spans="1:25" ht="15">
      <c r="A203" s="28" t="s">
        <v>803</v>
      </c>
      <c r="B203" s="63" t="s">
        <v>754</v>
      </c>
      <c r="E203" s="9" t="s">
        <v>280</v>
      </c>
      <c r="F203" s="9" t="s">
        <v>280</v>
      </c>
      <c r="G203" s="9" t="s">
        <v>280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281</v>
      </c>
      <c r="N203" s="67">
        <f t="shared" si="5"/>
        <v>316.79999999999995</v>
      </c>
      <c r="R203" s="28"/>
      <c r="S203" s="28"/>
      <c r="T203" s="63"/>
      <c r="U203" s="349"/>
      <c r="V203" s="339"/>
      <c r="W203" s="63"/>
      <c r="Y203" s="50"/>
    </row>
    <row r="204" spans="1:25" ht="15">
      <c r="A204" s="28" t="s">
        <v>899</v>
      </c>
      <c r="B204" s="278" t="s">
        <v>2041</v>
      </c>
      <c r="C204" s="3"/>
      <c r="D204" s="3"/>
      <c r="E204" s="9" t="s">
        <v>280</v>
      </c>
      <c r="F204" s="9" t="s">
        <v>280</v>
      </c>
      <c r="G204" s="9" t="s">
        <v>280</v>
      </c>
      <c r="H204" s="9" t="s">
        <v>280</v>
      </c>
      <c r="I204" s="9" t="s">
        <v>280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290</v>
      </c>
      <c r="T204" s="63"/>
      <c r="U204" s="350"/>
      <c r="V204" s="339"/>
      <c r="W204" s="63"/>
      <c r="Y204" s="50"/>
    </row>
    <row r="205" spans="1:25" ht="15">
      <c r="A205" s="28" t="s">
        <v>900</v>
      </c>
      <c r="B205" s="63" t="s">
        <v>3402</v>
      </c>
      <c r="C205" s="3"/>
      <c r="D205" s="3"/>
      <c r="E205" s="9" t="s">
        <v>280</v>
      </c>
      <c r="F205" s="9" t="s">
        <v>280</v>
      </c>
      <c r="G205" s="9" t="s">
        <v>280</v>
      </c>
      <c r="H205" s="9" t="s">
        <v>280</v>
      </c>
      <c r="I205" s="9" t="s">
        <v>280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2"/>
      <c r="V205" s="339"/>
      <c r="W205" s="63"/>
      <c r="Y205" s="50"/>
    </row>
    <row r="206" spans="1:25" ht="15">
      <c r="A206" s="28" t="s">
        <v>901</v>
      </c>
      <c r="B206" s="63" t="s">
        <v>764</v>
      </c>
      <c r="C206" s="28"/>
      <c r="D206" s="28"/>
      <c r="E206" s="9" t="s">
        <v>280</v>
      </c>
      <c r="F206" s="9" t="s">
        <v>280</v>
      </c>
      <c r="G206" s="9" t="s">
        <v>280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9"/>
      <c r="V206" s="339"/>
      <c r="W206" s="63"/>
      <c r="Y206" s="50"/>
    </row>
    <row r="207" spans="1:25" ht="15">
      <c r="A207" s="28" t="s">
        <v>902</v>
      </c>
      <c r="B207" s="278" t="s">
        <v>3396</v>
      </c>
      <c r="C207" s="3"/>
      <c r="D207" s="3"/>
      <c r="E207" s="9" t="s">
        <v>280</v>
      </c>
      <c r="F207" s="9" t="s">
        <v>280</v>
      </c>
      <c r="G207" s="9" t="s">
        <v>280</v>
      </c>
      <c r="H207" s="9" t="s">
        <v>280</v>
      </c>
      <c r="I207" s="9" t="s">
        <v>280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50"/>
      <c r="V207" s="339"/>
      <c r="W207" s="63"/>
      <c r="Y207" s="50"/>
    </row>
    <row r="208" spans="1:25" ht="15">
      <c r="A208" s="28" t="s">
        <v>903</v>
      </c>
      <c r="B208" s="229" t="s">
        <v>1658</v>
      </c>
      <c r="C208" s="63"/>
      <c r="D208" s="63"/>
      <c r="E208" s="9" t="s">
        <v>280</v>
      </c>
      <c r="F208" s="9" t="s">
        <v>280</v>
      </c>
      <c r="G208" s="9" t="s">
        <v>280</v>
      </c>
      <c r="H208" s="9" t="s">
        <v>280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50"/>
      <c r="V208" s="339"/>
      <c r="W208" s="63"/>
      <c r="Y208" s="50"/>
    </row>
    <row r="209" spans="1:25" ht="15">
      <c r="A209" s="28" t="s">
        <v>904</v>
      </c>
      <c r="B209" s="225" t="s">
        <v>1646</v>
      </c>
      <c r="C209" s="63"/>
      <c r="D209" s="63"/>
      <c r="E209" s="9" t="s">
        <v>280</v>
      </c>
      <c r="F209" s="9" t="s">
        <v>280</v>
      </c>
      <c r="G209" s="9" t="s">
        <v>280</v>
      </c>
      <c r="H209" s="9" t="s">
        <v>280</v>
      </c>
      <c r="I209" s="9">
        <v>265.50000000000006</v>
      </c>
      <c r="J209" s="9">
        <v>0</v>
      </c>
      <c r="K209" s="9">
        <v>0</v>
      </c>
      <c r="L209" s="9" t="s">
        <v>280</v>
      </c>
      <c r="N209" s="67">
        <f t="shared" si="6"/>
        <v>265.50000000000006</v>
      </c>
      <c r="O209" s="28"/>
      <c r="T209" s="63"/>
      <c r="U209" s="349"/>
      <c r="V209" s="339"/>
      <c r="W209" s="63"/>
      <c r="Y209" s="50"/>
    </row>
    <row r="210" spans="1:25" ht="15">
      <c r="A210" s="28" t="s">
        <v>905</v>
      </c>
      <c r="B210" s="278" t="s">
        <v>2040</v>
      </c>
      <c r="C210" s="3"/>
      <c r="D210" s="3"/>
      <c r="E210" s="9" t="s">
        <v>280</v>
      </c>
      <c r="F210" s="9" t="s">
        <v>280</v>
      </c>
      <c r="G210" s="9" t="s">
        <v>280</v>
      </c>
      <c r="H210" s="9" t="s">
        <v>280</v>
      </c>
      <c r="I210" s="9" t="s">
        <v>280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2"/>
      <c r="V210" s="339"/>
      <c r="W210" s="63"/>
      <c r="Y210" s="50"/>
    </row>
    <row r="211" spans="1:25" ht="15">
      <c r="A211" s="28" t="s">
        <v>906</v>
      </c>
      <c r="B211" s="278" t="s">
        <v>4565</v>
      </c>
      <c r="C211" s="3"/>
      <c r="D211" s="3"/>
      <c r="E211" s="9" t="s">
        <v>280</v>
      </c>
      <c r="F211" s="9" t="s">
        <v>280</v>
      </c>
      <c r="G211" s="9" t="s">
        <v>280</v>
      </c>
      <c r="H211" s="9" t="s">
        <v>280</v>
      </c>
      <c r="I211" s="9" t="s">
        <v>280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50"/>
      <c r="V211" s="339"/>
      <c r="W211" s="63"/>
      <c r="Y211" s="50"/>
    </row>
    <row r="212" spans="1:25" ht="15">
      <c r="A212" s="28" t="s">
        <v>907</v>
      </c>
      <c r="B212" s="63" t="s">
        <v>3401</v>
      </c>
      <c r="C212" s="3"/>
      <c r="D212" s="3"/>
      <c r="E212" s="9" t="s">
        <v>280</v>
      </c>
      <c r="F212" s="9" t="s">
        <v>280</v>
      </c>
      <c r="G212" s="9" t="s">
        <v>280</v>
      </c>
      <c r="H212" s="9" t="s">
        <v>280</v>
      </c>
      <c r="I212" s="9" t="s">
        <v>280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9"/>
      <c r="V212" s="339"/>
      <c r="W212" s="63"/>
      <c r="Y212" s="50"/>
    </row>
    <row r="213" spans="1:25" ht="15">
      <c r="A213" s="28" t="s">
        <v>908</v>
      </c>
      <c r="B213" s="229" t="s">
        <v>1648</v>
      </c>
      <c r="C213" s="63"/>
      <c r="D213" s="63"/>
      <c r="E213" s="9" t="s">
        <v>280</v>
      </c>
      <c r="F213" s="9" t="s">
        <v>280</v>
      </c>
      <c r="G213" s="9" t="s">
        <v>280</v>
      </c>
      <c r="H213" s="9" t="s">
        <v>280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9"/>
      <c r="V213" s="339"/>
      <c r="W213" s="63"/>
      <c r="Y213" s="50"/>
    </row>
    <row r="214" spans="1:25" ht="15">
      <c r="A214" s="28" t="s">
        <v>909</v>
      </c>
      <c r="B214" s="63" t="s">
        <v>3406</v>
      </c>
      <c r="C214" s="3"/>
      <c r="D214" s="3"/>
      <c r="E214" s="9" t="s">
        <v>280</v>
      </c>
      <c r="F214" s="9" t="s">
        <v>280</v>
      </c>
      <c r="G214" s="9" t="s">
        <v>280</v>
      </c>
      <c r="H214" s="9" t="s">
        <v>280</v>
      </c>
      <c r="I214" s="9" t="s">
        <v>280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9"/>
      <c r="V214" s="339"/>
      <c r="W214" s="63"/>
      <c r="Y214" s="50"/>
    </row>
    <row r="215" spans="1:25" ht="15">
      <c r="A215" s="28" t="s">
        <v>910</v>
      </c>
      <c r="B215" s="63" t="s">
        <v>158</v>
      </c>
      <c r="C215" s="28"/>
      <c r="D215" s="28"/>
      <c r="E215" s="9" t="s">
        <v>280</v>
      </c>
      <c r="F215" s="9" t="s">
        <v>280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280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2"/>
      <c r="V215" s="339"/>
      <c r="W215" s="63"/>
      <c r="Y215" s="50"/>
    </row>
    <row r="216" spans="1:25" ht="15">
      <c r="A216" s="28" t="s">
        <v>911</v>
      </c>
      <c r="B216" s="229" t="s">
        <v>1660</v>
      </c>
      <c r="C216" s="63"/>
      <c r="D216" s="63"/>
      <c r="E216" s="9" t="s">
        <v>280</v>
      </c>
      <c r="F216" s="9" t="s">
        <v>280</v>
      </c>
      <c r="G216" s="9" t="s">
        <v>280</v>
      </c>
      <c r="H216" s="9" t="s">
        <v>280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9"/>
      <c r="V216" s="339"/>
      <c r="W216" s="63"/>
      <c r="Y216" s="50"/>
    </row>
    <row r="217" spans="1:25" ht="15">
      <c r="A217" s="28" t="s">
        <v>912</v>
      </c>
      <c r="B217" s="63" t="s">
        <v>3398</v>
      </c>
      <c r="C217" s="3"/>
      <c r="D217" s="3"/>
      <c r="E217" s="9" t="s">
        <v>280</v>
      </c>
      <c r="F217" s="9" t="s">
        <v>280</v>
      </c>
      <c r="G217" s="9" t="s">
        <v>280</v>
      </c>
      <c r="H217" s="9" t="s">
        <v>280</v>
      </c>
      <c r="I217" s="9" t="s">
        <v>280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9"/>
      <c r="V217" s="339"/>
      <c r="W217" s="63"/>
      <c r="Y217" s="50"/>
    </row>
    <row r="218" spans="1:25" ht="15">
      <c r="A218" s="28" t="s">
        <v>913</v>
      </c>
      <c r="B218" s="278" t="s">
        <v>2038</v>
      </c>
      <c r="C218" s="3"/>
      <c r="D218" s="3"/>
      <c r="E218" s="9" t="s">
        <v>280</v>
      </c>
      <c r="F218" s="9" t="s">
        <v>280</v>
      </c>
      <c r="G218" s="9" t="s">
        <v>280</v>
      </c>
      <c r="H218" s="9" t="s">
        <v>280</v>
      </c>
      <c r="I218" s="9" t="s">
        <v>280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9"/>
      <c r="V218" s="339"/>
      <c r="W218" s="63"/>
      <c r="Y218" s="50"/>
    </row>
    <row r="219" spans="1:25" ht="15">
      <c r="A219" s="28" t="s">
        <v>914</v>
      </c>
      <c r="B219" s="229" t="s">
        <v>1652</v>
      </c>
      <c r="C219" s="63"/>
      <c r="D219" s="63"/>
      <c r="E219" s="9" t="s">
        <v>280</v>
      </c>
      <c r="F219" s="9" t="s">
        <v>280</v>
      </c>
      <c r="G219" s="9" t="s">
        <v>280</v>
      </c>
      <c r="H219" s="9" t="s">
        <v>280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9"/>
      <c r="V219" s="339"/>
      <c r="W219" s="63"/>
      <c r="Y219" s="50"/>
    </row>
    <row r="220" spans="1:25" ht="15">
      <c r="A220" s="28" t="s">
        <v>915</v>
      </c>
      <c r="B220" s="63" t="s">
        <v>3400</v>
      </c>
      <c r="C220" s="3"/>
      <c r="D220" s="3"/>
      <c r="E220" s="9" t="s">
        <v>280</v>
      </c>
      <c r="F220" s="9" t="s">
        <v>280</v>
      </c>
      <c r="G220" s="9" t="s">
        <v>280</v>
      </c>
      <c r="H220" s="9" t="s">
        <v>280</v>
      </c>
      <c r="I220" s="9" t="s">
        <v>280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9"/>
      <c r="V220" s="339"/>
      <c r="W220" s="63"/>
      <c r="Y220" s="50"/>
    </row>
    <row r="221" spans="1:25" ht="15">
      <c r="A221" s="28" t="s">
        <v>916</v>
      </c>
      <c r="B221" s="278" t="s">
        <v>2039</v>
      </c>
      <c r="C221" s="3"/>
      <c r="D221" s="3"/>
      <c r="E221" s="9" t="s">
        <v>280</v>
      </c>
      <c r="F221" s="9" t="s">
        <v>280</v>
      </c>
      <c r="G221" s="9" t="s">
        <v>280</v>
      </c>
      <c r="H221" s="9" t="s">
        <v>280</v>
      </c>
      <c r="I221" s="9" t="s">
        <v>280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9"/>
      <c r="V221" s="339"/>
      <c r="W221" s="63"/>
      <c r="Y221" s="50"/>
    </row>
    <row r="222" spans="1:25" ht="15">
      <c r="A222" s="28" t="s">
        <v>917</v>
      </c>
      <c r="B222" s="63" t="s">
        <v>180</v>
      </c>
      <c r="C222" s="3"/>
      <c r="D222" s="3"/>
      <c r="E222" s="9" t="s">
        <v>280</v>
      </c>
      <c r="F222" s="9" t="s">
        <v>280</v>
      </c>
      <c r="G222" s="9" t="s">
        <v>280</v>
      </c>
      <c r="H222" s="9" t="s">
        <v>280</v>
      </c>
      <c r="I222" s="9" t="s">
        <v>280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2"/>
      <c r="V222" s="339"/>
      <c r="W222" s="63"/>
      <c r="Y222" s="50"/>
    </row>
    <row r="223" spans="1:25" ht="15">
      <c r="A223" s="28" t="s">
        <v>918</v>
      </c>
      <c r="B223" s="278" t="s">
        <v>2042</v>
      </c>
      <c r="C223" s="3"/>
      <c r="D223" s="3"/>
      <c r="E223" s="9" t="s">
        <v>280</v>
      </c>
      <c r="F223" s="9" t="s">
        <v>280</v>
      </c>
      <c r="G223" s="9" t="s">
        <v>280</v>
      </c>
      <c r="H223" s="9" t="s">
        <v>280</v>
      </c>
      <c r="I223" s="9" t="s">
        <v>280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9"/>
      <c r="V223" s="339"/>
      <c r="W223" s="63"/>
      <c r="Y223" s="50"/>
    </row>
    <row r="224" spans="1:25" ht="15">
      <c r="A224" s="28" t="s">
        <v>919</v>
      </c>
      <c r="B224" s="278" t="s">
        <v>2023</v>
      </c>
      <c r="C224" s="3"/>
      <c r="D224" s="3"/>
      <c r="E224" s="9" t="s">
        <v>280</v>
      </c>
      <c r="F224" s="9" t="s">
        <v>280</v>
      </c>
      <c r="G224" s="9" t="s">
        <v>280</v>
      </c>
      <c r="H224" s="9" t="s">
        <v>280</v>
      </c>
      <c r="I224" s="9" t="s">
        <v>280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2"/>
      <c r="V224" s="339"/>
      <c r="W224" s="63"/>
      <c r="Y224" s="50"/>
    </row>
    <row r="225" spans="1:25" ht="15">
      <c r="A225" s="28" t="s">
        <v>920</v>
      </c>
      <c r="B225" s="229" t="s">
        <v>1661</v>
      </c>
      <c r="C225" s="63"/>
      <c r="D225" s="63"/>
      <c r="E225" s="9" t="s">
        <v>280</v>
      </c>
      <c r="F225" s="9" t="s">
        <v>280</v>
      </c>
      <c r="G225" s="9" t="s">
        <v>280</v>
      </c>
      <c r="H225" s="9" t="s">
        <v>280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9"/>
      <c r="V225" s="339"/>
      <c r="W225" s="63"/>
      <c r="Y225" s="50"/>
    </row>
    <row r="226" spans="1:25" ht="15">
      <c r="A226" s="28" t="s">
        <v>921</v>
      </c>
      <c r="B226" s="63" t="s">
        <v>3425</v>
      </c>
      <c r="C226" s="3"/>
      <c r="D226" s="3"/>
      <c r="E226" s="9" t="s">
        <v>280</v>
      </c>
      <c r="F226" s="9" t="s">
        <v>280</v>
      </c>
      <c r="G226" s="9" t="s">
        <v>280</v>
      </c>
      <c r="H226" s="9" t="s">
        <v>280</v>
      </c>
      <c r="I226" s="9" t="s">
        <v>280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2"/>
      <c r="V226" s="339"/>
      <c r="W226" s="63"/>
      <c r="Y226" s="50"/>
    </row>
    <row r="227" spans="1:25" ht="15">
      <c r="A227" s="28" t="s">
        <v>922</v>
      </c>
      <c r="B227" s="63" t="s">
        <v>3410</v>
      </c>
      <c r="C227" s="3"/>
      <c r="D227" s="3"/>
      <c r="E227" s="9" t="s">
        <v>280</v>
      </c>
      <c r="F227" s="9" t="s">
        <v>280</v>
      </c>
      <c r="G227" s="9" t="s">
        <v>280</v>
      </c>
      <c r="H227" s="9" t="s">
        <v>280</v>
      </c>
      <c r="I227" s="9" t="s">
        <v>280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50"/>
      <c r="V227" s="339"/>
      <c r="W227" s="63"/>
      <c r="Y227" s="50"/>
    </row>
    <row r="228" spans="1:25" ht="15">
      <c r="A228" s="28" t="s">
        <v>923</v>
      </c>
      <c r="B228" s="63" t="s">
        <v>775</v>
      </c>
      <c r="C228" s="28"/>
      <c r="D228" s="28"/>
      <c r="E228" s="9" t="s">
        <v>280</v>
      </c>
      <c r="F228" s="9" t="s">
        <v>280</v>
      </c>
      <c r="G228" s="9" t="s">
        <v>280</v>
      </c>
      <c r="H228" s="9">
        <v>205.5</v>
      </c>
      <c r="I228" s="9" t="s">
        <v>280</v>
      </c>
      <c r="J228" s="9">
        <v>0</v>
      </c>
      <c r="K228" s="9">
        <v>0</v>
      </c>
      <c r="L228" s="9" t="s">
        <v>280</v>
      </c>
      <c r="N228" s="67">
        <f t="shared" si="6"/>
        <v>205.5</v>
      </c>
      <c r="O228" s="28"/>
      <c r="R228" s="28"/>
      <c r="S228" s="28"/>
      <c r="T228" s="63"/>
      <c r="U228" s="349"/>
      <c r="V228" s="339"/>
      <c r="W228" s="63"/>
      <c r="Y228" s="50"/>
    </row>
    <row r="229" spans="1:25" ht="15">
      <c r="A229" s="28" t="s">
        <v>924</v>
      </c>
      <c r="B229" s="229" t="s">
        <v>1656</v>
      </c>
      <c r="C229" s="63"/>
      <c r="D229" s="63"/>
      <c r="E229" s="9" t="s">
        <v>280</v>
      </c>
      <c r="F229" s="9" t="s">
        <v>280</v>
      </c>
      <c r="G229" s="9" t="s">
        <v>280</v>
      </c>
      <c r="H229" s="9" t="s">
        <v>280</v>
      </c>
      <c r="I229" s="9">
        <v>205.5</v>
      </c>
      <c r="J229" s="9">
        <v>0</v>
      </c>
      <c r="K229" s="9">
        <v>0</v>
      </c>
      <c r="L229" s="9" t="s">
        <v>280</v>
      </c>
      <c r="N229" s="67">
        <f t="shared" si="6"/>
        <v>205.5</v>
      </c>
      <c r="O229" s="28"/>
      <c r="T229" s="63"/>
      <c r="U229" s="362"/>
      <c r="V229" s="339"/>
      <c r="W229" s="63"/>
      <c r="Y229" s="50"/>
    </row>
    <row r="230" spans="1:25" ht="15">
      <c r="A230" s="28" t="s">
        <v>925</v>
      </c>
      <c r="B230" s="63" t="s">
        <v>3399</v>
      </c>
      <c r="C230" s="3"/>
      <c r="D230" s="3"/>
      <c r="E230" s="9" t="s">
        <v>280</v>
      </c>
      <c r="F230" s="9" t="s">
        <v>280</v>
      </c>
      <c r="G230" s="9" t="s">
        <v>280</v>
      </c>
      <c r="H230" s="9" t="s">
        <v>280</v>
      </c>
      <c r="I230" s="9" t="s">
        <v>280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9"/>
      <c r="V230" s="339"/>
      <c r="W230" s="63"/>
      <c r="Y230" s="50"/>
    </row>
    <row r="231" spans="1:25" ht="15">
      <c r="A231" s="28" t="s">
        <v>926</v>
      </c>
      <c r="B231" s="229" t="s">
        <v>1666</v>
      </c>
      <c r="C231" s="63"/>
      <c r="D231" s="63"/>
      <c r="E231" s="9" t="s">
        <v>280</v>
      </c>
      <c r="F231" s="9" t="s">
        <v>280</v>
      </c>
      <c r="G231" s="9" t="s">
        <v>280</v>
      </c>
      <c r="H231" s="9" t="s">
        <v>280</v>
      </c>
      <c r="I231" s="9">
        <v>203.00000000000011</v>
      </c>
      <c r="J231" s="9">
        <v>0</v>
      </c>
      <c r="K231" s="9">
        <v>0</v>
      </c>
      <c r="L231" s="9" t="s">
        <v>280</v>
      </c>
      <c r="N231" s="67">
        <f t="shared" si="6"/>
        <v>203.00000000000011</v>
      </c>
      <c r="O231" s="28"/>
      <c r="T231" s="63"/>
      <c r="U231" s="350"/>
      <c r="V231" s="339"/>
      <c r="W231" s="63"/>
      <c r="Y231" s="50"/>
    </row>
    <row r="232" spans="1:25" ht="15">
      <c r="A232" s="28" t="s">
        <v>927</v>
      </c>
      <c r="B232" s="229" t="s">
        <v>1650</v>
      </c>
      <c r="C232" s="63"/>
      <c r="D232" s="63"/>
      <c r="E232" s="9" t="s">
        <v>280</v>
      </c>
      <c r="F232" s="9" t="s">
        <v>280</v>
      </c>
      <c r="G232" s="9" t="s">
        <v>280</v>
      </c>
      <c r="H232" s="9" t="s">
        <v>280</v>
      </c>
      <c r="I232" s="9">
        <v>202.50000000000003</v>
      </c>
      <c r="J232" s="9">
        <v>0</v>
      </c>
      <c r="K232" s="9">
        <v>0</v>
      </c>
      <c r="L232" s="9" t="s">
        <v>280</v>
      </c>
      <c r="N232" s="67">
        <f t="shared" si="6"/>
        <v>202.50000000000003</v>
      </c>
      <c r="O232" s="28"/>
      <c r="T232" s="63"/>
      <c r="U232" s="349"/>
      <c r="V232" s="339"/>
      <c r="W232" s="63"/>
      <c r="Y232" s="50"/>
    </row>
    <row r="233" spans="1:25" ht="15">
      <c r="A233" s="28" t="s">
        <v>928</v>
      </c>
      <c r="B233" s="278" t="s">
        <v>2017</v>
      </c>
      <c r="C233" s="3"/>
      <c r="D233" s="3"/>
      <c r="E233" s="9" t="s">
        <v>280</v>
      </c>
      <c r="F233" s="9" t="s">
        <v>280</v>
      </c>
      <c r="G233" s="9" t="s">
        <v>280</v>
      </c>
      <c r="H233" s="9" t="s">
        <v>280</v>
      </c>
      <c r="I233" s="9" t="s">
        <v>280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9"/>
      <c r="V233" s="339"/>
      <c r="W233" s="63"/>
      <c r="Y233" s="50"/>
    </row>
    <row r="234" spans="1:25" ht="15">
      <c r="A234" s="28" t="s">
        <v>929</v>
      </c>
      <c r="B234" s="278" t="s">
        <v>3397</v>
      </c>
      <c r="C234" s="3"/>
      <c r="D234" s="3"/>
      <c r="E234" s="9" t="s">
        <v>280</v>
      </c>
      <c r="F234" s="9" t="s">
        <v>280</v>
      </c>
      <c r="G234" s="9" t="s">
        <v>280</v>
      </c>
      <c r="H234" s="9" t="s">
        <v>280</v>
      </c>
      <c r="I234" s="9" t="s">
        <v>280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9"/>
      <c r="V234" s="339"/>
      <c r="W234" s="63"/>
      <c r="Y234" s="50"/>
    </row>
    <row r="235" spans="1:25" ht="15">
      <c r="A235" s="28" t="s">
        <v>930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280</v>
      </c>
      <c r="H235" s="9" t="s">
        <v>280</v>
      </c>
      <c r="I235" s="9" t="s">
        <v>280</v>
      </c>
      <c r="J235" s="9">
        <v>0</v>
      </c>
      <c r="K235" s="9">
        <v>0</v>
      </c>
      <c r="L235" s="9" t="s">
        <v>280</v>
      </c>
      <c r="M235" s="28"/>
      <c r="N235" s="67">
        <f t="shared" si="6"/>
        <v>189.30000000000004</v>
      </c>
      <c r="O235" s="63"/>
      <c r="P235" s="3" t="s">
        <v>295</v>
      </c>
      <c r="Q235" s="3"/>
      <c r="R235" s="28"/>
      <c r="S235" s="28"/>
      <c r="T235" s="63"/>
      <c r="U235" s="349"/>
      <c r="V235" s="339"/>
      <c r="W235" s="63"/>
      <c r="Y235" s="50"/>
    </row>
    <row r="236" spans="1:25" ht="15">
      <c r="A236" s="28" t="s">
        <v>931</v>
      </c>
      <c r="B236" s="63" t="s">
        <v>3409</v>
      </c>
      <c r="C236" s="3"/>
      <c r="D236" s="3"/>
      <c r="E236" s="9" t="s">
        <v>280</v>
      </c>
      <c r="F236" s="9" t="s">
        <v>280</v>
      </c>
      <c r="G236" s="9" t="s">
        <v>280</v>
      </c>
      <c r="H236" s="9" t="s">
        <v>280</v>
      </c>
      <c r="I236" s="9" t="s">
        <v>280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9"/>
      <c r="V236" s="339"/>
      <c r="W236" s="63"/>
      <c r="Y236" s="50"/>
    </row>
    <row r="237" spans="1:25" ht="15">
      <c r="A237" s="28" t="s">
        <v>932</v>
      </c>
      <c r="B237" s="229" t="s">
        <v>1649</v>
      </c>
      <c r="C237" s="63"/>
      <c r="D237" s="63"/>
      <c r="E237" s="9" t="s">
        <v>280</v>
      </c>
      <c r="F237" s="9" t="s">
        <v>280</v>
      </c>
      <c r="G237" s="9" t="s">
        <v>280</v>
      </c>
      <c r="H237" s="9" t="s">
        <v>280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2"/>
      <c r="V237" s="339"/>
      <c r="W237" s="63"/>
      <c r="Y237" s="50"/>
    </row>
    <row r="238" spans="1:25" ht="15">
      <c r="A238" s="28" t="s">
        <v>933</v>
      </c>
      <c r="B238" s="28" t="s">
        <v>729</v>
      </c>
      <c r="C238" s="28"/>
      <c r="D238" s="28"/>
      <c r="E238" s="9" t="s">
        <v>280</v>
      </c>
      <c r="F238" s="9" t="s">
        <v>280</v>
      </c>
      <c r="G238" s="9" t="s">
        <v>280</v>
      </c>
      <c r="H238" s="64" t="s">
        <v>281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2"/>
      <c r="V238" s="339"/>
      <c r="W238" s="63"/>
      <c r="Y238" s="50"/>
    </row>
    <row r="239" spans="1:25" ht="15">
      <c r="A239" s="28" t="s">
        <v>934</v>
      </c>
      <c r="B239" s="229" t="s">
        <v>1663</v>
      </c>
      <c r="C239" s="63"/>
      <c r="D239" s="63"/>
      <c r="E239" s="9" t="s">
        <v>280</v>
      </c>
      <c r="F239" s="9" t="s">
        <v>280</v>
      </c>
      <c r="G239" s="9" t="s">
        <v>280</v>
      </c>
      <c r="H239" s="9" t="s">
        <v>280</v>
      </c>
      <c r="I239" s="9">
        <v>185.2</v>
      </c>
      <c r="J239" s="9">
        <v>0</v>
      </c>
      <c r="K239" s="9">
        <v>0</v>
      </c>
      <c r="L239" s="9" t="s">
        <v>280</v>
      </c>
      <c r="N239" s="67">
        <f t="shared" si="6"/>
        <v>185.2</v>
      </c>
      <c r="O239" s="28"/>
      <c r="T239" s="63"/>
      <c r="U239" s="349"/>
      <c r="V239" s="339"/>
      <c r="W239" s="63"/>
      <c r="Y239" s="50"/>
    </row>
    <row r="240" spans="1:25" ht="15">
      <c r="A240" s="28" t="s">
        <v>935</v>
      </c>
      <c r="B240" s="63" t="s">
        <v>3405</v>
      </c>
      <c r="C240" s="3"/>
      <c r="D240" s="3"/>
      <c r="E240" s="9" t="s">
        <v>280</v>
      </c>
      <c r="F240" s="9" t="s">
        <v>280</v>
      </c>
      <c r="G240" s="9" t="s">
        <v>280</v>
      </c>
      <c r="H240" s="9" t="s">
        <v>280</v>
      </c>
      <c r="I240" s="9" t="s">
        <v>280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9"/>
      <c r="V240" s="339"/>
      <c r="W240" s="63"/>
      <c r="Y240" s="50"/>
    </row>
    <row r="241" spans="1:25" ht="15">
      <c r="A241" s="28" t="s">
        <v>936</v>
      </c>
      <c r="B241" s="229" t="s">
        <v>1681</v>
      </c>
      <c r="C241" s="63"/>
      <c r="D241" s="63"/>
      <c r="E241" s="9" t="s">
        <v>280</v>
      </c>
      <c r="F241" s="9" t="s">
        <v>280</v>
      </c>
      <c r="G241" s="9" t="s">
        <v>280</v>
      </c>
      <c r="H241" s="9" t="s">
        <v>280</v>
      </c>
      <c r="I241" s="9">
        <v>172.49999999999994</v>
      </c>
      <c r="J241" s="9">
        <v>0</v>
      </c>
      <c r="K241" s="9">
        <v>0</v>
      </c>
      <c r="L241" s="9" t="s">
        <v>280</v>
      </c>
      <c r="N241" s="67">
        <f t="shared" si="7"/>
        <v>172.49999999999994</v>
      </c>
      <c r="O241" s="28"/>
      <c r="T241" s="63"/>
      <c r="U241" s="349"/>
      <c r="V241" s="339"/>
      <c r="W241" s="63"/>
      <c r="Y241" s="50"/>
    </row>
    <row r="242" spans="1:25" ht="15">
      <c r="A242" s="28" t="s">
        <v>937</v>
      </c>
      <c r="B242" s="63" t="s">
        <v>3404</v>
      </c>
      <c r="C242" s="3"/>
      <c r="D242" s="3"/>
      <c r="E242" s="9" t="s">
        <v>280</v>
      </c>
      <c r="F242" s="9" t="s">
        <v>280</v>
      </c>
      <c r="G242" s="9" t="s">
        <v>280</v>
      </c>
      <c r="H242" s="9" t="s">
        <v>280</v>
      </c>
      <c r="I242" s="9" t="s">
        <v>280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50"/>
      <c r="V242" s="339"/>
      <c r="W242" s="63"/>
      <c r="Y242" s="50"/>
    </row>
    <row r="243" spans="1:25" ht="15">
      <c r="A243" s="28" t="s">
        <v>938</v>
      </c>
      <c r="B243" s="278" t="s">
        <v>2021</v>
      </c>
      <c r="C243" s="3"/>
      <c r="D243" s="3"/>
      <c r="E243" s="9" t="s">
        <v>280</v>
      </c>
      <c r="F243" s="9" t="s">
        <v>280</v>
      </c>
      <c r="G243" s="9" t="s">
        <v>280</v>
      </c>
      <c r="H243" s="9" t="s">
        <v>280</v>
      </c>
      <c r="I243" s="9" t="s">
        <v>280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9"/>
      <c r="V243" s="339"/>
      <c r="W243" s="63"/>
      <c r="Y243" s="50"/>
    </row>
    <row r="244" spans="1:25" ht="15">
      <c r="A244" s="28" t="s">
        <v>2517</v>
      </c>
      <c r="B244" s="63" t="s">
        <v>3417</v>
      </c>
      <c r="C244" s="3"/>
      <c r="D244" s="3"/>
      <c r="E244" s="9" t="s">
        <v>280</v>
      </c>
      <c r="F244" s="9" t="s">
        <v>280</v>
      </c>
      <c r="G244" s="9" t="s">
        <v>280</v>
      </c>
      <c r="H244" s="9" t="s">
        <v>280</v>
      </c>
      <c r="I244" s="9" t="s">
        <v>280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3346</v>
      </c>
      <c r="B245" s="229" t="s">
        <v>1664</v>
      </c>
      <c r="C245" s="63"/>
      <c r="D245" s="63"/>
      <c r="E245" s="9" t="s">
        <v>280</v>
      </c>
      <c r="F245" s="9" t="s">
        <v>280</v>
      </c>
      <c r="G245" s="9" t="s">
        <v>280</v>
      </c>
      <c r="H245" s="9" t="s">
        <v>280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3347</v>
      </c>
      <c r="B246" s="278" t="s">
        <v>2172</v>
      </c>
      <c r="C246" s="3"/>
      <c r="D246" s="3"/>
      <c r="E246" s="9" t="s">
        <v>280</v>
      </c>
      <c r="F246" s="9" t="s">
        <v>280</v>
      </c>
      <c r="G246" s="9" t="s">
        <v>280</v>
      </c>
      <c r="H246" s="9" t="s">
        <v>280</v>
      </c>
      <c r="I246" s="9" t="s">
        <v>280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3348</v>
      </c>
      <c r="B247" s="63" t="s">
        <v>3403</v>
      </c>
      <c r="C247" s="3"/>
      <c r="D247" s="3"/>
      <c r="E247" s="9" t="s">
        <v>280</v>
      </c>
      <c r="F247" s="9" t="s">
        <v>280</v>
      </c>
      <c r="G247" s="9" t="s">
        <v>280</v>
      </c>
      <c r="H247" s="9" t="s">
        <v>280</v>
      </c>
      <c r="I247" s="9" t="s">
        <v>280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3349</v>
      </c>
      <c r="B248" s="63" t="s">
        <v>3426</v>
      </c>
      <c r="C248" s="3"/>
      <c r="D248" s="3"/>
      <c r="E248" s="9" t="s">
        <v>280</v>
      </c>
      <c r="F248" s="9" t="s">
        <v>280</v>
      </c>
      <c r="G248" s="9" t="s">
        <v>280</v>
      </c>
      <c r="H248" s="9" t="s">
        <v>280</v>
      </c>
      <c r="I248" s="9" t="s">
        <v>280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3350</v>
      </c>
      <c r="B249" s="63" t="s">
        <v>3430</v>
      </c>
      <c r="C249" s="3"/>
      <c r="D249" s="3"/>
      <c r="E249" s="9" t="s">
        <v>280</v>
      </c>
      <c r="F249" s="9" t="s">
        <v>280</v>
      </c>
      <c r="G249" s="9" t="s">
        <v>280</v>
      </c>
      <c r="H249" s="9" t="s">
        <v>280</v>
      </c>
      <c r="I249" s="9" t="s">
        <v>280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3351</v>
      </c>
      <c r="B250" s="278" t="s">
        <v>2018</v>
      </c>
      <c r="C250" s="3"/>
      <c r="D250" s="3"/>
      <c r="E250" s="9" t="s">
        <v>280</v>
      </c>
      <c r="F250" s="9" t="s">
        <v>280</v>
      </c>
      <c r="G250" s="9" t="s">
        <v>280</v>
      </c>
      <c r="H250" s="9" t="s">
        <v>280</v>
      </c>
      <c r="I250" s="9" t="s">
        <v>280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3352</v>
      </c>
      <c r="B251" s="278" t="s">
        <v>2025</v>
      </c>
      <c r="C251" s="3"/>
      <c r="D251" s="3"/>
      <c r="E251" s="9" t="s">
        <v>280</v>
      </c>
      <c r="F251" s="9" t="s">
        <v>280</v>
      </c>
      <c r="G251" s="9" t="s">
        <v>280</v>
      </c>
      <c r="H251" s="9" t="s">
        <v>280</v>
      </c>
      <c r="I251" s="9" t="s">
        <v>280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3353</v>
      </c>
      <c r="B252" s="63" t="s">
        <v>785</v>
      </c>
      <c r="C252" s="28"/>
      <c r="D252" s="28"/>
      <c r="E252" s="9" t="s">
        <v>280</v>
      </c>
      <c r="F252" s="9" t="s">
        <v>280</v>
      </c>
      <c r="G252" s="9" t="s">
        <v>280</v>
      </c>
      <c r="H252" s="9">
        <v>83.300000000000011</v>
      </c>
      <c r="I252" s="9" t="s">
        <v>280</v>
      </c>
      <c r="J252" s="9">
        <v>0</v>
      </c>
      <c r="K252" s="9">
        <v>0</v>
      </c>
      <c r="L252" s="9" t="s">
        <v>280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3354</v>
      </c>
      <c r="B253" s="63" t="s">
        <v>3407</v>
      </c>
      <c r="C253" s="3"/>
      <c r="D253" s="3"/>
      <c r="E253" s="9" t="s">
        <v>280</v>
      </c>
      <c r="F253" s="9" t="s">
        <v>280</v>
      </c>
      <c r="G253" s="9" t="s">
        <v>280</v>
      </c>
      <c r="H253" s="9" t="s">
        <v>280</v>
      </c>
      <c r="I253" s="9" t="s">
        <v>280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3355</v>
      </c>
      <c r="B254" s="63" t="s">
        <v>3413</v>
      </c>
      <c r="C254" s="3"/>
      <c r="D254" s="3"/>
      <c r="E254" s="9" t="s">
        <v>280</v>
      </c>
      <c r="F254" s="9" t="s">
        <v>280</v>
      </c>
      <c r="G254" s="9" t="s">
        <v>280</v>
      </c>
      <c r="H254" s="9" t="s">
        <v>280</v>
      </c>
      <c r="I254" s="9" t="s">
        <v>280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3356</v>
      </c>
      <c r="B255" s="63" t="s">
        <v>3411</v>
      </c>
      <c r="C255" s="3"/>
      <c r="D255" s="3"/>
      <c r="E255" s="9" t="s">
        <v>280</v>
      </c>
      <c r="F255" s="9" t="s">
        <v>280</v>
      </c>
      <c r="G255" s="9" t="s">
        <v>280</v>
      </c>
      <c r="H255" s="9" t="s">
        <v>280</v>
      </c>
      <c r="I255" s="9" t="s">
        <v>280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3357</v>
      </c>
      <c r="B256" s="278" t="s">
        <v>2068</v>
      </c>
      <c r="C256" s="3"/>
      <c r="D256" s="3"/>
      <c r="E256" s="9" t="s">
        <v>280</v>
      </c>
      <c r="F256" s="9" t="s">
        <v>280</v>
      </c>
      <c r="G256" s="9" t="s">
        <v>280</v>
      </c>
      <c r="H256" s="9" t="s">
        <v>280</v>
      </c>
      <c r="I256" s="9" t="s">
        <v>280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3358</v>
      </c>
      <c r="B257" s="278" t="s">
        <v>2065</v>
      </c>
      <c r="C257" s="3"/>
      <c r="D257" s="3"/>
      <c r="E257" s="9" t="s">
        <v>280</v>
      </c>
      <c r="F257" s="9" t="s">
        <v>280</v>
      </c>
      <c r="G257" s="9" t="s">
        <v>280</v>
      </c>
      <c r="H257" s="9" t="s">
        <v>280</v>
      </c>
      <c r="I257" s="9" t="s">
        <v>280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3359</v>
      </c>
      <c r="B258" s="278" t="s">
        <v>2045</v>
      </c>
      <c r="C258" s="3"/>
      <c r="D258" s="3"/>
      <c r="E258" s="9" t="s">
        <v>280</v>
      </c>
      <c r="F258" s="9" t="s">
        <v>280</v>
      </c>
      <c r="G258" s="9" t="s">
        <v>280</v>
      </c>
      <c r="H258" s="9" t="s">
        <v>280</v>
      </c>
      <c r="I258" s="9" t="s">
        <v>280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3360</v>
      </c>
      <c r="B259" s="278" t="s">
        <v>2067</v>
      </c>
      <c r="C259" s="3"/>
      <c r="D259" s="3"/>
      <c r="E259" s="9" t="s">
        <v>280</v>
      </c>
      <c r="F259" s="9" t="s">
        <v>280</v>
      </c>
      <c r="G259" s="9" t="s">
        <v>280</v>
      </c>
      <c r="H259" s="9" t="s">
        <v>280</v>
      </c>
      <c r="I259" s="9" t="s">
        <v>280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3361</v>
      </c>
      <c r="B260" s="63" t="s">
        <v>3428</v>
      </c>
      <c r="C260" s="3"/>
      <c r="D260" s="3"/>
      <c r="E260" s="9" t="s">
        <v>280</v>
      </c>
      <c r="F260" s="9" t="s">
        <v>280</v>
      </c>
      <c r="G260" s="9" t="s">
        <v>280</v>
      </c>
      <c r="H260" s="9" t="s">
        <v>280</v>
      </c>
      <c r="I260" s="9" t="s">
        <v>280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3362</v>
      </c>
      <c r="B261" s="229" t="s">
        <v>1655</v>
      </c>
      <c r="C261" s="63"/>
      <c r="D261" s="63"/>
      <c r="E261" s="9" t="s">
        <v>280</v>
      </c>
      <c r="F261" s="9" t="s">
        <v>280</v>
      </c>
      <c r="G261" s="9" t="s">
        <v>280</v>
      </c>
      <c r="H261" s="9" t="s">
        <v>280</v>
      </c>
      <c r="I261" s="9">
        <v>55</v>
      </c>
      <c r="J261" s="9">
        <v>0</v>
      </c>
      <c r="K261" s="9">
        <v>0</v>
      </c>
      <c r="L261" s="9" t="s">
        <v>280</v>
      </c>
      <c r="N261" s="67">
        <f t="shared" si="7"/>
        <v>55</v>
      </c>
      <c r="O261" s="28"/>
    </row>
    <row r="262" spans="1:17" ht="15">
      <c r="A262" s="28" t="s">
        <v>3363</v>
      </c>
      <c r="B262" s="63" t="s">
        <v>164</v>
      </c>
      <c r="C262" s="28"/>
      <c r="D262" s="28"/>
      <c r="E262" s="9" t="s">
        <v>280</v>
      </c>
      <c r="F262" s="9" t="s">
        <v>280</v>
      </c>
      <c r="G262" s="9">
        <v>54.399999999999977</v>
      </c>
      <c r="H262" s="9" t="s">
        <v>280</v>
      </c>
      <c r="I262" s="9" t="s">
        <v>280</v>
      </c>
      <c r="J262" s="9">
        <v>0</v>
      </c>
      <c r="K262" s="9">
        <v>0</v>
      </c>
      <c r="L262" s="9" t="s">
        <v>280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3364</v>
      </c>
      <c r="B263" s="229" t="s">
        <v>1653</v>
      </c>
      <c r="C263" s="63"/>
      <c r="D263" s="63"/>
      <c r="E263" s="9" t="s">
        <v>280</v>
      </c>
      <c r="F263" s="9" t="s">
        <v>280</v>
      </c>
      <c r="G263" s="9" t="s">
        <v>280</v>
      </c>
      <c r="H263" s="9" t="s">
        <v>280</v>
      </c>
      <c r="I263" s="9">
        <v>44.000000000000057</v>
      </c>
      <c r="J263" s="9">
        <v>0</v>
      </c>
      <c r="K263" s="9">
        <v>0</v>
      </c>
      <c r="L263" s="9" t="s">
        <v>280</v>
      </c>
      <c r="N263" s="67">
        <f t="shared" si="7"/>
        <v>44.000000000000057</v>
      </c>
      <c r="O263" s="28"/>
    </row>
    <row r="264" spans="1:17" ht="15">
      <c r="A264" s="28" t="s">
        <v>3365</v>
      </c>
      <c r="B264" s="278" t="s">
        <v>2033</v>
      </c>
      <c r="C264" s="3"/>
      <c r="D264" s="3"/>
      <c r="E264" s="9" t="s">
        <v>280</v>
      </c>
      <c r="F264" s="9" t="s">
        <v>280</v>
      </c>
      <c r="G264" s="9" t="s">
        <v>280</v>
      </c>
      <c r="H264" s="9" t="s">
        <v>280</v>
      </c>
      <c r="I264" s="9" t="s">
        <v>280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3366</v>
      </c>
      <c r="B265" s="63" t="s">
        <v>3429</v>
      </c>
      <c r="C265" s="3"/>
      <c r="D265" s="3"/>
      <c r="E265" s="9" t="s">
        <v>280</v>
      </c>
      <c r="F265" s="9" t="s">
        <v>280</v>
      </c>
      <c r="G265" s="9" t="s">
        <v>280</v>
      </c>
      <c r="H265" s="9" t="s">
        <v>280</v>
      </c>
      <c r="I265" s="9" t="s">
        <v>280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3367</v>
      </c>
      <c r="B266" s="63" t="s">
        <v>179</v>
      </c>
      <c r="C266" s="28"/>
      <c r="D266" s="28"/>
      <c r="E266" s="9">
        <v>13.5</v>
      </c>
      <c r="F266" s="9" t="s">
        <v>280</v>
      </c>
      <c r="G266" s="9" t="s">
        <v>280</v>
      </c>
      <c r="H266" s="9" t="s">
        <v>280</v>
      </c>
      <c r="I266" s="9" t="s">
        <v>280</v>
      </c>
      <c r="J266" s="9">
        <v>0</v>
      </c>
      <c r="K266" s="9">
        <v>0</v>
      </c>
      <c r="L266" s="9" t="s">
        <v>280</v>
      </c>
      <c r="M266" s="28"/>
      <c r="N266" s="67">
        <f t="shared" si="7"/>
        <v>13.5</v>
      </c>
      <c r="O266" s="28"/>
    </row>
    <row r="267" spans="1:17" ht="15">
      <c r="A267" s="28" t="s">
        <v>3368</v>
      </c>
      <c r="B267" s="278" t="s">
        <v>2024</v>
      </c>
      <c r="C267" s="3"/>
      <c r="D267" s="3"/>
      <c r="E267" s="9" t="s">
        <v>280</v>
      </c>
      <c r="F267" s="9" t="s">
        <v>280</v>
      </c>
      <c r="G267" s="9" t="s">
        <v>280</v>
      </c>
      <c r="H267" s="9" t="s">
        <v>280</v>
      </c>
      <c r="I267" s="9" t="s">
        <v>280</v>
      </c>
      <c r="J267" s="9">
        <v>0</v>
      </c>
      <c r="K267" s="9">
        <v>0</v>
      </c>
      <c r="L267" s="9" t="s">
        <v>280</v>
      </c>
      <c r="M267" s="28"/>
      <c r="N267" s="67">
        <f t="shared" si="7"/>
        <v>0</v>
      </c>
      <c r="O267" s="28"/>
    </row>
    <row r="268" spans="1:17" ht="15">
      <c r="A268" s="28" t="s">
        <v>3369</v>
      </c>
      <c r="B268" s="278" t="s">
        <v>2019</v>
      </c>
      <c r="C268" s="3"/>
      <c r="D268" s="3"/>
      <c r="E268" s="9" t="s">
        <v>280</v>
      </c>
      <c r="F268" s="9" t="s">
        <v>280</v>
      </c>
      <c r="G268" s="9" t="s">
        <v>280</v>
      </c>
      <c r="H268" s="9" t="s">
        <v>280</v>
      </c>
      <c r="I268" s="9" t="s">
        <v>280</v>
      </c>
      <c r="J268" s="9">
        <v>0</v>
      </c>
      <c r="K268" s="9">
        <v>0</v>
      </c>
      <c r="L268" s="9" t="s">
        <v>280</v>
      </c>
      <c r="M268" s="28"/>
      <c r="N268" s="67">
        <f t="shared" si="7"/>
        <v>0</v>
      </c>
      <c r="O268" s="28"/>
    </row>
    <row r="269" spans="1:17" ht="15">
      <c r="A269" s="28" t="s">
        <v>4163</v>
      </c>
      <c r="B269" s="63" t="s">
        <v>3412</v>
      </c>
      <c r="C269" s="3"/>
      <c r="D269" s="3"/>
      <c r="E269" s="9" t="s">
        <v>280</v>
      </c>
      <c r="F269" s="9" t="s">
        <v>280</v>
      </c>
      <c r="G269" s="9" t="s">
        <v>280</v>
      </c>
      <c r="H269" s="9" t="s">
        <v>280</v>
      </c>
      <c r="I269" s="9" t="s">
        <v>280</v>
      </c>
      <c r="J269" s="9">
        <v>0</v>
      </c>
      <c r="K269" s="9">
        <v>0</v>
      </c>
      <c r="L269" s="64" t="s">
        <v>281</v>
      </c>
      <c r="N269" s="67">
        <f t="shared" si="7"/>
        <v>0</v>
      </c>
      <c r="O269" s="28"/>
    </row>
    <row r="270" spans="1:17" ht="15">
      <c r="A270" s="28" t="s">
        <v>4164</v>
      </c>
      <c r="B270" s="278" t="s">
        <v>2043</v>
      </c>
      <c r="C270" s="3"/>
      <c r="D270" s="3"/>
      <c r="E270" s="9" t="s">
        <v>280</v>
      </c>
      <c r="F270" s="9" t="s">
        <v>280</v>
      </c>
      <c r="G270" s="9" t="s">
        <v>280</v>
      </c>
      <c r="H270" s="9" t="s">
        <v>280</v>
      </c>
      <c r="I270" s="9" t="s">
        <v>280</v>
      </c>
      <c r="J270" s="9">
        <v>0</v>
      </c>
      <c r="K270" s="9">
        <v>0</v>
      </c>
      <c r="L270" s="9" t="s">
        <v>280</v>
      </c>
      <c r="N270" s="67">
        <f t="shared" si="7"/>
        <v>0</v>
      </c>
      <c r="O270" s="28"/>
    </row>
    <row r="271" spans="1:17" ht="15">
      <c r="A271" s="28" t="s">
        <v>4165</v>
      </c>
      <c r="B271" s="278" t="s">
        <v>2044</v>
      </c>
      <c r="C271" s="3"/>
      <c r="D271" s="3"/>
      <c r="E271" s="9" t="s">
        <v>280</v>
      </c>
      <c r="F271" s="9" t="s">
        <v>280</v>
      </c>
      <c r="G271" s="9" t="s">
        <v>280</v>
      </c>
      <c r="H271" s="9" t="s">
        <v>280</v>
      </c>
      <c r="I271" s="9" t="s">
        <v>280</v>
      </c>
      <c r="J271" s="9">
        <v>0</v>
      </c>
      <c r="K271" s="9">
        <v>0</v>
      </c>
      <c r="L271" s="9" t="s">
        <v>280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844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4961</v>
      </c>
      <c r="R278" s="3"/>
      <c r="S278" s="3"/>
      <c r="T278" s="63"/>
      <c r="U278" s="63"/>
      <c r="V278" s="362"/>
      <c r="W278" s="339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1713</v>
      </c>
      <c r="R279" s="3"/>
      <c r="S279" s="216" t="s">
        <v>1561</v>
      </c>
      <c r="T279" s="278"/>
      <c r="U279" s="63"/>
      <c r="V279" s="349"/>
      <c r="W279" s="339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303</v>
      </c>
      <c r="R280" s="3"/>
      <c r="S280" s="216" t="s">
        <v>1759</v>
      </c>
      <c r="T280" s="225"/>
      <c r="U280" s="63"/>
      <c r="V280" s="349"/>
      <c r="W280" s="339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303</v>
      </c>
      <c r="R281" s="3"/>
      <c r="S281" s="3" t="s">
        <v>1759</v>
      </c>
      <c r="T281" s="278"/>
      <c r="U281" s="63"/>
      <c r="V281" s="349"/>
      <c r="W281" s="339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4960</v>
      </c>
      <c r="R282" s="3"/>
      <c r="S282" s="3"/>
      <c r="T282" s="225"/>
      <c r="U282" s="63"/>
      <c r="V282" s="349"/>
      <c r="W282" s="339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2468</v>
      </c>
      <c r="R283" s="3"/>
      <c r="S283" s="3"/>
      <c r="T283" s="225"/>
      <c r="U283" s="63"/>
      <c r="V283" s="349"/>
      <c r="W283" s="339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1712</v>
      </c>
      <c r="R284" s="3"/>
      <c r="S284" s="216" t="s">
        <v>1561</v>
      </c>
      <c r="T284" s="63"/>
      <c r="U284" s="63"/>
      <c r="V284" s="362"/>
      <c r="W284" s="339"/>
      <c r="X284" s="63"/>
    </row>
    <row r="285" spans="1:24" ht="15">
      <c r="A285" s="28" t="s">
        <v>12</v>
      </c>
      <c r="B285" s="63" t="s">
        <v>154</v>
      </c>
      <c r="E285" s="9" t="s">
        <v>280</v>
      </c>
      <c r="F285" s="9" t="s">
        <v>280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371</v>
      </c>
      <c r="R285" s="3"/>
      <c r="S285" s="3" t="s">
        <v>1759</v>
      </c>
      <c r="T285" s="278"/>
      <c r="U285" s="63"/>
      <c r="V285" s="349"/>
      <c r="W285" s="339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1711</v>
      </c>
      <c r="R286" s="3"/>
      <c r="S286" s="216"/>
      <c r="T286" s="278"/>
      <c r="U286" s="63"/>
      <c r="V286" s="349"/>
      <c r="W286" s="339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303</v>
      </c>
      <c r="R287" s="3"/>
      <c r="S287" s="3" t="s">
        <v>1759</v>
      </c>
      <c r="T287" s="63"/>
      <c r="U287" s="63"/>
      <c r="V287" s="362"/>
      <c r="W287" s="339"/>
      <c r="X287" s="63"/>
    </row>
    <row r="288" spans="1:24" ht="15">
      <c r="A288" s="28" t="s">
        <v>18</v>
      </c>
      <c r="B288" s="63" t="s">
        <v>141</v>
      </c>
      <c r="E288" s="9" t="s">
        <v>280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290</v>
      </c>
      <c r="R288" s="3"/>
      <c r="S288" s="3"/>
      <c r="T288" s="225"/>
      <c r="U288" s="63"/>
      <c r="V288" s="349"/>
      <c r="W288" s="339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293</v>
      </c>
      <c r="R289" s="3"/>
      <c r="S289" s="3"/>
      <c r="T289" s="63"/>
      <c r="U289" s="63"/>
      <c r="V289" s="349"/>
      <c r="W289" s="339"/>
      <c r="X289" s="63"/>
    </row>
    <row r="290" spans="1:24" ht="15">
      <c r="A290" s="28" t="s">
        <v>22</v>
      </c>
      <c r="B290" s="63" t="s">
        <v>142</v>
      </c>
      <c r="E290" s="9" t="s">
        <v>280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298</v>
      </c>
      <c r="R290" s="3"/>
      <c r="S290" s="3"/>
      <c r="T290" s="278"/>
      <c r="U290" s="63"/>
      <c r="V290" s="349"/>
      <c r="W290" s="339"/>
      <c r="X290" s="63"/>
    </row>
    <row r="291" spans="1:24" ht="15">
      <c r="A291" s="28" t="s">
        <v>24</v>
      </c>
      <c r="B291" s="63" t="s">
        <v>155</v>
      </c>
      <c r="E291" s="9" t="s">
        <v>280</v>
      </c>
      <c r="F291" s="9" t="s">
        <v>280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285</v>
      </c>
      <c r="R291" s="3"/>
      <c r="T291" s="63"/>
      <c r="U291" s="63"/>
      <c r="V291" s="349"/>
      <c r="W291" s="339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283</v>
      </c>
      <c r="R292" s="3"/>
      <c r="S292" s="3" t="s">
        <v>1759</v>
      </c>
      <c r="T292" s="278"/>
      <c r="U292" s="63"/>
      <c r="V292" s="349"/>
      <c r="W292" s="339"/>
      <c r="X292" s="63"/>
    </row>
    <row r="293" spans="1:24" ht="15">
      <c r="A293" s="28" t="s">
        <v>28</v>
      </c>
      <c r="B293" s="63" t="s">
        <v>779</v>
      </c>
      <c r="E293" s="9" t="s">
        <v>280</v>
      </c>
      <c r="F293" s="9" t="s">
        <v>280</v>
      </c>
      <c r="G293" s="9" t="s">
        <v>280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371</v>
      </c>
      <c r="R293" s="3"/>
      <c r="S293" s="216" t="s">
        <v>1759</v>
      </c>
      <c r="T293" s="63"/>
      <c r="U293" s="63"/>
      <c r="V293" s="362"/>
      <c r="W293" s="339"/>
      <c r="X293" s="63"/>
    </row>
    <row r="294" spans="1:24" ht="15">
      <c r="A294" s="28" t="s">
        <v>30</v>
      </c>
      <c r="B294" s="63" t="s">
        <v>143</v>
      </c>
      <c r="E294" s="9" t="s">
        <v>280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286</v>
      </c>
      <c r="R294" s="3"/>
      <c r="S294" s="3"/>
      <c r="T294" s="63"/>
      <c r="U294" s="63"/>
      <c r="V294" s="349"/>
      <c r="W294" s="339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307</v>
      </c>
      <c r="R295" s="3"/>
      <c r="S295" s="3"/>
      <c r="T295" s="278"/>
      <c r="U295" s="63"/>
      <c r="V295" s="349"/>
      <c r="W295" s="339"/>
      <c r="X295" s="63"/>
    </row>
    <row r="296" spans="1:24" ht="15">
      <c r="A296" s="28" t="s">
        <v>34</v>
      </c>
      <c r="B296" s="63" t="s">
        <v>162</v>
      </c>
      <c r="E296" s="9" t="s">
        <v>280</v>
      </c>
      <c r="F296" s="9" t="s">
        <v>280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302</v>
      </c>
      <c r="R296" s="3"/>
      <c r="S296" s="3"/>
      <c r="T296" s="63"/>
      <c r="U296" s="63"/>
      <c r="V296" s="362"/>
      <c r="W296" s="339"/>
      <c r="X296" s="63"/>
    </row>
    <row r="297" spans="1:24" ht="15">
      <c r="A297" s="28" t="s">
        <v>36</v>
      </c>
      <c r="B297" s="63" t="s">
        <v>764</v>
      </c>
      <c r="E297" s="9" t="s">
        <v>280</v>
      </c>
      <c r="F297" s="9" t="s">
        <v>280</v>
      </c>
      <c r="G297" s="9" t="s">
        <v>280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294</v>
      </c>
      <c r="S297" s="63"/>
      <c r="T297" s="63"/>
      <c r="U297" s="63"/>
      <c r="V297" s="362"/>
      <c r="W297" s="339"/>
      <c r="X297" s="63"/>
    </row>
    <row r="298" spans="1:24" ht="15">
      <c r="A298" s="28" t="s">
        <v>38</v>
      </c>
      <c r="B298" s="63" t="s">
        <v>749</v>
      </c>
      <c r="E298" s="9" t="s">
        <v>280</v>
      </c>
      <c r="F298" s="9" t="s">
        <v>280</v>
      </c>
      <c r="G298" s="9" t="s">
        <v>280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50"/>
      <c r="W298" s="339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9"/>
      <c r="W299" s="339"/>
      <c r="X299" s="63"/>
    </row>
    <row r="300" spans="1:24" ht="15">
      <c r="A300" s="28" t="s">
        <v>146</v>
      </c>
      <c r="B300" s="63" t="s">
        <v>780</v>
      </c>
      <c r="E300" s="9" t="s">
        <v>280</v>
      </c>
      <c r="F300" s="9" t="s">
        <v>280</v>
      </c>
      <c r="G300" s="9" t="s">
        <v>280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289</v>
      </c>
      <c r="T300" s="278"/>
      <c r="U300" s="63"/>
      <c r="V300" s="349"/>
      <c r="W300" s="339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280</v>
      </c>
      <c r="N301" s="67">
        <f t="shared" si="8"/>
        <v>3147.0000000000068</v>
      </c>
      <c r="P301" t="s">
        <v>306</v>
      </c>
      <c r="R301" s="3"/>
      <c r="S301" s="3"/>
      <c r="T301" s="63"/>
      <c r="U301" s="63"/>
      <c r="V301" s="362"/>
      <c r="W301" s="339"/>
      <c r="X301" s="63"/>
    </row>
    <row r="302" spans="1:24" ht="15">
      <c r="A302" s="28" t="s">
        <v>151</v>
      </c>
      <c r="B302" s="63" t="s">
        <v>153</v>
      </c>
      <c r="E302" s="9" t="s">
        <v>280</v>
      </c>
      <c r="F302" s="9" t="s">
        <v>280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285</v>
      </c>
      <c r="T302" s="278"/>
      <c r="U302" s="63"/>
      <c r="V302" s="349"/>
      <c r="W302" s="339"/>
      <c r="X302" s="63"/>
    </row>
    <row r="303" spans="1:24" ht="15">
      <c r="A303" s="28" t="s">
        <v>157</v>
      </c>
      <c r="B303" s="63" t="s">
        <v>763</v>
      </c>
      <c r="E303" s="9" t="s">
        <v>280</v>
      </c>
      <c r="F303" s="9" t="s">
        <v>280</v>
      </c>
      <c r="G303" s="9" t="s">
        <v>280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295</v>
      </c>
      <c r="T303" s="225"/>
      <c r="U303" s="63"/>
      <c r="V303" s="349"/>
      <c r="W303" s="339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280</v>
      </c>
      <c r="L304" s="9" t="s">
        <v>280</v>
      </c>
      <c r="N304" s="67">
        <f t="shared" si="8"/>
        <v>3096.0999999999949</v>
      </c>
      <c r="P304" t="s">
        <v>318</v>
      </c>
      <c r="R304" s="3"/>
      <c r="S304" s="3"/>
      <c r="T304" s="63"/>
      <c r="U304" s="63"/>
      <c r="V304" s="349"/>
      <c r="W304" s="339"/>
      <c r="X304" s="63"/>
    </row>
    <row r="305" spans="1:24" ht="15">
      <c r="A305" s="28" t="s">
        <v>160</v>
      </c>
      <c r="B305" s="63" t="s">
        <v>756</v>
      </c>
      <c r="E305" s="9" t="s">
        <v>280</v>
      </c>
      <c r="F305" s="9" t="s">
        <v>280</v>
      </c>
      <c r="G305" s="9" t="s">
        <v>280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344</v>
      </c>
      <c r="S305" s="63"/>
      <c r="T305" s="278"/>
      <c r="U305" s="63"/>
      <c r="V305" s="349"/>
      <c r="W305" s="339"/>
      <c r="X305" s="63"/>
    </row>
    <row r="306" spans="1:24" ht="15">
      <c r="A306" s="28" t="s">
        <v>161</v>
      </c>
      <c r="B306" s="63" t="s">
        <v>784</v>
      </c>
      <c r="E306" s="9" t="s">
        <v>280</v>
      </c>
      <c r="F306" s="9" t="s">
        <v>280</v>
      </c>
      <c r="G306" s="9" t="s">
        <v>280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286</v>
      </c>
      <c r="S306" s="63"/>
      <c r="T306" s="63"/>
      <c r="U306" s="63"/>
      <c r="V306" s="362"/>
      <c r="W306" s="339"/>
      <c r="X306" s="63"/>
    </row>
    <row r="307" spans="1:24" ht="15">
      <c r="A307" s="28" t="s">
        <v>163</v>
      </c>
      <c r="B307" s="63" t="s">
        <v>801</v>
      </c>
      <c r="E307" s="9" t="s">
        <v>280</v>
      </c>
      <c r="F307" s="9" t="s">
        <v>280</v>
      </c>
      <c r="G307" s="9" t="s">
        <v>280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289</v>
      </c>
      <c r="T307" s="278"/>
      <c r="U307" s="63"/>
      <c r="V307" s="350"/>
      <c r="W307" s="339"/>
      <c r="X307" s="63"/>
    </row>
    <row r="308" spans="1:24" ht="15">
      <c r="A308" s="28" t="s">
        <v>276</v>
      </c>
      <c r="B308" s="63" t="s">
        <v>144</v>
      </c>
      <c r="E308" s="9" t="s">
        <v>280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280</v>
      </c>
      <c r="N308" s="67">
        <f t="shared" si="8"/>
        <v>2981.8499999999995</v>
      </c>
      <c r="P308" t="s">
        <v>289</v>
      </c>
      <c r="R308" s="3"/>
      <c r="S308" s="3"/>
      <c r="T308" s="278"/>
      <c r="U308" s="63"/>
      <c r="V308" s="350"/>
      <c r="W308" s="339"/>
      <c r="X308" s="63"/>
    </row>
    <row r="309" spans="1:24" ht="15">
      <c r="A309" s="28" t="s">
        <v>277</v>
      </c>
      <c r="B309" s="63" t="s">
        <v>765</v>
      </c>
      <c r="E309" s="9" t="s">
        <v>280</v>
      </c>
      <c r="F309" s="9" t="s">
        <v>280</v>
      </c>
      <c r="G309" s="9" t="s">
        <v>280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289</v>
      </c>
      <c r="T309" s="63"/>
      <c r="U309" s="63"/>
      <c r="V309" s="349"/>
      <c r="W309" s="339"/>
      <c r="X309" s="63"/>
    </row>
    <row r="310" spans="1:24" ht="15">
      <c r="A310" s="28" t="s">
        <v>278</v>
      </c>
      <c r="B310" s="63" t="s">
        <v>747</v>
      </c>
      <c r="E310" s="9" t="s">
        <v>280</v>
      </c>
      <c r="F310" s="9" t="s">
        <v>280</v>
      </c>
      <c r="G310" s="9" t="s">
        <v>280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286</v>
      </c>
      <c r="R310" s="3"/>
      <c r="S310" s="63"/>
      <c r="T310" s="278"/>
      <c r="U310" s="63"/>
      <c r="V310" s="349"/>
      <c r="W310" s="339"/>
      <c r="X310" s="63"/>
    </row>
    <row r="311" spans="1:24" ht="15">
      <c r="A311" s="28" t="s">
        <v>279</v>
      </c>
      <c r="B311" s="229" t="s">
        <v>1662</v>
      </c>
      <c r="C311" s="3"/>
      <c r="D311" s="3"/>
      <c r="E311" s="9" t="s">
        <v>280</v>
      </c>
      <c r="F311" s="9" t="s">
        <v>280</v>
      </c>
      <c r="G311" s="9" t="s">
        <v>280</v>
      </c>
      <c r="H311" s="9" t="s">
        <v>280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4962</v>
      </c>
      <c r="S311" s="63"/>
      <c r="T311" s="63"/>
      <c r="U311" s="63"/>
      <c r="V311" s="362"/>
      <c r="W311" s="339"/>
      <c r="X311" s="63"/>
    </row>
    <row r="312" spans="1:24" ht="15">
      <c r="A312" s="28" t="s">
        <v>736</v>
      </c>
      <c r="B312" s="63" t="s">
        <v>739</v>
      </c>
      <c r="E312" s="9" t="s">
        <v>280</v>
      </c>
      <c r="F312" s="9" t="s">
        <v>280</v>
      </c>
      <c r="G312" s="9" t="s">
        <v>280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50"/>
      <c r="W312" s="339"/>
      <c r="X312" s="63"/>
    </row>
    <row r="313" spans="1:24" ht="15">
      <c r="A313" s="28" t="s">
        <v>737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280</v>
      </c>
      <c r="L313" s="9" t="s">
        <v>280</v>
      </c>
      <c r="N313" s="67">
        <f t="shared" si="9"/>
        <v>2836.8499999999958</v>
      </c>
      <c r="P313" t="s">
        <v>1714</v>
      </c>
      <c r="R313" s="3"/>
      <c r="S313" s="3"/>
      <c r="T313" s="278"/>
      <c r="U313" s="63"/>
      <c r="V313" s="349"/>
      <c r="W313" s="339"/>
      <c r="X313" s="63"/>
    </row>
    <row r="314" spans="1:24" ht="15">
      <c r="A314" s="28" t="s">
        <v>738</v>
      </c>
      <c r="B314" s="63" t="s">
        <v>750</v>
      </c>
      <c r="E314" s="9" t="s">
        <v>280</v>
      </c>
      <c r="F314" s="9" t="s">
        <v>280</v>
      </c>
      <c r="G314" s="9" t="s">
        <v>280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9"/>
      <c r="W314" s="339"/>
      <c r="X314" s="63"/>
    </row>
    <row r="315" spans="1:24" ht="15">
      <c r="A315" s="28" t="s">
        <v>740</v>
      </c>
      <c r="B315" s="63" t="s">
        <v>791</v>
      </c>
      <c r="E315" s="9" t="s">
        <v>280</v>
      </c>
      <c r="F315" s="9" t="s">
        <v>280</v>
      </c>
      <c r="G315" s="9" t="s">
        <v>280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9"/>
      <c r="W315" s="339"/>
      <c r="X315" s="63"/>
    </row>
    <row r="316" spans="1:24" ht="15">
      <c r="A316" s="28" t="s">
        <v>746</v>
      </c>
      <c r="B316" s="63" t="s">
        <v>758</v>
      </c>
      <c r="E316" s="9" t="s">
        <v>280</v>
      </c>
      <c r="F316" s="9" t="s">
        <v>280</v>
      </c>
      <c r="G316" s="9" t="s">
        <v>280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2"/>
      <c r="W316" s="339"/>
      <c r="X316" s="63"/>
    </row>
    <row r="317" spans="1:24" ht="15">
      <c r="A317" s="28" t="s">
        <v>748</v>
      </c>
      <c r="B317" s="63" t="s">
        <v>156</v>
      </c>
      <c r="E317" s="9" t="s">
        <v>280</v>
      </c>
      <c r="F317" s="9" t="s">
        <v>280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280</v>
      </c>
      <c r="N317" s="67">
        <f t="shared" si="9"/>
        <v>2716.2</v>
      </c>
      <c r="R317" s="3"/>
      <c r="S317" s="63"/>
      <c r="T317" s="63"/>
      <c r="U317" s="63"/>
      <c r="V317" s="362"/>
      <c r="W317" s="339"/>
      <c r="X317" s="63"/>
    </row>
    <row r="318" spans="1:24" ht="15">
      <c r="A318" s="28" t="s">
        <v>751</v>
      </c>
      <c r="B318" s="28" t="s">
        <v>735</v>
      </c>
      <c r="E318" s="9" t="s">
        <v>280</v>
      </c>
      <c r="F318" s="9" t="s">
        <v>280</v>
      </c>
      <c r="G318" s="9" t="s">
        <v>280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307</v>
      </c>
      <c r="T318" s="63"/>
      <c r="U318" s="63"/>
      <c r="V318" s="362"/>
      <c r="W318" s="339"/>
      <c r="X318" s="63"/>
    </row>
    <row r="319" spans="1:24" ht="15">
      <c r="A319" s="28" t="s">
        <v>752</v>
      </c>
      <c r="B319" s="63" t="s">
        <v>754</v>
      </c>
      <c r="E319" s="9" t="s">
        <v>280</v>
      </c>
      <c r="F319" s="9" t="s">
        <v>280</v>
      </c>
      <c r="G319" s="9" t="s">
        <v>280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9"/>
      <c r="W319" s="339"/>
      <c r="X319" s="63"/>
    </row>
    <row r="320" spans="1:24" ht="15">
      <c r="A320" s="28" t="s">
        <v>755</v>
      </c>
      <c r="B320" s="63" t="s">
        <v>797</v>
      </c>
      <c r="E320" s="9" t="s">
        <v>280</v>
      </c>
      <c r="F320" s="9" t="s">
        <v>280</v>
      </c>
      <c r="G320" s="9" t="s">
        <v>280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295</v>
      </c>
      <c r="T320" s="63"/>
      <c r="U320" s="63"/>
      <c r="V320" s="362"/>
      <c r="W320" s="339"/>
      <c r="X320" s="63"/>
    </row>
    <row r="321" spans="1:24" ht="15">
      <c r="A321" s="28" t="s">
        <v>757</v>
      </c>
      <c r="B321" s="28" t="s">
        <v>729</v>
      </c>
      <c r="E321" s="9" t="s">
        <v>280</v>
      </c>
      <c r="F321" s="9" t="s">
        <v>280</v>
      </c>
      <c r="G321" s="9" t="s">
        <v>280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9"/>
      <c r="W321" s="339"/>
      <c r="X321" s="63"/>
    </row>
    <row r="322" spans="1:24" ht="15">
      <c r="A322" s="28" t="s">
        <v>762</v>
      </c>
      <c r="B322" s="63" t="s">
        <v>772</v>
      </c>
      <c r="E322" s="9" t="s">
        <v>280</v>
      </c>
      <c r="F322" s="9" t="s">
        <v>280</v>
      </c>
      <c r="G322" s="9" t="s">
        <v>280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9"/>
      <c r="W322" s="339"/>
      <c r="X322" s="63"/>
    </row>
    <row r="323" spans="1:24" ht="15">
      <c r="A323" s="28" t="s">
        <v>766</v>
      </c>
      <c r="B323" s="63" t="s">
        <v>783</v>
      </c>
      <c r="E323" s="9" t="s">
        <v>280</v>
      </c>
      <c r="F323" s="9" t="s">
        <v>280</v>
      </c>
      <c r="G323" s="9" t="s">
        <v>280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9"/>
      <c r="W323" s="339"/>
      <c r="X323" s="63"/>
    </row>
    <row r="324" spans="1:24" ht="15">
      <c r="A324" s="28" t="s">
        <v>767</v>
      </c>
      <c r="B324" s="28" t="s">
        <v>734</v>
      </c>
      <c r="E324" s="9" t="s">
        <v>280</v>
      </c>
      <c r="F324" s="9" t="s">
        <v>280</v>
      </c>
      <c r="G324" s="9" t="s">
        <v>280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9"/>
      <c r="W324" s="339"/>
      <c r="X324" s="63"/>
    </row>
    <row r="325" spans="1:24" ht="15">
      <c r="A325" s="28" t="s">
        <v>768</v>
      </c>
      <c r="B325" s="229" t="s">
        <v>1665</v>
      </c>
      <c r="C325" s="3"/>
      <c r="D325" s="3"/>
      <c r="E325" s="9" t="s">
        <v>280</v>
      </c>
      <c r="F325" s="9" t="s">
        <v>280</v>
      </c>
      <c r="G325" s="9" t="s">
        <v>280</v>
      </c>
      <c r="H325" s="9" t="s">
        <v>280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9"/>
      <c r="W325" s="339"/>
      <c r="X325" s="63"/>
    </row>
    <row r="326" spans="1:24" ht="15">
      <c r="A326" s="28" t="s">
        <v>774</v>
      </c>
      <c r="B326" s="229" t="s">
        <v>1658</v>
      </c>
      <c r="C326" s="3"/>
      <c r="D326" s="3"/>
      <c r="E326" s="9" t="s">
        <v>280</v>
      </c>
      <c r="F326" s="9" t="s">
        <v>280</v>
      </c>
      <c r="G326" s="9" t="s">
        <v>280</v>
      </c>
      <c r="H326" s="9" t="s">
        <v>280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289</v>
      </c>
      <c r="S326" s="63"/>
      <c r="T326" s="278"/>
      <c r="U326" s="63"/>
      <c r="V326" s="350"/>
      <c r="W326" s="339"/>
      <c r="X326" s="63"/>
    </row>
    <row r="327" spans="1:24" ht="15">
      <c r="A327" s="28" t="s">
        <v>782</v>
      </c>
      <c r="B327" s="229" t="s">
        <v>1661</v>
      </c>
      <c r="C327" s="3"/>
      <c r="D327" s="3"/>
      <c r="E327" s="9" t="s">
        <v>280</v>
      </c>
      <c r="F327" s="9" t="s">
        <v>280</v>
      </c>
      <c r="G327" s="9" t="s">
        <v>280</v>
      </c>
      <c r="H327" s="9" t="s">
        <v>280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9"/>
      <c r="W327" s="339"/>
      <c r="X327" s="63"/>
    </row>
    <row r="328" spans="1:24" ht="15">
      <c r="A328" s="28" t="s">
        <v>786</v>
      </c>
      <c r="B328" s="229" t="s">
        <v>1652</v>
      </c>
      <c r="C328" s="3"/>
      <c r="D328" s="3"/>
      <c r="E328" s="9" t="s">
        <v>280</v>
      </c>
      <c r="F328" s="9" t="s">
        <v>280</v>
      </c>
      <c r="G328" s="9" t="s">
        <v>280</v>
      </c>
      <c r="H328" s="9" t="s">
        <v>280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290</v>
      </c>
      <c r="S328" s="63"/>
      <c r="T328" s="63"/>
      <c r="U328" s="63"/>
      <c r="V328" s="362"/>
      <c r="W328" s="339"/>
      <c r="X328" s="63"/>
    </row>
    <row r="329" spans="1:24" ht="15">
      <c r="A329" s="28" t="s">
        <v>787</v>
      </c>
      <c r="B329" s="229" t="s">
        <v>1657</v>
      </c>
      <c r="C329" s="3"/>
      <c r="D329" s="3"/>
      <c r="E329" s="9" t="s">
        <v>280</v>
      </c>
      <c r="F329" s="9" t="s">
        <v>280</v>
      </c>
      <c r="G329" s="9" t="s">
        <v>280</v>
      </c>
      <c r="H329" s="9" t="s">
        <v>280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9"/>
      <c r="W329" s="339"/>
      <c r="X329" s="63"/>
    </row>
    <row r="330" spans="1:24" ht="15">
      <c r="A330" s="28" t="s">
        <v>788</v>
      </c>
      <c r="B330" s="229" t="s">
        <v>1664</v>
      </c>
      <c r="C330" s="3"/>
      <c r="D330" s="3"/>
      <c r="E330" s="9" t="s">
        <v>280</v>
      </c>
      <c r="F330" s="9" t="s">
        <v>280</v>
      </c>
      <c r="G330" s="9" t="s">
        <v>280</v>
      </c>
      <c r="H330" s="9" t="s">
        <v>280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299</v>
      </c>
      <c r="S330" s="63"/>
      <c r="T330" s="225"/>
      <c r="U330" s="63"/>
      <c r="V330" s="349"/>
      <c r="W330" s="339"/>
      <c r="X330" s="63"/>
    </row>
    <row r="331" spans="1:24" ht="15">
      <c r="A331" s="28" t="s">
        <v>794</v>
      </c>
      <c r="B331" s="63" t="s">
        <v>789</v>
      </c>
      <c r="E331" s="9" t="s">
        <v>280</v>
      </c>
      <c r="F331" s="9" t="s">
        <v>280</v>
      </c>
      <c r="G331" s="9" t="s">
        <v>280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9"/>
      <c r="W331" s="339"/>
      <c r="X331" s="63"/>
    </row>
    <row r="332" spans="1:24" ht="15">
      <c r="A332" s="28" t="s">
        <v>795</v>
      </c>
      <c r="B332" s="229" t="s">
        <v>1660</v>
      </c>
      <c r="C332" s="3"/>
      <c r="D332" s="3"/>
      <c r="E332" s="9" t="s">
        <v>280</v>
      </c>
      <c r="F332" s="9" t="s">
        <v>280</v>
      </c>
      <c r="G332" s="9" t="s">
        <v>280</v>
      </c>
      <c r="H332" s="9" t="s">
        <v>280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2"/>
      <c r="W332" s="339"/>
      <c r="X332" s="63"/>
    </row>
    <row r="333" spans="1:24" ht="15">
      <c r="A333" s="28" t="s">
        <v>796</v>
      </c>
      <c r="B333" s="229" t="s">
        <v>1648</v>
      </c>
      <c r="C333" s="3"/>
      <c r="D333" s="3"/>
      <c r="E333" s="9" t="s">
        <v>280</v>
      </c>
      <c r="F333" s="9" t="s">
        <v>280</v>
      </c>
      <c r="G333" s="9" t="s">
        <v>280</v>
      </c>
      <c r="H333" s="9" t="s">
        <v>280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2"/>
      <c r="W333" s="339"/>
      <c r="X333" s="63"/>
    </row>
    <row r="334" spans="1:24" ht="15">
      <c r="A334" s="28" t="s">
        <v>798</v>
      </c>
      <c r="B334" s="229" t="s">
        <v>1659</v>
      </c>
      <c r="C334" s="3"/>
      <c r="D334" s="3"/>
      <c r="E334" s="9" t="s">
        <v>280</v>
      </c>
      <c r="F334" s="9" t="s">
        <v>280</v>
      </c>
      <c r="G334" s="9" t="s">
        <v>280</v>
      </c>
      <c r="H334" s="9" t="s">
        <v>280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9"/>
      <c r="W334" s="339"/>
      <c r="X334" s="63"/>
    </row>
    <row r="335" spans="1:24" ht="15">
      <c r="A335" s="28" t="s">
        <v>799</v>
      </c>
      <c r="B335" s="229" t="s">
        <v>1649</v>
      </c>
      <c r="C335" s="3"/>
      <c r="D335" s="3"/>
      <c r="E335" s="9" t="s">
        <v>280</v>
      </c>
      <c r="F335" s="9" t="s">
        <v>280</v>
      </c>
      <c r="G335" s="9" t="s">
        <v>280</v>
      </c>
      <c r="H335" s="9" t="s">
        <v>280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299</v>
      </c>
      <c r="S335" s="63"/>
      <c r="T335" s="278"/>
      <c r="U335" s="63"/>
      <c r="V335" s="349"/>
      <c r="W335" s="339"/>
      <c r="X335" s="63"/>
    </row>
    <row r="336" spans="1:24" ht="15">
      <c r="A336" s="28" t="s">
        <v>800</v>
      </c>
      <c r="B336" s="278" t="s">
        <v>2017</v>
      </c>
      <c r="C336" s="3"/>
      <c r="D336" s="3"/>
      <c r="E336" s="9" t="s">
        <v>280</v>
      </c>
      <c r="F336" s="9" t="s">
        <v>280</v>
      </c>
      <c r="G336" s="9" t="s">
        <v>280</v>
      </c>
      <c r="H336" s="9" t="s">
        <v>280</v>
      </c>
      <c r="I336" s="9" t="s">
        <v>280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9"/>
      <c r="W336" s="339"/>
      <c r="X336" s="63"/>
    </row>
    <row r="337" spans="1:24" ht="15">
      <c r="A337" s="28" t="s">
        <v>803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280</v>
      </c>
      <c r="K337" s="9" t="s">
        <v>280</v>
      </c>
      <c r="L337" s="9" t="s">
        <v>280</v>
      </c>
      <c r="N337" s="67">
        <f t="shared" si="9"/>
        <v>1988.6000000000008</v>
      </c>
      <c r="R337" s="3"/>
      <c r="S337" s="3"/>
      <c r="T337" s="225"/>
      <c r="U337" s="63"/>
      <c r="V337" s="349"/>
      <c r="W337" s="339"/>
      <c r="X337" s="63"/>
    </row>
    <row r="338" spans="1:24" ht="15">
      <c r="A338" s="28" t="s">
        <v>899</v>
      </c>
      <c r="B338" s="278" t="s">
        <v>2033</v>
      </c>
      <c r="C338" s="3"/>
      <c r="D338" s="3"/>
      <c r="E338" s="9" t="s">
        <v>280</v>
      </c>
      <c r="F338" s="9" t="s">
        <v>280</v>
      </c>
      <c r="G338" s="9" t="s">
        <v>280</v>
      </c>
      <c r="H338" s="9" t="s">
        <v>280</v>
      </c>
      <c r="I338" s="9" t="s">
        <v>280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283</v>
      </c>
      <c r="S338" s="216" t="s">
        <v>1759</v>
      </c>
      <c r="T338" s="225"/>
      <c r="U338" s="63"/>
      <c r="V338" s="350"/>
      <c r="W338" s="339"/>
      <c r="X338" s="63"/>
    </row>
    <row r="339" spans="1:24" ht="15">
      <c r="A339" s="28" t="s">
        <v>900</v>
      </c>
      <c r="B339" s="278" t="s">
        <v>2021</v>
      </c>
      <c r="C339" s="3"/>
      <c r="D339" s="3"/>
      <c r="E339" s="9" t="s">
        <v>280</v>
      </c>
      <c r="F339" s="9" t="s">
        <v>280</v>
      </c>
      <c r="G339" s="9" t="s">
        <v>280</v>
      </c>
      <c r="H339" s="9" t="s">
        <v>280</v>
      </c>
      <c r="I339" s="9" t="s">
        <v>280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2"/>
      <c r="W339" s="339"/>
      <c r="X339" s="63"/>
    </row>
    <row r="340" spans="1:24" ht="15">
      <c r="A340" s="28" t="s">
        <v>901</v>
      </c>
      <c r="B340" s="278" t="s">
        <v>2022</v>
      </c>
      <c r="C340" s="3"/>
      <c r="D340" s="3"/>
      <c r="E340" s="9" t="s">
        <v>280</v>
      </c>
      <c r="F340" s="9" t="s">
        <v>280</v>
      </c>
      <c r="G340" s="9" t="s">
        <v>280</v>
      </c>
      <c r="H340" s="9" t="s">
        <v>280</v>
      </c>
      <c r="I340" s="9" t="s">
        <v>280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284</v>
      </c>
      <c r="S340" s="63"/>
      <c r="T340" s="63"/>
      <c r="U340" s="63"/>
      <c r="V340" s="349"/>
      <c r="W340" s="339"/>
      <c r="X340" s="63"/>
    </row>
    <row r="341" spans="1:24" ht="15">
      <c r="A341" s="28" t="s">
        <v>902</v>
      </c>
      <c r="B341" s="278" t="s">
        <v>2026</v>
      </c>
      <c r="C341" s="3"/>
      <c r="D341" s="3"/>
      <c r="E341" s="9" t="s">
        <v>280</v>
      </c>
      <c r="F341" s="9" t="s">
        <v>280</v>
      </c>
      <c r="G341" s="9" t="s">
        <v>280</v>
      </c>
      <c r="H341" s="9" t="s">
        <v>280</v>
      </c>
      <c r="I341" s="9" t="s">
        <v>280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50"/>
      <c r="W341" s="339"/>
      <c r="X341" s="63"/>
    </row>
    <row r="342" spans="1:24" ht="15">
      <c r="A342" s="28" t="s">
        <v>903</v>
      </c>
      <c r="B342" s="225" t="s">
        <v>1667</v>
      </c>
      <c r="C342" s="3"/>
      <c r="D342" s="3"/>
      <c r="E342" s="9" t="s">
        <v>280</v>
      </c>
      <c r="F342" s="9" t="s">
        <v>280</v>
      </c>
      <c r="G342" s="9" t="s">
        <v>280</v>
      </c>
      <c r="H342" s="9" t="s">
        <v>280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50"/>
      <c r="W342" s="339"/>
      <c r="X342" s="63"/>
    </row>
    <row r="343" spans="1:24" ht="15">
      <c r="A343" s="28" t="s">
        <v>904</v>
      </c>
      <c r="B343" s="229" t="s">
        <v>1666</v>
      </c>
      <c r="C343" s="3"/>
      <c r="D343" s="3"/>
      <c r="E343" s="9" t="s">
        <v>280</v>
      </c>
      <c r="F343" s="9" t="s">
        <v>280</v>
      </c>
      <c r="G343" s="9" t="s">
        <v>280</v>
      </c>
      <c r="H343" s="9" t="s">
        <v>280</v>
      </c>
      <c r="I343" s="9">
        <v>367.49999999999977</v>
      </c>
      <c r="J343" s="9">
        <v>689.2</v>
      </c>
      <c r="K343" s="9">
        <v>693.5</v>
      </c>
      <c r="L343" s="9" t="s">
        <v>280</v>
      </c>
      <c r="N343" s="67">
        <f t="shared" si="10"/>
        <v>1750.1999999999998</v>
      </c>
      <c r="S343" s="63"/>
      <c r="T343" s="278"/>
      <c r="U343" s="63"/>
      <c r="V343" s="349"/>
      <c r="W343" s="339"/>
      <c r="X343" s="63"/>
    </row>
    <row r="344" spans="1:24" ht="15">
      <c r="A344" s="28" t="s">
        <v>905</v>
      </c>
      <c r="B344" s="278" t="s">
        <v>2023</v>
      </c>
      <c r="C344" s="3"/>
      <c r="D344" s="3"/>
      <c r="E344" s="9" t="s">
        <v>280</v>
      </c>
      <c r="F344" s="9" t="s">
        <v>280</v>
      </c>
      <c r="G344" s="9" t="s">
        <v>280</v>
      </c>
      <c r="H344" s="9" t="s">
        <v>280</v>
      </c>
      <c r="I344" s="9" t="s">
        <v>280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2"/>
      <c r="W344" s="339"/>
      <c r="X344" s="63"/>
    </row>
    <row r="345" spans="1:24" ht="15">
      <c r="A345" s="28" t="s">
        <v>906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280</v>
      </c>
      <c r="I345" s="9" t="s">
        <v>280</v>
      </c>
      <c r="J345" s="9">
        <v>422.29999999999995</v>
      </c>
      <c r="K345" s="9" t="s">
        <v>280</v>
      </c>
      <c r="L345" s="9" t="s">
        <v>280</v>
      </c>
      <c r="N345" s="67">
        <f t="shared" si="10"/>
        <v>1561.9499999999919</v>
      </c>
      <c r="P345" t="s">
        <v>305</v>
      </c>
      <c r="R345" s="3"/>
      <c r="S345" s="3"/>
      <c r="T345" s="63"/>
      <c r="U345" s="63"/>
      <c r="V345" s="350"/>
      <c r="W345" s="339"/>
      <c r="X345" s="63"/>
    </row>
    <row r="346" spans="1:24" ht="15">
      <c r="A346" s="28" t="s">
        <v>907</v>
      </c>
      <c r="B346" s="278" t="s">
        <v>2025</v>
      </c>
      <c r="C346" s="3"/>
      <c r="D346" s="3"/>
      <c r="E346" s="9" t="s">
        <v>280</v>
      </c>
      <c r="F346" s="9" t="s">
        <v>280</v>
      </c>
      <c r="G346" s="9" t="s">
        <v>280</v>
      </c>
      <c r="H346" s="9" t="s">
        <v>280</v>
      </c>
      <c r="I346" s="9" t="s">
        <v>280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9"/>
      <c r="W346" s="339"/>
      <c r="X346" s="63"/>
    </row>
    <row r="347" spans="1:24" ht="15">
      <c r="A347" s="28" t="s">
        <v>908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280</v>
      </c>
      <c r="K347" s="9" t="s">
        <v>280</v>
      </c>
      <c r="L347" s="9" t="s">
        <v>280</v>
      </c>
      <c r="N347" s="67">
        <f t="shared" si="10"/>
        <v>1397.9000000000046</v>
      </c>
      <c r="R347" s="3"/>
      <c r="S347" s="63"/>
      <c r="T347" s="63"/>
      <c r="U347" s="63"/>
      <c r="V347" s="349"/>
      <c r="W347" s="339"/>
      <c r="X347" s="63"/>
    </row>
    <row r="348" spans="1:24" ht="15">
      <c r="A348" s="28" t="s">
        <v>909</v>
      </c>
      <c r="B348" s="63" t="s">
        <v>158</v>
      </c>
      <c r="E348" s="9" t="s">
        <v>280</v>
      </c>
      <c r="F348" s="9" t="s">
        <v>280</v>
      </c>
      <c r="G348" s="9">
        <v>370.90000000000009</v>
      </c>
      <c r="H348" s="9">
        <v>606.7999999999995</v>
      </c>
      <c r="I348" s="9">
        <v>403.80000000000041</v>
      </c>
      <c r="J348" s="9" t="s">
        <v>280</v>
      </c>
      <c r="K348" s="9" t="s">
        <v>280</v>
      </c>
      <c r="L348" s="9" t="s">
        <v>280</v>
      </c>
      <c r="N348" s="67">
        <f t="shared" si="10"/>
        <v>1381.5</v>
      </c>
      <c r="R348" s="3"/>
      <c r="T348" s="225"/>
      <c r="U348" s="63"/>
      <c r="V348" s="349"/>
      <c r="W348" s="339"/>
      <c r="X348" s="63"/>
    </row>
    <row r="349" spans="1:24" ht="15">
      <c r="A349" s="28" t="s">
        <v>910</v>
      </c>
      <c r="B349" s="278" t="s">
        <v>4565</v>
      </c>
      <c r="E349" s="9" t="s">
        <v>280</v>
      </c>
      <c r="F349" s="9" t="s">
        <v>280</v>
      </c>
      <c r="G349" s="9" t="s">
        <v>280</v>
      </c>
      <c r="H349" s="9" t="s">
        <v>280</v>
      </c>
      <c r="I349" s="9" t="s">
        <v>280</v>
      </c>
      <c r="J349" s="9" t="s">
        <v>280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2"/>
      <c r="W349" s="339"/>
      <c r="X349" s="63"/>
    </row>
    <row r="350" spans="1:24" ht="15">
      <c r="A350" s="28" t="s">
        <v>911</v>
      </c>
      <c r="B350" s="278" t="s">
        <v>2038</v>
      </c>
      <c r="E350" s="9" t="s">
        <v>280</v>
      </c>
      <c r="F350" s="9" t="s">
        <v>280</v>
      </c>
      <c r="G350" s="9" t="s">
        <v>280</v>
      </c>
      <c r="H350" s="9" t="s">
        <v>280</v>
      </c>
      <c r="I350" s="9" t="s">
        <v>280</v>
      </c>
      <c r="J350" s="9" t="s">
        <v>280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294</v>
      </c>
      <c r="S350" s="63"/>
      <c r="T350" s="278"/>
      <c r="U350" s="63"/>
      <c r="V350" s="349"/>
      <c r="W350" s="339"/>
      <c r="X350" s="63"/>
    </row>
    <row r="351" spans="1:24" ht="15">
      <c r="A351" s="28" t="s">
        <v>912</v>
      </c>
      <c r="B351" s="278" t="s">
        <v>2065</v>
      </c>
      <c r="E351" s="9" t="s">
        <v>280</v>
      </c>
      <c r="F351" s="9" t="s">
        <v>280</v>
      </c>
      <c r="G351" s="9" t="s">
        <v>280</v>
      </c>
      <c r="H351" s="9" t="s">
        <v>280</v>
      </c>
      <c r="I351" s="9" t="s">
        <v>280</v>
      </c>
      <c r="J351" s="9" t="s">
        <v>280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299</v>
      </c>
      <c r="S351" s="63"/>
      <c r="T351" s="278"/>
      <c r="U351" s="63"/>
      <c r="V351" s="349"/>
      <c r="W351" s="339"/>
      <c r="X351" s="63"/>
    </row>
    <row r="352" spans="1:24" ht="15">
      <c r="A352" s="28" t="s">
        <v>913</v>
      </c>
      <c r="B352" s="278" t="s">
        <v>2041</v>
      </c>
      <c r="E352" s="9" t="s">
        <v>280</v>
      </c>
      <c r="F352" s="9" t="s">
        <v>280</v>
      </c>
      <c r="G352" s="9" t="s">
        <v>280</v>
      </c>
      <c r="H352" s="9" t="s">
        <v>280</v>
      </c>
      <c r="I352" s="9" t="s">
        <v>280</v>
      </c>
      <c r="J352" s="9" t="s">
        <v>280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9"/>
      <c r="W352" s="339"/>
      <c r="X352" s="63"/>
    </row>
    <row r="353" spans="1:24" ht="15">
      <c r="A353" s="28" t="s">
        <v>914</v>
      </c>
      <c r="B353" s="278" t="s">
        <v>2024</v>
      </c>
      <c r="C353" s="3"/>
      <c r="D353" s="3"/>
      <c r="E353" s="9" t="s">
        <v>280</v>
      </c>
      <c r="F353" s="9" t="s">
        <v>280</v>
      </c>
      <c r="G353" s="9" t="s">
        <v>280</v>
      </c>
      <c r="H353" s="9" t="s">
        <v>280</v>
      </c>
      <c r="I353" s="9" t="s">
        <v>280</v>
      </c>
      <c r="J353" s="9">
        <v>592.60000000000014</v>
      </c>
      <c r="K353" s="9">
        <v>537.40000000000032</v>
      </c>
      <c r="L353" s="9" t="s">
        <v>280</v>
      </c>
      <c r="N353" s="67">
        <f t="shared" si="10"/>
        <v>1130.0000000000005</v>
      </c>
      <c r="S353" s="63"/>
      <c r="T353" s="63"/>
      <c r="U353" s="63"/>
      <c r="V353" s="349"/>
      <c r="W353" s="339"/>
      <c r="X353" s="63"/>
    </row>
    <row r="354" spans="1:24" ht="15">
      <c r="A354" s="28" t="s">
        <v>915</v>
      </c>
      <c r="B354" s="278" t="s">
        <v>2045</v>
      </c>
      <c r="E354" s="9" t="s">
        <v>280</v>
      </c>
      <c r="F354" s="9" t="s">
        <v>280</v>
      </c>
      <c r="G354" s="9" t="s">
        <v>280</v>
      </c>
      <c r="H354" s="9" t="s">
        <v>280</v>
      </c>
      <c r="I354" s="9" t="s">
        <v>280</v>
      </c>
      <c r="J354" s="9" t="s">
        <v>280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286</v>
      </c>
      <c r="S354" s="63"/>
      <c r="T354" s="278"/>
      <c r="U354" s="63"/>
      <c r="V354" s="349"/>
      <c r="W354" s="339"/>
      <c r="X354" s="63"/>
    </row>
    <row r="355" spans="1:24" ht="15">
      <c r="A355" s="28" t="s">
        <v>916</v>
      </c>
      <c r="B355" s="278" t="s">
        <v>2172</v>
      </c>
      <c r="E355" s="9" t="s">
        <v>280</v>
      </c>
      <c r="F355" s="9" t="s">
        <v>280</v>
      </c>
      <c r="G355" s="9" t="s">
        <v>280</v>
      </c>
      <c r="H355" s="9" t="s">
        <v>280</v>
      </c>
      <c r="I355" s="9" t="s">
        <v>280</v>
      </c>
      <c r="J355" s="9" t="s">
        <v>280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9"/>
      <c r="W355" s="339"/>
      <c r="X355" s="63"/>
    </row>
    <row r="356" spans="1:24" ht="15">
      <c r="A356" s="28" t="s">
        <v>917</v>
      </c>
      <c r="B356" s="278" t="s">
        <v>2042</v>
      </c>
      <c r="E356" s="9" t="s">
        <v>280</v>
      </c>
      <c r="F356" s="9" t="s">
        <v>280</v>
      </c>
      <c r="G356" s="9" t="s">
        <v>280</v>
      </c>
      <c r="H356" s="9" t="s">
        <v>280</v>
      </c>
      <c r="I356" s="9" t="s">
        <v>280</v>
      </c>
      <c r="J356" s="9" t="s">
        <v>280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2"/>
      <c r="W356" s="339"/>
      <c r="X356" s="63"/>
    </row>
    <row r="357" spans="1:24" ht="15">
      <c r="A357" s="28" t="s">
        <v>918</v>
      </c>
      <c r="B357" s="229" t="s">
        <v>1650</v>
      </c>
      <c r="C357" s="3"/>
      <c r="D357" s="3"/>
      <c r="E357" s="9" t="s">
        <v>280</v>
      </c>
      <c r="F357" s="9" t="s">
        <v>280</v>
      </c>
      <c r="G357" s="9" t="s">
        <v>280</v>
      </c>
      <c r="H357" s="9" t="s">
        <v>280</v>
      </c>
      <c r="I357" s="9">
        <v>499.89999999999964</v>
      </c>
      <c r="J357" s="9">
        <v>501.80000000000013</v>
      </c>
      <c r="K357" s="9" t="s">
        <v>280</v>
      </c>
      <c r="L357" s="9" t="s">
        <v>280</v>
      </c>
      <c r="N357" s="67">
        <f t="shared" si="10"/>
        <v>1001.6999999999998</v>
      </c>
      <c r="S357" s="63"/>
      <c r="T357" s="63"/>
      <c r="U357" s="63"/>
      <c r="V357" s="349"/>
      <c r="W357" s="339"/>
      <c r="X357" s="63"/>
    </row>
    <row r="358" spans="1:24" ht="15">
      <c r="A358" s="28" t="s">
        <v>919</v>
      </c>
      <c r="B358" s="63" t="s">
        <v>770</v>
      </c>
      <c r="E358" s="9" t="s">
        <v>280</v>
      </c>
      <c r="F358" s="9" t="s">
        <v>280</v>
      </c>
      <c r="G358" s="9" t="s">
        <v>280</v>
      </c>
      <c r="H358" s="9">
        <v>555.30000000000041</v>
      </c>
      <c r="I358" s="9">
        <v>397.19999999999982</v>
      </c>
      <c r="J358" s="9" t="s">
        <v>280</v>
      </c>
      <c r="K358" s="9" t="s">
        <v>280</v>
      </c>
      <c r="L358" s="9" t="s">
        <v>280</v>
      </c>
      <c r="N358" s="67">
        <f t="shared" si="10"/>
        <v>952.50000000000023</v>
      </c>
      <c r="S358" s="63"/>
      <c r="T358" s="63"/>
      <c r="U358" s="63"/>
      <c r="V358" s="362"/>
      <c r="W358" s="339"/>
      <c r="X358" s="63"/>
    </row>
    <row r="359" spans="1:24" ht="15">
      <c r="A359" s="28" t="s">
        <v>920</v>
      </c>
      <c r="B359" s="63" t="s">
        <v>745</v>
      </c>
      <c r="E359" s="9" t="s">
        <v>280</v>
      </c>
      <c r="F359" s="9" t="s">
        <v>280</v>
      </c>
      <c r="G359" s="9" t="s">
        <v>280</v>
      </c>
      <c r="H359" s="9">
        <v>706.39999999999941</v>
      </c>
      <c r="I359" s="9">
        <v>244.99999999999977</v>
      </c>
      <c r="J359" s="9" t="s">
        <v>280</v>
      </c>
      <c r="K359" s="9" t="s">
        <v>280</v>
      </c>
      <c r="L359" s="9" t="s">
        <v>280</v>
      </c>
      <c r="N359" s="67">
        <f t="shared" si="10"/>
        <v>951.39999999999918</v>
      </c>
      <c r="S359" s="63"/>
      <c r="T359" s="278"/>
      <c r="U359" s="63"/>
      <c r="V359" s="349"/>
      <c r="W359" s="339"/>
      <c r="X359" s="63"/>
    </row>
    <row r="360" spans="1:24" ht="15">
      <c r="A360" s="28" t="s">
        <v>921</v>
      </c>
      <c r="B360" s="278" t="s">
        <v>2040</v>
      </c>
      <c r="E360" s="9" t="s">
        <v>280</v>
      </c>
      <c r="F360" s="9" t="s">
        <v>280</v>
      </c>
      <c r="G360" s="9" t="s">
        <v>280</v>
      </c>
      <c r="H360" s="9" t="s">
        <v>280</v>
      </c>
      <c r="I360" s="9" t="s">
        <v>280</v>
      </c>
      <c r="J360" s="9" t="s">
        <v>280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2"/>
      <c r="W360" s="339"/>
      <c r="X360" s="63"/>
    </row>
    <row r="361" spans="1:24" ht="15">
      <c r="A361" s="28" t="s">
        <v>922</v>
      </c>
      <c r="B361" s="63" t="s">
        <v>3426</v>
      </c>
      <c r="E361" s="9" t="s">
        <v>280</v>
      </c>
      <c r="F361" s="9" t="s">
        <v>280</v>
      </c>
      <c r="G361" s="9" t="s">
        <v>280</v>
      </c>
      <c r="H361" s="9" t="s">
        <v>280</v>
      </c>
      <c r="I361" s="9" t="s">
        <v>280</v>
      </c>
      <c r="J361" s="9" t="s">
        <v>280</v>
      </c>
      <c r="K361" s="9" t="s">
        <v>280</v>
      </c>
      <c r="L361" s="213">
        <v>824.00000000000045</v>
      </c>
      <c r="N361" s="67">
        <f t="shared" si="10"/>
        <v>824.00000000000045</v>
      </c>
      <c r="P361" t="s">
        <v>284</v>
      </c>
      <c r="S361" s="63"/>
      <c r="T361" s="278"/>
      <c r="U361" s="63"/>
      <c r="V361" s="350"/>
      <c r="W361" s="339"/>
      <c r="X361" s="63"/>
    </row>
    <row r="362" spans="1:24" ht="15">
      <c r="A362" s="28" t="s">
        <v>923</v>
      </c>
      <c r="B362" s="278" t="s">
        <v>2068</v>
      </c>
      <c r="E362" s="9" t="s">
        <v>280</v>
      </c>
      <c r="F362" s="9" t="s">
        <v>280</v>
      </c>
      <c r="G362" s="9" t="s">
        <v>280</v>
      </c>
      <c r="H362" s="9" t="s">
        <v>280</v>
      </c>
      <c r="I362" s="9" t="s">
        <v>280</v>
      </c>
      <c r="J362" s="9" t="s">
        <v>280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9"/>
      <c r="W362" s="339"/>
      <c r="X362" s="63"/>
    </row>
    <row r="363" spans="1:24" ht="15">
      <c r="A363" s="28" t="s">
        <v>924</v>
      </c>
      <c r="B363" s="278" t="s">
        <v>2044</v>
      </c>
      <c r="E363" s="9" t="s">
        <v>280</v>
      </c>
      <c r="F363" s="9" t="s">
        <v>280</v>
      </c>
      <c r="G363" s="9" t="s">
        <v>280</v>
      </c>
      <c r="H363" s="9" t="s">
        <v>280</v>
      </c>
      <c r="I363" s="9" t="s">
        <v>280</v>
      </c>
      <c r="J363" s="9" t="s">
        <v>280</v>
      </c>
      <c r="K363" s="213">
        <v>803.50000000000023</v>
      </c>
      <c r="L363" s="9" t="s">
        <v>280</v>
      </c>
      <c r="N363" s="67">
        <f t="shared" si="10"/>
        <v>803.50000000000023</v>
      </c>
      <c r="P363" t="s">
        <v>284</v>
      </c>
      <c r="S363" s="63"/>
      <c r="T363" s="63"/>
      <c r="U363" s="63"/>
      <c r="V363" s="362"/>
      <c r="W363" s="339"/>
      <c r="X363" s="63"/>
    </row>
    <row r="364" spans="1:24" ht="15">
      <c r="A364" s="28" t="s">
        <v>925</v>
      </c>
      <c r="B364" s="63" t="s">
        <v>3417</v>
      </c>
      <c r="E364" s="9" t="s">
        <v>280</v>
      </c>
      <c r="F364" s="9" t="s">
        <v>280</v>
      </c>
      <c r="G364" s="9" t="s">
        <v>280</v>
      </c>
      <c r="H364" s="9" t="s">
        <v>280</v>
      </c>
      <c r="I364" s="9" t="s">
        <v>280</v>
      </c>
      <c r="J364" s="9" t="s">
        <v>280</v>
      </c>
      <c r="K364" s="9" t="s">
        <v>280</v>
      </c>
      <c r="L364" s="217">
        <v>770.69999999999982</v>
      </c>
      <c r="N364" s="67">
        <f t="shared" si="10"/>
        <v>770.69999999999982</v>
      </c>
      <c r="P364" t="s">
        <v>290</v>
      </c>
      <c r="S364" s="63"/>
      <c r="T364" s="63"/>
      <c r="U364" s="63"/>
      <c r="V364" s="349"/>
      <c r="W364" s="339"/>
      <c r="X364" s="63"/>
    </row>
    <row r="365" spans="1:24" ht="15">
      <c r="A365" s="28" t="s">
        <v>926</v>
      </c>
      <c r="B365" s="63" t="s">
        <v>775</v>
      </c>
      <c r="E365" s="9" t="s">
        <v>280</v>
      </c>
      <c r="F365" s="9" t="s">
        <v>280</v>
      </c>
      <c r="G365" s="9" t="s">
        <v>280</v>
      </c>
      <c r="H365" s="9">
        <v>767.99999999999955</v>
      </c>
      <c r="I365" s="9" t="s">
        <v>280</v>
      </c>
      <c r="J365" s="9" t="s">
        <v>280</v>
      </c>
      <c r="K365" s="9" t="s">
        <v>280</v>
      </c>
      <c r="L365" s="9" t="s">
        <v>280</v>
      </c>
      <c r="N365" s="67">
        <f t="shared" si="10"/>
        <v>767.99999999999955</v>
      </c>
      <c r="T365" s="63"/>
      <c r="U365" s="63"/>
      <c r="V365" s="350"/>
      <c r="W365" s="339"/>
      <c r="X365" s="63"/>
    </row>
    <row r="366" spans="1:24" ht="15">
      <c r="A366" s="28" t="s">
        <v>927</v>
      </c>
      <c r="B366" s="225" t="s">
        <v>1646</v>
      </c>
      <c r="C366" s="3"/>
      <c r="D366" s="3"/>
      <c r="E366" s="9" t="s">
        <v>280</v>
      </c>
      <c r="F366" s="9" t="s">
        <v>280</v>
      </c>
      <c r="G366" s="9" t="s">
        <v>280</v>
      </c>
      <c r="H366" s="9" t="s">
        <v>280</v>
      </c>
      <c r="I366" s="214">
        <v>753.10000000000014</v>
      </c>
      <c r="J366" s="9" t="s">
        <v>280</v>
      </c>
      <c r="K366" s="9" t="s">
        <v>280</v>
      </c>
      <c r="L366" s="9" t="s">
        <v>280</v>
      </c>
      <c r="N366" s="67">
        <f t="shared" si="10"/>
        <v>753.10000000000014</v>
      </c>
      <c r="P366" t="s">
        <v>283</v>
      </c>
      <c r="S366" s="216" t="s">
        <v>1759</v>
      </c>
      <c r="T366" s="63"/>
      <c r="U366" s="63"/>
      <c r="V366" s="349"/>
      <c r="W366" s="339"/>
      <c r="X366" s="63"/>
    </row>
    <row r="367" spans="1:24" ht="15">
      <c r="A367" s="28" t="s">
        <v>928</v>
      </c>
      <c r="B367" s="63" t="s">
        <v>3409</v>
      </c>
      <c r="E367" s="9" t="s">
        <v>280</v>
      </c>
      <c r="F367" s="9" t="s">
        <v>280</v>
      </c>
      <c r="G367" s="9" t="s">
        <v>280</v>
      </c>
      <c r="H367" s="9" t="s">
        <v>280</v>
      </c>
      <c r="I367" s="9" t="s">
        <v>280</v>
      </c>
      <c r="J367" s="9" t="s">
        <v>280</v>
      </c>
      <c r="K367" s="9" t="s">
        <v>280</v>
      </c>
      <c r="L367" s="9">
        <v>751.7</v>
      </c>
      <c r="N367" s="67">
        <f t="shared" si="10"/>
        <v>751.7</v>
      </c>
      <c r="S367" s="63"/>
      <c r="T367" s="28"/>
      <c r="U367" s="63"/>
      <c r="V367" s="349"/>
      <c r="W367" s="339"/>
      <c r="X367" s="63"/>
    </row>
    <row r="368" spans="1:24" ht="15">
      <c r="A368" s="28" t="s">
        <v>929</v>
      </c>
      <c r="B368" s="63" t="s">
        <v>3416</v>
      </c>
      <c r="E368" s="9" t="s">
        <v>280</v>
      </c>
      <c r="F368" s="9" t="s">
        <v>280</v>
      </c>
      <c r="G368" s="9" t="s">
        <v>280</v>
      </c>
      <c r="H368" s="9" t="s">
        <v>280</v>
      </c>
      <c r="I368" s="9" t="s">
        <v>280</v>
      </c>
      <c r="J368" s="9" t="s">
        <v>280</v>
      </c>
      <c r="K368" s="9" t="s">
        <v>280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9"/>
      <c r="W368" s="339"/>
      <c r="X368" s="63"/>
    </row>
    <row r="369" spans="1:24" ht="15">
      <c r="A369" s="28" t="s">
        <v>930</v>
      </c>
      <c r="B369" s="63" t="s">
        <v>3410</v>
      </c>
      <c r="E369" s="9" t="s">
        <v>280</v>
      </c>
      <c r="F369" s="9" t="s">
        <v>280</v>
      </c>
      <c r="G369" s="9" t="s">
        <v>280</v>
      </c>
      <c r="H369" s="9" t="s">
        <v>280</v>
      </c>
      <c r="I369" s="9" t="s">
        <v>280</v>
      </c>
      <c r="J369" s="9" t="s">
        <v>280</v>
      </c>
      <c r="K369" s="9" t="s">
        <v>280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9"/>
      <c r="W369" s="339"/>
      <c r="X369" s="63"/>
    </row>
    <row r="370" spans="1:24" ht="15">
      <c r="A370" s="28" t="s">
        <v>931</v>
      </c>
      <c r="B370" s="278" t="s">
        <v>2039</v>
      </c>
      <c r="E370" s="9" t="s">
        <v>280</v>
      </c>
      <c r="F370" s="9" t="s">
        <v>280</v>
      </c>
      <c r="G370" s="9" t="s">
        <v>280</v>
      </c>
      <c r="H370" s="9" t="s">
        <v>280</v>
      </c>
      <c r="I370" s="9" t="s">
        <v>280</v>
      </c>
      <c r="J370" s="9" t="s">
        <v>280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9"/>
      <c r="W370" s="339"/>
      <c r="X370" s="63"/>
    </row>
    <row r="371" spans="1:24" ht="15">
      <c r="A371" s="28" t="s">
        <v>932</v>
      </c>
      <c r="B371" s="278" t="s">
        <v>2018</v>
      </c>
      <c r="C371" s="3"/>
      <c r="D371" s="3"/>
      <c r="E371" s="9" t="s">
        <v>280</v>
      </c>
      <c r="F371" s="9" t="s">
        <v>280</v>
      </c>
      <c r="G371" s="9" t="s">
        <v>280</v>
      </c>
      <c r="H371" s="9" t="s">
        <v>280</v>
      </c>
      <c r="I371" s="9" t="s">
        <v>280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2"/>
      <c r="W371" s="339"/>
      <c r="X371" s="63"/>
    </row>
    <row r="372" spans="1:24" ht="15">
      <c r="A372" s="28" t="s">
        <v>933</v>
      </c>
      <c r="B372" s="63" t="s">
        <v>3401</v>
      </c>
      <c r="E372" s="9" t="s">
        <v>280</v>
      </c>
      <c r="F372" s="9" t="s">
        <v>280</v>
      </c>
      <c r="G372" s="9" t="s">
        <v>280</v>
      </c>
      <c r="H372" s="9" t="s">
        <v>280</v>
      </c>
      <c r="I372" s="9" t="s">
        <v>280</v>
      </c>
      <c r="J372" s="9" t="s">
        <v>280</v>
      </c>
      <c r="K372" s="9" t="s">
        <v>280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2"/>
      <c r="W372" s="339"/>
      <c r="X372" s="63"/>
    </row>
    <row r="373" spans="1:24" ht="15">
      <c r="A373" s="28" t="s">
        <v>934</v>
      </c>
      <c r="B373" s="278" t="s">
        <v>2067</v>
      </c>
      <c r="E373" s="9" t="s">
        <v>280</v>
      </c>
      <c r="F373" s="9" t="s">
        <v>280</v>
      </c>
      <c r="G373" s="9" t="s">
        <v>280</v>
      </c>
      <c r="H373" s="9" t="s">
        <v>280</v>
      </c>
      <c r="I373" s="9" t="s">
        <v>280</v>
      </c>
      <c r="J373" s="9" t="s">
        <v>280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9"/>
      <c r="W373" s="339"/>
      <c r="X373" s="63"/>
    </row>
    <row r="374" spans="1:24" ht="15">
      <c r="A374" s="28" t="s">
        <v>935</v>
      </c>
      <c r="B374" s="63" t="s">
        <v>3411</v>
      </c>
      <c r="E374" s="9" t="s">
        <v>280</v>
      </c>
      <c r="F374" s="9" t="s">
        <v>280</v>
      </c>
      <c r="G374" s="9" t="s">
        <v>280</v>
      </c>
      <c r="H374" s="9" t="s">
        <v>280</v>
      </c>
      <c r="I374" s="9" t="s">
        <v>280</v>
      </c>
      <c r="J374" s="9" t="s">
        <v>280</v>
      </c>
      <c r="K374" s="9" t="s">
        <v>280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9"/>
      <c r="W374" s="339"/>
      <c r="X374" s="63"/>
    </row>
    <row r="375" spans="1:24" ht="15">
      <c r="A375" s="28" t="s">
        <v>936</v>
      </c>
      <c r="B375" s="63" t="s">
        <v>3428</v>
      </c>
      <c r="E375" s="9" t="s">
        <v>280</v>
      </c>
      <c r="F375" s="9" t="s">
        <v>280</v>
      </c>
      <c r="G375" s="9" t="s">
        <v>280</v>
      </c>
      <c r="H375" s="9" t="s">
        <v>280</v>
      </c>
      <c r="I375" s="9" t="s">
        <v>280</v>
      </c>
      <c r="J375" s="9" t="s">
        <v>280</v>
      </c>
      <c r="K375" s="9" t="s">
        <v>280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9"/>
      <c r="W375" s="339"/>
      <c r="X375" s="63"/>
    </row>
    <row r="376" spans="1:24" ht="15">
      <c r="A376" s="28" t="s">
        <v>937</v>
      </c>
      <c r="B376" s="63" t="s">
        <v>3403</v>
      </c>
      <c r="E376" s="9" t="s">
        <v>280</v>
      </c>
      <c r="F376" s="9" t="s">
        <v>280</v>
      </c>
      <c r="G376" s="9" t="s">
        <v>280</v>
      </c>
      <c r="H376" s="9" t="s">
        <v>280</v>
      </c>
      <c r="I376" s="9" t="s">
        <v>280</v>
      </c>
      <c r="J376" s="9" t="s">
        <v>280</v>
      </c>
      <c r="K376" s="9" t="s">
        <v>280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50"/>
      <c r="W376" s="339"/>
      <c r="X376" s="63"/>
    </row>
    <row r="377" spans="1:24" ht="15">
      <c r="A377" s="28" t="s">
        <v>938</v>
      </c>
      <c r="B377" s="63" t="s">
        <v>3429</v>
      </c>
      <c r="E377" s="9" t="s">
        <v>280</v>
      </c>
      <c r="F377" s="9" t="s">
        <v>280</v>
      </c>
      <c r="G377" s="9" t="s">
        <v>280</v>
      </c>
      <c r="H377" s="9" t="s">
        <v>280</v>
      </c>
      <c r="I377" s="9" t="s">
        <v>280</v>
      </c>
      <c r="J377" s="9" t="s">
        <v>280</v>
      </c>
      <c r="K377" s="9" t="s">
        <v>280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9"/>
      <c r="W377" s="339"/>
      <c r="X377" s="63"/>
    </row>
    <row r="378" spans="1:24" ht="15">
      <c r="A378" s="28" t="s">
        <v>2517</v>
      </c>
      <c r="B378" s="63" t="s">
        <v>3400</v>
      </c>
      <c r="E378" s="9" t="s">
        <v>280</v>
      </c>
      <c r="F378" s="9" t="s">
        <v>280</v>
      </c>
      <c r="G378" s="9" t="s">
        <v>280</v>
      </c>
      <c r="H378" s="9" t="s">
        <v>280</v>
      </c>
      <c r="I378" s="9" t="s">
        <v>280</v>
      </c>
      <c r="J378" s="9" t="s">
        <v>280</v>
      </c>
      <c r="K378" s="9" t="s">
        <v>280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3346</v>
      </c>
      <c r="B379" s="229" t="s">
        <v>1655</v>
      </c>
      <c r="C379" s="3"/>
      <c r="D379" s="3"/>
      <c r="E379" s="9" t="s">
        <v>280</v>
      </c>
      <c r="F379" s="9" t="s">
        <v>280</v>
      </c>
      <c r="G379" s="9" t="s">
        <v>280</v>
      </c>
      <c r="H379" s="9" t="s">
        <v>280</v>
      </c>
      <c r="I379" s="9">
        <v>566</v>
      </c>
      <c r="J379" s="9" t="s">
        <v>280</v>
      </c>
      <c r="K379" s="9" t="s">
        <v>280</v>
      </c>
      <c r="L379" s="9" t="s">
        <v>280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3347</v>
      </c>
      <c r="B380" s="63" t="s">
        <v>3406</v>
      </c>
      <c r="E380" s="9" t="s">
        <v>280</v>
      </c>
      <c r="F380" s="9" t="s">
        <v>280</v>
      </c>
      <c r="G380" s="9" t="s">
        <v>280</v>
      </c>
      <c r="H380" s="9" t="s">
        <v>280</v>
      </c>
      <c r="I380" s="9" t="s">
        <v>280</v>
      </c>
      <c r="J380" s="9" t="s">
        <v>280</v>
      </c>
      <c r="K380" s="9" t="s">
        <v>280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3348</v>
      </c>
      <c r="B381" s="229" t="s">
        <v>1656</v>
      </c>
      <c r="C381" s="3"/>
      <c r="D381" s="3"/>
      <c r="E381" s="9" t="s">
        <v>280</v>
      </c>
      <c r="F381" s="9" t="s">
        <v>280</v>
      </c>
      <c r="G381" s="9" t="s">
        <v>280</v>
      </c>
      <c r="H381" s="9" t="s">
        <v>280</v>
      </c>
      <c r="I381" s="9">
        <v>553.79999999999995</v>
      </c>
      <c r="J381" s="9" t="s">
        <v>280</v>
      </c>
      <c r="K381" s="9" t="s">
        <v>280</v>
      </c>
      <c r="L381" s="9" t="s">
        <v>280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3349</v>
      </c>
      <c r="B382" s="63" t="s">
        <v>3402</v>
      </c>
      <c r="E382" s="9" t="s">
        <v>280</v>
      </c>
      <c r="F382" s="9" t="s">
        <v>280</v>
      </c>
      <c r="G382" s="9" t="s">
        <v>280</v>
      </c>
      <c r="H382" s="9" t="s">
        <v>280</v>
      </c>
      <c r="I382" s="9" t="s">
        <v>280</v>
      </c>
      <c r="J382" s="9" t="s">
        <v>280</v>
      </c>
      <c r="K382" s="9" t="s">
        <v>280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3350</v>
      </c>
      <c r="B383" s="63" t="s">
        <v>164</v>
      </c>
      <c r="E383" s="9" t="s">
        <v>280</v>
      </c>
      <c r="F383" s="9" t="s">
        <v>280</v>
      </c>
      <c r="G383" s="217">
        <v>539.14999999999986</v>
      </c>
      <c r="H383" s="9" t="s">
        <v>280</v>
      </c>
      <c r="I383" s="9" t="s">
        <v>280</v>
      </c>
      <c r="J383" s="9" t="s">
        <v>280</v>
      </c>
      <c r="K383" s="9" t="s">
        <v>280</v>
      </c>
      <c r="L383" s="9" t="s">
        <v>280</v>
      </c>
      <c r="N383" s="67">
        <f t="shared" si="11"/>
        <v>539.14999999999986</v>
      </c>
      <c r="P383" t="s">
        <v>289</v>
      </c>
      <c r="T383" s="82"/>
      <c r="U383" s="3"/>
      <c r="V383" s="79"/>
      <c r="W383" s="67"/>
    </row>
    <row r="384" spans="1:24" ht="15">
      <c r="A384" s="28" t="s">
        <v>3351</v>
      </c>
      <c r="B384" s="63" t="s">
        <v>3404</v>
      </c>
      <c r="E384" s="9" t="s">
        <v>280</v>
      </c>
      <c r="F384" s="9" t="s">
        <v>280</v>
      </c>
      <c r="G384" s="9" t="s">
        <v>280</v>
      </c>
      <c r="H384" s="9" t="s">
        <v>280</v>
      </c>
      <c r="I384" s="9" t="s">
        <v>280</v>
      </c>
      <c r="J384" s="9" t="s">
        <v>280</v>
      </c>
      <c r="K384" s="9" t="s">
        <v>280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3352</v>
      </c>
      <c r="B385" s="63" t="s">
        <v>180</v>
      </c>
      <c r="E385" s="9" t="s">
        <v>280</v>
      </c>
      <c r="F385" s="9" t="s">
        <v>280</v>
      </c>
      <c r="G385" s="9" t="s">
        <v>280</v>
      </c>
      <c r="H385" s="9" t="s">
        <v>280</v>
      </c>
      <c r="I385" s="9" t="s">
        <v>280</v>
      </c>
      <c r="J385" s="9" t="s">
        <v>280</v>
      </c>
      <c r="K385" s="9" t="s">
        <v>280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3353</v>
      </c>
      <c r="B386" s="63" t="s">
        <v>3413</v>
      </c>
      <c r="E386" s="9" t="s">
        <v>280</v>
      </c>
      <c r="F386" s="9" t="s">
        <v>280</v>
      </c>
      <c r="G386" s="9" t="s">
        <v>280</v>
      </c>
      <c r="H386" s="9" t="s">
        <v>280</v>
      </c>
      <c r="I386" s="9" t="s">
        <v>280</v>
      </c>
      <c r="J386" s="9" t="s">
        <v>280</v>
      </c>
      <c r="K386" s="9" t="s">
        <v>280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3354</v>
      </c>
      <c r="B387" s="63" t="s">
        <v>3398</v>
      </c>
      <c r="E387" s="9" t="s">
        <v>280</v>
      </c>
      <c r="F387" s="9" t="s">
        <v>280</v>
      </c>
      <c r="G387" s="9" t="s">
        <v>280</v>
      </c>
      <c r="H387" s="9" t="s">
        <v>280</v>
      </c>
      <c r="I387" s="9" t="s">
        <v>280</v>
      </c>
      <c r="J387" s="9" t="s">
        <v>280</v>
      </c>
      <c r="K387" s="9" t="s">
        <v>280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3355</v>
      </c>
      <c r="B388" s="63" t="s">
        <v>3405</v>
      </c>
      <c r="E388" s="9" t="s">
        <v>280</v>
      </c>
      <c r="F388" s="9" t="s">
        <v>280</v>
      </c>
      <c r="G388" s="9" t="s">
        <v>280</v>
      </c>
      <c r="H388" s="9" t="s">
        <v>280</v>
      </c>
      <c r="I388" s="9" t="s">
        <v>280</v>
      </c>
      <c r="J388" s="9" t="s">
        <v>280</v>
      </c>
      <c r="K388" s="9" t="s">
        <v>280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3356</v>
      </c>
      <c r="B389" s="229" t="s">
        <v>1653</v>
      </c>
      <c r="C389" s="3"/>
      <c r="D389" s="3"/>
      <c r="E389" s="9" t="s">
        <v>280</v>
      </c>
      <c r="F389" s="9" t="s">
        <v>280</v>
      </c>
      <c r="G389" s="9" t="s">
        <v>280</v>
      </c>
      <c r="H389" s="9" t="s">
        <v>280</v>
      </c>
      <c r="I389" s="9">
        <v>452.50000000000045</v>
      </c>
      <c r="J389" s="9" t="s">
        <v>280</v>
      </c>
      <c r="K389" s="9" t="s">
        <v>280</v>
      </c>
      <c r="L389" s="9" t="s">
        <v>280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3357</v>
      </c>
      <c r="B390" s="63" t="s">
        <v>3425</v>
      </c>
      <c r="E390" s="9" t="s">
        <v>280</v>
      </c>
      <c r="F390" s="9" t="s">
        <v>280</v>
      </c>
      <c r="G390" s="9" t="s">
        <v>280</v>
      </c>
      <c r="H390" s="9" t="s">
        <v>280</v>
      </c>
      <c r="I390" s="9" t="s">
        <v>280</v>
      </c>
      <c r="J390" s="9" t="s">
        <v>280</v>
      </c>
      <c r="K390" s="9" t="s">
        <v>280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3358</v>
      </c>
      <c r="B391" s="63" t="s">
        <v>3412</v>
      </c>
      <c r="E391" s="9" t="s">
        <v>280</v>
      </c>
      <c r="F391" s="9" t="s">
        <v>280</v>
      </c>
      <c r="G391" s="9" t="s">
        <v>280</v>
      </c>
      <c r="H391" s="9" t="s">
        <v>280</v>
      </c>
      <c r="I391" s="9" t="s">
        <v>280</v>
      </c>
      <c r="J391" s="9" t="s">
        <v>280</v>
      </c>
      <c r="K391" s="9" t="s">
        <v>280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3359</v>
      </c>
      <c r="B392" s="278" t="s">
        <v>2019</v>
      </c>
      <c r="C392" s="3"/>
      <c r="D392" s="3"/>
      <c r="E392" s="9" t="s">
        <v>280</v>
      </c>
      <c r="F392" s="9" t="s">
        <v>280</v>
      </c>
      <c r="G392" s="9" t="s">
        <v>280</v>
      </c>
      <c r="H392" s="9" t="s">
        <v>280</v>
      </c>
      <c r="I392" s="9" t="s">
        <v>280</v>
      </c>
      <c r="J392" s="9">
        <v>425.20000000000005</v>
      </c>
      <c r="K392" s="9" t="s">
        <v>280</v>
      </c>
      <c r="L392" s="9" t="s">
        <v>280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3360</v>
      </c>
      <c r="B393" s="63" t="s">
        <v>785</v>
      </c>
      <c r="E393" s="9" t="s">
        <v>280</v>
      </c>
      <c r="F393" s="9" t="s">
        <v>280</v>
      </c>
      <c r="G393" s="9" t="s">
        <v>280</v>
      </c>
      <c r="H393" s="9">
        <v>418.49999999999977</v>
      </c>
      <c r="I393" s="9" t="s">
        <v>280</v>
      </c>
      <c r="J393" s="9" t="s">
        <v>280</v>
      </c>
      <c r="K393" s="9" t="s">
        <v>280</v>
      </c>
      <c r="L393" s="9" t="s">
        <v>280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3361</v>
      </c>
      <c r="B394" s="63" t="s">
        <v>3408</v>
      </c>
      <c r="E394" s="9" t="s">
        <v>280</v>
      </c>
      <c r="F394" s="9" t="s">
        <v>280</v>
      </c>
      <c r="G394" s="9" t="s">
        <v>280</v>
      </c>
      <c r="H394" s="9" t="s">
        <v>280</v>
      </c>
      <c r="I394" s="9" t="s">
        <v>280</v>
      </c>
      <c r="J394" s="9" t="s">
        <v>280</v>
      </c>
      <c r="K394" s="9" t="s">
        <v>280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3362</v>
      </c>
      <c r="B395" s="229" t="s">
        <v>1663</v>
      </c>
      <c r="C395" s="3"/>
      <c r="D395" s="3"/>
      <c r="E395" s="9" t="s">
        <v>280</v>
      </c>
      <c r="F395" s="9" t="s">
        <v>280</v>
      </c>
      <c r="G395" s="9" t="s">
        <v>280</v>
      </c>
      <c r="H395" s="9" t="s">
        <v>280</v>
      </c>
      <c r="I395" s="9">
        <v>407.50000000000023</v>
      </c>
      <c r="J395" s="9" t="s">
        <v>280</v>
      </c>
      <c r="K395" s="9" t="s">
        <v>280</v>
      </c>
      <c r="L395" s="9" t="s">
        <v>280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3363</v>
      </c>
      <c r="B396" s="63" t="s">
        <v>3399</v>
      </c>
      <c r="E396" s="9" t="s">
        <v>280</v>
      </c>
      <c r="F396" s="9" t="s">
        <v>280</v>
      </c>
      <c r="G396" s="9" t="s">
        <v>280</v>
      </c>
      <c r="H396" s="9" t="s">
        <v>280</v>
      </c>
      <c r="I396" s="9" t="s">
        <v>280</v>
      </c>
      <c r="J396" s="9" t="s">
        <v>280</v>
      </c>
      <c r="K396" s="9" t="s">
        <v>280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3364</v>
      </c>
      <c r="B397" s="278" t="s">
        <v>2043</v>
      </c>
      <c r="E397" s="9" t="s">
        <v>280</v>
      </c>
      <c r="F397" s="9" t="s">
        <v>280</v>
      </c>
      <c r="G397" s="9" t="s">
        <v>280</v>
      </c>
      <c r="H397" s="9" t="s">
        <v>280</v>
      </c>
      <c r="I397" s="9" t="s">
        <v>280</v>
      </c>
      <c r="J397" s="9" t="s">
        <v>280</v>
      </c>
      <c r="K397" s="9">
        <v>374.05000000000007</v>
      </c>
      <c r="L397" s="9" t="s">
        <v>280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3365</v>
      </c>
      <c r="B398" s="63" t="s">
        <v>3430</v>
      </c>
      <c r="E398" s="9" t="s">
        <v>280</v>
      </c>
      <c r="F398" s="9" t="s">
        <v>280</v>
      </c>
      <c r="G398" s="9" t="s">
        <v>280</v>
      </c>
      <c r="H398" s="9" t="s">
        <v>280</v>
      </c>
      <c r="I398" s="9" t="s">
        <v>280</v>
      </c>
      <c r="J398" s="9" t="s">
        <v>280</v>
      </c>
      <c r="K398" s="9" t="s">
        <v>280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3366</v>
      </c>
      <c r="B399" s="278" t="s">
        <v>3396</v>
      </c>
      <c r="E399" s="9" t="s">
        <v>280</v>
      </c>
      <c r="F399" s="9" t="s">
        <v>280</v>
      </c>
      <c r="G399" s="9" t="s">
        <v>280</v>
      </c>
      <c r="H399" s="9" t="s">
        <v>280</v>
      </c>
      <c r="I399" s="9" t="s">
        <v>280</v>
      </c>
      <c r="J399" s="9" t="s">
        <v>280</v>
      </c>
      <c r="K399" s="9" t="s">
        <v>280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3367</v>
      </c>
      <c r="B400" s="63" t="s">
        <v>178</v>
      </c>
      <c r="E400" s="9">
        <v>8.4</v>
      </c>
      <c r="F400" s="9">
        <v>329.3000000000003</v>
      </c>
      <c r="G400" s="9" t="s">
        <v>280</v>
      </c>
      <c r="H400" s="9" t="s">
        <v>280</v>
      </c>
      <c r="I400" s="9" t="s">
        <v>280</v>
      </c>
      <c r="J400" s="9" t="s">
        <v>280</v>
      </c>
      <c r="K400" s="9" t="s">
        <v>280</v>
      </c>
      <c r="L400" s="9" t="s">
        <v>280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3368</v>
      </c>
      <c r="B401" s="63" t="s">
        <v>3414</v>
      </c>
      <c r="E401" s="9" t="s">
        <v>280</v>
      </c>
      <c r="F401" s="9" t="s">
        <v>280</v>
      </c>
      <c r="G401" s="9" t="s">
        <v>280</v>
      </c>
      <c r="H401" s="9" t="s">
        <v>280</v>
      </c>
      <c r="I401" s="9" t="s">
        <v>280</v>
      </c>
      <c r="J401" s="9" t="s">
        <v>280</v>
      </c>
      <c r="K401" s="9" t="s">
        <v>280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3369</v>
      </c>
      <c r="B402" s="63" t="s">
        <v>3407</v>
      </c>
      <c r="E402" s="9" t="s">
        <v>280</v>
      </c>
      <c r="F402" s="9" t="s">
        <v>280</v>
      </c>
      <c r="G402" s="9" t="s">
        <v>280</v>
      </c>
      <c r="H402" s="9" t="s">
        <v>280</v>
      </c>
      <c r="I402" s="9" t="s">
        <v>280</v>
      </c>
      <c r="J402" s="9" t="s">
        <v>280</v>
      </c>
      <c r="K402" s="9" t="s">
        <v>280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4163</v>
      </c>
      <c r="B403" s="229" t="s">
        <v>1681</v>
      </c>
      <c r="C403" s="3"/>
      <c r="D403" s="3"/>
      <c r="E403" s="9" t="s">
        <v>280</v>
      </c>
      <c r="F403" s="9" t="s">
        <v>280</v>
      </c>
      <c r="G403" s="9" t="s">
        <v>280</v>
      </c>
      <c r="H403" s="9" t="s">
        <v>280</v>
      </c>
      <c r="I403" s="9">
        <v>174</v>
      </c>
      <c r="J403" s="9" t="s">
        <v>280</v>
      </c>
      <c r="K403" s="9" t="s">
        <v>280</v>
      </c>
      <c r="L403" s="9" t="s">
        <v>280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4164</v>
      </c>
      <c r="B404" s="278" t="s">
        <v>3397</v>
      </c>
      <c r="E404" s="9" t="s">
        <v>280</v>
      </c>
      <c r="F404" s="9" t="s">
        <v>280</v>
      </c>
      <c r="G404" s="9" t="s">
        <v>280</v>
      </c>
      <c r="H404" s="9" t="s">
        <v>280</v>
      </c>
      <c r="I404" s="9" t="s">
        <v>280</v>
      </c>
      <c r="J404" s="9" t="s">
        <v>280</v>
      </c>
      <c r="K404" s="9" t="s">
        <v>280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4165</v>
      </c>
      <c r="B405" s="63" t="s">
        <v>179</v>
      </c>
      <c r="E405" s="217">
        <v>99.999999999997442</v>
      </c>
      <c r="F405" s="9" t="s">
        <v>280</v>
      </c>
      <c r="G405" s="9" t="s">
        <v>280</v>
      </c>
      <c r="H405" s="9" t="s">
        <v>280</v>
      </c>
      <c r="I405" s="9" t="s">
        <v>280</v>
      </c>
      <c r="J405" s="9" t="s">
        <v>280</v>
      </c>
      <c r="K405" s="9" t="s">
        <v>280</v>
      </c>
      <c r="L405" s="9" t="s">
        <v>280</v>
      </c>
      <c r="N405" s="67">
        <f t="shared" si="11"/>
        <v>99.999999999997442</v>
      </c>
      <c r="P405" t="s">
        <v>299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797</v>
      </c>
      <c r="E412" s="9" t="s">
        <v>280</v>
      </c>
      <c r="F412" s="9" t="s">
        <v>280</v>
      </c>
      <c r="G412" s="9" t="s">
        <v>280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3167</v>
      </c>
      <c r="T412" s="63"/>
      <c r="U412" s="63"/>
      <c r="V412" s="362"/>
      <c r="W412" s="63"/>
      <c r="X412" s="63"/>
      <c r="Y412" s="9"/>
    </row>
    <row r="413" spans="1:25" ht="15">
      <c r="A413" s="28" t="s">
        <v>2</v>
      </c>
      <c r="B413" s="63" t="s">
        <v>791</v>
      </c>
      <c r="E413" s="9" t="s">
        <v>280</v>
      </c>
      <c r="F413" s="9" t="s">
        <v>280</v>
      </c>
      <c r="G413" s="9" t="s">
        <v>280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2470</v>
      </c>
      <c r="S413" s="216" t="s">
        <v>1760</v>
      </c>
      <c r="T413" s="278"/>
      <c r="U413" s="63"/>
      <c r="V413" s="349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2549</v>
      </c>
      <c r="R414" s="3"/>
      <c r="S414" s="216" t="s">
        <v>2550</v>
      </c>
      <c r="T414" s="225"/>
      <c r="U414" s="63"/>
      <c r="V414" s="349"/>
      <c r="W414" s="63"/>
      <c r="X414" s="63"/>
      <c r="Y414" s="9"/>
    </row>
    <row r="415" spans="1:25" ht="15">
      <c r="A415" s="28" t="s">
        <v>5</v>
      </c>
      <c r="B415" s="63" t="s">
        <v>758</v>
      </c>
      <c r="E415" s="9" t="s">
        <v>280</v>
      </c>
      <c r="F415" s="9" t="s">
        <v>280</v>
      </c>
      <c r="G415" s="9" t="s">
        <v>280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4909</v>
      </c>
      <c r="T415" s="278"/>
      <c r="U415" s="63"/>
      <c r="V415" s="349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308</v>
      </c>
      <c r="R416" s="3"/>
      <c r="S416" s="3"/>
      <c r="T416" s="225"/>
      <c r="U416" s="63"/>
      <c r="V416" s="349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360</v>
      </c>
      <c r="R417" s="3"/>
      <c r="S417" s="3"/>
      <c r="T417" s="225"/>
      <c r="U417" s="63"/>
      <c r="V417" s="349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338</v>
      </c>
      <c r="R418" s="3"/>
      <c r="S418" s="3"/>
      <c r="T418" s="63"/>
      <c r="U418" s="63"/>
      <c r="V418" s="362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302</v>
      </c>
      <c r="R419" s="3"/>
      <c r="S419" s="3"/>
      <c r="T419" s="278"/>
      <c r="U419" s="63"/>
      <c r="V419" s="349"/>
      <c r="W419" s="63"/>
      <c r="X419" s="63"/>
      <c r="Y419" s="9"/>
    </row>
    <row r="420" spans="1:25" ht="15">
      <c r="A420" s="28" t="s">
        <v>14</v>
      </c>
      <c r="B420" s="229" t="s">
        <v>1661</v>
      </c>
      <c r="C420" s="3"/>
      <c r="D420" s="3"/>
      <c r="E420" s="9" t="s">
        <v>280</v>
      </c>
      <c r="F420" s="9" t="s">
        <v>280</v>
      </c>
      <c r="G420" s="9" t="s">
        <v>280</v>
      </c>
      <c r="H420" s="9" t="s">
        <v>280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4908</v>
      </c>
      <c r="S420" s="216" t="s">
        <v>1760</v>
      </c>
      <c r="T420" s="278"/>
      <c r="U420" s="63"/>
      <c r="V420" s="349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284</v>
      </c>
      <c r="R421" s="3"/>
      <c r="S421" s="3"/>
      <c r="T421" s="63"/>
      <c r="U421" s="63"/>
      <c r="V421" s="362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280</v>
      </c>
      <c r="F422" s="9" t="s">
        <v>280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310</v>
      </c>
      <c r="R422" s="3"/>
      <c r="S422" s="3"/>
      <c r="T422" s="225"/>
      <c r="U422" s="63"/>
      <c r="V422" s="349"/>
      <c r="W422" s="63"/>
      <c r="X422" s="63"/>
      <c r="Y422" s="9"/>
    </row>
    <row r="423" spans="1:25" ht="15">
      <c r="A423" s="28" t="s">
        <v>20</v>
      </c>
      <c r="B423" s="63" t="s">
        <v>772</v>
      </c>
      <c r="E423" s="9" t="s">
        <v>280</v>
      </c>
      <c r="F423" s="9" t="s">
        <v>280</v>
      </c>
      <c r="G423" s="9" t="s">
        <v>280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9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286</v>
      </c>
      <c r="R424" s="3"/>
      <c r="S424" s="3"/>
      <c r="T424" s="278"/>
      <c r="U424" s="63"/>
      <c r="V424" s="349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289</v>
      </c>
      <c r="R425" s="3"/>
      <c r="S425" s="3"/>
      <c r="T425" s="63"/>
      <c r="U425" s="63"/>
      <c r="V425" s="349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280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302</v>
      </c>
      <c r="R426" s="3"/>
      <c r="S426" s="3"/>
      <c r="T426" s="278"/>
      <c r="U426" s="63"/>
      <c r="V426" s="349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280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280</v>
      </c>
      <c r="N427" s="67">
        <f t="shared" si="12"/>
        <v>1362.3000000000004</v>
      </c>
      <c r="P427" t="s">
        <v>303</v>
      </c>
      <c r="R427" s="3"/>
      <c r="S427" s="3" t="s">
        <v>1760</v>
      </c>
      <c r="T427" s="63"/>
      <c r="U427" s="63"/>
      <c r="V427" s="362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281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309</v>
      </c>
      <c r="R428" s="3"/>
      <c r="S428" s="3"/>
      <c r="T428" s="63"/>
      <c r="U428" s="63"/>
      <c r="V428" s="349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281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310</v>
      </c>
      <c r="R429" s="3"/>
      <c r="S429" s="3"/>
      <c r="T429" s="278"/>
      <c r="U429" s="63"/>
      <c r="V429" s="349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280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2"/>
      <c r="W430" s="63"/>
      <c r="X430" s="63"/>
      <c r="Y430" s="9"/>
    </row>
    <row r="431" spans="1:25" ht="15">
      <c r="A431" s="28" t="s">
        <v>36</v>
      </c>
      <c r="B431" s="28" t="s">
        <v>735</v>
      </c>
      <c r="E431" s="9" t="s">
        <v>280</v>
      </c>
      <c r="F431" s="9" t="s">
        <v>280</v>
      </c>
      <c r="G431" s="9" t="s">
        <v>280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283</v>
      </c>
      <c r="S431" s="3" t="s">
        <v>1760</v>
      </c>
      <c r="T431" s="63"/>
      <c r="U431" s="63"/>
      <c r="V431" s="362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280</v>
      </c>
      <c r="L432" s="9" t="s">
        <v>280</v>
      </c>
      <c r="N432" s="67">
        <f t="shared" si="12"/>
        <v>1316.6000000000006</v>
      </c>
      <c r="P432" t="s">
        <v>2469</v>
      </c>
      <c r="R432" s="3"/>
      <c r="S432" s="3" t="s">
        <v>1761</v>
      </c>
      <c r="T432" s="278"/>
      <c r="U432" s="63"/>
      <c r="V432" s="350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288</v>
      </c>
      <c r="R433" s="3"/>
      <c r="S433" s="3"/>
      <c r="T433" s="278"/>
      <c r="U433" s="63"/>
      <c r="V433" s="349"/>
      <c r="W433" s="63"/>
      <c r="X433" s="63"/>
      <c r="Y433" s="9"/>
    </row>
    <row r="434" spans="1:25" ht="15">
      <c r="A434" s="28" t="s">
        <v>146</v>
      </c>
      <c r="B434" s="63" t="s">
        <v>789</v>
      </c>
      <c r="E434" s="9" t="s">
        <v>280</v>
      </c>
      <c r="F434" s="9" t="s">
        <v>280</v>
      </c>
      <c r="G434" s="9" t="s">
        <v>280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299</v>
      </c>
      <c r="T434" s="278"/>
      <c r="U434" s="63"/>
      <c r="V434" s="349"/>
      <c r="W434" s="63"/>
      <c r="X434" s="63"/>
      <c r="Y434" s="9"/>
    </row>
    <row r="435" spans="1:25" ht="15">
      <c r="A435" s="28" t="s">
        <v>147</v>
      </c>
      <c r="B435" s="63" t="s">
        <v>779</v>
      </c>
      <c r="E435" s="9" t="s">
        <v>280</v>
      </c>
      <c r="F435" s="9" t="s">
        <v>280</v>
      </c>
      <c r="G435" s="9" t="s">
        <v>280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290</v>
      </c>
      <c r="T435" s="63"/>
      <c r="U435" s="63"/>
      <c r="V435" s="362"/>
      <c r="W435" s="63"/>
      <c r="X435" s="63"/>
      <c r="Y435" s="9"/>
    </row>
    <row r="436" spans="1:25" ht="15">
      <c r="A436" s="28" t="s">
        <v>151</v>
      </c>
      <c r="B436" s="63" t="s">
        <v>801</v>
      </c>
      <c r="E436" s="9" t="s">
        <v>280</v>
      </c>
      <c r="F436" s="9" t="s">
        <v>280</v>
      </c>
      <c r="G436" s="9" t="s">
        <v>280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284</v>
      </c>
      <c r="T436" s="278"/>
      <c r="U436" s="63"/>
      <c r="V436" s="349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299</v>
      </c>
      <c r="R437" s="3"/>
      <c r="S437" s="3"/>
      <c r="T437" s="225"/>
      <c r="U437" s="63"/>
      <c r="V437" s="349"/>
      <c r="W437" s="63"/>
      <c r="X437" s="63"/>
      <c r="Y437" s="9"/>
    </row>
    <row r="438" spans="1:25" ht="15">
      <c r="A438" s="28" t="s">
        <v>159</v>
      </c>
      <c r="B438" s="63" t="s">
        <v>739</v>
      </c>
      <c r="E438" s="9" t="s">
        <v>280</v>
      </c>
      <c r="F438" s="9" t="s">
        <v>280</v>
      </c>
      <c r="G438" s="9" t="s">
        <v>280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285</v>
      </c>
      <c r="T438" s="63"/>
      <c r="U438" s="63"/>
      <c r="V438" s="349"/>
      <c r="W438" s="63"/>
      <c r="X438" s="63"/>
      <c r="Y438" s="9"/>
    </row>
    <row r="439" spans="1:25" ht="15">
      <c r="A439" s="28" t="s">
        <v>160</v>
      </c>
      <c r="B439" s="63" t="s">
        <v>783</v>
      </c>
      <c r="E439" s="9" t="s">
        <v>280</v>
      </c>
      <c r="F439" s="9" t="s">
        <v>280</v>
      </c>
      <c r="G439" s="9" t="s">
        <v>280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285</v>
      </c>
      <c r="T439" s="278"/>
      <c r="U439" s="63"/>
      <c r="V439" s="349"/>
      <c r="W439" s="63"/>
      <c r="X439" s="63"/>
      <c r="Y439" s="9"/>
    </row>
    <row r="440" spans="1:25" ht="15">
      <c r="A440" s="28" t="s">
        <v>161</v>
      </c>
      <c r="B440" s="225" t="s">
        <v>1667</v>
      </c>
      <c r="C440" s="3"/>
      <c r="D440" s="3"/>
      <c r="E440" s="9" t="s">
        <v>280</v>
      </c>
      <c r="F440" s="9" t="s">
        <v>280</v>
      </c>
      <c r="G440" s="9" t="s">
        <v>280</v>
      </c>
      <c r="H440" s="9" t="s">
        <v>280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299</v>
      </c>
      <c r="T440" s="63"/>
      <c r="U440" s="63"/>
      <c r="V440" s="362"/>
      <c r="W440" s="63"/>
      <c r="X440" s="63"/>
      <c r="Y440" s="9"/>
    </row>
    <row r="441" spans="1:25" ht="15">
      <c r="A441" s="28" t="s">
        <v>163</v>
      </c>
      <c r="B441" s="229" t="s">
        <v>1658</v>
      </c>
      <c r="C441" s="3"/>
      <c r="D441" s="3"/>
      <c r="E441" s="9" t="s">
        <v>280</v>
      </c>
      <c r="F441" s="9" t="s">
        <v>280</v>
      </c>
      <c r="G441" s="9" t="s">
        <v>280</v>
      </c>
      <c r="H441" s="9" t="s">
        <v>280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290</v>
      </c>
      <c r="T441" s="278"/>
      <c r="U441" s="63"/>
      <c r="V441" s="350"/>
      <c r="W441" s="63"/>
      <c r="X441" s="63"/>
      <c r="Y441" s="9"/>
    </row>
    <row r="442" spans="1:25" ht="15">
      <c r="A442" s="28" t="s">
        <v>276</v>
      </c>
      <c r="B442" s="28" t="s">
        <v>729</v>
      </c>
      <c r="E442" s="9" t="s">
        <v>280</v>
      </c>
      <c r="F442" s="9" t="s">
        <v>280</v>
      </c>
      <c r="G442" s="9" t="s">
        <v>280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283</v>
      </c>
      <c r="S442" s="216" t="s">
        <v>1760</v>
      </c>
      <c r="T442" s="278"/>
      <c r="U442" s="63"/>
      <c r="V442" s="350"/>
      <c r="W442" s="63"/>
      <c r="X442" s="63"/>
      <c r="Y442" s="9"/>
    </row>
    <row r="443" spans="1:25" ht="15">
      <c r="A443" s="28" t="s">
        <v>277</v>
      </c>
      <c r="B443" s="63" t="s">
        <v>9</v>
      </c>
      <c r="E443" s="9">
        <v>49</v>
      </c>
      <c r="F443" s="9">
        <v>299.99999999999977</v>
      </c>
      <c r="G443" s="64" t="s">
        <v>281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9"/>
      <c r="W443" s="63"/>
      <c r="X443" s="63"/>
      <c r="Y443" s="9"/>
    </row>
    <row r="444" spans="1:25" ht="15">
      <c r="A444" s="28" t="s">
        <v>278</v>
      </c>
      <c r="B444" s="63" t="s">
        <v>154</v>
      </c>
      <c r="E444" s="9" t="s">
        <v>280</v>
      </c>
      <c r="F444" s="9" t="s">
        <v>280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9"/>
      <c r="W444" s="63"/>
      <c r="X444" s="63"/>
      <c r="Y444" s="9"/>
    </row>
    <row r="445" spans="1:25" ht="15">
      <c r="A445" s="28" t="s">
        <v>279</v>
      </c>
      <c r="B445" s="63" t="s">
        <v>784</v>
      </c>
      <c r="E445" s="9" t="s">
        <v>280</v>
      </c>
      <c r="F445" s="9" t="s">
        <v>280</v>
      </c>
      <c r="G445" s="9" t="s">
        <v>280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294</v>
      </c>
      <c r="T445" s="63"/>
      <c r="U445" s="63"/>
      <c r="V445" s="362"/>
      <c r="W445" s="63"/>
      <c r="X445" s="63"/>
      <c r="Y445" s="9"/>
    </row>
    <row r="446" spans="1:25" ht="15">
      <c r="A446" s="28" t="s">
        <v>736</v>
      </c>
      <c r="B446" s="63" t="s">
        <v>747</v>
      </c>
      <c r="E446" s="9" t="s">
        <v>280</v>
      </c>
      <c r="F446" s="9" t="s">
        <v>280</v>
      </c>
      <c r="G446" s="9" t="s">
        <v>280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50"/>
      <c r="W446" s="63"/>
      <c r="X446" s="63"/>
      <c r="Y446" s="9"/>
    </row>
    <row r="447" spans="1:25" ht="15">
      <c r="A447" s="28" t="s">
        <v>737</v>
      </c>
      <c r="B447" s="63" t="s">
        <v>155</v>
      </c>
      <c r="E447" s="9" t="s">
        <v>280</v>
      </c>
      <c r="F447" s="9" t="s">
        <v>280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284</v>
      </c>
      <c r="R447" s="3"/>
      <c r="S447" s="3"/>
      <c r="T447" s="278"/>
      <c r="U447" s="63"/>
      <c r="V447" s="349"/>
      <c r="W447" s="63"/>
      <c r="X447" s="63"/>
      <c r="Y447" s="9"/>
    </row>
    <row r="448" spans="1:25" ht="15">
      <c r="A448" s="28" t="s">
        <v>738</v>
      </c>
      <c r="B448" s="28" t="s">
        <v>734</v>
      </c>
      <c r="E448" s="9" t="s">
        <v>280</v>
      </c>
      <c r="F448" s="9" t="s">
        <v>280</v>
      </c>
      <c r="G448" s="9" t="s">
        <v>280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9"/>
      <c r="W448" s="63"/>
      <c r="X448" s="63"/>
      <c r="Y448" s="9"/>
    </row>
    <row r="449" spans="1:25" ht="15">
      <c r="A449" s="28" t="s">
        <v>740</v>
      </c>
      <c r="B449" s="63" t="s">
        <v>162</v>
      </c>
      <c r="E449" s="9" t="s">
        <v>280</v>
      </c>
      <c r="F449" s="9" t="s">
        <v>280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295</v>
      </c>
      <c r="R449" s="3"/>
      <c r="S449" s="3"/>
      <c r="T449" s="63"/>
      <c r="U449" s="63"/>
      <c r="V449" s="349"/>
      <c r="W449" s="63"/>
      <c r="X449" s="63"/>
      <c r="Y449" s="9"/>
    </row>
    <row r="450" spans="1:25" ht="15">
      <c r="A450" s="28" t="s">
        <v>746</v>
      </c>
      <c r="B450" s="63" t="s">
        <v>780</v>
      </c>
      <c r="E450" s="9" t="s">
        <v>280</v>
      </c>
      <c r="F450" s="9" t="s">
        <v>280</v>
      </c>
      <c r="G450" s="9" t="s">
        <v>280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2"/>
      <c r="W450" s="63"/>
      <c r="X450" s="63"/>
      <c r="Y450" s="9"/>
    </row>
    <row r="451" spans="1:25" ht="15">
      <c r="A451" s="28" t="s">
        <v>748</v>
      </c>
      <c r="B451" s="63" t="s">
        <v>141</v>
      </c>
      <c r="E451" s="9" t="s">
        <v>280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2"/>
      <c r="W451" s="63"/>
      <c r="X451" s="63"/>
      <c r="Y451" s="9"/>
    </row>
    <row r="452" spans="1:25" ht="15">
      <c r="A452" s="28" t="s">
        <v>751</v>
      </c>
      <c r="B452" s="229" t="s">
        <v>1657</v>
      </c>
      <c r="C452" s="3"/>
      <c r="D452" s="3"/>
      <c r="E452" s="9" t="s">
        <v>280</v>
      </c>
      <c r="F452" s="9" t="s">
        <v>280</v>
      </c>
      <c r="G452" s="9" t="s">
        <v>280</v>
      </c>
      <c r="H452" s="9" t="s">
        <v>280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286</v>
      </c>
      <c r="T452" s="63"/>
      <c r="U452" s="63"/>
      <c r="V452" s="362"/>
      <c r="W452" s="63"/>
      <c r="X452" s="63"/>
      <c r="Y452" s="9"/>
    </row>
    <row r="453" spans="1:25" ht="15">
      <c r="A453" s="28" t="s">
        <v>752</v>
      </c>
      <c r="B453" s="63" t="s">
        <v>754</v>
      </c>
      <c r="E453" s="9" t="s">
        <v>280</v>
      </c>
      <c r="F453" s="9" t="s">
        <v>280</v>
      </c>
      <c r="G453" s="9" t="s">
        <v>280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9"/>
      <c r="W453" s="63"/>
      <c r="X453" s="63"/>
      <c r="Y453" s="9"/>
    </row>
    <row r="454" spans="1:25" ht="15">
      <c r="A454" s="28" t="s">
        <v>755</v>
      </c>
      <c r="B454" s="63" t="s">
        <v>763</v>
      </c>
      <c r="E454" s="9" t="s">
        <v>280</v>
      </c>
      <c r="F454" s="9" t="s">
        <v>280</v>
      </c>
      <c r="G454" s="9" t="s">
        <v>280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2"/>
      <c r="W454" s="63"/>
      <c r="X454" s="63"/>
      <c r="Y454" s="9"/>
    </row>
    <row r="455" spans="1:25" ht="15">
      <c r="A455" s="28" t="s">
        <v>757</v>
      </c>
      <c r="B455" s="229" t="s">
        <v>1664</v>
      </c>
      <c r="C455" s="3"/>
      <c r="D455" s="3"/>
      <c r="E455" s="9" t="s">
        <v>280</v>
      </c>
      <c r="F455" s="9" t="s">
        <v>280</v>
      </c>
      <c r="G455" s="9" t="s">
        <v>280</v>
      </c>
      <c r="H455" s="9" t="s">
        <v>280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290</v>
      </c>
      <c r="T455" s="278"/>
      <c r="U455" s="63"/>
      <c r="V455" s="349"/>
      <c r="W455" s="63"/>
      <c r="X455" s="63"/>
      <c r="Y455" s="9"/>
    </row>
    <row r="456" spans="1:25" ht="15">
      <c r="A456" s="28" t="s">
        <v>762</v>
      </c>
      <c r="B456" s="63" t="s">
        <v>156</v>
      </c>
      <c r="E456" s="9" t="s">
        <v>280</v>
      </c>
      <c r="F456" s="9" t="s">
        <v>280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280</v>
      </c>
      <c r="N456" s="67">
        <f t="shared" si="13"/>
        <v>864.40000000000032</v>
      </c>
      <c r="P456" t="s">
        <v>286</v>
      </c>
      <c r="R456" s="3"/>
      <c r="S456" s="3"/>
      <c r="T456" s="278"/>
      <c r="U456" s="63"/>
      <c r="V456" s="349"/>
      <c r="W456" s="63"/>
      <c r="X456" s="63"/>
      <c r="Y456" s="9"/>
    </row>
    <row r="457" spans="1:25" ht="15">
      <c r="A457" s="28" t="s">
        <v>766</v>
      </c>
      <c r="B457" s="229" t="s">
        <v>1662</v>
      </c>
      <c r="C457" s="3"/>
      <c r="D457" s="3"/>
      <c r="E457" s="9" t="s">
        <v>280</v>
      </c>
      <c r="F457" s="9" t="s">
        <v>280</v>
      </c>
      <c r="G457" s="9" t="s">
        <v>280</v>
      </c>
      <c r="H457" s="9" t="s">
        <v>280</v>
      </c>
      <c r="I457" s="9">
        <v>246.59999999999991</v>
      </c>
      <c r="J457" s="64" t="s">
        <v>281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9"/>
      <c r="W457" s="63"/>
      <c r="X457" s="63"/>
      <c r="Y457" s="9"/>
    </row>
    <row r="458" spans="1:25" ht="15">
      <c r="A458" s="28" t="s">
        <v>767</v>
      </c>
      <c r="B458" s="229" t="s">
        <v>1660</v>
      </c>
      <c r="C458" s="3"/>
      <c r="D458" s="3"/>
      <c r="E458" s="9" t="s">
        <v>280</v>
      </c>
      <c r="F458" s="9" t="s">
        <v>280</v>
      </c>
      <c r="G458" s="9" t="s">
        <v>280</v>
      </c>
      <c r="H458" s="9" t="s">
        <v>280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9"/>
      <c r="W458" s="63"/>
      <c r="X458" s="63"/>
      <c r="Y458" s="9"/>
    </row>
    <row r="459" spans="1:25" ht="15">
      <c r="A459" s="28" t="s">
        <v>768</v>
      </c>
      <c r="B459" s="229" t="s">
        <v>1659</v>
      </c>
      <c r="C459" s="3"/>
      <c r="D459" s="3"/>
      <c r="E459" s="9" t="s">
        <v>280</v>
      </c>
      <c r="F459" s="9" t="s">
        <v>280</v>
      </c>
      <c r="G459" s="9" t="s">
        <v>280</v>
      </c>
      <c r="H459" s="9" t="s">
        <v>280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286</v>
      </c>
      <c r="T459" s="63"/>
      <c r="U459" s="63"/>
      <c r="V459" s="349"/>
      <c r="W459" s="63"/>
      <c r="X459" s="63"/>
      <c r="Y459" s="9"/>
    </row>
    <row r="460" spans="1:25" ht="15">
      <c r="A460" s="28" t="s">
        <v>774</v>
      </c>
      <c r="B460" s="63" t="s">
        <v>764</v>
      </c>
      <c r="E460" s="9" t="s">
        <v>280</v>
      </c>
      <c r="F460" s="9" t="s">
        <v>280</v>
      </c>
      <c r="G460" s="9" t="s">
        <v>280</v>
      </c>
      <c r="H460" s="64" t="s">
        <v>281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50"/>
      <c r="W460" s="63"/>
      <c r="X460" s="63"/>
      <c r="Y460" s="9"/>
    </row>
    <row r="461" spans="1:25" ht="15">
      <c r="A461" s="28" t="s">
        <v>782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281</v>
      </c>
      <c r="J461" s="9">
        <v>74.699999999999818</v>
      </c>
      <c r="K461" s="9">
        <v>224.40000000000032</v>
      </c>
      <c r="L461" s="9" t="s">
        <v>280</v>
      </c>
      <c r="N461" s="67">
        <f t="shared" si="13"/>
        <v>844.80000000000098</v>
      </c>
      <c r="P461" t="s">
        <v>294</v>
      </c>
      <c r="R461" s="3"/>
      <c r="S461" s="3"/>
      <c r="T461" s="278"/>
      <c r="U461" s="63"/>
      <c r="V461" s="349"/>
      <c r="W461" s="63"/>
      <c r="X461" s="63"/>
      <c r="Y461" s="9"/>
    </row>
    <row r="462" spans="1:25" ht="15">
      <c r="A462" s="28" t="s">
        <v>786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280</v>
      </c>
      <c r="K462" s="9" t="s">
        <v>280</v>
      </c>
      <c r="L462" s="9" t="s">
        <v>280</v>
      </c>
      <c r="N462" s="67">
        <f t="shared" si="13"/>
        <v>820.50000000000034</v>
      </c>
      <c r="R462" s="3"/>
      <c r="S462" s="3"/>
      <c r="T462" s="63"/>
      <c r="U462" s="63"/>
      <c r="V462" s="362"/>
      <c r="W462" s="63"/>
      <c r="X462" s="63"/>
      <c r="Y462" s="9"/>
    </row>
    <row r="463" spans="1:25" ht="15">
      <c r="A463" s="28" t="s">
        <v>787</v>
      </c>
      <c r="B463" s="278" t="s">
        <v>2022</v>
      </c>
      <c r="C463" s="3"/>
      <c r="D463" s="3"/>
      <c r="E463" s="9" t="s">
        <v>280</v>
      </c>
      <c r="F463" s="9" t="s">
        <v>280</v>
      </c>
      <c r="G463" s="9" t="s">
        <v>280</v>
      </c>
      <c r="H463" s="9" t="s">
        <v>280</v>
      </c>
      <c r="I463" s="9" t="s">
        <v>280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284</v>
      </c>
      <c r="T463" s="278"/>
      <c r="U463" s="63"/>
      <c r="V463" s="349"/>
      <c r="W463" s="63"/>
      <c r="X463" s="63"/>
      <c r="Y463" s="9"/>
    </row>
    <row r="464" spans="1:25" ht="15">
      <c r="A464" s="28" t="s">
        <v>788</v>
      </c>
      <c r="B464" s="278" t="s">
        <v>2045</v>
      </c>
      <c r="C464" s="3"/>
      <c r="D464" s="3"/>
      <c r="E464" s="9" t="s">
        <v>280</v>
      </c>
      <c r="F464" s="9" t="s">
        <v>280</v>
      </c>
      <c r="G464" s="9" t="s">
        <v>280</v>
      </c>
      <c r="H464" s="9" t="s">
        <v>280</v>
      </c>
      <c r="I464" s="9" t="s">
        <v>280</v>
      </c>
      <c r="J464" s="9" t="s">
        <v>280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283</v>
      </c>
      <c r="S464" s="216" t="s">
        <v>1760</v>
      </c>
      <c r="T464" s="225"/>
      <c r="U464" s="63"/>
      <c r="V464" s="349"/>
      <c r="W464" s="63"/>
      <c r="X464" s="63"/>
      <c r="Y464" s="9"/>
    </row>
    <row r="465" spans="1:25" ht="15">
      <c r="A465" s="28" t="s">
        <v>794</v>
      </c>
      <c r="B465" s="278" t="s">
        <v>2021</v>
      </c>
      <c r="C465" s="3"/>
      <c r="D465" s="3"/>
      <c r="E465" s="9" t="s">
        <v>280</v>
      </c>
      <c r="F465" s="9" t="s">
        <v>280</v>
      </c>
      <c r="G465" s="9" t="s">
        <v>280</v>
      </c>
      <c r="H465" s="9" t="s">
        <v>280</v>
      </c>
      <c r="I465" s="9" t="s">
        <v>280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9"/>
      <c r="W465" s="63"/>
      <c r="X465" s="63"/>
      <c r="Y465" s="9"/>
    </row>
    <row r="466" spans="1:25" ht="15">
      <c r="A466" s="28" t="s">
        <v>795</v>
      </c>
      <c r="B466" s="229" t="s">
        <v>1665</v>
      </c>
      <c r="C466" s="3"/>
      <c r="D466" s="3"/>
      <c r="E466" s="9" t="s">
        <v>280</v>
      </c>
      <c r="F466" s="9" t="s">
        <v>280</v>
      </c>
      <c r="G466" s="9" t="s">
        <v>280</v>
      </c>
      <c r="H466" s="9" t="s">
        <v>280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2"/>
      <c r="W466" s="63"/>
      <c r="X466" s="63"/>
      <c r="Y466" s="9"/>
    </row>
    <row r="467" spans="1:25" ht="15">
      <c r="A467" s="28" t="s">
        <v>796</v>
      </c>
      <c r="B467" s="229" t="s">
        <v>1652</v>
      </c>
      <c r="C467" s="3"/>
      <c r="D467" s="3"/>
      <c r="E467" s="9" t="s">
        <v>280</v>
      </c>
      <c r="F467" s="9" t="s">
        <v>280</v>
      </c>
      <c r="G467" s="9" t="s">
        <v>280</v>
      </c>
      <c r="H467" s="9" t="s">
        <v>280</v>
      </c>
      <c r="I467" s="64" t="s">
        <v>281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2"/>
      <c r="W467" s="63"/>
      <c r="X467" s="63"/>
      <c r="Y467" s="9"/>
    </row>
    <row r="468" spans="1:25" ht="15">
      <c r="A468" s="28" t="s">
        <v>798</v>
      </c>
      <c r="B468" s="278" t="s">
        <v>4565</v>
      </c>
      <c r="C468" s="3"/>
      <c r="D468" s="3"/>
      <c r="E468" s="9" t="s">
        <v>280</v>
      </c>
      <c r="F468" s="9" t="s">
        <v>280</v>
      </c>
      <c r="G468" s="9" t="s">
        <v>280</v>
      </c>
      <c r="H468" s="9" t="s">
        <v>280</v>
      </c>
      <c r="I468" s="9" t="s">
        <v>280</v>
      </c>
      <c r="J468" s="9" t="s">
        <v>280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9"/>
      <c r="W468" s="63"/>
      <c r="X468" s="63"/>
      <c r="Y468" s="9"/>
    </row>
    <row r="469" spans="1:25" ht="15">
      <c r="A469" s="28" t="s">
        <v>799</v>
      </c>
      <c r="B469" s="63" t="s">
        <v>750</v>
      </c>
      <c r="E469" s="9" t="s">
        <v>280</v>
      </c>
      <c r="F469" s="9" t="s">
        <v>280</v>
      </c>
      <c r="G469" s="9" t="s">
        <v>280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9"/>
      <c r="W469" s="63"/>
      <c r="X469" s="63"/>
      <c r="Y469" s="9"/>
    </row>
    <row r="470" spans="1:25" ht="15">
      <c r="A470" s="28" t="s">
        <v>800</v>
      </c>
      <c r="B470" s="278" t="s">
        <v>2026</v>
      </c>
      <c r="C470" s="3"/>
      <c r="D470" s="3"/>
      <c r="E470" s="9" t="s">
        <v>280</v>
      </c>
      <c r="F470" s="9" t="s">
        <v>280</v>
      </c>
      <c r="G470" s="9" t="s">
        <v>280</v>
      </c>
      <c r="H470" s="9" t="s">
        <v>280</v>
      </c>
      <c r="I470" s="9" t="s">
        <v>280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9"/>
      <c r="W470" s="63"/>
      <c r="X470" s="63"/>
      <c r="Y470" s="9"/>
    </row>
    <row r="471" spans="1:25" ht="15">
      <c r="A471" s="28" t="s">
        <v>803</v>
      </c>
      <c r="B471" s="229" t="s">
        <v>1666</v>
      </c>
      <c r="C471" s="3"/>
      <c r="D471" s="3"/>
      <c r="E471" s="9" t="s">
        <v>280</v>
      </c>
      <c r="F471" s="9" t="s">
        <v>280</v>
      </c>
      <c r="G471" s="9" t="s">
        <v>280</v>
      </c>
      <c r="H471" s="9" t="s">
        <v>280</v>
      </c>
      <c r="I471" s="9">
        <v>240</v>
      </c>
      <c r="J471" s="9">
        <v>217.20000000000027</v>
      </c>
      <c r="K471" s="9">
        <v>172.50000000000045</v>
      </c>
      <c r="L471" s="9" t="s">
        <v>280</v>
      </c>
      <c r="N471" s="67">
        <f t="shared" si="13"/>
        <v>629.70000000000073</v>
      </c>
      <c r="T471" s="225"/>
      <c r="U471" s="63"/>
      <c r="V471" s="349"/>
      <c r="W471" s="63"/>
      <c r="X471" s="63"/>
      <c r="Y471" s="9"/>
    </row>
    <row r="472" spans="1:25" ht="15">
      <c r="A472" s="28" t="s">
        <v>899</v>
      </c>
      <c r="B472" s="63" t="s">
        <v>756</v>
      </c>
      <c r="E472" s="9" t="s">
        <v>280</v>
      </c>
      <c r="F472" s="9" t="s">
        <v>280</v>
      </c>
      <c r="G472" s="9" t="s">
        <v>280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50"/>
      <c r="W472" s="63"/>
      <c r="X472" s="63"/>
      <c r="Y472" s="9"/>
    </row>
    <row r="473" spans="1:25" ht="15">
      <c r="A473" s="28" t="s">
        <v>900</v>
      </c>
      <c r="B473" s="63" t="s">
        <v>765</v>
      </c>
      <c r="E473" s="9" t="s">
        <v>280</v>
      </c>
      <c r="F473" s="9" t="s">
        <v>280</v>
      </c>
      <c r="G473" s="9" t="s">
        <v>280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2"/>
      <c r="W473" s="63"/>
      <c r="X473" s="63"/>
      <c r="Y473" s="9"/>
    </row>
    <row r="474" spans="1:25" ht="15">
      <c r="A474" s="28" t="s">
        <v>901</v>
      </c>
      <c r="B474" s="278" t="s">
        <v>2024</v>
      </c>
      <c r="C474" s="3"/>
      <c r="D474" s="3"/>
      <c r="E474" s="9" t="s">
        <v>280</v>
      </c>
      <c r="F474" s="9" t="s">
        <v>280</v>
      </c>
      <c r="G474" s="9" t="s">
        <v>280</v>
      </c>
      <c r="H474" s="9" t="s">
        <v>280</v>
      </c>
      <c r="I474" s="9" t="s">
        <v>280</v>
      </c>
      <c r="J474" s="9">
        <v>264.29999999999995</v>
      </c>
      <c r="K474" s="9">
        <v>349.2000000000005</v>
      </c>
      <c r="L474" s="9" t="s">
        <v>280</v>
      </c>
      <c r="N474" s="67">
        <f t="shared" si="13"/>
        <v>613.50000000000045</v>
      </c>
      <c r="T474" s="63"/>
      <c r="U474" s="63"/>
      <c r="V474" s="349"/>
      <c r="W474" s="63"/>
      <c r="X474" s="63"/>
      <c r="Y474" s="9"/>
    </row>
    <row r="475" spans="1:25" ht="15">
      <c r="A475" s="28" t="s">
        <v>902</v>
      </c>
      <c r="B475" s="278" t="s">
        <v>2018</v>
      </c>
      <c r="C475" s="3"/>
      <c r="D475" s="3"/>
      <c r="E475" s="9" t="s">
        <v>280</v>
      </c>
      <c r="F475" s="9" t="s">
        <v>280</v>
      </c>
      <c r="G475" s="9" t="s">
        <v>280</v>
      </c>
      <c r="H475" s="9" t="s">
        <v>280</v>
      </c>
      <c r="I475" s="9" t="s">
        <v>280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50"/>
      <c r="W475" s="63"/>
      <c r="X475" s="63"/>
      <c r="Y475" s="9"/>
    </row>
    <row r="476" spans="1:25" ht="15">
      <c r="A476" s="28" t="s">
        <v>903</v>
      </c>
      <c r="B476" s="63" t="s">
        <v>745</v>
      </c>
      <c r="E476" s="9" t="s">
        <v>280</v>
      </c>
      <c r="F476" s="9" t="s">
        <v>280</v>
      </c>
      <c r="G476" s="9" t="s">
        <v>280</v>
      </c>
      <c r="H476" s="9">
        <v>228.599999999999</v>
      </c>
      <c r="I476" s="212">
        <v>373</v>
      </c>
      <c r="J476" s="9" t="s">
        <v>280</v>
      </c>
      <c r="K476" s="9" t="s">
        <v>280</v>
      </c>
      <c r="L476" s="9" t="s">
        <v>280</v>
      </c>
      <c r="N476" s="67">
        <f t="shared" ref="N476:N507" si="14">SUM(E476:L476)</f>
        <v>601.599999999999</v>
      </c>
      <c r="P476" t="s">
        <v>302</v>
      </c>
      <c r="T476" s="63"/>
      <c r="U476" s="63"/>
      <c r="V476" s="350"/>
      <c r="W476" s="63"/>
      <c r="X476" s="63"/>
      <c r="Y476" s="9"/>
    </row>
    <row r="477" spans="1:25" ht="15">
      <c r="A477" s="28" t="s">
        <v>904</v>
      </c>
      <c r="B477" s="63" t="s">
        <v>749</v>
      </c>
      <c r="E477" s="9" t="s">
        <v>280</v>
      </c>
      <c r="F477" s="9" t="s">
        <v>280</v>
      </c>
      <c r="G477" s="9" t="s">
        <v>280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9"/>
      <c r="W477" s="63"/>
      <c r="X477" s="63"/>
      <c r="Y477" s="9"/>
    </row>
    <row r="478" spans="1:25" ht="15">
      <c r="A478" s="28" t="s">
        <v>905</v>
      </c>
      <c r="B478" s="278" t="s">
        <v>2023</v>
      </c>
      <c r="C478" s="3"/>
      <c r="D478" s="3"/>
      <c r="E478" s="9" t="s">
        <v>280</v>
      </c>
      <c r="F478" s="9" t="s">
        <v>280</v>
      </c>
      <c r="G478" s="9" t="s">
        <v>280</v>
      </c>
      <c r="H478" s="9" t="s">
        <v>280</v>
      </c>
      <c r="I478" s="9" t="s">
        <v>280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2"/>
      <c r="W478" s="63"/>
      <c r="X478" s="63"/>
      <c r="Y478" s="9"/>
    </row>
    <row r="479" spans="1:25" ht="15">
      <c r="A479" s="28" t="s">
        <v>906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280</v>
      </c>
      <c r="K479" s="9" t="s">
        <v>280</v>
      </c>
      <c r="L479" s="9" t="s">
        <v>280</v>
      </c>
      <c r="N479" s="67">
        <f t="shared" si="14"/>
        <v>575.59999999999945</v>
      </c>
      <c r="R479" s="3"/>
      <c r="S479" s="3"/>
      <c r="T479" s="63"/>
      <c r="U479" s="63"/>
      <c r="V479" s="350"/>
      <c r="W479" s="63"/>
      <c r="X479" s="63"/>
      <c r="Y479" s="9"/>
    </row>
    <row r="480" spans="1:25" ht="15">
      <c r="A480" s="28" t="s">
        <v>907</v>
      </c>
      <c r="B480" s="63" t="s">
        <v>3414</v>
      </c>
      <c r="C480" s="3"/>
      <c r="D480" s="3"/>
      <c r="E480" s="9" t="s">
        <v>280</v>
      </c>
      <c r="F480" s="9" t="s">
        <v>280</v>
      </c>
      <c r="G480" s="9" t="s">
        <v>280</v>
      </c>
      <c r="H480" s="9" t="s">
        <v>280</v>
      </c>
      <c r="I480" s="9" t="s">
        <v>280</v>
      </c>
      <c r="J480" s="9" t="s">
        <v>280</v>
      </c>
      <c r="K480" s="9" t="s">
        <v>280</v>
      </c>
      <c r="L480" s="212">
        <v>567.34999999999991</v>
      </c>
      <c r="N480" s="67">
        <f t="shared" si="14"/>
        <v>567.34999999999991</v>
      </c>
      <c r="P480" t="s">
        <v>302</v>
      </c>
      <c r="T480" s="63"/>
      <c r="U480" s="63"/>
      <c r="V480" s="349"/>
      <c r="W480" s="63"/>
      <c r="X480" s="63"/>
      <c r="Y480" s="9"/>
    </row>
    <row r="481" spans="1:25" ht="15">
      <c r="A481" s="28" t="s">
        <v>908</v>
      </c>
      <c r="B481" s="278" t="s">
        <v>2040</v>
      </c>
      <c r="C481" s="3"/>
      <c r="D481" s="3"/>
      <c r="E481" s="9" t="s">
        <v>280</v>
      </c>
      <c r="F481" s="9" t="s">
        <v>280</v>
      </c>
      <c r="G481" s="9" t="s">
        <v>280</v>
      </c>
      <c r="H481" s="9" t="s">
        <v>280</v>
      </c>
      <c r="I481" s="9" t="s">
        <v>280</v>
      </c>
      <c r="J481" s="9" t="s">
        <v>280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9"/>
      <c r="W481" s="63"/>
      <c r="X481" s="63"/>
      <c r="Y481" s="9"/>
    </row>
    <row r="482" spans="1:25" ht="15">
      <c r="A482" s="28" t="s">
        <v>909</v>
      </c>
      <c r="B482" s="229" t="s">
        <v>1648</v>
      </c>
      <c r="C482" s="3"/>
      <c r="D482" s="3"/>
      <c r="E482" s="9" t="s">
        <v>280</v>
      </c>
      <c r="F482" s="9" t="s">
        <v>280</v>
      </c>
      <c r="G482" s="9" t="s">
        <v>280</v>
      </c>
      <c r="H482" s="9" t="s">
        <v>280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9"/>
      <c r="W482" s="63"/>
      <c r="X482" s="63"/>
      <c r="Y482" s="9"/>
    </row>
    <row r="483" spans="1:25" ht="15">
      <c r="A483" s="28" t="s">
        <v>910</v>
      </c>
      <c r="B483" s="278" t="s">
        <v>2172</v>
      </c>
      <c r="C483" s="3"/>
      <c r="D483" s="3"/>
      <c r="E483" s="9" t="s">
        <v>280</v>
      </c>
      <c r="F483" s="9" t="s">
        <v>280</v>
      </c>
      <c r="G483" s="9" t="s">
        <v>280</v>
      </c>
      <c r="H483" s="9" t="s">
        <v>280</v>
      </c>
      <c r="I483" s="9" t="s">
        <v>280</v>
      </c>
      <c r="J483" s="9" t="s">
        <v>280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2"/>
      <c r="W483" s="63"/>
      <c r="X483" s="63"/>
      <c r="Y483" s="9"/>
    </row>
    <row r="484" spans="1:25" ht="15">
      <c r="A484" s="28" t="s">
        <v>911</v>
      </c>
      <c r="B484" s="63" t="s">
        <v>178</v>
      </c>
      <c r="E484" s="217">
        <v>133.19999999999982</v>
      </c>
      <c r="F484" s="217">
        <v>404.30000000000018</v>
      </c>
      <c r="G484" s="9" t="s">
        <v>280</v>
      </c>
      <c r="H484" s="9" t="s">
        <v>280</v>
      </c>
      <c r="I484" s="9" t="s">
        <v>280</v>
      </c>
      <c r="J484" s="9" t="s">
        <v>280</v>
      </c>
      <c r="K484" s="9" t="s">
        <v>280</v>
      </c>
      <c r="L484" s="9" t="s">
        <v>280</v>
      </c>
      <c r="N484" s="67">
        <f t="shared" si="14"/>
        <v>537.5</v>
      </c>
      <c r="P484" t="s">
        <v>311</v>
      </c>
      <c r="R484" s="3"/>
      <c r="S484" s="3"/>
      <c r="T484" s="278"/>
      <c r="U484" s="63"/>
      <c r="V484" s="349"/>
      <c r="W484" s="63"/>
      <c r="X484" s="63"/>
      <c r="Y484" s="9"/>
    </row>
    <row r="485" spans="1:25" ht="15">
      <c r="A485" s="28" t="s">
        <v>912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281</v>
      </c>
      <c r="J485" s="9">
        <v>132.30000000000018</v>
      </c>
      <c r="K485" s="9" t="s">
        <v>280</v>
      </c>
      <c r="L485" s="9" t="s">
        <v>280</v>
      </c>
      <c r="N485" s="67">
        <f t="shared" si="14"/>
        <v>531.99999999999955</v>
      </c>
      <c r="P485" t="s">
        <v>290</v>
      </c>
      <c r="R485" s="3"/>
      <c r="S485" s="3"/>
      <c r="T485" s="278"/>
      <c r="U485" s="63"/>
      <c r="V485" s="349"/>
      <c r="W485" s="63"/>
      <c r="X485" s="63"/>
      <c r="Y485" s="9"/>
    </row>
    <row r="486" spans="1:25" ht="15">
      <c r="A486" s="28" t="s">
        <v>913</v>
      </c>
      <c r="B486" s="278" t="s">
        <v>2033</v>
      </c>
      <c r="C486" s="3"/>
      <c r="D486" s="3"/>
      <c r="E486" s="9" t="s">
        <v>280</v>
      </c>
      <c r="F486" s="9" t="s">
        <v>280</v>
      </c>
      <c r="G486" s="9" t="s">
        <v>280</v>
      </c>
      <c r="H486" s="9" t="s">
        <v>280</v>
      </c>
      <c r="I486" s="9" t="s">
        <v>280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9"/>
      <c r="W486" s="63"/>
      <c r="X486" s="63"/>
      <c r="Y486" s="9"/>
    </row>
    <row r="487" spans="1:25" ht="15">
      <c r="A487" s="28" t="s">
        <v>914</v>
      </c>
      <c r="B487" s="278" t="s">
        <v>2042</v>
      </c>
      <c r="C487" s="3"/>
      <c r="D487" s="3"/>
      <c r="E487" s="9" t="s">
        <v>280</v>
      </c>
      <c r="F487" s="9" t="s">
        <v>280</v>
      </c>
      <c r="G487" s="9" t="s">
        <v>280</v>
      </c>
      <c r="H487" s="9" t="s">
        <v>280</v>
      </c>
      <c r="I487" s="9" t="s">
        <v>280</v>
      </c>
      <c r="J487" s="9" t="s">
        <v>280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9"/>
      <c r="W487" s="63"/>
      <c r="X487" s="63"/>
      <c r="Y487" s="9"/>
    </row>
    <row r="488" spans="1:25" ht="15">
      <c r="A488" s="28" t="s">
        <v>915</v>
      </c>
      <c r="B488" s="278" t="s">
        <v>3396</v>
      </c>
      <c r="C488" s="3"/>
      <c r="D488" s="3"/>
      <c r="E488" s="9" t="s">
        <v>280</v>
      </c>
      <c r="F488" s="9" t="s">
        <v>280</v>
      </c>
      <c r="G488" s="9" t="s">
        <v>280</v>
      </c>
      <c r="H488" s="9" t="s">
        <v>280</v>
      </c>
      <c r="I488" s="9" t="s">
        <v>280</v>
      </c>
      <c r="J488" s="9" t="s">
        <v>280</v>
      </c>
      <c r="K488" s="9" t="s">
        <v>280</v>
      </c>
      <c r="L488" s="217">
        <v>515</v>
      </c>
      <c r="N488" s="67">
        <f t="shared" si="14"/>
        <v>515</v>
      </c>
      <c r="P488" t="s">
        <v>285</v>
      </c>
      <c r="T488" s="278"/>
      <c r="U488" s="63"/>
      <c r="V488" s="349"/>
      <c r="W488" s="63"/>
      <c r="X488" s="63"/>
      <c r="Y488" s="9"/>
    </row>
    <row r="489" spans="1:25" ht="15">
      <c r="A489" s="28" t="s">
        <v>916</v>
      </c>
      <c r="B489" s="278" t="s">
        <v>3397</v>
      </c>
      <c r="C489" s="3"/>
      <c r="D489" s="3"/>
      <c r="E489" s="9" t="s">
        <v>280</v>
      </c>
      <c r="F489" s="9" t="s">
        <v>280</v>
      </c>
      <c r="G489" s="9" t="s">
        <v>280</v>
      </c>
      <c r="H489" s="9" t="s">
        <v>280</v>
      </c>
      <c r="I489" s="9" t="s">
        <v>280</v>
      </c>
      <c r="J489" s="9" t="s">
        <v>280</v>
      </c>
      <c r="K489" s="9" t="s">
        <v>280</v>
      </c>
      <c r="L489" s="217">
        <v>502.7999999999995</v>
      </c>
      <c r="N489" s="67">
        <f t="shared" si="14"/>
        <v>502.7999999999995</v>
      </c>
      <c r="P489" t="s">
        <v>299</v>
      </c>
      <c r="T489" s="278"/>
      <c r="U489" s="63"/>
      <c r="V489" s="349"/>
      <c r="W489" s="63"/>
      <c r="X489" s="63"/>
      <c r="Y489" s="9"/>
    </row>
    <row r="490" spans="1:25" ht="15">
      <c r="A490" s="28" t="s">
        <v>917</v>
      </c>
      <c r="B490" s="63" t="s">
        <v>3406</v>
      </c>
      <c r="C490" s="3"/>
      <c r="D490" s="3"/>
      <c r="E490" s="9" t="s">
        <v>280</v>
      </c>
      <c r="F490" s="9" t="s">
        <v>280</v>
      </c>
      <c r="G490" s="9" t="s">
        <v>280</v>
      </c>
      <c r="H490" s="9" t="s">
        <v>280</v>
      </c>
      <c r="I490" s="9" t="s">
        <v>280</v>
      </c>
      <c r="J490" s="9" t="s">
        <v>280</v>
      </c>
      <c r="K490" s="9" t="s">
        <v>280</v>
      </c>
      <c r="L490" s="217">
        <v>498.59999999999968</v>
      </c>
      <c r="N490" s="67">
        <f t="shared" si="14"/>
        <v>498.59999999999968</v>
      </c>
      <c r="P490" t="s">
        <v>294</v>
      </c>
      <c r="T490" s="63"/>
      <c r="U490" s="63"/>
      <c r="V490" s="362"/>
      <c r="W490" s="63"/>
      <c r="X490" s="63"/>
      <c r="Y490" s="9"/>
    </row>
    <row r="491" spans="1:25" ht="15">
      <c r="A491" s="28" t="s">
        <v>918</v>
      </c>
      <c r="B491" s="63" t="s">
        <v>3412</v>
      </c>
      <c r="C491" s="3"/>
      <c r="D491" s="3"/>
      <c r="E491" s="9" t="s">
        <v>280</v>
      </c>
      <c r="F491" s="9" t="s">
        <v>280</v>
      </c>
      <c r="G491" s="9" t="s">
        <v>280</v>
      </c>
      <c r="H491" s="9" t="s">
        <v>280</v>
      </c>
      <c r="I491" s="9" t="s">
        <v>280</v>
      </c>
      <c r="J491" s="9" t="s">
        <v>280</v>
      </c>
      <c r="K491" s="9" t="s">
        <v>280</v>
      </c>
      <c r="L491" s="217">
        <v>488.64999999999964</v>
      </c>
      <c r="N491" s="67">
        <f t="shared" si="14"/>
        <v>488.64999999999964</v>
      </c>
      <c r="P491" t="s">
        <v>289</v>
      </c>
      <c r="T491" s="63"/>
      <c r="U491" s="63"/>
      <c r="V491" s="349"/>
      <c r="W491" s="63"/>
      <c r="X491" s="63"/>
      <c r="Y491" s="9"/>
    </row>
    <row r="492" spans="1:25" ht="15">
      <c r="A492" s="28" t="s">
        <v>919</v>
      </c>
      <c r="B492" s="63" t="s">
        <v>3428</v>
      </c>
      <c r="C492" s="3"/>
      <c r="D492" s="3"/>
      <c r="E492" s="9" t="s">
        <v>280</v>
      </c>
      <c r="F492" s="9" t="s">
        <v>280</v>
      </c>
      <c r="G492" s="9" t="s">
        <v>280</v>
      </c>
      <c r="H492" s="9" t="s">
        <v>280</v>
      </c>
      <c r="I492" s="9" t="s">
        <v>280</v>
      </c>
      <c r="J492" s="9" t="s">
        <v>280</v>
      </c>
      <c r="K492" s="9" t="s">
        <v>280</v>
      </c>
      <c r="L492" s="217">
        <v>471.19999999999936</v>
      </c>
      <c r="N492" s="67">
        <f t="shared" si="14"/>
        <v>471.19999999999936</v>
      </c>
      <c r="P492" t="s">
        <v>290</v>
      </c>
      <c r="T492" s="63"/>
      <c r="U492" s="63"/>
      <c r="V492" s="362"/>
      <c r="W492" s="63"/>
      <c r="X492" s="63"/>
      <c r="Y492" s="9"/>
    </row>
    <row r="493" spans="1:25" ht="15">
      <c r="A493" s="28" t="s">
        <v>920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280</v>
      </c>
      <c r="I493" s="9" t="s">
        <v>280</v>
      </c>
      <c r="J493" s="9">
        <v>146</v>
      </c>
      <c r="K493" s="9" t="s">
        <v>280</v>
      </c>
      <c r="L493" s="9" t="s">
        <v>280</v>
      </c>
      <c r="N493" s="67">
        <f t="shared" si="14"/>
        <v>467.10000000000082</v>
      </c>
      <c r="R493" s="3"/>
      <c r="S493" s="3"/>
      <c r="T493" s="278"/>
      <c r="U493" s="63"/>
      <c r="V493" s="349"/>
      <c r="W493" s="63"/>
      <c r="X493" s="63"/>
      <c r="Y493" s="9"/>
    </row>
    <row r="494" spans="1:25" ht="15">
      <c r="A494" s="28" t="s">
        <v>921</v>
      </c>
      <c r="B494" s="63" t="s">
        <v>3404</v>
      </c>
      <c r="C494" s="3"/>
      <c r="D494" s="3"/>
      <c r="E494" s="9" t="s">
        <v>280</v>
      </c>
      <c r="F494" s="9" t="s">
        <v>280</v>
      </c>
      <c r="G494" s="9" t="s">
        <v>280</v>
      </c>
      <c r="H494" s="9" t="s">
        <v>280</v>
      </c>
      <c r="I494" s="9" t="s">
        <v>280</v>
      </c>
      <c r="J494" s="9" t="s">
        <v>280</v>
      </c>
      <c r="K494" s="9" t="s">
        <v>280</v>
      </c>
      <c r="L494" s="217">
        <v>461.00000000000023</v>
      </c>
      <c r="N494" s="67">
        <f t="shared" si="14"/>
        <v>461.00000000000023</v>
      </c>
      <c r="P494" t="s">
        <v>295</v>
      </c>
      <c r="T494" s="63"/>
      <c r="U494" s="63"/>
      <c r="V494" s="362"/>
      <c r="W494" s="63"/>
      <c r="X494" s="63"/>
      <c r="Y494" s="9"/>
    </row>
    <row r="495" spans="1:25" ht="15">
      <c r="A495" s="28" t="s">
        <v>922</v>
      </c>
      <c r="B495" s="278" t="s">
        <v>2038</v>
      </c>
      <c r="C495" s="3"/>
      <c r="D495" s="3"/>
      <c r="E495" s="9" t="s">
        <v>280</v>
      </c>
      <c r="F495" s="9" t="s">
        <v>280</v>
      </c>
      <c r="G495" s="9" t="s">
        <v>280</v>
      </c>
      <c r="H495" s="9" t="s">
        <v>280</v>
      </c>
      <c r="I495" s="9" t="s">
        <v>280</v>
      </c>
      <c r="J495" s="9" t="s">
        <v>280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295</v>
      </c>
      <c r="T495" s="278"/>
      <c r="U495" s="63"/>
      <c r="V495" s="350"/>
      <c r="W495" s="63"/>
      <c r="X495" s="63"/>
      <c r="Y495" s="9"/>
    </row>
    <row r="496" spans="1:25" ht="15">
      <c r="A496" s="28" t="s">
        <v>923</v>
      </c>
      <c r="B496" s="63" t="s">
        <v>770</v>
      </c>
      <c r="E496" s="9" t="s">
        <v>280</v>
      </c>
      <c r="F496" s="9" t="s">
        <v>280</v>
      </c>
      <c r="G496" s="9" t="s">
        <v>280</v>
      </c>
      <c r="H496" s="9">
        <v>296.2000000000005</v>
      </c>
      <c r="I496" s="9">
        <v>151.09999999999968</v>
      </c>
      <c r="J496" s="9" t="s">
        <v>280</v>
      </c>
      <c r="K496" s="9" t="s">
        <v>280</v>
      </c>
      <c r="L496" s="9" t="s">
        <v>280</v>
      </c>
      <c r="N496" s="67">
        <f t="shared" si="14"/>
        <v>447.30000000000018</v>
      </c>
      <c r="T496" s="63"/>
      <c r="U496" s="63"/>
      <c r="V496" s="349"/>
      <c r="W496" s="63"/>
      <c r="X496" s="63"/>
      <c r="Y496" s="9"/>
    </row>
    <row r="497" spans="1:25" ht="15">
      <c r="A497" s="28" t="s">
        <v>924</v>
      </c>
      <c r="B497" s="278" t="s">
        <v>2039</v>
      </c>
      <c r="C497" s="3"/>
      <c r="D497" s="3"/>
      <c r="E497" s="9" t="s">
        <v>280</v>
      </c>
      <c r="F497" s="9" t="s">
        <v>280</v>
      </c>
      <c r="G497" s="9" t="s">
        <v>280</v>
      </c>
      <c r="H497" s="9" t="s">
        <v>280</v>
      </c>
      <c r="I497" s="9" t="s">
        <v>280</v>
      </c>
      <c r="J497" s="9" t="s">
        <v>280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2"/>
      <c r="W497" s="63"/>
      <c r="X497" s="63"/>
      <c r="Y497" s="9"/>
    </row>
    <row r="498" spans="1:25" ht="15">
      <c r="A498" s="28" t="s">
        <v>925</v>
      </c>
      <c r="B498" s="229" t="s">
        <v>1650</v>
      </c>
      <c r="C498" s="3"/>
      <c r="D498" s="3"/>
      <c r="E498" s="9" t="s">
        <v>280</v>
      </c>
      <c r="F498" s="9" t="s">
        <v>280</v>
      </c>
      <c r="G498" s="9" t="s">
        <v>280</v>
      </c>
      <c r="H498" s="9" t="s">
        <v>280</v>
      </c>
      <c r="I498" s="217">
        <v>302.39999999999964</v>
      </c>
      <c r="J498" s="9">
        <v>135.30000000000018</v>
      </c>
      <c r="K498" s="9" t="s">
        <v>280</v>
      </c>
      <c r="L498" s="9" t="s">
        <v>280</v>
      </c>
      <c r="N498" s="67">
        <f t="shared" si="14"/>
        <v>437.69999999999982</v>
      </c>
      <c r="P498" t="s">
        <v>294</v>
      </c>
      <c r="T498" s="63"/>
      <c r="U498" s="63"/>
      <c r="V498" s="349"/>
      <c r="W498" s="63"/>
      <c r="X498" s="63"/>
      <c r="Y498" s="9"/>
    </row>
    <row r="499" spans="1:25" ht="15">
      <c r="A499" s="28" t="s">
        <v>926</v>
      </c>
      <c r="B499" s="278" t="s">
        <v>2065</v>
      </c>
      <c r="C499" s="3"/>
      <c r="D499" s="3"/>
      <c r="E499" s="9" t="s">
        <v>280</v>
      </c>
      <c r="F499" s="9" t="s">
        <v>280</v>
      </c>
      <c r="G499" s="9" t="s">
        <v>280</v>
      </c>
      <c r="H499" s="9" t="s">
        <v>280</v>
      </c>
      <c r="I499" s="9" t="s">
        <v>280</v>
      </c>
      <c r="J499" s="9" t="s">
        <v>280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50"/>
      <c r="W499" s="63"/>
      <c r="X499" s="63"/>
      <c r="Y499" s="9"/>
    </row>
    <row r="500" spans="1:25" ht="15">
      <c r="A500" s="28" t="s">
        <v>927</v>
      </c>
      <c r="B500" s="63" t="s">
        <v>3430</v>
      </c>
      <c r="C500" s="3"/>
      <c r="D500" s="3"/>
      <c r="E500" s="9" t="s">
        <v>280</v>
      </c>
      <c r="F500" s="9" t="s">
        <v>280</v>
      </c>
      <c r="G500" s="9" t="s">
        <v>280</v>
      </c>
      <c r="H500" s="9" t="s">
        <v>280</v>
      </c>
      <c r="I500" s="9" t="s">
        <v>280</v>
      </c>
      <c r="J500" s="9" t="s">
        <v>280</v>
      </c>
      <c r="K500" s="9" t="s">
        <v>280</v>
      </c>
      <c r="L500" s="9">
        <v>430.69999999999982</v>
      </c>
      <c r="N500" s="67">
        <f t="shared" si="14"/>
        <v>430.69999999999982</v>
      </c>
      <c r="T500" s="63"/>
      <c r="U500" s="63"/>
      <c r="V500" s="349"/>
      <c r="W500" s="63"/>
      <c r="X500" s="63"/>
      <c r="Y500" s="9"/>
    </row>
    <row r="501" spans="1:25" ht="15">
      <c r="A501" s="28" t="s">
        <v>928</v>
      </c>
      <c r="B501" s="63" t="s">
        <v>3413</v>
      </c>
      <c r="C501" s="3"/>
      <c r="D501" s="3"/>
      <c r="E501" s="9" t="s">
        <v>280</v>
      </c>
      <c r="F501" s="9" t="s">
        <v>280</v>
      </c>
      <c r="G501" s="9" t="s">
        <v>280</v>
      </c>
      <c r="H501" s="9" t="s">
        <v>280</v>
      </c>
      <c r="I501" s="9" t="s">
        <v>280</v>
      </c>
      <c r="J501" s="9" t="s">
        <v>280</v>
      </c>
      <c r="K501" s="9" t="s">
        <v>280</v>
      </c>
      <c r="L501" s="9">
        <v>423.30000000000018</v>
      </c>
      <c r="N501" s="67">
        <f t="shared" si="14"/>
        <v>423.30000000000018</v>
      </c>
      <c r="T501" s="28"/>
      <c r="U501" s="63"/>
      <c r="V501" s="349"/>
      <c r="W501" s="63"/>
      <c r="X501" s="63"/>
      <c r="Y501" s="9"/>
    </row>
    <row r="502" spans="1:25" ht="15">
      <c r="A502" s="28" t="s">
        <v>929</v>
      </c>
      <c r="B502" s="278" t="s">
        <v>2041</v>
      </c>
      <c r="C502" s="3"/>
      <c r="D502" s="3"/>
      <c r="E502" s="9" t="s">
        <v>280</v>
      </c>
      <c r="F502" s="9" t="s">
        <v>280</v>
      </c>
      <c r="G502" s="9" t="s">
        <v>280</v>
      </c>
      <c r="H502" s="9" t="s">
        <v>280</v>
      </c>
      <c r="I502" s="9" t="s">
        <v>280</v>
      </c>
      <c r="J502" s="9" t="s">
        <v>280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290</v>
      </c>
      <c r="T502" s="278"/>
      <c r="U502" s="63"/>
      <c r="V502" s="349"/>
      <c r="W502" s="63"/>
      <c r="X502" s="63"/>
      <c r="Y502" s="9"/>
    </row>
    <row r="503" spans="1:25" ht="15">
      <c r="A503" s="28" t="s">
        <v>930</v>
      </c>
      <c r="B503" s="229" t="s">
        <v>1649</v>
      </c>
      <c r="C503" s="3"/>
      <c r="D503" s="3"/>
      <c r="E503" s="9" t="s">
        <v>280</v>
      </c>
      <c r="F503" s="9" t="s">
        <v>280</v>
      </c>
      <c r="G503" s="9" t="s">
        <v>280</v>
      </c>
      <c r="H503" s="9" t="s">
        <v>280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9"/>
      <c r="W503" s="63"/>
      <c r="X503" s="63"/>
      <c r="Y503" s="9"/>
    </row>
    <row r="504" spans="1:25" ht="15">
      <c r="A504" s="28" t="s">
        <v>931</v>
      </c>
      <c r="B504" s="63" t="s">
        <v>3403</v>
      </c>
      <c r="C504" s="3"/>
      <c r="D504" s="3"/>
      <c r="E504" s="9" t="s">
        <v>280</v>
      </c>
      <c r="F504" s="9" t="s">
        <v>280</v>
      </c>
      <c r="G504" s="9" t="s">
        <v>280</v>
      </c>
      <c r="H504" s="9" t="s">
        <v>280</v>
      </c>
      <c r="I504" s="9" t="s">
        <v>280</v>
      </c>
      <c r="J504" s="9" t="s">
        <v>280</v>
      </c>
      <c r="K504" s="9" t="s">
        <v>280</v>
      </c>
      <c r="L504" s="9">
        <v>380.49999999999955</v>
      </c>
      <c r="N504" s="67">
        <f t="shared" si="14"/>
        <v>380.49999999999955</v>
      </c>
      <c r="T504" s="278"/>
      <c r="U504" s="63"/>
      <c r="V504" s="349"/>
      <c r="W504" s="63"/>
      <c r="X504" s="63"/>
      <c r="Y504" s="9"/>
    </row>
    <row r="505" spans="1:25" ht="15">
      <c r="A505" s="28" t="s">
        <v>932</v>
      </c>
      <c r="B505" s="63" t="s">
        <v>775</v>
      </c>
      <c r="E505" s="9" t="s">
        <v>280</v>
      </c>
      <c r="F505" s="9" t="s">
        <v>280</v>
      </c>
      <c r="G505" s="9" t="s">
        <v>280</v>
      </c>
      <c r="H505" s="217">
        <v>371.20000000000073</v>
      </c>
      <c r="I505" s="9" t="s">
        <v>280</v>
      </c>
      <c r="J505" s="9" t="s">
        <v>280</v>
      </c>
      <c r="K505" s="9" t="s">
        <v>280</v>
      </c>
      <c r="L505" s="9" t="s">
        <v>280</v>
      </c>
      <c r="N505" s="67">
        <f t="shared" si="14"/>
        <v>371.20000000000073</v>
      </c>
      <c r="P505" t="s">
        <v>299</v>
      </c>
      <c r="T505" s="63"/>
      <c r="U505" s="63"/>
      <c r="V505" s="362"/>
      <c r="W505" s="63"/>
      <c r="X505" s="63"/>
      <c r="Y505" s="9"/>
    </row>
    <row r="506" spans="1:25" ht="15">
      <c r="A506" s="28" t="s">
        <v>933</v>
      </c>
      <c r="B506" s="63" t="s">
        <v>3405</v>
      </c>
      <c r="C506" s="3"/>
      <c r="D506" s="3"/>
      <c r="E506" s="9" t="s">
        <v>280</v>
      </c>
      <c r="F506" s="9" t="s">
        <v>280</v>
      </c>
      <c r="G506" s="9" t="s">
        <v>280</v>
      </c>
      <c r="H506" s="9" t="s">
        <v>280</v>
      </c>
      <c r="I506" s="9" t="s">
        <v>280</v>
      </c>
      <c r="J506" s="9" t="s">
        <v>280</v>
      </c>
      <c r="K506" s="9" t="s">
        <v>280</v>
      </c>
      <c r="L506" s="9">
        <v>370.69999999999982</v>
      </c>
      <c r="N506" s="67">
        <f t="shared" si="14"/>
        <v>370.69999999999982</v>
      </c>
      <c r="T506" s="63"/>
      <c r="U506" s="63"/>
      <c r="V506" s="362"/>
      <c r="W506" s="63"/>
      <c r="X506" s="63"/>
      <c r="Y506" s="9"/>
    </row>
    <row r="507" spans="1:25" ht="15">
      <c r="A507" s="28" t="s">
        <v>934</v>
      </c>
      <c r="B507" s="278" t="s">
        <v>2017</v>
      </c>
      <c r="C507" s="3"/>
      <c r="D507" s="3"/>
      <c r="E507" s="9" t="s">
        <v>280</v>
      </c>
      <c r="F507" s="9" t="s">
        <v>280</v>
      </c>
      <c r="G507" s="9" t="s">
        <v>280</v>
      </c>
      <c r="H507" s="9" t="s">
        <v>280</v>
      </c>
      <c r="I507" s="9" t="s">
        <v>280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9"/>
      <c r="W507" s="63"/>
      <c r="X507" s="63"/>
      <c r="Y507" s="9"/>
    </row>
    <row r="508" spans="1:25" ht="15">
      <c r="A508" s="28" t="s">
        <v>935</v>
      </c>
      <c r="B508" s="63" t="s">
        <v>158</v>
      </c>
      <c r="E508" s="9" t="s">
        <v>280</v>
      </c>
      <c r="F508" s="9" t="s">
        <v>280</v>
      </c>
      <c r="G508" s="9">
        <v>52</v>
      </c>
      <c r="H508" s="9">
        <v>184.40000000000009</v>
      </c>
      <c r="I508" s="9">
        <v>130.2000000000005</v>
      </c>
      <c r="J508" s="9" t="s">
        <v>280</v>
      </c>
      <c r="K508" s="9" t="s">
        <v>280</v>
      </c>
      <c r="L508" s="9" t="s">
        <v>280</v>
      </c>
      <c r="N508" s="67">
        <f t="shared" ref="N508:N539" si="15">SUM(E508:L508)</f>
        <v>366.60000000000059</v>
      </c>
      <c r="T508" s="28"/>
      <c r="U508" s="63"/>
      <c r="V508" s="349"/>
      <c r="W508" s="63"/>
      <c r="X508" s="63"/>
      <c r="Y508" s="9"/>
    </row>
    <row r="509" spans="1:25" ht="15">
      <c r="A509" s="28" t="s">
        <v>936</v>
      </c>
      <c r="B509" s="63" t="s">
        <v>3417</v>
      </c>
      <c r="C509" s="3"/>
      <c r="D509" s="3"/>
      <c r="E509" s="9" t="s">
        <v>280</v>
      </c>
      <c r="F509" s="9" t="s">
        <v>280</v>
      </c>
      <c r="G509" s="9" t="s">
        <v>280</v>
      </c>
      <c r="H509" s="9" t="s">
        <v>280</v>
      </c>
      <c r="I509" s="9" t="s">
        <v>280</v>
      </c>
      <c r="J509" s="9" t="s">
        <v>280</v>
      </c>
      <c r="K509" s="9" t="s">
        <v>280</v>
      </c>
      <c r="L509" s="9">
        <v>361.29999999999973</v>
      </c>
      <c r="N509" s="67">
        <f t="shared" si="15"/>
        <v>361.29999999999973</v>
      </c>
      <c r="T509" s="63"/>
      <c r="U509" s="63"/>
      <c r="V509" s="349"/>
      <c r="W509" s="63"/>
      <c r="X509" s="63"/>
      <c r="Y509" s="9"/>
    </row>
    <row r="510" spans="1:25" ht="15">
      <c r="A510" s="28" t="s">
        <v>937</v>
      </c>
      <c r="B510" s="63" t="s">
        <v>3407</v>
      </c>
      <c r="C510" s="3"/>
      <c r="D510" s="3"/>
      <c r="E510" s="9" t="s">
        <v>280</v>
      </c>
      <c r="F510" s="9" t="s">
        <v>280</v>
      </c>
      <c r="G510" s="9" t="s">
        <v>280</v>
      </c>
      <c r="H510" s="9" t="s">
        <v>280</v>
      </c>
      <c r="I510" s="9" t="s">
        <v>280</v>
      </c>
      <c r="J510" s="9" t="s">
        <v>280</v>
      </c>
      <c r="K510" s="9" t="s">
        <v>280</v>
      </c>
      <c r="L510" s="9">
        <v>339.99999999999977</v>
      </c>
      <c r="N510" s="67">
        <f t="shared" si="15"/>
        <v>339.99999999999977</v>
      </c>
      <c r="T510" s="278"/>
      <c r="U510" s="63"/>
      <c r="V510" s="350"/>
      <c r="W510" s="63"/>
      <c r="X510" s="63"/>
      <c r="Y510" s="9"/>
    </row>
    <row r="511" spans="1:25" ht="15">
      <c r="A511" s="28" t="s">
        <v>938</v>
      </c>
      <c r="B511" s="63" t="s">
        <v>3426</v>
      </c>
      <c r="C511" s="3"/>
      <c r="D511" s="3"/>
      <c r="E511" s="9" t="s">
        <v>280</v>
      </c>
      <c r="F511" s="9" t="s">
        <v>280</v>
      </c>
      <c r="G511" s="9" t="s">
        <v>280</v>
      </c>
      <c r="H511" s="9" t="s">
        <v>280</v>
      </c>
      <c r="I511" s="9" t="s">
        <v>280</v>
      </c>
      <c r="J511" s="9" t="s">
        <v>280</v>
      </c>
      <c r="K511" s="9" t="s">
        <v>280</v>
      </c>
      <c r="L511" s="9">
        <v>339.49999999999955</v>
      </c>
      <c r="N511" s="67">
        <f t="shared" si="15"/>
        <v>339.49999999999955</v>
      </c>
      <c r="T511" s="278"/>
      <c r="U511" s="63"/>
      <c r="V511" s="349"/>
      <c r="W511" s="63"/>
      <c r="X511" s="63"/>
      <c r="Y511" s="9"/>
    </row>
    <row r="512" spans="1:25" ht="15">
      <c r="A512" s="28" t="s">
        <v>2517</v>
      </c>
      <c r="B512" s="278" t="s">
        <v>2067</v>
      </c>
      <c r="C512" s="3"/>
      <c r="D512" s="3"/>
      <c r="E512" s="9" t="s">
        <v>280</v>
      </c>
      <c r="F512" s="9" t="s">
        <v>280</v>
      </c>
      <c r="G512" s="9" t="s">
        <v>280</v>
      </c>
      <c r="H512" s="9" t="s">
        <v>280</v>
      </c>
      <c r="I512" s="9" t="s">
        <v>280</v>
      </c>
      <c r="J512" s="9" t="s">
        <v>280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3346</v>
      </c>
      <c r="B513" s="63" t="s">
        <v>3410</v>
      </c>
      <c r="C513" s="3"/>
      <c r="D513" s="3"/>
      <c r="E513" s="9" t="s">
        <v>280</v>
      </c>
      <c r="F513" s="9" t="s">
        <v>280</v>
      </c>
      <c r="G513" s="9" t="s">
        <v>280</v>
      </c>
      <c r="H513" s="9" t="s">
        <v>280</v>
      </c>
      <c r="I513" s="9" t="s">
        <v>280</v>
      </c>
      <c r="J513" s="9" t="s">
        <v>280</v>
      </c>
      <c r="K513" s="9" t="s">
        <v>280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3347</v>
      </c>
      <c r="B514" s="278" t="s">
        <v>2068</v>
      </c>
      <c r="C514" s="3"/>
      <c r="D514" s="3"/>
      <c r="E514" s="9" t="s">
        <v>280</v>
      </c>
      <c r="F514" s="9" t="s">
        <v>280</v>
      </c>
      <c r="G514" s="9" t="s">
        <v>280</v>
      </c>
      <c r="H514" s="9" t="s">
        <v>280</v>
      </c>
      <c r="I514" s="9" t="s">
        <v>280</v>
      </c>
      <c r="J514" s="9" t="s">
        <v>280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3348</v>
      </c>
      <c r="B515" s="229" t="s">
        <v>1655</v>
      </c>
      <c r="C515" s="3"/>
      <c r="D515" s="3"/>
      <c r="E515" s="9" t="s">
        <v>280</v>
      </c>
      <c r="F515" s="9" t="s">
        <v>280</v>
      </c>
      <c r="G515" s="9" t="s">
        <v>280</v>
      </c>
      <c r="H515" s="9" t="s">
        <v>280</v>
      </c>
      <c r="I515" s="217">
        <v>296.90000000000009</v>
      </c>
      <c r="J515" s="9" t="s">
        <v>280</v>
      </c>
      <c r="K515" s="9" t="s">
        <v>280</v>
      </c>
      <c r="L515" s="9" t="s">
        <v>280</v>
      </c>
      <c r="N515" s="67">
        <f t="shared" si="15"/>
        <v>296.90000000000009</v>
      </c>
      <c r="P515" t="s">
        <v>295</v>
      </c>
      <c r="T515" s="63"/>
      <c r="U515" s="63"/>
      <c r="V515" s="50"/>
    </row>
    <row r="516" spans="1:22" ht="15">
      <c r="A516" s="28" t="s">
        <v>3349</v>
      </c>
      <c r="B516" s="278" t="s">
        <v>2025</v>
      </c>
      <c r="C516" s="3"/>
      <c r="D516" s="3"/>
      <c r="E516" s="9" t="s">
        <v>280</v>
      </c>
      <c r="F516" s="9" t="s">
        <v>280</v>
      </c>
      <c r="G516" s="9" t="s">
        <v>280</v>
      </c>
      <c r="H516" s="9" t="s">
        <v>280</v>
      </c>
      <c r="I516" s="9" t="s">
        <v>280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3350</v>
      </c>
      <c r="B517" s="63" t="s">
        <v>3425</v>
      </c>
      <c r="C517" s="3"/>
      <c r="D517" s="3"/>
      <c r="E517" s="9" t="s">
        <v>280</v>
      </c>
      <c r="F517" s="9" t="s">
        <v>280</v>
      </c>
      <c r="G517" s="9" t="s">
        <v>280</v>
      </c>
      <c r="H517" s="9" t="s">
        <v>280</v>
      </c>
      <c r="I517" s="9" t="s">
        <v>280</v>
      </c>
      <c r="J517" s="9" t="s">
        <v>280</v>
      </c>
      <c r="K517" s="9" t="s">
        <v>280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3351</v>
      </c>
      <c r="B518" s="63" t="s">
        <v>3402</v>
      </c>
      <c r="C518" s="3"/>
      <c r="D518" s="3"/>
      <c r="E518" s="9" t="s">
        <v>280</v>
      </c>
      <c r="F518" s="9" t="s">
        <v>280</v>
      </c>
      <c r="G518" s="9" t="s">
        <v>280</v>
      </c>
      <c r="H518" s="9" t="s">
        <v>280</v>
      </c>
      <c r="I518" s="9" t="s">
        <v>280</v>
      </c>
      <c r="J518" s="9" t="s">
        <v>280</v>
      </c>
      <c r="K518" s="9" t="s">
        <v>280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3352</v>
      </c>
      <c r="B519" s="63" t="s">
        <v>3409</v>
      </c>
      <c r="C519" s="3"/>
      <c r="D519" s="3"/>
      <c r="E519" s="9" t="s">
        <v>280</v>
      </c>
      <c r="F519" s="9" t="s">
        <v>280</v>
      </c>
      <c r="G519" s="9" t="s">
        <v>280</v>
      </c>
      <c r="H519" s="9" t="s">
        <v>280</v>
      </c>
      <c r="I519" s="9" t="s">
        <v>280</v>
      </c>
      <c r="J519" s="9" t="s">
        <v>280</v>
      </c>
      <c r="K519" s="9" t="s">
        <v>280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3353</v>
      </c>
      <c r="B520" s="63" t="s">
        <v>3400</v>
      </c>
      <c r="C520" s="3"/>
      <c r="D520" s="3"/>
      <c r="E520" s="9" t="s">
        <v>280</v>
      </c>
      <c r="F520" s="9" t="s">
        <v>280</v>
      </c>
      <c r="G520" s="9" t="s">
        <v>280</v>
      </c>
      <c r="H520" s="9" t="s">
        <v>280</v>
      </c>
      <c r="I520" s="9" t="s">
        <v>280</v>
      </c>
      <c r="J520" s="9" t="s">
        <v>280</v>
      </c>
      <c r="K520" s="9" t="s">
        <v>280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3354</v>
      </c>
      <c r="B521" s="63" t="s">
        <v>3401</v>
      </c>
      <c r="C521" s="3"/>
      <c r="D521" s="3"/>
      <c r="E521" s="9" t="s">
        <v>280</v>
      </c>
      <c r="F521" s="9" t="s">
        <v>280</v>
      </c>
      <c r="G521" s="9" t="s">
        <v>280</v>
      </c>
      <c r="H521" s="9" t="s">
        <v>280</v>
      </c>
      <c r="I521" s="9" t="s">
        <v>280</v>
      </c>
      <c r="J521" s="9" t="s">
        <v>280</v>
      </c>
      <c r="K521" s="9" t="s">
        <v>280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3355</v>
      </c>
      <c r="B522" s="229" t="s">
        <v>1663</v>
      </c>
      <c r="C522" s="3"/>
      <c r="D522" s="3"/>
      <c r="E522" s="9" t="s">
        <v>280</v>
      </c>
      <c r="F522" s="9" t="s">
        <v>280</v>
      </c>
      <c r="G522" s="9" t="s">
        <v>280</v>
      </c>
      <c r="H522" s="9" t="s">
        <v>280</v>
      </c>
      <c r="I522" s="9">
        <v>240.40000000000032</v>
      </c>
      <c r="J522" s="9" t="s">
        <v>280</v>
      </c>
      <c r="K522" s="9" t="s">
        <v>280</v>
      </c>
      <c r="L522" s="9" t="s">
        <v>280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3356</v>
      </c>
      <c r="B523" s="63" t="s">
        <v>3416</v>
      </c>
      <c r="C523" s="3"/>
      <c r="D523" s="3"/>
      <c r="E523" s="9" t="s">
        <v>280</v>
      </c>
      <c r="F523" s="9" t="s">
        <v>280</v>
      </c>
      <c r="G523" s="9" t="s">
        <v>280</v>
      </c>
      <c r="H523" s="9" t="s">
        <v>280</v>
      </c>
      <c r="I523" s="9" t="s">
        <v>280</v>
      </c>
      <c r="J523" s="9" t="s">
        <v>280</v>
      </c>
      <c r="K523" s="9" t="s">
        <v>280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3357</v>
      </c>
      <c r="B524" s="63" t="s">
        <v>3429</v>
      </c>
      <c r="C524" s="3"/>
      <c r="D524" s="3"/>
      <c r="E524" s="9" t="s">
        <v>280</v>
      </c>
      <c r="F524" s="9" t="s">
        <v>280</v>
      </c>
      <c r="G524" s="9" t="s">
        <v>280</v>
      </c>
      <c r="H524" s="9" t="s">
        <v>280</v>
      </c>
      <c r="I524" s="9" t="s">
        <v>280</v>
      </c>
      <c r="J524" s="9" t="s">
        <v>280</v>
      </c>
      <c r="K524" s="9" t="s">
        <v>280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3358</v>
      </c>
      <c r="B525" s="229" t="s">
        <v>1681</v>
      </c>
      <c r="C525" s="3"/>
      <c r="D525" s="3"/>
      <c r="E525" s="9" t="s">
        <v>280</v>
      </c>
      <c r="F525" s="9" t="s">
        <v>280</v>
      </c>
      <c r="G525" s="9" t="s">
        <v>280</v>
      </c>
      <c r="H525" s="9" t="s">
        <v>280</v>
      </c>
      <c r="I525" s="9">
        <v>216.89999999999986</v>
      </c>
      <c r="J525" s="9" t="s">
        <v>280</v>
      </c>
      <c r="K525" s="9" t="s">
        <v>280</v>
      </c>
      <c r="L525" s="9" t="s">
        <v>280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3359</v>
      </c>
      <c r="B526" s="278" t="s">
        <v>2043</v>
      </c>
      <c r="C526" s="3"/>
      <c r="D526" s="3"/>
      <c r="E526" s="9" t="s">
        <v>280</v>
      </c>
      <c r="F526" s="9" t="s">
        <v>280</v>
      </c>
      <c r="G526" s="9" t="s">
        <v>280</v>
      </c>
      <c r="H526" s="9" t="s">
        <v>280</v>
      </c>
      <c r="I526" s="9" t="s">
        <v>280</v>
      </c>
      <c r="J526" s="9" t="s">
        <v>280</v>
      </c>
      <c r="K526" s="9">
        <v>213.40000000000032</v>
      </c>
      <c r="L526" s="9" t="s">
        <v>280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3360</v>
      </c>
      <c r="B527" s="63" t="s">
        <v>3411</v>
      </c>
      <c r="C527" s="3"/>
      <c r="D527" s="3"/>
      <c r="E527" s="9" t="s">
        <v>280</v>
      </c>
      <c r="F527" s="9" t="s">
        <v>280</v>
      </c>
      <c r="G527" s="9" t="s">
        <v>280</v>
      </c>
      <c r="H527" s="9" t="s">
        <v>280</v>
      </c>
      <c r="I527" s="9" t="s">
        <v>280</v>
      </c>
      <c r="J527" s="9" t="s">
        <v>280</v>
      </c>
      <c r="K527" s="9" t="s">
        <v>280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3361</v>
      </c>
      <c r="B528" s="225" t="s">
        <v>1646</v>
      </c>
      <c r="C528" s="3"/>
      <c r="D528" s="3"/>
      <c r="E528" s="9" t="s">
        <v>280</v>
      </c>
      <c r="F528" s="9" t="s">
        <v>280</v>
      </c>
      <c r="G528" s="9" t="s">
        <v>280</v>
      </c>
      <c r="H528" s="9" t="s">
        <v>280</v>
      </c>
      <c r="I528" s="9">
        <v>197.19999999999982</v>
      </c>
      <c r="J528" s="9" t="s">
        <v>280</v>
      </c>
      <c r="K528" s="9" t="s">
        <v>280</v>
      </c>
      <c r="L528" s="9" t="s">
        <v>280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3362</v>
      </c>
      <c r="B529" s="63" t="s">
        <v>164</v>
      </c>
      <c r="E529" s="9" t="s">
        <v>280</v>
      </c>
      <c r="F529" s="9" t="s">
        <v>280</v>
      </c>
      <c r="G529" s="217">
        <v>188.29999999999995</v>
      </c>
      <c r="H529" s="9" t="s">
        <v>280</v>
      </c>
      <c r="I529" s="9" t="s">
        <v>280</v>
      </c>
      <c r="J529" s="9" t="s">
        <v>280</v>
      </c>
      <c r="K529" s="9" t="s">
        <v>280</v>
      </c>
      <c r="L529" s="9" t="s">
        <v>280</v>
      </c>
      <c r="N529" s="67">
        <f t="shared" si="15"/>
        <v>188.29999999999995</v>
      </c>
      <c r="P529" t="s">
        <v>285</v>
      </c>
      <c r="R529" s="3"/>
      <c r="S529" s="3"/>
      <c r="T529" s="63"/>
      <c r="U529" s="63"/>
      <c r="V529" s="50"/>
    </row>
    <row r="530" spans="1:23" ht="15">
      <c r="A530" s="28" t="s">
        <v>3363</v>
      </c>
      <c r="B530" s="63" t="s">
        <v>785</v>
      </c>
      <c r="E530" s="9" t="s">
        <v>280</v>
      </c>
      <c r="F530" s="9" t="s">
        <v>280</v>
      </c>
      <c r="G530" s="9" t="s">
        <v>280</v>
      </c>
      <c r="H530" s="9">
        <v>182.09999999999968</v>
      </c>
      <c r="I530" s="9" t="s">
        <v>280</v>
      </c>
      <c r="J530" s="9" t="s">
        <v>280</v>
      </c>
      <c r="K530" s="9" t="s">
        <v>280</v>
      </c>
      <c r="L530" s="9" t="s">
        <v>280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3364</v>
      </c>
      <c r="B531" s="63" t="s">
        <v>3398</v>
      </c>
      <c r="C531" s="3"/>
      <c r="D531" s="3"/>
      <c r="E531" s="9" t="s">
        <v>280</v>
      </c>
      <c r="F531" s="9" t="s">
        <v>280</v>
      </c>
      <c r="G531" s="9" t="s">
        <v>280</v>
      </c>
      <c r="H531" s="9" t="s">
        <v>280</v>
      </c>
      <c r="I531" s="9" t="s">
        <v>280</v>
      </c>
      <c r="J531" s="9" t="s">
        <v>280</v>
      </c>
      <c r="K531" s="9" t="s">
        <v>280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3365</v>
      </c>
      <c r="B532" s="229" t="s">
        <v>1656</v>
      </c>
      <c r="C532" s="3"/>
      <c r="D532" s="3"/>
      <c r="E532" s="9" t="s">
        <v>280</v>
      </c>
      <c r="F532" s="9" t="s">
        <v>280</v>
      </c>
      <c r="G532" s="9" t="s">
        <v>280</v>
      </c>
      <c r="H532" s="9" t="s">
        <v>280</v>
      </c>
      <c r="I532" s="9">
        <v>127.5</v>
      </c>
      <c r="J532" s="9" t="s">
        <v>280</v>
      </c>
      <c r="K532" s="9" t="s">
        <v>280</v>
      </c>
      <c r="L532" s="9" t="s">
        <v>280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3366</v>
      </c>
      <c r="B533" s="63" t="s">
        <v>179</v>
      </c>
      <c r="E533" s="217">
        <v>108.99999999999955</v>
      </c>
      <c r="F533" s="9" t="s">
        <v>280</v>
      </c>
      <c r="G533" s="9" t="s">
        <v>280</v>
      </c>
      <c r="H533" s="9" t="s">
        <v>280</v>
      </c>
      <c r="I533" s="9" t="s">
        <v>280</v>
      </c>
      <c r="J533" s="9" t="s">
        <v>280</v>
      </c>
      <c r="K533" s="9" t="s">
        <v>280</v>
      </c>
      <c r="L533" s="9" t="s">
        <v>280</v>
      </c>
      <c r="N533" s="67">
        <f t="shared" si="15"/>
        <v>108.99999999999955</v>
      </c>
      <c r="P533" t="s">
        <v>299</v>
      </c>
      <c r="R533" s="3"/>
      <c r="S533" s="3"/>
      <c r="T533" s="63"/>
      <c r="U533" s="63"/>
      <c r="V533" s="50"/>
    </row>
    <row r="534" spans="1:23" ht="15">
      <c r="A534" s="28" t="s">
        <v>3367</v>
      </c>
      <c r="B534" s="63" t="s">
        <v>3408</v>
      </c>
      <c r="C534" s="3"/>
      <c r="D534" s="3"/>
      <c r="E534" s="9" t="s">
        <v>280</v>
      </c>
      <c r="F534" s="9" t="s">
        <v>280</v>
      </c>
      <c r="G534" s="9" t="s">
        <v>280</v>
      </c>
      <c r="H534" s="9" t="s">
        <v>280</v>
      </c>
      <c r="I534" s="9" t="s">
        <v>280</v>
      </c>
      <c r="J534" s="9" t="s">
        <v>280</v>
      </c>
      <c r="K534" s="9" t="s">
        <v>280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3368</v>
      </c>
      <c r="B535" s="63" t="s">
        <v>180</v>
      </c>
      <c r="C535" s="3"/>
      <c r="D535" s="3"/>
      <c r="E535" s="9" t="s">
        <v>280</v>
      </c>
      <c r="F535" s="9" t="s">
        <v>280</v>
      </c>
      <c r="G535" s="9" t="s">
        <v>280</v>
      </c>
      <c r="H535" s="9" t="s">
        <v>280</v>
      </c>
      <c r="I535" s="9" t="s">
        <v>280</v>
      </c>
      <c r="J535" s="9" t="s">
        <v>280</v>
      </c>
      <c r="K535" s="9" t="s">
        <v>280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3369</v>
      </c>
      <c r="B536" s="229" t="s">
        <v>1653</v>
      </c>
      <c r="C536" s="3"/>
      <c r="D536" s="3"/>
      <c r="E536" s="9" t="s">
        <v>280</v>
      </c>
      <c r="F536" s="9" t="s">
        <v>280</v>
      </c>
      <c r="G536" s="9" t="s">
        <v>280</v>
      </c>
      <c r="H536" s="9" t="s">
        <v>280</v>
      </c>
      <c r="I536" s="9">
        <v>77.700000000000273</v>
      </c>
      <c r="J536" s="9" t="s">
        <v>280</v>
      </c>
      <c r="K536" s="9" t="s">
        <v>280</v>
      </c>
      <c r="L536" s="9" t="s">
        <v>280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4163</v>
      </c>
      <c r="B537" s="278" t="s">
        <v>2019</v>
      </c>
      <c r="C537" s="3"/>
      <c r="D537" s="3"/>
      <c r="E537" s="9" t="s">
        <v>280</v>
      </c>
      <c r="F537" s="9" t="s">
        <v>280</v>
      </c>
      <c r="G537" s="9" t="s">
        <v>280</v>
      </c>
      <c r="H537" s="9" t="s">
        <v>280</v>
      </c>
      <c r="I537" s="9" t="s">
        <v>280</v>
      </c>
      <c r="J537" s="9">
        <v>56.200000000000045</v>
      </c>
      <c r="K537" s="9" t="s">
        <v>280</v>
      </c>
      <c r="L537" s="9" t="s">
        <v>280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4164</v>
      </c>
      <c r="B538" s="278" t="s">
        <v>2044</v>
      </c>
      <c r="C538" s="3"/>
      <c r="D538" s="3"/>
      <c r="E538" s="9" t="s">
        <v>280</v>
      </c>
      <c r="F538" s="9" t="s">
        <v>280</v>
      </c>
      <c r="G538" s="9" t="s">
        <v>280</v>
      </c>
      <c r="H538" s="9" t="s">
        <v>280</v>
      </c>
      <c r="I538" s="9" t="s">
        <v>280</v>
      </c>
      <c r="J538" s="9" t="s">
        <v>280</v>
      </c>
      <c r="K538" s="9">
        <v>15.600000000000136</v>
      </c>
      <c r="L538" s="9" t="s">
        <v>280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4165</v>
      </c>
      <c r="B539" s="63" t="s">
        <v>3399</v>
      </c>
      <c r="C539" s="3"/>
      <c r="D539" s="3"/>
      <c r="E539" s="9" t="s">
        <v>280</v>
      </c>
      <c r="F539" s="9" t="s">
        <v>280</v>
      </c>
      <c r="G539" s="9" t="s">
        <v>280</v>
      </c>
      <c r="H539" s="9" t="s">
        <v>280</v>
      </c>
      <c r="I539" s="9" t="s">
        <v>280</v>
      </c>
      <c r="J539" s="9" t="s">
        <v>280</v>
      </c>
      <c r="K539" s="9" t="s">
        <v>280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522">
        <v>569.09999999999991</v>
      </c>
      <c r="N546" s="67">
        <f>SUM(E546:L546)</f>
        <v>2849.199999999998</v>
      </c>
      <c r="P546" t="s">
        <v>5019</v>
      </c>
      <c r="R546" s="3"/>
      <c r="S546" s="3"/>
      <c r="T546" s="512"/>
      <c r="U546" s="512"/>
      <c r="V546" s="362"/>
      <c r="W546" s="513"/>
      <c r="X546" s="512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514">
        <v>224.40000000000009</v>
      </c>
      <c r="N547" s="67">
        <f>SUM(E547:L547)</f>
        <v>2782.8999999999996</v>
      </c>
      <c r="P547" t="s">
        <v>2471</v>
      </c>
      <c r="R547" s="3"/>
      <c r="S547" s="216" t="s">
        <v>1762</v>
      </c>
      <c r="T547" s="515"/>
      <c r="U547" s="512"/>
      <c r="V547" s="349"/>
      <c r="W547" s="513"/>
      <c r="X547" s="512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514">
        <v>342.89999999999918</v>
      </c>
      <c r="N548" s="67">
        <f>SUM(E548:L548)</f>
        <v>2724.85</v>
      </c>
      <c r="P548" t="s">
        <v>1204</v>
      </c>
      <c r="R548" s="3"/>
      <c r="S548" s="3"/>
      <c r="T548" s="225"/>
      <c r="U548" s="512"/>
      <c r="V548" s="349"/>
      <c r="W548" s="513"/>
      <c r="X548" s="512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514">
        <v>282.69999999999936</v>
      </c>
      <c r="N549" s="67">
        <f>SUM(E549:L549)</f>
        <v>2693.599999999999</v>
      </c>
      <c r="P549" t="s">
        <v>1219</v>
      </c>
      <c r="R549" s="3"/>
      <c r="S549" s="216" t="s">
        <v>1763</v>
      </c>
      <c r="T549" s="515"/>
      <c r="U549" s="512"/>
      <c r="V549" s="349"/>
      <c r="W549" s="513"/>
      <c r="X549" s="512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514">
        <v>291.09999999999991</v>
      </c>
      <c r="N550" s="67">
        <f>SUM(E550:L550)</f>
        <v>2673.4000000000015</v>
      </c>
      <c r="P550" t="s">
        <v>301</v>
      </c>
      <c r="R550" s="3"/>
      <c r="S550" s="3"/>
      <c r="T550" s="225"/>
      <c r="U550" s="512"/>
      <c r="V550" s="349"/>
      <c r="W550" s="513"/>
      <c r="X550" s="512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514">
        <v>330.40000000000009</v>
      </c>
      <c r="N551" s="67">
        <f>SUM(E551:L551)</f>
        <v>2557.4</v>
      </c>
      <c r="P551" t="s">
        <v>342</v>
      </c>
      <c r="R551" s="3"/>
      <c r="S551" s="3"/>
      <c r="T551" s="225"/>
      <c r="U551" s="512"/>
      <c r="V551" s="349"/>
      <c r="W551" s="513"/>
      <c r="X551" s="512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514">
        <v>216.50000000000045</v>
      </c>
      <c r="N552" s="67">
        <f>SUM(E552:L552)</f>
        <v>2539.400000000001</v>
      </c>
      <c r="P552" t="s">
        <v>297</v>
      </c>
      <c r="R552" s="3"/>
      <c r="S552" s="3" t="s">
        <v>1763</v>
      </c>
      <c r="T552" s="512"/>
      <c r="U552" s="512"/>
      <c r="V552" s="362"/>
      <c r="W552" s="513"/>
      <c r="X552" s="512"/>
    </row>
    <row r="553" spans="1:24" ht="15">
      <c r="A553" s="28" t="s">
        <v>12</v>
      </c>
      <c r="B553" s="63" t="s">
        <v>142</v>
      </c>
      <c r="E553" s="9" t="s">
        <v>280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514">
        <v>285.89999999999964</v>
      </c>
      <c r="N553" s="67">
        <f>SUM(E553:L553)</f>
        <v>2428.9999999999982</v>
      </c>
      <c r="P553" t="s">
        <v>283</v>
      </c>
      <c r="R553" s="3"/>
      <c r="S553" s="3" t="s">
        <v>1763</v>
      </c>
      <c r="T553" s="515"/>
      <c r="U553" s="512"/>
      <c r="V553" s="349"/>
      <c r="W553" s="513"/>
      <c r="X553" s="512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521">
        <v>569.69999999999982</v>
      </c>
      <c r="N554" s="67">
        <f>SUM(E554:L554)</f>
        <v>2371.6999999999998</v>
      </c>
      <c r="P554" t="s">
        <v>357</v>
      </c>
      <c r="R554" s="3"/>
      <c r="S554" s="216" t="s">
        <v>1763</v>
      </c>
      <c r="T554" s="515"/>
      <c r="U554" s="512"/>
      <c r="V554" s="349"/>
      <c r="W554" s="513"/>
      <c r="X554" s="512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514">
        <v>252.599999999999</v>
      </c>
      <c r="N555" s="67">
        <f>SUM(E555:L555)</f>
        <v>2337.7999999999988</v>
      </c>
      <c r="P555" t="s">
        <v>285</v>
      </c>
      <c r="R555" s="3"/>
      <c r="S555" s="3"/>
      <c r="T555" s="512"/>
      <c r="U555" s="512"/>
      <c r="V555" s="362"/>
      <c r="W555" s="513"/>
      <c r="X555" s="512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523">
        <v>542.09999999999945</v>
      </c>
      <c r="N556" s="67">
        <f>SUM(E556:L556)</f>
        <v>2309.8000000000002</v>
      </c>
      <c r="P556" t="s">
        <v>2637</v>
      </c>
      <c r="R556" s="3"/>
      <c r="S556" s="3"/>
      <c r="T556" s="225"/>
      <c r="U556" s="512"/>
      <c r="V556" s="349"/>
      <c r="W556" s="513"/>
      <c r="X556" s="512"/>
    </row>
    <row r="557" spans="1:24" ht="15">
      <c r="A557" s="28" t="s">
        <v>20</v>
      </c>
      <c r="B557" s="63" t="s">
        <v>797</v>
      </c>
      <c r="E557" s="9" t="s">
        <v>280</v>
      </c>
      <c r="F557" s="9" t="s">
        <v>280</v>
      </c>
      <c r="G557" s="9" t="s">
        <v>280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514">
        <v>281.39999999999918</v>
      </c>
      <c r="N557" s="67">
        <f>SUM(E557:L557)</f>
        <v>2206.5999999999985</v>
      </c>
      <c r="P557" t="s">
        <v>303</v>
      </c>
      <c r="R557" s="3"/>
      <c r="S557" s="3" t="s">
        <v>1763</v>
      </c>
      <c r="T557" s="512"/>
      <c r="U557" s="512"/>
      <c r="V557" s="349"/>
      <c r="W557" s="513"/>
      <c r="X557" s="512"/>
    </row>
    <row r="558" spans="1:24" ht="15">
      <c r="A558" s="28" t="s">
        <v>22</v>
      </c>
      <c r="B558" s="63" t="s">
        <v>143</v>
      </c>
      <c r="E558" s="9" t="s">
        <v>280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514">
        <v>303.29999999999927</v>
      </c>
      <c r="N558" s="67">
        <f>SUM(E558:L558)</f>
        <v>2156.0999999999995</v>
      </c>
      <c r="P558" t="s">
        <v>343</v>
      </c>
      <c r="R558" s="3"/>
      <c r="S558" s="3"/>
      <c r="T558" s="515"/>
      <c r="U558" s="512"/>
      <c r="V558" s="349"/>
      <c r="W558" s="513"/>
      <c r="X558" s="512"/>
    </row>
    <row r="559" spans="1:24" ht="15">
      <c r="A559" s="28" t="s">
        <v>24</v>
      </c>
      <c r="B559" s="63" t="s">
        <v>772</v>
      </c>
      <c r="E559" s="9" t="s">
        <v>280</v>
      </c>
      <c r="F559" s="9" t="s">
        <v>280</v>
      </c>
      <c r="G559" s="9" t="s">
        <v>280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514">
        <v>330.59999999999945</v>
      </c>
      <c r="N559" s="67">
        <f>SUM(E559:L559)</f>
        <v>2110.1000000000004</v>
      </c>
      <c r="P559" t="s">
        <v>286</v>
      </c>
      <c r="R559" s="3"/>
      <c r="S559" s="3"/>
      <c r="T559" s="512"/>
      <c r="U559" s="512"/>
      <c r="V559" s="349"/>
      <c r="W559" s="513"/>
      <c r="X559" s="512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280</v>
      </c>
      <c r="N560" s="67">
        <f>SUM(E560:L560)</f>
        <v>2072.8000000000011</v>
      </c>
      <c r="P560" t="s">
        <v>853</v>
      </c>
      <c r="R560" s="3"/>
      <c r="S560" s="216"/>
      <c r="T560" s="515"/>
      <c r="U560" s="512"/>
      <c r="V560" s="349"/>
      <c r="W560" s="513"/>
      <c r="X560" s="512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514">
        <v>389.69999999999936</v>
      </c>
      <c r="N561" s="67">
        <f>SUM(E561:L561)</f>
        <v>2023.6</v>
      </c>
      <c r="P561" t="s">
        <v>285</v>
      </c>
      <c r="R561" s="3"/>
      <c r="S561" s="3"/>
      <c r="T561" s="512"/>
      <c r="U561" s="512"/>
      <c r="V561" s="362"/>
      <c r="W561" s="513"/>
      <c r="X561" s="512"/>
    </row>
    <row r="562" spans="1:24" ht="15">
      <c r="A562" s="28" t="s">
        <v>30</v>
      </c>
      <c r="B562" s="63" t="s">
        <v>155</v>
      </c>
      <c r="E562" s="9" t="s">
        <v>280</v>
      </c>
      <c r="F562" s="9" t="s">
        <v>280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514">
        <v>356.400000000001</v>
      </c>
      <c r="N562" s="67">
        <f>SUM(E562:L562)</f>
        <v>2020.500000000002</v>
      </c>
      <c r="T562" s="512"/>
      <c r="U562" s="512"/>
      <c r="V562" s="349"/>
      <c r="W562" s="513"/>
      <c r="X562" s="512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514">
        <v>226.50000000000091</v>
      </c>
      <c r="N563" s="67">
        <f>SUM(E563:L563)</f>
        <v>2017.7000000000012</v>
      </c>
      <c r="R563" s="3"/>
      <c r="S563" s="3"/>
      <c r="T563" s="515"/>
      <c r="U563" s="512"/>
      <c r="V563" s="349"/>
      <c r="W563" s="513"/>
      <c r="X563" s="512"/>
    </row>
    <row r="564" spans="1:24" ht="15">
      <c r="A564" s="28" t="s">
        <v>34</v>
      </c>
      <c r="B564" s="63" t="s">
        <v>763</v>
      </c>
      <c r="E564" s="9" t="s">
        <v>280</v>
      </c>
      <c r="F564" s="9" t="s">
        <v>280</v>
      </c>
      <c r="G564" s="9" t="s">
        <v>280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514">
        <v>372.50000000000091</v>
      </c>
      <c r="N564" s="67">
        <f>SUM(E564:L564)</f>
        <v>1925.7000000000012</v>
      </c>
      <c r="T564" s="512"/>
      <c r="U564" s="512"/>
      <c r="V564" s="362"/>
      <c r="W564" s="513"/>
      <c r="X564" s="512"/>
    </row>
    <row r="565" spans="1:24" ht="15">
      <c r="A565" s="28" t="s">
        <v>36</v>
      </c>
      <c r="B565" s="28" t="s">
        <v>735</v>
      </c>
      <c r="E565" s="9" t="s">
        <v>280</v>
      </c>
      <c r="F565" s="9" t="s">
        <v>280</v>
      </c>
      <c r="G565" s="9" t="s">
        <v>280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514">
        <v>203.40000000000123</v>
      </c>
      <c r="N565" s="67">
        <f>SUM(E565:L565)</f>
        <v>1925.1000000000004</v>
      </c>
      <c r="P565" t="s">
        <v>359</v>
      </c>
      <c r="R565" s="3"/>
      <c r="S565" s="216"/>
      <c r="T565" s="512"/>
      <c r="U565" s="512"/>
      <c r="V565" s="362"/>
      <c r="W565" s="513"/>
      <c r="X565" s="512"/>
    </row>
    <row r="566" spans="1:24" ht="15">
      <c r="A566" s="28" t="s">
        <v>38</v>
      </c>
      <c r="B566" s="63" t="s">
        <v>739</v>
      </c>
      <c r="E566" s="9" t="s">
        <v>280</v>
      </c>
      <c r="F566" s="9" t="s">
        <v>280</v>
      </c>
      <c r="G566" s="9" t="s">
        <v>280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514">
        <v>391.69999999999982</v>
      </c>
      <c r="N566" s="67">
        <f>SUM(E566:L566)</f>
        <v>1922.7000000000007</v>
      </c>
      <c r="T566" s="515"/>
      <c r="U566" s="512"/>
      <c r="V566" s="350"/>
      <c r="W566" s="513"/>
      <c r="X566" s="512"/>
    </row>
    <row r="567" spans="1:24" ht="15">
      <c r="A567" s="28" t="s">
        <v>145</v>
      </c>
      <c r="B567" s="63" t="s">
        <v>154</v>
      </c>
      <c r="E567" s="9" t="s">
        <v>280</v>
      </c>
      <c r="F567" s="9" t="s">
        <v>280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524">
        <v>408.5</v>
      </c>
      <c r="N567" s="67">
        <f>SUM(E567:L567)</f>
        <v>1887.3999999999999</v>
      </c>
      <c r="P567" t="s">
        <v>290</v>
      </c>
      <c r="T567" s="515"/>
      <c r="U567" s="512"/>
      <c r="V567" s="349"/>
      <c r="W567" s="513"/>
      <c r="X567" s="512"/>
    </row>
    <row r="568" spans="1:24" ht="15">
      <c r="A568" s="28" t="s">
        <v>146</v>
      </c>
      <c r="B568" s="63" t="s">
        <v>758</v>
      </c>
      <c r="E568" s="9" t="s">
        <v>280</v>
      </c>
      <c r="F568" s="9" t="s">
        <v>280</v>
      </c>
      <c r="G568" s="9" t="s">
        <v>280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514">
        <v>267.50000000000045</v>
      </c>
      <c r="N568" s="67">
        <f>SUM(E568:L568)</f>
        <v>1882.1999999999996</v>
      </c>
      <c r="T568" s="515"/>
      <c r="U568" s="512"/>
      <c r="V568" s="349"/>
      <c r="W568" s="513"/>
      <c r="X568" s="512"/>
    </row>
    <row r="569" spans="1:24" ht="15">
      <c r="A569" s="28" t="s">
        <v>147</v>
      </c>
      <c r="B569" s="63" t="s">
        <v>141</v>
      </c>
      <c r="E569" s="9" t="s">
        <v>280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514">
        <v>206.99999999999955</v>
      </c>
      <c r="N569" s="67">
        <f>SUM(E569:L569)</f>
        <v>1878.9999999999989</v>
      </c>
      <c r="P569" t="s">
        <v>289</v>
      </c>
      <c r="T569" s="512"/>
      <c r="U569" s="512"/>
      <c r="V569" s="362"/>
      <c r="W569" s="513"/>
      <c r="X569" s="512"/>
    </row>
    <row r="570" spans="1:24" ht="15">
      <c r="A570" s="28" t="s">
        <v>151</v>
      </c>
      <c r="B570" s="63" t="s">
        <v>162</v>
      </c>
      <c r="E570" s="9" t="s">
        <v>280</v>
      </c>
      <c r="F570" s="9" t="s">
        <v>280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514">
        <v>330.39999999999964</v>
      </c>
      <c r="N570" s="67">
        <f>SUM(E570:L570)</f>
        <v>1869.1</v>
      </c>
      <c r="R570" s="3"/>
      <c r="S570" s="3"/>
      <c r="T570" s="515"/>
      <c r="U570" s="512"/>
      <c r="V570" s="349"/>
      <c r="W570" s="513"/>
      <c r="X570" s="512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280</v>
      </c>
      <c r="L571" s="9" t="s">
        <v>280</v>
      </c>
      <c r="N571" s="67">
        <f>SUM(E571:L571)</f>
        <v>1866.05</v>
      </c>
      <c r="P571" t="s">
        <v>314</v>
      </c>
      <c r="R571" s="3"/>
      <c r="S571" s="3"/>
      <c r="T571" s="225"/>
      <c r="U571" s="512"/>
      <c r="V571" s="349"/>
      <c r="W571" s="513"/>
      <c r="X571" s="512"/>
    </row>
    <row r="572" spans="1:24" ht="15">
      <c r="A572" s="28" t="s">
        <v>159</v>
      </c>
      <c r="B572" s="63" t="s">
        <v>764</v>
      </c>
      <c r="E572" s="9" t="s">
        <v>280</v>
      </c>
      <c r="F572" s="9" t="s">
        <v>280</v>
      </c>
      <c r="G572" s="9" t="s">
        <v>280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514">
        <v>256.20000000000027</v>
      </c>
      <c r="N572" s="67">
        <f>SUM(E572:L572)</f>
        <v>1864.4000000000015</v>
      </c>
      <c r="P572" t="s">
        <v>289</v>
      </c>
      <c r="T572" s="512"/>
      <c r="U572" s="512"/>
      <c r="V572" s="349"/>
      <c r="W572" s="513"/>
      <c r="X572" s="512"/>
    </row>
    <row r="573" spans="1:24" ht="15">
      <c r="A573" s="28" t="s">
        <v>160</v>
      </c>
      <c r="B573" s="63" t="s">
        <v>779</v>
      </c>
      <c r="E573" s="9" t="s">
        <v>280</v>
      </c>
      <c r="F573" s="9" t="s">
        <v>280</v>
      </c>
      <c r="G573" s="9" t="s">
        <v>280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514">
        <v>315.59999999999991</v>
      </c>
      <c r="N573" s="67">
        <f>SUM(E573:L573)</f>
        <v>1854.8999999999985</v>
      </c>
      <c r="P573" t="s">
        <v>295</v>
      </c>
      <c r="T573" s="515"/>
      <c r="U573" s="512"/>
      <c r="V573" s="349"/>
      <c r="W573" s="513"/>
      <c r="X573" s="512"/>
    </row>
    <row r="574" spans="1:24" ht="15">
      <c r="A574" s="28" t="s">
        <v>161</v>
      </c>
      <c r="B574" s="63" t="s">
        <v>789</v>
      </c>
      <c r="E574" s="9" t="s">
        <v>280</v>
      </c>
      <c r="F574" s="9" t="s">
        <v>280</v>
      </c>
      <c r="G574" s="9" t="s">
        <v>280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514">
        <v>203.49999999999955</v>
      </c>
      <c r="N574" s="67">
        <f>SUM(E574:L574)</f>
        <v>1817.1499999999992</v>
      </c>
      <c r="P574" t="s">
        <v>294</v>
      </c>
      <c r="T574" s="512"/>
      <c r="U574" s="512"/>
      <c r="V574" s="362"/>
      <c r="W574" s="513"/>
      <c r="X574" s="512"/>
    </row>
    <row r="575" spans="1:24" ht="15">
      <c r="A575" s="28" t="s">
        <v>163</v>
      </c>
      <c r="B575" s="63" t="s">
        <v>780</v>
      </c>
      <c r="E575" s="9" t="s">
        <v>280</v>
      </c>
      <c r="F575" s="9" t="s">
        <v>280</v>
      </c>
      <c r="G575" s="9" t="s">
        <v>280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514">
        <v>242.80000000000064</v>
      </c>
      <c r="N575" s="67">
        <f>SUM(E575:L575)</f>
        <v>1792.2000000000003</v>
      </c>
      <c r="T575" s="515"/>
      <c r="U575" s="512"/>
      <c r="V575" s="350"/>
      <c r="W575" s="513"/>
      <c r="X575" s="512"/>
    </row>
    <row r="576" spans="1:24" ht="15">
      <c r="A576" s="28" t="s">
        <v>276</v>
      </c>
      <c r="B576" s="63" t="s">
        <v>784</v>
      </c>
      <c r="E576" s="9" t="s">
        <v>280</v>
      </c>
      <c r="F576" s="9" t="s">
        <v>280</v>
      </c>
      <c r="G576" s="9" t="s">
        <v>280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514">
        <v>184.49999999999955</v>
      </c>
      <c r="N576" s="67">
        <f>SUM(E576:L576)</f>
        <v>1779.9999999999989</v>
      </c>
      <c r="P576" t="s">
        <v>285</v>
      </c>
      <c r="R576" s="3"/>
      <c r="S576" s="3"/>
      <c r="T576" s="515"/>
      <c r="U576" s="512"/>
      <c r="V576" s="350"/>
      <c r="W576" s="513"/>
      <c r="X576" s="512"/>
    </row>
    <row r="577" spans="1:24" ht="15">
      <c r="A577" s="28" t="s">
        <v>277</v>
      </c>
      <c r="B577" s="229" t="s">
        <v>1666</v>
      </c>
      <c r="C577" s="3"/>
      <c r="D577" s="3"/>
      <c r="E577" s="9" t="s">
        <v>280</v>
      </c>
      <c r="F577" s="9" t="s">
        <v>280</v>
      </c>
      <c r="G577" s="9" t="s">
        <v>280</v>
      </c>
      <c r="H577" s="9" t="s">
        <v>280</v>
      </c>
      <c r="I577" s="212">
        <v>446.79999999999927</v>
      </c>
      <c r="J577" s="212">
        <v>883.09999999999945</v>
      </c>
      <c r="K577" s="217">
        <v>440.69999999999982</v>
      </c>
      <c r="L577" s="9" t="s">
        <v>280</v>
      </c>
      <c r="N577" s="67">
        <f>SUM(E577:L577)</f>
        <v>1770.5999999999985</v>
      </c>
      <c r="P577" t="s">
        <v>2553</v>
      </c>
      <c r="T577" s="512"/>
      <c r="U577" s="512"/>
      <c r="V577" s="349"/>
      <c r="W577" s="513"/>
      <c r="X577" s="512"/>
    </row>
    <row r="578" spans="1:24" ht="15">
      <c r="A578" s="28" t="s">
        <v>278</v>
      </c>
      <c r="B578" s="63" t="s">
        <v>144</v>
      </c>
      <c r="E578" s="9" t="s">
        <v>280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280</v>
      </c>
      <c r="N578" s="67">
        <f>SUM(E578:L578)</f>
        <v>1763.7500000000011</v>
      </c>
      <c r="P578" t="s">
        <v>294</v>
      </c>
      <c r="R578" s="3"/>
      <c r="S578" s="3"/>
      <c r="T578" s="515"/>
      <c r="U578" s="512"/>
      <c r="V578" s="349"/>
      <c r="W578" s="513"/>
      <c r="X578" s="512"/>
    </row>
    <row r="579" spans="1:24" ht="15">
      <c r="A579" s="28" t="s">
        <v>279</v>
      </c>
      <c r="B579" s="63" t="s">
        <v>791</v>
      </c>
      <c r="E579" s="9" t="s">
        <v>280</v>
      </c>
      <c r="F579" s="9" t="s">
        <v>280</v>
      </c>
      <c r="G579" s="9" t="s">
        <v>280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514">
        <v>202.49999999999909</v>
      </c>
      <c r="N579" s="67">
        <f>SUM(E579:L579)</f>
        <v>1757.8999999999978</v>
      </c>
      <c r="P579" t="s">
        <v>290</v>
      </c>
      <c r="T579" s="512"/>
      <c r="U579" s="512"/>
      <c r="V579" s="362"/>
      <c r="W579" s="513"/>
      <c r="X579" s="512"/>
    </row>
    <row r="580" spans="1:24" ht="15">
      <c r="A580" s="28" t="s">
        <v>736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514">
        <v>61.499999999999318</v>
      </c>
      <c r="N580" s="67">
        <f>SUM(E580:L580)</f>
        <v>1755.2000000000007</v>
      </c>
      <c r="R580" s="3"/>
      <c r="S580" s="3"/>
      <c r="T580" s="515"/>
      <c r="U580" s="512"/>
      <c r="V580" s="350"/>
      <c r="W580" s="513"/>
      <c r="X580" s="512"/>
    </row>
    <row r="581" spans="1:24" ht="15">
      <c r="A581" s="28" t="s">
        <v>737</v>
      </c>
      <c r="B581" s="63" t="s">
        <v>765</v>
      </c>
      <c r="E581" s="9" t="s">
        <v>280</v>
      </c>
      <c r="F581" s="9" t="s">
        <v>280</v>
      </c>
      <c r="G581" s="9" t="s">
        <v>280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514">
        <v>325.40000000000009</v>
      </c>
      <c r="N581" s="67">
        <f>SUM(E581:L581)</f>
        <v>1751.0000000000016</v>
      </c>
      <c r="P581" t="s">
        <v>299</v>
      </c>
      <c r="T581" s="515"/>
      <c r="U581" s="512"/>
      <c r="V581" s="349"/>
      <c r="W581" s="513"/>
      <c r="X581" s="512"/>
    </row>
    <row r="582" spans="1:24" ht="15">
      <c r="A582" s="28" t="s">
        <v>738</v>
      </c>
      <c r="B582" s="229" t="s">
        <v>1660</v>
      </c>
      <c r="C582" s="3"/>
      <c r="D582" s="3"/>
      <c r="E582" s="9" t="s">
        <v>280</v>
      </c>
      <c r="F582" s="9" t="s">
        <v>280</v>
      </c>
      <c r="G582" s="9" t="s">
        <v>280</v>
      </c>
      <c r="H582" s="9" t="s">
        <v>280</v>
      </c>
      <c r="I582" s="9">
        <v>153.09999999999991</v>
      </c>
      <c r="J582" s="9">
        <v>672.49999999999955</v>
      </c>
      <c r="K582" s="9">
        <v>410.20000000000073</v>
      </c>
      <c r="L582" s="524">
        <v>505.5</v>
      </c>
      <c r="N582" s="67">
        <f>SUM(E582:L582)</f>
        <v>1741.3000000000002</v>
      </c>
      <c r="P582" t="s">
        <v>285</v>
      </c>
      <c r="T582" s="512"/>
      <c r="U582" s="512"/>
      <c r="V582" s="349"/>
      <c r="W582" s="513"/>
      <c r="X582" s="512"/>
    </row>
    <row r="583" spans="1:24" ht="15">
      <c r="A583" s="28" t="s">
        <v>740</v>
      </c>
      <c r="B583" s="225" t="s">
        <v>1667</v>
      </c>
      <c r="C583" s="3"/>
      <c r="D583" s="3"/>
      <c r="E583" s="9" t="s">
        <v>280</v>
      </c>
      <c r="F583" s="9" t="s">
        <v>280</v>
      </c>
      <c r="G583" s="9" t="s">
        <v>280</v>
      </c>
      <c r="H583" s="9" t="s">
        <v>280</v>
      </c>
      <c r="I583" s="9">
        <v>325.19999999999936</v>
      </c>
      <c r="J583" s="213">
        <v>832.99999999999886</v>
      </c>
      <c r="K583" s="9">
        <v>263.19999999999982</v>
      </c>
      <c r="L583" s="514">
        <v>307.30000000000018</v>
      </c>
      <c r="N583" s="67">
        <f>SUM(E583:L583)</f>
        <v>1728.6999999999982</v>
      </c>
      <c r="P583" t="s">
        <v>284</v>
      </c>
      <c r="T583" s="512"/>
      <c r="U583" s="512"/>
      <c r="V583" s="349"/>
      <c r="W583" s="513"/>
      <c r="X583" s="512"/>
    </row>
    <row r="584" spans="1:24" ht="15">
      <c r="A584" s="28" t="s">
        <v>746</v>
      </c>
      <c r="B584" s="63" t="s">
        <v>156</v>
      </c>
      <c r="E584" s="9" t="s">
        <v>280</v>
      </c>
      <c r="F584" s="9" t="s">
        <v>280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280</v>
      </c>
      <c r="N584" s="67">
        <f>SUM(E584:L584)</f>
        <v>1717.5000000000011</v>
      </c>
      <c r="R584" s="3"/>
      <c r="S584" s="3"/>
      <c r="T584" s="512"/>
      <c r="U584" s="512"/>
      <c r="V584" s="362"/>
      <c r="W584" s="513"/>
      <c r="X584" s="512"/>
    </row>
    <row r="585" spans="1:24" ht="15">
      <c r="A585" s="28" t="s">
        <v>748</v>
      </c>
      <c r="B585" s="63" t="s">
        <v>783</v>
      </c>
      <c r="E585" s="9" t="s">
        <v>280</v>
      </c>
      <c r="F585" s="9" t="s">
        <v>280</v>
      </c>
      <c r="G585" s="9" t="s">
        <v>280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514">
        <v>217.70000000000027</v>
      </c>
      <c r="N585" s="67">
        <f>SUM(E585:L585)</f>
        <v>1717.3000000000015</v>
      </c>
      <c r="P585" t="s">
        <v>286</v>
      </c>
      <c r="T585" s="512"/>
      <c r="U585" s="512"/>
      <c r="V585" s="362"/>
      <c r="W585" s="513"/>
      <c r="X585" s="512"/>
    </row>
    <row r="586" spans="1:24" ht="15">
      <c r="A586" s="28" t="s">
        <v>751</v>
      </c>
      <c r="B586" s="63" t="s">
        <v>756</v>
      </c>
      <c r="E586" s="9" t="s">
        <v>280</v>
      </c>
      <c r="F586" s="9" t="s">
        <v>280</v>
      </c>
      <c r="G586" s="9" t="s">
        <v>280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514">
        <v>250.50000000000023</v>
      </c>
      <c r="N586" s="67">
        <f>SUM(E586:L586)</f>
        <v>1691.600000000002</v>
      </c>
      <c r="P586" t="s">
        <v>295</v>
      </c>
      <c r="T586" s="512"/>
      <c r="U586" s="512"/>
      <c r="V586" s="362"/>
      <c r="W586" s="513"/>
      <c r="X586" s="512"/>
    </row>
    <row r="587" spans="1:24" ht="15">
      <c r="A587" s="28" t="s">
        <v>752</v>
      </c>
      <c r="B587" s="229" t="s">
        <v>1659</v>
      </c>
      <c r="C587" s="3"/>
      <c r="D587" s="3"/>
      <c r="E587" s="9" t="s">
        <v>280</v>
      </c>
      <c r="F587" s="9" t="s">
        <v>280</v>
      </c>
      <c r="G587" s="9" t="s">
        <v>280</v>
      </c>
      <c r="H587" s="9" t="s">
        <v>280</v>
      </c>
      <c r="I587" s="9">
        <v>324.69999999999982</v>
      </c>
      <c r="J587" s="9">
        <v>610</v>
      </c>
      <c r="K587" s="217">
        <v>514.10000000000036</v>
      </c>
      <c r="L587" s="514">
        <v>234.90000000000009</v>
      </c>
      <c r="N587" s="67">
        <f>SUM(E587:L587)</f>
        <v>1683.7000000000003</v>
      </c>
      <c r="P587" t="s">
        <v>285</v>
      </c>
      <c r="T587" s="225"/>
      <c r="U587" s="512"/>
      <c r="V587" s="349"/>
      <c r="W587" s="513"/>
      <c r="X587" s="512"/>
    </row>
    <row r="588" spans="1:24" ht="15">
      <c r="A588" s="28" t="s">
        <v>755</v>
      </c>
      <c r="B588" s="63" t="s">
        <v>750</v>
      </c>
      <c r="E588" s="9" t="s">
        <v>280</v>
      </c>
      <c r="F588" s="9" t="s">
        <v>280</v>
      </c>
      <c r="G588" s="9" t="s">
        <v>280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281</v>
      </c>
      <c r="N588" s="67">
        <f>SUM(E588:L588)</f>
        <v>1671.8999999999987</v>
      </c>
      <c r="T588" s="512"/>
      <c r="U588" s="512"/>
      <c r="V588" s="362"/>
      <c r="W588" s="513"/>
      <c r="X588" s="512"/>
    </row>
    <row r="589" spans="1:24" ht="15">
      <c r="A589" s="28" t="s">
        <v>757</v>
      </c>
      <c r="B589" s="278" t="s">
        <v>2033</v>
      </c>
      <c r="E589" s="9" t="s">
        <v>280</v>
      </c>
      <c r="F589" s="9" t="s">
        <v>280</v>
      </c>
      <c r="G589" s="9" t="s">
        <v>280</v>
      </c>
      <c r="H589" s="9" t="s">
        <v>280</v>
      </c>
      <c r="I589" s="9" t="s">
        <v>280</v>
      </c>
      <c r="J589" s="9">
        <v>743.90000000000009</v>
      </c>
      <c r="K589" s="217">
        <v>477.60000000000036</v>
      </c>
      <c r="L589" s="514">
        <v>360</v>
      </c>
      <c r="N589" s="67">
        <f>SUM(E589:L589)</f>
        <v>1581.5000000000005</v>
      </c>
      <c r="P589" t="s">
        <v>299</v>
      </c>
      <c r="T589" s="515"/>
      <c r="U589" s="512"/>
      <c r="V589" s="349"/>
      <c r="W589" s="513"/>
      <c r="X589" s="512"/>
    </row>
    <row r="590" spans="1:24" ht="15">
      <c r="A590" s="28" t="s">
        <v>762</v>
      </c>
      <c r="B590" s="63" t="s">
        <v>754</v>
      </c>
      <c r="E590" s="9" t="s">
        <v>280</v>
      </c>
      <c r="F590" s="9" t="s">
        <v>280</v>
      </c>
      <c r="G590" s="9" t="s">
        <v>280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514">
        <v>204.89999999999964</v>
      </c>
      <c r="N590" s="67">
        <f>SUM(E590:L590)</f>
        <v>1532.5000000000016</v>
      </c>
      <c r="T590" s="515"/>
      <c r="U590" s="512"/>
      <c r="V590" s="349"/>
      <c r="W590" s="513"/>
      <c r="X590" s="512"/>
    </row>
    <row r="591" spans="1:24" ht="15">
      <c r="A591" s="28" t="s">
        <v>766</v>
      </c>
      <c r="B591" s="63" t="s">
        <v>801</v>
      </c>
      <c r="E591" s="9" t="s">
        <v>280</v>
      </c>
      <c r="F591" s="9" t="s">
        <v>280</v>
      </c>
      <c r="G591" s="9" t="s">
        <v>280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514">
        <v>301.19999999999936</v>
      </c>
      <c r="N591" s="67">
        <f>SUM(E591:L591)</f>
        <v>1528.6999999999978</v>
      </c>
      <c r="T591" s="512"/>
      <c r="U591" s="512"/>
      <c r="V591" s="349"/>
      <c r="W591" s="513"/>
      <c r="X591" s="512"/>
    </row>
    <row r="592" spans="1:24" ht="15">
      <c r="A592" s="28" t="s">
        <v>767</v>
      </c>
      <c r="B592" s="63" t="s">
        <v>747</v>
      </c>
      <c r="E592" s="9" t="s">
        <v>280</v>
      </c>
      <c r="F592" s="9" t="s">
        <v>280</v>
      </c>
      <c r="G592" s="9" t="s">
        <v>280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514">
        <v>169.20000000000073</v>
      </c>
      <c r="N592" s="67">
        <f>SUM(E592:L592)</f>
        <v>1495.899999999998</v>
      </c>
      <c r="P592" t="s">
        <v>302</v>
      </c>
      <c r="T592" s="512"/>
      <c r="U592" s="512"/>
      <c r="V592" s="349"/>
      <c r="W592" s="513"/>
      <c r="X592" s="512"/>
    </row>
    <row r="593" spans="1:24" ht="15">
      <c r="A593" s="28" t="s">
        <v>768</v>
      </c>
      <c r="B593" s="229" t="s">
        <v>1665</v>
      </c>
      <c r="C593" s="3"/>
      <c r="D593" s="3"/>
      <c r="E593" s="9" t="s">
        <v>280</v>
      </c>
      <c r="F593" s="9" t="s">
        <v>280</v>
      </c>
      <c r="G593" s="9" t="s">
        <v>280</v>
      </c>
      <c r="H593" s="9" t="s">
        <v>280</v>
      </c>
      <c r="I593" s="9">
        <v>77.100000000000364</v>
      </c>
      <c r="J593" s="9">
        <v>735.10000000000036</v>
      </c>
      <c r="K593" s="217">
        <v>502.90000000000009</v>
      </c>
      <c r="L593" s="514">
        <v>172.599999999999</v>
      </c>
      <c r="N593" s="67">
        <f>SUM(E593:L593)</f>
        <v>1487.6999999999998</v>
      </c>
      <c r="P593" t="s">
        <v>286</v>
      </c>
      <c r="T593" s="512"/>
      <c r="U593" s="512"/>
      <c r="V593" s="349"/>
      <c r="W593" s="513"/>
      <c r="X593" s="512"/>
    </row>
    <row r="594" spans="1:24" ht="15">
      <c r="A594" s="28" t="s">
        <v>774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280</v>
      </c>
      <c r="L594" s="9" t="s">
        <v>280</v>
      </c>
      <c r="N594" s="67">
        <f>SUM(E594:L594)</f>
        <v>1460.6</v>
      </c>
      <c r="P594" t="s">
        <v>299</v>
      </c>
      <c r="R594" s="3"/>
      <c r="S594" s="3"/>
      <c r="T594" s="515"/>
      <c r="U594" s="512"/>
      <c r="V594" s="350"/>
      <c r="W594" s="513"/>
      <c r="X594" s="512"/>
    </row>
    <row r="595" spans="1:24" ht="15">
      <c r="A595" s="28" t="s">
        <v>782</v>
      </c>
      <c r="B595" s="229" t="s">
        <v>1652</v>
      </c>
      <c r="C595" s="3"/>
      <c r="D595" s="3"/>
      <c r="E595" s="9" t="s">
        <v>280</v>
      </c>
      <c r="F595" s="9" t="s">
        <v>280</v>
      </c>
      <c r="G595" s="9" t="s">
        <v>280</v>
      </c>
      <c r="H595" s="9" t="s">
        <v>280</v>
      </c>
      <c r="I595" s="9">
        <v>104.59999999999945</v>
      </c>
      <c r="J595" s="217">
        <v>805.39999999999986</v>
      </c>
      <c r="K595" s="9">
        <v>255.40000000000055</v>
      </c>
      <c r="L595" s="514">
        <v>293.99999999999955</v>
      </c>
      <c r="N595" s="67">
        <f>SUM(E595:L595)</f>
        <v>1459.3999999999994</v>
      </c>
      <c r="P595" t="s">
        <v>294</v>
      </c>
      <c r="T595" s="515"/>
      <c r="U595" s="512"/>
      <c r="V595" s="349"/>
      <c r="W595" s="513"/>
      <c r="X595" s="512"/>
    </row>
    <row r="596" spans="1:24" ht="15">
      <c r="A596" s="28" t="s">
        <v>786</v>
      </c>
      <c r="B596" s="63" t="s">
        <v>749</v>
      </c>
      <c r="E596" s="9" t="s">
        <v>280</v>
      </c>
      <c r="F596" s="9" t="s">
        <v>280</v>
      </c>
      <c r="G596" s="9" t="s">
        <v>280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514">
        <v>25.200000000000273</v>
      </c>
      <c r="N596" s="67">
        <f>SUM(E596:L596)</f>
        <v>1439.8000000000002</v>
      </c>
      <c r="T596" s="512"/>
      <c r="U596" s="512"/>
      <c r="V596" s="362"/>
      <c r="W596" s="513"/>
      <c r="X596" s="512"/>
    </row>
    <row r="597" spans="1:24" ht="15">
      <c r="A597" s="28" t="s">
        <v>787</v>
      </c>
      <c r="B597" s="63" t="s">
        <v>153</v>
      </c>
      <c r="E597" s="9" t="s">
        <v>280</v>
      </c>
      <c r="F597" s="9" t="s">
        <v>280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514">
        <v>200.39999999999918</v>
      </c>
      <c r="N597" s="67">
        <f>SUM(E597:L597)</f>
        <v>1421.0000000000002</v>
      </c>
      <c r="T597" s="515"/>
      <c r="U597" s="512"/>
      <c r="V597" s="349"/>
      <c r="W597" s="513"/>
      <c r="X597" s="512"/>
    </row>
    <row r="598" spans="1:24" ht="15">
      <c r="A598" s="28" t="s">
        <v>788</v>
      </c>
      <c r="B598" s="28" t="s">
        <v>734</v>
      </c>
      <c r="E598" s="9" t="s">
        <v>280</v>
      </c>
      <c r="F598" s="9" t="s">
        <v>280</v>
      </c>
      <c r="G598" s="9" t="s">
        <v>280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514">
        <v>165.89999999999918</v>
      </c>
      <c r="N598" s="67">
        <f>SUM(E598:L598)</f>
        <v>1404.0000000000005</v>
      </c>
      <c r="T598" s="225"/>
      <c r="U598" s="512"/>
      <c r="V598" s="349"/>
      <c r="W598" s="513"/>
      <c r="X598" s="512"/>
    </row>
    <row r="599" spans="1:24" ht="15">
      <c r="A599" s="28" t="s">
        <v>794</v>
      </c>
      <c r="B599" s="229" t="s">
        <v>1661</v>
      </c>
      <c r="C599" s="3"/>
      <c r="D599" s="3"/>
      <c r="E599" s="9" t="s">
        <v>280</v>
      </c>
      <c r="F599" s="9" t="s">
        <v>280</v>
      </c>
      <c r="G599" s="9" t="s">
        <v>280</v>
      </c>
      <c r="H599" s="9" t="s">
        <v>280</v>
      </c>
      <c r="I599" s="9">
        <v>68.400000000001</v>
      </c>
      <c r="J599" s="9">
        <v>713</v>
      </c>
      <c r="K599" s="217">
        <v>428.50000000000023</v>
      </c>
      <c r="L599" s="514">
        <v>183</v>
      </c>
      <c r="N599" s="67">
        <f>SUM(E599:L599)</f>
        <v>1392.9000000000012</v>
      </c>
      <c r="P599" t="s">
        <v>290</v>
      </c>
      <c r="T599" s="512"/>
      <c r="U599" s="512"/>
      <c r="V599" s="349"/>
      <c r="W599" s="513"/>
      <c r="X599" s="512"/>
    </row>
    <row r="600" spans="1:24" ht="15">
      <c r="A600" s="28" t="s">
        <v>795</v>
      </c>
      <c r="B600" s="229" t="s">
        <v>1664</v>
      </c>
      <c r="C600" s="3"/>
      <c r="D600" s="3"/>
      <c r="E600" s="9" t="s">
        <v>280</v>
      </c>
      <c r="F600" s="9" t="s">
        <v>280</v>
      </c>
      <c r="G600" s="9" t="s">
        <v>280</v>
      </c>
      <c r="H600" s="9" t="s">
        <v>280</v>
      </c>
      <c r="I600" s="9">
        <v>197.90000000000009</v>
      </c>
      <c r="J600" s="9">
        <v>721.19999999999982</v>
      </c>
      <c r="K600" s="9">
        <v>289.50000000000045</v>
      </c>
      <c r="L600" s="514">
        <v>163.099999999999</v>
      </c>
      <c r="N600" s="67">
        <f>SUM(E600:L600)</f>
        <v>1371.6999999999994</v>
      </c>
      <c r="T600" s="512"/>
      <c r="U600" s="512"/>
      <c r="V600" s="362"/>
      <c r="W600" s="513"/>
      <c r="X600" s="512"/>
    </row>
    <row r="601" spans="1:24" ht="15">
      <c r="A601" s="28" t="s">
        <v>796</v>
      </c>
      <c r="B601" s="229" t="s">
        <v>1658</v>
      </c>
      <c r="C601" s="3"/>
      <c r="D601" s="3"/>
      <c r="E601" s="9" t="s">
        <v>280</v>
      </c>
      <c r="F601" s="9" t="s">
        <v>280</v>
      </c>
      <c r="G601" s="9" t="s">
        <v>280</v>
      </c>
      <c r="H601" s="9" t="s">
        <v>280</v>
      </c>
      <c r="I601" s="9">
        <v>4.5000000000004547</v>
      </c>
      <c r="J601" s="9">
        <v>756.19999999999936</v>
      </c>
      <c r="K601" s="9">
        <v>380.50000000000114</v>
      </c>
      <c r="L601" s="514">
        <v>207</v>
      </c>
      <c r="N601" s="67">
        <f>SUM(E601:L601)</f>
        <v>1348.200000000001</v>
      </c>
      <c r="T601" s="512"/>
      <c r="U601" s="512"/>
      <c r="V601" s="362"/>
      <c r="W601" s="513"/>
      <c r="X601" s="512"/>
    </row>
    <row r="602" spans="1:24" ht="15">
      <c r="A602" s="28" t="s">
        <v>798</v>
      </c>
      <c r="B602" s="28" t="s">
        <v>729</v>
      </c>
      <c r="E602" s="9" t="s">
        <v>280</v>
      </c>
      <c r="F602" s="9" t="s">
        <v>280</v>
      </c>
      <c r="G602" s="9" t="s">
        <v>280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514">
        <v>393.90000000000009</v>
      </c>
      <c r="N602" s="67">
        <f>SUM(E602:L602)</f>
        <v>1305.899999999999</v>
      </c>
      <c r="P602" t="s">
        <v>299</v>
      </c>
      <c r="T602" s="512"/>
      <c r="U602" s="512"/>
      <c r="V602" s="349"/>
      <c r="W602" s="513"/>
      <c r="X602" s="512"/>
    </row>
    <row r="603" spans="1:24" ht="15">
      <c r="A603" s="28" t="s">
        <v>799</v>
      </c>
      <c r="B603" s="278" t="s">
        <v>2023</v>
      </c>
      <c r="E603" s="9" t="s">
        <v>280</v>
      </c>
      <c r="F603" s="9" t="s">
        <v>280</v>
      </c>
      <c r="G603" s="9" t="s">
        <v>280</v>
      </c>
      <c r="H603" s="9" t="s">
        <v>280</v>
      </c>
      <c r="I603" s="9" t="s">
        <v>280</v>
      </c>
      <c r="J603" s="9">
        <v>672.59999999999945</v>
      </c>
      <c r="K603" s="9">
        <v>273.79999999999927</v>
      </c>
      <c r="L603" s="514">
        <v>353.59999999999991</v>
      </c>
      <c r="N603" s="67">
        <f>SUM(E603:L603)</f>
        <v>1299.9999999999986</v>
      </c>
      <c r="T603" s="515"/>
      <c r="U603" s="512"/>
      <c r="V603" s="349"/>
      <c r="W603" s="513"/>
      <c r="X603" s="512"/>
    </row>
    <row r="604" spans="1:24" ht="15">
      <c r="A604" s="28" t="s">
        <v>800</v>
      </c>
      <c r="B604" s="278" t="s">
        <v>2017</v>
      </c>
      <c r="E604" s="9" t="s">
        <v>280</v>
      </c>
      <c r="F604" s="9" t="s">
        <v>280</v>
      </c>
      <c r="G604" s="9" t="s">
        <v>280</v>
      </c>
      <c r="H604" s="9" t="s">
        <v>280</v>
      </c>
      <c r="I604" s="9" t="s">
        <v>280</v>
      </c>
      <c r="J604" s="9">
        <v>733.60000000000014</v>
      </c>
      <c r="K604" s="9">
        <v>220.50000000000023</v>
      </c>
      <c r="L604" s="514">
        <v>306.90000000000055</v>
      </c>
      <c r="N604" s="67">
        <f>SUM(E604:L604)</f>
        <v>1261.0000000000009</v>
      </c>
      <c r="T604" s="512"/>
      <c r="U604" s="512"/>
      <c r="V604" s="349"/>
      <c r="W604" s="513"/>
      <c r="X604" s="512"/>
    </row>
    <row r="605" spans="1:24" ht="15">
      <c r="A605" s="28" t="s">
        <v>803</v>
      </c>
      <c r="B605" s="278" t="s">
        <v>2025</v>
      </c>
      <c r="E605" s="9" t="s">
        <v>280</v>
      </c>
      <c r="F605" s="9" t="s">
        <v>280</v>
      </c>
      <c r="G605" s="9" t="s">
        <v>280</v>
      </c>
      <c r="H605" s="9" t="s">
        <v>280</v>
      </c>
      <c r="I605" s="9" t="s">
        <v>280</v>
      </c>
      <c r="J605" s="9">
        <v>686.30000000000007</v>
      </c>
      <c r="K605" s="9">
        <v>347.5</v>
      </c>
      <c r="L605" s="514">
        <v>117.10000000000036</v>
      </c>
      <c r="N605" s="67">
        <f>SUM(E605:L605)</f>
        <v>1150.9000000000005</v>
      </c>
      <c r="T605" s="225"/>
      <c r="U605" s="512"/>
      <c r="V605" s="349"/>
      <c r="W605" s="513"/>
      <c r="X605" s="512"/>
    </row>
    <row r="606" spans="1:24" ht="15">
      <c r="A606" s="28" t="s">
        <v>899</v>
      </c>
      <c r="B606" s="63" t="s">
        <v>2021</v>
      </c>
      <c r="E606" s="9" t="s">
        <v>280</v>
      </c>
      <c r="F606" s="9" t="s">
        <v>280</v>
      </c>
      <c r="G606" s="9" t="s">
        <v>280</v>
      </c>
      <c r="H606" s="9" t="s">
        <v>280</v>
      </c>
      <c r="I606" s="9" t="s">
        <v>280</v>
      </c>
      <c r="J606" s="9">
        <v>638.79999999999995</v>
      </c>
      <c r="K606" s="9">
        <v>237.99999999999955</v>
      </c>
      <c r="L606" s="514">
        <v>273.60000000000036</v>
      </c>
      <c r="N606" s="67">
        <f>SUM(E606:L606)</f>
        <v>1150.3999999999999</v>
      </c>
      <c r="T606" s="225"/>
      <c r="U606" s="512"/>
      <c r="V606" s="350"/>
      <c r="W606" s="513"/>
      <c r="X606" s="512"/>
    </row>
    <row r="607" spans="1:24" ht="15">
      <c r="A607" s="28" t="s">
        <v>900</v>
      </c>
      <c r="B607" s="229" t="s">
        <v>2024</v>
      </c>
      <c r="E607" s="9" t="s">
        <v>280</v>
      </c>
      <c r="F607" s="9" t="s">
        <v>280</v>
      </c>
      <c r="G607" s="9" t="s">
        <v>280</v>
      </c>
      <c r="H607" s="9" t="s">
        <v>280</v>
      </c>
      <c r="I607" s="9" t="s">
        <v>280</v>
      </c>
      <c r="J607" s="9">
        <v>679.2999999999995</v>
      </c>
      <c r="K607" s="217">
        <v>459.70000000000027</v>
      </c>
      <c r="L607" s="9" t="s">
        <v>280</v>
      </c>
      <c r="N607" s="67">
        <f>SUM(E607:L607)</f>
        <v>1138.9999999999998</v>
      </c>
      <c r="P607" t="s">
        <v>294</v>
      </c>
      <c r="T607" s="512"/>
      <c r="U607" s="512"/>
      <c r="V607" s="362"/>
      <c r="W607" s="513"/>
      <c r="X607" s="512"/>
    </row>
    <row r="608" spans="1:24" ht="15">
      <c r="A608" s="28" t="s">
        <v>901</v>
      </c>
      <c r="B608" s="229" t="s">
        <v>1662</v>
      </c>
      <c r="C608" s="3"/>
      <c r="D608" s="3"/>
      <c r="E608" s="9" t="s">
        <v>280</v>
      </c>
      <c r="F608" s="9" t="s">
        <v>280</v>
      </c>
      <c r="G608" s="9" t="s">
        <v>280</v>
      </c>
      <c r="H608" s="9" t="s">
        <v>280</v>
      </c>
      <c r="I608" s="9">
        <v>107.19999999999936</v>
      </c>
      <c r="J608" s="9">
        <v>495.39999999999986</v>
      </c>
      <c r="K608" s="9">
        <v>192.10000000000014</v>
      </c>
      <c r="L608" s="514">
        <v>298.30000000000109</v>
      </c>
      <c r="N608" s="67">
        <f>SUM(E608:L608)</f>
        <v>1093.0000000000005</v>
      </c>
      <c r="T608" s="512"/>
      <c r="U608" s="512"/>
      <c r="V608" s="349"/>
      <c r="W608" s="513"/>
      <c r="X608" s="512"/>
    </row>
    <row r="609" spans="1:24" ht="15">
      <c r="A609" s="28" t="s">
        <v>902</v>
      </c>
      <c r="B609" s="278" t="s">
        <v>2026</v>
      </c>
      <c r="E609" s="9" t="s">
        <v>280</v>
      </c>
      <c r="F609" s="9" t="s">
        <v>280</v>
      </c>
      <c r="G609" s="9" t="s">
        <v>280</v>
      </c>
      <c r="H609" s="9" t="s">
        <v>280</v>
      </c>
      <c r="I609" s="9" t="s">
        <v>280</v>
      </c>
      <c r="J609" s="9">
        <v>668.09999999999945</v>
      </c>
      <c r="K609" s="9">
        <v>180</v>
      </c>
      <c r="L609" s="514">
        <v>236.80000000000018</v>
      </c>
      <c r="N609" s="67">
        <f>SUM(E609:L609)</f>
        <v>1084.8999999999996</v>
      </c>
      <c r="T609" s="515"/>
      <c r="U609" s="512"/>
      <c r="V609" s="350"/>
      <c r="W609" s="513"/>
      <c r="X609" s="512"/>
    </row>
    <row r="610" spans="1:24" ht="15">
      <c r="A610" s="28" t="s">
        <v>903</v>
      </c>
      <c r="B610" s="229" t="s">
        <v>1648</v>
      </c>
      <c r="C610" s="3"/>
      <c r="D610" s="3"/>
      <c r="E610" s="9" t="s">
        <v>280</v>
      </c>
      <c r="F610" s="9" t="s">
        <v>280</v>
      </c>
      <c r="G610" s="9" t="s">
        <v>280</v>
      </c>
      <c r="H610" s="9" t="s">
        <v>280</v>
      </c>
      <c r="I610" s="9">
        <v>144.29999999999973</v>
      </c>
      <c r="J610" s="9">
        <v>518.70000000000005</v>
      </c>
      <c r="K610" s="9">
        <v>211.70000000000027</v>
      </c>
      <c r="L610" s="514">
        <v>143.5</v>
      </c>
      <c r="N610" s="67">
        <f>SUM(E610:L610)</f>
        <v>1018.2</v>
      </c>
      <c r="T610" s="512"/>
      <c r="U610" s="512"/>
      <c r="V610" s="350"/>
      <c r="W610" s="513"/>
      <c r="X610" s="512"/>
    </row>
    <row r="611" spans="1:24" ht="15">
      <c r="A611" s="28" t="s">
        <v>904</v>
      </c>
      <c r="B611" s="229" t="s">
        <v>1650</v>
      </c>
      <c r="C611" s="3"/>
      <c r="D611" s="3"/>
      <c r="E611" s="9" t="s">
        <v>280</v>
      </c>
      <c r="F611" s="9" t="s">
        <v>280</v>
      </c>
      <c r="G611" s="9" t="s">
        <v>280</v>
      </c>
      <c r="H611" s="9" t="s">
        <v>280</v>
      </c>
      <c r="I611" s="9">
        <v>181.59999999999991</v>
      </c>
      <c r="J611" s="217">
        <v>787.3</v>
      </c>
      <c r="K611" s="9" t="s">
        <v>280</v>
      </c>
      <c r="L611" s="9" t="s">
        <v>280</v>
      </c>
      <c r="N611" s="67">
        <f>SUM(E611:L611)</f>
        <v>968.89999999999986</v>
      </c>
      <c r="P611" t="s">
        <v>290</v>
      </c>
      <c r="T611" s="515"/>
      <c r="U611" s="512"/>
      <c r="V611" s="349"/>
      <c r="W611" s="513"/>
      <c r="X611" s="512"/>
    </row>
    <row r="612" spans="1:24" ht="15">
      <c r="A612" s="28" t="s">
        <v>905</v>
      </c>
      <c r="B612" s="229" t="s">
        <v>1649</v>
      </c>
      <c r="C612" s="3"/>
      <c r="D612" s="3"/>
      <c r="E612" s="9" t="s">
        <v>280</v>
      </c>
      <c r="F612" s="9" t="s">
        <v>280</v>
      </c>
      <c r="G612" s="9" t="s">
        <v>280</v>
      </c>
      <c r="H612" s="9" t="s">
        <v>280</v>
      </c>
      <c r="I612" s="9">
        <v>175.20000000000027</v>
      </c>
      <c r="J612" s="9">
        <v>313.70000000000005</v>
      </c>
      <c r="K612" s="9">
        <v>216.00000000000023</v>
      </c>
      <c r="L612" s="514">
        <v>222.00000000000045</v>
      </c>
      <c r="N612" s="67">
        <f>SUM(E612:L612)</f>
        <v>926.900000000001</v>
      </c>
      <c r="T612" s="512"/>
      <c r="U612" s="512"/>
      <c r="V612" s="362"/>
      <c r="W612" s="513"/>
      <c r="X612" s="512"/>
    </row>
    <row r="613" spans="1:24" ht="15">
      <c r="A613" s="28" t="s">
        <v>906</v>
      </c>
      <c r="B613" s="278" t="s">
        <v>2065</v>
      </c>
      <c r="C613" s="3"/>
      <c r="D613" s="3"/>
      <c r="E613" s="9" t="s">
        <v>280</v>
      </c>
      <c r="F613" s="9" t="s">
        <v>280</v>
      </c>
      <c r="G613" s="9" t="s">
        <v>280</v>
      </c>
      <c r="H613" s="9" t="s">
        <v>280</v>
      </c>
      <c r="I613" s="9" t="s">
        <v>280</v>
      </c>
      <c r="J613" s="9" t="s">
        <v>280</v>
      </c>
      <c r="K613" s="213">
        <v>517.79999999999836</v>
      </c>
      <c r="L613" s="514">
        <v>375.59999999999945</v>
      </c>
      <c r="N613" s="67">
        <f>SUM(E613:L613)</f>
        <v>893.39999999999782</v>
      </c>
      <c r="P613" t="s">
        <v>284</v>
      </c>
      <c r="T613" s="512"/>
      <c r="U613" s="512"/>
      <c r="V613" s="350"/>
      <c r="W613" s="513"/>
      <c r="X613" s="512"/>
    </row>
    <row r="614" spans="1:24" ht="15">
      <c r="A614" s="28" t="s">
        <v>907</v>
      </c>
      <c r="B614" s="229" t="s">
        <v>2018</v>
      </c>
      <c r="E614" s="9" t="s">
        <v>280</v>
      </c>
      <c r="F614" s="9" t="s">
        <v>280</v>
      </c>
      <c r="G614" s="9" t="s">
        <v>280</v>
      </c>
      <c r="H614" s="9" t="s">
        <v>280</v>
      </c>
      <c r="I614" s="9" t="s">
        <v>280</v>
      </c>
      <c r="J614" s="9">
        <v>522.99999999999977</v>
      </c>
      <c r="K614" s="9">
        <v>130</v>
      </c>
      <c r="L614" s="514">
        <v>239.79999999999973</v>
      </c>
      <c r="N614" s="67">
        <f>SUM(E614:L614)</f>
        <v>892.7999999999995</v>
      </c>
      <c r="T614" s="512"/>
      <c r="U614" s="512"/>
      <c r="V614" s="349"/>
      <c r="W614" s="513"/>
      <c r="X614" s="512"/>
    </row>
    <row r="615" spans="1:24" ht="15">
      <c r="A615" s="28" t="s">
        <v>908</v>
      </c>
      <c r="B615" s="229" t="s">
        <v>1657</v>
      </c>
      <c r="C615" s="3"/>
      <c r="D615" s="3"/>
      <c r="E615" s="9" t="s">
        <v>280</v>
      </c>
      <c r="F615" s="9" t="s">
        <v>280</v>
      </c>
      <c r="G615" s="9" t="s">
        <v>280</v>
      </c>
      <c r="H615" s="9" t="s">
        <v>280</v>
      </c>
      <c r="I615" s="9">
        <v>24</v>
      </c>
      <c r="J615" s="9">
        <v>526.39999999999986</v>
      </c>
      <c r="K615" s="9">
        <v>229.49999999999955</v>
      </c>
      <c r="L615" s="514">
        <v>89.400000000000091</v>
      </c>
      <c r="N615" s="67">
        <f>SUM(E615:L615)</f>
        <v>869.2999999999995</v>
      </c>
      <c r="T615" s="512"/>
      <c r="U615" s="512"/>
      <c r="V615" s="349"/>
      <c r="W615" s="513"/>
      <c r="X615" s="512"/>
    </row>
    <row r="616" spans="1:24" ht="15">
      <c r="A616" s="28" t="s">
        <v>909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280</v>
      </c>
      <c r="K616" s="9" t="s">
        <v>280</v>
      </c>
      <c r="L616" s="9" t="s">
        <v>280</v>
      </c>
      <c r="N616" s="67">
        <f>SUM(E616:L616)</f>
        <v>837.14999999999941</v>
      </c>
      <c r="P616" t="s">
        <v>295</v>
      </c>
      <c r="R616" s="3"/>
      <c r="S616" s="3"/>
      <c r="T616" s="225"/>
      <c r="U616" s="512"/>
      <c r="V616" s="349"/>
      <c r="W616" s="513"/>
      <c r="X616" s="512"/>
    </row>
    <row r="617" spans="1:24" ht="15">
      <c r="A617" s="28" t="s">
        <v>910</v>
      </c>
      <c r="B617" s="63" t="s">
        <v>158</v>
      </c>
      <c r="E617" s="9" t="s">
        <v>280</v>
      </c>
      <c r="F617" s="9" t="s">
        <v>280</v>
      </c>
      <c r="G617" s="217">
        <v>307.60000000000059</v>
      </c>
      <c r="H617" s="9">
        <v>266.19999999999982</v>
      </c>
      <c r="I617" s="9">
        <v>211.20000000000027</v>
      </c>
      <c r="J617" s="9" t="s">
        <v>280</v>
      </c>
      <c r="K617" s="9" t="s">
        <v>280</v>
      </c>
      <c r="L617" s="9" t="s">
        <v>280</v>
      </c>
      <c r="N617" s="67">
        <f>SUM(E617:L617)</f>
        <v>785.00000000000068</v>
      </c>
      <c r="P617" t="s">
        <v>295</v>
      </c>
      <c r="R617" s="3"/>
      <c r="S617" s="3"/>
      <c r="T617" s="512"/>
      <c r="U617" s="512"/>
      <c r="V617" s="362"/>
      <c r="W617" s="513"/>
      <c r="X617" s="512"/>
    </row>
    <row r="618" spans="1:24" ht="15">
      <c r="A618" s="28" t="s">
        <v>911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280</v>
      </c>
      <c r="I618" s="9" t="s">
        <v>280</v>
      </c>
      <c r="J618" s="9">
        <v>361.69999999999959</v>
      </c>
      <c r="K618" s="9" t="s">
        <v>280</v>
      </c>
      <c r="L618" s="9" t="s">
        <v>280</v>
      </c>
      <c r="N618" s="67">
        <f>SUM(E618:L618)</f>
        <v>752.69999999999959</v>
      </c>
      <c r="T618" s="515"/>
      <c r="U618" s="512"/>
      <c r="V618" s="349"/>
      <c r="W618" s="513"/>
      <c r="X618" s="512"/>
    </row>
    <row r="619" spans="1:24" ht="15">
      <c r="A619" s="28" t="s">
        <v>912</v>
      </c>
      <c r="B619" s="229" t="s">
        <v>2022</v>
      </c>
      <c r="E619" s="9" t="s">
        <v>280</v>
      </c>
      <c r="F619" s="9" t="s">
        <v>280</v>
      </c>
      <c r="G619" s="9" t="s">
        <v>280</v>
      </c>
      <c r="H619" s="9" t="s">
        <v>280</v>
      </c>
      <c r="I619" s="9" t="s">
        <v>280</v>
      </c>
      <c r="J619" s="9">
        <v>318.80000000000018</v>
      </c>
      <c r="K619" s="9">
        <v>369.30000000000064</v>
      </c>
      <c r="L619" s="514">
        <v>60.000000000000455</v>
      </c>
      <c r="N619" s="67">
        <f>SUM(E619:L619)</f>
        <v>748.10000000000127</v>
      </c>
      <c r="T619" s="515"/>
      <c r="U619" s="512"/>
      <c r="V619" s="349"/>
      <c r="W619" s="513"/>
      <c r="X619" s="512"/>
    </row>
    <row r="620" spans="1:24" ht="15">
      <c r="A620" s="28" t="s">
        <v>913</v>
      </c>
      <c r="B620" s="63" t="s">
        <v>770</v>
      </c>
      <c r="E620" s="9" t="s">
        <v>280</v>
      </c>
      <c r="F620" s="9" t="s">
        <v>280</v>
      </c>
      <c r="G620" s="9" t="s">
        <v>280</v>
      </c>
      <c r="H620" s="212">
        <v>459.60000000000036</v>
      </c>
      <c r="I620" s="9">
        <v>279.29999999999973</v>
      </c>
      <c r="J620" s="9" t="s">
        <v>280</v>
      </c>
      <c r="K620" s="9" t="s">
        <v>280</v>
      </c>
      <c r="L620" s="9" t="s">
        <v>280</v>
      </c>
      <c r="N620" s="67">
        <f>SUM(E620:L620)</f>
        <v>738.90000000000009</v>
      </c>
      <c r="P620" t="s">
        <v>302</v>
      </c>
      <c r="R620" s="3"/>
      <c r="S620" s="3"/>
      <c r="T620" s="512"/>
      <c r="U620" s="512"/>
      <c r="V620" s="349"/>
      <c r="W620" s="513"/>
      <c r="X620" s="512"/>
    </row>
    <row r="621" spans="1:24" ht="15">
      <c r="A621" s="28" t="s">
        <v>914</v>
      </c>
      <c r="B621" s="278" t="s">
        <v>2040</v>
      </c>
      <c r="C621" s="3"/>
      <c r="D621" s="3"/>
      <c r="E621" s="9" t="s">
        <v>280</v>
      </c>
      <c r="F621" s="9" t="s">
        <v>280</v>
      </c>
      <c r="G621" s="9" t="s">
        <v>280</v>
      </c>
      <c r="H621" s="9" t="s">
        <v>280</v>
      </c>
      <c r="I621" s="9" t="s">
        <v>280</v>
      </c>
      <c r="J621" s="9" t="s">
        <v>280</v>
      </c>
      <c r="K621" s="9">
        <v>271.5</v>
      </c>
      <c r="L621" s="524">
        <v>419.20000000000027</v>
      </c>
      <c r="N621" s="67">
        <f>SUM(E621:L621)</f>
        <v>690.70000000000027</v>
      </c>
      <c r="P621" t="s">
        <v>294</v>
      </c>
      <c r="T621" s="512"/>
      <c r="U621" s="512"/>
      <c r="V621" s="349"/>
      <c r="W621" s="513"/>
      <c r="X621" s="512"/>
    </row>
    <row r="622" spans="1:24" ht="15">
      <c r="A622" s="28" t="s">
        <v>915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280</v>
      </c>
      <c r="K622" s="9" t="s">
        <v>280</v>
      </c>
      <c r="L622" s="9" t="s">
        <v>280</v>
      </c>
      <c r="N622" s="67">
        <f>SUM(E622:L622)</f>
        <v>661.10000000000014</v>
      </c>
      <c r="R622" s="3"/>
      <c r="S622" s="3"/>
      <c r="T622" s="515"/>
      <c r="U622" s="512"/>
      <c r="V622" s="349"/>
      <c r="W622" s="513"/>
      <c r="X622" s="512"/>
    </row>
    <row r="623" spans="1:24" ht="15">
      <c r="A623" s="28" t="s">
        <v>916</v>
      </c>
      <c r="B623" s="278" t="s">
        <v>2038</v>
      </c>
      <c r="C623" s="3"/>
      <c r="D623" s="3"/>
      <c r="E623" s="9" t="s">
        <v>280</v>
      </c>
      <c r="F623" s="9" t="s">
        <v>280</v>
      </c>
      <c r="G623" s="9" t="s">
        <v>280</v>
      </c>
      <c r="H623" s="9" t="s">
        <v>280</v>
      </c>
      <c r="I623" s="9" t="s">
        <v>280</v>
      </c>
      <c r="J623" s="9" t="s">
        <v>280</v>
      </c>
      <c r="K623" s="9">
        <v>354</v>
      </c>
      <c r="L623" s="514">
        <v>288.20000000000027</v>
      </c>
      <c r="N623" s="67">
        <f>SUM(E623:L623)</f>
        <v>642.20000000000027</v>
      </c>
      <c r="T623" s="515"/>
      <c r="U623" s="512"/>
      <c r="V623" s="349"/>
      <c r="W623" s="513"/>
      <c r="X623" s="512"/>
    </row>
    <row r="624" spans="1:24" ht="15">
      <c r="A624" s="28" t="s">
        <v>917</v>
      </c>
      <c r="B624" s="278" t="s">
        <v>2045</v>
      </c>
      <c r="C624" s="3"/>
      <c r="D624" s="3"/>
      <c r="E624" s="9" t="s">
        <v>280</v>
      </c>
      <c r="F624" s="9" t="s">
        <v>280</v>
      </c>
      <c r="G624" s="9" t="s">
        <v>280</v>
      </c>
      <c r="H624" s="9" t="s">
        <v>280</v>
      </c>
      <c r="I624" s="9" t="s">
        <v>280</v>
      </c>
      <c r="J624" s="9" t="s">
        <v>280</v>
      </c>
      <c r="K624" s="9">
        <v>393.50000000000045</v>
      </c>
      <c r="L624" s="514">
        <v>247.50000000000045</v>
      </c>
      <c r="N624" s="67">
        <f>SUM(E624:L624)</f>
        <v>641.00000000000091</v>
      </c>
      <c r="T624" s="512"/>
      <c r="U624" s="512"/>
      <c r="V624" s="362"/>
      <c r="W624" s="513"/>
      <c r="X624" s="512"/>
    </row>
    <row r="625" spans="1:24" ht="15">
      <c r="A625" s="28" t="s">
        <v>918</v>
      </c>
      <c r="B625" s="278" t="s">
        <v>2041</v>
      </c>
      <c r="C625" s="3"/>
      <c r="D625" s="3"/>
      <c r="E625" s="9" t="s">
        <v>280</v>
      </c>
      <c r="F625" s="9" t="s">
        <v>280</v>
      </c>
      <c r="G625" s="9" t="s">
        <v>280</v>
      </c>
      <c r="H625" s="9" t="s">
        <v>280</v>
      </c>
      <c r="I625" s="9" t="s">
        <v>280</v>
      </c>
      <c r="J625" s="9" t="s">
        <v>280</v>
      </c>
      <c r="K625" s="214">
        <v>554.00000000000045</v>
      </c>
      <c r="L625" s="514">
        <v>81.699999999999363</v>
      </c>
      <c r="N625" s="67">
        <f>SUM(E625:L625)</f>
        <v>635.69999999999982</v>
      </c>
      <c r="P625" t="s">
        <v>283</v>
      </c>
      <c r="S625" s="216" t="s">
        <v>1763</v>
      </c>
      <c r="T625" s="512"/>
      <c r="U625" s="512"/>
      <c r="V625" s="349"/>
      <c r="W625" s="513"/>
      <c r="X625" s="512"/>
    </row>
    <row r="626" spans="1:24" ht="15">
      <c r="A626" s="28" t="s">
        <v>919</v>
      </c>
      <c r="B626" s="278" t="s">
        <v>2068</v>
      </c>
      <c r="C626" s="3"/>
      <c r="D626" s="3"/>
      <c r="E626" s="9" t="s">
        <v>280</v>
      </c>
      <c r="F626" s="9" t="s">
        <v>280</v>
      </c>
      <c r="G626" s="9" t="s">
        <v>280</v>
      </c>
      <c r="H626" s="9" t="s">
        <v>280</v>
      </c>
      <c r="I626" s="9" t="s">
        <v>280</v>
      </c>
      <c r="J626" s="9" t="s">
        <v>280</v>
      </c>
      <c r="K626" s="9">
        <v>205.5</v>
      </c>
      <c r="L626" s="524">
        <v>417.99999999999977</v>
      </c>
      <c r="N626" s="67">
        <f>SUM(E626:L626)</f>
        <v>623.49999999999977</v>
      </c>
      <c r="P626" t="s">
        <v>289</v>
      </c>
      <c r="T626" s="512"/>
      <c r="U626" s="512"/>
      <c r="V626" s="362"/>
      <c r="W626" s="513"/>
      <c r="X626" s="512"/>
    </row>
    <row r="627" spans="1:24" ht="15">
      <c r="A627" s="28" t="s">
        <v>920</v>
      </c>
      <c r="B627" s="278" t="s">
        <v>2019</v>
      </c>
      <c r="E627" s="9" t="s">
        <v>280</v>
      </c>
      <c r="F627" s="9" t="s">
        <v>280</v>
      </c>
      <c r="G627" s="9" t="s">
        <v>280</v>
      </c>
      <c r="H627" s="9" t="s">
        <v>280</v>
      </c>
      <c r="I627" s="9" t="s">
        <v>280</v>
      </c>
      <c r="J627" s="9">
        <v>580.99999999999977</v>
      </c>
      <c r="K627" s="9" t="s">
        <v>280</v>
      </c>
      <c r="L627" s="9" t="s">
        <v>280</v>
      </c>
      <c r="N627" s="67">
        <f>SUM(E627:L627)</f>
        <v>580.99999999999977</v>
      </c>
      <c r="T627" s="515"/>
      <c r="U627" s="512"/>
      <c r="V627" s="349"/>
      <c r="W627" s="513"/>
      <c r="X627" s="512"/>
    </row>
    <row r="628" spans="1:24" ht="15">
      <c r="A628" s="28" t="s">
        <v>921</v>
      </c>
      <c r="B628" s="278" t="s">
        <v>4565</v>
      </c>
      <c r="C628" s="3"/>
      <c r="D628" s="3"/>
      <c r="E628" s="9" t="s">
        <v>280</v>
      </c>
      <c r="F628" s="9" t="s">
        <v>280</v>
      </c>
      <c r="G628" s="9" t="s">
        <v>280</v>
      </c>
      <c r="H628" s="9" t="s">
        <v>280</v>
      </c>
      <c r="I628" s="9" t="s">
        <v>280</v>
      </c>
      <c r="J628" s="9" t="s">
        <v>280</v>
      </c>
      <c r="K628" s="9">
        <v>377.49999999999977</v>
      </c>
      <c r="L628" s="514">
        <v>193.49999999999955</v>
      </c>
      <c r="N628" s="67">
        <f>SUM(E628:L628)</f>
        <v>570.99999999999932</v>
      </c>
      <c r="T628" s="512"/>
      <c r="U628" s="512"/>
      <c r="V628" s="362"/>
      <c r="W628" s="513"/>
      <c r="X628" s="512"/>
    </row>
    <row r="629" spans="1:24" ht="15">
      <c r="A629" s="28" t="s">
        <v>922</v>
      </c>
      <c r="B629" s="278" t="s">
        <v>2042</v>
      </c>
      <c r="C629" s="3"/>
      <c r="D629" s="3"/>
      <c r="E629" s="9" t="s">
        <v>280</v>
      </c>
      <c r="F629" s="9" t="s">
        <v>280</v>
      </c>
      <c r="G629" s="9" t="s">
        <v>280</v>
      </c>
      <c r="H629" s="9" t="s">
        <v>280</v>
      </c>
      <c r="I629" s="9" t="s">
        <v>280</v>
      </c>
      <c r="J629" s="9" t="s">
        <v>280</v>
      </c>
      <c r="K629" s="9">
        <v>298.99999999999932</v>
      </c>
      <c r="L629" s="514">
        <v>222.00000000000091</v>
      </c>
      <c r="N629" s="67">
        <f>SUM(E629:L629)</f>
        <v>521.00000000000023</v>
      </c>
      <c r="T629" s="515"/>
      <c r="U629" s="512"/>
      <c r="V629" s="350"/>
      <c r="W629" s="513"/>
      <c r="X629" s="512"/>
    </row>
    <row r="630" spans="1:24" ht="15">
      <c r="A630" s="28" t="s">
        <v>923</v>
      </c>
      <c r="B630" s="63" t="s">
        <v>178</v>
      </c>
      <c r="E630" s="9">
        <v>110.24999999999977</v>
      </c>
      <c r="F630" s="214">
        <v>403.10000000000036</v>
      </c>
      <c r="G630" s="9" t="s">
        <v>280</v>
      </c>
      <c r="H630" s="9" t="s">
        <v>280</v>
      </c>
      <c r="I630" s="9" t="s">
        <v>280</v>
      </c>
      <c r="J630" s="9" t="s">
        <v>280</v>
      </c>
      <c r="K630" s="9" t="s">
        <v>280</v>
      </c>
      <c r="L630" s="9" t="s">
        <v>280</v>
      </c>
      <c r="N630" s="67">
        <f>SUM(E630:L630)</f>
        <v>513.35000000000014</v>
      </c>
      <c r="P630" t="s">
        <v>283</v>
      </c>
      <c r="R630" s="3"/>
      <c r="S630" s="3" t="s">
        <v>1763</v>
      </c>
      <c r="T630" s="512"/>
      <c r="U630" s="512"/>
      <c r="V630" s="349"/>
      <c r="W630" s="513"/>
      <c r="X630" s="512"/>
    </row>
    <row r="631" spans="1:24" ht="15">
      <c r="A631" s="28" t="s">
        <v>924</v>
      </c>
      <c r="B631" s="63" t="s">
        <v>3412</v>
      </c>
      <c r="E631" s="9" t="s">
        <v>280</v>
      </c>
      <c r="F631" s="9" t="s">
        <v>280</v>
      </c>
      <c r="G631" s="9" t="s">
        <v>280</v>
      </c>
      <c r="H631" s="9" t="s">
        <v>280</v>
      </c>
      <c r="I631" s="9" t="s">
        <v>280</v>
      </c>
      <c r="J631" s="9" t="s">
        <v>280</v>
      </c>
      <c r="K631" s="9" t="s">
        <v>280</v>
      </c>
      <c r="L631" s="524">
        <v>441.90000000000055</v>
      </c>
      <c r="N631" s="67">
        <f>SUM(E631:L631)</f>
        <v>441.90000000000055</v>
      </c>
      <c r="P631" t="s">
        <v>286</v>
      </c>
      <c r="T631" s="512"/>
      <c r="U631" s="512"/>
      <c r="V631" s="362"/>
      <c r="W631" s="513"/>
      <c r="X631" s="512"/>
    </row>
    <row r="632" spans="1:24" ht="15">
      <c r="A632" s="28" t="s">
        <v>925</v>
      </c>
      <c r="B632" s="278" t="s">
        <v>2172</v>
      </c>
      <c r="C632" s="3"/>
      <c r="D632" s="3"/>
      <c r="E632" s="9" t="s">
        <v>280</v>
      </c>
      <c r="F632" s="9" t="s">
        <v>280</v>
      </c>
      <c r="G632" s="9" t="s">
        <v>280</v>
      </c>
      <c r="H632" s="9" t="s">
        <v>280</v>
      </c>
      <c r="I632" s="9" t="s">
        <v>280</v>
      </c>
      <c r="J632" s="9" t="s">
        <v>280</v>
      </c>
      <c r="K632" s="9">
        <v>200.09999999999991</v>
      </c>
      <c r="L632" s="514">
        <v>224.49999999999955</v>
      </c>
      <c r="N632" s="67">
        <f>SUM(E632:L632)</f>
        <v>424.59999999999945</v>
      </c>
      <c r="T632" s="512"/>
      <c r="U632" s="512"/>
      <c r="V632" s="349"/>
      <c r="W632" s="513"/>
      <c r="X632" s="512"/>
    </row>
    <row r="633" spans="1:24" ht="15">
      <c r="A633" s="28" t="s">
        <v>926</v>
      </c>
      <c r="B633" s="63" t="s">
        <v>3400</v>
      </c>
      <c r="C633" s="3"/>
      <c r="D633" s="3"/>
      <c r="E633" s="9" t="s">
        <v>280</v>
      </c>
      <c r="F633" s="9" t="s">
        <v>280</v>
      </c>
      <c r="G633" s="9" t="s">
        <v>280</v>
      </c>
      <c r="H633" s="9" t="s">
        <v>280</v>
      </c>
      <c r="I633" s="9" t="s">
        <v>280</v>
      </c>
      <c r="J633" s="9" t="s">
        <v>280</v>
      </c>
      <c r="K633" s="9" t="s">
        <v>280</v>
      </c>
      <c r="L633" s="524">
        <v>420.49999999999955</v>
      </c>
      <c r="N633" s="67">
        <f>SUM(E633:L633)</f>
        <v>420.49999999999955</v>
      </c>
      <c r="P633" t="s">
        <v>299</v>
      </c>
      <c r="T633" s="512"/>
      <c r="U633" s="512"/>
      <c r="V633" s="350"/>
      <c r="W633" s="513"/>
      <c r="X633" s="512"/>
    </row>
    <row r="634" spans="1:24" ht="15">
      <c r="A634" s="28" t="s">
        <v>927</v>
      </c>
      <c r="B634" s="63" t="s">
        <v>745</v>
      </c>
      <c r="E634" s="9" t="s">
        <v>280</v>
      </c>
      <c r="F634" s="9" t="s">
        <v>280</v>
      </c>
      <c r="G634" s="9" t="s">
        <v>280</v>
      </c>
      <c r="H634" s="9">
        <v>204.69999999999891</v>
      </c>
      <c r="I634" s="9">
        <v>205.19999999999982</v>
      </c>
      <c r="J634" s="9" t="s">
        <v>280</v>
      </c>
      <c r="K634" s="9" t="s">
        <v>280</v>
      </c>
      <c r="L634" s="9" t="s">
        <v>280</v>
      </c>
      <c r="N634" s="67">
        <f>SUM(E634:L634)</f>
        <v>409.89999999999873</v>
      </c>
      <c r="T634" s="512"/>
      <c r="U634" s="512"/>
      <c r="V634" s="349"/>
      <c r="W634" s="513"/>
      <c r="X634" s="512"/>
    </row>
    <row r="635" spans="1:24" ht="15">
      <c r="A635" s="28" t="s">
        <v>928</v>
      </c>
      <c r="B635" s="63" t="s">
        <v>3414</v>
      </c>
      <c r="C635" s="3"/>
      <c r="D635" s="3"/>
      <c r="E635" s="9" t="s">
        <v>280</v>
      </c>
      <c r="F635" s="9" t="s">
        <v>280</v>
      </c>
      <c r="G635" s="9" t="s">
        <v>280</v>
      </c>
      <c r="H635" s="9" t="s">
        <v>280</v>
      </c>
      <c r="I635" s="9" t="s">
        <v>280</v>
      </c>
      <c r="J635" s="9" t="s">
        <v>280</v>
      </c>
      <c r="K635" s="9" t="s">
        <v>280</v>
      </c>
      <c r="L635" s="524">
        <v>406.10000000000036</v>
      </c>
      <c r="N635" s="67">
        <f>SUM(E635:L635)</f>
        <v>406.10000000000036</v>
      </c>
      <c r="P635" t="s">
        <v>295</v>
      </c>
      <c r="T635" s="516"/>
      <c r="U635" s="512"/>
      <c r="V635" s="349"/>
      <c r="W635" s="513"/>
      <c r="X635" s="512"/>
    </row>
    <row r="636" spans="1:24" ht="15">
      <c r="A636" s="28" t="s">
        <v>929</v>
      </c>
      <c r="B636" s="278" t="s">
        <v>2067</v>
      </c>
      <c r="C636" s="3"/>
      <c r="D636" s="3"/>
      <c r="E636" s="9" t="s">
        <v>280</v>
      </c>
      <c r="F636" s="9" t="s">
        <v>280</v>
      </c>
      <c r="G636" s="9" t="s">
        <v>280</v>
      </c>
      <c r="H636" s="9" t="s">
        <v>280</v>
      </c>
      <c r="I636" s="9" t="s">
        <v>280</v>
      </c>
      <c r="J636" s="9" t="s">
        <v>280</v>
      </c>
      <c r="K636" s="9">
        <v>288.30000000000041</v>
      </c>
      <c r="L636" s="514">
        <v>98.399999999999864</v>
      </c>
      <c r="N636" s="67">
        <f>SUM(E636:L636)</f>
        <v>386.70000000000027</v>
      </c>
      <c r="T636" s="515"/>
      <c r="U636" s="512"/>
      <c r="V636" s="349"/>
      <c r="W636" s="513"/>
      <c r="X636" s="512"/>
    </row>
    <row r="637" spans="1:24" ht="15">
      <c r="A637" s="28" t="s">
        <v>930</v>
      </c>
      <c r="B637" s="63" t="s">
        <v>3413</v>
      </c>
      <c r="C637" s="3"/>
      <c r="D637" s="3"/>
      <c r="E637" s="9" t="s">
        <v>280</v>
      </c>
      <c r="F637" s="9" t="s">
        <v>280</v>
      </c>
      <c r="G637" s="9" t="s">
        <v>280</v>
      </c>
      <c r="H637" s="9" t="s">
        <v>280</v>
      </c>
      <c r="I637" s="9" t="s">
        <v>280</v>
      </c>
      <c r="J637" s="9" t="s">
        <v>280</v>
      </c>
      <c r="K637" s="9" t="s">
        <v>280</v>
      </c>
      <c r="L637" s="514">
        <v>383.20000000000027</v>
      </c>
      <c r="N637" s="67">
        <f>SUM(E637:L637)</f>
        <v>383.20000000000027</v>
      </c>
      <c r="T637" s="225"/>
      <c r="U637" s="512"/>
      <c r="V637" s="349"/>
      <c r="W637" s="513"/>
      <c r="X637" s="512"/>
    </row>
    <row r="638" spans="1:24" ht="15">
      <c r="A638" s="28" t="s">
        <v>931</v>
      </c>
      <c r="B638" s="63" t="s">
        <v>180</v>
      </c>
      <c r="C638" s="3"/>
      <c r="D638" s="3"/>
      <c r="E638" s="9" t="s">
        <v>280</v>
      </c>
      <c r="F638" s="9" t="s">
        <v>280</v>
      </c>
      <c r="G638" s="9" t="s">
        <v>280</v>
      </c>
      <c r="H638" s="9" t="s">
        <v>280</v>
      </c>
      <c r="I638" s="9" t="s">
        <v>280</v>
      </c>
      <c r="J638" s="9" t="s">
        <v>280</v>
      </c>
      <c r="K638" s="9" t="s">
        <v>280</v>
      </c>
      <c r="L638" s="514">
        <v>383.10000000000036</v>
      </c>
      <c r="N638" s="67">
        <f>SUM(E638:L638)</f>
        <v>383.10000000000036</v>
      </c>
      <c r="T638" s="515"/>
      <c r="U638" s="512"/>
      <c r="V638" s="349"/>
      <c r="W638" s="513"/>
      <c r="X638" s="512"/>
    </row>
    <row r="639" spans="1:24" ht="15">
      <c r="A639" s="28" t="s">
        <v>932</v>
      </c>
      <c r="B639" s="278" t="s">
        <v>2039</v>
      </c>
      <c r="C639" s="3"/>
      <c r="D639" s="3"/>
      <c r="E639" s="9" t="s">
        <v>280</v>
      </c>
      <c r="F639" s="9" t="s">
        <v>280</v>
      </c>
      <c r="G639" s="9" t="s">
        <v>280</v>
      </c>
      <c r="H639" s="9" t="s">
        <v>280</v>
      </c>
      <c r="I639" s="9" t="s">
        <v>280</v>
      </c>
      <c r="J639" s="9" t="s">
        <v>280</v>
      </c>
      <c r="K639" s="9">
        <v>178.79999999999973</v>
      </c>
      <c r="L639" s="514">
        <v>202.5</v>
      </c>
      <c r="N639" s="67">
        <f>SUM(E639:L639)</f>
        <v>381.29999999999973</v>
      </c>
      <c r="T639" s="512"/>
      <c r="U639" s="512"/>
      <c r="V639" s="362"/>
      <c r="W639" s="513"/>
      <c r="X639" s="512"/>
    </row>
    <row r="640" spans="1:24" ht="15">
      <c r="A640" s="28" t="s">
        <v>933</v>
      </c>
      <c r="B640" s="63" t="s">
        <v>3430</v>
      </c>
      <c r="C640" s="3"/>
      <c r="D640" s="3"/>
      <c r="E640" s="9" t="s">
        <v>280</v>
      </c>
      <c r="F640" s="9" t="s">
        <v>280</v>
      </c>
      <c r="G640" s="9" t="s">
        <v>280</v>
      </c>
      <c r="H640" s="9" t="s">
        <v>280</v>
      </c>
      <c r="I640" s="9" t="s">
        <v>280</v>
      </c>
      <c r="J640" s="9" t="s">
        <v>280</v>
      </c>
      <c r="K640" s="9" t="s">
        <v>280</v>
      </c>
      <c r="L640" s="514">
        <v>378.20000000000027</v>
      </c>
      <c r="N640" s="67">
        <f>SUM(E640:L640)</f>
        <v>378.20000000000027</v>
      </c>
      <c r="T640" s="512"/>
      <c r="U640" s="512"/>
      <c r="V640" s="362"/>
      <c r="W640" s="513"/>
      <c r="X640" s="512"/>
    </row>
    <row r="641" spans="1:24" ht="15">
      <c r="A641" s="28" t="s">
        <v>934</v>
      </c>
      <c r="B641" s="229" t="s">
        <v>1663</v>
      </c>
      <c r="C641" s="3"/>
      <c r="D641" s="3"/>
      <c r="E641" s="9" t="s">
        <v>280</v>
      </c>
      <c r="F641" s="9" t="s">
        <v>280</v>
      </c>
      <c r="G641" s="9" t="s">
        <v>280</v>
      </c>
      <c r="H641" s="9" t="s">
        <v>280</v>
      </c>
      <c r="I641" s="217">
        <v>371.00000000000045</v>
      </c>
      <c r="J641" s="9" t="s">
        <v>280</v>
      </c>
      <c r="K641" s="9" t="s">
        <v>280</v>
      </c>
      <c r="L641" s="9" t="s">
        <v>280</v>
      </c>
      <c r="N641" s="67">
        <f>SUM(E641:L641)</f>
        <v>371.00000000000045</v>
      </c>
      <c r="P641" t="s">
        <v>290</v>
      </c>
      <c r="T641" s="225"/>
      <c r="U641" s="512"/>
      <c r="V641" s="349"/>
      <c r="W641" s="513"/>
      <c r="X641" s="512"/>
    </row>
    <row r="642" spans="1:24" ht="15">
      <c r="A642" s="28" t="s">
        <v>935</v>
      </c>
      <c r="B642" s="63" t="s">
        <v>3416</v>
      </c>
      <c r="C642" s="3"/>
      <c r="D642" s="3"/>
      <c r="E642" s="9" t="s">
        <v>280</v>
      </c>
      <c r="F642" s="9" t="s">
        <v>280</v>
      </c>
      <c r="G642" s="9" t="s">
        <v>280</v>
      </c>
      <c r="H642" s="9" t="s">
        <v>280</v>
      </c>
      <c r="I642" s="9" t="s">
        <v>280</v>
      </c>
      <c r="J642" s="9" t="s">
        <v>280</v>
      </c>
      <c r="K642" s="9" t="s">
        <v>280</v>
      </c>
      <c r="L642" s="514">
        <v>370.29999999999927</v>
      </c>
      <c r="N642" s="67">
        <f>SUM(E642:L642)</f>
        <v>370.29999999999927</v>
      </c>
      <c r="T642" s="516"/>
      <c r="U642" s="512"/>
      <c r="V642" s="349"/>
      <c r="W642" s="513"/>
      <c r="X642" s="512"/>
    </row>
    <row r="643" spans="1:24" ht="15">
      <c r="A643" s="28" t="s">
        <v>936</v>
      </c>
      <c r="B643" s="63" t="s">
        <v>164</v>
      </c>
      <c r="E643" s="9" t="s">
        <v>280</v>
      </c>
      <c r="F643" s="9" t="s">
        <v>280</v>
      </c>
      <c r="G643" s="217">
        <v>368.40000000000009</v>
      </c>
      <c r="H643" s="9" t="s">
        <v>280</v>
      </c>
      <c r="I643" s="9" t="s">
        <v>280</v>
      </c>
      <c r="J643" s="9" t="s">
        <v>280</v>
      </c>
      <c r="K643" s="9" t="s">
        <v>280</v>
      </c>
      <c r="L643" s="9" t="s">
        <v>280</v>
      </c>
      <c r="N643" s="67">
        <f>SUM(E643:L643)</f>
        <v>368.40000000000009</v>
      </c>
      <c r="P643" t="s">
        <v>286</v>
      </c>
      <c r="T643" s="512"/>
      <c r="U643" s="512"/>
      <c r="V643" s="349"/>
      <c r="W643" s="513"/>
      <c r="X643" s="512"/>
    </row>
    <row r="644" spans="1:24" ht="15">
      <c r="A644" s="28" t="s">
        <v>937</v>
      </c>
      <c r="B644" s="63" t="s">
        <v>3402</v>
      </c>
      <c r="C644" s="3"/>
      <c r="D644" s="3"/>
      <c r="E644" s="9" t="s">
        <v>280</v>
      </c>
      <c r="F644" s="9" t="s">
        <v>280</v>
      </c>
      <c r="G644" s="9" t="s">
        <v>280</v>
      </c>
      <c r="H644" s="9" t="s">
        <v>280</v>
      </c>
      <c r="I644" s="9" t="s">
        <v>280</v>
      </c>
      <c r="J644" s="9" t="s">
        <v>280</v>
      </c>
      <c r="K644" s="9" t="s">
        <v>280</v>
      </c>
      <c r="L644" s="514">
        <v>317.39999999999964</v>
      </c>
      <c r="N644" s="67">
        <f>SUM(E644:L644)</f>
        <v>317.39999999999964</v>
      </c>
      <c r="T644" s="515"/>
      <c r="U644" s="512"/>
      <c r="V644" s="350"/>
      <c r="W644" s="513"/>
      <c r="X644" s="512"/>
    </row>
    <row r="645" spans="1:24" ht="15">
      <c r="A645" s="28" t="s">
        <v>938</v>
      </c>
      <c r="B645" s="63" t="s">
        <v>3428</v>
      </c>
      <c r="E645" s="9" t="s">
        <v>280</v>
      </c>
      <c r="F645" s="9" t="s">
        <v>280</v>
      </c>
      <c r="G645" s="9" t="s">
        <v>280</v>
      </c>
      <c r="H645" s="9" t="s">
        <v>280</v>
      </c>
      <c r="I645" s="9" t="s">
        <v>280</v>
      </c>
      <c r="J645" s="9" t="s">
        <v>280</v>
      </c>
      <c r="K645" s="9" t="s">
        <v>280</v>
      </c>
      <c r="L645" s="514">
        <v>314.59999999999945</v>
      </c>
      <c r="N645" s="67">
        <f>SUM(E645:L645)</f>
        <v>314.59999999999945</v>
      </c>
      <c r="T645" s="515"/>
      <c r="U645" s="512"/>
      <c r="V645" s="349"/>
      <c r="W645" s="513"/>
      <c r="X645" s="512"/>
    </row>
    <row r="646" spans="1:24" ht="15.75">
      <c r="A646" s="28" t="s">
        <v>2517</v>
      </c>
      <c r="B646" s="225" t="s">
        <v>1646</v>
      </c>
      <c r="C646" s="3"/>
      <c r="D646" s="3"/>
      <c r="E646" s="9" t="s">
        <v>280</v>
      </c>
      <c r="F646" s="9" t="s">
        <v>280</v>
      </c>
      <c r="G646" s="9" t="s">
        <v>280</v>
      </c>
      <c r="H646" s="9" t="s">
        <v>280</v>
      </c>
      <c r="I646" s="9">
        <v>310.69999999999982</v>
      </c>
      <c r="J646" s="9" t="s">
        <v>280</v>
      </c>
      <c r="K646" s="9" t="s">
        <v>280</v>
      </c>
      <c r="L646" s="9" t="s">
        <v>280</v>
      </c>
      <c r="N646" s="67">
        <f>SUM(E646:L646)</f>
        <v>310.69999999999982</v>
      </c>
      <c r="T646" s="82"/>
      <c r="U646" s="3"/>
      <c r="V646" s="79"/>
      <c r="W646" s="75"/>
    </row>
    <row r="647" spans="1:24" ht="15.75">
      <c r="A647" s="28" t="s">
        <v>3346</v>
      </c>
      <c r="B647" s="278" t="s">
        <v>2044</v>
      </c>
      <c r="C647" s="3"/>
      <c r="D647" s="3"/>
      <c r="E647" s="9" t="s">
        <v>280</v>
      </c>
      <c r="F647" s="9" t="s">
        <v>280</v>
      </c>
      <c r="G647" s="9" t="s">
        <v>280</v>
      </c>
      <c r="H647" s="9" t="s">
        <v>280</v>
      </c>
      <c r="I647" s="9" t="s">
        <v>280</v>
      </c>
      <c r="J647" s="9" t="s">
        <v>280</v>
      </c>
      <c r="K647" s="9">
        <v>305.20000000000073</v>
      </c>
      <c r="L647" s="9" t="s">
        <v>280</v>
      </c>
      <c r="N647" s="67">
        <f>SUM(E647:L647)</f>
        <v>305.20000000000073</v>
      </c>
      <c r="T647" s="82"/>
      <c r="U647" s="3"/>
      <c r="V647" s="79"/>
      <c r="W647" s="75"/>
    </row>
    <row r="648" spans="1:24" ht="15.75">
      <c r="A648" s="28" t="s">
        <v>3347</v>
      </c>
      <c r="B648" s="63" t="s">
        <v>3410</v>
      </c>
      <c r="C648" s="3"/>
      <c r="D648" s="3"/>
      <c r="E648" s="9" t="s">
        <v>280</v>
      </c>
      <c r="F648" s="9" t="s">
        <v>280</v>
      </c>
      <c r="G648" s="9" t="s">
        <v>280</v>
      </c>
      <c r="H648" s="9" t="s">
        <v>280</v>
      </c>
      <c r="I648" s="9" t="s">
        <v>280</v>
      </c>
      <c r="J648" s="9" t="s">
        <v>280</v>
      </c>
      <c r="K648" s="9" t="s">
        <v>280</v>
      </c>
      <c r="L648" s="514">
        <v>292.49999999999955</v>
      </c>
      <c r="N648" s="67">
        <f>SUM(E648:L648)</f>
        <v>292.49999999999955</v>
      </c>
      <c r="T648" s="82"/>
      <c r="U648" s="3"/>
      <c r="V648" s="79"/>
      <c r="W648" s="75"/>
    </row>
    <row r="649" spans="1:24" ht="15.75">
      <c r="A649" s="28" t="s">
        <v>3348</v>
      </c>
      <c r="B649" s="63" t="s">
        <v>3429</v>
      </c>
      <c r="C649" s="3"/>
      <c r="D649" s="3"/>
      <c r="E649" s="9" t="s">
        <v>280</v>
      </c>
      <c r="F649" s="9" t="s">
        <v>280</v>
      </c>
      <c r="G649" s="9" t="s">
        <v>280</v>
      </c>
      <c r="H649" s="9" t="s">
        <v>280</v>
      </c>
      <c r="I649" s="9" t="s">
        <v>280</v>
      </c>
      <c r="J649" s="9" t="s">
        <v>280</v>
      </c>
      <c r="K649" s="9" t="s">
        <v>280</v>
      </c>
      <c r="L649" s="514">
        <v>286.50000000000045</v>
      </c>
      <c r="N649" s="67">
        <f>SUM(E649:L649)</f>
        <v>286.50000000000045</v>
      </c>
      <c r="T649" s="82"/>
      <c r="U649" s="3"/>
      <c r="V649" s="79"/>
      <c r="W649" s="75"/>
    </row>
    <row r="650" spans="1:24" ht="15.75">
      <c r="A650" s="28" t="s">
        <v>3349</v>
      </c>
      <c r="B650" s="63" t="s">
        <v>3405</v>
      </c>
      <c r="C650" s="3"/>
      <c r="D650" s="3"/>
      <c r="E650" s="9" t="s">
        <v>280</v>
      </c>
      <c r="F650" s="9" t="s">
        <v>280</v>
      </c>
      <c r="G650" s="9" t="s">
        <v>280</v>
      </c>
      <c r="H650" s="9" t="s">
        <v>280</v>
      </c>
      <c r="I650" s="9" t="s">
        <v>280</v>
      </c>
      <c r="J650" s="9" t="s">
        <v>280</v>
      </c>
      <c r="K650" s="9" t="s">
        <v>280</v>
      </c>
      <c r="L650" s="514">
        <v>255.50000000000045</v>
      </c>
      <c r="N650" s="67">
        <f>SUM(E650:L650)</f>
        <v>255.50000000000045</v>
      </c>
      <c r="T650" s="82"/>
      <c r="U650" s="3"/>
      <c r="V650" s="79"/>
      <c r="W650" s="75"/>
    </row>
    <row r="651" spans="1:24" ht="15.75">
      <c r="A651" s="28" t="s">
        <v>3350</v>
      </c>
      <c r="B651" s="278" t="s">
        <v>3396</v>
      </c>
      <c r="C651" s="3"/>
      <c r="D651" s="3"/>
      <c r="E651" s="9" t="s">
        <v>280</v>
      </c>
      <c r="F651" s="9" t="s">
        <v>280</v>
      </c>
      <c r="G651" s="9" t="s">
        <v>280</v>
      </c>
      <c r="H651" s="9" t="s">
        <v>280</v>
      </c>
      <c r="I651" s="9" t="s">
        <v>280</v>
      </c>
      <c r="J651" s="9" t="s">
        <v>280</v>
      </c>
      <c r="K651" s="9" t="s">
        <v>280</v>
      </c>
      <c r="L651" s="514">
        <v>249.40000000000009</v>
      </c>
      <c r="N651" s="67">
        <f>SUM(E651:L651)</f>
        <v>249.40000000000009</v>
      </c>
      <c r="T651" s="82"/>
      <c r="U651" s="3"/>
      <c r="V651" s="79"/>
      <c r="W651" s="75"/>
    </row>
    <row r="652" spans="1:24" ht="15.75">
      <c r="A652" s="28" t="s">
        <v>3351</v>
      </c>
      <c r="B652" s="229" t="s">
        <v>1656</v>
      </c>
      <c r="C652" s="3"/>
      <c r="D652" s="3"/>
      <c r="E652" s="9" t="s">
        <v>280</v>
      </c>
      <c r="F652" s="9" t="s">
        <v>280</v>
      </c>
      <c r="G652" s="9" t="s">
        <v>280</v>
      </c>
      <c r="H652" s="9" t="s">
        <v>280</v>
      </c>
      <c r="I652" s="9">
        <v>246.19999999999982</v>
      </c>
      <c r="J652" s="9" t="s">
        <v>280</v>
      </c>
      <c r="K652" s="9" t="s">
        <v>280</v>
      </c>
      <c r="L652" s="9" t="s">
        <v>280</v>
      </c>
      <c r="N652" s="67">
        <f>SUM(E652:L652)</f>
        <v>246.19999999999982</v>
      </c>
      <c r="T652" s="82"/>
      <c r="U652" s="3"/>
      <c r="V652" s="79"/>
      <c r="W652" s="75"/>
    </row>
    <row r="653" spans="1:24" ht="15.75">
      <c r="A653" s="28" t="s">
        <v>3352</v>
      </c>
      <c r="B653" s="63" t="s">
        <v>3417</v>
      </c>
      <c r="C653" s="3"/>
      <c r="D653" s="3"/>
      <c r="E653" s="9" t="s">
        <v>280</v>
      </c>
      <c r="F653" s="9" t="s">
        <v>280</v>
      </c>
      <c r="G653" s="9" t="s">
        <v>280</v>
      </c>
      <c r="H653" s="9" t="s">
        <v>280</v>
      </c>
      <c r="I653" s="9" t="s">
        <v>280</v>
      </c>
      <c r="J653" s="9" t="s">
        <v>280</v>
      </c>
      <c r="K653" s="9" t="s">
        <v>280</v>
      </c>
      <c r="L653" s="514">
        <v>239.69999999999982</v>
      </c>
      <c r="N653" s="67">
        <f>SUM(E653:L653)</f>
        <v>239.69999999999982</v>
      </c>
      <c r="T653" s="82"/>
      <c r="U653" s="3"/>
      <c r="V653" s="79"/>
      <c r="W653" s="75"/>
    </row>
    <row r="654" spans="1:24" ht="15.75">
      <c r="A654" s="28" t="s">
        <v>3353</v>
      </c>
      <c r="B654" s="63" t="s">
        <v>3404</v>
      </c>
      <c r="C654" s="3"/>
      <c r="D654" s="3"/>
      <c r="E654" s="9" t="s">
        <v>280</v>
      </c>
      <c r="F654" s="9" t="s">
        <v>280</v>
      </c>
      <c r="G654" s="9" t="s">
        <v>280</v>
      </c>
      <c r="H654" s="9" t="s">
        <v>280</v>
      </c>
      <c r="I654" s="9" t="s">
        <v>280</v>
      </c>
      <c r="J654" s="9" t="s">
        <v>280</v>
      </c>
      <c r="K654" s="9" t="s">
        <v>280</v>
      </c>
      <c r="L654" s="514">
        <v>236.19999999999936</v>
      </c>
      <c r="N654" s="67">
        <f>SUM(E654:L654)</f>
        <v>236.19999999999936</v>
      </c>
      <c r="T654" s="82"/>
      <c r="U654" s="3"/>
      <c r="V654" s="79"/>
      <c r="W654" s="75"/>
    </row>
    <row r="655" spans="1:24" ht="15.75">
      <c r="A655" s="28" t="s">
        <v>3354</v>
      </c>
      <c r="B655" s="229" t="s">
        <v>1681</v>
      </c>
      <c r="C655" s="3"/>
      <c r="D655" s="3"/>
      <c r="E655" s="9" t="s">
        <v>280</v>
      </c>
      <c r="F655" s="9" t="s">
        <v>280</v>
      </c>
      <c r="G655" s="9" t="s">
        <v>280</v>
      </c>
      <c r="H655" s="9" t="s">
        <v>280</v>
      </c>
      <c r="I655" s="9">
        <v>235</v>
      </c>
      <c r="J655" s="9" t="s">
        <v>280</v>
      </c>
      <c r="K655" s="9" t="s">
        <v>280</v>
      </c>
      <c r="L655" s="9" t="s">
        <v>280</v>
      </c>
      <c r="N655" s="67">
        <f>SUM(E655:L655)</f>
        <v>235</v>
      </c>
      <c r="T655" s="82"/>
      <c r="U655" s="3"/>
      <c r="V655" s="79"/>
      <c r="W655" s="75"/>
    </row>
    <row r="656" spans="1:24" ht="15.75">
      <c r="A656" s="28" t="s">
        <v>3355</v>
      </c>
      <c r="B656" s="278" t="s">
        <v>2043</v>
      </c>
      <c r="C656" s="3"/>
      <c r="D656" s="3"/>
      <c r="E656" s="9" t="s">
        <v>280</v>
      </c>
      <c r="F656" s="9" t="s">
        <v>280</v>
      </c>
      <c r="G656" s="9" t="s">
        <v>280</v>
      </c>
      <c r="H656" s="9" t="s">
        <v>280</v>
      </c>
      <c r="I656" s="9" t="s">
        <v>280</v>
      </c>
      <c r="J656" s="9" t="s">
        <v>280</v>
      </c>
      <c r="K656" s="9">
        <v>225.30000000000041</v>
      </c>
      <c r="L656" s="9" t="s">
        <v>280</v>
      </c>
      <c r="N656" s="67">
        <f>SUM(E656:L656)</f>
        <v>225.30000000000041</v>
      </c>
      <c r="T656" s="82"/>
      <c r="U656" s="3"/>
      <c r="V656" s="79"/>
      <c r="W656" s="75"/>
    </row>
    <row r="657" spans="1:23" ht="15.75">
      <c r="A657" s="28" t="s">
        <v>3356</v>
      </c>
      <c r="B657" s="63" t="s">
        <v>3398</v>
      </c>
      <c r="C657" s="3"/>
      <c r="D657" s="3"/>
      <c r="E657" s="9" t="s">
        <v>280</v>
      </c>
      <c r="F657" s="9" t="s">
        <v>280</v>
      </c>
      <c r="G657" s="9" t="s">
        <v>280</v>
      </c>
      <c r="H657" s="9" t="s">
        <v>280</v>
      </c>
      <c r="I657" s="9" t="s">
        <v>280</v>
      </c>
      <c r="J657" s="9" t="s">
        <v>280</v>
      </c>
      <c r="K657" s="9" t="s">
        <v>280</v>
      </c>
      <c r="L657" s="514">
        <v>211.50000000000045</v>
      </c>
      <c r="N657" s="67">
        <f>SUM(E657:L657)</f>
        <v>211.50000000000045</v>
      </c>
      <c r="T657" s="82"/>
      <c r="U657" s="3"/>
      <c r="V657" s="79"/>
      <c r="W657" s="75"/>
    </row>
    <row r="658" spans="1:23" ht="15.75">
      <c r="A658" s="28" t="s">
        <v>3357</v>
      </c>
      <c r="B658" s="63" t="s">
        <v>785</v>
      </c>
      <c r="E658" s="9" t="s">
        <v>280</v>
      </c>
      <c r="F658" s="9" t="s">
        <v>280</v>
      </c>
      <c r="G658" s="9" t="s">
        <v>280</v>
      </c>
      <c r="H658" s="9">
        <v>207.49999999999955</v>
      </c>
      <c r="I658" s="9" t="s">
        <v>280</v>
      </c>
      <c r="J658" s="9" t="s">
        <v>280</v>
      </c>
      <c r="K658" s="9" t="s">
        <v>280</v>
      </c>
      <c r="L658" s="9" t="s">
        <v>280</v>
      </c>
      <c r="N658" s="67">
        <f>SUM(E658:L658)</f>
        <v>207.49999999999955</v>
      </c>
      <c r="T658" s="82"/>
      <c r="U658" s="3"/>
      <c r="V658" s="79"/>
      <c r="W658" s="75"/>
    </row>
    <row r="659" spans="1:23" ht="15.75">
      <c r="A659" s="28" t="s">
        <v>3358</v>
      </c>
      <c r="B659" s="63" t="s">
        <v>3426</v>
      </c>
      <c r="C659" s="3"/>
      <c r="D659" s="3"/>
      <c r="E659" s="9" t="s">
        <v>280</v>
      </c>
      <c r="F659" s="9" t="s">
        <v>280</v>
      </c>
      <c r="G659" s="9" t="s">
        <v>280</v>
      </c>
      <c r="H659" s="9" t="s">
        <v>280</v>
      </c>
      <c r="I659" s="9" t="s">
        <v>280</v>
      </c>
      <c r="J659" s="9" t="s">
        <v>280</v>
      </c>
      <c r="K659" s="9" t="s">
        <v>280</v>
      </c>
      <c r="L659" s="514">
        <v>207.00000000000045</v>
      </c>
      <c r="N659" s="67">
        <f>SUM(E659:L659)</f>
        <v>207.00000000000045</v>
      </c>
      <c r="T659" s="82"/>
      <c r="U659" s="3"/>
      <c r="V659" s="79"/>
      <c r="W659" s="75"/>
    </row>
    <row r="660" spans="1:23" ht="15.75">
      <c r="A660" s="28" t="s">
        <v>3359</v>
      </c>
      <c r="B660" s="63" t="s">
        <v>3425</v>
      </c>
      <c r="C660" s="3"/>
      <c r="D660" s="3"/>
      <c r="E660" s="9" t="s">
        <v>280</v>
      </c>
      <c r="F660" s="9" t="s">
        <v>280</v>
      </c>
      <c r="G660" s="9" t="s">
        <v>280</v>
      </c>
      <c r="H660" s="9" t="s">
        <v>280</v>
      </c>
      <c r="I660" s="9" t="s">
        <v>280</v>
      </c>
      <c r="J660" s="9" t="s">
        <v>280</v>
      </c>
      <c r="K660" s="9" t="s">
        <v>280</v>
      </c>
      <c r="L660" s="514">
        <v>205.20000000000027</v>
      </c>
      <c r="N660" s="67">
        <f>SUM(E660:L660)</f>
        <v>205.20000000000027</v>
      </c>
      <c r="T660" s="82"/>
      <c r="U660" s="3"/>
      <c r="V660" s="79"/>
      <c r="W660" s="75"/>
    </row>
    <row r="661" spans="1:23" ht="15.75">
      <c r="A661" s="28" t="s">
        <v>3360</v>
      </c>
      <c r="B661" s="63" t="s">
        <v>775</v>
      </c>
      <c r="E661" s="9" t="s">
        <v>280</v>
      </c>
      <c r="F661" s="9" t="s">
        <v>280</v>
      </c>
      <c r="G661" s="9" t="s">
        <v>280</v>
      </c>
      <c r="H661" s="9">
        <v>199.14999999999964</v>
      </c>
      <c r="I661" s="9" t="s">
        <v>280</v>
      </c>
      <c r="J661" s="9" t="s">
        <v>280</v>
      </c>
      <c r="K661" s="9" t="s">
        <v>280</v>
      </c>
      <c r="L661" s="9" t="s">
        <v>280</v>
      </c>
      <c r="N661" s="67">
        <f>SUM(E661:L661)</f>
        <v>199.14999999999964</v>
      </c>
      <c r="T661" s="82"/>
      <c r="U661" s="3"/>
      <c r="V661" s="79"/>
      <c r="W661" s="75"/>
    </row>
    <row r="662" spans="1:23" ht="15.75">
      <c r="A662" s="28" t="s">
        <v>3361</v>
      </c>
      <c r="B662" s="229" t="s">
        <v>1655</v>
      </c>
      <c r="C662" s="3"/>
      <c r="D662" s="3"/>
      <c r="E662" s="9" t="s">
        <v>280</v>
      </c>
      <c r="F662" s="9" t="s">
        <v>280</v>
      </c>
      <c r="G662" s="9" t="s">
        <v>280</v>
      </c>
      <c r="H662" s="9" t="s">
        <v>280</v>
      </c>
      <c r="I662" s="9">
        <v>197.79999999999973</v>
      </c>
      <c r="J662" s="9" t="s">
        <v>280</v>
      </c>
      <c r="K662" s="9" t="s">
        <v>280</v>
      </c>
      <c r="L662" s="9" t="s">
        <v>280</v>
      </c>
      <c r="N662" s="67">
        <f>SUM(E662:L662)</f>
        <v>197.79999999999973</v>
      </c>
      <c r="T662" s="82"/>
      <c r="U662" s="3"/>
      <c r="V662" s="79"/>
      <c r="W662" s="75"/>
    </row>
    <row r="663" spans="1:23" ht="15.75">
      <c r="A663" s="28" t="s">
        <v>3362</v>
      </c>
      <c r="B663" s="63" t="s">
        <v>3406</v>
      </c>
      <c r="C663" s="3"/>
      <c r="D663" s="3"/>
      <c r="E663" s="9" t="s">
        <v>280</v>
      </c>
      <c r="F663" s="9" t="s">
        <v>280</v>
      </c>
      <c r="G663" s="9" t="s">
        <v>280</v>
      </c>
      <c r="H663" s="9" t="s">
        <v>280</v>
      </c>
      <c r="I663" s="9" t="s">
        <v>280</v>
      </c>
      <c r="J663" s="9" t="s">
        <v>280</v>
      </c>
      <c r="K663" s="9" t="s">
        <v>280</v>
      </c>
      <c r="L663" s="514">
        <v>189.599999999999</v>
      </c>
      <c r="N663" s="67">
        <f>SUM(E663:L663)</f>
        <v>189.599999999999</v>
      </c>
      <c r="T663" s="82"/>
      <c r="U663" s="3"/>
      <c r="V663" s="79"/>
      <c r="W663" s="75"/>
    </row>
    <row r="664" spans="1:23" ht="15.75">
      <c r="A664" s="28" t="s">
        <v>3363</v>
      </c>
      <c r="B664" s="63" t="s">
        <v>3403</v>
      </c>
      <c r="C664" s="3"/>
      <c r="D664" s="3"/>
      <c r="E664" s="9" t="s">
        <v>280</v>
      </c>
      <c r="F664" s="9" t="s">
        <v>280</v>
      </c>
      <c r="G664" s="9" t="s">
        <v>280</v>
      </c>
      <c r="H664" s="9" t="s">
        <v>280</v>
      </c>
      <c r="I664" s="9" t="s">
        <v>280</v>
      </c>
      <c r="J664" s="9" t="s">
        <v>280</v>
      </c>
      <c r="K664" s="9" t="s">
        <v>280</v>
      </c>
      <c r="L664" s="514">
        <v>179.09999999999945</v>
      </c>
      <c r="N664" s="67">
        <f>SUM(E664:L664)</f>
        <v>179.09999999999945</v>
      </c>
      <c r="T664" s="82"/>
      <c r="U664" s="3"/>
      <c r="V664" s="79"/>
      <c r="W664" s="75"/>
    </row>
    <row r="665" spans="1:23" ht="15.75">
      <c r="A665" s="28" t="s">
        <v>3364</v>
      </c>
      <c r="B665" s="278" t="s">
        <v>3397</v>
      </c>
      <c r="C665" s="3"/>
      <c r="D665" s="3"/>
      <c r="E665" s="9" t="s">
        <v>280</v>
      </c>
      <c r="F665" s="9" t="s">
        <v>280</v>
      </c>
      <c r="G665" s="9" t="s">
        <v>280</v>
      </c>
      <c r="H665" s="9" t="s">
        <v>280</v>
      </c>
      <c r="I665" s="9" t="s">
        <v>280</v>
      </c>
      <c r="J665" s="9" t="s">
        <v>280</v>
      </c>
      <c r="K665" s="9" t="s">
        <v>280</v>
      </c>
      <c r="L665" s="514">
        <v>170</v>
      </c>
      <c r="N665" s="67">
        <f>SUM(E665:L665)</f>
        <v>170</v>
      </c>
      <c r="T665" s="82"/>
      <c r="U665" s="3"/>
      <c r="V665" s="79"/>
      <c r="W665" s="75"/>
    </row>
    <row r="666" spans="1:23" ht="15.75">
      <c r="A666" s="28" t="s">
        <v>3365</v>
      </c>
      <c r="B666" s="63" t="s">
        <v>179</v>
      </c>
      <c r="E666" s="9">
        <v>112.09999999999991</v>
      </c>
      <c r="F666" s="9" t="s">
        <v>280</v>
      </c>
      <c r="G666" s="9" t="s">
        <v>280</v>
      </c>
      <c r="H666" s="9" t="s">
        <v>280</v>
      </c>
      <c r="I666" s="9" t="s">
        <v>280</v>
      </c>
      <c r="J666" s="9" t="s">
        <v>280</v>
      </c>
      <c r="K666" s="9" t="s">
        <v>280</v>
      </c>
      <c r="L666" s="9" t="s">
        <v>280</v>
      </c>
      <c r="N666" s="67">
        <f>SUM(E666:L666)</f>
        <v>112.09999999999991</v>
      </c>
      <c r="T666" s="82"/>
      <c r="U666" s="3"/>
      <c r="V666" s="79"/>
      <c r="W666" s="75"/>
    </row>
    <row r="667" spans="1:23" ht="15.75">
      <c r="A667" s="28" t="s">
        <v>3366</v>
      </c>
      <c r="B667" s="63" t="s">
        <v>3409</v>
      </c>
      <c r="C667" s="3"/>
      <c r="D667" s="3"/>
      <c r="E667" s="9" t="s">
        <v>280</v>
      </c>
      <c r="F667" s="9" t="s">
        <v>280</v>
      </c>
      <c r="G667" s="9" t="s">
        <v>280</v>
      </c>
      <c r="H667" s="9" t="s">
        <v>280</v>
      </c>
      <c r="I667" s="9" t="s">
        <v>280</v>
      </c>
      <c r="J667" s="9" t="s">
        <v>280</v>
      </c>
      <c r="K667" s="9" t="s">
        <v>280</v>
      </c>
      <c r="L667" s="514">
        <v>97.400000000000091</v>
      </c>
      <c r="N667" s="67">
        <f>SUM(E667:L667)</f>
        <v>97.400000000000091</v>
      </c>
      <c r="T667" s="82"/>
      <c r="U667" s="3"/>
      <c r="V667" s="79"/>
      <c r="W667" s="75"/>
    </row>
    <row r="668" spans="1:23" ht="15.75">
      <c r="A668" s="28" t="s">
        <v>3367</v>
      </c>
      <c r="B668" s="63" t="s">
        <v>3399</v>
      </c>
      <c r="C668" s="3"/>
      <c r="D668" s="3"/>
      <c r="E668" s="9" t="s">
        <v>280</v>
      </c>
      <c r="F668" s="9" t="s">
        <v>280</v>
      </c>
      <c r="G668" s="9" t="s">
        <v>280</v>
      </c>
      <c r="H668" s="9" t="s">
        <v>280</v>
      </c>
      <c r="I668" s="9" t="s">
        <v>280</v>
      </c>
      <c r="J668" s="9" t="s">
        <v>280</v>
      </c>
      <c r="K668" s="9" t="s">
        <v>280</v>
      </c>
      <c r="L668" s="514">
        <v>91.200000000000045</v>
      </c>
      <c r="N668" s="67">
        <f>SUM(E668:L668)</f>
        <v>91.200000000000045</v>
      </c>
      <c r="T668" s="82"/>
      <c r="U668" s="3"/>
      <c r="V668" s="79"/>
      <c r="W668" s="75"/>
    </row>
    <row r="669" spans="1:23" ht="15.75">
      <c r="A669" s="28" t="s">
        <v>3368</v>
      </c>
      <c r="B669" s="63" t="s">
        <v>3407</v>
      </c>
      <c r="E669" s="9" t="s">
        <v>280</v>
      </c>
      <c r="F669" s="9" t="s">
        <v>280</v>
      </c>
      <c r="G669" s="9" t="s">
        <v>280</v>
      </c>
      <c r="H669" s="9" t="s">
        <v>280</v>
      </c>
      <c r="I669" s="9" t="s">
        <v>280</v>
      </c>
      <c r="J669" s="9" t="s">
        <v>280</v>
      </c>
      <c r="K669" s="9" t="s">
        <v>280</v>
      </c>
      <c r="L669" s="514">
        <v>85.399999999999636</v>
      </c>
      <c r="N669" s="67">
        <f>SUM(E669:L669)</f>
        <v>85.399999999999636</v>
      </c>
      <c r="T669" s="82"/>
      <c r="U669" s="3"/>
      <c r="V669" s="79"/>
      <c r="W669" s="75"/>
    </row>
    <row r="670" spans="1:23" ht="15.75">
      <c r="A670" s="28" t="s">
        <v>3369</v>
      </c>
      <c r="B670" s="229" t="s">
        <v>1653</v>
      </c>
      <c r="C670" s="3"/>
      <c r="D670" s="3"/>
      <c r="E670" s="9" t="s">
        <v>280</v>
      </c>
      <c r="F670" s="9" t="s">
        <v>280</v>
      </c>
      <c r="G670" s="9" t="s">
        <v>280</v>
      </c>
      <c r="H670" s="9" t="s">
        <v>280</v>
      </c>
      <c r="I670" s="9">
        <v>63.500000000000455</v>
      </c>
      <c r="J670" s="9" t="s">
        <v>280</v>
      </c>
      <c r="K670" s="9" t="s">
        <v>280</v>
      </c>
      <c r="L670" s="9" t="s">
        <v>280</v>
      </c>
      <c r="N670" s="67">
        <f>SUM(E670:L670)</f>
        <v>63.500000000000455</v>
      </c>
      <c r="T670" s="82"/>
      <c r="U670" s="3"/>
      <c r="V670" s="79"/>
      <c r="W670" s="75"/>
    </row>
    <row r="671" spans="1:23" ht="15.75">
      <c r="A671" s="28" t="s">
        <v>4163</v>
      </c>
      <c r="B671" s="63" t="s">
        <v>3401</v>
      </c>
      <c r="C671" s="3"/>
      <c r="D671" s="3"/>
      <c r="E671" s="9" t="s">
        <v>280</v>
      </c>
      <c r="F671" s="9" t="s">
        <v>280</v>
      </c>
      <c r="G671" s="9" t="s">
        <v>280</v>
      </c>
      <c r="H671" s="9" t="s">
        <v>280</v>
      </c>
      <c r="I671" s="9" t="s">
        <v>280</v>
      </c>
      <c r="J671" s="9" t="s">
        <v>280</v>
      </c>
      <c r="K671" s="9" t="s">
        <v>280</v>
      </c>
      <c r="L671" s="514">
        <v>49.399999999999636</v>
      </c>
      <c r="N671" s="67">
        <f>SUM(E671:L671)</f>
        <v>49.399999999999636</v>
      </c>
      <c r="T671" s="82"/>
      <c r="U671" s="3"/>
      <c r="V671" s="79"/>
      <c r="W671" s="75"/>
    </row>
    <row r="672" spans="1:23" ht="15">
      <c r="A672" s="28" t="s">
        <v>4164</v>
      </c>
      <c r="B672" s="63" t="s">
        <v>3408</v>
      </c>
      <c r="C672" s="3"/>
      <c r="D672" s="3"/>
      <c r="E672" s="9" t="s">
        <v>280</v>
      </c>
      <c r="F672" s="9" t="s">
        <v>280</v>
      </c>
      <c r="G672" s="9" t="s">
        <v>280</v>
      </c>
      <c r="H672" s="9" t="s">
        <v>280</v>
      </c>
      <c r="I672" s="9" t="s">
        <v>280</v>
      </c>
      <c r="J672" s="9" t="s">
        <v>280</v>
      </c>
      <c r="K672" s="9" t="s">
        <v>280</v>
      </c>
      <c r="L672" s="514">
        <v>35.400000000000091</v>
      </c>
      <c r="N672" s="67">
        <f>SUM(E672:L672)</f>
        <v>35.400000000000091</v>
      </c>
    </row>
    <row r="673" spans="1:24" ht="15">
      <c r="A673" s="28" t="s">
        <v>4165</v>
      </c>
      <c r="B673" s="63" t="s">
        <v>3411</v>
      </c>
      <c r="C673" s="3"/>
      <c r="D673" s="3"/>
      <c r="E673" s="9" t="s">
        <v>280</v>
      </c>
      <c r="F673" s="9" t="s">
        <v>280</v>
      </c>
      <c r="G673" s="9" t="s">
        <v>280</v>
      </c>
      <c r="H673" s="9" t="s">
        <v>280</v>
      </c>
      <c r="I673" s="9" t="s">
        <v>280</v>
      </c>
      <c r="J673" s="9" t="s">
        <v>280</v>
      </c>
      <c r="K673" s="9" t="s">
        <v>280</v>
      </c>
      <c r="L673" s="514">
        <v>21</v>
      </c>
      <c r="N673" s="67">
        <f>SUM(E673:L673)</f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514">
        <v>717.80000000000018</v>
      </c>
      <c r="N680" s="67">
        <f>SUM(E680:L680)</f>
        <v>6303.5999999999976</v>
      </c>
      <c r="P680" t="s">
        <v>2472</v>
      </c>
      <c r="S680" t="s">
        <v>1765</v>
      </c>
      <c r="T680" s="512"/>
      <c r="U680" s="512"/>
      <c r="V680" s="362"/>
      <c r="W680" s="513"/>
      <c r="X680" s="512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514">
        <v>942.49999999999955</v>
      </c>
      <c r="N681" s="67">
        <f>SUM(E681:L681)</f>
        <v>5212.9000000000015</v>
      </c>
      <c r="P681" t="s">
        <v>2473</v>
      </c>
      <c r="S681" s="21" t="s">
        <v>2474</v>
      </c>
      <c r="T681" s="515"/>
      <c r="U681" s="512"/>
      <c r="V681" s="349"/>
      <c r="W681" s="513"/>
      <c r="X681" s="512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514">
        <v>784.79999999999973</v>
      </c>
      <c r="N682" s="67">
        <f>SUM(E682:L682)</f>
        <v>5171.2499999999982</v>
      </c>
      <c r="P682" t="s">
        <v>282</v>
      </c>
      <c r="S682" t="s">
        <v>1764</v>
      </c>
      <c r="T682" s="225"/>
      <c r="U682" s="512"/>
      <c r="V682" s="349"/>
      <c r="W682" s="513"/>
      <c r="X682" s="512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514">
        <v>715.29999999999973</v>
      </c>
      <c r="N683" s="67">
        <f>SUM(E683:L683)</f>
        <v>5145.9999999999982</v>
      </c>
      <c r="P683" t="s">
        <v>2566</v>
      </c>
      <c r="S683" s="21" t="s">
        <v>1764</v>
      </c>
      <c r="T683" s="515"/>
      <c r="U683" s="512"/>
      <c r="V683" s="349"/>
      <c r="W683" s="513"/>
      <c r="X683" s="512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524">
        <v>1045.5999999999995</v>
      </c>
      <c r="N684" s="67">
        <f>SUM(E684:L684)</f>
        <v>5130.6999999999989</v>
      </c>
      <c r="P684" t="s">
        <v>5026</v>
      </c>
      <c r="S684" s="21" t="s">
        <v>2474</v>
      </c>
      <c r="T684" s="225"/>
      <c r="U684" s="512"/>
      <c r="V684" s="349"/>
      <c r="W684" s="513"/>
      <c r="X684" s="512"/>
    </row>
    <row r="685" spans="1:24" ht="15">
      <c r="A685" s="28" t="s">
        <v>8</v>
      </c>
      <c r="B685" s="63" t="s">
        <v>143</v>
      </c>
      <c r="E685" s="9" t="s">
        <v>280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514">
        <v>887.59999999999854</v>
      </c>
      <c r="N685" s="67">
        <f>SUM(E685:L685)</f>
        <v>5106.8499999999985</v>
      </c>
      <c r="P685" t="s">
        <v>1324</v>
      </c>
      <c r="S685" s="21" t="s">
        <v>1766</v>
      </c>
      <c r="T685" s="225"/>
      <c r="U685" s="512"/>
      <c r="V685" s="349"/>
      <c r="W685" s="513"/>
      <c r="X685" s="512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514">
        <v>840.59999999999991</v>
      </c>
      <c r="N686" s="67">
        <f>SUM(E686:L686)</f>
        <v>4946.0499999999975</v>
      </c>
      <c r="P686" t="s">
        <v>2475</v>
      </c>
      <c r="T686" s="512"/>
      <c r="U686" s="512"/>
      <c r="V686" s="362"/>
      <c r="W686" s="513"/>
      <c r="X686" s="512"/>
    </row>
    <row r="687" spans="1:24" ht="15">
      <c r="A687" s="28" t="s">
        <v>12</v>
      </c>
      <c r="B687" s="63" t="s">
        <v>142</v>
      </c>
      <c r="E687" s="9" t="s">
        <v>280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524">
        <v>1083.8000000000006</v>
      </c>
      <c r="N687" s="67">
        <f>SUM(E687:L687)</f>
        <v>4847.1000000000004</v>
      </c>
      <c r="P687" t="s">
        <v>307</v>
      </c>
      <c r="T687" s="515"/>
      <c r="U687" s="512"/>
      <c r="V687" s="349"/>
      <c r="W687" s="513"/>
      <c r="X687" s="512"/>
    </row>
    <row r="688" spans="1:24" ht="15">
      <c r="A688" s="28" t="s">
        <v>14</v>
      </c>
      <c r="B688" s="63" t="s">
        <v>141</v>
      </c>
      <c r="E688" s="9" t="s">
        <v>280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514">
        <v>1007.4000000000001</v>
      </c>
      <c r="N688" s="67">
        <f>SUM(E688:L688)</f>
        <v>4808.9999999999982</v>
      </c>
      <c r="P688" t="s">
        <v>334</v>
      </c>
      <c r="T688" s="515"/>
      <c r="U688" s="512"/>
      <c r="V688" s="349"/>
      <c r="W688" s="513"/>
      <c r="X688" s="512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524">
        <v>1058.9000000000015</v>
      </c>
      <c r="N689" s="67">
        <f>SUM(E689:L689)</f>
        <v>4792.8500000000022</v>
      </c>
      <c r="P689" t="s">
        <v>345</v>
      </c>
      <c r="T689" s="512"/>
      <c r="U689" s="512"/>
      <c r="V689" s="362"/>
      <c r="W689" s="513"/>
      <c r="X689" s="512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514">
        <v>819.19999999999891</v>
      </c>
      <c r="N690" s="67">
        <f>SUM(E690:L690)</f>
        <v>4429.9499999999989</v>
      </c>
      <c r="T690" s="225"/>
      <c r="U690" s="512"/>
      <c r="V690" s="349"/>
      <c r="W690" s="513"/>
      <c r="X690" s="512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514">
        <v>961.79999999999973</v>
      </c>
      <c r="N691" s="67">
        <f>SUM(E691:L691)</f>
        <v>4395.2499999999982</v>
      </c>
      <c r="P691" t="s">
        <v>285</v>
      </c>
      <c r="T691" s="512"/>
      <c r="U691" s="512"/>
      <c r="V691" s="349"/>
      <c r="W691" s="513"/>
      <c r="X691" s="512"/>
    </row>
    <row r="692" spans="1:24" ht="15">
      <c r="A692" s="28" t="s">
        <v>22</v>
      </c>
      <c r="B692" s="63" t="s">
        <v>154</v>
      </c>
      <c r="E692" s="9" t="s">
        <v>280</v>
      </c>
      <c r="F692" s="9" t="s">
        <v>280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514">
        <v>910.09999999999991</v>
      </c>
      <c r="N692" s="67">
        <f>SUM(E692:L692)</f>
        <v>4299.8</v>
      </c>
      <c r="P692" t="s">
        <v>340</v>
      </c>
      <c r="S692" s="21" t="s">
        <v>1764</v>
      </c>
      <c r="T692" s="515"/>
      <c r="U692" s="512"/>
      <c r="V692" s="349"/>
      <c r="W692" s="513"/>
      <c r="X692" s="512"/>
    </row>
    <row r="693" spans="1:24" ht="15">
      <c r="A693" s="28" t="s">
        <v>24</v>
      </c>
      <c r="B693" s="63" t="s">
        <v>749</v>
      </c>
      <c r="E693" s="9" t="s">
        <v>280</v>
      </c>
      <c r="F693" s="9" t="s">
        <v>280</v>
      </c>
      <c r="G693" s="9" t="s">
        <v>280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514">
        <v>1033.9000000000001</v>
      </c>
      <c r="N693" s="67">
        <f>SUM(E693:L693)</f>
        <v>4189.5000000000018</v>
      </c>
      <c r="P693" t="s">
        <v>309</v>
      </c>
      <c r="T693" s="512"/>
      <c r="U693" s="512"/>
      <c r="V693" s="349"/>
      <c r="W693" s="513"/>
      <c r="X693" s="512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514">
        <v>768.19999999999936</v>
      </c>
      <c r="N694" s="67">
        <f>SUM(E694:L694)</f>
        <v>4047.9999999999995</v>
      </c>
      <c r="P694" t="s">
        <v>284</v>
      </c>
      <c r="T694" s="515"/>
      <c r="U694" s="512"/>
      <c r="V694" s="349"/>
      <c r="W694" s="513"/>
      <c r="X694" s="512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514">
        <v>498.49999999999955</v>
      </c>
      <c r="N695" s="67">
        <f>SUM(E695:L695)</f>
        <v>4030.4500000000007</v>
      </c>
      <c r="P695" t="s">
        <v>354</v>
      </c>
      <c r="T695" s="512"/>
      <c r="U695" s="512"/>
      <c r="V695" s="362"/>
      <c r="W695" s="513"/>
      <c r="X695" s="512"/>
    </row>
    <row r="696" spans="1:24" ht="15">
      <c r="A696" s="28" t="s">
        <v>30</v>
      </c>
      <c r="B696" s="63" t="s">
        <v>750</v>
      </c>
      <c r="E696" s="9" t="s">
        <v>280</v>
      </c>
      <c r="F696" s="9" t="s">
        <v>280</v>
      </c>
      <c r="G696" s="9" t="s">
        <v>280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514">
        <v>1002.5999999999995</v>
      </c>
      <c r="N696" s="67">
        <f>SUM(E696:L696)</f>
        <v>3991.199999999998</v>
      </c>
      <c r="P696" t="s">
        <v>346</v>
      </c>
      <c r="T696" s="512"/>
      <c r="U696" s="512"/>
      <c r="V696" s="349"/>
      <c r="W696" s="513"/>
      <c r="X696" s="512"/>
    </row>
    <row r="697" spans="1:24" ht="15">
      <c r="A697" s="28" t="s">
        <v>32</v>
      </c>
      <c r="B697" s="63" t="s">
        <v>765</v>
      </c>
      <c r="E697" s="9" t="s">
        <v>280</v>
      </c>
      <c r="F697" s="9" t="s">
        <v>280</v>
      </c>
      <c r="G697" s="9" t="s">
        <v>280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514">
        <v>601.09999999999991</v>
      </c>
      <c r="N697" s="67">
        <f>SUM(E697:L697)</f>
        <v>3972.8500000000017</v>
      </c>
      <c r="P697" t="s">
        <v>2476</v>
      </c>
      <c r="T697" s="515"/>
      <c r="U697" s="512"/>
      <c r="V697" s="349"/>
      <c r="W697" s="513"/>
      <c r="X697" s="512"/>
    </row>
    <row r="698" spans="1:24" ht="15">
      <c r="A698" s="28" t="s">
        <v>34</v>
      </c>
      <c r="B698" s="63" t="s">
        <v>801</v>
      </c>
      <c r="E698" s="9" t="s">
        <v>280</v>
      </c>
      <c r="F698" s="9" t="s">
        <v>280</v>
      </c>
      <c r="G698" s="9" t="s">
        <v>280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523">
        <v>1192.9000000000001</v>
      </c>
      <c r="N698" s="67">
        <f>SUM(E698:L698)</f>
        <v>3919.7999999999988</v>
      </c>
      <c r="P698" t="s">
        <v>2480</v>
      </c>
      <c r="T698" s="512"/>
      <c r="U698" s="512"/>
      <c r="V698" s="362"/>
      <c r="W698" s="513"/>
      <c r="X698" s="512"/>
    </row>
    <row r="699" spans="1:24" ht="15">
      <c r="A699" s="28" t="s">
        <v>36</v>
      </c>
      <c r="B699" s="63" t="s">
        <v>155</v>
      </c>
      <c r="E699" s="9" t="s">
        <v>280</v>
      </c>
      <c r="F699" s="9" t="s">
        <v>280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524">
        <v>1089.4999999999995</v>
      </c>
      <c r="N699" s="67">
        <f>SUM(E699:L699)</f>
        <v>3860.1000000000004</v>
      </c>
      <c r="P699" t="s">
        <v>299</v>
      </c>
      <c r="T699" s="512"/>
      <c r="U699" s="512"/>
      <c r="V699" s="362"/>
      <c r="W699" s="513"/>
      <c r="X699" s="512"/>
    </row>
    <row r="700" spans="1:24" ht="15">
      <c r="A700" s="28" t="s">
        <v>38</v>
      </c>
      <c r="B700" s="63" t="s">
        <v>780</v>
      </c>
      <c r="E700" s="9" t="s">
        <v>280</v>
      </c>
      <c r="F700" s="9" t="s">
        <v>280</v>
      </c>
      <c r="G700" s="9" t="s">
        <v>280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514">
        <v>887.70000000000027</v>
      </c>
      <c r="N700" s="67">
        <f>SUM(E700:L700)</f>
        <v>3733.2000000000016</v>
      </c>
      <c r="P700" t="s">
        <v>294</v>
      </c>
      <c r="T700" s="515"/>
      <c r="U700" s="512"/>
      <c r="V700" s="350"/>
      <c r="W700" s="513"/>
      <c r="X700" s="512"/>
    </row>
    <row r="701" spans="1:24" ht="15">
      <c r="A701" s="28" t="s">
        <v>145</v>
      </c>
      <c r="B701" s="63" t="s">
        <v>739</v>
      </c>
      <c r="E701" s="9" t="s">
        <v>280</v>
      </c>
      <c r="F701" s="9" t="s">
        <v>280</v>
      </c>
      <c r="G701" s="9" t="s">
        <v>280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514">
        <v>932.19999999999936</v>
      </c>
      <c r="N701" s="67">
        <f>SUM(E701:L701)</f>
        <v>3655.7000000000007</v>
      </c>
      <c r="T701" s="515"/>
      <c r="U701" s="512"/>
      <c r="V701" s="349"/>
      <c r="W701" s="513"/>
      <c r="X701" s="512"/>
    </row>
    <row r="702" spans="1:24" ht="15">
      <c r="A702" s="28" t="s">
        <v>146</v>
      </c>
      <c r="B702" s="63" t="s">
        <v>747</v>
      </c>
      <c r="E702" s="9" t="s">
        <v>280</v>
      </c>
      <c r="F702" s="9" t="s">
        <v>280</v>
      </c>
      <c r="G702" s="9" t="s">
        <v>280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524">
        <v>1156.400000000001</v>
      </c>
      <c r="N702" s="67">
        <f>SUM(E702:L702)</f>
        <v>3635.1999999999989</v>
      </c>
      <c r="P702" t="s">
        <v>285</v>
      </c>
      <c r="T702" s="515"/>
      <c r="U702" s="512"/>
      <c r="V702" s="349"/>
      <c r="W702" s="513"/>
      <c r="X702" s="512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280</v>
      </c>
      <c r="N703" s="67">
        <f>SUM(E703:L703)</f>
        <v>3591.7500000000005</v>
      </c>
      <c r="P703" t="s">
        <v>318</v>
      </c>
      <c r="T703" s="512"/>
      <c r="U703" s="512"/>
      <c r="V703" s="362"/>
      <c r="W703" s="513"/>
      <c r="X703" s="512"/>
    </row>
    <row r="704" spans="1:24" ht="15">
      <c r="A704" s="28" t="s">
        <v>151</v>
      </c>
      <c r="B704" s="28" t="s">
        <v>734</v>
      </c>
      <c r="E704" s="9" t="s">
        <v>280</v>
      </c>
      <c r="F704" s="9" t="s">
        <v>280</v>
      </c>
      <c r="G704" s="9" t="s">
        <v>280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514">
        <v>929.79999999999927</v>
      </c>
      <c r="N704" s="67">
        <f>SUM(E704:L704)</f>
        <v>3579.2000000000003</v>
      </c>
      <c r="P704" t="s">
        <v>299</v>
      </c>
      <c r="T704" s="515"/>
      <c r="U704" s="512"/>
      <c r="V704" s="349"/>
      <c r="W704" s="513"/>
      <c r="X704" s="512"/>
    </row>
    <row r="705" spans="1:24" ht="15">
      <c r="A705" s="28" t="s">
        <v>157</v>
      </c>
      <c r="B705" s="63" t="s">
        <v>162</v>
      </c>
      <c r="E705" s="9" t="s">
        <v>280</v>
      </c>
      <c r="F705" s="9" t="s">
        <v>280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514">
        <v>751</v>
      </c>
      <c r="N705" s="67">
        <f>SUM(E705:L705)</f>
        <v>3542.5999999999985</v>
      </c>
      <c r="T705" s="225"/>
      <c r="U705" s="512"/>
      <c r="V705" s="349"/>
      <c r="W705" s="513"/>
      <c r="X705" s="512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514">
        <v>536.89999999999827</v>
      </c>
      <c r="N706" s="67">
        <f>SUM(E706:L706)</f>
        <v>3488.65</v>
      </c>
      <c r="P706" t="s">
        <v>286</v>
      </c>
      <c r="T706" s="512"/>
      <c r="U706" s="512"/>
      <c r="V706" s="349"/>
      <c r="W706" s="513"/>
      <c r="X706" s="512"/>
    </row>
    <row r="707" spans="1:24" ht="15">
      <c r="A707" s="28" t="s">
        <v>160</v>
      </c>
      <c r="B707" s="63" t="s">
        <v>763</v>
      </c>
      <c r="E707" s="9" t="s">
        <v>280</v>
      </c>
      <c r="F707" s="9" t="s">
        <v>280</v>
      </c>
      <c r="G707" s="9" t="s">
        <v>280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514">
        <v>898.40000000000055</v>
      </c>
      <c r="N707" s="67">
        <f>SUM(E707:L707)</f>
        <v>3344.3999999999996</v>
      </c>
      <c r="T707" s="515"/>
      <c r="U707" s="512"/>
      <c r="V707" s="349"/>
      <c r="W707" s="513"/>
      <c r="X707" s="512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514">
        <v>396.30000000000018</v>
      </c>
      <c r="N708" s="67">
        <f>SUM(E708:L708)</f>
        <v>3302.95</v>
      </c>
      <c r="P708" t="s">
        <v>302</v>
      </c>
      <c r="T708" s="512"/>
      <c r="U708" s="512"/>
      <c r="V708" s="362"/>
      <c r="W708" s="513"/>
      <c r="X708" s="512"/>
    </row>
    <row r="709" spans="1:24" ht="15">
      <c r="A709" s="28" t="s">
        <v>163</v>
      </c>
      <c r="B709" s="63" t="s">
        <v>153</v>
      </c>
      <c r="E709" s="9" t="s">
        <v>280</v>
      </c>
      <c r="F709" s="9" t="s">
        <v>280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514">
        <v>741.59999999999854</v>
      </c>
      <c r="N709" s="67">
        <f>SUM(E709:L709)</f>
        <v>3274.2999999999984</v>
      </c>
      <c r="T709" s="515"/>
      <c r="U709" s="512"/>
      <c r="V709" s="350"/>
      <c r="W709" s="513"/>
      <c r="X709" s="512"/>
    </row>
    <row r="710" spans="1:24" ht="15">
      <c r="A710" s="28" t="s">
        <v>276</v>
      </c>
      <c r="B710" s="63" t="s">
        <v>764</v>
      </c>
      <c r="E710" s="9" t="s">
        <v>280</v>
      </c>
      <c r="F710" s="9" t="s">
        <v>280</v>
      </c>
      <c r="G710" s="9" t="s">
        <v>280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514">
        <v>798.30000000000109</v>
      </c>
      <c r="N710" s="67">
        <f>SUM(E710:L710)</f>
        <v>3274.1000000000013</v>
      </c>
      <c r="T710" s="515"/>
      <c r="U710" s="512"/>
      <c r="V710" s="350"/>
      <c r="W710" s="513"/>
      <c r="X710" s="512"/>
    </row>
    <row r="711" spans="1:24" ht="15">
      <c r="A711" s="28" t="s">
        <v>277</v>
      </c>
      <c r="B711" s="63" t="s">
        <v>784</v>
      </c>
      <c r="E711" s="9" t="s">
        <v>280</v>
      </c>
      <c r="F711" s="9" t="s">
        <v>280</v>
      </c>
      <c r="G711" s="9" t="s">
        <v>280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514">
        <v>890.99999999999955</v>
      </c>
      <c r="N711" s="67">
        <f>SUM(E711:L711)</f>
        <v>3259.7</v>
      </c>
      <c r="T711" s="512"/>
      <c r="U711" s="512"/>
      <c r="V711" s="349"/>
      <c r="W711" s="513"/>
      <c r="X711" s="512"/>
    </row>
    <row r="712" spans="1:24" ht="15">
      <c r="A712" s="28" t="s">
        <v>278</v>
      </c>
      <c r="B712" s="28" t="s">
        <v>735</v>
      </c>
      <c r="E712" s="9" t="s">
        <v>280</v>
      </c>
      <c r="F712" s="9" t="s">
        <v>280</v>
      </c>
      <c r="G712" s="9" t="s">
        <v>280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514">
        <v>784.20000000000027</v>
      </c>
      <c r="N712" s="67">
        <f>SUM(E712:L712)</f>
        <v>3229.8999999999983</v>
      </c>
      <c r="T712" s="515"/>
      <c r="U712" s="512"/>
      <c r="V712" s="349"/>
      <c r="W712" s="513"/>
      <c r="X712" s="512"/>
    </row>
    <row r="713" spans="1:24" ht="15">
      <c r="A713" s="28" t="s">
        <v>279</v>
      </c>
      <c r="B713" s="225" t="s">
        <v>1667</v>
      </c>
      <c r="C713" s="3"/>
      <c r="D713" s="3"/>
      <c r="E713" s="9" t="s">
        <v>280</v>
      </c>
      <c r="F713" s="9" t="s">
        <v>280</v>
      </c>
      <c r="G713" s="9" t="s">
        <v>280</v>
      </c>
      <c r="H713" s="9" t="s">
        <v>280</v>
      </c>
      <c r="I713" s="217">
        <v>727.09999999999991</v>
      </c>
      <c r="J713" s="9">
        <v>660.49999999999909</v>
      </c>
      <c r="K713" s="9">
        <v>732.89999999999964</v>
      </c>
      <c r="L713" s="514">
        <v>1027.0000000000005</v>
      </c>
      <c r="N713" s="67">
        <f>SUM(E713:L713)</f>
        <v>3147.4999999999991</v>
      </c>
      <c r="P713" t="s">
        <v>294</v>
      </c>
      <c r="T713" s="512"/>
      <c r="U713" s="512"/>
      <c r="V713" s="362"/>
      <c r="W713" s="513"/>
      <c r="X713" s="512"/>
    </row>
    <row r="714" spans="1:24" ht="15">
      <c r="A714" s="28" t="s">
        <v>736</v>
      </c>
      <c r="B714" s="229" t="s">
        <v>1657</v>
      </c>
      <c r="C714" s="3"/>
      <c r="D714" s="3"/>
      <c r="E714" s="9" t="s">
        <v>280</v>
      </c>
      <c r="F714" s="9" t="s">
        <v>280</v>
      </c>
      <c r="G714" s="9" t="s">
        <v>280</v>
      </c>
      <c r="H714" s="9" t="s">
        <v>280</v>
      </c>
      <c r="I714" s="217">
        <v>834.40000000000009</v>
      </c>
      <c r="J714" s="9">
        <v>489.50000000000045</v>
      </c>
      <c r="K714" s="9">
        <v>887.599999999999</v>
      </c>
      <c r="L714" s="514">
        <v>903.5</v>
      </c>
      <c r="N714" s="67">
        <f>SUM(E714:L714)</f>
        <v>3114.9999999999995</v>
      </c>
      <c r="P714" t="s">
        <v>285</v>
      </c>
      <c r="T714" s="515"/>
      <c r="U714" s="512"/>
      <c r="V714" s="350"/>
      <c r="W714" s="513"/>
      <c r="X714" s="512"/>
    </row>
    <row r="715" spans="1:24" ht="15">
      <c r="A715" s="28" t="s">
        <v>737</v>
      </c>
      <c r="B715" s="63" t="s">
        <v>144</v>
      </c>
      <c r="E715" s="9" t="s">
        <v>280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280</v>
      </c>
      <c r="N715" s="67">
        <f>SUM(E715:L715)</f>
        <v>3093.3000000000015</v>
      </c>
      <c r="P715" t="s">
        <v>319</v>
      </c>
      <c r="T715" s="515"/>
      <c r="U715" s="512"/>
      <c r="V715" s="349"/>
      <c r="W715" s="513"/>
      <c r="X715" s="512"/>
    </row>
    <row r="716" spans="1:24" ht="15">
      <c r="A716" s="28" t="s">
        <v>738</v>
      </c>
      <c r="B716" s="63" t="s">
        <v>754</v>
      </c>
      <c r="E716" s="9" t="s">
        <v>280</v>
      </c>
      <c r="F716" s="9" t="s">
        <v>280</v>
      </c>
      <c r="G716" s="9" t="s">
        <v>280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514">
        <v>920.59999999999945</v>
      </c>
      <c r="N716" s="67">
        <f>SUM(E716:L716)</f>
        <v>3082.4999999999995</v>
      </c>
      <c r="T716" s="512"/>
      <c r="U716" s="512"/>
      <c r="V716" s="349"/>
      <c r="W716" s="513"/>
      <c r="X716" s="512"/>
    </row>
    <row r="717" spans="1:24" ht="15">
      <c r="A717" s="28" t="s">
        <v>740</v>
      </c>
      <c r="B717" s="63" t="s">
        <v>758</v>
      </c>
      <c r="E717" s="9" t="s">
        <v>280</v>
      </c>
      <c r="F717" s="9" t="s">
        <v>280</v>
      </c>
      <c r="G717" s="9" t="s">
        <v>280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514">
        <v>839.00000000000045</v>
      </c>
      <c r="N717" s="67">
        <f>SUM(E717:L717)</f>
        <v>3057.8999999999992</v>
      </c>
      <c r="T717" s="512"/>
      <c r="U717" s="512"/>
      <c r="V717" s="349"/>
      <c r="W717" s="513"/>
      <c r="X717" s="512"/>
    </row>
    <row r="718" spans="1:24" ht="15">
      <c r="A718" s="28" t="s">
        <v>746</v>
      </c>
      <c r="B718" s="278" t="s">
        <v>2021</v>
      </c>
      <c r="C718" s="3"/>
      <c r="D718" s="3"/>
      <c r="E718" s="9" t="s">
        <v>280</v>
      </c>
      <c r="F718" s="9" t="s">
        <v>280</v>
      </c>
      <c r="G718" s="9" t="s">
        <v>280</v>
      </c>
      <c r="H718" s="9" t="s">
        <v>280</v>
      </c>
      <c r="I718" s="9" t="s">
        <v>280</v>
      </c>
      <c r="J718" s="9">
        <v>786.50000000000045</v>
      </c>
      <c r="K718" s="217">
        <v>963.29999999999927</v>
      </c>
      <c r="L718" s="522">
        <v>1211.0999999999985</v>
      </c>
      <c r="N718" s="67">
        <f>SUM(E718:L718)</f>
        <v>2960.8999999999983</v>
      </c>
      <c r="P718" t="s">
        <v>355</v>
      </c>
      <c r="T718" s="512"/>
      <c r="U718" s="512"/>
      <c r="V718" s="362"/>
      <c r="W718" s="513"/>
      <c r="X718" s="512"/>
    </row>
    <row r="719" spans="1:24" ht="15">
      <c r="A719" s="28" t="s">
        <v>748</v>
      </c>
      <c r="B719" s="278" t="s">
        <v>2023</v>
      </c>
      <c r="C719" s="3"/>
      <c r="D719" s="3"/>
      <c r="E719" s="9" t="s">
        <v>280</v>
      </c>
      <c r="F719" s="9" t="s">
        <v>280</v>
      </c>
      <c r="G719" s="9" t="s">
        <v>280</v>
      </c>
      <c r="H719" s="9" t="s">
        <v>280</v>
      </c>
      <c r="I719" s="9" t="s">
        <v>280</v>
      </c>
      <c r="J719" s="9">
        <v>745.90000000000009</v>
      </c>
      <c r="K719" s="9">
        <v>911.19999999999982</v>
      </c>
      <c r="L719" s="521">
        <v>1273.1999999999998</v>
      </c>
      <c r="N719" s="67">
        <f>SUM(E719:L719)</f>
        <v>2930.2999999999997</v>
      </c>
      <c r="P719" t="s">
        <v>283</v>
      </c>
      <c r="S719" s="21" t="s">
        <v>1764</v>
      </c>
      <c r="T719" s="512"/>
      <c r="U719" s="512"/>
      <c r="V719" s="362"/>
      <c r="W719" s="513"/>
      <c r="X719" s="512"/>
    </row>
    <row r="720" spans="1:24" ht="15">
      <c r="A720" s="28" t="s">
        <v>751</v>
      </c>
      <c r="B720" s="229" t="s">
        <v>1648</v>
      </c>
      <c r="C720" s="3"/>
      <c r="D720" s="3"/>
      <c r="E720" s="9" t="s">
        <v>280</v>
      </c>
      <c r="F720" s="9" t="s">
        <v>280</v>
      </c>
      <c r="G720" s="9" t="s">
        <v>280</v>
      </c>
      <c r="H720" s="9" t="s">
        <v>280</v>
      </c>
      <c r="I720" s="9">
        <v>520.40000000000009</v>
      </c>
      <c r="J720" s="9">
        <v>647.09999999999945</v>
      </c>
      <c r="K720" s="9">
        <v>795.59999999999991</v>
      </c>
      <c r="L720" s="514">
        <v>895.30000000000018</v>
      </c>
      <c r="N720" s="67">
        <f>SUM(E720:L720)</f>
        <v>2858.3999999999996</v>
      </c>
      <c r="T720" s="512"/>
      <c r="U720" s="512"/>
      <c r="V720" s="362"/>
      <c r="W720" s="513"/>
      <c r="X720" s="512"/>
    </row>
    <row r="721" spans="1:24" ht="15">
      <c r="A721" s="28" t="s">
        <v>752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280</v>
      </c>
      <c r="L721" s="9" t="s">
        <v>280</v>
      </c>
      <c r="N721" s="67">
        <f>SUM(E721:L721)</f>
        <v>2852.6999999999989</v>
      </c>
      <c r="P721" t="s">
        <v>291</v>
      </c>
      <c r="T721" s="225"/>
      <c r="U721" s="512"/>
      <c r="V721" s="349"/>
      <c r="W721" s="513"/>
      <c r="X721" s="512"/>
    </row>
    <row r="722" spans="1:24" ht="15">
      <c r="A722" s="28" t="s">
        <v>755</v>
      </c>
      <c r="B722" s="229" t="s">
        <v>1652</v>
      </c>
      <c r="C722" s="3"/>
      <c r="D722" s="3"/>
      <c r="E722" s="9" t="s">
        <v>280</v>
      </c>
      <c r="F722" s="9" t="s">
        <v>280</v>
      </c>
      <c r="G722" s="9" t="s">
        <v>280</v>
      </c>
      <c r="H722" s="9" t="s">
        <v>280</v>
      </c>
      <c r="I722" s="9">
        <v>231.59999999999991</v>
      </c>
      <c r="J722" s="217">
        <v>854.90000000000009</v>
      </c>
      <c r="K722" s="9">
        <v>710.29999999999973</v>
      </c>
      <c r="L722" s="524">
        <v>1043.5000000000005</v>
      </c>
      <c r="N722" s="67">
        <f>SUM(E722:L722)</f>
        <v>2840.3</v>
      </c>
      <c r="P722" t="s">
        <v>336</v>
      </c>
      <c r="T722" s="512"/>
      <c r="U722" s="512"/>
      <c r="V722" s="362"/>
      <c r="W722" s="513"/>
      <c r="X722" s="512"/>
    </row>
    <row r="723" spans="1:24" ht="15">
      <c r="A723" s="28" t="s">
        <v>757</v>
      </c>
      <c r="B723" s="63" t="s">
        <v>791</v>
      </c>
      <c r="E723" s="9" t="s">
        <v>280</v>
      </c>
      <c r="F723" s="9" t="s">
        <v>280</v>
      </c>
      <c r="G723" s="9" t="s">
        <v>280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514">
        <v>588.19999999999936</v>
      </c>
      <c r="N723" s="67">
        <f>SUM(E723:L723)</f>
        <v>2817.3999999999978</v>
      </c>
      <c r="P723" t="s">
        <v>290</v>
      </c>
      <c r="T723" s="515"/>
      <c r="U723" s="512"/>
      <c r="V723" s="349"/>
      <c r="W723" s="513"/>
      <c r="X723" s="512"/>
    </row>
    <row r="724" spans="1:24" ht="15">
      <c r="A724" s="28" t="s">
        <v>762</v>
      </c>
      <c r="B724" s="63" t="s">
        <v>756</v>
      </c>
      <c r="E724" s="9" t="s">
        <v>280</v>
      </c>
      <c r="F724" s="9" t="s">
        <v>280</v>
      </c>
      <c r="G724" s="9" t="s">
        <v>280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514">
        <v>687.80000000000018</v>
      </c>
      <c r="N724" s="67">
        <f>SUM(E724:L724)</f>
        <v>2799.3000000000025</v>
      </c>
      <c r="T724" s="515"/>
      <c r="U724" s="512"/>
      <c r="V724" s="349"/>
      <c r="W724" s="513"/>
      <c r="X724" s="512"/>
    </row>
    <row r="725" spans="1:24" ht="15">
      <c r="A725" s="28" t="s">
        <v>766</v>
      </c>
      <c r="B725" s="63" t="s">
        <v>797</v>
      </c>
      <c r="E725" s="9" t="s">
        <v>280</v>
      </c>
      <c r="F725" s="9" t="s">
        <v>280</v>
      </c>
      <c r="G725" s="9" t="s">
        <v>280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514">
        <v>812.49999999999909</v>
      </c>
      <c r="N725" s="67">
        <f>SUM(E725:L725)</f>
        <v>2790.2999999999993</v>
      </c>
      <c r="T725" s="512"/>
      <c r="U725" s="512"/>
      <c r="V725" s="349"/>
      <c r="W725" s="513"/>
      <c r="X725" s="512"/>
    </row>
    <row r="726" spans="1:24" ht="15">
      <c r="A726" s="28" t="s">
        <v>767</v>
      </c>
      <c r="B726" s="28" t="s">
        <v>729</v>
      </c>
      <c r="E726" s="9" t="s">
        <v>280</v>
      </c>
      <c r="F726" s="9" t="s">
        <v>280</v>
      </c>
      <c r="G726" s="9" t="s">
        <v>280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514">
        <v>619.10000000000036</v>
      </c>
      <c r="N726" s="67">
        <f>SUM(E726:L726)</f>
        <v>2777.650000000001</v>
      </c>
      <c r="T726" s="512"/>
      <c r="U726" s="512"/>
      <c r="V726" s="349"/>
      <c r="W726" s="513"/>
      <c r="X726" s="512"/>
    </row>
    <row r="727" spans="1:24" ht="15">
      <c r="A727" s="28" t="s">
        <v>768</v>
      </c>
      <c r="B727" s="63" t="s">
        <v>156</v>
      </c>
      <c r="E727" s="9" t="s">
        <v>280</v>
      </c>
      <c r="F727" s="9" t="s">
        <v>280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280</v>
      </c>
      <c r="N727" s="67">
        <f>SUM(E727:L727)</f>
        <v>2735.25</v>
      </c>
      <c r="P727" t="s">
        <v>295</v>
      </c>
      <c r="T727" s="512"/>
      <c r="U727" s="512"/>
      <c r="V727" s="349"/>
      <c r="W727" s="513"/>
      <c r="X727" s="512"/>
    </row>
    <row r="728" spans="1:24" ht="15">
      <c r="A728" s="28" t="s">
        <v>774</v>
      </c>
      <c r="B728" s="229" t="s">
        <v>1660</v>
      </c>
      <c r="C728" s="3"/>
      <c r="D728" s="3"/>
      <c r="E728" s="9" t="s">
        <v>280</v>
      </c>
      <c r="F728" s="9" t="s">
        <v>280</v>
      </c>
      <c r="G728" s="9" t="s">
        <v>280</v>
      </c>
      <c r="H728" s="9" t="s">
        <v>280</v>
      </c>
      <c r="I728" s="9">
        <v>238.70000000000027</v>
      </c>
      <c r="J728" s="217">
        <v>917.30000000000064</v>
      </c>
      <c r="K728" s="9">
        <v>822.10000000000082</v>
      </c>
      <c r="L728" s="514">
        <v>671.29999999999973</v>
      </c>
      <c r="N728" s="67">
        <f>SUM(E728:L728)</f>
        <v>2649.4000000000015</v>
      </c>
      <c r="P728" t="s">
        <v>286</v>
      </c>
      <c r="T728" s="515"/>
      <c r="U728" s="512"/>
      <c r="V728" s="350"/>
      <c r="W728" s="513"/>
      <c r="X728" s="512"/>
    </row>
    <row r="729" spans="1:24" ht="15">
      <c r="A729" s="28" t="s">
        <v>782</v>
      </c>
      <c r="B729" s="229" t="s">
        <v>1658</v>
      </c>
      <c r="C729" s="3"/>
      <c r="D729" s="3"/>
      <c r="E729" s="9" t="s">
        <v>280</v>
      </c>
      <c r="F729" s="9" t="s">
        <v>280</v>
      </c>
      <c r="G729" s="9" t="s">
        <v>280</v>
      </c>
      <c r="H729" s="9" t="s">
        <v>280</v>
      </c>
      <c r="I729" s="9">
        <v>638.5</v>
      </c>
      <c r="J729" s="9">
        <v>447.49999999999909</v>
      </c>
      <c r="K729" s="9">
        <v>550.00000000000136</v>
      </c>
      <c r="L729" s="514">
        <v>867.20000000000027</v>
      </c>
      <c r="N729" s="67">
        <f>SUM(E729:L729)</f>
        <v>2503.2000000000007</v>
      </c>
      <c r="T729" s="515"/>
      <c r="U729" s="512"/>
      <c r="V729" s="349"/>
      <c r="W729" s="513"/>
      <c r="X729" s="512"/>
    </row>
    <row r="730" spans="1:24" ht="15">
      <c r="A730" s="28" t="s">
        <v>786</v>
      </c>
      <c r="B730" s="229" t="s">
        <v>1665</v>
      </c>
      <c r="C730" s="3"/>
      <c r="D730" s="3"/>
      <c r="E730" s="9" t="s">
        <v>280</v>
      </c>
      <c r="F730" s="9" t="s">
        <v>280</v>
      </c>
      <c r="G730" s="9" t="s">
        <v>280</v>
      </c>
      <c r="H730" s="9" t="s">
        <v>280</v>
      </c>
      <c r="I730" s="9">
        <v>247.5</v>
      </c>
      <c r="J730" s="9">
        <v>592.59999999999991</v>
      </c>
      <c r="K730" s="9">
        <v>716.29999999999927</v>
      </c>
      <c r="L730" s="514">
        <v>936.699999999998</v>
      </c>
      <c r="N730" s="67">
        <f>SUM(E730:L730)</f>
        <v>2493.0999999999972</v>
      </c>
      <c r="T730" s="512"/>
      <c r="U730" s="512"/>
      <c r="V730" s="362"/>
      <c r="W730" s="513"/>
      <c r="X730" s="512"/>
    </row>
    <row r="731" spans="1:24" ht="15">
      <c r="A731" s="28" t="s">
        <v>787</v>
      </c>
      <c r="B731" s="229" t="s">
        <v>1662</v>
      </c>
      <c r="C731" s="3"/>
      <c r="D731" s="3"/>
      <c r="E731" s="9" t="s">
        <v>280</v>
      </c>
      <c r="F731" s="9" t="s">
        <v>280</v>
      </c>
      <c r="G731" s="9" t="s">
        <v>280</v>
      </c>
      <c r="H731" s="9" t="s">
        <v>280</v>
      </c>
      <c r="I731" s="9">
        <v>358.29999999999995</v>
      </c>
      <c r="J731" s="9">
        <v>796.89999999999918</v>
      </c>
      <c r="K731" s="9">
        <v>496.69999999999936</v>
      </c>
      <c r="L731" s="514">
        <v>836.10000000000036</v>
      </c>
      <c r="N731" s="67">
        <f>SUM(E731:L731)</f>
        <v>2487.9999999999991</v>
      </c>
      <c r="T731" s="515"/>
      <c r="U731" s="512"/>
      <c r="V731" s="349"/>
      <c r="W731" s="513"/>
      <c r="X731" s="512"/>
    </row>
    <row r="732" spans="1:24" ht="15">
      <c r="A732" s="28" t="s">
        <v>788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280</v>
      </c>
      <c r="L732" s="9" t="s">
        <v>280</v>
      </c>
      <c r="N732" s="67">
        <f>SUM(E732:L732)</f>
        <v>2390.2999999999984</v>
      </c>
      <c r="T732" s="225"/>
      <c r="U732" s="512"/>
      <c r="V732" s="349"/>
      <c r="W732" s="513"/>
      <c r="X732" s="512"/>
    </row>
    <row r="733" spans="1:24" ht="15">
      <c r="A733" s="28" t="s">
        <v>794</v>
      </c>
      <c r="B733" s="229" t="s">
        <v>1661</v>
      </c>
      <c r="C733" s="3"/>
      <c r="D733" s="3"/>
      <c r="E733" s="9" t="s">
        <v>280</v>
      </c>
      <c r="F733" s="9" t="s">
        <v>280</v>
      </c>
      <c r="G733" s="9" t="s">
        <v>280</v>
      </c>
      <c r="H733" s="9" t="s">
        <v>280</v>
      </c>
      <c r="I733" s="9">
        <v>405.19999999999982</v>
      </c>
      <c r="J733" s="9">
        <v>561.89999999999964</v>
      </c>
      <c r="K733" s="9">
        <v>556.10000000000127</v>
      </c>
      <c r="L733" s="514">
        <v>823.89999999999964</v>
      </c>
      <c r="N733" s="67">
        <f>SUM(E733:L733)</f>
        <v>2347.1000000000004</v>
      </c>
      <c r="T733" s="512"/>
      <c r="U733" s="512"/>
      <c r="V733" s="349"/>
      <c r="W733" s="513"/>
      <c r="X733" s="512"/>
    </row>
    <row r="734" spans="1:24" ht="15">
      <c r="A734" s="28" t="s">
        <v>795</v>
      </c>
      <c r="B734" s="63" t="s">
        <v>772</v>
      </c>
      <c r="E734" s="9" t="s">
        <v>280</v>
      </c>
      <c r="F734" s="9" t="s">
        <v>280</v>
      </c>
      <c r="G734" s="9" t="s">
        <v>280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514">
        <v>337.59999999999945</v>
      </c>
      <c r="N734" s="67">
        <f>SUM(E734:L734)</f>
        <v>2340.099999999999</v>
      </c>
      <c r="T734" s="512"/>
      <c r="U734" s="512"/>
      <c r="V734" s="362"/>
      <c r="W734" s="513"/>
      <c r="X734" s="512"/>
    </row>
    <row r="735" spans="1:24" ht="15">
      <c r="A735" s="28" t="s">
        <v>796</v>
      </c>
      <c r="B735" s="63" t="s">
        <v>779</v>
      </c>
      <c r="E735" s="9" t="s">
        <v>280</v>
      </c>
      <c r="F735" s="9" t="s">
        <v>280</v>
      </c>
      <c r="G735" s="9" t="s">
        <v>280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514">
        <v>589.5</v>
      </c>
      <c r="N735" s="67">
        <f>SUM(E735:L735)</f>
        <v>2322.7999999999993</v>
      </c>
      <c r="T735" s="512"/>
      <c r="U735" s="512"/>
      <c r="V735" s="362"/>
      <c r="W735" s="513"/>
      <c r="X735" s="512"/>
    </row>
    <row r="736" spans="1:24" ht="15">
      <c r="A736" s="28" t="s">
        <v>798</v>
      </c>
      <c r="B736" s="229" t="s">
        <v>1664</v>
      </c>
      <c r="C736" s="3"/>
      <c r="D736" s="3"/>
      <c r="E736" s="9" t="s">
        <v>280</v>
      </c>
      <c r="F736" s="9" t="s">
        <v>280</v>
      </c>
      <c r="G736" s="9" t="s">
        <v>280</v>
      </c>
      <c r="H736" s="9" t="s">
        <v>280</v>
      </c>
      <c r="I736" s="9">
        <v>265.99999999999977</v>
      </c>
      <c r="J736" s="9">
        <v>519.80000000000018</v>
      </c>
      <c r="K736" s="9">
        <v>605.09999999999991</v>
      </c>
      <c r="L736" s="514">
        <v>927.09999999999854</v>
      </c>
      <c r="N736" s="67">
        <f>SUM(E736:L736)</f>
        <v>2317.9999999999982</v>
      </c>
      <c r="T736" s="512"/>
      <c r="U736" s="512"/>
      <c r="V736" s="349"/>
      <c r="W736" s="513"/>
      <c r="X736" s="512"/>
    </row>
    <row r="737" spans="1:24" ht="15">
      <c r="A737" s="28" t="s">
        <v>799</v>
      </c>
      <c r="B737" s="63" t="s">
        <v>783</v>
      </c>
      <c r="E737" s="9" t="s">
        <v>280</v>
      </c>
      <c r="F737" s="9" t="s">
        <v>280</v>
      </c>
      <c r="G737" s="9" t="s">
        <v>280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514">
        <v>657.5</v>
      </c>
      <c r="N737" s="67">
        <f>SUM(E737:L737)</f>
        <v>2314.8000000000002</v>
      </c>
      <c r="T737" s="515"/>
      <c r="U737" s="512"/>
      <c r="V737" s="349"/>
      <c r="W737" s="513"/>
      <c r="X737" s="512"/>
    </row>
    <row r="738" spans="1:24" ht="15">
      <c r="A738" s="28" t="s">
        <v>800</v>
      </c>
      <c r="B738" s="278" t="s">
        <v>2033</v>
      </c>
      <c r="C738" s="3"/>
      <c r="D738" s="3"/>
      <c r="E738" s="9" t="s">
        <v>280</v>
      </c>
      <c r="F738" s="9" t="s">
        <v>280</v>
      </c>
      <c r="G738" s="9" t="s">
        <v>280</v>
      </c>
      <c r="H738" s="9" t="s">
        <v>280</v>
      </c>
      <c r="I738" s="9" t="s">
        <v>280</v>
      </c>
      <c r="J738" s="9">
        <v>428.00000000000091</v>
      </c>
      <c r="K738" s="217">
        <v>949.40000000000055</v>
      </c>
      <c r="L738" s="514">
        <v>910.70000000000118</v>
      </c>
      <c r="N738" s="67">
        <f>SUM(E738:L738)</f>
        <v>2288.1000000000026</v>
      </c>
      <c r="P738" t="s">
        <v>286</v>
      </c>
      <c r="T738" s="512"/>
      <c r="U738" s="512"/>
      <c r="V738" s="349"/>
      <c r="W738" s="513"/>
      <c r="X738" s="512"/>
    </row>
    <row r="739" spans="1:24" ht="15">
      <c r="A739" s="28" t="s">
        <v>803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280</v>
      </c>
      <c r="K739" s="9" t="s">
        <v>280</v>
      </c>
      <c r="L739" s="9" t="s">
        <v>280</v>
      </c>
      <c r="N739" s="67">
        <f>SUM(E739:L739)</f>
        <v>2266.8000000000002</v>
      </c>
      <c r="P739" t="s">
        <v>318</v>
      </c>
      <c r="T739" s="225"/>
      <c r="U739" s="512"/>
      <c r="V739" s="349"/>
      <c r="W739" s="513"/>
      <c r="X739" s="512"/>
    </row>
    <row r="740" spans="1:24" ht="15">
      <c r="A740" s="28" t="s">
        <v>899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280</v>
      </c>
      <c r="K740" s="9" t="s">
        <v>280</v>
      </c>
      <c r="L740" s="9" t="s">
        <v>280</v>
      </c>
      <c r="N740" s="67">
        <f>SUM(E740:L740)</f>
        <v>2258.9499999999989</v>
      </c>
      <c r="P740" t="s">
        <v>372</v>
      </c>
      <c r="T740" s="225"/>
      <c r="U740" s="512"/>
      <c r="V740" s="350"/>
      <c r="W740" s="513"/>
      <c r="X740" s="512"/>
    </row>
    <row r="741" spans="1:24" ht="15">
      <c r="A741" s="28" t="s">
        <v>900</v>
      </c>
      <c r="B741" s="229" t="s">
        <v>1666</v>
      </c>
      <c r="C741" s="3"/>
      <c r="D741" s="3"/>
      <c r="E741" s="9" t="s">
        <v>280</v>
      </c>
      <c r="F741" s="9" t="s">
        <v>280</v>
      </c>
      <c r="G741" s="9" t="s">
        <v>280</v>
      </c>
      <c r="H741" s="9" t="s">
        <v>280</v>
      </c>
      <c r="I741" s="217">
        <v>686.20000000000027</v>
      </c>
      <c r="J741" s="9">
        <v>618.59999999999991</v>
      </c>
      <c r="K741" s="9">
        <v>906.09999999999945</v>
      </c>
      <c r="L741" s="9" t="s">
        <v>280</v>
      </c>
      <c r="N741" s="67">
        <f>SUM(E741:L741)</f>
        <v>2210.8999999999996</v>
      </c>
      <c r="P741" t="s">
        <v>290</v>
      </c>
      <c r="T741" s="512"/>
      <c r="U741" s="512"/>
      <c r="V741" s="362"/>
      <c r="W741" s="513"/>
      <c r="X741" s="512"/>
    </row>
    <row r="742" spans="1:24" ht="15">
      <c r="A742" s="28" t="s">
        <v>901</v>
      </c>
      <c r="B742" s="63" t="s">
        <v>789</v>
      </c>
      <c r="E742" s="9" t="s">
        <v>280</v>
      </c>
      <c r="F742" s="9" t="s">
        <v>280</v>
      </c>
      <c r="G742" s="9" t="s">
        <v>280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514">
        <v>293.79999999999973</v>
      </c>
      <c r="N742" s="67">
        <f>SUM(E742:L742)</f>
        <v>2104.9000000000015</v>
      </c>
      <c r="T742" s="512"/>
      <c r="U742" s="512"/>
      <c r="V742" s="349"/>
      <c r="W742" s="513"/>
      <c r="X742" s="512"/>
    </row>
    <row r="743" spans="1:24" ht="15">
      <c r="A743" s="28" t="s">
        <v>902</v>
      </c>
      <c r="B743" s="278" t="s">
        <v>2017</v>
      </c>
      <c r="C743" s="3"/>
      <c r="D743" s="3"/>
      <c r="E743" s="9" t="s">
        <v>280</v>
      </c>
      <c r="F743" s="9" t="s">
        <v>280</v>
      </c>
      <c r="G743" s="9" t="s">
        <v>280</v>
      </c>
      <c r="H743" s="9" t="s">
        <v>280</v>
      </c>
      <c r="I743" s="9" t="s">
        <v>280</v>
      </c>
      <c r="J743" s="9">
        <v>428.19999999999982</v>
      </c>
      <c r="K743" s="217">
        <v>940.80000000000064</v>
      </c>
      <c r="L743" s="514">
        <v>728.40000000000009</v>
      </c>
      <c r="N743" s="67">
        <f>SUM(E743:L743)</f>
        <v>2097.4000000000005</v>
      </c>
      <c r="P743" t="s">
        <v>299</v>
      </c>
      <c r="T743" s="515"/>
      <c r="U743" s="512"/>
      <c r="V743" s="350"/>
      <c r="W743" s="513"/>
      <c r="X743" s="512"/>
    </row>
    <row r="744" spans="1:24" ht="15">
      <c r="A744" s="28" t="s">
        <v>903</v>
      </c>
      <c r="B744" s="229" t="s">
        <v>1659</v>
      </c>
      <c r="C744" s="3"/>
      <c r="D744" s="3"/>
      <c r="E744" s="9" t="s">
        <v>280</v>
      </c>
      <c r="F744" s="9" t="s">
        <v>280</v>
      </c>
      <c r="G744" s="9" t="s">
        <v>280</v>
      </c>
      <c r="H744" s="9" t="s">
        <v>280</v>
      </c>
      <c r="I744" s="9">
        <v>227.09999999999945</v>
      </c>
      <c r="J744" s="9">
        <v>479.89999999999986</v>
      </c>
      <c r="K744" s="9">
        <v>643.09999999999945</v>
      </c>
      <c r="L744" s="514">
        <v>607.20000000000027</v>
      </c>
      <c r="N744" s="67">
        <f>SUM(E744:L744)</f>
        <v>1957.299999999999</v>
      </c>
      <c r="T744" s="512"/>
      <c r="U744" s="512"/>
      <c r="V744" s="350"/>
      <c r="W744" s="513"/>
      <c r="X744" s="512"/>
    </row>
    <row r="745" spans="1:24" ht="15">
      <c r="A745" s="28" t="s">
        <v>904</v>
      </c>
      <c r="B745" s="229" t="s">
        <v>1649</v>
      </c>
      <c r="C745" s="3"/>
      <c r="D745" s="3"/>
      <c r="E745" s="9" t="s">
        <v>280</v>
      </c>
      <c r="F745" s="9" t="s">
        <v>280</v>
      </c>
      <c r="G745" s="9" t="s">
        <v>280</v>
      </c>
      <c r="H745" s="9" t="s">
        <v>280</v>
      </c>
      <c r="I745" s="9">
        <v>328.49999999999977</v>
      </c>
      <c r="J745" s="9">
        <v>391.60000000000014</v>
      </c>
      <c r="K745" s="9">
        <v>667.59999999999854</v>
      </c>
      <c r="L745" s="514">
        <v>507.40000000000055</v>
      </c>
      <c r="N745" s="67">
        <f>SUM(E745:L745)</f>
        <v>1895.099999999999</v>
      </c>
      <c r="T745" s="515"/>
      <c r="U745" s="512"/>
      <c r="V745" s="349"/>
      <c r="W745" s="513"/>
      <c r="X745" s="512"/>
    </row>
    <row r="746" spans="1:24" ht="15">
      <c r="A746" s="28" t="s">
        <v>905</v>
      </c>
      <c r="B746" s="278" t="s">
        <v>2026</v>
      </c>
      <c r="C746" s="3"/>
      <c r="D746" s="3"/>
      <c r="E746" s="9" t="s">
        <v>280</v>
      </c>
      <c r="F746" s="9" t="s">
        <v>280</v>
      </c>
      <c r="G746" s="9" t="s">
        <v>280</v>
      </c>
      <c r="H746" s="9" t="s">
        <v>280</v>
      </c>
      <c r="I746" s="9" t="s">
        <v>280</v>
      </c>
      <c r="J746" s="9">
        <v>492.20000000000027</v>
      </c>
      <c r="K746" s="9">
        <v>616.99999999999955</v>
      </c>
      <c r="L746" s="514">
        <v>748.50000000000045</v>
      </c>
      <c r="N746" s="67">
        <f>SUM(E746:L746)</f>
        <v>1857.7000000000003</v>
      </c>
      <c r="T746" s="512"/>
      <c r="U746" s="512"/>
      <c r="V746" s="362"/>
      <c r="W746" s="513"/>
      <c r="X746" s="512"/>
    </row>
    <row r="747" spans="1:24" ht="15">
      <c r="A747" s="28" t="s">
        <v>906</v>
      </c>
      <c r="B747" s="278" t="s">
        <v>2039</v>
      </c>
      <c r="C747" s="3"/>
      <c r="D747" s="3"/>
      <c r="E747" s="9" t="s">
        <v>280</v>
      </c>
      <c r="F747" s="9" t="s">
        <v>280</v>
      </c>
      <c r="G747" s="9" t="s">
        <v>280</v>
      </c>
      <c r="H747" s="9" t="s">
        <v>280</v>
      </c>
      <c r="I747" s="9" t="s">
        <v>280</v>
      </c>
      <c r="J747" s="9" t="s">
        <v>280</v>
      </c>
      <c r="K747" s="9">
        <v>772.40000000000032</v>
      </c>
      <c r="L747" s="514">
        <v>969.89999999999918</v>
      </c>
      <c r="N747" s="67">
        <f>SUM(E747:L747)</f>
        <v>1742.2999999999995</v>
      </c>
      <c r="T747" s="512"/>
      <c r="U747" s="512"/>
      <c r="V747" s="350"/>
      <c r="W747" s="513"/>
      <c r="X747" s="512"/>
    </row>
    <row r="748" spans="1:24" ht="15">
      <c r="A748" s="28" t="s">
        <v>907</v>
      </c>
      <c r="B748" s="278" t="s">
        <v>2042</v>
      </c>
      <c r="C748" s="3"/>
      <c r="D748" s="3"/>
      <c r="E748" s="9" t="s">
        <v>280</v>
      </c>
      <c r="F748" s="9" t="s">
        <v>280</v>
      </c>
      <c r="G748" s="9" t="s">
        <v>280</v>
      </c>
      <c r="H748" s="9" t="s">
        <v>280</v>
      </c>
      <c r="I748" s="9" t="s">
        <v>280</v>
      </c>
      <c r="J748" s="9" t="s">
        <v>280</v>
      </c>
      <c r="K748" s="9">
        <v>562.19999999999936</v>
      </c>
      <c r="L748" s="524">
        <v>1112.2000000000003</v>
      </c>
      <c r="N748" s="67">
        <f>SUM(E748:L748)</f>
        <v>1674.3999999999996</v>
      </c>
      <c r="P748" t="s">
        <v>286</v>
      </c>
      <c r="T748" s="512"/>
      <c r="U748" s="512"/>
      <c r="V748" s="349"/>
      <c r="W748" s="513"/>
      <c r="X748" s="512"/>
    </row>
    <row r="749" spans="1:24" ht="15">
      <c r="A749" s="28" t="s">
        <v>908</v>
      </c>
      <c r="B749" s="63" t="s">
        <v>158</v>
      </c>
      <c r="E749" s="9" t="s">
        <v>280</v>
      </c>
      <c r="F749" s="9" t="s">
        <v>280</v>
      </c>
      <c r="G749" s="217">
        <v>436.2</v>
      </c>
      <c r="H749" s="217">
        <v>765.20000000000027</v>
      </c>
      <c r="I749" s="9">
        <v>425.20000000000005</v>
      </c>
      <c r="J749" s="9" t="s">
        <v>280</v>
      </c>
      <c r="K749" s="9" t="s">
        <v>280</v>
      </c>
      <c r="L749" s="9" t="s">
        <v>280</v>
      </c>
      <c r="N749" s="67">
        <f>SUM(E749:L749)</f>
        <v>1626.6000000000004</v>
      </c>
      <c r="P749" t="s">
        <v>300</v>
      </c>
      <c r="T749" s="512"/>
      <c r="U749" s="512"/>
      <c r="V749" s="349"/>
      <c r="W749" s="513"/>
      <c r="X749" s="512"/>
    </row>
    <row r="750" spans="1:24" ht="15">
      <c r="A750" s="28" t="s">
        <v>909</v>
      </c>
      <c r="B750" s="278" t="s">
        <v>2038</v>
      </c>
      <c r="C750" s="3"/>
      <c r="D750" s="3"/>
      <c r="E750" s="9" t="s">
        <v>280</v>
      </c>
      <c r="F750" s="9" t="s">
        <v>280</v>
      </c>
      <c r="G750" s="9" t="s">
        <v>280</v>
      </c>
      <c r="H750" s="9" t="s">
        <v>280</v>
      </c>
      <c r="I750" s="9" t="s">
        <v>280</v>
      </c>
      <c r="J750" s="9" t="s">
        <v>280</v>
      </c>
      <c r="K750" s="9">
        <v>753.19999999999891</v>
      </c>
      <c r="L750" s="514">
        <v>837.59999999999991</v>
      </c>
      <c r="N750" s="67">
        <f>SUM(E750:L750)</f>
        <v>1590.7999999999988</v>
      </c>
      <c r="T750" s="225"/>
      <c r="U750" s="512"/>
      <c r="V750" s="349"/>
      <c r="W750" s="513"/>
      <c r="X750" s="512"/>
    </row>
    <row r="751" spans="1:24" ht="15">
      <c r="A751" s="28" t="s">
        <v>910</v>
      </c>
      <c r="B751" s="278" t="s">
        <v>2040</v>
      </c>
      <c r="C751" s="3"/>
      <c r="D751" s="3"/>
      <c r="E751" s="9" t="s">
        <v>280</v>
      </c>
      <c r="F751" s="9" t="s">
        <v>280</v>
      </c>
      <c r="G751" s="9" t="s">
        <v>280</v>
      </c>
      <c r="H751" s="9" t="s">
        <v>280</v>
      </c>
      <c r="I751" s="9" t="s">
        <v>280</v>
      </c>
      <c r="J751" s="9" t="s">
        <v>280</v>
      </c>
      <c r="K751" s="9">
        <v>583.29999999999973</v>
      </c>
      <c r="L751" s="514">
        <v>988.10000000000036</v>
      </c>
      <c r="N751" s="67">
        <f>SUM(E751:L751)</f>
        <v>1571.4</v>
      </c>
      <c r="T751" s="512"/>
      <c r="U751" s="512"/>
      <c r="V751" s="362"/>
      <c r="W751" s="513"/>
      <c r="X751" s="512"/>
    </row>
    <row r="752" spans="1:24" ht="15">
      <c r="A752" s="28" t="s">
        <v>911</v>
      </c>
      <c r="B752" s="278" t="s">
        <v>4565</v>
      </c>
      <c r="C752" s="3"/>
      <c r="D752" s="3"/>
      <c r="E752" s="9" t="s">
        <v>280</v>
      </c>
      <c r="F752" s="9" t="s">
        <v>280</v>
      </c>
      <c r="G752" s="9" t="s">
        <v>280</v>
      </c>
      <c r="H752" s="9" t="s">
        <v>280</v>
      </c>
      <c r="I752" s="9" t="s">
        <v>280</v>
      </c>
      <c r="J752" s="9" t="s">
        <v>280</v>
      </c>
      <c r="K752" s="9">
        <v>663.79999999999973</v>
      </c>
      <c r="L752" s="514">
        <v>906.89999999999964</v>
      </c>
      <c r="N752" s="67">
        <f>SUM(E752:L752)</f>
        <v>1570.6999999999994</v>
      </c>
      <c r="T752" s="515"/>
      <c r="U752" s="512"/>
      <c r="V752" s="349"/>
      <c r="W752" s="513"/>
      <c r="X752" s="512"/>
    </row>
    <row r="753" spans="1:24" ht="15">
      <c r="A753" s="28" t="s">
        <v>912</v>
      </c>
      <c r="B753" s="278" t="s">
        <v>2025</v>
      </c>
      <c r="C753" s="3"/>
      <c r="D753" s="3"/>
      <c r="E753" s="9" t="s">
        <v>280</v>
      </c>
      <c r="F753" s="9" t="s">
        <v>280</v>
      </c>
      <c r="G753" s="9" t="s">
        <v>280</v>
      </c>
      <c r="H753" s="9" t="s">
        <v>280</v>
      </c>
      <c r="I753" s="9" t="s">
        <v>280</v>
      </c>
      <c r="J753" s="9">
        <v>274.09999999999968</v>
      </c>
      <c r="K753" s="9">
        <v>570.19999999999982</v>
      </c>
      <c r="L753" s="514">
        <v>666.99999999999955</v>
      </c>
      <c r="N753" s="67">
        <f>SUM(E753:L753)</f>
        <v>1511.299999999999</v>
      </c>
      <c r="T753" s="515"/>
      <c r="U753" s="512"/>
      <c r="V753" s="349"/>
      <c r="W753" s="513"/>
      <c r="X753" s="512"/>
    </row>
    <row r="754" spans="1:24" ht="15">
      <c r="A754" s="28" t="s">
        <v>913</v>
      </c>
      <c r="B754" s="278" t="s">
        <v>2018</v>
      </c>
      <c r="C754" s="3"/>
      <c r="D754" s="3"/>
      <c r="E754" s="9" t="s">
        <v>280</v>
      </c>
      <c r="F754" s="9" t="s">
        <v>280</v>
      </c>
      <c r="G754" s="9" t="s">
        <v>280</v>
      </c>
      <c r="H754" s="9" t="s">
        <v>280</v>
      </c>
      <c r="I754" s="9" t="s">
        <v>280</v>
      </c>
      <c r="J754" s="9">
        <v>336.59999999999991</v>
      </c>
      <c r="K754" s="9">
        <v>584.00000000000045</v>
      </c>
      <c r="L754" s="514">
        <v>541.29999999999905</v>
      </c>
      <c r="N754" s="67">
        <f>SUM(E754:L754)</f>
        <v>1461.8999999999994</v>
      </c>
      <c r="T754" s="512"/>
      <c r="U754" s="512"/>
      <c r="V754" s="349"/>
      <c r="W754" s="513"/>
      <c r="X754" s="512"/>
    </row>
    <row r="755" spans="1:24" ht="15">
      <c r="A755" s="28" t="s">
        <v>914</v>
      </c>
      <c r="B755" s="278" t="s">
        <v>2045</v>
      </c>
      <c r="C755" s="3"/>
      <c r="D755" s="3"/>
      <c r="E755" s="9" t="s">
        <v>280</v>
      </c>
      <c r="F755" s="9" t="s">
        <v>280</v>
      </c>
      <c r="G755" s="9" t="s">
        <v>280</v>
      </c>
      <c r="H755" s="9" t="s">
        <v>280</v>
      </c>
      <c r="I755" s="9" t="s">
        <v>280</v>
      </c>
      <c r="J755" s="9" t="s">
        <v>280</v>
      </c>
      <c r="K755" s="9">
        <v>650.60000000000127</v>
      </c>
      <c r="L755" s="514">
        <v>799.70000000000073</v>
      </c>
      <c r="N755" s="67">
        <f>SUM(E755:L755)</f>
        <v>1450.300000000002</v>
      </c>
      <c r="T755" s="512"/>
      <c r="U755" s="512"/>
      <c r="V755" s="349"/>
      <c r="W755" s="513"/>
      <c r="X755" s="512"/>
    </row>
    <row r="756" spans="1:24" ht="15">
      <c r="A756" s="28" t="s">
        <v>915</v>
      </c>
      <c r="B756" s="278" t="s">
        <v>2022</v>
      </c>
      <c r="C756" s="3"/>
      <c r="D756" s="3"/>
      <c r="E756" s="9" t="s">
        <v>280</v>
      </c>
      <c r="F756" s="9" t="s">
        <v>280</v>
      </c>
      <c r="G756" s="9" t="s">
        <v>280</v>
      </c>
      <c r="H756" s="9" t="s">
        <v>280</v>
      </c>
      <c r="I756" s="9" t="s">
        <v>280</v>
      </c>
      <c r="J756" s="9">
        <v>533.5</v>
      </c>
      <c r="K756" s="9">
        <v>371.75000000000045</v>
      </c>
      <c r="L756" s="514">
        <v>494.89999999999964</v>
      </c>
      <c r="N756" s="67">
        <f>SUM(E756:L756)</f>
        <v>1400.15</v>
      </c>
      <c r="T756" s="515"/>
      <c r="U756" s="512"/>
      <c r="V756" s="349"/>
      <c r="W756" s="513"/>
      <c r="X756" s="512"/>
    </row>
    <row r="757" spans="1:24" ht="15">
      <c r="A757" s="28" t="s">
        <v>916</v>
      </c>
      <c r="B757" s="229" t="s">
        <v>1650</v>
      </c>
      <c r="C757" s="3"/>
      <c r="D757" s="3"/>
      <c r="E757" s="9" t="s">
        <v>280</v>
      </c>
      <c r="F757" s="9" t="s">
        <v>280</v>
      </c>
      <c r="G757" s="9" t="s">
        <v>280</v>
      </c>
      <c r="H757" s="9" t="s">
        <v>280</v>
      </c>
      <c r="I757" s="9">
        <v>491.69999999999959</v>
      </c>
      <c r="J757" s="9">
        <v>788.39999999999964</v>
      </c>
      <c r="K757" s="9" t="s">
        <v>280</v>
      </c>
      <c r="L757" s="9" t="s">
        <v>280</v>
      </c>
      <c r="N757" s="67">
        <f>SUM(E757:L757)</f>
        <v>1280.0999999999992</v>
      </c>
      <c r="T757" s="515"/>
      <c r="U757" s="512"/>
      <c r="V757" s="349"/>
      <c r="W757" s="513"/>
      <c r="X757" s="512"/>
    </row>
    <row r="758" spans="1:24" ht="15">
      <c r="A758" s="28" t="s">
        <v>917</v>
      </c>
      <c r="B758" s="278" t="s">
        <v>2068</v>
      </c>
      <c r="C758" s="3"/>
      <c r="D758" s="3"/>
      <c r="E758" s="9" t="s">
        <v>280</v>
      </c>
      <c r="F758" s="9" t="s">
        <v>280</v>
      </c>
      <c r="G758" s="9" t="s">
        <v>280</v>
      </c>
      <c r="H758" s="9" t="s">
        <v>280</v>
      </c>
      <c r="I758" s="9" t="s">
        <v>280</v>
      </c>
      <c r="J758" s="9" t="s">
        <v>280</v>
      </c>
      <c r="K758" s="9">
        <v>539.5</v>
      </c>
      <c r="L758" s="514">
        <v>718.39999999999964</v>
      </c>
      <c r="N758" s="67">
        <f>SUM(E758:L758)</f>
        <v>1257.8999999999996</v>
      </c>
      <c r="T758" s="512"/>
      <c r="U758" s="512"/>
      <c r="V758" s="362"/>
      <c r="W758" s="513"/>
      <c r="X758" s="512"/>
    </row>
    <row r="759" spans="1:24" ht="15">
      <c r="A759" s="28" t="s">
        <v>918</v>
      </c>
      <c r="B759" s="278" t="s">
        <v>2065</v>
      </c>
      <c r="C759" s="3"/>
      <c r="D759" s="3"/>
      <c r="E759" s="9" t="s">
        <v>280</v>
      </c>
      <c r="F759" s="9" t="s">
        <v>280</v>
      </c>
      <c r="G759" s="9" t="s">
        <v>280</v>
      </c>
      <c r="H759" s="9" t="s">
        <v>280</v>
      </c>
      <c r="I759" s="9" t="s">
        <v>280</v>
      </c>
      <c r="J759" s="9" t="s">
        <v>280</v>
      </c>
      <c r="K759" s="9">
        <v>503.599999999999</v>
      </c>
      <c r="L759" s="514">
        <v>702.19999999999891</v>
      </c>
      <c r="N759" s="67">
        <f>SUM(E759:L759)</f>
        <v>1205.7999999999979</v>
      </c>
      <c r="T759" s="512"/>
      <c r="U759" s="512"/>
      <c r="V759" s="349"/>
      <c r="W759" s="513"/>
      <c r="X759" s="512"/>
    </row>
    <row r="760" spans="1:24" ht="15">
      <c r="A760" s="28" t="s">
        <v>919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280</v>
      </c>
      <c r="I760" s="9" t="s">
        <v>280</v>
      </c>
      <c r="J760" s="9">
        <v>455.59999999999968</v>
      </c>
      <c r="K760" s="9" t="s">
        <v>280</v>
      </c>
      <c r="L760" s="9" t="s">
        <v>280</v>
      </c>
      <c r="N760" s="67">
        <f>SUM(E760:L760)</f>
        <v>1184.6499999999996</v>
      </c>
      <c r="T760" s="512"/>
      <c r="U760" s="512"/>
      <c r="V760" s="362"/>
      <c r="W760" s="513"/>
      <c r="X760" s="512"/>
    </row>
    <row r="761" spans="1:24" ht="15">
      <c r="A761" s="28" t="s">
        <v>920</v>
      </c>
      <c r="B761" s="63" t="s">
        <v>178</v>
      </c>
      <c r="E761" s="212">
        <v>605.70000000000005</v>
      </c>
      <c r="F761" s="9">
        <v>539.9</v>
      </c>
      <c r="G761" s="9" t="s">
        <v>280</v>
      </c>
      <c r="H761" s="9" t="s">
        <v>280</v>
      </c>
      <c r="I761" s="9" t="s">
        <v>280</v>
      </c>
      <c r="J761" s="9" t="s">
        <v>280</v>
      </c>
      <c r="K761" s="9" t="s">
        <v>280</v>
      </c>
      <c r="L761" s="9" t="s">
        <v>280</v>
      </c>
      <c r="N761" s="67">
        <f>SUM(E761:L761)</f>
        <v>1145.5999999999999</v>
      </c>
      <c r="P761" t="s">
        <v>302</v>
      </c>
      <c r="T761" s="515"/>
      <c r="U761" s="512"/>
      <c r="V761" s="349"/>
      <c r="W761" s="513"/>
      <c r="X761" s="512"/>
    </row>
    <row r="762" spans="1:24" ht="15">
      <c r="A762" s="28" t="s">
        <v>921</v>
      </c>
      <c r="B762" s="278" t="s">
        <v>2041</v>
      </c>
      <c r="C762" s="3"/>
      <c r="D762" s="3"/>
      <c r="E762" s="9" t="s">
        <v>280</v>
      </c>
      <c r="F762" s="9" t="s">
        <v>280</v>
      </c>
      <c r="G762" s="9" t="s">
        <v>280</v>
      </c>
      <c r="H762" s="9" t="s">
        <v>280</v>
      </c>
      <c r="I762" s="9" t="s">
        <v>280</v>
      </c>
      <c r="J762" s="9" t="s">
        <v>280</v>
      </c>
      <c r="K762" s="9">
        <v>304.29999999999973</v>
      </c>
      <c r="L762" s="514">
        <v>722.69999999999982</v>
      </c>
      <c r="N762" s="67">
        <f>SUM(E762:L762)</f>
        <v>1026.9999999999995</v>
      </c>
      <c r="T762" s="512"/>
      <c r="U762" s="512"/>
      <c r="V762" s="362"/>
      <c r="W762" s="513"/>
      <c r="X762" s="512"/>
    </row>
    <row r="763" spans="1:24" ht="15">
      <c r="A763" s="28" t="s">
        <v>922</v>
      </c>
      <c r="B763" s="278" t="s">
        <v>2024</v>
      </c>
      <c r="C763" s="3"/>
      <c r="D763" s="3"/>
      <c r="E763" s="9" t="s">
        <v>280</v>
      </c>
      <c r="F763" s="9" t="s">
        <v>280</v>
      </c>
      <c r="G763" s="9" t="s">
        <v>280</v>
      </c>
      <c r="H763" s="9" t="s">
        <v>280</v>
      </c>
      <c r="I763" s="9" t="s">
        <v>280</v>
      </c>
      <c r="J763" s="9">
        <v>456.89999999999873</v>
      </c>
      <c r="K763" s="9">
        <v>568.20000000000027</v>
      </c>
      <c r="L763" s="9" t="s">
        <v>280</v>
      </c>
      <c r="N763" s="67">
        <f>SUM(E763:L763)</f>
        <v>1025.099999999999</v>
      </c>
      <c r="T763" s="515"/>
      <c r="U763" s="512"/>
      <c r="V763" s="350"/>
      <c r="W763" s="513"/>
      <c r="X763" s="512"/>
    </row>
    <row r="764" spans="1:24" ht="15">
      <c r="A764" s="28" t="s">
        <v>923</v>
      </c>
      <c r="B764" s="278" t="s">
        <v>2172</v>
      </c>
      <c r="C764" s="3"/>
      <c r="D764" s="3"/>
      <c r="E764" s="9" t="s">
        <v>280</v>
      </c>
      <c r="F764" s="9" t="s">
        <v>280</v>
      </c>
      <c r="G764" s="9" t="s">
        <v>280</v>
      </c>
      <c r="H764" s="9" t="s">
        <v>280</v>
      </c>
      <c r="I764" s="9" t="s">
        <v>280</v>
      </c>
      <c r="J764" s="9" t="s">
        <v>280</v>
      </c>
      <c r="K764" s="9">
        <v>425.30000000000018</v>
      </c>
      <c r="L764" s="514">
        <v>548.59999999999945</v>
      </c>
      <c r="N764" s="67">
        <f>SUM(E764:L764)</f>
        <v>973.89999999999964</v>
      </c>
      <c r="T764" s="512"/>
      <c r="U764" s="512"/>
      <c r="V764" s="349"/>
      <c r="W764" s="513"/>
      <c r="X764" s="512"/>
    </row>
    <row r="765" spans="1:24" ht="15">
      <c r="A765" s="28" t="s">
        <v>924</v>
      </c>
      <c r="B765" s="63" t="s">
        <v>3425</v>
      </c>
      <c r="C765" s="3"/>
      <c r="D765" s="3"/>
      <c r="E765" s="9" t="s">
        <v>280</v>
      </c>
      <c r="F765" s="9" t="s">
        <v>280</v>
      </c>
      <c r="G765" s="9" t="s">
        <v>280</v>
      </c>
      <c r="H765" s="9" t="s">
        <v>280</v>
      </c>
      <c r="I765" s="9" t="s">
        <v>280</v>
      </c>
      <c r="J765" s="9" t="s">
        <v>280</v>
      </c>
      <c r="K765" s="9" t="s">
        <v>280</v>
      </c>
      <c r="L765" s="514">
        <v>941.70000000000027</v>
      </c>
      <c r="N765" s="67">
        <f>SUM(E765:L765)</f>
        <v>941.70000000000027</v>
      </c>
      <c r="T765" s="512"/>
      <c r="U765" s="512"/>
      <c r="V765" s="362"/>
      <c r="W765" s="513"/>
      <c r="X765" s="512"/>
    </row>
    <row r="766" spans="1:24" ht="15">
      <c r="A766" s="28" t="s">
        <v>925</v>
      </c>
      <c r="B766" s="63" t="s">
        <v>180</v>
      </c>
      <c r="C766" s="3"/>
      <c r="D766" s="3"/>
      <c r="E766" s="9" t="s">
        <v>280</v>
      </c>
      <c r="F766" s="9" t="s">
        <v>280</v>
      </c>
      <c r="G766" s="9" t="s">
        <v>280</v>
      </c>
      <c r="H766" s="9" t="s">
        <v>280</v>
      </c>
      <c r="I766" s="9" t="s">
        <v>280</v>
      </c>
      <c r="J766" s="9" t="s">
        <v>280</v>
      </c>
      <c r="K766" s="9" t="s">
        <v>280</v>
      </c>
      <c r="L766" s="514">
        <v>933.09999999999945</v>
      </c>
      <c r="N766" s="67">
        <f>SUM(E766:L766)</f>
        <v>933.09999999999945</v>
      </c>
      <c r="T766" s="512"/>
      <c r="U766" s="512"/>
      <c r="V766" s="349"/>
      <c r="W766" s="513"/>
      <c r="X766" s="512"/>
    </row>
    <row r="767" spans="1:24" ht="15">
      <c r="A767" s="28" t="s">
        <v>926</v>
      </c>
      <c r="B767" s="63" t="s">
        <v>3426</v>
      </c>
      <c r="C767" s="3"/>
      <c r="D767" s="3"/>
      <c r="E767" s="9" t="s">
        <v>280</v>
      </c>
      <c r="F767" s="9" t="s">
        <v>280</v>
      </c>
      <c r="G767" s="9" t="s">
        <v>280</v>
      </c>
      <c r="H767" s="9" t="s">
        <v>280</v>
      </c>
      <c r="I767" s="9" t="s">
        <v>280</v>
      </c>
      <c r="J767" s="9" t="s">
        <v>280</v>
      </c>
      <c r="K767" s="9" t="s">
        <v>280</v>
      </c>
      <c r="L767" s="514">
        <v>905.30000000000155</v>
      </c>
      <c r="N767" s="67">
        <f>SUM(E767:L767)</f>
        <v>905.30000000000155</v>
      </c>
      <c r="T767" s="512"/>
      <c r="U767" s="512"/>
      <c r="V767" s="350"/>
      <c r="W767" s="513"/>
      <c r="X767" s="512"/>
    </row>
    <row r="768" spans="1:24" ht="15">
      <c r="A768" s="28" t="s">
        <v>927</v>
      </c>
      <c r="B768" s="63" t="s">
        <v>3405</v>
      </c>
      <c r="C768" s="3"/>
      <c r="D768" s="3"/>
      <c r="E768" s="9" t="s">
        <v>280</v>
      </c>
      <c r="F768" s="9" t="s">
        <v>280</v>
      </c>
      <c r="G768" s="9" t="s">
        <v>280</v>
      </c>
      <c r="H768" s="9" t="s">
        <v>280</v>
      </c>
      <c r="I768" s="9" t="s">
        <v>280</v>
      </c>
      <c r="J768" s="9" t="s">
        <v>280</v>
      </c>
      <c r="K768" s="9" t="s">
        <v>280</v>
      </c>
      <c r="L768" s="514">
        <v>894.70000000000027</v>
      </c>
      <c r="N768" s="67">
        <f>SUM(E768:L768)</f>
        <v>894.70000000000027</v>
      </c>
      <c r="T768" s="512"/>
      <c r="U768" s="512"/>
      <c r="V768" s="349"/>
      <c r="W768" s="513"/>
      <c r="X768" s="512"/>
    </row>
    <row r="769" spans="1:24" ht="15">
      <c r="A769" s="28" t="s">
        <v>928</v>
      </c>
      <c r="B769" s="63" t="s">
        <v>3411</v>
      </c>
      <c r="C769" s="3"/>
      <c r="D769" s="3"/>
      <c r="E769" s="9" t="s">
        <v>280</v>
      </c>
      <c r="F769" s="9" t="s">
        <v>280</v>
      </c>
      <c r="G769" s="9" t="s">
        <v>280</v>
      </c>
      <c r="H769" s="9" t="s">
        <v>280</v>
      </c>
      <c r="I769" s="9" t="s">
        <v>280</v>
      </c>
      <c r="J769" s="9" t="s">
        <v>280</v>
      </c>
      <c r="K769" s="9" t="s">
        <v>280</v>
      </c>
      <c r="L769" s="514">
        <v>893.29999999999882</v>
      </c>
      <c r="N769" s="67">
        <f>SUM(E769:L769)</f>
        <v>893.29999999999882</v>
      </c>
      <c r="T769" s="516"/>
      <c r="U769" s="512"/>
      <c r="V769" s="349"/>
      <c r="W769" s="513"/>
      <c r="X769" s="512"/>
    </row>
    <row r="770" spans="1:24" ht="15">
      <c r="A770" s="28" t="s">
        <v>929</v>
      </c>
      <c r="B770" s="63" t="s">
        <v>745</v>
      </c>
      <c r="E770" s="9" t="s">
        <v>280</v>
      </c>
      <c r="F770" s="9" t="s">
        <v>280</v>
      </c>
      <c r="G770" s="9" t="s">
        <v>280</v>
      </c>
      <c r="H770" s="9">
        <v>542.5</v>
      </c>
      <c r="I770" s="9">
        <v>339.90000000000009</v>
      </c>
      <c r="J770" s="9" t="s">
        <v>280</v>
      </c>
      <c r="K770" s="9" t="s">
        <v>280</v>
      </c>
      <c r="L770" s="9" t="s">
        <v>280</v>
      </c>
      <c r="N770" s="67">
        <f>SUM(E770:L770)</f>
        <v>882.40000000000009</v>
      </c>
      <c r="T770" s="515"/>
      <c r="U770" s="512"/>
      <c r="V770" s="349"/>
      <c r="W770" s="513"/>
      <c r="X770" s="512"/>
    </row>
    <row r="771" spans="1:24" ht="15">
      <c r="A771" s="28" t="s">
        <v>930</v>
      </c>
      <c r="B771" s="63" t="s">
        <v>3417</v>
      </c>
      <c r="C771" s="3"/>
      <c r="D771" s="3"/>
      <c r="E771" s="9" t="s">
        <v>280</v>
      </c>
      <c r="F771" s="9" t="s">
        <v>280</v>
      </c>
      <c r="G771" s="9" t="s">
        <v>280</v>
      </c>
      <c r="H771" s="9" t="s">
        <v>280</v>
      </c>
      <c r="I771" s="9" t="s">
        <v>280</v>
      </c>
      <c r="J771" s="9" t="s">
        <v>280</v>
      </c>
      <c r="K771" s="9" t="s">
        <v>280</v>
      </c>
      <c r="L771" s="514">
        <v>880.79999999999973</v>
      </c>
      <c r="N771" s="67">
        <f>SUM(E771:L771)</f>
        <v>880.79999999999973</v>
      </c>
      <c r="T771" s="225"/>
      <c r="U771" s="512"/>
      <c r="V771" s="349"/>
      <c r="W771" s="513"/>
      <c r="X771" s="512"/>
    </row>
    <row r="772" spans="1:24" ht="15">
      <c r="A772" s="28" t="s">
        <v>931</v>
      </c>
      <c r="B772" s="63" t="s">
        <v>770</v>
      </c>
      <c r="E772" s="9" t="s">
        <v>280</v>
      </c>
      <c r="F772" s="9" t="s">
        <v>280</v>
      </c>
      <c r="G772" s="9" t="s">
        <v>280</v>
      </c>
      <c r="H772" s="9">
        <v>673.49999999999955</v>
      </c>
      <c r="I772" s="9">
        <v>194.89999999999918</v>
      </c>
      <c r="J772" s="9" t="s">
        <v>280</v>
      </c>
      <c r="K772" s="9" t="s">
        <v>280</v>
      </c>
      <c r="L772" s="9" t="s">
        <v>280</v>
      </c>
      <c r="N772" s="67">
        <f>SUM(E772:L772)</f>
        <v>868.39999999999873</v>
      </c>
      <c r="T772" s="515"/>
      <c r="U772" s="512"/>
      <c r="V772" s="349"/>
      <c r="W772" s="513"/>
      <c r="X772" s="512"/>
    </row>
    <row r="773" spans="1:24" ht="15">
      <c r="A773" s="28" t="s">
        <v>932</v>
      </c>
      <c r="B773" s="63" t="s">
        <v>3429</v>
      </c>
      <c r="C773" s="3"/>
      <c r="D773" s="3"/>
      <c r="E773" s="9" t="s">
        <v>280</v>
      </c>
      <c r="F773" s="9" t="s">
        <v>280</v>
      </c>
      <c r="G773" s="9" t="s">
        <v>280</v>
      </c>
      <c r="H773" s="9" t="s">
        <v>280</v>
      </c>
      <c r="I773" s="9" t="s">
        <v>280</v>
      </c>
      <c r="J773" s="9" t="s">
        <v>280</v>
      </c>
      <c r="K773" s="9" t="s">
        <v>280</v>
      </c>
      <c r="L773" s="514">
        <v>805.00000000000091</v>
      </c>
      <c r="N773" s="67">
        <f>SUM(E773:L773)</f>
        <v>805.00000000000091</v>
      </c>
      <c r="T773" s="512"/>
      <c r="U773" s="512"/>
      <c r="V773" s="362"/>
      <c r="W773" s="513"/>
      <c r="X773" s="512"/>
    </row>
    <row r="774" spans="1:24" ht="15">
      <c r="A774" s="28" t="s">
        <v>933</v>
      </c>
      <c r="B774" s="63" t="s">
        <v>3398</v>
      </c>
      <c r="C774" s="3"/>
      <c r="D774" s="3"/>
      <c r="E774" s="9" t="s">
        <v>280</v>
      </c>
      <c r="F774" s="9" t="s">
        <v>280</v>
      </c>
      <c r="G774" s="9" t="s">
        <v>280</v>
      </c>
      <c r="H774" s="9" t="s">
        <v>280</v>
      </c>
      <c r="I774" s="9" t="s">
        <v>280</v>
      </c>
      <c r="J774" s="9" t="s">
        <v>280</v>
      </c>
      <c r="K774" s="9" t="s">
        <v>280</v>
      </c>
      <c r="L774" s="514">
        <v>792.50000000000045</v>
      </c>
      <c r="N774" s="67">
        <f>SUM(E774:L774)</f>
        <v>792.50000000000045</v>
      </c>
      <c r="T774" s="512"/>
      <c r="U774" s="512"/>
      <c r="V774" s="362"/>
      <c r="W774" s="513"/>
      <c r="X774" s="512"/>
    </row>
    <row r="775" spans="1:24" ht="15">
      <c r="A775" s="28" t="s">
        <v>934</v>
      </c>
      <c r="B775" s="63" t="s">
        <v>3413</v>
      </c>
      <c r="C775" s="3"/>
      <c r="D775" s="3"/>
      <c r="E775" s="9" t="s">
        <v>280</v>
      </c>
      <c r="F775" s="9" t="s">
        <v>280</v>
      </c>
      <c r="G775" s="9" t="s">
        <v>280</v>
      </c>
      <c r="H775" s="9" t="s">
        <v>280</v>
      </c>
      <c r="I775" s="9" t="s">
        <v>280</v>
      </c>
      <c r="J775" s="9" t="s">
        <v>280</v>
      </c>
      <c r="K775" s="9" t="s">
        <v>280</v>
      </c>
      <c r="L775" s="514">
        <v>765.80000000000018</v>
      </c>
      <c r="N775" s="67">
        <f>SUM(E775:L775)</f>
        <v>765.80000000000018</v>
      </c>
      <c r="T775" s="225"/>
      <c r="U775" s="512"/>
      <c r="V775" s="349"/>
      <c r="W775" s="513"/>
      <c r="X775" s="512"/>
    </row>
    <row r="776" spans="1:24" ht="15">
      <c r="A776" s="28" t="s">
        <v>935</v>
      </c>
      <c r="B776" s="63" t="s">
        <v>3430</v>
      </c>
      <c r="C776" s="3"/>
      <c r="D776" s="3"/>
      <c r="E776" s="9" t="s">
        <v>280</v>
      </c>
      <c r="F776" s="9" t="s">
        <v>280</v>
      </c>
      <c r="G776" s="9" t="s">
        <v>280</v>
      </c>
      <c r="H776" s="9" t="s">
        <v>280</v>
      </c>
      <c r="I776" s="9" t="s">
        <v>280</v>
      </c>
      <c r="J776" s="9" t="s">
        <v>280</v>
      </c>
      <c r="K776" s="9" t="s">
        <v>280</v>
      </c>
      <c r="L776" s="514">
        <v>756.20000000000073</v>
      </c>
      <c r="N776" s="67">
        <f>SUM(E776:L776)</f>
        <v>756.20000000000073</v>
      </c>
      <c r="T776" s="516"/>
      <c r="U776" s="512"/>
      <c r="V776" s="349"/>
      <c r="W776" s="513"/>
      <c r="X776" s="512"/>
    </row>
    <row r="777" spans="1:24" ht="15">
      <c r="A777" s="28" t="s">
        <v>936</v>
      </c>
      <c r="B777" s="63" t="s">
        <v>3406</v>
      </c>
      <c r="C777" s="3"/>
      <c r="D777" s="3"/>
      <c r="E777" s="9" t="s">
        <v>280</v>
      </c>
      <c r="F777" s="9" t="s">
        <v>280</v>
      </c>
      <c r="G777" s="9" t="s">
        <v>280</v>
      </c>
      <c r="H777" s="9" t="s">
        <v>280</v>
      </c>
      <c r="I777" s="9" t="s">
        <v>280</v>
      </c>
      <c r="J777" s="9" t="s">
        <v>280</v>
      </c>
      <c r="K777" s="9" t="s">
        <v>280</v>
      </c>
      <c r="L777" s="514">
        <v>745.29999999999836</v>
      </c>
      <c r="N777" s="67">
        <f>SUM(E777:L777)</f>
        <v>745.29999999999836</v>
      </c>
      <c r="T777" s="512"/>
      <c r="U777" s="512"/>
      <c r="V777" s="349"/>
      <c r="W777" s="513"/>
      <c r="X777" s="512"/>
    </row>
    <row r="778" spans="1:24" ht="15">
      <c r="A778" s="28" t="s">
        <v>937</v>
      </c>
      <c r="B778" s="278" t="s">
        <v>2043</v>
      </c>
      <c r="C778" s="3"/>
      <c r="D778" s="3"/>
      <c r="E778" s="9" t="s">
        <v>280</v>
      </c>
      <c r="F778" s="9" t="s">
        <v>280</v>
      </c>
      <c r="G778" s="9" t="s">
        <v>280</v>
      </c>
      <c r="H778" s="9" t="s">
        <v>280</v>
      </c>
      <c r="I778" s="9" t="s">
        <v>280</v>
      </c>
      <c r="J778" s="9" t="s">
        <v>280</v>
      </c>
      <c r="K778" s="9">
        <v>708.59999999999968</v>
      </c>
      <c r="L778" s="9" t="s">
        <v>280</v>
      </c>
      <c r="N778" s="67">
        <f>SUM(E778:L778)</f>
        <v>708.59999999999968</v>
      </c>
      <c r="T778" s="515"/>
      <c r="U778" s="512"/>
      <c r="V778" s="350"/>
      <c r="W778" s="513"/>
      <c r="X778" s="512"/>
    </row>
    <row r="779" spans="1:24" ht="15">
      <c r="A779" s="28" t="s">
        <v>938</v>
      </c>
      <c r="B779" s="63" t="s">
        <v>3408</v>
      </c>
      <c r="C779" s="3"/>
      <c r="D779" s="3"/>
      <c r="E779" s="9" t="s">
        <v>280</v>
      </c>
      <c r="F779" s="9" t="s">
        <v>280</v>
      </c>
      <c r="G779" s="9" t="s">
        <v>280</v>
      </c>
      <c r="H779" s="9" t="s">
        <v>280</v>
      </c>
      <c r="I779" s="9" t="s">
        <v>280</v>
      </c>
      <c r="J779" s="9" t="s">
        <v>280</v>
      </c>
      <c r="K779" s="9" t="s">
        <v>280</v>
      </c>
      <c r="L779" s="514">
        <v>701.900000000001</v>
      </c>
      <c r="N779" s="67">
        <f>SUM(E779:L779)</f>
        <v>701.900000000001</v>
      </c>
      <c r="T779" s="515"/>
      <c r="U779" s="512"/>
      <c r="V779" s="349"/>
      <c r="W779" s="513"/>
      <c r="X779" s="512"/>
    </row>
    <row r="780" spans="1:24" ht="15">
      <c r="A780" s="28" t="s">
        <v>2517</v>
      </c>
      <c r="B780" s="278" t="s">
        <v>2067</v>
      </c>
      <c r="C780" s="3"/>
      <c r="D780" s="3"/>
      <c r="E780" s="9" t="s">
        <v>280</v>
      </c>
      <c r="F780" s="9" t="s">
        <v>280</v>
      </c>
      <c r="G780" s="9" t="s">
        <v>280</v>
      </c>
      <c r="H780" s="9" t="s">
        <v>280</v>
      </c>
      <c r="I780" s="9" t="s">
        <v>280</v>
      </c>
      <c r="J780" s="9" t="s">
        <v>280</v>
      </c>
      <c r="K780" s="9">
        <v>269.30000000000018</v>
      </c>
      <c r="L780" s="514">
        <v>428.89999999999964</v>
      </c>
      <c r="N780" s="67">
        <f>SUM(E780:L780)</f>
        <v>698.19999999999982</v>
      </c>
      <c r="T780" s="63"/>
      <c r="U780" s="63"/>
      <c r="V780" s="50"/>
      <c r="W780" s="3"/>
    </row>
    <row r="781" spans="1:24" ht="15">
      <c r="A781" s="28" t="s">
        <v>3346</v>
      </c>
      <c r="B781" s="63" t="s">
        <v>3407</v>
      </c>
      <c r="C781" s="3"/>
      <c r="D781" s="3"/>
      <c r="E781" s="9" t="s">
        <v>280</v>
      </c>
      <c r="F781" s="9" t="s">
        <v>280</v>
      </c>
      <c r="G781" s="9" t="s">
        <v>280</v>
      </c>
      <c r="H781" s="9" t="s">
        <v>280</v>
      </c>
      <c r="I781" s="9" t="s">
        <v>280</v>
      </c>
      <c r="J781" s="9" t="s">
        <v>280</v>
      </c>
      <c r="K781" s="9" t="s">
        <v>280</v>
      </c>
      <c r="L781" s="514">
        <v>696.59999999999991</v>
      </c>
      <c r="N781" s="67">
        <f>SUM(E781:L781)</f>
        <v>696.59999999999991</v>
      </c>
      <c r="T781" s="63"/>
      <c r="U781" s="63"/>
      <c r="V781" s="50"/>
      <c r="W781" s="3"/>
    </row>
    <row r="782" spans="1:24" ht="15">
      <c r="A782" s="28" t="s">
        <v>3347</v>
      </c>
      <c r="B782" s="63" t="s">
        <v>3412</v>
      </c>
      <c r="C782" s="3"/>
      <c r="D782" s="3"/>
      <c r="E782" s="9" t="s">
        <v>280</v>
      </c>
      <c r="F782" s="9" t="s">
        <v>280</v>
      </c>
      <c r="G782" s="9" t="s">
        <v>280</v>
      </c>
      <c r="H782" s="9" t="s">
        <v>280</v>
      </c>
      <c r="I782" s="9" t="s">
        <v>280</v>
      </c>
      <c r="J782" s="9" t="s">
        <v>280</v>
      </c>
      <c r="K782" s="9" t="s">
        <v>280</v>
      </c>
      <c r="L782" s="514">
        <v>687.70000000000118</v>
      </c>
      <c r="N782" s="67">
        <f>SUM(E782:L782)</f>
        <v>687.70000000000118</v>
      </c>
      <c r="T782" s="278"/>
      <c r="U782" s="63"/>
      <c r="V782" s="50"/>
      <c r="W782" s="3"/>
    </row>
    <row r="783" spans="1:24" ht="15">
      <c r="A783" s="28" t="s">
        <v>3348</v>
      </c>
      <c r="B783" s="63" t="s">
        <v>3404</v>
      </c>
      <c r="C783" s="3"/>
      <c r="D783" s="3"/>
      <c r="E783" s="9" t="s">
        <v>280</v>
      </c>
      <c r="F783" s="9" t="s">
        <v>280</v>
      </c>
      <c r="G783" s="9" t="s">
        <v>280</v>
      </c>
      <c r="H783" s="9" t="s">
        <v>280</v>
      </c>
      <c r="I783" s="9" t="s">
        <v>280</v>
      </c>
      <c r="J783" s="9" t="s">
        <v>280</v>
      </c>
      <c r="K783" s="9" t="s">
        <v>280</v>
      </c>
      <c r="L783" s="514">
        <v>686.89999999999964</v>
      </c>
      <c r="N783" s="67">
        <f>SUM(E783:L783)</f>
        <v>686.89999999999964</v>
      </c>
      <c r="T783" s="63"/>
      <c r="U783" s="63"/>
      <c r="V783" s="50"/>
      <c r="W783" s="3"/>
    </row>
    <row r="784" spans="1:24" ht="15">
      <c r="A784" s="28" t="s">
        <v>3349</v>
      </c>
      <c r="B784" s="63" t="s">
        <v>3416</v>
      </c>
      <c r="C784" s="3"/>
      <c r="D784" s="3"/>
      <c r="E784" s="9" t="s">
        <v>280</v>
      </c>
      <c r="F784" s="9" t="s">
        <v>280</v>
      </c>
      <c r="G784" s="9" t="s">
        <v>280</v>
      </c>
      <c r="H784" s="9" t="s">
        <v>280</v>
      </c>
      <c r="I784" s="9" t="s">
        <v>280</v>
      </c>
      <c r="J784" s="9" t="s">
        <v>280</v>
      </c>
      <c r="K784" s="9" t="s">
        <v>280</v>
      </c>
      <c r="L784" s="514">
        <v>683.69999999999936</v>
      </c>
      <c r="N784" s="67">
        <f>SUM(E784:L784)</f>
        <v>683.69999999999936</v>
      </c>
      <c r="T784" s="278"/>
      <c r="U784" s="63"/>
      <c r="V784" s="50"/>
      <c r="W784" s="3"/>
    </row>
    <row r="785" spans="1:23" ht="15">
      <c r="A785" s="28" t="s">
        <v>3350</v>
      </c>
      <c r="B785" s="63" t="s">
        <v>3399</v>
      </c>
      <c r="C785" s="3"/>
      <c r="D785" s="3"/>
      <c r="E785" s="9" t="s">
        <v>280</v>
      </c>
      <c r="F785" s="9" t="s">
        <v>280</v>
      </c>
      <c r="G785" s="9" t="s">
        <v>280</v>
      </c>
      <c r="H785" s="9" t="s">
        <v>280</v>
      </c>
      <c r="I785" s="9" t="s">
        <v>280</v>
      </c>
      <c r="J785" s="9" t="s">
        <v>280</v>
      </c>
      <c r="K785" s="9" t="s">
        <v>280</v>
      </c>
      <c r="L785" s="514">
        <v>676.30000000000086</v>
      </c>
      <c r="N785" s="67">
        <f>SUM(E785:L785)</f>
        <v>676.30000000000086</v>
      </c>
      <c r="T785" s="63"/>
      <c r="U785" s="63"/>
      <c r="V785" s="50"/>
      <c r="W785" s="3"/>
    </row>
    <row r="786" spans="1:23" ht="15">
      <c r="A786" s="28" t="s">
        <v>3351</v>
      </c>
      <c r="B786" s="278" t="s">
        <v>3397</v>
      </c>
      <c r="C786" s="3"/>
      <c r="D786" s="3"/>
      <c r="E786" s="9" t="s">
        <v>280</v>
      </c>
      <c r="F786" s="9" t="s">
        <v>280</v>
      </c>
      <c r="G786" s="9" t="s">
        <v>280</v>
      </c>
      <c r="H786" s="9" t="s">
        <v>280</v>
      </c>
      <c r="I786" s="9" t="s">
        <v>280</v>
      </c>
      <c r="J786" s="9" t="s">
        <v>280</v>
      </c>
      <c r="K786" s="9" t="s">
        <v>280</v>
      </c>
      <c r="L786" s="514">
        <v>664.29999999999927</v>
      </c>
      <c r="N786" s="67">
        <f>SUM(E786:L786)</f>
        <v>664.29999999999927</v>
      </c>
      <c r="T786" s="278"/>
      <c r="U786" s="63"/>
      <c r="V786" s="50"/>
      <c r="W786" s="3"/>
    </row>
    <row r="787" spans="1:23" ht="15">
      <c r="A787" s="28" t="s">
        <v>3352</v>
      </c>
      <c r="B787" s="278" t="s">
        <v>2044</v>
      </c>
      <c r="C787" s="3"/>
      <c r="D787" s="3"/>
      <c r="E787" s="9" t="s">
        <v>280</v>
      </c>
      <c r="F787" s="9" t="s">
        <v>280</v>
      </c>
      <c r="G787" s="9" t="s">
        <v>280</v>
      </c>
      <c r="H787" s="9" t="s">
        <v>280</v>
      </c>
      <c r="I787" s="9" t="s">
        <v>280</v>
      </c>
      <c r="J787" s="9" t="s">
        <v>280</v>
      </c>
      <c r="K787" s="9">
        <v>633.84999999999945</v>
      </c>
      <c r="L787" s="9" t="s">
        <v>280</v>
      </c>
      <c r="N787" s="67">
        <f>SUM(E787:L787)</f>
        <v>633.84999999999945</v>
      </c>
      <c r="T787" s="225"/>
      <c r="U787" s="63"/>
      <c r="V787" s="50"/>
      <c r="W787" s="3"/>
    </row>
    <row r="788" spans="1:23" ht="15">
      <c r="A788" s="28" t="s">
        <v>3353</v>
      </c>
      <c r="B788" s="278" t="s">
        <v>2019</v>
      </c>
      <c r="C788" s="3"/>
      <c r="D788" s="3"/>
      <c r="E788" s="9" t="s">
        <v>280</v>
      </c>
      <c r="F788" s="9" t="s">
        <v>280</v>
      </c>
      <c r="G788" s="9" t="s">
        <v>280</v>
      </c>
      <c r="H788" s="9" t="s">
        <v>280</v>
      </c>
      <c r="I788" s="9" t="s">
        <v>280</v>
      </c>
      <c r="J788" s="9">
        <v>632.09999999999968</v>
      </c>
      <c r="K788" s="9" t="s">
        <v>280</v>
      </c>
      <c r="L788" s="9" t="s">
        <v>280</v>
      </c>
      <c r="N788" s="67">
        <f>SUM(E788:L788)</f>
        <v>632.09999999999968</v>
      </c>
      <c r="T788" s="63"/>
      <c r="U788" s="63"/>
      <c r="V788" s="50"/>
      <c r="W788" s="3"/>
    </row>
    <row r="789" spans="1:23" ht="15">
      <c r="A789" s="28" t="s">
        <v>3354</v>
      </c>
      <c r="B789" s="63" t="s">
        <v>3403</v>
      </c>
      <c r="C789" s="3"/>
      <c r="D789" s="3"/>
      <c r="E789" s="9" t="s">
        <v>280</v>
      </c>
      <c r="F789" s="9" t="s">
        <v>280</v>
      </c>
      <c r="G789" s="9" t="s">
        <v>280</v>
      </c>
      <c r="H789" s="9" t="s">
        <v>280</v>
      </c>
      <c r="I789" s="9" t="s">
        <v>280</v>
      </c>
      <c r="J789" s="9" t="s">
        <v>280</v>
      </c>
      <c r="K789" s="9" t="s">
        <v>280</v>
      </c>
      <c r="L789" s="514">
        <v>631.19999999999936</v>
      </c>
      <c r="N789" s="67">
        <f>SUM(E789:L789)</f>
        <v>631.19999999999936</v>
      </c>
      <c r="T789" s="225"/>
      <c r="U789" s="63"/>
      <c r="V789" s="50"/>
      <c r="W789" s="3"/>
    </row>
    <row r="790" spans="1:23" ht="15">
      <c r="A790" s="28" t="s">
        <v>3355</v>
      </c>
      <c r="B790" s="278" t="s">
        <v>3396</v>
      </c>
      <c r="C790" s="3"/>
      <c r="D790" s="3"/>
      <c r="E790" s="9" t="s">
        <v>280</v>
      </c>
      <c r="F790" s="9" t="s">
        <v>280</v>
      </c>
      <c r="G790" s="9" t="s">
        <v>280</v>
      </c>
      <c r="H790" s="9" t="s">
        <v>280</v>
      </c>
      <c r="I790" s="9" t="s">
        <v>280</v>
      </c>
      <c r="J790" s="9" t="s">
        <v>280</v>
      </c>
      <c r="K790" s="9" t="s">
        <v>280</v>
      </c>
      <c r="L790" s="514">
        <v>630.50000000000045</v>
      </c>
      <c r="N790" s="67">
        <f>SUM(E790:L790)</f>
        <v>630.50000000000045</v>
      </c>
      <c r="T790" s="225"/>
      <c r="U790" s="63"/>
      <c r="V790" s="50"/>
      <c r="W790" s="3"/>
    </row>
    <row r="791" spans="1:23" ht="15">
      <c r="A791" s="28" t="s">
        <v>3356</v>
      </c>
      <c r="B791" s="63" t="s">
        <v>3400</v>
      </c>
      <c r="C791" s="3"/>
      <c r="D791" s="3"/>
      <c r="E791" s="9" t="s">
        <v>280</v>
      </c>
      <c r="F791" s="9" t="s">
        <v>280</v>
      </c>
      <c r="G791" s="9" t="s">
        <v>280</v>
      </c>
      <c r="H791" s="9" t="s">
        <v>280</v>
      </c>
      <c r="I791" s="9" t="s">
        <v>280</v>
      </c>
      <c r="J791" s="9" t="s">
        <v>280</v>
      </c>
      <c r="K791" s="9" t="s">
        <v>280</v>
      </c>
      <c r="L791" s="514">
        <v>613.40000000000009</v>
      </c>
      <c r="N791" s="67">
        <f>SUM(E791:L791)</f>
        <v>613.40000000000009</v>
      </c>
      <c r="T791" s="63"/>
      <c r="U791" s="63"/>
      <c r="V791" s="50"/>
      <c r="W791" s="3"/>
    </row>
    <row r="792" spans="1:23" ht="15">
      <c r="A792" s="28" t="s">
        <v>3357</v>
      </c>
      <c r="B792" s="63" t="s">
        <v>785</v>
      </c>
      <c r="E792" s="9" t="s">
        <v>280</v>
      </c>
      <c r="F792" s="9" t="s">
        <v>280</v>
      </c>
      <c r="G792" s="9" t="s">
        <v>280</v>
      </c>
      <c r="H792" s="9">
        <v>604.90000000000009</v>
      </c>
      <c r="I792" s="9" t="s">
        <v>280</v>
      </c>
      <c r="J792" s="9" t="s">
        <v>280</v>
      </c>
      <c r="K792" s="9" t="s">
        <v>280</v>
      </c>
      <c r="L792" s="9" t="s">
        <v>280</v>
      </c>
      <c r="N792" s="67">
        <f>SUM(E792:L792)</f>
        <v>604.90000000000009</v>
      </c>
      <c r="T792" s="63"/>
      <c r="U792" s="63"/>
      <c r="V792" s="50"/>
      <c r="W792" s="3"/>
    </row>
    <row r="793" spans="1:23" ht="15">
      <c r="A793" s="28" t="s">
        <v>3358</v>
      </c>
      <c r="B793" s="63" t="s">
        <v>3401</v>
      </c>
      <c r="C793" s="3"/>
      <c r="D793" s="3"/>
      <c r="E793" s="9" t="s">
        <v>280</v>
      </c>
      <c r="F793" s="9" t="s">
        <v>280</v>
      </c>
      <c r="G793" s="9" t="s">
        <v>280</v>
      </c>
      <c r="H793" s="9" t="s">
        <v>280</v>
      </c>
      <c r="I793" s="9" t="s">
        <v>280</v>
      </c>
      <c r="J793" s="9" t="s">
        <v>280</v>
      </c>
      <c r="K793" s="9" t="s">
        <v>280</v>
      </c>
      <c r="L793" s="514">
        <v>585.09999999999991</v>
      </c>
      <c r="N793" s="67">
        <f>SUM(E793:L793)</f>
        <v>585.09999999999991</v>
      </c>
      <c r="T793" s="278"/>
      <c r="U793" s="63"/>
      <c r="V793" s="50"/>
      <c r="W793" s="3"/>
    </row>
    <row r="794" spans="1:23" ht="15">
      <c r="A794" s="28" t="s">
        <v>3359</v>
      </c>
      <c r="B794" s="63" t="s">
        <v>3428</v>
      </c>
      <c r="C794" s="3"/>
      <c r="D794" s="3"/>
      <c r="E794" s="9" t="s">
        <v>280</v>
      </c>
      <c r="F794" s="9" t="s">
        <v>280</v>
      </c>
      <c r="G794" s="9" t="s">
        <v>280</v>
      </c>
      <c r="H794" s="9" t="s">
        <v>280</v>
      </c>
      <c r="I794" s="9" t="s">
        <v>280</v>
      </c>
      <c r="J794" s="9" t="s">
        <v>280</v>
      </c>
      <c r="K794" s="9" t="s">
        <v>280</v>
      </c>
      <c r="L794" s="514">
        <v>570.19999999999982</v>
      </c>
      <c r="N794" s="67">
        <f>SUM(E794:L794)</f>
        <v>570.19999999999982</v>
      </c>
      <c r="T794" s="225"/>
      <c r="U794" s="63"/>
      <c r="V794" s="50"/>
      <c r="W794" s="3"/>
    </row>
    <row r="795" spans="1:23" ht="15">
      <c r="A795" s="28" t="s">
        <v>3360</v>
      </c>
      <c r="B795" s="63" t="s">
        <v>3402</v>
      </c>
      <c r="C795" s="3"/>
      <c r="D795" s="3"/>
      <c r="E795" s="9" t="s">
        <v>280</v>
      </c>
      <c r="F795" s="9" t="s">
        <v>280</v>
      </c>
      <c r="G795" s="9" t="s">
        <v>280</v>
      </c>
      <c r="H795" s="9" t="s">
        <v>280</v>
      </c>
      <c r="I795" s="9" t="s">
        <v>280</v>
      </c>
      <c r="J795" s="9" t="s">
        <v>280</v>
      </c>
      <c r="K795" s="9" t="s">
        <v>280</v>
      </c>
      <c r="L795" s="514">
        <v>567.49999999999909</v>
      </c>
      <c r="N795" s="67">
        <f>SUM(E795:L795)</f>
        <v>567.49999999999909</v>
      </c>
      <c r="T795" s="225"/>
      <c r="U795" s="63"/>
      <c r="V795" s="50"/>
      <c r="W795" s="3"/>
    </row>
    <row r="796" spans="1:23" ht="15">
      <c r="A796" s="28" t="s">
        <v>3361</v>
      </c>
      <c r="B796" s="63" t="s">
        <v>3410</v>
      </c>
      <c r="C796" s="3"/>
      <c r="D796" s="3"/>
      <c r="E796" s="9" t="s">
        <v>280</v>
      </c>
      <c r="F796" s="9" t="s">
        <v>280</v>
      </c>
      <c r="G796" s="9" t="s">
        <v>280</v>
      </c>
      <c r="H796" s="9" t="s">
        <v>280</v>
      </c>
      <c r="I796" s="9" t="s">
        <v>280</v>
      </c>
      <c r="J796" s="9" t="s">
        <v>280</v>
      </c>
      <c r="K796" s="9" t="s">
        <v>280</v>
      </c>
      <c r="L796" s="514">
        <v>556.80000000000018</v>
      </c>
      <c r="N796" s="67">
        <f>SUM(E796:L796)</f>
        <v>556.80000000000018</v>
      </c>
      <c r="T796" s="225"/>
      <c r="U796" s="63"/>
      <c r="V796" s="50"/>
      <c r="W796" s="3"/>
    </row>
    <row r="797" spans="1:23" ht="15">
      <c r="A797" s="28" t="s">
        <v>3362</v>
      </c>
      <c r="B797" s="63" t="s">
        <v>3414</v>
      </c>
      <c r="C797" s="3"/>
      <c r="D797" s="3"/>
      <c r="E797" s="9" t="s">
        <v>280</v>
      </c>
      <c r="F797" s="9" t="s">
        <v>280</v>
      </c>
      <c r="G797" s="9" t="s">
        <v>280</v>
      </c>
      <c r="H797" s="9" t="s">
        <v>280</v>
      </c>
      <c r="I797" s="9" t="s">
        <v>280</v>
      </c>
      <c r="J797" s="9" t="s">
        <v>280</v>
      </c>
      <c r="K797" s="9" t="s">
        <v>280</v>
      </c>
      <c r="L797" s="514">
        <v>523.80000000000018</v>
      </c>
      <c r="N797" s="67">
        <f>SUM(E797:L797)</f>
        <v>523.80000000000018</v>
      </c>
      <c r="T797" s="278"/>
      <c r="U797" s="63"/>
      <c r="V797" s="50"/>
      <c r="W797" s="3"/>
    </row>
    <row r="798" spans="1:23" ht="15">
      <c r="A798" s="28" t="s">
        <v>3363</v>
      </c>
      <c r="B798" s="63" t="s">
        <v>3409</v>
      </c>
      <c r="C798" s="3"/>
      <c r="D798" s="3"/>
      <c r="E798" s="9" t="s">
        <v>280</v>
      </c>
      <c r="F798" s="9" t="s">
        <v>280</v>
      </c>
      <c r="G798" s="9" t="s">
        <v>280</v>
      </c>
      <c r="H798" s="9" t="s">
        <v>280</v>
      </c>
      <c r="I798" s="9" t="s">
        <v>280</v>
      </c>
      <c r="J798" s="9" t="s">
        <v>280</v>
      </c>
      <c r="K798" s="9" t="s">
        <v>280</v>
      </c>
      <c r="L798" s="514">
        <v>520.60000000000127</v>
      </c>
      <c r="N798" s="67">
        <f>SUM(E798:L798)</f>
        <v>520.60000000000127</v>
      </c>
      <c r="T798" s="225"/>
      <c r="U798" s="63"/>
      <c r="V798" s="50"/>
      <c r="W798" s="3"/>
    </row>
    <row r="799" spans="1:23" ht="15">
      <c r="A799" s="28" t="s">
        <v>3364</v>
      </c>
      <c r="B799" s="229" t="s">
        <v>1663</v>
      </c>
      <c r="C799" s="3"/>
      <c r="D799" s="3"/>
      <c r="E799" s="9" t="s">
        <v>280</v>
      </c>
      <c r="F799" s="9" t="s">
        <v>280</v>
      </c>
      <c r="G799" s="9" t="s">
        <v>280</v>
      </c>
      <c r="H799" s="9" t="s">
        <v>280</v>
      </c>
      <c r="I799" s="9">
        <v>498.30000000000064</v>
      </c>
      <c r="J799" s="9" t="s">
        <v>280</v>
      </c>
      <c r="K799" s="9" t="s">
        <v>280</v>
      </c>
      <c r="L799" s="9" t="s">
        <v>280</v>
      </c>
      <c r="N799" s="67">
        <f>SUM(E799:L799)</f>
        <v>498.30000000000064</v>
      </c>
      <c r="T799" s="63"/>
      <c r="U799" s="63"/>
      <c r="V799" s="50"/>
      <c r="W799" s="3"/>
    </row>
    <row r="800" spans="1:23" ht="15">
      <c r="A800" s="28" t="s">
        <v>3365</v>
      </c>
      <c r="B800" s="63" t="s">
        <v>164</v>
      </c>
      <c r="E800" s="9" t="s">
        <v>280</v>
      </c>
      <c r="F800" s="9" t="s">
        <v>280</v>
      </c>
      <c r="G800" s="9">
        <v>387.4</v>
      </c>
      <c r="H800" s="9" t="s">
        <v>280</v>
      </c>
      <c r="I800" s="9" t="s">
        <v>280</v>
      </c>
      <c r="J800" s="9" t="s">
        <v>280</v>
      </c>
      <c r="K800" s="9" t="s">
        <v>280</v>
      </c>
      <c r="L800" s="9" t="s">
        <v>280</v>
      </c>
      <c r="N800" s="67">
        <f>SUM(E800:L800)</f>
        <v>387.4</v>
      </c>
      <c r="T800" s="63"/>
      <c r="U800" s="63"/>
      <c r="V800" s="50"/>
      <c r="W800" s="3"/>
    </row>
    <row r="801" spans="1:24" ht="15">
      <c r="A801" s="28" t="s">
        <v>3366</v>
      </c>
      <c r="B801" s="229" t="s">
        <v>1656</v>
      </c>
      <c r="C801" s="3"/>
      <c r="D801" s="3"/>
      <c r="E801" s="9" t="s">
        <v>280</v>
      </c>
      <c r="F801" s="9" t="s">
        <v>280</v>
      </c>
      <c r="G801" s="9" t="s">
        <v>280</v>
      </c>
      <c r="H801" s="9" t="s">
        <v>280</v>
      </c>
      <c r="I801" s="9">
        <v>379.00000000000023</v>
      </c>
      <c r="J801" s="9" t="s">
        <v>280</v>
      </c>
      <c r="K801" s="9" t="s">
        <v>280</v>
      </c>
      <c r="L801" s="9" t="s">
        <v>280</v>
      </c>
      <c r="N801" s="67">
        <f>SUM(E801:L801)</f>
        <v>379.00000000000023</v>
      </c>
      <c r="T801" s="278"/>
      <c r="U801" s="63"/>
      <c r="V801" s="50"/>
      <c r="W801" s="3"/>
    </row>
    <row r="802" spans="1:24" ht="15">
      <c r="A802" s="28" t="s">
        <v>3367</v>
      </c>
      <c r="B802" s="229" t="s">
        <v>1653</v>
      </c>
      <c r="C802" s="3"/>
      <c r="D802" s="3"/>
      <c r="E802" s="9" t="s">
        <v>280</v>
      </c>
      <c r="F802" s="9" t="s">
        <v>280</v>
      </c>
      <c r="G802" s="9" t="s">
        <v>280</v>
      </c>
      <c r="H802" s="9" t="s">
        <v>280</v>
      </c>
      <c r="I802" s="9">
        <v>366.20000000000005</v>
      </c>
      <c r="J802" s="9" t="s">
        <v>280</v>
      </c>
      <c r="K802" s="9" t="s">
        <v>280</v>
      </c>
      <c r="L802" s="9" t="s">
        <v>280</v>
      </c>
      <c r="N802" s="67">
        <f>SUM(E802:L802)</f>
        <v>366.20000000000005</v>
      </c>
      <c r="T802" s="63"/>
      <c r="U802" s="63"/>
      <c r="V802" s="50"/>
      <c r="W802" s="3"/>
    </row>
    <row r="803" spans="1:24" ht="15">
      <c r="A803" s="28" t="s">
        <v>3368</v>
      </c>
      <c r="B803" s="225" t="s">
        <v>1646</v>
      </c>
      <c r="C803" s="3"/>
      <c r="D803" s="3"/>
      <c r="E803" s="9" t="s">
        <v>280</v>
      </c>
      <c r="F803" s="9" t="s">
        <v>280</v>
      </c>
      <c r="G803" s="9" t="s">
        <v>280</v>
      </c>
      <c r="H803" s="9" t="s">
        <v>280</v>
      </c>
      <c r="I803" s="9">
        <v>363.70000000000027</v>
      </c>
      <c r="J803" s="9" t="s">
        <v>280</v>
      </c>
      <c r="K803" s="9" t="s">
        <v>280</v>
      </c>
      <c r="L803" s="9" t="s">
        <v>280</v>
      </c>
      <c r="N803" s="67">
        <f>SUM(E803:L803)</f>
        <v>363.70000000000027</v>
      </c>
      <c r="T803" s="63"/>
      <c r="U803" s="63"/>
      <c r="V803" s="50"/>
      <c r="W803" s="3"/>
    </row>
    <row r="804" spans="1:24" ht="15">
      <c r="A804" s="28" t="s">
        <v>3369</v>
      </c>
      <c r="B804" s="63" t="s">
        <v>775</v>
      </c>
      <c r="E804" s="9" t="s">
        <v>280</v>
      </c>
      <c r="F804" s="9" t="s">
        <v>280</v>
      </c>
      <c r="G804" s="9" t="s">
        <v>280</v>
      </c>
      <c r="H804" s="9">
        <v>362.20000000000027</v>
      </c>
      <c r="I804" s="9" t="s">
        <v>280</v>
      </c>
      <c r="J804" s="9" t="s">
        <v>280</v>
      </c>
      <c r="K804" s="9" t="s">
        <v>280</v>
      </c>
      <c r="L804" s="9" t="s">
        <v>280</v>
      </c>
      <c r="N804" s="67">
        <f>SUM(E804:L804)</f>
        <v>362.20000000000027</v>
      </c>
      <c r="T804" s="63"/>
      <c r="U804" s="63"/>
      <c r="V804" s="50"/>
      <c r="W804" s="3"/>
    </row>
    <row r="805" spans="1:24" ht="15">
      <c r="A805" s="28" t="s">
        <v>4163</v>
      </c>
      <c r="B805" s="229" t="s">
        <v>1681</v>
      </c>
      <c r="C805" s="3"/>
      <c r="D805" s="3"/>
      <c r="E805" s="9" t="s">
        <v>280</v>
      </c>
      <c r="F805" s="9" t="s">
        <v>280</v>
      </c>
      <c r="G805" s="9" t="s">
        <v>280</v>
      </c>
      <c r="H805" s="9" t="s">
        <v>280</v>
      </c>
      <c r="I805" s="9">
        <v>323.09999999999991</v>
      </c>
      <c r="J805" s="9" t="s">
        <v>280</v>
      </c>
      <c r="K805" s="9" t="s">
        <v>280</v>
      </c>
      <c r="L805" s="9" t="s">
        <v>280</v>
      </c>
      <c r="N805" s="67">
        <f>SUM(E805:L805)</f>
        <v>323.09999999999991</v>
      </c>
      <c r="T805" s="278"/>
      <c r="U805" s="63"/>
      <c r="V805" s="50"/>
      <c r="W805" s="3"/>
    </row>
    <row r="806" spans="1:24" ht="15">
      <c r="A806" s="28" t="s">
        <v>4164</v>
      </c>
      <c r="B806" s="229" t="s">
        <v>1655</v>
      </c>
      <c r="C806" s="3"/>
      <c r="D806" s="3"/>
      <c r="E806" s="9" t="s">
        <v>280</v>
      </c>
      <c r="F806" s="9" t="s">
        <v>280</v>
      </c>
      <c r="G806" s="9" t="s">
        <v>280</v>
      </c>
      <c r="H806" s="9" t="s">
        <v>280</v>
      </c>
      <c r="I806" s="9">
        <v>322.59999999999991</v>
      </c>
      <c r="J806" s="9" t="s">
        <v>280</v>
      </c>
      <c r="K806" s="9" t="s">
        <v>280</v>
      </c>
      <c r="L806" s="9" t="s">
        <v>280</v>
      </c>
      <c r="N806" s="67">
        <f>SUM(E806:L806)</f>
        <v>322.59999999999991</v>
      </c>
      <c r="T806" s="63"/>
      <c r="U806" s="63"/>
      <c r="V806" s="50"/>
      <c r="W806" s="3"/>
    </row>
    <row r="807" spans="1:24" ht="15">
      <c r="A807" s="28" t="s">
        <v>4165</v>
      </c>
      <c r="B807" s="63" t="s">
        <v>179</v>
      </c>
      <c r="E807" s="9">
        <v>276.60000000000002</v>
      </c>
      <c r="F807" s="9" t="s">
        <v>280</v>
      </c>
      <c r="G807" s="9" t="s">
        <v>280</v>
      </c>
      <c r="H807" s="9" t="s">
        <v>280</v>
      </c>
      <c r="I807" s="9" t="s">
        <v>280</v>
      </c>
      <c r="J807" s="9" t="s">
        <v>280</v>
      </c>
      <c r="K807" s="9" t="s">
        <v>280</v>
      </c>
      <c r="L807" s="9" t="s">
        <v>280</v>
      </c>
      <c r="N807" s="67">
        <f>SUM(E807:L807)</f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514">
        <v>565.00000000000091</v>
      </c>
      <c r="N814" s="67">
        <f>SUM(E814:L814)</f>
        <v>6811.8</v>
      </c>
      <c r="P814" t="s">
        <v>1745</v>
      </c>
      <c r="S814" s="216" t="s">
        <v>2569</v>
      </c>
      <c r="T814" s="512"/>
      <c r="U814" s="512"/>
      <c r="V814" s="362"/>
      <c r="W814" s="513"/>
      <c r="X814" s="512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514">
        <v>786.50000000000091</v>
      </c>
      <c r="N815" s="67">
        <f>SUM(E815:L815)</f>
        <v>6676.1999999999971</v>
      </c>
      <c r="P815" t="s">
        <v>1744</v>
      </c>
      <c r="S815" s="216" t="s">
        <v>1767</v>
      </c>
      <c r="T815" s="515"/>
      <c r="U815" s="512"/>
      <c r="V815" s="349"/>
      <c r="W815" s="513"/>
      <c r="X815" s="512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514">
        <v>578.89999999999964</v>
      </c>
      <c r="N816" s="67">
        <f>SUM(E816:L816)</f>
        <v>6543.2499999999973</v>
      </c>
      <c r="P816" t="s">
        <v>2478</v>
      </c>
      <c r="S816" s="216" t="s">
        <v>862</v>
      </c>
      <c r="T816" s="225"/>
      <c r="U816" s="512"/>
      <c r="V816" s="349"/>
      <c r="W816" s="513"/>
      <c r="X816" s="512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514">
        <v>630.49999999999955</v>
      </c>
      <c r="N817" s="67">
        <f>SUM(E817:L817)</f>
        <v>6458.35</v>
      </c>
      <c r="P817" t="s">
        <v>2568</v>
      </c>
      <c r="S817" s="3" t="s">
        <v>862</v>
      </c>
      <c r="T817" s="515"/>
      <c r="U817" s="512"/>
      <c r="V817" s="349"/>
      <c r="W817" s="513"/>
      <c r="X817" s="512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524">
        <v>933.80000000000018</v>
      </c>
      <c r="N818" s="67">
        <f>SUM(E818:L818)</f>
        <v>6381.5000000000009</v>
      </c>
      <c r="P818" t="s">
        <v>2787</v>
      </c>
      <c r="S818" s="216" t="s">
        <v>1768</v>
      </c>
      <c r="T818" s="225"/>
      <c r="U818" s="512"/>
      <c r="V818" s="349"/>
      <c r="W818" s="513"/>
      <c r="X818" s="512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514">
        <v>718.79999999999563</v>
      </c>
      <c r="N819" s="67">
        <f>SUM(E819:L819)</f>
        <v>6306.2499999999945</v>
      </c>
      <c r="P819" t="s">
        <v>2479</v>
      </c>
      <c r="S819" s="216" t="s">
        <v>862</v>
      </c>
      <c r="T819" s="225"/>
      <c r="U819" s="512"/>
      <c r="V819" s="349"/>
      <c r="W819" s="513"/>
      <c r="X819" s="512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280</v>
      </c>
      <c r="N820" s="67">
        <f>SUM(E820:L820)</f>
        <v>5740.6500000000015</v>
      </c>
      <c r="P820" t="s">
        <v>2477</v>
      </c>
      <c r="S820" s="3" t="s">
        <v>1768</v>
      </c>
      <c r="T820" s="512"/>
      <c r="U820" s="512"/>
      <c r="V820" s="362"/>
      <c r="W820" s="513"/>
      <c r="X820" s="512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514">
        <v>681.80000000000018</v>
      </c>
      <c r="N821" s="67">
        <f>SUM(E821:L821)</f>
        <v>5644.3499999999958</v>
      </c>
      <c r="P821" t="s">
        <v>290</v>
      </c>
      <c r="T821" s="515"/>
      <c r="U821" s="512"/>
      <c r="V821" s="349"/>
      <c r="W821" s="513"/>
      <c r="X821" s="512"/>
    </row>
    <row r="822" spans="1:24" ht="15">
      <c r="A822" s="28" t="s">
        <v>14</v>
      </c>
      <c r="B822" s="63" t="s">
        <v>141</v>
      </c>
      <c r="E822" s="9" t="s">
        <v>280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522">
        <v>953.19999999999936</v>
      </c>
      <c r="N822" s="67">
        <f>SUM(E822:L822)</f>
        <v>5592.5999999999967</v>
      </c>
      <c r="P822" t="s">
        <v>296</v>
      </c>
      <c r="T822" s="515"/>
      <c r="U822" s="512"/>
      <c r="V822" s="349"/>
      <c r="W822" s="513"/>
      <c r="X822" s="512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514">
        <v>548.89999999999964</v>
      </c>
      <c r="N823" s="67">
        <f>SUM(E823:L823)</f>
        <v>5506.0999999999967</v>
      </c>
      <c r="P823" t="s">
        <v>285</v>
      </c>
      <c r="T823" s="512"/>
      <c r="U823" s="512"/>
      <c r="V823" s="362"/>
      <c r="W823" s="513"/>
      <c r="X823" s="512"/>
    </row>
    <row r="824" spans="1:24" ht="15">
      <c r="A824" s="28" t="s">
        <v>18</v>
      </c>
      <c r="B824" s="63" t="s">
        <v>142</v>
      </c>
      <c r="E824" s="9" t="s">
        <v>280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514">
        <v>815.50000000000091</v>
      </c>
      <c r="N824" s="67">
        <f>SUM(E824:L824)</f>
        <v>5432.0999999999985</v>
      </c>
      <c r="P824" t="s">
        <v>285</v>
      </c>
      <c r="T824" s="225"/>
      <c r="U824" s="512"/>
      <c r="V824" s="349"/>
      <c r="W824" s="513"/>
      <c r="X824" s="512"/>
    </row>
    <row r="825" spans="1:24" ht="15">
      <c r="A825" s="28" t="s">
        <v>20</v>
      </c>
      <c r="B825" s="63" t="s">
        <v>154</v>
      </c>
      <c r="E825" s="9" t="s">
        <v>280</v>
      </c>
      <c r="F825" s="9" t="s">
        <v>280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514">
        <v>798.59999999999945</v>
      </c>
      <c r="N825" s="67">
        <f>SUM(E825:L825)</f>
        <v>5412.199999999998</v>
      </c>
      <c r="P825" t="s">
        <v>1219</v>
      </c>
      <c r="S825" s="3" t="s">
        <v>1768</v>
      </c>
      <c r="T825" s="512"/>
      <c r="U825" s="512"/>
      <c r="V825" s="349"/>
      <c r="W825" s="513"/>
      <c r="X825" s="512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524">
        <v>931.699999999998</v>
      </c>
      <c r="N826" s="67">
        <f>SUM(E826:L826)</f>
        <v>5410.5999999999976</v>
      </c>
      <c r="P826" t="s">
        <v>333</v>
      </c>
      <c r="T826" s="515"/>
      <c r="U826" s="512"/>
      <c r="V826" s="349"/>
      <c r="W826" s="513"/>
      <c r="X826" s="512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514">
        <v>647.59999999999854</v>
      </c>
      <c r="N827" s="67">
        <f>SUM(E827:L827)</f>
        <v>5385.4</v>
      </c>
      <c r="P827" t="s">
        <v>299</v>
      </c>
      <c r="T827" s="512"/>
      <c r="U827" s="512"/>
      <c r="V827" s="349"/>
      <c r="W827" s="513"/>
      <c r="X827" s="512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514">
        <v>837.89999999999964</v>
      </c>
      <c r="N828" s="67">
        <f>SUM(E828:L828)</f>
        <v>5366.1999999999989</v>
      </c>
      <c r="P828" t="s">
        <v>284</v>
      </c>
      <c r="T828" s="515"/>
      <c r="U828" s="512"/>
      <c r="V828" s="349"/>
      <c r="W828" s="513"/>
      <c r="X828" s="512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514">
        <v>664.5</v>
      </c>
      <c r="N829" s="67">
        <f>SUM(E829:L829)</f>
        <v>4938.7999999999993</v>
      </c>
      <c r="T829" s="512"/>
      <c r="U829" s="512"/>
      <c r="V829" s="362"/>
      <c r="W829" s="513"/>
      <c r="X829" s="512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280</v>
      </c>
      <c r="L830" s="9" t="s">
        <v>280</v>
      </c>
      <c r="N830" s="67">
        <f>SUM(E830:L830)</f>
        <v>4815.7</v>
      </c>
      <c r="P830" t="s">
        <v>954</v>
      </c>
      <c r="S830" s="3" t="s">
        <v>862</v>
      </c>
      <c r="T830" s="512"/>
      <c r="U830" s="512"/>
      <c r="V830" s="349"/>
      <c r="W830" s="513"/>
      <c r="X830" s="512"/>
    </row>
    <row r="831" spans="1:24" ht="15">
      <c r="A831" s="28" t="s">
        <v>32</v>
      </c>
      <c r="B831" s="63" t="s">
        <v>780</v>
      </c>
      <c r="E831" s="9" t="s">
        <v>280</v>
      </c>
      <c r="F831" s="9" t="s">
        <v>280</v>
      </c>
      <c r="G831" s="9" t="s">
        <v>280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524">
        <v>848.70000000000027</v>
      </c>
      <c r="N831" s="67">
        <f>SUM(E831:L831)</f>
        <v>4656.3</v>
      </c>
      <c r="P831" t="s">
        <v>5042</v>
      </c>
      <c r="T831" s="515"/>
      <c r="U831" s="512"/>
      <c r="V831" s="349"/>
      <c r="W831" s="513"/>
      <c r="X831" s="512"/>
    </row>
    <row r="832" spans="1:24" ht="15">
      <c r="A832" s="28" t="s">
        <v>34</v>
      </c>
      <c r="B832" s="63" t="s">
        <v>143</v>
      </c>
      <c r="E832" s="9" t="s">
        <v>280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514">
        <v>545.29999999999836</v>
      </c>
      <c r="N832" s="67">
        <f>SUM(E832:L832)</f>
        <v>4606.5499999999975</v>
      </c>
      <c r="P832" t="s">
        <v>285</v>
      </c>
      <c r="T832" s="512"/>
      <c r="U832" s="512"/>
      <c r="V832" s="362"/>
      <c r="W832" s="513"/>
      <c r="X832" s="512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280</v>
      </c>
      <c r="L833" s="9" t="s">
        <v>280</v>
      </c>
      <c r="N833" s="67">
        <f>SUM(E833:L833)</f>
        <v>4414.2999999999993</v>
      </c>
      <c r="P833" t="s">
        <v>298</v>
      </c>
      <c r="T833" s="512"/>
      <c r="U833" s="512"/>
      <c r="V833" s="362"/>
      <c r="W833" s="513"/>
      <c r="X833" s="512"/>
    </row>
    <row r="834" spans="1:24" ht="15">
      <c r="A834" s="28" t="s">
        <v>38</v>
      </c>
      <c r="B834" s="63" t="s">
        <v>779</v>
      </c>
      <c r="E834" s="9" t="s">
        <v>280</v>
      </c>
      <c r="F834" s="9" t="s">
        <v>280</v>
      </c>
      <c r="G834" s="9" t="s">
        <v>280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524">
        <v>942.10000000000082</v>
      </c>
      <c r="N834" s="67">
        <f>SUM(E834:L834)</f>
        <v>4413.0500000000011</v>
      </c>
      <c r="P834" t="s">
        <v>305</v>
      </c>
      <c r="T834" s="515"/>
      <c r="U834" s="512"/>
      <c r="V834" s="350"/>
      <c r="W834" s="513"/>
      <c r="X834" s="512"/>
    </row>
    <row r="835" spans="1:24" ht="15">
      <c r="A835" s="28" t="s">
        <v>145</v>
      </c>
      <c r="B835" s="63" t="s">
        <v>155</v>
      </c>
      <c r="E835" s="9" t="s">
        <v>280</v>
      </c>
      <c r="F835" s="9" t="s">
        <v>280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514">
        <v>812.5</v>
      </c>
      <c r="N835" s="67">
        <f>SUM(E835:L835)</f>
        <v>4275.5999999999985</v>
      </c>
      <c r="T835" s="515"/>
      <c r="U835" s="512"/>
      <c r="V835" s="349"/>
      <c r="W835" s="513"/>
      <c r="X835" s="512"/>
    </row>
    <row r="836" spans="1:24" ht="15">
      <c r="A836" s="28" t="s">
        <v>146</v>
      </c>
      <c r="B836" s="63" t="s">
        <v>749</v>
      </c>
      <c r="E836" s="9" t="s">
        <v>280</v>
      </c>
      <c r="F836" s="9" t="s">
        <v>280</v>
      </c>
      <c r="G836" s="9" t="s">
        <v>280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514">
        <v>716.70000000000073</v>
      </c>
      <c r="N836" s="67">
        <f>SUM(E836:L836)</f>
        <v>4255.6500000000033</v>
      </c>
      <c r="T836" s="515"/>
      <c r="U836" s="512"/>
      <c r="V836" s="349"/>
      <c r="W836" s="513"/>
      <c r="X836" s="512"/>
    </row>
    <row r="837" spans="1:24" ht="15">
      <c r="A837" s="28" t="s">
        <v>147</v>
      </c>
      <c r="B837" s="63" t="s">
        <v>162</v>
      </c>
      <c r="E837" s="9" t="s">
        <v>280</v>
      </c>
      <c r="F837" s="9" t="s">
        <v>280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514">
        <v>839.09999999999945</v>
      </c>
      <c r="N837" s="67">
        <f>SUM(E837:L837)</f>
        <v>4251.2000000000007</v>
      </c>
      <c r="T837" s="512"/>
      <c r="U837" s="512"/>
      <c r="V837" s="362"/>
      <c r="W837" s="513"/>
      <c r="X837" s="512"/>
    </row>
    <row r="838" spans="1:24" ht="15">
      <c r="A838" s="28" t="s">
        <v>151</v>
      </c>
      <c r="B838" s="63" t="s">
        <v>784</v>
      </c>
      <c r="E838" s="9" t="s">
        <v>280</v>
      </c>
      <c r="F838" s="9" t="s">
        <v>280</v>
      </c>
      <c r="G838" s="9" t="s">
        <v>280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514">
        <v>768.19999999999982</v>
      </c>
      <c r="N838" s="67">
        <f>SUM(E838:L838)</f>
        <v>4151.3999999999969</v>
      </c>
      <c r="P838" t="s">
        <v>289</v>
      </c>
      <c r="T838" s="515"/>
      <c r="U838" s="512"/>
      <c r="V838" s="349"/>
      <c r="W838" s="513"/>
      <c r="X838" s="512"/>
    </row>
    <row r="839" spans="1:24" ht="15">
      <c r="A839" s="28" t="s">
        <v>157</v>
      </c>
      <c r="B839" s="28" t="s">
        <v>734</v>
      </c>
      <c r="E839" s="9" t="s">
        <v>280</v>
      </c>
      <c r="F839" s="9" t="s">
        <v>280</v>
      </c>
      <c r="G839" s="9" t="s">
        <v>280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521">
        <v>1022.3000000000002</v>
      </c>
      <c r="N839" s="67">
        <f>SUM(E839:L839)</f>
        <v>3925.4999999999959</v>
      </c>
      <c r="P839" t="s">
        <v>283</v>
      </c>
      <c r="S839" s="216" t="s">
        <v>1768</v>
      </c>
      <c r="T839" s="225"/>
      <c r="U839" s="512"/>
      <c r="V839" s="349"/>
      <c r="W839" s="513"/>
      <c r="X839" s="512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514">
        <v>331.29999999999973</v>
      </c>
      <c r="N840" s="67">
        <f>SUM(E840:L840)</f>
        <v>3913.1999999999975</v>
      </c>
      <c r="T840" s="512"/>
      <c r="U840" s="512"/>
      <c r="V840" s="349"/>
      <c r="W840" s="513"/>
      <c r="X840" s="512"/>
    </row>
    <row r="841" spans="1:24" ht="15">
      <c r="A841" s="28" t="s">
        <v>160</v>
      </c>
      <c r="B841" s="63" t="s">
        <v>758</v>
      </c>
      <c r="E841" s="9" t="s">
        <v>280</v>
      </c>
      <c r="F841" s="9" t="s">
        <v>280</v>
      </c>
      <c r="G841" s="9" t="s">
        <v>280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514">
        <v>601.59999999999991</v>
      </c>
      <c r="N841" s="67">
        <f>SUM(E841:L841)</f>
        <v>3891.1000000000004</v>
      </c>
      <c r="P841" t="s">
        <v>299</v>
      </c>
      <c r="T841" s="515"/>
      <c r="U841" s="512"/>
      <c r="V841" s="349"/>
      <c r="W841" s="513"/>
      <c r="X841" s="512"/>
    </row>
    <row r="842" spans="1:24" ht="15">
      <c r="A842" s="28" t="s">
        <v>161</v>
      </c>
      <c r="B842" s="63" t="s">
        <v>801</v>
      </c>
      <c r="E842" s="9" t="s">
        <v>280</v>
      </c>
      <c r="F842" s="9" t="s">
        <v>280</v>
      </c>
      <c r="G842" s="9" t="s">
        <v>280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514">
        <v>572.09999999999945</v>
      </c>
      <c r="N842" s="67">
        <f>SUM(E842:L842)</f>
        <v>3865.9500000000012</v>
      </c>
      <c r="T842" s="512"/>
      <c r="U842" s="512"/>
      <c r="V842" s="362"/>
      <c r="W842" s="513"/>
      <c r="X842" s="512"/>
    </row>
    <row r="843" spans="1:24" ht="15">
      <c r="A843" s="28" t="s">
        <v>163</v>
      </c>
      <c r="B843" s="63" t="s">
        <v>797</v>
      </c>
      <c r="E843" s="9" t="s">
        <v>280</v>
      </c>
      <c r="F843" s="9" t="s">
        <v>280</v>
      </c>
      <c r="G843" s="9" t="s">
        <v>280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514">
        <v>218.69999999999891</v>
      </c>
      <c r="N843" s="67">
        <f>SUM(E843:L843)</f>
        <v>3834.4999999999973</v>
      </c>
      <c r="P843" t="s">
        <v>2480</v>
      </c>
      <c r="T843" s="515"/>
      <c r="U843" s="512"/>
      <c r="V843" s="350"/>
      <c r="W843" s="513"/>
      <c r="X843" s="512"/>
    </row>
    <row r="844" spans="1:24" ht="15">
      <c r="A844" s="28" t="s">
        <v>276</v>
      </c>
      <c r="B844" s="63" t="s">
        <v>747</v>
      </c>
      <c r="E844" s="9" t="s">
        <v>280</v>
      </c>
      <c r="F844" s="9" t="s">
        <v>280</v>
      </c>
      <c r="G844" s="9" t="s">
        <v>280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514">
        <v>779.30000000000155</v>
      </c>
      <c r="N844" s="67">
        <f>SUM(E844:L844)</f>
        <v>3808.7499999999995</v>
      </c>
      <c r="T844" s="515"/>
      <c r="U844" s="512"/>
      <c r="V844" s="350"/>
      <c r="W844" s="513"/>
      <c r="X844" s="512"/>
    </row>
    <row r="845" spans="1:24" ht="15">
      <c r="A845" s="28" t="s">
        <v>277</v>
      </c>
      <c r="B845" s="28" t="s">
        <v>735</v>
      </c>
      <c r="E845" s="9" t="s">
        <v>280</v>
      </c>
      <c r="F845" s="9" t="s">
        <v>280</v>
      </c>
      <c r="G845" s="9" t="s">
        <v>280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514">
        <v>845.89999999999964</v>
      </c>
      <c r="N845" s="67">
        <f>SUM(E845:L845)</f>
        <v>3767.8000000000015</v>
      </c>
      <c r="P845" t="s">
        <v>289</v>
      </c>
      <c r="T845" s="512"/>
      <c r="U845" s="512"/>
      <c r="V845" s="349"/>
      <c r="W845" s="513"/>
      <c r="X845" s="512"/>
    </row>
    <row r="846" spans="1:24" ht="15">
      <c r="A846" s="28" t="s">
        <v>278</v>
      </c>
      <c r="B846" s="229" t="s">
        <v>1652</v>
      </c>
      <c r="C846" s="3"/>
      <c r="D846" s="3"/>
      <c r="E846" s="9" t="s">
        <v>280</v>
      </c>
      <c r="F846" s="9" t="s">
        <v>280</v>
      </c>
      <c r="G846" s="9" t="s">
        <v>280</v>
      </c>
      <c r="H846" s="9" t="s">
        <v>280</v>
      </c>
      <c r="I846" s="217">
        <v>808.75</v>
      </c>
      <c r="J846" s="9">
        <v>1105.2999999999988</v>
      </c>
      <c r="K846" s="217">
        <v>1140.5000000000018</v>
      </c>
      <c r="L846" s="514">
        <v>697.99999999999864</v>
      </c>
      <c r="N846" s="67">
        <f>SUM(E846:L846)</f>
        <v>3752.5499999999993</v>
      </c>
      <c r="P846" t="s">
        <v>344</v>
      </c>
      <c r="T846" s="515"/>
      <c r="U846" s="512"/>
      <c r="V846" s="349"/>
      <c r="W846" s="513"/>
      <c r="X846" s="512"/>
    </row>
    <row r="847" spans="1:24" ht="15">
      <c r="A847" s="28" t="s">
        <v>279</v>
      </c>
      <c r="B847" s="63" t="s">
        <v>754</v>
      </c>
      <c r="E847" s="9" t="s">
        <v>280</v>
      </c>
      <c r="F847" s="9" t="s">
        <v>280</v>
      </c>
      <c r="G847" s="9" t="s">
        <v>280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514">
        <v>513.80000000000018</v>
      </c>
      <c r="N847" s="67">
        <f>SUM(E847:L847)</f>
        <v>3744.2000000000003</v>
      </c>
      <c r="T847" s="512"/>
      <c r="U847" s="512"/>
      <c r="V847" s="362"/>
      <c r="W847" s="513"/>
      <c r="X847" s="512"/>
    </row>
    <row r="848" spans="1:24" ht="15">
      <c r="A848" s="28" t="s">
        <v>736</v>
      </c>
      <c r="B848" s="63" t="s">
        <v>153</v>
      </c>
      <c r="E848" s="9" t="s">
        <v>280</v>
      </c>
      <c r="F848" s="9" t="s">
        <v>280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514">
        <v>465.89999999999918</v>
      </c>
      <c r="N848" s="67">
        <f>SUM(E848:L848)</f>
        <v>3691.599999999999</v>
      </c>
      <c r="P848" t="s">
        <v>289</v>
      </c>
      <c r="T848" s="515"/>
      <c r="U848" s="512"/>
      <c r="V848" s="350"/>
      <c r="W848" s="513"/>
      <c r="X848" s="512"/>
    </row>
    <row r="849" spans="1:24" ht="15">
      <c r="A849" s="28" t="s">
        <v>737</v>
      </c>
      <c r="B849" s="63" t="s">
        <v>750</v>
      </c>
      <c r="E849" s="9" t="s">
        <v>280</v>
      </c>
      <c r="F849" s="9" t="s">
        <v>280</v>
      </c>
      <c r="G849" s="9" t="s">
        <v>280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524">
        <v>894.00000000000091</v>
      </c>
      <c r="N849" s="67">
        <f>SUM(E849:L849)</f>
        <v>3591.5999999999995</v>
      </c>
      <c r="P849" t="s">
        <v>289</v>
      </c>
      <c r="T849" s="515"/>
      <c r="U849" s="512"/>
      <c r="V849" s="349"/>
      <c r="W849" s="513"/>
      <c r="X849" s="512"/>
    </row>
    <row r="850" spans="1:24" ht="15">
      <c r="A850" s="28" t="s">
        <v>738</v>
      </c>
      <c r="B850" s="225" t="s">
        <v>1667</v>
      </c>
      <c r="C850" s="3"/>
      <c r="D850" s="3"/>
      <c r="E850" s="9" t="s">
        <v>280</v>
      </c>
      <c r="F850" s="9" t="s">
        <v>280</v>
      </c>
      <c r="G850" s="9" t="s">
        <v>280</v>
      </c>
      <c r="H850" s="9" t="s">
        <v>280</v>
      </c>
      <c r="I850" s="9">
        <v>502.60000000000036</v>
      </c>
      <c r="J850" s="217">
        <v>1215.9000000000001</v>
      </c>
      <c r="K850" s="9">
        <v>1056.9000000000005</v>
      </c>
      <c r="L850" s="514">
        <v>776.80000000000246</v>
      </c>
      <c r="N850" s="67">
        <f>SUM(E850:L850)</f>
        <v>3552.2000000000035</v>
      </c>
      <c r="P850" t="s">
        <v>290</v>
      </c>
      <c r="T850" s="512"/>
      <c r="U850" s="512"/>
      <c r="V850" s="349"/>
      <c r="W850" s="513"/>
      <c r="X850" s="512"/>
    </row>
    <row r="851" spans="1:24" ht="15">
      <c r="A851" s="28" t="s">
        <v>740</v>
      </c>
      <c r="B851" s="63" t="s">
        <v>772</v>
      </c>
      <c r="E851" s="9" t="s">
        <v>280</v>
      </c>
      <c r="F851" s="9" t="s">
        <v>280</v>
      </c>
      <c r="G851" s="9" t="s">
        <v>280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514">
        <v>652.40000000000055</v>
      </c>
      <c r="N851" s="67">
        <f>SUM(E851:L851)</f>
        <v>3505.7000000000003</v>
      </c>
      <c r="T851" s="512"/>
      <c r="U851" s="512"/>
      <c r="V851" s="349"/>
      <c r="W851" s="513"/>
      <c r="X851" s="512"/>
    </row>
    <row r="852" spans="1:24" ht="15">
      <c r="A852" s="28" t="s">
        <v>746</v>
      </c>
      <c r="B852" s="63" t="s">
        <v>144</v>
      </c>
      <c r="E852" s="9" t="s">
        <v>280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280</v>
      </c>
      <c r="N852" s="67">
        <f>SUM(E852:L852)</f>
        <v>3469.9500000000021</v>
      </c>
      <c r="T852" s="512"/>
      <c r="U852" s="512"/>
      <c r="V852" s="362"/>
      <c r="W852" s="513"/>
      <c r="X852" s="512"/>
    </row>
    <row r="853" spans="1:24" ht="15">
      <c r="A853" s="28" t="s">
        <v>748</v>
      </c>
      <c r="B853" s="63" t="s">
        <v>739</v>
      </c>
      <c r="E853" s="9" t="s">
        <v>280</v>
      </c>
      <c r="F853" s="9" t="s">
        <v>280</v>
      </c>
      <c r="G853" s="9" t="s">
        <v>280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514">
        <v>514.49999999999818</v>
      </c>
      <c r="N853" s="67">
        <f>SUM(E853:L853)</f>
        <v>3401.049999999997</v>
      </c>
      <c r="T853" s="512"/>
      <c r="U853" s="512"/>
      <c r="V853" s="362"/>
      <c r="W853" s="513"/>
      <c r="X853" s="512"/>
    </row>
    <row r="854" spans="1:24" ht="15">
      <c r="A854" s="28" t="s">
        <v>751</v>
      </c>
      <c r="B854" s="63" t="s">
        <v>763</v>
      </c>
      <c r="E854" s="9" t="s">
        <v>280</v>
      </c>
      <c r="F854" s="9" t="s">
        <v>280</v>
      </c>
      <c r="G854" s="9" t="s">
        <v>280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514">
        <v>452.70000000000073</v>
      </c>
      <c r="N854" s="67">
        <f>SUM(E854:L854)</f>
        <v>3400.8999999999992</v>
      </c>
      <c r="T854" s="512"/>
      <c r="U854" s="512"/>
      <c r="V854" s="362"/>
      <c r="W854" s="513"/>
      <c r="X854" s="512"/>
    </row>
    <row r="855" spans="1:24" ht="15">
      <c r="A855" s="28" t="s">
        <v>752</v>
      </c>
      <c r="B855" s="63" t="s">
        <v>764</v>
      </c>
      <c r="E855" s="9" t="s">
        <v>280</v>
      </c>
      <c r="F855" s="9" t="s">
        <v>280</v>
      </c>
      <c r="G855" s="9" t="s">
        <v>280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514">
        <v>396.70000000000073</v>
      </c>
      <c r="N855" s="67">
        <f>SUM(E855:L855)</f>
        <v>3371.6000000000013</v>
      </c>
      <c r="T855" s="225"/>
      <c r="U855" s="512"/>
      <c r="V855" s="349"/>
      <c r="W855" s="513"/>
      <c r="X855" s="512"/>
    </row>
    <row r="856" spans="1:24" ht="15">
      <c r="A856" s="28" t="s">
        <v>755</v>
      </c>
      <c r="B856" s="229" t="s">
        <v>1665</v>
      </c>
      <c r="C856" s="3"/>
      <c r="D856" s="3"/>
      <c r="E856" s="9" t="s">
        <v>280</v>
      </c>
      <c r="F856" s="9" t="s">
        <v>280</v>
      </c>
      <c r="G856" s="9" t="s">
        <v>280</v>
      </c>
      <c r="H856" s="9" t="s">
        <v>280</v>
      </c>
      <c r="I856" s="9">
        <v>350.09999999999945</v>
      </c>
      <c r="J856" s="9">
        <v>1009.2999999999997</v>
      </c>
      <c r="K856" s="217">
        <v>1204.4000000000001</v>
      </c>
      <c r="L856" s="514">
        <v>794.79999999999836</v>
      </c>
      <c r="N856" s="67">
        <f>SUM(E856:L856)</f>
        <v>3358.5999999999976</v>
      </c>
      <c r="P856" t="s">
        <v>286</v>
      </c>
      <c r="T856" s="512"/>
      <c r="U856" s="512"/>
      <c r="V856" s="362"/>
      <c r="W856" s="513"/>
      <c r="X856" s="512"/>
    </row>
    <row r="857" spans="1:24" ht="15">
      <c r="A857" s="28" t="s">
        <v>757</v>
      </c>
      <c r="B857" s="63" t="s">
        <v>789</v>
      </c>
      <c r="E857" s="9" t="s">
        <v>280</v>
      </c>
      <c r="F857" s="9" t="s">
        <v>280</v>
      </c>
      <c r="G857" s="9" t="s">
        <v>280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514">
        <v>420.69999999999891</v>
      </c>
      <c r="N857" s="67">
        <f>SUM(E857:L857)</f>
        <v>3348.5999999999995</v>
      </c>
      <c r="T857" s="515"/>
      <c r="U857" s="512"/>
      <c r="V857" s="349"/>
      <c r="W857" s="513"/>
      <c r="X857" s="512"/>
    </row>
    <row r="858" spans="1:24" ht="15">
      <c r="A858" s="28" t="s">
        <v>762</v>
      </c>
      <c r="B858" s="229" t="s">
        <v>1658</v>
      </c>
      <c r="C858" s="3"/>
      <c r="D858" s="3"/>
      <c r="E858" s="9" t="s">
        <v>280</v>
      </c>
      <c r="F858" s="9" t="s">
        <v>280</v>
      </c>
      <c r="G858" s="9" t="s">
        <v>280</v>
      </c>
      <c r="H858" s="9" t="s">
        <v>280</v>
      </c>
      <c r="I858" s="9">
        <v>281.49999999999727</v>
      </c>
      <c r="J858" s="212">
        <v>1307.6999999999994</v>
      </c>
      <c r="K858" s="9">
        <v>1046.0000000000018</v>
      </c>
      <c r="L858" s="514">
        <v>616.39999999999964</v>
      </c>
      <c r="N858" s="67">
        <f>SUM(E858:L858)</f>
        <v>3251.5999999999981</v>
      </c>
      <c r="P858" t="s">
        <v>302</v>
      </c>
      <c r="T858" s="515"/>
      <c r="U858" s="512"/>
      <c r="V858" s="349"/>
      <c r="W858" s="513"/>
      <c r="X858" s="512"/>
    </row>
    <row r="859" spans="1:24" ht="15">
      <c r="A859" s="28" t="s">
        <v>766</v>
      </c>
      <c r="B859" s="229" t="s">
        <v>1659</v>
      </c>
      <c r="C859" s="3"/>
      <c r="D859" s="3"/>
      <c r="E859" s="9" t="s">
        <v>280</v>
      </c>
      <c r="F859" s="9" t="s">
        <v>280</v>
      </c>
      <c r="G859" s="9" t="s">
        <v>280</v>
      </c>
      <c r="H859" s="9" t="s">
        <v>280</v>
      </c>
      <c r="I859" s="9">
        <v>384.49999999999909</v>
      </c>
      <c r="J859" s="9">
        <v>968.80000000000018</v>
      </c>
      <c r="K859" s="9">
        <v>1137.5999999999999</v>
      </c>
      <c r="L859" s="514">
        <v>711</v>
      </c>
      <c r="N859" s="67">
        <f>SUM(E859:L859)</f>
        <v>3201.8999999999992</v>
      </c>
      <c r="T859" s="512"/>
      <c r="U859" s="512"/>
      <c r="V859" s="349"/>
      <c r="W859" s="513"/>
      <c r="X859" s="512"/>
    </row>
    <row r="860" spans="1:24" ht="15">
      <c r="A860" s="28" t="s">
        <v>767</v>
      </c>
      <c r="B860" s="229" t="s">
        <v>1664</v>
      </c>
      <c r="C860" s="3"/>
      <c r="D860" s="3"/>
      <c r="E860" s="9" t="s">
        <v>280</v>
      </c>
      <c r="F860" s="9" t="s">
        <v>280</v>
      </c>
      <c r="G860" s="9" t="s">
        <v>280</v>
      </c>
      <c r="H860" s="9" t="s">
        <v>280</v>
      </c>
      <c r="I860" s="9">
        <v>333.19999999999982</v>
      </c>
      <c r="J860" s="9">
        <v>1186.2000000000012</v>
      </c>
      <c r="K860" s="9">
        <v>959.34999999999991</v>
      </c>
      <c r="L860" s="514">
        <v>679.29999999999927</v>
      </c>
      <c r="N860" s="67">
        <f>SUM(E860:L860)</f>
        <v>3158.05</v>
      </c>
      <c r="T860" s="512"/>
      <c r="U860" s="512"/>
      <c r="V860" s="349"/>
      <c r="W860" s="513"/>
      <c r="X860" s="512"/>
    </row>
    <row r="861" spans="1:24" ht="15">
      <c r="A861" s="28" t="s">
        <v>768</v>
      </c>
      <c r="B861" s="63" t="s">
        <v>783</v>
      </c>
      <c r="E861" s="9" t="s">
        <v>280</v>
      </c>
      <c r="F861" s="9" t="s">
        <v>280</v>
      </c>
      <c r="G861" s="9" t="s">
        <v>280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514">
        <v>577.70000000000027</v>
      </c>
      <c r="N861" s="67">
        <f>SUM(E861:L861)</f>
        <v>3138.2000000000003</v>
      </c>
      <c r="T861" s="512"/>
      <c r="U861" s="512"/>
      <c r="V861" s="349"/>
      <c r="W861" s="513"/>
      <c r="X861" s="512"/>
    </row>
    <row r="862" spans="1:24" ht="15">
      <c r="A862" s="28" t="s">
        <v>774</v>
      </c>
      <c r="B862" s="229" t="s">
        <v>1662</v>
      </c>
      <c r="C862" s="3"/>
      <c r="D862" s="3"/>
      <c r="E862" s="9" t="s">
        <v>280</v>
      </c>
      <c r="F862" s="9" t="s">
        <v>280</v>
      </c>
      <c r="G862" s="9" t="s">
        <v>280</v>
      </c>
      <c r="H862" s="9" t="s">
        <v>280</v>
      </c>
      <c r="I862" s="9">
        <v>457.00000000000091</v>
      </c>
      <c r="J862" s="9">
        <v>963.79999999999882</v>
      </c>
      <c r="K862" s="9">
        <v>1034.9999999999991</v>
      </c>
      <c r="L862" s="514">
        <v>678.69999999999891</v>
      </c>
      <c r="N862" s="67">
        <f>SUM(E862:L862)</f>
        <v>3134.4999999999977</v>
      </c>
      <c r="T862" s="515"/>
      <c r="U862" s="512"/>
      <c r="V862" s="350"/>
      <c r="W862" s="513"/>
      <c r="X862" s="512"/>
    </row>
    <row r="863" spans="1:24" ht="15">
      <c r="A863" s="28" t="s">
        <v>782</v>
      </c>
      <c r="B863" s="63" t="s">
        <v>791</v>
      </c>
      <c r="E863" s="9" t="s">
        <v>280</v>
      </c>
      <c r="F863" s="9" t="s">
        <v>280</v>
      </c>
      <c r="G863" s="9" t="s">
        <v>280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514">
        <v>307.99999999999909</v>
      </c>
      <c r="N863" s="67">
        <f>SUM(E863:L863)</f>
        <v>3133.0499999999979</v>
      </c>
      <c r="T863" s="515"/>
      <c r="U863" s="512"/>
      <c r="V863" s="349"/>
      <c r="W863" s="513"/>
      <c r="X863" s="512"/>
    </row>
    <row r="864" spans="1:24" ht="15">
      <c r="A864" s="28" t="s">
        <v>786</v>
      </c>
      <c r="B864" s="229" t="s">
        <v>1660</v>
      </c>
      <c r="C864" s="3"/>
      <c r="D864" s="3"/>
      <c r="E864" s="9" t="s">
        <v>280</v>
      </c>
      <c r="F864" s="9" t="s">
        <v>280</v>
      </c>
      <c r="G864" s="9" t="s">
        <v>280</v>
      </c>
      <c r="H864" s="9" t="s">
        <v>280</v>
      </c>
      <c r="I864" s="217">
        <v>730.39999999999964</v>
      </c>
      <c r="J864" s="9">
        <v>1075.4000000000005</v>
      </c>
      <c r="K864" s="9">
        <v>780.5</v>
      </c>
      <c r="L864" s="514">
        <v>536.099999999999</v>
      </c>
      <c r="N864" s="67">
        <f>SUM(E864:L864)</f>
        <v>3122.3999999999992</v>
      </c>
      <c r="P864" t="s">
        <v>290</v>
      </c>
      <c r="T864" s="512"/>
      <c r="U864" s="512"/>
      <c r="V864" s="362"/>
      <c r="W864" s="513"/>
      <c r="X864" s="512"/>
    </row>
    <row r="865" spans="1:24" ht="15">
      <c r="A865" s="28" t="s">
        <v>787</v>
      </c>
      <c r="B865" s="229" t="s">
        <v>1666</v>
      </c>
      <c r="C865" s="3"/>
      <c r="D865" s="3"/>
      <c r="E865" s="9" t="s">
        <v>280</v>
      </c>
      <c r="F865" s="9" t="s">
        <v>280</v>
      </c>
      <c r="G865" s="9" t="s">
        <v>280</v>
      </c>
      <c r="H865" s="9" t="s">
        <v>280</v>
      </c>
      <c r="I865" s="9">
        <v>513.39999999999964</v>
      </c>
      <c r="J865" s="217">
        <v>1284.7000000000016</v>
      </c>
      <c r="K865" s="213">
        <v>1278.5999999999995</v>
      </c>
      <c r="L865" s="9" t="s">
        <v>280</v>
      </c>
      <c r="N865" s="67">
        <f>SUM(E865:L865)</f>
        <v>3076.7000000000007</v>
      </c>
      <c r="P865" t="s">
        <v>298</v>
      </c>
      <c r="T865" s="515"/>
      <c r="U865" s="512"/>
      <c r="V865" s="349"/>
      <c r="W865" s="513"/>
      <c r="X865" s="512"/>
    </row>
    <row r="866" spans="1:24" ht="15">
      <c r="A866" s="28" t="s">
        <v>788</v>
      </c>
      <c r="B866" s="63" t="s">
        <v>156</v>
      </c>
      <c r="E866" s="9" t="s">
        <v>280</v>
      </c>
      <c r="F866" s="9" t="s">
        <v>280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280</v>
      </c>
      <c r="N866" s="67">
        <f>SUM(E866:L866)</f>
        <v>3031.7000000000007</v>
      </c>
      <c r="T866" s="225"/>
      <c r="U866" s="512"/>
      <c r="V866" s="349"/>
      <c r="W866" s="513"/>
      <c r="X866" s="512"/>
    </row>
    <row r="867" spans="1:24" ht="15">
      <c r="A867" s="28" t="s">
        <v>794</v>
      </c>
      <c r="B867" s="278" t="s">
        <v>2017</v>
      </c>
      <c r="C867" s="3"/>
      <c r="D867" s="3"/>
      <c r="E867" s="9" t="s">
        <v>280</v>
      </c>
      <c r="F867" s="9" t="s">
        <v>280</v>
      </c>
      <c r="G867" s="9" t="s">
        <v>280</v>
      </c>
      <c r="H867" s="9" t="s">
        <v>280</v>
      </c>
      <c r="I867" s="9" t="s">
        <v>280</v>
      </c>
      <c r="J867" s="9">
        <v>1086.7000000000003</v>
      </c>
      <c r="K867" s="217">
        <v>1143.699999999998</v>
      </c>
      <c r="L867" s="514">
        <v>763.39999999999964</v>
      </c>
      <c r="N867" s="67">
        <f>SUM(E867:L867)</f>
        <v>2993.7999999999979</v>
      </c>
      <c r="P867" t="s">
        <v>290</v>
      </c>
      <c r="T867" s="512"/>
      <c r="U867" s="512"/>
      <c r="V867" s="349"/>
      <c r="W867" s="513"/>
      <c r="X867" s="512"/>
    </row>
    <row r="868" spans="1:24" ht="15">
      <c r="A868" s="28" t="s">
        <v>795</v>
      </c>
      <c r="B868" s="63" t="s">
        <v>765</v>
      </c>
      <c r="E868" s="9" t="s">
        <v>280</v>
      </c>
      <c r="F868" s="9" t="s">
        <v>280</v>
      </c>
      <c r="G868" s="9" t="s">
        <v>280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514">
        <v>410.20000000000073</v>
      </c>
      <c r="N868" s="67">
        <f>SUM(E868:L868)</f>
        <v>2985.3000000000034</v>
      </c>
      <c r="T868" s="512"/>
      <c r="U868" s="512"/>
      <c r="V868" s="362"/>
      <c r="W868" s="513"/>
      <c r="X868" s="512"/>
    </row>
    <row r="869" spans="1:24" ht="15">
      <c r="A869" s="28" t="s">
        <v>796</v>
      </c>
      <c r="B869" s="28" t="s">
        <v>729</v>
      </c>
      <c r="E869" s="9" t="s">
        <v>280</v>
      </c>
      <c r="F869" s="9" t="s">
        <v>280</v>
      </c>
      <c r="G869" s="9" t="s">
        <v>280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514">
        <v>478.09999999999991</v>
      </c>
      <c r="N869" s="67">
        <f>SUM(E869:L869)</f>
        <v>2956.2000000000012</v>
      </c>
      <c r="P869" t="s">
        <v>294</v>
      </c>
      <c r="T869" s="512"/>
      <c r="U869" s="512"/>
      <c r="V869" s="362"/>
      <c r="W869" s="513"/>
      <c r="X869" s="512"/>
    </row>
    <row r="870" spans="1:24" ht="15">
      <c r="A870" s="28" t="s">
        <v>798</v>
      </c>
      <c r="B870" s="63" t="s">
        <v>756</v>
      </c>
      <c r="E870" s="9" t="s">
        <v>280</v>
      </c>
      <c r="F870" s="9" t="s">
        <v>280</v>
      </c>
      <c r="G870" s="9" t="s">
        <v>280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514">
        <v>124.50000000000045</v>
      </c>
      <c r="N870" s="67">
        <f>SUM(E870:L870)</f>
        <v>2849.3000000000025</v>
      </c>
      <c r="P870" t="s">
        <v>295</v>
      </c>
      <c r="T870" s="512"/>
      <c r="U870" s="512"/>
      <c r="V870" s="349"/>
      <c r="W870" s="513"/>
      <c r="X870" s="512"/>
    </row>
    <row r="871" spans="1:24" ht="15">
      <c r="A871" s="28" t="s">
        <v>799</v>
      </c>
      <c r="B871" s="278" t="s">
        <v>2023</v>
      </c>
      <c r="C871" s="3"/>
      <c r="D871" s="3"/>
      <c r="E871" s="9" t="s">
        <v>280</v>
      </c>
      <c r="F871" s="9" t="s">
        <v>280</v>
      </c>
      <c r="G871" s="9" t="s">
        <v>280</v>
      </c>
      <c r="H871" s="9" t="s">
        <v>280</v>
      </c>
      <c r="I871" s="9" t="s">
        <v>280</v>
      </c>
      <c r="J871" s="9">
        <v>1195.8000000000002</v>
      </c>
      <c r="K871" s="9">
        <v>1010.3999999999983</v>
      </c>
      <c r="L871" s="514">
        <v>622.70000000000073</v>
      </c>
      <c r="N871" s="67">
        <f>SUM(E871:L871)</f>
        <v>2828.8999999999992</v>
      </c>
      <c r="T871" s="515"/>
      <c r="U871" s="512"/>
      <c r="V871" s="349"/>
      <c r="W871" s="513"/>
      <c r="X871" s="512"/>
    </row>
    <row r="872" spans="1:24" ht="15">
      <c r="A872" s="28" t="s">
        <v>800</v>
      </c>
      <c r="B872" s="229" t="s">
        <v>1657</v>
      </c>
      <c r="C872" s="3"/>
      <c r="D872" s="3"/>
      <c r="E872" s="9" t="s">
        <v>280</v>
      </c>
      <c r="F872" s="9" t="s">
        <v>280</v>
      </c>
      <c r="G872" s="9" t="s">
        <v>280</v>
      </c>
      <c r="H872" s="9" t="s">
        <v>280</v>
      </c>
      <c r="I872" s="9">
        <v>219.89999999999782</v>
      </c>
      <c r="J872" s="9">
        <v>894.80000000000018</v>
      </c>
      <c r="K872" s="9">
        <v>911.49999999999955</v>
      </c>
      <c r="L872" s="514">
        <v>744.09999999999991</v>
      </c>
      <c r="N872" s="67">
        <f>SUM(E872:L872)</f>
        <v>2770.2999999999975</v>
      </c>
      <c r="T872" s="512"/>
      <c r="U872" s="512"/>
      <c r="V872" s="349"/>
      <c r="W872" s="513"/>
      <c r="X872" s="512"/>
    </row>
    <row r="873" spans="1:24" ht="15">
      <c r="A873" s="28" t="s">
        <v>803</v>
      </c>
      <c r="B873" s="229" t="s">
        <v>1661</v>
      </c>
      <c r="C873" s="3"/>
      <c r="D873" s="3"/>
      <c r="E873" s="9" t="s">
        <v>280</v>
      </c>
      <c r="F873" s="9" t="s">
        <v>280</v>
      </c>
      <c r="G873" s="9" t="s">
        <v>280</v>
      </c>
      <c r="H873" s="9" t="s">
        <v>280</v>
      </c>
      <c r="I873" s="9">
        <v>497.70000000000073</v>
      </c>
      <c r="J873" s="9">
        <v>1142.5</v>
      </c>
      <c r="K873" s="9">
        <v>884.30000000000109</v>
      </c>
      <c r="L873" s="514">
        <v>245.099999999999</v>
      </c>
      <c r="N873" s="67">
        <f>SUM(E873:L873)</f>
        <v>2769.6000000000008</v>
      </c>
      <c r="T873" s="225"/>
      <c r="U873" s="512"/>
      <c r="V873" s="349"/>
      <c r="W873" s="513"/>
      <c r="X873" s="512"/>
    </row>
    <row r="874" spans="1:24" ht="15">
      <c r="A874" s="28" t="s">
        <v>899</v>
      </c>
      <c r="B874" s="229" t="s">
        <v>1649</v>
      </c>
      <c r="C874" s="3"/>
      <c r="D874" s="3"/>
      <c r="E874" s="9" t="s">
        <v>280</v>
      </c>
      <c r="F874" s="9" t="s">
        <v>280</v>
      </c>
      <c r="G874" s="9" t="s">
        <v>280</v>
      </c>
      <c r="H874" s="9" t="s">
        <v>280</v>
      </c>
      <c r="I874" s="9">
        <v>497.00000000000182</v>
      </c>
      <c r="J874" s="9">
        <v>522.49999999999977</v>
      </c>
      <c r="K874" s="9">
        <v>802.09999999999854</v>
      </c>
      <c r="L874" s="523">
        <v>947.50000000000136</v>
      </c>
      <c r="N874" s="67">
        <f>SUM(E874:L874)</f>
        <v>2769.1000000000013</v>
      </c>
      <c r="P874" t="s">
        <v>284</v>
      </c>
      <c r="T874" s="225"/>
      <c r="U874" s="512"/>
      <c r="V874" s="350"/>
      <c r="W874" s="513"/>
      <c r="X874" s="512"/>
    </row>
    <row r="875" spans="1:24" ht="15">
      <c r="A875" s="28" t="s">
        <v>900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280</v>
      </c>
      <c r="I875" s="9" t="s">
        <v>280</v>
      </c>
      <c r="J875" s="9">
        <v>857.99999999999909</v>
      </c>
      <c r="K875" s="9" t="s">
        <v>280</v>
      </c>
      <c r="L875" s="9" t="s">
        <v>280</v>
      </c>
      <c r="N875" s="67">
        <f>SUM(E875:L875)</f>
        <v>2545.7999999999993</v>
      </c>
      <c r="P875" t="s">
        <v>289</v>
      </c>
      <c r="T875" s="512"/>
      <c r="U875" s="512"/>
      <c r="V875" s="362"/>
      <c r="W875" s="513"/>
      <c r="X875" s="512"/>
    </row>
    <row r="876" spans="1:24" ht="15">
      <c r="A876" s="28" t="s">
        <v>901</v>
      </c>
      <c r="B876" s="278" t="s">
        <v>2021</v>
      </c>
      <c r="C876" s="3"/>
      <c r="D876" s="3"/>
      <c r="E876" s="9" t="s">
        <v>280</v>
      </c>
      <c r="F876" s="9" t="s">
        <v>280</v>
      </c>
      <c r="G876" s="9" t="s">
        <v>280</v>
      </c>
      <c r="H876" s="9" t="s">
        <v>280</v>
      </c>
      <c r="I876" s="9" t="s">
        <v>280</v>
      </c>
      <c r="J876" s="9">
        <v>1092.4999999999995</v>
      </c>
      <c r="K876" s="9">
        <v>743.29999999999973</v>
      </c>
      <c r="L876" s="514">
        <v>620.39999999999918</v>
      </c>
      <c r="N876" s="67">
        <f>SUM(E876:L876)</f>
        <v>2456.1999999999985</v>
      </c>
      <c r="T876" s="512"/>
      <c r="U876" s="512"/>
      <c r="V876" s="349"/>
      <c r="W876" s="513"/>
      <c r="X876" s="512"/>
    </row>
    <row r="877" spans="1:24" ht="15">
      <c r="A877" s="28" t="s">
        <v>902</v>
      </c>
      <c r="B877" s="278" t="s">
        <v>2033</v>
      </c>
      <c r="C877" s="3"/>
      <c r="D877" s="3"/>
      <c r="E877" s="9" t="s">
        <v>280</v>
      </c>
      <c r="F877" s="9" t="s">
        <v>280</v>
      </c>
      <c r="G877" s="9" t="s">
        <v>280</v>
      </c>
      <c r="H877" s="9" t="s">
        <v>280</v>
      </c>
      <c r="I877" s="9" t="s">
        <v>280</v>
      </c>
      <c r="J877" s="9">
        <v>1162.1999999999998</v>
      </c>
      <c r="K877" s="9">
        <v>840.90000000000191</v>
      </c>
      <c r="L877" s="514">
        <v>439.50000000000045</v>
      </c>
      <c r="N877" s="67">
        <f>SUM(E877:L877)</f>
        <v>2442.6000000000022</v>
      </c>
      <c r="T877" s="515"/>
      <c r="U877" s="512"/>
      <c r="V877" s="350"/>
      <c r="W877" s="513"/>
      <c r="X877" s="512"/>
    </row>
    <row r="878" spans="1:24" ht="15">
      <c r="A878" s="28" t="s">
        <v>903</v>
      </c>
      <c r="B878" s="278" t="s">
        <v>2026</v>
      </c>
      <c r="C878" s="3"/>
      <c r="D878" s="3"/>
      <c r="E878" s="9" t="s">
        <v>280</v>
      </c>
      <c r="F878" s="9" t="s">
        <v>280</v>
      </c>
      <c r="G878" s="9" t="s">
        <v>280</v>
      </c>
      <c r="H878" s="9" t="s">
        <v>280</v>
      </c>
      <c r="I878" s="9" t="s">
        <v>280</v>
      </c>
      <c r="J878" s="9">
        <v>1033.2000000000007</v>
      </c>
      <c r="K878" s="9">
        <v>791.900000000001</v>
      </c>
      <c r="L878" s="514">
        <v>564.09999999999991</v>
      </c>
      <c r="N878" s="67">
        <f>SUM(E878:L878)</f>
        <v>2389.2000000000016</v>
      </c>
      <c r="T878" s="512"/>
      <c r="U878" s="512"/>
      <c r="V878" s="350"/>
      <c r="W878" s="513"/>
      <c r="X878" s="512"/>
    </row>
    <row r="879" spans="1:24" ht="15">
      <c r="A879" s="28" t="s">
        <v>904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280</v>
      </c>
      <c r="K879" s="9" t="s">
        <v>280</v>
      </c>
      <c r="L879" s="9" t="s">
        <v>280</v>
      </c>
      <c r="N879" s="67">
        <f>SUM(E879:L879)</f>
        <v>2220.6499999999965</v>
      </c>
      <c r="P879" t="s">
        <v>283</v>
      </c>
      <c r="S879" s="3" t="s">
        <v>1768</v>
      </c>
      <c r="T879" s="515"/>
      <c r="U879" s="512"/>
      <c r="V879" s="349"/>
      <c r="W879" s="513"/>
      <c r="X879" s="512"/>
    </row>
    <row r="880" spans="1:24" ht="15">
      <c r="A880" s="28" t="s">
        <v>905</v>
      </c>
      <c r="B880" s="278" t="s">
        <v>2025</v>
      </c>
      <c r="C880" s="3"/>
      <c r="D880" s="3"/>
      <c r="E880" s="9" t="s">
        <v>280</v>
      </c>
      <c r="F880" s="9" t="s">
        <v>280</v>
      </c>
      <c r="G880" s="9" t="s">
        <v>280</v>
      </c>
      <c r="H880" s="9" t="s">
        <v>280</v>
      </c>
      <c r="I880" s="9" t="s">
        <v>280</v>
      </c>
      <c r="J880" s="9">
        <v>1083.6000000000001</v>
      </c>
      <c r="K880" s="9">
        <v>505.99999999999955</v>
      </c>
      <c r="L880" s="514">
        <v>589.79999999999927</v>
      </c>
      <c r="N880" s="67">
        <f>SUM(E880:L880)</f>
        <v>2179.3999999999987</v>
      </c>
      <c r="T880" s="512"/>
      <c r="U880" s="512"/>
      <c r="V880" s="362"/>
      <c r="W880" s="513"/>
      <c r="X880" s="512"/>
    </row>
    <row r="881" spans="1:24" ht="15">
      <c r="A881" s="28" t="s">
        <v>906</v>
      </c>
      <c r="B881" s="229" t="s">
        <v>1648</v>
      </c>
      <c r="C881" s="3"/>
      <c r="D881" s="3"/>
      <c r="E881" s="9" t="s">
        <v>280</v>
      </c>
      <c r="F881" s="9" t="s">
        <v>280</v>
      </c>
      <c r="G881" s="9" t="s">
        <v>280</v>
      </c>
      <c r="H881" s="9" t="s">
        <v>280</v>
      </c>
      <c r="I881" s="9">
        <v>194.59999999999945</v>
      </c>
      <c r="J881" s="9">
        <v>681.30000000000018</v>
      </c>
      <c r="K881" s="9">
        <v>676</v>
      </c>
      <c r="L881" s="514">
        <v>440.20000000000027</v>
      </c>
      <c r="N881" s="67">
        <f>SUM(E881:L881)</f>
        <v>1992.1</v>
      </c>
      <c r="T881" s="512"/>
      <c r="U881" s="512"/>
      <c r="V881" s="350"/>
      <c r="W881" s="513"/>
      <c r="X881" s="512"/>
    </row>
    <row r="882" spans="1:24" ht="15">
      <c r="A882" s="28" t="s">
        <v>907</v>
      </c>
      <c r="B882" s="278" t="s">
        <v>2024</v>
      </c>
      <c r="C882" s="3"/>
      <c r="D882" s="3"/>
      <c r="E882" s="9" t="s">
        <v>280</v>
      </c>
      <c r="F882" s="9" t="s">
        <v>280</v>
      </c>
      <c r="G882" s="9" t="s">
        <v>280</v>
      </c>
      <c r="H882" s="9" t="s">
        <v>280</v>
      </c>
      <c r="I882" s="9" t="s">
        <v>280</v>
      </c>
      <c r="J882" s="9">
        <v>949.99999999999818</v>
      </c>
      <c r="K882" s="9">
        <v>1013.5000000000005</v>
      </c>
      <c r="L882" s="9" t="s">
        <v>280</v>
      </c>
      <c r="N882" s="67">
        <f>SUM(E882:L882)</f>
        <v>1963.4999999999986</v>
      </c>
      <c r="T882" s="512"/>
      <c r="U882" s="512"/>
      <c r="V882" s="349"/>
      <c r="W882" s="513"/>
      <c r="X882" s="512"/>
    </row>
    <row r="883" spans="1:24" ht="15">
      <c r="A883" s="28" t="s">
        <v>908</v>
      </c>
      <c r="B883" s="278" t="s">
        <v>2022</v>
      </c>
      <c r="C883" s="3"/>
      <c r="D883" s="3"/>
      <c r="E883" s="9" t="s">
        <v>280</v>
      </c>
      <c r="F883" s="9" t="s">
        <v>280</v>
      </c>
      <c r="G883" s="9" t="s">
        <v>280</v>
      </c>
      <c r="H883" s="9" t="s">
        <v>280</v>
      </c>
      <c r="I883" s="9" t="s">
        <v>280</v>
      </c>
      <c r="J883" s="9">
        <v>769.09999999999991</v>
      </c>
      <c r="K883" s="9">
        <v>542.39999999999964</v>
      </c>
      <c r="L883" s="514">
        <v>601.70000000000027</v>
      </c>
      <c r="N883" s="67">
        <f>SUM(E883:L883)</f>
        <v>1913.1999999999998</v>
      </c>
      <c r="T883" s="512"/>
      <c r="U883" s="512"/>
      <c r="V883" s="349"/>
      <c r="W883" s="513"/>
      <c r="X883" s="512"/>
    </row>
    <row r="884" spans="1:24" ht="15">
      <c r="A884" s="28" t="s">
        <v>909</v>
      </c>
      <c r="B884" s="278" t="s">
        <v>2038</v>
      </c>
      <c r="C884" s="3"/>
      <c r="D884" s="3"/>
      <c r="E884" s="9" t="s">
        <v>280</v>
      </c>
      <c r="F884" s="9" t="s">
        <v>280</v>
      </c>
      <c r="G884" s="9" t="s">
        <v>280</v>
      </c>
      <c r="H884" s="9" t="s">
        <v>280</v>
      </c>
      <c r="I884" s="9" t="s">
        <v>280</v>
      </c>
      <c r="J884" s="9" t="s">
        <v>280</v>
      </c>
      <c r="K884" s="9">
        <v>791.59999999999945</v>
      </c>
      <c r="L884" s="524">
        <v>939.80000000000018</v>
      </c>
      <c r="N884" s="67">
        <f>SUM(E884:L884)</f>
        <v>1731.3999999999996</v>
      </c>
      <c r="P884" t="s">
        <v>286</v>
      </c>
      <c r="T884" s="225"/>
      <c r="U884" s="512"/>
      <c r="V884" s="349"/>
      <c r="W884" s="513"/>
      <c r="X884" s="512"/>
    </row>
    <row r="885" spans="1:24" ht="15">
      <c r="A885" s="28" t="s">
        <v>910</v>
      </c>
      <c r="B885" s="278" t="s">
        <v>2018</v>
      </c>
      <c r="C885" s="3"/>
      <c r="D885" s="3"/>
      <c r="E885" s="9" t="s">
        <v>280</v>
      </c>
      <c r="F885" s="9" t="s">
        <v>280</v>
      </c>
      <c r="G885" s="9" t="s">
        <v>280</v>
      </c>
      <c r="H885" s="9" t="s">
        <v>280</v>
      </c>
      <c r="I885" s="9" t="s">
        <v>280</v>
      </c>
      <c r="J885" s="9">
        <v>782.8</v>
      </c>
      <c r="K885" s="9">
        <v>465.90000000000009</v>
      </c>
      <c r="L885" s="514">
        <v>457.39999999999918</v>
      </c>
      <c r="N885" s="67">
        <f>SUM(E885:L885)</f>
        <v>1706.0999999999992</v>
      </c>
      <c r="T885" s="512"/>
      <c r="U885" s="512"/>
      <c r="V885" s="362"/>
      <c r="W885" s="513"/>
      <c r="X885" s="512"/>
    </row>
    <row r="886" spans="1:24" ht="15">
      <c r="A886" s="28" t="s">
        <v>911</v>
      </c>
      <c r="B886" s="278" t="s">
        <v>2172</v>
      </c>
      <c r="C886" s="3"/>
      <c r="D886" s="3"/>
      <c r="E886" s="9" t="s">
        <v>280</v>
      </c>
      <c r="F886" s="9" t="s">
        <v>280</v>
      </c>
      <c r="G886" s="9" t="s">
        <v>280</v>
      </c>
      <c r="H886" s="9" t="s">
        <v>280</v>
      </c>
      <c r="I886" s="9" t="s">
        <v>280</v>
      </c>
      <c r="J886" s="9" t="s">
        <v>280</v>
      </c>
      <c r="K886" s="217">
        <v>1188.4999999999995</v>
      </c>
      <c r="L886" s="514">
        <v>503.49999999999955</v>
      </c>
      <c r="N886" s="67">
        <f>SUM(E886:L886)</f>
        <v>1691.9999999999991</v>
      </c>
      <c r="P886" t="s">
        <v>299</v>
      </c>
      <c r="T886" s="515"/>
      <c r="U886" s="512"/>
      <c r="V886" s="349"/>
      <c r="W886" s="513"/>
      <c r="X886" s="512"/>
    </row>
    <row r="887" spans="1:24" ht="15">
      <c r="A887" s="28" t="s">
        <v>912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280</v>
      </c>
      <c r="K887" s="9" t="s">
        <v>280</v>
      </c>
      <c r="L887" s="9" t="s">
        <v>280</v>
      </c>
      <c r="N887" s="67">
        <f>SUM(E887:L887)</f>
        <v>1620.7500000000014</v>
      </c>
      <c r="T887" s="515"/>
      <c r="U887" s="512"/>
      <c r="V887" s="349"/>
      <c r="W887" s="513"/>
      <c r="X887" s="512"/>
    </row>
    <row r="888" spans="1:24" ht="15">
      <c r="A888" s="28" t="s">
        <v>913</v>
      </c>
      <c r="B888" s="278" t="s">
        <v>2042</v>
      </c>
      <c r="C888" s="3"/>
      <c r="D888" s="3"/>
      <c r="E888" s="9" t="s">
        <v>280</v>
      </c>
      <c r="F888" s="9" t="s">
        <v>280</v>
      </c>
      <c r="G888" s="9" t="s">
        <v>280</v>
      </c>
      <c r="H888" s="9" t="s">
        <v>280</v>
      </c>
      <c r="I888" s="9" t="s">
        <v>280</v>
      </c>
      <c r="J888" s="9" t="s">
        <v>280</v>
      </c>
      <c r="K888" s="9">
        <v>929.79999999999927</v>
      </c>
      <c r="L888" s="514">
        <v>635.09999999999764</v>
      </c>
      <c r="N888" s="67">
        <f>SUM(E888:L888)</f>
        <v>1564.8999999999969</v>
      </c>
      <c r="T888" s="512"/>
      <c r="U888" s="512"/>
      <c r="V888" s="349"/>
      <c r="W888" s="513"/>
      <c r="X888" s="512"/>
    </row>
    <row r="889" spans="1:24" ht="15">
      <c r="A889" s="28" t="s">
        <v>914</v>
      </c>
      <c r="B889" s="63" t="s">
        <v>178</v>
      </c>
      <c r="E889" s="9">
        <v>603.85</v>
      </c>
      <c r="F889" s="212">
        <v>928</v>
      </c>
      <c r="G889" s="9" t="s">
        <v>280</v>
      </c>
      <c r="H889" s="9" t="s">
        <v>280</v>
      </c>
      <c r="I889" s="9" t="s">
        <v>280</v>
      </c>
      <c r="J889" s="9" t="s">
        <v>280</v>
      </c>
      <c r="K889" s="9" t="s">
        <v>280</v>
      </c>
      <c r="L889" s="9" t="s">
        <v>280</v>
      </c>
      <c r="N889" s="67">
        <f>SUM(E889:L889)</f>
        <v>1531.85</v>
      </c>
      <c r="P889" t="s">
        <v>302</v>
      </c>
      <c r="T889" s="512"/>
      <c r="U889" s="512"/>
      <c r="V889" s="349"/>
      <c r="W889" s="513"/>
      <c r="X889" s="512"/>
    </row>
    <row r="890" spans="1:24" ht="15">
      <c r="A890" s="28" t="s">
        <v>915</v>
      </c>
      <c r="B890" s="278" t="s">
        <v>4565</v>
      </c>
      <c r="C890" s="3"/>
      <c r="D890" s="3"/>
      <c r="E890" s="9" t="s">
        <v>280</v>
      </c>
      <c r="F890" s="9" t="s">
        <v>280</v>
      </c>
      <c r="G890" s="9" t="s">
        <v>280</v>
      </c>
      <c r="H890" s="9" t="s">
        <v>280</v>
      </c>
      <c r="I890" s="9" t="s">
        <v>280</v>
      </c>
      <c r="J890" s="9" t="s">
        <v>280</v>
      </c>
      <c r="K890" s="9">
        <v>1041.3999999999987</v>
      </c>
      <c r="L890" s="514">
        <v>452.89999999999964</v>
      </c>
      <c r="N890" s="67">
        <f>SUM(E890:L890)</f>
        <v>1494.2999999999984</v>
      </c>
      <c r="T890" s="515"/>
      <c r="U890" s="512"/>
      <c r="V890" s="349"/>
      <c r="W890" s="513"/>
      <c r="X890" s="512"/>
    </row>
    <row r="891" spans="1:24" ht="15">
      <c r="A891" s="28" t="s">
        <v>916</v>
      </c>
      <c r="B891" s="229" t="s">
        <v>1650</v>
      </c>
      <c r="C891" s="3"/>
      <c r="D891" s="3"/>
      <c r="E891" s="9" t="s">
        <v>280</v>
      </c>
      <c r="F891" s="9" t="s">
        <v>280</v>
      </c>
      <c r="G891" s="9" t="s">
        <v>280</v>
      </c>
      <c r="H891" s="9" t="s">
        <v>280</v>
      </c>
      <c r="I891" s="9">
        <v>409.69999999999982</v>
      </c>
      <c r="J891" s="9">
        <v>1053.0999999999999</v>
      </c>
      <c r="K891" s="9" t="s">
        <v>280</v>
      </c>
      <c r="L891" s="9" t="s">
        <v>280</v>
      </c>
      <c r="N891" s="67">
        <f>SUM(E891:L891)</f>
        <v>1462.7999999999997</v>
      </c>
      <c r="T891" s="515"/>
      <c r="U891" s="512"/>
      <c r="V891" s="349"/>
      <c r="W891" s="513"/>
      <c r="X891" s="512"/>
    </row>
    <row r="892" spans="1:24" ht="15">
      <c r="A892" s="28" t="s">
        <v>917</v>
      </c>
      <c r="B892" s="278" t="s">
        <v>2045</v>
      </c>
      <c r="C892" s="3"/>
      <c r="D892" s="3"/>
      <c r="E892" s="9" t="s">
        <v>280</v>
      </c>
      <c r="F892" s="9" t="s">
        <v>280</v>
      </c>
      <c r="G892" s="9" t="s">
        <v>280</v>
      </c>
      <c r="H892" s="9" t="s">
        <v>280</v>
      </c>
      <c r="I892" s="9" t="s">
        <v>280</v>
      </c>
      <c r="J892" s="9" t="s">
        <v>280</v>
      </c>
      <c r="K892" s="9">
        <v>727.50000000000136</v>
      </c>
      <c r="L892" s="514">
        <v>660.00000000000045</v>
      </c>
      <c r="N892" s="67">
        <f>SUM(E892:L892)</f>
        <v>1387.5000000000018</v>
      </c>
      <c r="T892" s="512"/>
      <c r="U892" s="512"/>
      <c r="V892" s="362"/>
      <c r="W892" s="513"/>
      <c r="X892" s="512"/>
    </row>
    <row r="893" spans="1:24" ht="15">
      <c r="A893" s="28" t="s">
        <v>918</v>
      </c>
      <c r="B893" s="278" t="s">
        <v>2040</v>
      </c>
      <c r="C893" s="3"/>
      <c r="D893" s="3"/>
      <c r="E893" s="9" t="s">
        <v>280</v>
      </c>
      <c r="F893" s="9" t="s">
        <v>280</v>
      </c>
      <c r="G893" s="9" t="s">
        <v>280</v>
      </c>
      <c r="H893" s="9" t="s">
        <v>280</v>
      </c>
      <c r="I893" s="9" t="s">
        <v>280</v>
      </c>
      <c r="J893" s="9" t="s">
        <v>280</v>
      </c>
      <c r="K893" s="9">
        <v>752.69999999999845</v>
      </c>
      <c r="L893" s="514">
        <v>603.30000000000018</v>
      </c>
      <c r="N893" s="67">
        <f>SUM(E893:L893)</f>
        <v>1355.9999999999986</v>
      </c>
      <c r="T893" s="512"/>
      <c r="U893" s="512"/>
      <c r="V893" s="349"/>
      <c r="W893" s="513"/>
      <c r="X893" s="512"/>
    </row>
    <row r="894" spans="1:24" ht="15">
      <c r="A894" s="28" t="s">
        <v>919</v>
      </c>
      <c r="B894" s="278" t="s">
        <v>2041</v>
      </c>
      <c r="C894" s="3"/>
      <c r="D894" s="3"/>
      <c r="E894" s="9" t="s">
        <v>280</v>
      </c>
      <c r="F894" s="9" t="s">
        <v>280</v>
      </c>
      <c r="G894" s="9" t="s">
        <v>280</v>
      </c>
      <c r="H894" s="9" t="s">
        <v>280</v>
      </c>
      <c r="I894" s="9" t="s">
        <v>280</v>
      </c>
      <c r="J894" s="9" t="s">
        <v>280</v>
      </c>
      <c r="K894" s="9">
        <v>566.20000000000073</v>
      </c>
      <c r="L894" s="514">
        <v>640.80000000000018</v>
      </c>
      <c r="N894" s="67">
        <f>SUM(E894:L894)</f>
        <v>1207.0000000000009</v>
      </c>
      <c r="T894" s="512"/>
      <c r="U894" s="512"/>
      <c r="V894" s="362"/>
      <c r="W894" s="513"/>
      <c r="X894" s="512"/>
    </row>
    <row r="895" spans="1:24" ht="15">
      <c r="A895" s="28" t="s">
        <v>920</v>
      </c>
      <c r="B895" s="63" t="s">
        <v>158</v>
      </c>
      <c r="E895" s="9" t="s">
        <v>280</v>
      </c>
      <c r="F895" s="9" t="s">
        <v>280</v>
      </c>
      <c r="G895" s="9">
        <v>338.7</v>
      </c>
      <c r="H895" s="9">
        <v>616.30000000000109</v>
      </c>
      <c r="I895" s="9">
        <v>237.99999999999818</v>
      </c>
      <c r="J895" s="9" t="s">
        <v>280</v>
      </c>
      <c r="K895" s="9" t="s">
        <v>280</v>
      </c>
      <c r="L895" s="9" t="s">
        <v>280</v>
      </c>
      <c r="N895" s="67">
        <f>SUM(E895:L895)</f>
        <v>1192.9999999999993</v>
      </c>
      <c r="T895" s="515"/>
      <c r="U895" s="512"/>
      <c r="V895" s="349"/>
      <c r="W895" s="513"/>
      <c r="X895" s="512"/>
    </row>
    <row r="896" spans="1:24" ht="15">
      <c r="A896" s="28" t="s">
        <v>921</v>
      </c>
      <c r="B896" s="278" t="s">
        <v>2044</v>
      </c>
      <c r="C896" s="3"/>
      <c r="D896" s="3"/>
      <c r="E896" s="9" t="s">
        <v>280</v>
      </c>
      <c r="F896" s="9" t="s">
        <v>280</v>
      </c>
      <c r="G896" s="9" t="s">
        <v>280</v>
      </c>
      <c r="H896" s="9" t="s">
        <v>280</v>
      </c>
      <c r="I896" s="9" t="s">
        <v>280</v>
      </c>
      <c r="J896" s="9" t="s">
        <v>280</v>
      </c>
      <c r="K896" s="9">
        <v>1130.4999999999995</v>
      </c>
      <c r="L896" s="9" t="s">
        <v>280</v>
      </c>
      <c r="N896" s="67">
        <f>SUM(E896:L896)</f>
        <v>1130.4999999999995</v>
      </c>
      <c r="T896" s="512"/>
      <c r="U896" s="512"/>
      <c r="V896" s="362"/>
      <c r="W896" s="513"/>
      <c r="X896" s="512"/>
    </row>
    <row r="897" spans="1:24" ht="15">
      <c r="A897" s="28" t="s">
        <v>922</v>
      </c>
      <c r="B897" s="278" t="s">
        <v>2043</v>
      </c>
      <c r="C897" s="3"/>
      <c r="D897" s="3"/>
      <c r="E897" s="9" t="s">
        <v>280</v>
      </c>
      <c r="F897" s="9" t="s">
        <v>280</v>
      </c>
      <c r="G897" s="9" t="s">
        <v>280</v>
      </c>
      <c r="H897" s="9" t="s">
        <v>280</v>
      </c>
      <c r="I897" s="9" t="s">
        <v>280</v>
      </c>
      <c r="J897" s="9" t="s">
        <v>280</v>
      </c>
      <c r="K897" s="9">
        <v>1013.0000000000009</v>
      </c>
      <c r="L897" s="9" t="s">
        <v>280</v>
      </c>
      <c r="N897" s="67">
        <f>SUM(E897:L897)</f>
        <v>1013.0000000000009</v>
      </c>
      <c r="T897" s="515"/>
      <c r="U897" s="512"/>
      <c r="V897" s="350"/>
      <c r="W897" s="513"/>
      <c r="X897" s="512"/>
    </row>
    <row r="898" spans="1:24" ht="15">
      <c r="A898" s="28" t="s">
        <v>923</v>
      </c>
      <c r="B898" s="278" t="s">
        <v>2067</v>
      </c>
      <c r="C898" s="3"/>
      <c r="D898" s="3"/>
      <c r="E898" s="9" t="s">
        <v>280</v>
      </c>
      <c r="F898" s="9" t="s">
        <v>280</v>
      </c>
      <c r="G898" s="9" t="s">
        <v>280</v>
      </c>
      <c r="H898" s="9" t="s">
        <v>280</v>
      </c>
      <c r="I898" s="9" t="s">
        <v>280</v>
      </c>
      <c r="J898" s="9" t="s">
        <v>280</v>
      </c>
      <c r="K898" s="9">
        <v>488.2000000000005</v>
      </c>
      <c r="L898" s="514">
        <v>523</v>
      </c>
      <c r="N898" s="67">
        <f>SUM(E898:L898)</f>
        <v>1011.2000000000005</v>
      </c>
      <c r="T898" s="512"/>
      <c r="U898" s="512"/>
      <c r="V898" s="349"/>
      <c r="W898" s="513"/>
      <c r="X898" s="512"/>
    </row>
    <row r="899" spans="1:24" ht="15">
      <c r="A899" s="28" t="s">
        <v>924</v>
      </c>
      <c r="B899" s="278" t="s">
        <v>2068</v>
      </c>
      <c r="C899" s="3"/>
      <c r="D899" s="3"/>
      <c r="E899" s="9" t="s">
        <v>280</v>
      </c>
      <c r="F899" s="9" t="s">
        <v>280</v>
      </c>
      <c r="G899" s="9" t="s">
        <v>280</v>
      </c>
      <c r="H899" s="9" t="s">
        <v>280</v>
      </c>
      <c r="I899" s="9" t="s">
        <v>280</v>
      </c>
      <c r="J899" s="9" t="s">
        <v>280</v>
      </c>
      <c r="K899" s="9">
        <v>341</v>
      </c>
      <c r="L899" s="514">
        <v>596.29999999999973</v>
      </c>
      <c r="N899" s="67">
        <f>SUM(E899:L899)</f>
        <v>937.29999999999973</v>
      </c>
      <c r="T899" s="512"/>
      <c r="U899" s="512"/>
      <c r="V899" s="362"/>
      <c r="W899" s="513"/>
      <c r="X899" s="512"/>
    </row>
    <row r="900" spans="1:24" ht="15">
      <c r="A900" s="28" t="s">
        <v>925</v>
      </c>
      <c r="B900" s="63" t="s">
        <v>770</v>
      </c>
      <c r="E900" s="9" t="s">
        <v>280</v>
      </c>
      <c r="F900" s="9" t="s">
        <v>280</v>
      </c>
      <c r="G900" s="9" t="s">
        <v>280</v>
      </c>
      <c r="H900" s="9">
        <v>623.45000000000027</v>
      </c>
      <c r="I900" s="9">
        <v>300.10000000000036</v>
      </c>
      <c r="J900" s="9" t="s">
        <v>280</v>
      </c>
      <c r="K900" s="9" t="s">
        <v>280</v>
      </c>
      <c r="L900" s="9" t="s">
        <v>280</v>
      </c>
      <c r="N900" s="67">
        <f>SUM(E900:L900)</f>
        <v>923.55000000000064</v>
      </c>
      <c r="T900" s="512"/>
      <c r="U900" s="512"/>
      <c r="V900" s="349"/>
      <c r="W900" s="513"/>
      <c r="X900" s="512"/>
    </row>
    <row r="901" spans="1:24" ht="15">
      <c r="A901" s="28" t="s">
        <v>926</v>
      </c>
      <c r="B901" s="63" t="s">
        <v>3416</v>
      </c>
      <c r="C901" s="3"/>
      <c r="D901" s="3"/>
      <c r="E901" s="9" t="s">
        <v>280</v>
      </c>
      <c r="F901" s="9" t="s">
        <v>280</v>
      </c>
      <c r="G901" s="9" t="s">
        <v>280</v>
      </c>
      <c r="H901" s="9" t="s">
        <v>280</v>
      </c>
      <c r="I901" s="9" t="s">
        <v>280</v>
      </c>
      <c r="J901" s="9" t="s">
        <v>280</v>
      </c>
      <c r="K901" s="9" t="s">
        <v>280</v>
      </c>
      <c r="L901" s="524">
        <v>865.59999999999991</v>
      </c>
      <c r="M901" s="67"/>
      <c r="N901" s="67">
        <f>SUM(E901:L901)</f>
        <v>865.59999999999991</v>
      </c>
      <c r="P901" t="s">
        <v>290</v>
      </c>
      <c r="S901" s="3"/>
      <c r="T901" s="512"/>
      <c r="U901" s="512"/>
      <c r="V901" s="350"/>
      <c r="W901" s="513"/>
      <c r="X901" s="512"/>
    </row>
    <row r="902" spans="1:24" ht="15">
      <c r="A902" s="28" t="s">
        <v>927</v>
      </c>
      <c r="B902" s="63" t="s">
        <v>3408</v>
      </c>
      <c r="C902" s="3"/>
      <c r="D902" s="3"/>
      <c r="E902" s="9" t="s">
        <v>280</v>
      </c>
      <c r="F902" s="9" t="s">
        <v>280</v>
      </c>
      <c r="G902" s="9" t="s">
        <v>280</v>
      </c>
      <c r="H902" s="9" t="s">
        <v>280</v>
      </c>
      <c r="I902" s="9" t="s">
        <v>280</v>
      </c>
      <c r="J902" s="9" t="s">
        <v>280</v>
      </c>
      <c r="K902" s="9" t="s">
        <v>280</v>
      </c>
      <c r="L902" s="514">
        <v>844.400000000001</v>
      </c>
      <c r="M902" s="67"/>
      <c r="N902" s="67">
        <f>SUM(E902:L902)</f>
        <v>844.400000000001</v>
      </c>
      <c r="S902" s="3"/>
      <c r="T902" s="512"/>
      <c r="U902" s="512"/>
      <c r="V902" s="349"/>
      <c r="W902" s="513"/>
      <c r="X902" s="512"/>
    </row>
    <row r="903" spans="1:24" ht="15">
      <c r="A903" s="28" t="s">
        <v>928</v>
      </c>
      <c r="B903" s="63" t="s">
        <v>3417</v>
      </c>
      <c r="C903" s="3"/>
      <c r="D903" s="3"/>
      <c r="E903" s="9" t="s">
        <v>280</v>
      </c>
      <c r="F903" s="9" t="s">
        <v>280</v>
      </c>
      <c r="G903" s="9" t="s">
        <v>280</v>
      </c>
      <c r="H903" s="9" t="s">
        <v>280</v>
      </c>
      <c r="I903" s="9" t="s">
        <v>280</v>
      </c>
      <c r="J903" s="9" t="s">
        <v>280</v>
      </c>
      <c r="K903" s="9" t="s">
        <v>280</v>
      </c>
      <c r="L903" s="514">
        <v>822.79999999999927</v>
      </c>
      <c r="M903" s="67"/>
      <c r="N903" s="67">
        <f>SUM(E903:L903)</f>
        <v>822.79999999999927</v>
      </c>
      <c r="S903" s="3"/>
      <c r="T903" s="516"/>
      <c r="U903" s="512"/>
      <c r="V903" s="349"/>
      <c r="W903" s="513"/>
      <c r="X903" s="512"/>
    </row>
    <row r="904" spans="1:24" ht="15">
      <c r="A904" s="28" t="s">
        <v>929</v>
      </c>
      <c r="B904" s="278" t="s">
        <v>2065</v>
      </c>
      <c r="C904" s="3"/>
      <c r="D904" s="3"/>
      <c r="E904" s="9" t="s">
        <v>280</v>
      </c>
      <c r="F904" s="9" t="s">
        <v>280</v>
      </c>
      <c r="G904" s="9" t="s">
        <v>280</v>
      </c>
      <c r="H904" s="9" t="s">
        <v>280</v>
      </c>
      <c r="I904" s="9" t="s">
        <v>280</v>
      </c>
      <c r="J904" s="9" t="s">
        <v>280</v>
      </c>
      <c r="K904" s="9">
        <v>606.09999999999854</v>
      </c>
      <c r="L904" s="514">
        <v>200.49999999999909</v>
      </c>
      <c r="N904" s="67">
        <f>SUM(E904:L904)</f>
        <v>806.59999999999764</v>
      </c>
      <c r="T904" s="515"/>
      <c r="U904" s="512"/>
      <c r="V904" s="349"/>
      <c r="W904" s="513"/>
      <c r="X904" s="512"/>
    </row>
    <row r="905" spans="1:24" ht="15">
      <c r="A905" s="28" t="s">
        <v>930</v>
      </c>
      <c r="B905" s="63" t="s">
        <v>180</v>
      </c>
      <c r="C905" s="3"/>
      <c r="D905" s="3"/>
      <c r="E905" s="9" t="s">
        <v>280</v>
      </c>
      <c r="F905" s="9" t="s">
        <v>280</v>
      </c>
      <c r="G905" s="9" t="s">
        <v>280</v>
      </c>
      <c r="H905" s="9" t="s">
        <v>280</v>
      </c>
      <c r="I905" s="9" t="s">
        <v>280</v>
      </c>
      <c r="J905" s="9" t="s">
        <v>280</v>
      </c>
      <c r="K905" s="9" t="s">
        <v>280</v>
      </c>
      <c r="L905" s="514">
        <v>791.70000000000027</v>
      </c>
      <c r="M905" s="67"/>
      <c r="N905" s="67">
        <f>SUM(E905:L905)</f>
        <v>791.70000000000027</v>
      </c>
      <c r="S905" s="3"/>
      <c r="T905" s="225"/>
      <c r="U905" s="512"/>
      <c r="V905" s="349"/>
      <c r="W905" s="513"/>
      <c r="X905" s="512"/>
    </row>
    <row r="906" spans="1:24" ht="15">
      <c r="A906" s="28" t="s">
        <v>931</v>
      </c>
      <c r="B906" s="63" t="s">
        <v>3429</v>
      </c>
      <c r="C906" s="3"/>
      <c r="D906" s="3"/>
      <c r="E906" s="9" t="s">
        <v>280</v>
      </c>
      <c r="F906" s="9" t="s">
        <v>280</v>
      </c>
      <c r="G906" s="9" t="s">
        <v>280</v>
      </c>
      <c r="H906" s="9" t="s">
        <v>280</v>
      </c>
      <c r="I906" s="9" t="s">
        <v>280</v>
      </c>
      <c r="J906" s="9" t="s">
        <v>280</v>
      </c>
      <c r="K906" s="9" t="s">
        <v>280</v>
      </c>
      <c r="L906" s="514">
        <v>791.45000000000027</v>
      </c>
      <c r="M906" s="67"/>
      <c r="N906" s="67">
        <f>SUM(E906:L906)</f>
        <v>791.45000000000027</v>
      </c>
      <c r="S906" s="3"/>
      <c r="T906" s="515"/>
      <c r="U906" s="512"/>
      <c r="V906" s="349"/>
      <c r="W906" s="513"/>
      <c r="X906" s="512"/>
    </row>
    <row r="907" spans="1:24" ht="15">
      <c r="A907" s="28" t="s">
        <v>932</v>
      </c>
      <c r="B907" s="63" t="s">
        <v>179</v>
      </c>
      <c r="E907" s="217">
        <v>782.8</v>
      </c>
      <c r="F907" s="9" t="s">
        <v>280</v>
      </c>
      <c r="G907" s="9" t="s">
        <v>280</v>
      </c>
      <c r="H907" s="9" t="s">
        <v>280</v>
      </c>
      <c r="I907" s="9" t="s">
        <v>280</v>
      </c>
      <c r="J907" s="9" t="s">
        <v>280</v>
      </c>
      <c r="K907" s="9" t="s">
        <v>280</v>
      </c>
      <c r="L907" s="9" t="s">
        <v>280</v>
      </c>
      <c r="N907" s="67">
        <f>SUM(E907:L907)</f>
        <v>782.8</v>
      </c>
      <c r="P907" t="s">
        <v>286</v>
      </c>
      <c r="T907" s="512"/>
      <c r="U907" s="512"/>
      <c r="V907" s="362"/>
      <c r="W907" s="513"/>
      <c r="X907" s="512"/>
    </row>
    <row r="908" spans="1:24" ht="15">
      <c r="A908" s="28" t="s">
        <v>933</v>
      </c>
      <c r="B908" s="63" t="s">
        <v>3398</v>
      </c>
      <c r="C908" s="3"/>
      <c r="D908" s="3"/>
      <c r="E908" s="9" t="s">
        <v>280</v>
      </c>
      <c r="F908" s="9" t="s">
        <v>280</v>
      </c>
      <c r="G908" s="9" t="s">
        <v>280</v>
      </c>
      <c r="H908" s="9" t="s">
        <v>280</v>
      </c>
      <c r="I908" s="9" t="s">
        <v>280</v>
      </c>
      <c r="J908" s="9" t="s">
        <v>280</v>
      </c>
      <c r="K908" s="9" t="s">
        <v>280</v>
      </c>
      <c r="L908" s="514">
        <v>780.10000000000082</v>
      </c>
      <c r="M908" s="67"/>
      <c r="N908" s="67">
        <f>SUM(E908:L908)</f>
        <v>780.10000000000082</v>
      </c>
      <c r="S908" s="3"/>
      <c r="T908" s="512"/>
      <c r="U908" s="512"/>
      <c r="V908" s="362"/>
      <c r="W908" s="513"/>
      <c r="X908" s="512"/>
    </row>
    <row r="909" spans="1:24" ht="15">
      <c r="A909" s="28" t="s">
        <v>934</v>
      </c>
      <c r="B909" s="63" t="s">
        <v>3411</v>
      </c>
      <c r="C909" s="3"/>
      <c r="D909" s="3"/>
      <c r="E909" s="9" t="s">
        <v>280</v>
      </c>
      <c r="F909" s="9" t="s">
        <v>280</v>
      </c>
      <c r="G909" s="9" t="s">
        <v>280</v>
      </c>
      <c r="H909" s="9" t="s">
        <v>280</v>
      </c>
      <c r="I909" s="9" t="s">
        <v>280</v>
      </c>
      <c r="J909" s="9" t="s">
        <v>280</v>
      </c>
      <c r="K909" s="9" t="s">
        <v>280</v>
      </c>
      <c r="L909" s="514">
        <v>759.29999999999973</v>
      </c>
      <c r="M909" s="67"/>
      <c r="N909" s="67">
        <f>SUM(E909:L909)</f>
        <v>759.29999999999973</v>
      </c>
      <c r="S909" s="3"/>
      <c r="T909" s="225"/>
      <c r="U909" s="512"/>
      <c r="V909" s="349"/>
      <c r="W909" s="513"/>
      <c r="X909" s="512"/>
    </row>
    <row r="910" spans="1:24" ht="15">
      <c r="A910" s="28" t="s">
        <v>935</v>
      </c>
      <c r="B910" s="278" t="s">
        <v>2019</v>
      </c>
      <c r="C910" s="3"/>
      <c r="D910" s="3"/>
      <c r="E910" s="9" t="s">
        <v>280</v>
      </c>
      <c r="F910" s="9" t="s">
        <v>280</v>
      </c>
      <c r="G910" s="9" t="s">
        <v>280</v>
      </c>
      <c r="H910" s="9" t="s">
        <v>280</v>
      </c>
      <c r="I910" s="9" t="s">
        <v>280</v>
      </c>
      <c r="J910" s="9">
        <v>745.60000000000036</v>
      </c>
      <c r="K910" s="9" t="s">
        <v>280</v>
      </c>
      <c r="L910" s="9" t="s">
        <v>280</v>
      </c>
      <c r="N910" s="67">
        <f>SUM(E910:L910)</f>
        <v>745.60000000000036</v>
      </c>
      <c r="T910" s="516"/>
      <c r="U910" s="512"/>
      <c r="V910" s="349"/>
      <c r="W910" s="513"/>
      <c r="X910" s="512"/>
    </row>
    <row r="911" spans="1:24" ht="15">
      <c r="A911" s="28" t="s">
        <v>936</v>
      </c>
      <c r="B911" s="63" t="s">
        <v>745</v>
      </c>
      <c r="E911" s="9" t="s">
        <v>280</v>
      </c>
      <c r="F911" s="9" t="s">
        <v>280</v>
      </c>
      <c r="G911" s="9" t="s">
        <v>280</v>
      </c>
      <c r="H911" s="9">
        <v>405.54999999999973</v>
      </c>
      <c r="I911" s="9">
        <v>339.09999999999945</v>
      </c>
      <c r="J911" s="9" t="s">
        <v>280</v>
      </c>
      <c r="K911" s="9" t="s">
        <v>280</v>
      </c>
      <c r="L911" s="9" t="s">
        <v>280</v>
      </c>
      <c r="N911" s="67">
        <f>SUM(E911:L911)</f>
        <v>744.64999999999918</v>
      </c>
      <c r="T911" s="512"/>
      <c r="U911" s="512"/>
      <c r="V911" s="349"/>
      <c r="W911" s="513"/>
      <c r="X911" s="512"/>
    </row>
    <row r="912" spans="1:24" ht="15">
      <c r="A912" s="28" t="s">
        <v>937</v>
      </c>
      <c r="B912" s="63" t="s">
        <v>3425</v>
      </c>
      <c r="C912" s="3"/>
      <c r="D912" s="3"/>
      <c r="E912" s="9" t="s">
        <v>280</v>
      </c>
      <c r="F912" s="9" t="s">
        <v>280</v>
      </c>
      <c r="G912" s="9" t="s">
        <v>280</v>
      </c>
      <c r="H912" s="9" t="s">
        <v>280</v>
      </c>
      <c r="I912" s="9" t="s">
        <v>280</v>
      </c>
      <c r="J912" s="9" t="s">
        <v>280</v>
      </c>
      <c r="K912" s="9" t="s">
        <v>280</v>
      </c>
      <c r="L912" s="514">
        <v>726.69999999999936</v>
      </c>
      <c r="M912" s="67"/>
      <c r="N912" s="67">
        <f>SUM(E912:L912)</f>
        <v>726.69999999999936</v>
      </c>
      <c r="S912" s="3"/>
      <c r="T912" s="515"/>
      <c r="U912" s="512"/>
      <c r="V912" s="350"/>
      <c r="W912" s="513"/>
      <c r="X912" s="512"/>
    </row>
    <row r="913" spans="1:24" ht="15">
      <c r="A913" s="28" t="s">
        <v>938</v>
      </c>
      <c r="B913" s="63" t="s">
        <v>785</v>
      </c>
      <c r="E913" s="9" t="s">
        <v>280</v>
      </c>
      <c r="F913" s="9" t="s">
        <v>280</v>
      </c>
      <c r="G913" s="9" t="s">
        <v>280</v>
      </c>
      <c r="H913" s="9">
        <v>676.89999999999918</v>
      </c>
      <c r="I913" s="9" t="s">
        <v>280</v>
      </c>
      <c r="J913" s="9" t="s">
        <v>280</v>
      </c>
      <c r="K913" s="9" t="s">
        <v>280</v>
      </c>
      <c r="L913" s="9" t="s">
        <v>280</v>
      </c>
      <c r="N913" s="67">
        <f>SUM(E913:L913)</f>
        <v>676.89999999999918</v>
      </c>
      <c r="T913" s="515"/>
      <c r="U913" s="512"/>
      <c r="V913" s="349"/>
      <c r="W913" s="513"/>
      <c r="X913" s="512"/>
    </row>
    <row r="914" spans="1:24" ht="15">
      <c r="A914" s="28" t="s">
        <v>2517</v>
      </c>
      <c r="B914" s="278" t="s">
        <v>2039</v>
      </c>
      <c r="C914" s="3"/>
      <c r="D914" s="3"/>
      <c r="E914" s="9" t="s">
        <v>280</v>
      </c>
      <c r="F914" s="9" t="s">
        <v>280</v>
      </c>
      <c r="G914" s="9" t="s">
        <v>280</v>
      </c>
      <c r="H914" s="9" t="s">
        <v>280</v>
      </c>
      <c r="I914" s="9" t="s">
        <v>280</v>
      </c>
      <c r="J914" s="9" t="s">
        <v>280</v>
      </c>
      <c r="K914" s="9">
        <v>448.60000000000036</v>
      </c>
      <c r="L914" s="514">
        <v>220.09999999999945</v>
      </c>
      <c r="N914" s="67">
        <f>SUM(E914:L914)</f>
        <v>668.69999999999982</v>
      </c>
      <c r="T914" s="3"/>
      <c r="U914" s="79"/>
      <c r="V914" s="137"/>
    </row>
    <row r="915" spans="1:24" ht="15">
      <c r="A915" s="28" t="s">
        <v>3346</v>
      </c>
      <c r="B915" s="63" t="s">
        <v>164</v>
      </c>
      <c r="E915" s="9" t="s">
        <v>280</v>
      </c>
      <c r="F915" s="9" t="s">
        <v>280</v>
      </c>
      <c r="G915" s="217">
        <v>660.9</v>
      </c>
      <c r="H915" s="9" t="s">
        <v>280</v>
      </c>
      <c r="I915" s="9" t="s">
        <v>280</v>
      </c>
      <c r="J915" s="9" t="s">
        <v>280</v>
      </c>
      <c r="K915" s="9" t="s">
        <v>280</v>
      </c>
      <c r="L915" s="9" t="s">
        <v>280</v>
      </c>
      <c r="N915" s="67">
        <f>SUM(E915:L915)</f>
        <v>660.9</v>
      </c>
      <c r="P915" t="s">
        <v>294</v>
      </c>
      <c r="T915" s="3"/>
      <c r="U915" s="79"/>
      <c r="V915" s="137"/>
    </row>
    <row r="916" spans="1:24" ht="15">
      <c r="A916" s="28" t="s">
        <v>3347</v>
      </c>
      <c r="B916" s="63" t="s">
        <v>3406</v>
      </c>
      <c r="C916" s="3"/>
      <c r="D916" s="3"/>
      <c r="E916" s="9" t="s">
        <v>280</v>
      </c>
      <c r="F916" s="9" t="s">
        <v>280</v>
      </c>
      <c r="G916" s="9" t="s">
        <v>280</v>
      </c>
      <c r="H916" s="9" t="s">
        <v>280</v>
      </c>
      <c r="I916" s="9" t="s">
        <v>280</v>
      </c>
      <c r="J916" s="9" t="s">
        <v>280</v>
      </c>
      <c r="K916" s="9" t="s">
        <v>280</v>
      </c>
      <c r="L916" s="514">
        <v>608.29999999999836</v>
      </c>
      <c r="M916" s="67"/>
      <c r="N916" s="67">
        <f>SUM(E916:L916)</f>
        <v>608.29999999999836</v>
      </c>
      <c r="S916" s="3"/>
      <c r="T916" s="3"/>
      <c r="U916" s="79"/>
      <c r="V916" s="137"/>
    </row>
    <row r="917" spans="1:24" ht="15">
      <c r="A917" s="28" t="s">
        <v>3348</v>
      </c>
      <c r="B917" s="63" t="s">
        <v>3428</v>
      </c>
      <c r="C917" s="3"/>
      <c r="D917" s="3"/>
      <c r="E917" s="9" t="s">
        <v>280</v>
      </c>
      <c r="F917" s="9" t="s">
        <v>280</v>
      </c>
      <c r="G917" s="9" t="s">
        <v>280</v>
      </c>
      <c r="H917" s="9" t="s">
        <v>280</v>
      </c>
      <c r="I917" s="9" t="s">
        <v>280</v>
      </c>
      <c r="J917" s="9" t="s">
        <v>280</v>
      </c>
      <c r="K917" s="9" t="s">
        <v>280</v>
      </c>
      <c r="L917" s="514">
        <v>608.099999999999</v>
      </c>
      <c r="M917" s="67"/>
      <c r="N917" s="67">
        <f>SUM(E917:L917)</f>
        <v>608.099999999999</v>
      </c>
      <c r="S917" s="3"/>
      <c r="T917" s="3"/>
      <c r="U917" s="79"/>
      <c r="V917" s="137"/>
    </row>
    <row r="918" spans="1:24" ht="15">
      <c r="A918" s="28" t="s">
        <v>3349</v>
      </c>
      <c r="B918" s="63" t="s">
        <v>3401</v>
      </c>
      <c r="C918" s="3"/>
      <c r="D918" s="3"/>
      <c r="E918" s="9" t="s">
        <v>280</v>
      </c>
      <c r="F918" s="9" t="s">
        <v>280</v>
      </c>
      <c r="G918" s="9" t="s">
        <v>280</v>
      </c>
      <c r="H918" s="9" t="s">
        <v>280</v>
      </c>
      <c r="I918" s="9" t="s">
        <v>280</v>
      </c>
      <c r="J918" s="9" t="s">
        <v>280</v>
      </c>
      <c r="K918" s="9" t="s">
        <v>280</v>
      </c>
      <c r="L918" s="514">
        <v>604.34999999999991</v>
      </c>
      <c r="M918" s="67"/>
      <c r="N918" s="67">
        <f>SUM(E918:L918)</f>
        <v>604.34999999999991</v>
      </c>
      <c r="S918" s="3"/>
      <c r="T918" s="3"/>
      <c r="U918" s="79"/>
      <c r="V918" s="137"/>
    </row>
    <row r="919" spans="1:24" ht="15">
      <c r="A919" s="28" t="s">
        <v>3350</v>
      </c>
      <c r="B919" s="278" t="s">
        <v>3396</v>
      </c>
      <c r="C919" s="3"/>
      <c r="D919" s="3"/>
      <c r="E919" s="9" t="s">
        <v>280</v>
      </c>
      <c r="F919" s="9" t="s">
        <v>280</v>
      </c>
      <c r="G919" s="9" t="s">
        <v>280</v>
      </c>
      <c r="H919" s="9" t="s">
        <v>280</v>
      </c>
      <c r="I919" s="9" t="s">
        <v>280</v>
      </c>
      <c r="J919" s="9" t="s">
        <v>280</v>
      </c>
      <c r="K919" s="9" t="s">
        <v>280</v>
      </c>
      <c r="L919" s="514">
        <v>601.99999999999955</v>
      </c>
      <c r="M919" s="67"/>
      <c r="N919" s="67">
        <f>SUM(E919:L919)</f>
        <v>601.99999999999955</v>
      </c>
      <c r="S919" s="3"/>
      <c r="T919" s="3"/>
      <c r="U919" s="79"/>
      <c r="V919" s="137"/>
    </row>
    <row r="920" spans="1:24" ht="15">
      <c r="A920" s="28" t="s">
        <v>3351</v>
      </c>
      <c r="B920" s="63" t="s">
        <v>3403</v>
      </c>
      <c r="C920" s="3"/>
      <c r="D920" s="3"/>
      <c r="E920" s="9" t="s">
        <v>280</v>
      </c>
      <c r="F920" s="9" t="s">
        <v>280</v>
      </c>
      <c r="G920" s="9" t="s">
        <v>280</v>
      </c>
      <c r="H920" s="9" t="s">
        <v>280</v>
      </c>
      <c r="I920" s="9" t="s">
        <v>280</v>
      </c>
      <c r="J920" s="9" t="s">
        <v>280</v>
      </c>
      <c r="K920" s="9" t="s">
        <v>280</v>
      </c>
      <c r="L920" s="514">
        <v>593.44999999999982</v>
      </c>
      <c r="M920" s="67"/>
      <c r="N920" s="67">
        <f>SUM(E920:L920)</f>
        <v>593.44999999999982</v>
      </c>
      <c r="S920" s="3"/>
      <c r="T920" s="3"/>
      <c r="U920" s="79"/>
      <c r="V920" s="137"/>
    </row>
    <row r="921" spans="1:24" ht="15">
      <c r="A921" s="28" t="s">
        <v>3352</v>
      </c>
      <c r="B921" s="63" t="s">
        <v>775</v>
      </c>
      <c r="E921" s="9" t="s">
        <v>280</v>
      </c>
      <c r="F921" s="9" t="s">
        <v>280</v>
      </c>
      <c r="G921" s="9" t="s">
        <v>280</v>
      </c>
      <c r="H921" s="9">
        <v>579.89999999999964</v>
      </c>
      <c r="I921" s="9" t="s">
        <v>280</v>
      </c>
      <c r="J921" s="9" t="s">
        <v>280</v>
      </c>
      <c r="K921" s="9" t="s">
        <v>280</v>
      </c>
      <c r="L921" s="9" t="s">
        <v>280</v>
      </c>
      <c r="N921" s="67">
        <f>SUM(E921:L921)</f>
        <v>579.89999999999964</v>
      </c>
      <c r="T921" s="3"/>
      <c r="U921" s="79"/>
      <c r="V921" s="137"/>
    </row>
    <row r="922" spans="1:24" ht="15">
      <c r="A922" s="28" t="s">
        <v>3353</v>
      </c>
      <c r="B922" s="229" t="s">
        <v>1663</v>
      </c>
      <c r="C922" s="3"/>
      <c r="D922" s="3"/>
      <c r="E922" s="9" t="s">
        <v>280</v>
      </c>
      <c r="F922" s="9" t="s">
        <v>280</v>
      </c>
      <c r="G922" s="9" t="s">
        <v>280</v>
      </c>
      <c r="H922" s="9" t="s">
        <v>280</v>
      </c>
      <c r="I922" s="9">
        <v>575.10000000000036</v>
      </c>
      <c r="J922" s="9" t="s">
        <v>280</v>
      </c>
      <c r="K922" s="9" t="s">
        <v>280</v>
      </c>
      <c r="L922" s="9" t="s">
        <v>280</v>
      </c>
      <c r="N922" s="67">
        <f>SUM(E922:L922)</f>
        <v>575.10000000000036</v>
      </c>
      <c r="T922" s="3"/>
      <c r="U922" s="79"/>
      <c r="V922" s="137"/>
    </row>
    <row r="923" spans="1:24" ht="15">
      <c r="A923" s="28" t="s">
        <v>3354</v>
      </c>
      <c r="B923" s="63" t="s">
        <v>3410</v>
      </c>
      <c r="C923" s="3"/>
      <c r="D923" s="3"/>
      <c r="E923" s="9" t="s">
        <v>280</v>
      </c>
      <c r="F923" s="9" t="s">
        <v>280</v>
      </c>
      <c r="G923" s="9" t="s">
        <v>280</v>
      </c>
      <c r="H923" s="9" t="s">
        <v>280</v>
      </c>
      <c r="I923" s="9" t="s">
        <v>280</v>
      </c>
      <c r="J923" s="9" t="s">
        <v>280</v>
      </c>
      <c r="K923" s="9" t="s">
        <v>280</v>
      </c>
      <c r="L923" s="514">
        <v>572.25</v>
      </c>
      <c r="M923" s="67"/>
      <c r="N923" s="67">
        <f>SUM(E923:L923)</f>
        <v>572.25</v>
      </c>
      <c r="S923" s="3"/>
      <c r="T923" s="3"/>
      <c r="U923" s="79"/>
      <c r="V923" s="137"/>
    </row>
    <row r="924" spans="1:24" ht="15">
      <c r="A924" s="28" t="s">
        <v>3355</v>
      </c>
      <c r="B924" s="63" t="s">
        <v>3426</v>
      </c>
      <c r="C924" s="3"/>
      <c r="D924" s="3"/>
      <c r="E924" s="9" t="s">
        <v>280</v>
      </c>
      <c r="F924" s="9" t="s">
        <v>280</v>
      </c>
      <c r="G924" s="9" t="s">
        <v>280</v>
      </c>
      <c r="H924" s="9" t="s">
        <v>280</v>
      </c>
      <c r="I924" s="9" t="s">
        <v>280</v>
      </c>
      <c r="J924" s="9" t="s">
        <v>280</v>
      </c>
      <c r="K924" s="9" t="s">
        <v>280</v>
      </c>
      <c r="L924" s="514">
        <v>556.60000000000036</v>
      </c>
      <c r="M924" s="67"/>
      <c r="N924" s="67">
        <f>SUM(E924:L924)</f>
        <v>556.60000000000036</v>
      </c>
      <c r="S924" s="3"/>
      <c r="T924" s="3"/>
      <c r="U924" s="79"/>
      <c r="V924" s="137"/>
    </row>
    <row r="925" spans="1:24" ht="15">
      <c r="A925" s="28" t="s">
        <v>3356</v>
      </c>
      <c r="B925" s="229" t="s">
        <v>1656</v>
      </c>
      <c r="C925" s="3"/>
      <c r="D925" s="3"/>
      <c r="E925" s="9" t="s">
        <v>280</v>
      </c>
      <c r="F925" s="9" t="s">
        <v>280</v>
      </c>
      <c r="G925" s="9" t="s">
        <v>280</v>
      </c>
      <c r="H925" s="9" t="s">
        <v>280</v>
      </c>
      <c r="I925" s="9">
        <v>535.50000000000091</v>
      </c>
      <c r="J925" s="9" t="s">
        <v>280</v>
      </c>
      <c r="K925" s="9" t="s">
        <v>280</v>
      </c>
      <c r="L925" s="9" t="s">
        <v>280</v>
      </c>
      <c r="N925" s="67">
        <f>SUM(E925:L925)</f>
        <v>535.50000000000091</v>
      </c>
      <c r="T925" s="3"/>
      <c r="U925" s="79"/>
      <c r="V925" s="137"/>
    </row>
    <row r="926" spans="1:24" ht="15">
      <c r="A926" s="28" t="s">
        <v>3357</v>
      </c>
      <c r="B926" s="63" t="s">
        <v>3430</v>
      </c>
      <c r="C926" s="3"/>
      <c r="D926" s="3"/>
      <c r="E926" s="9" t="s">
        <v>280</v>
      </c>
      <c r="F926" s="9" t="s">
        <v>280</v>
      </c>
      <c r="G926" s="9" t="s">
        <v>280</v>
      </c>
      <c r="H926" s="9" t="s">
        <v>280</v>
      </c>
      <c r="I926" s="9" t="s">
        <v>280</v>
      </c>
      <c r="J926" s="9" t="s">
        <v>280</v>
      </c>
      <c r="K926" s="9" t="s">
        <v>280</v>
      </c>
      <c r="L926" s="514">
        <v>517.05000000000018</v>
      </c>
      <c r="M926" s="67"/>
      <c r="N926" s="67">
        <f>SUM(E926:L926)</f>
        <v>517.05000000000018</v>
      </c>
      <c r="S926" s="3"/>
      <c r="T926" s="3"/>
      <c r="U926" s="79"/>
      <c r="V926" s="137"/>
    </row>
    <row r="927" spans="1:24" ht="15">
      <c r="A927" s="28" t="s">
        <v>3358</v>
      </c>
      <c r="B927" s="63" t="s">
        <v>3402</v>
      </c>
      <c r="C927" s="3"/>
      <c r="D927" s="3"/>
      <c r="E927" s="9" t="s">
        <v>280</v>
      </c>
      <c r="F927" s="9" t="s">
        <v>280</v>
      </c>
      <c r="G927" s="9" t="s">
        <v>280</v>
      </c>
      <c r="H927" s="9" t="s">
        <v>280</v>
      </c>
      <c r="I927" s="9" t="s">
        <v>280</v>
      </c>
      <c r="J927" s="9" t="s">
        <v>280</v>
      </c>
      <c r="K927" s="9" t="s">
        <v>280</v>
      </c>
      <c r="L927" s="514">
        <v>488.19999999999982</v>
      </c>
      <c r="M927" s="67"/>
      <c r="N927" s="67">
        <f>SUM(E927:L927)</f>
        <v>488.19999999999982</v>
      </c>
      <c r="S927" s="3"/>
      <c r="T927" s="3"/>
      <c r="U927" s="79"/>
      <c r="V927" s="137"/>
    </row>
    <row r="928" spans="1:24" ht="15">
      <c r="A928" s="28" t="s">
        <v>3359</v>
      </c>
      <c r="B928" s="63" t="s">
        <v>3413</v>
      </c>
      <c r="C928" s="3"/>
      <c r="D928" s="3"/>
      <c r="E928" s="9" t="s">
        <v>280</v>
      </c>
      <c r="F928" s="9" t="s">
        <v>280</v>
      </c>
      <c r="G928" s="9" t="s">
        <v>280</v>
      </c>
      <c r="H928" s="9" t="s">
        <v>280</v>
      </c>
      <c r="I928" s="9" t="s">
        <v>280</v>
      </c>
      <c r="J928" s="9" t="s">
        <v>280</v>
      </c>
      <c r="K928" s="9" t="s">
        <v>280</v>
      </c>
      <c r="L928" s="514">
        <v>462.60000000000036</v>
      </c>
      <c r="M928" s="67"/>
      <c r="N928" s="67">
        <f>SUM(E928:L928)</f>
        <v>462.60000000000036</v>
      </c>
      <c r="S928" s="3"/>
      <c r="T928" s="3"/>
      <c r="U928" s="79"/>
      <c r="V928" s="137"/>
    </row>
    <row r="929" spans="1:25" ht="15">
      <c r="A929" s="28" t="s">
        <v>3360</v>
      </c>
      <c r="B929" s="229" t="s">
        <v>1681</v>
      </c>
      <c r="C929" s="3"/>
      <c r="D929" s="3"/>
      <c r="E929" s="9" t="s">
        <v>280</v>
      </c>
      <c r="F929" s="9" t="s">
        <v>280</v>
      </c>
      <c r="G929" s="9" t="s">
        <v>280</v>
      </c>
      <c r="H929" s="9" t="s">
        <v>280</v>
      </c>
      <c r="I929" s="9">
        <v>461.60000000000218</v>
      </c>
      <c r="J929" s="9" t="s">
        <v>280</v>
      </c>
      <c r="K929" s="9" t="s">
        <v>280</v>
      </c>
      <c r="L929" s="9" t="s">
        <v>280</v>
      </c>
      <c r="N929" s="67">
        <f>SUM(E929:L929)</f>
        <v>461.60000000000218</v>
      </c>
      <c r="T929" s="3"/>
      <c r="U929" s="79"/>
      <c r="V929" s="137"/>
    </row>
    <row r="930" spans="1:25" ht="15">
      <c r="A930" s="28" t="s">
        <v>3361</v>
      </c>
      <c r="B930" s="63" t="s">
        <v>3409</v>
      </c>
      <c r="C930" s="3"/>
      <c r="D930" s="3"/>
      <c r="E930" s="9" t="s">
        <v>280</v>
      </c>
      <c r="F930" s="9" t="s">
        <v>280</v>
      </c>
      <c r="G930" s="9" t="s">
        <v>280</v>
      </c>
      <c r="H930" s="9" t="s">
        <v>280</v>
      </c>
      <c r="I930" s="9" t="s">
        <v>280</v>
      </c>
      <c r="J930" s="9" t="s">
        <v>280</v>
      </c>
      <c r="K930" s="9" t="s">
        <v>280</v>
      </c>
      <c r="L930" s="514">
        <v>449.80000000000155</v>
      </c>
      <c r="M930" s="67"/>
      <c r="N930" s="67">
        <f>SUM(E930:L930)</f>
        <v>449.80000000000155</v>
      </c>
      <c r="S930" s="3"/>
      <c r="T930" s="3"/>
      <c r="U930" s="79"/>
      <c r="V930" s="137"/>
    </row>
    <row r="931" spans="1:25" ht="15">
      <c r="A931" s="28" t="s">
        <v>3362</v>
      </c>
      <c r="B931" s="63" t="s">
        <v>3405</v>
      </c>
      <c r="C931" s="3"/>
      <c r="D931" s="3"/>
      <c r="E931" s="9" t="s">
        <v>280</v>
      </c>
      <c r="F931" s="9" t="s">
        <v>280</v>
      </c>
      <c r="G931" s="9" t="s">
        <v>280</v>
      </c>
      <c r="H931" s="9" t="s">
        <v>280</v>
      </c>
      <c r="I931" s="9" t="s">
        <v>280</v>
      </c>
      <c r="J931" s="9" t="s">
        <v>280</v>
      </c>
      <c r="K931" s="9" t="s">
        <v>280</v>
      </c>
      <c r="L931" s="514">
        <v>441.39999999999964</v>
      </c>
      <c r="M931" s="67"/>
      <c r="N931" s="67">
        <f>SUM(E931:L931)</f>
        <v>441.39999999999964</v>
      </c>
      <c r="S931" s="3"/>
      <c r="T931" s="3"/>
      <c r="U931" s="79"/>
      <c r="V931" s="137"/>
    </row>
    <row r="932" spans="1:25" ht="15">
      <c r="A932" s="28" t="s">
        <v>3363</v>
      </c>
      <c r="B932" s="63" t="s">
        <v>3400</v>
      </c>
      <c r="C932" s="3"/>
      <c r="D932" s="3"/>
      <c r="E932" s="9" t="s">
        <v>280</v>
      </c>
      <c r="F932" s="9" t="s">
        <v>280</v>
      </c>
      <c r="G932" s="9" t="s">
        <v>280</v>
      </c>
      <c r="H932" s="9" t="s">
        <v>280</v>
      </c>
      <c r="I932" s="9" t="s">
        <v>280</v>
      </c>
      <c r="J932" s="9" t="s">
        <v>280</v>
      </c>
      <c r="K932" s="9" t="s">
        <v>280</v>
      </c>
      <c r="L932" s="514">
        <v>439.90000000000009</v>
      </c>
      <c r="M932" s="67"/>
      <c r="N932" s="67">
        <f>SUM(E932:L932)</f>
        <v>439.90000000000009</v>
      </c>
      <c r="S932" s="3"/>
      <c r="T932" s="3"/>
      <c r="U932" s="79"/>
      <c r="V932" s="137"/>
    </row>
    <row r="933" spans="1:25" ht="15">
      <c r="A933" s="28" t="s">
        <v>3364</v>
      </c>
      <c r="B933" s="229" t="s">
        <v>1655</v>
      </c>
      <c r="C933" s="3"/>
      <c r="D933" s="3"/>
      <c r="E933" s="9" t="s">
        <v>280</v>
      </c>
      <c r="F933" s="9" t="s">
        <v>280</v>
      </c>
      <c r="G933" s="9" t="s">
        <v>280</v>
      </c>
      <c r="H933" s="9" t="s">
        <v>280</v>
      </c>
      <c r="I933" s="9">
        <v>394.00000000000091</v>
      </c>
      <c r="J933" s="9" t="s">
        <v>280</v>
      </c>
      <c r="K933" s="9" t="s">
        <v>280</v>
      </c>
      <c r="L933" s="9" t="s">
        <v>280</v>
      </c>
      <c r="N933" s="67">
        <f>SUM(E933:L933)</f>
        <v>394.00000000000091</v>
      </c>
      <c r="T933" s="3"/>
      <c r="U933" s="79"/>
      <c r="V933" s="137"/>
    </row>
    <row r="934" spans="1:25" ht="15">
      <c r="A934" s="28" t="s">
        <v>3365</v>
      </c>
      <c r="B934" s="63" t="s">
        <v>3407</v>
      </c>
      <c r="C934" s="3"/>
      <c r="D934" s="3"/>
      <c r="E934" s="9" t="s">
        <v>280</v>
      </c>
      <c r="F934" s="9" t="s">
        <v>280</v>
      </c>
      <c r="G934" s="9" t="s">
        <v>280</v>
      </c>
      <c r="H934" s="9" t="s">
        <v>280</v>
      </c>
      <c r="I934" s="9" t="s">
        <v>280</v>
      </c>
      <c r="J934" s="9" t="s">
        <v>280</v>
      </c>
      <c r="K934" s="9" t="s">
        <v>280</v>
      </c>
      <c r="L934" s="514">
        <v>385.49999999999955</v>
      </c>
      <c r="M934" s="67"/>
      <c r="N934" s="67">
        <f>SUM(E934:L934)</f>
        <v>385.49999999999955</v>
      </c>
      <c r="S934" s="3"/>
      <c r="T934" s="3"/>
      <c r="U934" s="79"/>
      <c r="V934" s="137"/>
    </row>
    <row r="935" spans="1:25" ht="15">
      <c r="A935" s="28" t="s">
        <v>3366</v>
      </c>
      <c r="B935" s="63" t="s">
        <v>3404</v>
      </c>
      <c r="C935" s="3"/>
      <c r="D935" s="3"/>
      <c r="E935" s="9" t="s">
        <v>280</v>
      </c>
      <c r="F935" s="9" t="s">
        <v>280</v>
      </c>
      <c r="G935" s="9" t="s">
        <v>280</v>
      </c>
      <c r="H935" s="9" t="s">
        <v>280</v>
      </c>
      <c r="I935" s="9" t="s">
        <v>280</v>
      </c>
      <c r="J935" s="9" t="s">
        <v>280</v>
      </c>
      <c r="K935" s="9" t="s">
        <v>280</v>
      </c>
      <c r="L935" s="514">
        <v>367.19999999999982</v>
      </c>
      <c r="M935" s="67"/>
      <c r="N935" s="67">
        <f>SUM(E935:L935)</f>
        <v>367.19999999999982</v>
      </c>
      <c r="S935" s="3"/>
      <c r="T935" s="3"/>
      <c r="U935" s="79"/>
      <c r="V935" s="137"/>
    </row>
    <row r="936" spans="1:25" ht="15">
      <c r="A936" s="28" t="s">
        <v>3367</v>
      </c>
      <c r="B936" s="225" t="s">
        <v>1646</v>
      </c>
      <c r="C936" s="3"/>
      <c r="D936" s="3"/>
      <c r="E936" s="9" t="s">
        <v>280</v>
      </c>
      <c r="F936" s="9" t="s">
        <v>280</v>
      </c>
      <c r="G936" s="9" t="s">
        <v>280</v>
      </c>
      <c r="H936" s="9" t="s">
        <v>280</v>
      </c>
      <c r="I936" s="9">
        <v>365.69999999999982</v>
      </c>
      <c r="J936" s="9" t="s">
        <v>280</v>
      </c>
      <c r="K936" s="9" t="s">
        <v>280</v>
      </c>
      <c r="L936" s="9" t="s">
        <v>280</v>
      </c>
      <c r="N936" s="67">
        <f>SUM(E936:L936)</f>
        <v>365.69999999999982</v>
      </c>
      <c r="T936" s="3"/>
      <c r="U936" s="79"/>
      <c r="V936" s="137"/>
    </row>
    <row r="937" spans="1:25" ht="15">
      <c r="A937" s="28" t="s">
        <v>3368</v>
      </c>
      <c r="B937" s="63" t="s">
        <v>3399</v>
      </c>
      <c r="C937" s="3"/>
      <c r="D937" s="3"/>
      <c r="E937" s="9" t="s">
        <v>280</v>
      </c>
      <c r="F937" s="9" t="s">
        <v>280</v>
      </c>
      <c r="G937" s="9" t="s">
        <v>280</v>
      </c>
      <c r="H937" s="9" t="s">
        <v>280</v>
      </c>
      <c r="I937" s="9" t="s">
        <v>280</v>
      </c>
      <c r="J937" s="9" t="s">
        <v>280</v>
      </c>
      <c r="K937" s="9" t="s">
        <v>280</v>
      </c>
      <c r="L937" s="514">
        <v>353.70000000000118</v>
      </c>
      <c r="M937" s="67"/>
      <c r="N937" s="67">
        <f>SUM(E937:L937)</f>
        <v>353.70000000000118</v>
      </c>
      <c r="S937" s="3"/>
      <c r="T937" s="3"/>
      <c r="U937" s="79"/>
      <c r="V937" s="137"/>
    </row>
    <row r="938" spans="1:25" ht="15">
      <c r="A938" s="28" t="s">
        <v>3369</v>
      </c>
      <c r="B938" s="63" t="s">
        <v>3414</v>
      </c>
      <c r="C938" s="3"/>
      <c r="D938" s="3"/>
      <c r="E938" s="9" t="s">
        <v>280</v>
      </c>
      <c r="F938" s="9" t="s">
        <v>280</v>
      </c>
      <c r="G938" s="9" t="s">
        <v>280</v>
      </c>
      <c r="H938" s="9" t="s">
        <v>280</v>
      </c>
      <c r="I938" s="9" t="s">
        <v>280</v>
      </c>
      <c r="J938" s="9" t="s">
        <v>280</v>
      </c>
      <c r="K938" s="9" t="s">
        <v>280</v>
      </c>
      <c r="L938" s="514">
        <v>347.5</v>
      </c>
      <c r="M938" s="67"/>
      <c r="N938" s="67">
        <f>SUM(E938:L938)</f>
        <v>347.5</v>
      </c>
      <c r="S938" s="3"/>
      <c r="T938" s="3"/>
      <c r="U938" s="79"/>
      <c r="V938" s="137"/>
    </row>
    <row r="939" spans="1:25" ht="15">
      <c r="A939" s="28" t="s">
        <v>4163</v>
      </c>
      <c r="B939" s="63" t="s">
        <v>3412</v>
      </c>
      <c r="C939" s="3"/>
      <c r="D939" s="3"/>
      <c r="E939" s="9" t="s">
        <v>280</v>
      </c>
      <c r="F939" s="9" t="s">
        <v>280</v>
      </c>
      <c r="G939" s="9" t="s">
        <v>280</v>
      </c>
      <c r="H939" s="9" t="s">
        <v>280</v>
      </c>
      <c r="I939" s="9" t="s">
        <v>280</v>
      </c>
      <c r="J939" s="9" t="s">
        <v>280</v>
      </c>
      <c r="K939" s="9" t="s">
        <v>280</v>
      </c>
      <c r="L939" s="514">
        <v>301.30000000000109</v>
      </c>
      <c r="M939" s="67"/>
      <c r="N939" s="67">
        <f>SUM(E939:L939)</f>
        <v>301.30000000000109</v>
      </c>
      <c r="S939" s="3"/>
      <c r="T939" s="3"/>
      <c r="U939" s="79"/>
      <c r="V939" s="137"/>
    </row>
    <row r="940" spans="1:25" ht="15">
      <c r="A940" s="28" t="s">
        <v>4164</v>
      </c>
      <c r="B940" s="278" t="s">
        <v>3397</v>
      </c>
      <c r="C940" s="3"/>
      <c r="D940" s="3"/>
      <c r="E940" s="9" t="s">
        <v>280</v>
      </c>
      <c r="F940" s="9" t="s">
        <v>280</v>
      </c>
      <c r="G940" s="9" t="s">
        <v>280</v>
      </c>
      <c r="H940" s="9" t="s">
        <v>280</v>
      </c>
      <c r="I940" s="9" t="s">
        <v>280</v>
      </c>
      <c r="J940" s="9" t="s">
        <v>280</v>
      </c>
      <c r="K940" s="9" t="s">
        <v>280</v>
      </c>
      <c r="L940" s="514">
        <v>262.05000000000064</v>
      </c>
      <c r="M940" s="67"/>
      <c r="N940" s="67">
        <f>SUM(E940:L940)</f>
        <v>262.05000000000064</v>
      </c>
      <c r="S940" s="3"/>
      <c r="T940" s="3"/>
      <c r="U940" s="79"/>
      <c r="V940" s="137"/>
    </row>
    <row r="941" spans="1:25" ht="15">
      <c r="A941" s="28" t="s">
        <v>4165</v>
      </c>
      <c r="B941" s="229" t="s">
        <v>1653</v>
      </c>
      <c r="C941" s="3"/>
      <c r="D941" s="3"/>
      <c r="E941" s="9" t="s">
        <v>280</v>
      </c>
      <c r="F941" s="9" t="s">
        <v>280</v>
      </c>
      <c r="G941" s="9" t="s">
        <v>280</v>
      </c>
      <c r="H941" s="9" t="s">
        <v>280</v>
      </c>
      <c r="I941" s="9">
        <v>88.199999999999818</v>
      </c>
      <c r="J941" s="9" t="s">
        <v>280</v>
      </c>
      <c r="K941" s="9" t="s">
        <v>280</v>
      </c>
      <c r="L941" s="9" t="s">
        <v>280</v>
      </c>
      <c r="N941" s="67">
        <f>SUM(E941:L941)</f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3" ht="25.5">
      <c r="A945" s="23" t="s">
        <v>188</v>
      </c>
      <c r="L945" s="69"/>
    </row>
    <row r="946" spans="1:23">
      <c r="L946" s="69"/>
    </row>
    <row r="947" spans="1:23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9"/>
      <c r="M947" s="70" t="s">
        <v>40</v>
      </c>
    </row>
    <row r="948" spans="1:23" ht="15">
      <c r="A948" s="28" t="s">
        <v>0</v>
      </c>
      <c r="B948" s="278" t="s">
        <v>2025</v>
      </c>
      <c r="C948" s="3"/>
      <c r="D948" s="3"/>
      <c r="E948" s="9" t="s">
        <v>280</v>
      </c>
      <c r="F948" s="9" t="s">
        <v>280</v>
      </c>
      <c r="G948" s="9" t="s">
        <v>280</v>
      </c>
      <c r="H948" s="9" t="s">
        <v>280</v>
      </c>
      <c r="I948" s="9" t="s">
        <v>280</v>
      </c>
      <c r="J948" s="9">
        <v>370.99999999999955</v>
      </c>
      <c r="K948" s="9">
        <v>82.699999999999363</v>
      </c>
      <c r="M948" s="67">
        <f>SUM(E948:K948)</f>
        <v>453.69999999999891</v>
      </c>
      <c r="S948" s="278"/>
      <c r="T948" s="63"/>
      <c r="U948" s="349"/>
      <c r="V948" s="63"/>
      <c r="W948" s="63"/>
    </row>
    <row r="949" spans="1:23" ht="15">
      <c r="A949" s="28" t="s">
        <v>2</v>
      </c>
      <c r="B949" s="229" t="s">
        <v>1662</v>
      </c>
      <c r="C949" s="3"/>
      <c r="D949" s="3"/>
      <c r="E949" s="9" t="s">
        <v>280</v>
      </c>
      <c r="F949" s="9" t="s">
        <v>280</v>
      </c>
      <c r="G949" s="9" t="s">
        <v>280</v>
      </c>
      <c r="H949" s="9" t="s">
        <v>280</v>
      </c>
      <c r="I949" s="9">
        <v>329.40000000000055</v>
      </c>
      <c r="J949" s="9">
        <v>338.099999999999</v>
      </c>
      <c r="K949" s="9">
        <v>239.09999999999945</v>
      </c>
      <c r="M949" s="67">
        <f t="shared" ref="M949:M1012" si="16">SUM(E949:K949)</f>
        <v>906.599999999999</v>
      </c>
      <c r="S949" s="225"/>
      <c r="T949" s="63"/>
      <c r="U949" s="349"/>
      <c r="V949" s="63"/>
      <c r="W949" s="63"/>
    </row>
    <row r="950" spans="1:23" ht="15">
      <c r="A950" s="28" t="s">
        <v>3</v>
      </c>
      <c r="B950" s="63" t="s">
        <v>156</v>
      </c>
      <c r="E950" s="9" t="s">
        <v>280</v>
      </c>
      <c r="F950" s="9" t="s">
        <v>280</v>
      </c>
      <c r="G950" s="9">
        <v>197.45</v>
      </c>
      <c r="H950" s="9">
        <v>498.59999999999945</v>
      </c>
      <c r="I950" s="9">
        <v>498.5</v>
      </c>
      <c r="J950" s="9">
        <v>497.19999999999982</v>
      </c>
      <c r="K950" s="9">
        <v>423.25</v>
      </c>
      <c r="M950" s="67">
        <f t="shared" si="16"/>
        <v>2114.9999999999991</v>
      </c>
      <c r="S950" s="63"/>
      <c r="T950" s="63"/>
      <c r="U950" s="350"/>
      <c r="V950" s="63"/>
      <c r="W950" s="63"/>
    </row>
    <row r="951" spans="1:23" ht="15">
      <c r="A951" s="28" t="s">
        <v>5</v>
      </c>
      <c r="B951" s="278" t="s">
        <v>2018</v>
      </c>
      <c r="C951" s="3"/>
      <c r="D951" s="3"/>
      <c r="E951" s="9" t="s">
        <v>280</v>
      </c>
      <c r="F951" s="9" t="s">
        <v>280</v>
      </c>
      <c r="G951" s="9" t="s">
        <v>280</v>
      </c>
      <c r="H951" s="9" t="s">
        <v>280</v>
      </c>
      <c r="I951" s="9" t="s">
        <v>280</v>
      </c>
      <c r="J951" s="9">
        <v>533.19999999999982</v>
      </c>
      <c r="K951" s="9">
        <v>271.29999999999973</v>
      </c>
      <c r="M951" s="67">
        <f t="shared" si="16"/>
        <v>804.49999999999955</v>
      </c>
      <c r="S951" s="278"/>
      <c r="T951" s="63"/>
      <c r="U951" s="349"/>
      <c r="V951" s="63"/>
      <c r="W951" s="63"/>
    </row>
    <row r="952" spans="1:23" ht="15">
      <c r="A952" s="28" t="s">
        <v>7</v>
      </c>
      <c r="B952" s="229" t="s">
        <v>1657</v>
      </c>
      <c r="C952" s="3"/>
      <c r="D952" s="3"/>
      <c r="E952" s="9" t="s">
        <v>280</v>
      </c>
      <c r="F952" s="9" t="s">
        <v>280</v>
      </c>
      <c r="G952" s="9" t="s">
        <v>280</v>
      </c>
      <c r="H952" s="9" t="s">
        <v>280</v>
      </c>
      <c r="I952" s="9">
        <v>404.00000000000091</v>
      </c>
      <c r="J952" s="9">
        <v>532.10000000000036</v>
      </c>
      <c r="K952" s="217">
        <v>501.89999999999873</v>
      </c>
      <c r="M952" s="67">
        <f t="shared" si="16"/>
        <v>1438</v>
      </c>
      <c r="O952" t="s">
        <v>299</v>
      </c>
      <c r="S952" s="225"/>
      <c r="T952" s="63"/>
      <c r="U952" s="349"/>
      <c r="V952" s="63"/>
      <c r="W952" s="63"/>
    </row>
    <row r="953" spans="1:23" ht="15">
      <c r="A953" s="28" t="s">
        <v>8</v>
      </c>
      <c r="B953" s="229" t="s">
        <v>1652</v>
      </c>
      <c r="C953" s="3"/>
      <c r="D953" s="3"/>
      <c r="E953" s="9" t="s">
        <v>280</v>
      </c>
      <c r="F953" s="9" t="s">
        <v>280</v>
      </c>
      <c r="G953" s="9" t="s">
        <v>280</v>
      </c>
      <c r="H953" s="9" t="s">
        <v>280</v>
      </c>
      <c r="I953" s="9">
        <v>458.39999999999918</v>
      </c>
      <c r="J953" s="9">
        <v>520.79999999999836</v>
      </c>
      <c r="K953" s="9">
        <v>353.20000000000073</v>
      </c>
      <c r="M953" s="67">
        <f t="shared" si="16"/>
        <v>1332.3999999999983</v>
      </c>
      <c r="S953" s="225"/>
      <c r="T953" s="63"/>
      <c r="U953" s="349"/>
      <c r="V953" s="63"/>
      <c r="W953" s="63"/>
    </row>
    <row r="954" spans="1:23" ht="15">
      <c r="A954" s="28" t="s">
        <v>10</v>
      </c>
      <c r="B954" s="63" t="s">
        <v>1</v>
      </c>
      <c r="E954" s="9">
        <v>51.8</v>
      </c>
      <c r="F954" s="9">
        <v>303.39999999999998</v>
      </c>
      <c r="G954" s="9">
        <v>191.2</v>
      </c>
      <c r="H954" s="9">
        <v>223.19999999999936</v>
      </c>
      <c r="I954" s="9">
        <v>363.00000000000045</v>
      </c>
      <c r="J954" s="9">
        <v>266.54999999999927</v>
      </c>
      <c r="K954" s="9">
        <v>306.49999999999955</v>
      </c>
      <c r="M954" s="67">
        <f t="shared" si="16"/>
        <v>1705.6499999999987</v>
      </c>
      <c r="S954" s="278"/>
      <c r="T954" s="63"/>
      <c r="U954" s="349"/>
      <c r="V954" s="63"/>
      <c r="W954" s="63"/>
    </row>
    <row r="955" spans="1:23" ht="15">
      <c r="A955" s="28" t="s">
        <v>12</v>
      </c>
      <c r="B955" s="278" t="s">
        <v>2024</v>
      </c>
      <c r="C955" s="3"/>
      <c r="D955" s="3"/>
      <c r="E955" s="9" t="s">
        <v>280</v>
      </c>
      <c r="F955" s="9" t="s">
        <v>280</v>
      </c>
      <c r="G955" s="9" t="s">
        <v>280</v>
      </c>
      <c r="H955" s="9" t="s">
        <v>280</v>
      </c>
      <c r="I955" s="9" t="s">
        <v>280</v>
      </c>
      <c r="J955" s="217">
        <v>656.89999999999827</v>
      </c>
      <c r="K955" s="9">
        <v>377.90000000000055</v>
      </c>
      <c r="M955" s="67">
        <f t="shared" si="16"/>
        <v>1034.7999999999988</v>
      </c>
      <c r="O955" t="s">
        <v>299</v>
      </c>
      <c r="S955" s="278"/>
      <c r="T955" s="63"/>
      <c r="U955" s="349"/>
      <c r="V955" s="63"/>
      <c r="W955" s="63"/>
    </row>
    <row r="956" spans="1:23" ht="15">
      <c r="A956" s="28" t="s">
        <v>14</v>
      </c>
      <c r="B956" s="278" t="s">
        <v>2038</v>
      </c>
      <c r="C956" s="3"/>
      <c r="D956" s="3"/>
      <c r="E956" s="9" t="s">
        <v>280</v>
      </c>
      <c r="F956" s="9" t="s">
        <v>280</v>
      </c>
      <c r="G956" s="9" t="s">
        <v>280</v>
      </c>
      <c r="H956" s="9" t="s">
        <v>280</v>
      </c>
      <c r="I956" s="9" t="s">
        <v>280</v>
      </c>
      <c r="J956" s="9" t="s">
        <v>280</v>
      </c>
      <c r="K956" s="9">
        <v>294.69999999999891</v>
      </c>
      <c r="M956" s="67">
        <f t="shared" si="16"/>
        <v>294.69999999999891</v>
      </c>
      <c r="S956" s="278"/>
      <c r="T956" s="63"/>
      <c r="U956" s="349"/>
      <c r="V956" s="63"/>
      <c r="W956" s="63"/>
    </row>
    <row r="957" spans="1:23" ht="15">
      <c r="A957" s="28" t="s">
        <v>16</v>
      </c>
      <c r="B957" s="63" t="s">
        <v>178</v>
      </c>
      <c r="E957" s="9">
        <v>192.3</v>
      </c>
      <c r="F957" s="217">
        <v>563.70000000000005</v>
      </c>
      <c r="G957" s="9" t="s">
        <v>280</v>
      </c>
      <c r="H957" s="9" t="s">
        <v>280</v>
      </c>
      <c r="I957" s="9" t="s">
        <v>280</v>
      </c>
      <c r="J957" s="9" t="s">
        <v>280</v>
      </c>
      <c r="K957" s="9" t="s">
        <v>280</v>
      </c>
      <c r="L957" s="69"/>
      <c r="M957" s="67">
        <f t="shared" si="16"/>
        <v>756</v>
      </c>
      <c r="O957" t="s">
        <v>290</v>
      </c>
      <c r="S957" s="225"/>
      <c r="T957" s="63"/>
      <c r="U957" s="350"/>
      <c r="V957" s="63"/>
      <c r="W957" s="63"/>
    </row>
    <row r="958" spans="1:23" ht="15">
      <c r="A958" s="28" t="s">
        <v>18</v>
      </c>
      <c r="B958" s="63" t="s">
        <v>770</v>
      </c>
      <c r="E958" s="9" t="s">
        <v>280</v>
      </c>
      <c r="F958" s="9" t="s">
        <v>280</v>
      </c>
      <c r="G958" s="9" t="s">
        <v>280</v>
      </c>
      <c r="H958" s="212">
        <v>792.29999999999836</v>
      </c>
      <c r="I958" s="9">
        <v>437.59999999999945</v>
      </c>
      <c r="J958" s="9" t="s">
        <v>280</v>
      </c>
      <c r="K958" s="9" t="s">
        <v>280</v>
      </c>
      <c r="L958" s="69"/>
      <c r="M958" s="67">
        <f t="shared" si="16"/>
        <v>1229.8999999999978</v>
      </c>
      <c r="O958" t="s">
        <v>302</v>
      </c>
      <c r="S958" s="63"/>
      <c r="T958" s="63"/>
      <c r="U958" s="349"/>
      <c r="V958" s="63"/>
      <c r="W958" s="63"/>
    </row>
    <row r="959" spans="1:23" ht="15">
      <c r="A959" s="28" t="s">
        <v>20</v>
      </c>
      <c r="B959" s="229" t="s">
        <v>1658</v>
      </c>
      <c r="C959" s="3"/>
      <c r="D959" s="3"/>
      <c r="E959" s="9" t="s">
        <v>280</v>
      </c>
      <c r="F959" s="9" t="s">
        <v>280</v>
      </c>
      <c r="G959" s="9" t="s">
        <v>280</v>
      </c>
      <c r="H959" s="9" t="s">
        <v>280</v>
      </c>
      <c r="I959" s="9">
        <v>302.60000000000036</v>
      </c>
      <c r="J959" s="9">
        <v>396.29999999999927</v>
      </c>
      <c r="K959" s="9">
        <v>386.40000000000055</v>
      </c>
      <c r="M959" s="67">
        <f t="shared" si="16"/>
        <v>1085.3000000000002</v>
      </c>
      <c r="S959" s="278"/>
      <c r="T959" s="63"/>
      <c r="U959" s="349"/>
      <c r="V959" s="63"/>
      <c r="W959" s="63"/>
    </row>
    <row r="960" spans="1:23" ht="15">
      <c r="A960" s="28" t="s">
        <v>22</v>
      </c>
      <c r="B960" s="63" t="s">
        <v>772</v>
      </c>
      <c r="E960" s="9" t="s">
        <v>280</v>
      </c>
      <c r="F960" s="9" t="s">
        <v>280</v>
      </c>
      <c r="G960" s="9" t="s">
        <v>280</v>
      </c>
      <c r="H960" s="217">
        <v>620.99999999999909</v>
      </c>
      <c r="I960" s="9">
        <v>450.60000000000036</v>
      </c>
      <c r="J960" s="9">
        <v>542.19999999999891</v>
      </c>
      <c r="K960" s="9">
        <v>302.19999999999936</v>
      </c>
      <c r="M960" s="67">
        <f t="shared" si="16"/>
        <v>1915.9999999999977</v>
      </c>
      <c r="O960" t="s">
        <v>295</v>
      </c>
      <c r="S960" s="63"/>
      <c r="T960" s="63"/>
      <c r="U960" s="349"/>
      <c r="V960" s="63"/>
      <c r="W960" s="63"/>
    </row>
    <row r="961" spans="1:23" ht="15">
      <c r="A961" s="28" t="s">
        <v>24</v>
      </c>
      <c r="B961" s="63" t="s">
        <v>4</v>
      </c>
      <c r="E961" s="217">
        <v>284</v>
      </c>
      <c r="F961" s="9">
        <v>212.5</v>
      </c>
      <c r="G961" s="217">
        <v>439.1</v>
      </c>
      <c r="H961" s="9">
        <v>393.30000000000064</v>
      </c>
      <c r="I961" s="9">
        <v>296.69999999999982</v>
      </c>
      <c r="J961" s="9" t="s">
        <v>280</v>
      </c>
      <c r="K961" s="9" t="s">
        <v>280</v>
      </c>
      <c r="L961" s="69"/>
      <c r="M961" s="67">
        <f t="shared" si="16"/>
        <v>1625.6000000000004</v>
      </c>
      <c r="O961" t="s">
        <v>319</v>
      </c>
      <c r="S961" s="278"/>
      <c r="T961" s="63"/>
      <c r="U961" s="350"/>
      <c r="V961" s="63"/>
      <c r="W961" s="63"/>
    </row>
    <row r="962" spans="1:23" ht="15">
      <c r="A962" s="28" t="s">
        <v>26</v>
      </c>
      <c r="B962" s="278" t="s">
        <v>2068</v>
      </c>
      <c r="C962" s="3"/>
      <c r="D962" s="3"/>
      <c r="E962" s="9" t="s">
        <v>280</v>
      </c>
      <c r="F962" s="9" t="s">
        <v>280</v>
      </c>
      <c r="G962" s="9" t="s">
        <v>280</v>
      </c>
      <c r="H962" s="9" t="s">
        <v>280</v>
      </c>
      <c r="I962" s="9" t="s">
        <v>280</v>
      </c>
      <c r="J962" s="9" t="s">
        <v>280</v>
      </c>
      <c r="K962" s="9">
        <v>396.34999999999991</v>
      </c>
      <c r="M962" s="67">
        <f t="shared" si="16"/>
        <v>396.34999999999991</v>
      </c>
      <c r="S962" s="63"/>
      <c r="T962" s="63"/>
      <c r="U962" s="349"/>
      <c r="V962" s="63"/>
      <c r="W962" s="63"/>
    </row>
    <row r="963" spans="1:23" ht="15">
      <c r="A963" s="28" t="s">
        <v>28</v>
      </c>
      <c r="B963" s="63" t="s">
        <v>789</v>
      </c>
      <c r="E963" s="9" t="s">
        <v>280</v>
      </c>
      <c r="F963" s="9" t="s">
        <v>280</v>
      </c>
      <c r="G963" s="9" t="s">
        <v>280</v>
      </c>
      <c r="H963" s="9">
        <v>577.60000000000036</v>
      </c>
      <c r="I963" s="9">
        <v>337.00000000000136</v>
      </c>
      <c r="J963" s="9">
        <v>589.04999999999927</v>
      </c>
      <c r="K963" s="9">
        <v>340.50000000000136</v>
      </c>
      <c r="M963" s="67">
        <f t="shared" si="16"/>
        <v>1844.1500000000024</v>
      </c>
      <c r="S963" s="278"/>
      <c r="T963" s="63"/>
      <c r="U963" s="350"/>
      <c r="V963" s="63"/>
      <c r="W963" s="63"/>
    </row>
    <row r="964" spans="1:23" ht="15">
      <c r="A964" s="28" t="s">
        <v>30</v>
      </c>
      <c r="B964" s="63" t="s">
        <v>6</v>
      </c>
      <c r="E964" s="217">
        <v>342.4</v>
      </c>
      <c r="F964" s="214">
        <v>739</v>
      </c>
      <c r="G964" s="212">
        <v>562.65</v>
      </c>
      <c r="H964" s="9">
        <v>591.09999999999991</v>
      </c>
      <c r="I964" s="9">
        <v>281.50000000000045</v>
      </c>
      <c r="J964" s="9">
        <v>465.70000000000073</v>
      </c>
      <c r="K964" s="9" t="s">
        <v>280</v>
      </c>
      <c r="M964" s="67">
        <f t="shared" si="16"/>
        <v>2982.3500000000013</v>
      </c>
      <c r="O964" t="s">
        <v>328</v>
      </c>
      <c r="R964" s="3" t="s">
        <v>1770</v>
      </c>
      <c r="S964" s="63"/>
      <c r="T964" s="63"/>
      <c r="U964" s="349"/>
      <c r="V964" s="63"/>
      <c r="W964" s="63"/>
    </row>
    <row r="965" spans="1:23" ht="15">
      <c r="A965" s="28" t="s">
        <v>32</v>
      </c>
      <c r="B965" s="278" t="s">
        <v>2021</v>
      </c>
      <c r="C965" s="3"/>
      <c r="D965" s="3"/>
      <c r="E965" s="9" t="s">
        <v>280</v>
      </c>
      <c r="F965" s="9" t="s">
        <v>280</v>
      </c>
      <c r="G965" s="9" t="s">
        <v>280</v>
      </c>
      <c r="H965" s="9" t="s">
        <v>280</v>
      </c>
      <c r="I965" s="9" t="s">
        <v>280</v>
      </c>
      <c r="J965" s="9">
        <v>532.99999999999864</v>
      </c>
      <c r="K965" s="217">
        <v>536.10000000000036</v>
      </c>
      <c r="M965" s="67">
        <f t="shared" si="16"/>
        <v>1069.099999999999</v>
      </c>
      <c r="O965" t="s">
        <v>286</v>
      </c>
      <c r="S965" s="278"/>
      <c r="T965" s="63"/>
      <c r="U965" s="349"/>
      <c r="V965" s="63"/>
      <c r="W965" s="63"/>
    </row>
    <row r="966" spans="1:23" ht="15">
      <c r="A966" s="28" t="s">
        <v>34</v>
      </c>
      <c r="B966" s="63" t="s">
        <v>153</v>
      </c>
      <c r="E966" s="9" t="s">
        <v>280</v>
      </c>
      <c r="F966" s="9" t="s">
        <v>280</v>
      </c>
      <c r="G966" s="9">
        <v>389.3</v>
      </c>
      <c r="H966" s="9">
        <v>514.60000000000036</v>
      </c>
      <c r="I966" s="9">
        <v>283.40000000000009</v>
      </c>
      <c r="J966" s="9">
        <v>408.90000000000146</v>
      </c>
      <c r="K966" s="217">
        <v>500.29999999999927</v>
      </c>
      <c r="M966" s="67">
        <f t="shared" si="16"/>
        <v>2096.5000000000009</v>
      </c>
      <c r="O966" t="s">
        <v>294</v>
      </c>
      <c r="S966" s="278"/>
      <c r="T966" s="63"/>
      <c r="U966" s="349"/>
      <c r="V966" s="63"/>
      <c r="W966" s="63"/>
    </row>
    <row r="967" spans="1:23" ht="15">
      <c r="A967" s="28" t="s">
        <v>36</v>
      </c>
      <c r="B967" s="278" t="s">
        <v>2039</v>
      </c>
      <c r="C967" s="3"/>
      <c r="D967" s="3"/>
      <c r="E967" s="9" t="s">
        <v>280</v>
      </c>
      <c r="F967" s="9" t="s">
        <v>280</v>
      </c>
      <c r="G967" s="9" t="s">
        <v>280</v>
      </c>
      <c r="H967" s="9" t="s">
        <v>280</v>
      </c>
      <c r="I967" s="9" t="s">
        <v>280</v>
      </c>
      <c r="J967" s="9" t="s">
        <v>280</v>
      </c>
      <c r="K967" s="9">
        <v>385.30000000000018</v>
      </c>
      <c r="M967" s="67">
        <f t="shared" si="16"/>
        <v>385.30000000000018</v>
      </c>
      <c r="S967" s="278"/>
      <c r="T967" s="63"/>
      <c r="U967" s="350"/>
      <c r="V967" s="63"/>
      <c r="W967" s="63"/>
    </row>
    <row r="968" spans="1:23" ht="15">
      <c r="A968" s="28" t="s">
        <v>38</v>
      </c>
      <c r="B968" s="278" t="s">
        <v>2019</v>
      </c>
      <c r="C968" s="3"/>
      <c r="D968" s="3"/>
      <c r="E968" s="9" t="s">
        <v>280</v>
      </c>
      <c r="F968" s="9" t="s">
        <v>280</v>
      </c>
      <c r="G968" s="9" t="s">
        <v>280</v>
      </c>
      <c r="H968" s="9" t="s">
        <v>280</v>
      </c>
      <c r="I968" s="9" t="s">
        <v>280</v>
      </c>
      <c r="J968" s="9">
        <v>565.79999999999927</v>
      </c>
      <c r="K968" s="9" t="s">
        <v>280</v>
      </c>
      <c r="M968" s="67">
        <f t="shared" si="16"/>
        <v>565.79999999999927</v>
      </c>
      <c r="S968" s="225"/>
      <c r="T968" s="63"/>
      <c r="U968" s="349"/>
      <c r="V968" s="63"/>
      <c r="W968" s="63"/>
    </row>
    <row r="969" spans="1:23" ht="15">
      <c r="A969" s="28" t="s">
        <v>145</v>
      </c>
      <c r="B969" s="63" t="s">
        <v>179</v>
      </c>
      <c r="E969" s="217">
        <v>328.8</v>
      </c>
      <c r="F969" s="9" t="s">
        <v>280</v>
      </c>
      <c r="G969" s="9" t="s">
        <v>280</v>
      </c>
      <c r="H969" s="9" t="s">
        <v>280</v>
      </c>
      <c r="I969" s="9" t="s">
        <v>280</v>
      </c>
      <c r="J969" s="9" t="s">
        <v>280</v>
      </c>
      <c r="K969" s="9" t="s">
        <v>280</v>
      </c>
      <c r="L969" s="69"/>
      <c r="M969" s="67">
        <f t="shared" si="16"/>
        <v>328.8</v>
      </c>
      <c r="O969" t="s">
        <v>294</v>
      </c>
      <c r="S969" s="63"/>
      <c r="T969" s="63"/>
      <c r="U969" s="350"/>
      <c r="V969" s="63"/>
      <c r="W969" s="63"/>
    </row>
    <row r="970" spans="1:23" ht="15">
      <c r="A970" s="28" t="s">
        <v>146</v>
      </c>
      <c r="B970" s="63" t="s">
        <v>9</v>
      </c>
      <c r="E970" s="217">
        <v>290.60000000000002</v>
      </c>
      <c r="F970" s="9">
        <v>469.7</v>
      </c>
      <c r="G970" s="9">
        <v>419.6</v>
      </c>
      <c r="H970" s="217">
        <v>682.49999999999955</v>
      </c>
      <c r="I970" s="9">
        <v>222.49999999999955</v>
      </c>
      <c r="J970" s="9">
        <v>255.19999999999982</v>
      </c>
      <c r="K970" s="9">
        <v>330.599999999999</v>
      </c>
      <c r="M970" s="67">
        <f t="shared" si="16"/>
        <v>2670.699999999998</v>
      </c>
      <c r="O970" t="s">
        <v>316</v>
      </c>
      <c r="S970" s="278"/>
      <c r="T970" s="63"/>
      <c r="U970" s="349"/>
      <c r="V970" s="63"/>
      <c r="W970" s="63"/>
    </row>
    <row r="971" spans="1:23" ht="15">
      <c r="A971" s="28" t="s">
        <v>147</v>
      </c>
      <c r="B971" s="278" t="s">
        <v>2033</v>
      </c>
      <c r="C971" s="3"/>
      <c r="D971" s="3"/>
      <c r="E971" s="9" t="s">
        <v>280</v>
      </c>
      <c r="F971" s="9" t="s">
        <v>280</v>
      </c>
      <c r="G971" s="9" t="s">
        <v>280</v>
      </c>
      <c r="H971" s="9" t="s">
        <v>280</v>
      </c>
      <c r="I971" s="9" t="s">
        <v>280</v>
      </c>
      <c r="J971" s="9">
        <v>538.5</v>
      </c>
      <c r="K971" s="9">
        <v>242.40000000000146</v>
      </c>
      <c r="M971" s="67">
        <f t="shared" si="16"/>
        <v>780.90000000000146</v>
      </c>
      <c r="S971" s="63"/>
      <c r="T971" s="63"/>
      <c r="U971" s="349"/>
      <c r="V971" s="63"/>
      <c r="W971" s="63"/>
    </row>
    <row r="972" spans="1:23" ht="15">
      <c r="A972" s="28" t="s">
        <v>151</v>
      </c>
      <c r="B972" s="63" t="s">
        <v>11</v>
      </c>
      <c r="E972" s="217">
        <v>354.9</v>
      </c>
      <c r="F972" s="9">
        <v>498</v>
      </c>
      <c r="G972" s="9">
        <v>352.2</v>
      </c>
      <c r="H972" s="9">
        <v>588.74999999999909</v>
      </c>
      <c r="I972" s="9">
        <v>473.29999999999973</v>
      </c>
      <c r="J972" s="9">
        <v>612.80000000000018</v>
      </c>
      <c r="K972" s="9">
        <v>288.20000000000073</v>
      </c>
      <c r="M972" s="67">
        <f t="shared" si="16"/>
        <v>3168.1499999999996</v>
      </c>
      <c r="O972" t="s">
        <v>285</v>
      </c>
      <c r="S972" s="278"/>
      <c r="T972" s="63"/>
      <c r="U972" s="349"/>
      <c r="V972" s="63"/>
      <c r="W972" s="63"/>
    </row>
    <row r="973" spans="1:23" ht="15">
      <c r="A973" s="28" t="s">
        <v>157</v>
      </c>
      <c r="B973" s="278" t="s">
        <v>2040</v>
      </c>
      <c r="C973" s="3"/>
      <c r="D973" s="3"/>
      <c r="E973" s="9" t="s">
        <v>280</v>
      </c>
      <c r="F973" s="9" t="s">
        <v>280</v>
      </c>
      <c r="G973" s="9" t="s">
        <v>280</v>
      </c>
      <c r="H973" s="9" t="s">
        <v>280</v>
      </c>
      <c r="I973" s="9" t="s">
        <v>280</v>
      </c>
      <c r="J973" s="9" t="s">
        <v>280</v>
      </c>
      <c r="K973" s="9">
        <v>434.49999999999864</v>
      </c>
      <c r="M973" s="67">
        <f t="shared" si="16"/>
        <v>434.49999999999864</v>
      </c>
      <c r="S973" s="63"/>
      <c r="T973" s="63"/>
      <c r="U973" s="349"/>
      <c r="V973" s="63"/>
      <c r="W973" s="63"/>
    </row>
    <row r="974" spans="1:23" ht="15">
      <c r="A974" s="28" t="s">
        <v>159</v>
      </c>
      <c r="B974" s="229" t="s">
        <v>1660</v>
      </c>
      <c r="C974" s="3"/>
      <c r="D974" s="3"/>
      <c r="E974" s="9" t="s">
        <v>280</v>
      </c>
      <c r="F974" s="9" t="s">
        <v>280</v>
      </c>
      <c r="G974" s="9" t="s">
        <v>280</v>
      </c>
      <c r="H974" s="9" t="s">
        <v>280</v>
      </c>
      <c r="I974" s="9">
        <v>209.49999999999909</v>
      </c>
      <c r="J974" s="9">
        <v>450.69999999999982</v>
      </c>
      <c r="K974" s="9">
        <v>353.84999999999854</v>
      </c>
      <c r="M974" s="67">
        <f t="shared" si="16"/>
        <v>1014.0499999999975</v>
      </c>
      <c r="S974" s="278"/>
      <c r="T974" s="63"/>
      <c r="U974" s="349"/>
      <c r="V974" s="63"/>
      <c r="W974" s="63"/>
    </row>
    <row r="975" spans="1:23" ht="15">
      <c r="A975" s="28" t="s">
        <v>160</v>
      </c>
      <c r="B975" s="28" t="s">
        <v>729</v>
      </c>
      <c r="E975" s="9" t="s">
        <v>280</v>
      </c>
      <c r="F975" s="9" t="s">
        <v>280</v>
      </c>
      <c r="G975" s="9" t="s">
        <v>280</v>
      </c>
      <c r="H975" s="9">
        <v>400.50000000000136</v>
      </c>
      <c r="I975" s="9">
        <v>362.59999999999991</v>
      </c>
      <c r="J975" s="9">
        <v>138.60000000000036</v>
      </c>
      <c r="K975" s="9">
        <v>386.34999999999945</v>
      </c>
      <c r="M975" s="67">
        <f t="shared" si="16"/>
        <v>1288.0500000000011</v>
      </c>
      <c r="S975" s="278"/>
      <c r="T975" s="63"/>
      <c r="U975" s="349"/>
      <c r="V975" s="63"/>
      <c r="W975" s="63"/>
    </row>
    <row r="976" spans="1:23" ht="15">
      <c r="A976" s="28" t="s">
        <v>161</v>
      </c>
      <c r="B976" s="278" t="s">
        <v>2026</v>
      </c>
      <c r="C976" s="3"/>
      <c r="D976" s="3"/>
      <c r="E976" s="9" t="s">
        <v>280</v>
      </c>
      <c r="F976" s="9" t="s">
        <v>280</v>
      </c>
      <c r="G976" s="9" t="s">
        <v>280</v>
      </c>
      <c r="H976" s="9" t="s">
        <v>280</v>
      </c>
      <c r="I976" s="9" t="s">
        <v>280</v>
      </c>
      <c r="J976" s="9">
        <v>569</v>
      </c>
      <c r="K976" s="9">
        <v>291.40000000000055</v>
      </c>
      <c r="M976" s="67">
        <f t="shared" si="16"/>
        <v>860.40000000000055</v>
      </c>
      <c r="S976" s="278"/>
      <c r="T976" s="63"/>
      <c r="U976" s="349"/>
      <c r="V976" s="63"/>
      <c r="W976" s="63"/>
    </row>
    <row r="977" spans="1:23" ht="15">
      <c r="A977" s="28" t="s">
        <v>163</v>
      </c>
      <c r="B977" s="63" t="s">
        <v>784</v>
      </c>
      <c r="E977" s="9" t="s">
        <v>280</v>
      </c>
      <c r="F977" s="9" t="s">
        <v>280</v>
      </c>
      <c r="G977" s="9" t="s">
        <v>280</v>
      </c>
      <c r="H977" s="9">
        <v>403.40000000000009</v>
      </c>
      <c r="I977" s="9">
        <v>281.09999999999945</v>
      </c>
      <c r="J977" s="9">
        <v>434.50000000000136</v>
      </c>
      <c r="K977" s="9">
        <v>260.55000000000018</v>
      </c>
      <c r="M977" s="67">
        <f t="shared" si="16"/>
        <v>1379.5500000000011</v>
      </c>
      <c r="S977" s="63"/>
      <c r="T977" s="63"/>
      <c r="U977" s="349"/>
      <c r="V977" s="63"/>
      <c r="W977" s="63"/>
    </row>
    <row r="978" spans="1:23" ht="15">
      <c r="A978" s="28" t="s">
        <v>276</v>
      </c>
      <c r="B978" s="63" t="s">
        <v>13</v>
      </c>
      <c r="E978" s="213">
        <v>356.3</v>
      </c>
      <c r="F978" s="217">
        <v>614.1</v>
      </c>
      <c r="G978" s="9">
        <v>272.5</v>
      </c>
      <c r="H978" s="217">
        <v>636.900000000001</v>
      </c>
      <c r="I978" s="9">
        <v>372.59999999999991</v>
      </c>
      <c r="J978" s="9">
        <v>472.34999999999945</v>
      </c>
      <c r="K978" s="9">
        <v>422.94999999999982</v>
      </c>
      <c r="M978" s="67">
        <f t="shared" si="16"/>
        <v>3147.7000000000003</v>
      </c>
      <c r="O978" t="s">
        <v>871</v>
      </c>
      <c r="S978" s="63"/>
      <c r="T978" s="63"/>
      <c r="U978" s="349"/>
      <c r="V978" s="63"/>
      <c r="W978" s="63"/>
    </row>
    <row r="979" spans="1:23" ht="15">
      <c r="A979" s="28" t="s">
        <v>277</v>
      </c>
      <c r="B979" s="28" t="s">
        <v>735</v>
      </c>
      <c r="E979" s="9" t="s">
        <v>280</v>
      </c>
      <c r="F979" s="9" t="s">
        <v>280</v>
      </c>
      <c r="G979" s="9" t="s">
        <v>280</v>
      </c>
      <c r="H979" s="9">
        <v>618</v>
      </c>
      <c r="I979" s="9">
        <v>211.19999999999936</v>
      </c>
      <c r="J979" s="9">
        <v>431.00000000000045</v>
      </c>
      <c r="K979" s="9">
        <v>407.5</v>
      </c>
      <c r="M979" s="67">
        <f t="shared" si="16"/>
        <v>1667.6999999999998</v>
      </c>
      <c r="S979" s="225"/>
      <c r="T979" s="63"/>
      <c r="U979" s="349"/>
      <c r="V979" s="63"/>
      <c r="W979" s="63"/>
    </row>
    <row r="980" spans="1:23" ht="15">
      <c r="A980" s="28" t="s">
        <v>278</v>
      </c>
      <c r="B980" s="63" t="s">
        <v>164</v>
      </c>
      <c r="E980" s="9" t="s">
        <v>280</v>
      </c>
      <c r="F980" s="9" t="s">
        <v>280</v>
      </c>
      <c r="G980" s="213">
        <v>556.79999999999995</v>
      </c>
      <c r="H980" s="9" t="s">
        <v>280</v>
      </c>
      <c r="I980" s="9" t="s">
        <v>280</v>
      </c>
      <c r="J980" s="9" t="s">
        <v>280</v>
      </c>
      <c r="K980" s="9" t="s">
        <v>280</v>
      </c>
      <c r="L980" s="69"/>
      <c r="M980" s="67">
        <f t="shared" si="16"/>
        <v>556.79999999999995</v>
      </c>
      <c r="O980" t="s">
        <v>284</v>
      </c>
      <c r="S980" s="63"/>
      <c r="T980" s="63"/>
      <c r="U980" s="349"/>
      <c r="V980" s="63"/>
      <c r="W980" s="63"/>
    </row>
    <row r="981" spans="1:23" ht="15">
      <c r="A981" s="28" t="s">
        <v>279</v>
      </c>
      <c r="B981" s="63" t="s">
        <v>15</v>
      </c>
      <c r="E981" s="9">
        <v>145.6</v>
      </c>
      <c r="F981" s="212">
        <v>684.2</v>
      </c>
      <c r="G981" s="214">
        <v>597.5</v>
      </c>
      <c r="H981" s="9">
        <v>461.84999999999945</v>
      </c>
      <c r="I981" s="9">
        <v>288.29999999999973</v>
      </c>
      <c r="J981" s="217">
        <v>649.09999999999991</v>
      </c>
      <c r="K981" s="9">
        <v>353.39999999999918</v>
      </c>
      <c r="M981" s="67">
        <f t="shared" si="16"/>
        <v>3179.9499999999985</v>
      </c>
      <c r="O981" t="s">
        <v>2481</v>
      </c>
      <c r="R981" s="3" t="s">
        <v>1770</v>
      </c>
      <c r="S981" s="278"/>
      <c r="T981" s="63"/>
      <c r="U981" s="349"/>
      <c r="V981" s="63"/>
      <c r="W981" s="63"/>
    </row>
    <row r="982" spans="1:23" ht="15">
      <c r="A982" s="28" t="s">
        <v>736</v>
      </c>
      <c r="B982" s="278" t="s">
        <v>2022</v>
      </c>
      <c r="C982" s="3"/>
      <c r="D982" s="3"/>
      <c r="E982" s="9" t="s">
        <v>280</v>
      </c>
      <c r="F982" s="9" t="s">
        <v>280</v>
      </c>
      <c r="G982" s="9" t="s">
        <v>280</v>
      </c>
      <c r="H982" s="9" t="s">
        <v>280</v>
      </c>
      <c r="I982" s="9" t="s">
        <v>280</v>
      </c>
      <c r="J982" s="9">
        <v>160.30000000000018</v>
      </c>
      <c r="K982" s="214">
        <v>646.35000000000036</v>
      </c>
      <c r="M982" s="67">
        <f t="shared" si="16"/>
        <v>806.65000000000055</v>
      </c>
      <c r="O982" t="s">
        <v>283</v>
      </c>
      <c r="R982" s="216" t="s">
        <v>1770</v>
      </c>
      <c r="S982" s="63"/>
      <c r="T982" s="63"/>
      <c r="U982" s="349"/>
      <c r="V982" s="63"/>
      <c r="W982" s="63"/>
    </row>
    <row r="983" spans="1:23" ht="15">
      <c r="A983" s="28" t="s">
        <v>737</v>
      </c>
      <c r="B983" s="63" t="s">
        <v>17</v>
      </c>
      <c r="E983" s="217">
        <v>320.7</v>
      </c>
      <c r="F983" s="217">
        <v>576.9</v>
      </c>
      <c r="G983" s="217">
        <v>468.5</v>
      </c>
      <c r="H983" s="9">
        <v>527.29999999999973</v>
      </c>
      <c r="I983" s="9">
        <v>451.09999999999991</v>
      </c>
      <c r="J983" s="9">
        <v>467</v>
      </c>
      <c r="K983" s="9">
        <v>256.699999999998</v>
      </c>
      <c r="M983" s="67">
        <f t="shared" si="16"/>
        <v>3068.1999999999975</v>
      </c>
      <c r="O983" t="s">
        <v>329</v>
      </c>
      <c r="S983" s="28"/>
      <c r="T983" s="63"/>
      <c r="U983" s="350"/>
      <c r="V983" s="63"/>
      <c r="W983" s="63"/>
    </row>
    <row r="984" spans="1:23" ht="15">
      <c r="A984" s="28" t="s">
        <v>738</v>
      </c>
      <c r="B984" s="63" t="s">
        <v>745</v>
      </c>
      <c r="E984" s="9" t="s">
        <v>280</v>
      </c>
      <c r="F984" s="9" t="s">
        <v>280</v>
      </c>
      <c r="G984" s="9" t="s">
        <v>280</v>
      </c>
      <c r="H984" s="213">
        <v>711.64999999999918</v>
      </c>
      <c r="I984" s="9">
        <v>387.10000000000036</v>
      </c>
      <c r="J984" s="9" t="s">
        <v>280</v>
      </c>
      <c r="K984" s="9" t="s">
        <v>280</v>
      </c>
      <c r="L984" s="69"/>
      <c r="M984" s="67">
        <f t="shared" si="16"/>
        <v>1098.7499999999995</v>
      </c>
      <c r="O984" t="s">
        <v>284</v>
      </c>
      <c r="S984" s="63"/>
      <c r="T984" s="63"/>
      <c r="U984" s="349"/>
      <c r="V984" s="63"/>
      <c r="W984" s="63"/>
    </row>
    <row r="985" spans="1:23" ht="15">
      <c r="A985" s="28" t="s">
        <v>740</v>
      </c>
      <c r="B985" s="63" t="s">
        <v>758</v>
      </c>
      <c r="E985" s="9" t="s">
        <v>280</v>
      </c>
      <c r="F985" s="9" t="s">
        <v>280</v>
      </c>
      <c r="G985" s="9" t="s">
        <v>280</v>
      </c>
      <c r="H985" s="9">
        <v>595.69999999999982</v>
      </c>
      <c r="I985" s="9">
        <v>281.79999999999927</v>
      </c>
      <c r="J985" s="9">
        <v>550</v>
      </c>
      <c r="K985" s="9">
        <v>253.74999999999909</v>
      </c>
      <c r="M985" s="67">
        <f t="shared" si="16"/>
        <v>1681.2499999999982</v>
      </c>
      <c r="S985" s="278"/>
      <c r="T985" s="63"/>
      <c r="U985" s="350"/>
      <c r="V985" s="63"/>
      <c r="W985" s="63"/>
    </row>
    <row r="986" spans="1:23" ht="15">
      <c r="A986" s="28" t="s">
        <v>746</v>
      </c>
      <c r="B986" s="63" t="s">
        <v>162</v>
      </c>
      <c r="E986" s="9" t="s">
        <v>280</v>
      </c>
      <c r="F986" s="9" t="s">
        <v>280</v>
      </c>
      <c r="G986" s="9">
        <v>410.5</v>
      </c>
      <c r="H986" s="217">
        <v>640</v>
      </c>
      <c r="I986" s="9">
        <v>381.00000000000045</v>
      </c>
      <c r="J986" s="9">
        <v>300.10000000000082</v>
      </c>
      <c r="K986" s="9">
        <v>432.80000000000018</v>
      </c>
      <c r="M986" s="67">
        <f t="shared" si="16"/>
        <v>2164.4000000000015</v>
      </c>
      <c r="O986" t="s">
        <v>289</v>
      </c>
      <c r="S986" s="278"/>
      <c r="T986" s="63"/>
      <c r="U986" s="350"/>
      <c r="V986" s="63"/>
      <c r="W986" s="63"/>
    </row>
    <row r="987" spans="1:23" ht="15">
      <c r="A987" s="28" t="s">
        <v>748</v>
      </c>
      <c r="B987" s="63" t="s">
        <v>775</v>
      </c>
      <c r="E987" s="9" t="s">
        <v>280</v>
      </c>
      <c r="F987" s="9" t="s">
        <v>280</v>
      </c>
      <c r="G987" s="9" t="s">
        <v>280</v>
      </c>
      <c r="H987" s="9">
        <v>461.09999999999945</v>
      </c>
      <c r="I987" s="9" t="s">
        <v>280</v>
      </c>
      <c r="J987" s="9" t="s">
        <v>280</v>
      </c>
      <c r="K987" s="9" t="s">
        <v>280</v>
      </c>
      <c r="L987" s="69"/>
      <c r="M987" s="67">
        <f t="shared" si="16"/>
        <v>461.09999999999945</v>
      </c>
      <c r="S987" s="225"/>
      <c r="T987" s="63"/>
      <c r="U987" s="350"/>
      <c r="V987" s="63"/>
      <c r="W987" s="63"/>
    </row>
    <row r="988" spans="1:23" ht="15">
      <c r="A988" s="28" t="s">
        <v>751</v>
      </c>
      <c r="B988" s="63" t="s">
        <v>19</v>
      </c>
      <c r="E988" s="9">
        <v>155.80000000000001</v>
      </c>
      <c r="F988" s="9">
        <v>481</v>
      </c>
      <c r="G988" s="217">
        <v>495.7</v>
      </c>
      <c r="H988" s="9">
        <v>450</v>
      </c>
      <c r="I988" s="9">
        <v>175.40000000000009</v>
      </c>
      <c r="J988" s="9">
        <v>462.80000000000018</v>
      </c>
      <c r="K988" s="9" t="s">
        <v>280</v>
      </c>
      <c r="M988" s="67">
        <f t="shared" si="16"/>
        <v>2220.7000000000003</v>
      </c>
      <c r="O988" t="s">
        <v>286</v>
      </c>
      <c r="S988" s="63"/>
      <c r="T988" s="63"/>
      <c r="U988" s="350"/>
      <c r="V988" s="63"/>
      <c r="W988" s="63"/>
    </row>
    <row r="989" spans="1:23" ht="15">
      <c r="A989" s="28" t="s">
        <v>752</v>
      </c>
      <c r="B989" s="225" t="s">
        <v>1646</v>
      </c>
      <c r="C989" s="3"/>
      <c r="D989" s="3"/>
      <c r="E989" s="9" t="s">
        <v>280</v>
      </c>
      <c r="F989" s="9" t="s">
        <v>280</v>
      </c>
      <c r="G989" s="9" t="s">
        <v>280</v>
      </c>
      <c r="H989" s="9" t="s">
        <v>280</v>
      </c>
      <c r="I989" s="9">
        <v>420.39999999999964</v>
      </c>
      <c r="J989" s="9" t="s">
        <v>280</v>
      </c>
      <c r="K989" s="9" t="s">
        <v>280</v>
      </c>
      <c r="L989" s="69"/>
      <c r="M989" s="67">
        <f t="shared" si="16"/>
        <v>420.39999999999964</v>
      </c>
      <c r="S989" s="63"/>
      <c r="T989" s="63"/>
      <c r="U989" s="349"/>
      <c r="V989" s="63"/>
      <c r="W989" s="63"/>
    </row>
    <row r="990" spans="1:23" ht="15">
      <c r="A990" s="28" t="s">
        <v>755</v>
      </c>
      <c r="B990" s="229" t="s">
        <v>1648</v>
      </c>
      <c r="C990" s="3"/>
      <c r="D990" s="3"/>
      <c r="E990" s="9" t="s">
        <v>280</v>
      </c>
      <c r="F990" s="9" t="s">
        <v>280</v>
      </c>
      <c r="G990" s="9" t="s">
        <v>280</v>
      </c>
      <c r="H990" s="9" t="s">
        <v>280</v>
      </c>
      <c r="I990" s="9">
        <v>422.69999999999982</v>
      </c>
      <c r="J990" s="9">
        <v>230.09999999999991</v>
      </c>
      <c r="K990" s="9">
        <v>158.99999999999909</v>
      </c>
      <c r="M990" s="67">
        <f t="shared" si="16"/>
        <v>811.79999999999882</v>
      </c>
      <c r="S990" s="278"/>
      <c r="T990" s="63"/>
      <c r="U990" s="349"/>
      <c r="V990" s="63"/>
      <c r="W990" s="63"/>
    </row>
    <row r="991" spans="1:23" ht="15">
      <c r="A991" s="28" t="s">
        <v>757</v>
      </c>
      <c r="B991" s="63" t="s">
        <v>801</v>
      </c>
      <c r="E991" s="9" t="s">
        <v>280</v>
      </c>
      <c r="F991" s="9" t="s">
        <v>280</v>
      </c>
      <c r="G991" s="9" t="s">
        <v>280</v>
      </c>
      <c r="H991" s="9">
        <v>416.55000000000064</v>
      </c>
      <c r="I991" s="9">
        <v>476.79999999999882</v>
      </c>
      <c r="J991" s="9">
        <v>395.19999999999891</v>
      </c>
      <c r="K991" s="9">
        <v>207.89999999999873</v>
      </c>
      <c r="M991" s="67">
        <f t="shared" si="16"/>
        <v>1496.4499999999971</v>
      </c>
      <c r="S991" s="278"/>
      <c r="T991" s="63"/>
      <c r="U991" s="350"/>
      <c r="V991" s="63"/>
      <c r="W991" s="63"/>
    </row>
    <row r="992" spans="1:23" ht="15">
      <c r="A992" s="28" t="s">
        <v>762</v>
      </c>
      <c r="B992" s="278" t="s">
        <v>4565</v>
      </c>
      <c r="C992" s="3"/>
      <c r="D992" s="3"/>
      <c r="E992" s="9" t="s">
        <v>280</v>
      </c>
      <c r="F992" s="9" t="s">
        <v>280</v>
      </c>
      <c r="G992" s="9" t="s">
        <v>280</v>
      </c>
      <c r="H992" s="9" t="s">
        <v>280</v>
      </c>
      <c r="I992" s="9" t="s">
        <v>280</v>
      </c>
      <c r="J992" s="9" t="s">
        <v>280</v>
      </c>
      <c r="K992" s="9">
        <v>267.94999999999891</v>
      </c>
      <c r="M992" s="67">
        <f t="shared" si="16"/>
        <v>267.94999999999891</v>
      </c>
      <c r="S992" s="225"/>
      <c r="T992" s="63"/>
      <c r="U992" s="349"/>
      <c r="V992" s="63"/>
      <c r="W992" s="63"/>
    </row>
    <row r="993" spans="1:23" ht="15">
      <c r="A993" s="28" t="s">
        <v>766</v>
      </c>
      <c r="B993" s="63" t="s">
        <v>797</v>
      </c>
      <c r="E993" s="9" t="s">
        <v>280</v>
      </c>
      <c r="F993" s="9" t="s">
        <v>280</v>
      </c>
      <c r="G993" s="9" t="s">
        <v>280</v>
      </c>
      <c r="H993" s="9">
        <v>510.99999999999909</v>
      </c>
      <c r="I993" s="9">
        <v>490.59999999999945</v>
      </c>
      <c r="J993" s="9">
        <v>384.5</v>
      </c>
      <c r="K993" s="9">
        <v>413.94999999999982</v>
      </c>
      <c r="M993" s="67">
        <f t="shared" si="16"/>
        <v>1800.0499999999984</v>
      </c>
      <c r="S993" s="225"/>
      <c r="T993" s="63"/>
      <c r="U993" s="349"/>
      <c r="V993" s="63"/>
      <c r="W993" s="63"/>
    </row>
    <row r="994" spans="1:23" ht="15">
      <c r="A994" s="28" t="s">
        <v>767</v>
      </c>
      <c r="B994" s="63" t="s">
        <v>21</v>
      </c>
      <c r="E994" s="9">
        <v>186.6</v>
      </c>
      <c r="F994" s="217">
        <v>579</v>
      </c>
      <c r="G994" s="9">
        <v>398.6</v>
      </c>
      <c r="H994" s="9">
        <v>527.300000000002</v>
      </c>
      <c r="I994" s="9">
        <v>510.29999999999927</v>
      </c>
      <c r="J994" s="9">
        <v>460.30000000000109</v>
      </c>
      <c r="K994" s="9">
        <v>410.199999999998</v>
      </c>
      <c r="M994" s="67">
        <f t="shared" si="16"/>
        <v>3072.3</v>
      </c>
      <c r="O994" t="s">
        <v>294</v>
      </c>
      <c r="S994" s="225"/>
      <c r="T994" s="63"/>
      <c r="U994" s="349"/>
      <c r="V994" s="63"/>
      <c r="W994" s="63"/>
    </row>
    <row r="995" spans="1:23" ht="15">
      <c r="A995" s="28" t="s">
        <v>768</v>
      </c>
      <c r="B995" s="63" t="s">
        <v>141</v>
      </c>
      <c r="E995" s="9" t="s">
        <v>280</v>
      </c>
      <c r="F995" s="217">
        <v>580</v>
      </c>
      <c r="G995" s="217">
        <v>448.7</v>
      </c>
      <c r="H995" s="9">
        <v>517.94999999999982</v>
      </c>
      <c r="I995" s="9">
        <v>296.40000000000009</v>
      </c>
      <c r="J995" s="9">
        <v>461.30000000000018</v>
      </c>
      <c r="K995" s="212">
        <v>609.29999999999927</v>
      </c>
      <c r="M995" s="67">
        <f t="shared" si="16"/>
        <v>2913.6499999999996</v>
      </c>
      <c r="O995" t="s">
        <v>2488</v>
      </c>
      <c r="S995" s="278"/>
      <c r="T995" s="63"/>
      <c r="U995" s="350"/>
      <c r="V995" s="63"/>
      <c r="W995" s="63"/>
    </row>
    <row r="996" spans="1:23" ht="15">
      <c r="A996" s="28" t="s">
        <v>774</v>
      </c>
      <c r="B996" s="278" t="s">
        <v>2041</v>
      </c>
      <c r="C996" s="3"/>
      <c r="D996" s="3"/>
      <c r="E996" s="9" t="s">
        <v>280</v>
      </c>
      <c r="F996" s="9" t="s">
        <v>280</v>
      </c>
      <c r="G996" s="9" t="s">
        <v>280</v>
      </c>
      <c r="H996" s="9" t="s">
        <v>280</v>
      </c>
      <c r="I996" s="9" t="s">
        <v>280</v>
      </c>
      <c r="J996" s="9" t="s">
        <v>280</v>
      </c>
      <c r="K996" s="217">
        <v>499.60000000000127</v>
      </c>
      <c r="M996" s="67">
        <f t="shared" si="16"/>
        <v>499.60000000000127</v>
      </c>
      <c r="O996" t="s">
        <v>289</v>
      </c>
      <c r="S996" s="63"/>
      <c r="T996" s="63"/>
      <c r="U996" s="349"/>
      <c r="V996" s="63"/>
      <c r="W996" s="63"/>
    </row>
    <row r="997" spans="1:23" ht="15">
      <c r="A997" s="28" t="s">
        <v>782</v>
      </c>
      <c r="B997" s="229" t="s">
        <v>1650</v>
      </c>
      <c r="C997" s="3"/>
      <c r="D997" s="3"/>
      <c r="E997" s="9" t="s">
        <v>280</v>
      </c>
      <c r="F997" s="9" t="s">
        <v>280</v>
      </c>
      <c r="G997" s="9" t="s">
        <v>280</v>
      </c>
      <c r="H997" s="9" t="s">
        <v>280</v>
      </c>
      <c r="I997" s="9">
        <v>422.89999999999964</v>
      </c>
      <c r="J997" s="214">
        <v>807.80000000000018</v>
      </c>
      <c r="K997" s="9" t="s">
        <v>280</v>
      </c>
      <c r="M997" s="67">
        <f t="shared" si="16"/>
        <v>1230.6999999999998</v>
      </c>
      <c r="O997" t="s">
        <v>283</v>
      </c>
      <c r="R997" s="216" t="s">
        <v>1770</v>
      </c>
      <c r="S997" s="278"/>
      <c r="T997" s="63"/>
      <c r="U997" s="349"/>
      <c r="V997" s="63"/>
      <c r="W997" s="63"/>
    </row>
    <row r="998" spans="1:23" ht="15">
      <c r="A998" s="28" t="s">
        <v>786</v>
      </c>
      <c r="B998" s="278" t="s">
        <v>2042</v>
      </c>
      <c r="C998" s="3"/>
      <c r="D998" s="3"/>
      <c r="E998" s="9" t="s">
        <v>280</v>
      </c>
      <c r="F998" s="9" t="s">
        <v>280</v>
      </c>
      <c r="G998" s="9" t="s">
        <v>280</v>
      </c>
      <c r="H998" s="9" t="s">
        <v>280</v>
      </c>
      <c r="I998" s="9" t="s">
        <v>280</v>
      </c>
      <c r="J998" s="9" t="s">
        <v>280</v>
      </c>
      <c r="K998" s="9">
        <v>432.29999999999927</v>
      </c>
      <c r="M998" s="67">
        <f t="shared" si="16"/>
        <v>432.29999999999927</v>
      </c>
      <c r="S998" s="63"/>
      <c r="T998" s="63"/>
      <c r="U998" s="350"/>
      <c r="V998" s="63"/>
      <c r="W998" s="63"/>
    </row>
    <row r="999" spans="1:23" ht="15">
      <c r="A999" s="28" t="s">
        <v>787</v>
      </c>
      <c r="B999" s="229" t="s">
        <v>1649</v>
      </c>
      <c r="C999" s="3"/>
      <c r="D999" s="3"/>
      <c r="E999" s="9" t="s">
        <v>280</v>
      </c>
      <c r="F999" s="9" t="s">
        <v>280</v>
      </c>
      <c r="G999" s="9" t="s">
        <v>280</v>
      </c>
      <c r="H999" s="9" t="s">
        <v>280</v>
      </c>
      <c r="I999" s="9">
        <v>218.10000000000082</v>
      </c>
      <c r="J999" s="9">
        <v>426.59999999999991</v>
      </c>
      <c r="K999" s="9">
        <v>309.39999999999782</v>
      </c>
      <c r="M999" s="67">
        <f t="shared" si="16"/>
        <v>954.09999999999854</v>
      </c>
      <c r="S999" s="63"/>
      <c r="T999" s="63"/>
      <c r="U999" s="349"/>
      <c r="V999" s="63"/>
      <c r="W999" s="63"/>
    </row>
    <row r="1000" spans="1:23" ht="15">
      <c r="A1000" s="28" t="s">
        <v>788</v>
      </c>
      <c r="B1000" s="63" t="s">
        <v>763</v>
      </c>
      <c r="E1000" s="9" t="s">
        <v>280</v>
      </c>
      <c r="F1000" s="9" t="s">
        <v>280</v>
      </c>
      <c r="G1000" s="9" t="s">
        <v>280</v>
      </c>
      <c r="H1000" s="9">
        <v>482.25000000000045</v>
      </c>
      <c r="I1000" s="217">
        <v>539.80000000000018</v>
      </c>
      <c r="J1000" s="217">
        <v>639.79999999999882</v>
      </c>
      <c r="K1000" s="9">
        <v>377.29999999999745</v>
      </c>
      <c r="M1000" s="67">
        <f t="shared" si="16"/>
        <v>2039.1499999999969</v>
      </c>
      <c r="O1000" t="s">
        <v>324</v>
      </c>
      <c r="S1000" s="63"/>
      <c r="T1000" s="63"/>
      <c r="U1000" s="349"/>
      <c r="V1000" s="63"/>
      <c r="W1000" s="63"/>
    </row>
    <row r="1001" spans="1:23" ht="15">
      <c r="A1001" s="28" t="s">
        <v>794</v>
      </c>
      <c r="B1001" s="63" t="s">
        <v>764</v>
      </c>
      <c r="E1001" s="9" t="s">
        <v>280</v>
      </c>
      <c r="F1001" s="9" t="s">
        <v>280</v>
      </c>
      <c r="G1001" s="9" t="s">
        <v>280</v>
      </c>
      <c r="H1001" s="9">
        <v>506.09999999999945</v>
      </c>
      <c r="I1001" s="9">
        <v>515.5</v>
      </c>
      <c r="J1001" s="212">
        <v>711.10000000000036</v>
      </c>
      <c r="K1001" s="9">
        <v>357</v>
      </c>
      <c r="M1001" s="67">
        <f t="shared" si="16"/>
        <v>2089.6999999999998</v>
      </c>
      <c r="O1001" t="s">
        <v>302</v>
      </c>
      <c r="S1001" s="28"/>
      <c r="T1001" s="63"/>
      <c r="U1001" s="349"/>
      <c r="V1001" s="63"/>
      <c r="W1001" s="63"/>
    </row>
    <row r="1002" spans="1:23" ht="15">
      <c r="A1002" s="28" t="s">
        <v>795</v>
      </c>
      <c r="B1002" s="63" t="s">
        <v>23</v>
      </c>
      <c r="E1002" s="9">
        <v>269.7</v>
      </c>
      <c r="F1002" s="9">
        <v>369.3</v>
      </c>
      <c r="G1002" s="9">
        <v>180.7</v>
      </c>
      <c r="H1002" s="9">
        <v>491.5</v>
      </c>
      <c r="I1002" s="9">
        <v>477.29999999999973</v>
      </c>
      <c r="J1002" s="9">
        <v>316.64999999999964</v>
      </c>
      <c r="K1002" s="9">
        <v>303.15000000000055</v>
      </c>
      <c r="M1002" s="67">
        <f t="shared" si="16"/>
        <v>2408.3000000000002</v>
      </c>
      <c r="S1002" s="63"/>
      <c r="T1002" s="63"/>
      <c r="U1002" s="349"/>
      <c r="V1002" s="63"/>
      <c r="W1002" s="63"/>
    </row>
    <row r="1003" spans="1:23" ht="15">
      <c r="A1003" s="28" t="s">
        <v>796</v>
      </c>
      <c r="B1003" s="63" t="s">
        <v>25</v>
      </c>
      <c r="E1003" s="9">
        <v>186.1</v>
      </c>
      <c r="F1003" s="9">
        <v>514.6</v>
      </c>
      <c r="G1003" s="9">
        <v>375.3</v>
      </c>
      <c r="H1003" s="9">
        <v>510.05000000000064</v>
      </c>
      <c r="I1003" s="213">
        <v>633.99999999999955</v>
      </c>
      <c r="J1003" s="9">
        <v>501.29999999999836</v>
      </c>
      <c r="K1003" s="217">
        <v>475.80000000000018</v>
      </c>
      <c r="M1003" s="67">
        <f t="shared" si="16"/>
        <v>3197.1499999999987</v>
      </c>
      <c r="O1003" t="s">
        <v>320</v>
      </c>
      <c r="S1003" s="225"/>
      <c r="T1003" s="63"/>
      <c r="U1003" s="349"/>
      <c r="V1003" s="63"/>
      <c r="W1003" s="63"/>
    </row>
    <row r="1004" spans="1:23" ht="15">
      <c r="A1004" s="28" t="s">
        <v>798</v>
      </c>
      <c r="B1004" s="63" t="s">
        <v>785</v>
      </c>
      <c r="E1004" s="9" t="s">
        <v>280</v>
      </c>
      <c r="F1004" s="9" t="s">
        <v>280</v>
      </c>
      <c r="G1004" s="9" t="s">
        <v>280</v>
      </c>
      <c r="H1004" s="9">
        <v>451.39999999999918</v>
      </c>
      <c r="I1004" s="9" t="s">
        <v>280</v>
      </c>
      <c r="J1004" s="9" t="s">
        <v>280</v>
      </c>
      <c r="K1004" s="9" t="s">
        <v>280</v>
      </c>
      <c r="L1004" s="69"/>
      <c r="M1004" s="67">
        <f t="shared" si="16"/>
        <v>451.39999999999918</v>
      </c>
      <c r="S1004" s="63"/>
      <c r="T1004" s="63"/>
      <c r="U1004" s="349"/>
      <c r="V1004" s="63"/>
      <c r="W1004" s="63"/>
    </row>
    <row r="1005" spans="1:23" ht="15">
      <c r="A1005" s="28" t="s">
        <v>799</v>
      </c>
      <c r="B1005" s="229" t="s">
        <v>1659</v>
      </c>
      <c r="C1005" s="3"/>
      <c r="D1005" s="3"/>
      <c r="E1005" s="9" t="s">
        <v>280</v>
      </c>
      <c r="F1005" s="9" t="s">
        <v>280</v>
      </c>
      <c r="G1005" s="9" t="s">
        <v>280</v>
      </c>
      <c r="H1005" s="9" t="s">
        <v>280</v>
      </c>
      <c r="I1005" s="9">
        <v>405.90000000000009</v>
      </c>
      <c r="J1005" s="9">
        <v>412.80000000000064</v>
      </c>
      <c r="K1005" s="9">
        <v>334.70000000000073</v>
      </c>
      <c r="M1005" s="67">
        <f t="shared" si="16"/>
        <v>1153.4000000000015</v>
      </c>
      <c r="S1005" s="278"/>
      <c r="T1005" s="63"/>
      <c r="U1005" s="350"/>
      <c r="V1005" s="63"/>
      <c r="W1005" s="63"/>
    </row>
    <row r="1006" spans="1:23" ht="15">
      <c r="A1006" s="28" t="s">
        <v>800</v>
      </c>
      <c r="B1006" s="229" t="s">
        <v>1666</v>
      </c>
      <c r="C1006" s="3"/>
      <c r="D1006" s="3"/>
      <c r="E1006" s="9" t="s">
        <v>280</v>
      </c>
      <c r="F1006" s="9" t="s">
        <v>280</v>
      </c>
      <c r="G1006" s="9" t="s">
        <v>280</v>
      </c>
      <c r="H1006" s="9" t="s">
        <v>280</v>
      </c>
      <c r="I1006" s="212">
        <v>663.39999999999873</v>
      </c>
      <c r="J1006" s="217">
        <v>668.20000000000255</v>
      </c>
      <c r="K1006" s="9">
        <v>360.19999999999982</v>
      </c>
      <c r="M1006" s="67">
        <f t="shared" si="16"/>
        <v>1691.8000000000011</v>
      </c>
      <c r="O1006" t="s">
        <v>355</v>
      </c>
      <c r="S1006" s="63"/>
      <c r="T1006" s="63"/>
      <c r="U1006" s="349"/>
      <c r="V1006" s="63"/>
      <c r="W1006" s="63"/>
    </row>
    <row r="1007" spans="1:23" ht="15">
      <c r="A1007" s="28" t="s">
        <v>803</v>
      </c>
      <c r="B1007" s="229" t="s">
        <v>1656</v>
      </c>
      <c r="C1007" s="3"/>
      <c r="D1007" s="3"/>
      <c r="E1007" s="9" t="s">
        <v>280</v>
      </c>
      <c r="F1007" s="9" t="s">
        <v>280</v>
      </c>
      <c r="G1007" s="9" t="s">
        <v>280</v>
      </c>
      <c r="H1007" s="9" t="s">
        <v>280</v>
      </c>
      <c r="I1007" s="9">
        <v>435.69999999999982</v>
      </c>
      <c r="J1007" s="9" t="s">
        <v>280</v>
      </c>
      <c r="K1007" s="9" t="s">
        <v>280</v>
      </c>
      <c r="L1007" s="69"/>
      <c r="M1007" s="67">
        <f t="shared" si="16"/>
        <v>435.69999999999982</v>
      </c>
      <c r="S1007" s="63"/>
      <c r="T1007" s="63"/>
      <c r="U1007" s="350"/>
      <c r="V1007" s="63"/>
      <c r="W1007" s="63"/>
    </row>
    <row r="1008" spans="1:23" ht="15">
      <c r="A1008" s="28" t="s">
        <v>899</v>
      </c>
      <c r="B1008" s="229" t="s">
        <v>1661</v>
      </c>
      <c r="C1008" s="3"/>
      <c r="D1008" s="3"/>
      <c r="E1008" s="9" t="s">
        <v>280</v>
      </c>
      <c r="F1008" s="9" t="s">
        <v>280</v>
      </c>
      <c r="G1008" s="9" t="s">
        <v>280</v>
      </c>
      <c r="H1008" s="9" t="s">
        <v>280</v>
      </c>
      <c r="I1008" s="9">
        <v>398.30000000000109</v>
      </c>
      <c r="J1008" s="9">
        <v>594.39999999999873</v>
      </c>
      <c r="K1008" s="217">
        <v>550.25000000000182</v>
      </c>
      <c r="M1008" s="67">
        <f t="shared" si="16"/>
        <v>1542.9500000000016</v>
      </c>
      <c r="O1008" t="s">
        <v>285</v>
      </c>
      <c r="S1008" s="278"/>
      <c r="T1008" s="63"/>
      <c r="U1008" s="350"/>
      <c r="V1008" s="63"/>
      <c r="W1008" s="63"/>
    </row>
    <row r="1009" spans="1:23" ht="15">
      <c r="A1009" s="28" t="s">
        <v>900</v>
      </c>
      <c r="B1009" s="278" t="s">
        <v>2043</v>
      </c>
      <c r="C1009" s="3"/>
      <c r="D1009" s="3"/>
      <c r="E1009" s="9" t="s">
        <v>280</v>
      </c>
      <c r="F1009" s="9" t="s">
        <v>280</v>
      </c>
      <c r="G1009" s="9" t="s">
        <v>280</v>
      </c>
      <c r="H1009" s="9" t="s">
        <v>280</v>
      </c>
      <c r="I1009" s="9" t="s">
        <v>280</v>
      </c>
      <c r="J1009" s="9" t="s">
        <v>280</v>
      </c>
      <c r="K1009" s="9">
        <v>260.95000000000118</v>
      </c>
      <c r="M1009" s="67">
        <f t="shared" si="16"/>
        <v>260.95000000000118</v>
      </c>
      <c r="S1009" s="278"/>
      <c r="T1009" s="63"/>
      <c r="U1009" s="349"/>
      <c r="V1009" s="63"/>
      <c r="W1009" s="63"/>
    </row>
    <row r="1010" spans="1:23" ht="15">
      <c r="A1010" s="28" t="s">
        <v>901</v>
      </c>
      <c r="B1010" s="229" t="s">
        <v>1655</v>
      </c>
      <c r="C1010" s="3"/>
      <c r="D1010" s="3"/>
      <c r="E1010" s="9" t="s">
        <v>280</v>
      </c>
      <c r="F1010" s="9" t="s">
        <v>280</v>
      </c>
      <c r="G1010" s="9" t="s">
        <v>280</v>
      </c>
      <c r="H1010" s="9" t="s">
        <v>280</v>
      </c>
      <c r="I1010" s="9">
        <v>331.70000000000027</v>
      </c>
      <c r="J1010" s="9" t="s">
        <v>280</v>
      </c>
      <c r="K1010" s="9" t="s">
        <v>280</v>
      </c>
      <c r="L1010" s="69"/>
      <c r="M1010" s="67">
        <f t="shared" si="16"/>
        <v>331.70000000000027</v>
      </c>
      <c r="S1010" s="63"/>
      <c r="T1010" s="63"/>
      <c r="U1010" s="350"/>
      <c r="V1010" s="63"/>
      <c r="W1010" s="63"/>
    </row>
    <row r="1011" spans="1:23" ht="15">
      <c r="A1011" s="28" t="s">
        <v>902</v>
      </c>
      <c r="B1011" s="63" t="s">
        <v>747</v>
      </c>
      <c r="E1011" s="9" t="s">
        <v>280</v>
      </c>
      <c r="F1011" s="9" t="s">
        <v>280</v>
      </c>
      <c r="G1011" s="9" t="s">
        <v>280</v>
      </c>
      <c r="H1011" s="9">
        <v>450.55000000000018</v>
      </c>
      <c r="I1011" s="9">
        <v>361.19999999999936</v>
      </c>
      <c r="J1011" s="9">
        <v>526.99999999999955</v>
      </c>
      <c r="K1011" s="9">
        <v>302.14999999999964</v>
      </c>
      <c r="M1011" s="67">
        <f t="shared" si="16"/>
        <v>1640.8999999999987</v>
      </c>
      <c r="S1011" s="278"/>
      <c r="T1011" s="63"/>
      <c r="U1011" s="350"/>
      <c r="V1011" s="63"/>
      <c r="W1011" s="63"/>
    </row>
    <row r="1012" spans="1:23" ht="15">
      <c r="A1012" s="28" t="s">
        <v>903</v>
      </c>
      <c r="B1012" s="63" t="s">
        <v>27</v>
      </c>
      <c r="E1012" s="9">
        <v>193.8</v>
      </c>
      <c r="F1012" s="217">
        <v>595.5</v>
      </c>
      <c r="G1012" s="9">
        <v>228.5</v>
      </c>
      <c r="H1012" s="9">
        <v>363.59999999999945</v>
      </c>
      <c r="I1012" s="9">
        <v>538.39999999999964</v>
      </c>
      <c r="J1012" s="9">
        <v>314.29999999999745</v>
      </c>
      <c r="K1012" s="9">
        <v>403.99999999999909</v>
      </c>
      <c r="M1012" s="67">
        <f t="shared" si="16"/>
        <v>2638.0999999999958</v>
      </c>
      <c r="O1012" t="s">
        <v>286</v>
      </c>
      <c r="S1012" s="278"/>
      <c r="T1012" s="63"/>
      <c r="U1012" s="349"/>
      <c r="V1012" s="63"/>
      <c r="W1012" s="63"/>
    </row>
    <row r="1013" spans="1:23" ht="15">
      <c r="A1013" s="28" t="s">
        <v>904</v>
      </c>
      <c r="B1013" s="63" t="s">
        <v>779</v>
      </c>
      <c r="E1013" s="9" t="s">
        <v>280</v>
      </c>
      <c r="F1013" s="9" t="s">
        <v>280</v>
      </c>
      <c r="G1013" s="9" t="s">
        <v>280</v>
      </c>
      <c r="H1013" s="9">
        <v>517.05000000000109</v>
      </c>
      <c r="I1013" s="9">
        <v>458.60000000000173</v>
      </c>
      <c r="J1013" s="9">
        <v>493.20000000000073</v>
      </c>
      <c r="K1013" s="9">
        <v>292.29999999999927</v>
      </c>
      <c r="M1013" s="67">
        <f t="shared" ref="M1013:M1048" si="17">SUM(E1013:K1013)</f>
        <v>1761.1500000000028</v>
      </c>
      <c r="S1013" s="278"/>
      <c r="T1013" s="63"/>
      <c r="U1013" s="349"/>
      <c r="V1013" s="63"/>
      <c r="W1013" s="63"/>
    </row>
    <row r="1014" spans="1:23" ht="15">
      <c r="A1014" s="28" t="s">
        <v>905</v>
      </c>
      <c r="B1014" s="63" t="s">
        <v>154</v>
      </c>
      <c r="E1014" s="9" t="s">
        <v>280</v>
      </c>
      <c r="F1014" s="9" t="s">
        <v>280</v>
      </c>
      <c r="G1014" s="217">
        <v>501.9</v>
      </c>
      <c r="H1014" s="217">
        <v>661.74999999999955</v>
      </c>
      <c r="I1014" s="217">
        <v>572.09999999999991</v>
      </c>
      <c r="J1014" s="9">
        <v>553.09999999999854</v>
      </c>
      <c r="K1014" s="9">
        <v>399.80000000000018</v>
      </c>
      <c r="M1014" s="67">
        <f t="shared" si="17"/>
        <v>2688.6499999999983</v>
      </c>
      <c r="O1014" t="s">
        <v>1721</v>
      </c>
      <c r="S1014" s="63"/>
      <c r="T1014" s="63"/>
      <c r="U1014" s="349"/>
      <c r="V1014" s="63"/>
      <c r="W1014" s="63"/>
    </row>
    <row r="1015" spans="1:23" ht="15">
      <c r="A1015" s="28" t="s">
        <v>906</v>
      </c>
      <c r="B1015" s="63" t="s">
        <v>765</v>
      </c>
      <c r="E1015" s="9" t="s">
        <v>280</v>
      </c>
      <c r="F1015" s="9" t="s">
        <v>280</v>
      </c>
      <c r="G1015" s="9" t="s">
        <v>280</v>
      </c>
      <c r="H1015" s="9">
        <v>396.00000000000182</v>
      </c>
      <c r="I1015" s="9">
        <v>299.90000000000009</v>
      </c>
      <c r="J1015" s="9">
        <v>513.59999999999854</v>
      </c>
      <c r="K1015" s="9">
        <v>253.09999999999991</v>
      </c>
      <c r="M1015" s="67">
        <f t="shared" si="17"/>
        <v>1462.6000000000004</v>
      </c>
      <c r="S1015" s="63"/>
      <c r="T1015" s="63"/>
      <c r="U1015" s="349"/>
      <c r="V1015" s="63"/>
      <c r="W1015" s="63"/>
    </row>
    <row r="1016" spans="1:23" ht="15">
      <c r="A1016" s="28" t="s">
        <v>907</v>
      </c>
      <c r="B1016" s="63" t="s">
        <v>29</v>
      </c>
      <c r="E1016" s="217">
        <v>340.6</v>
      </c>
      <c r="F1016" s="9">
        <v>308.7</v>
      </c>
      <c r="G1016" s="9">
        <v>413.3</v>
      </c>
      <c r="H1016" s="9" t="s">
        <v>280</v>
      </c>
      <c r="I1016" s="9" t="s">
        <v>280</v>
      </c>
      <c r="J1016" s="217">
        <v>651.29999999999973</v>
      </c>
      <c r="K1016" s="9" t="s">
        <v>280</v>
      </c>
      <c r="M1016" s="67">
        <f t="shared" si="17"/>
        <v>1713.8999999999996</v>
      </c>
      <c r="O1016" t="s">
        <v>318</v>
      </c>
      <c r="S1016" s="63"/>
      <c r="T1016" s="63"/>
      <c r="U1016" s="350"/>
      <c r="V1016" s="63"/>
      <c r="W1016" s="63"/>
    </row>
    <row r="1017" spans="1:23" ht="15">
      <c r="A1017" s="28" t="s">
        <v>908</v>
      </c>
      <c r="B1017" s="63" t="s">
        <v>142</v>
      </c>
      <c r="E1017" s="9" t="s">
        <v>280</v>
      </c>
      <c r="F1017" s="213">
        <v>637.5</v>
      </c>
      <c r="G1017" s="9">
        <v>327</v>
      </c>
      <c r="H1017" s="9">
        <v>505.74999999999909</v>
      </c>
      <c r="I1017" s="217">
        <v>613.80000000000018</v>
      </c>
      <c r="J1017" s="9">
        <v>464.29999999999927</v>
      </c>
      <c r="K1017" s="9">
        <v>385.20000000000073</v>
      </c>
      <c r="M1017" s="67">
        <f t="shared" si="17"/>
        <v>2933.5499999999993</v>
      </c>
      <c r="O1017" t="s">
        <v>301</v>
      </c>
      <c r="S1017" s="278"/>
      <c r="T1017" s="63"/>
      <c r="U1017" s="349"/>
      <c r="V1017" s="63"/>
      <c r="W1017" s="63"/>
    </row>
    <row r="1018" spans="1:23" ht="15">
      <c r="A1018" s="28" t="s">
        <v>909</v>
      </c>
      <c r="B1018" s="63" t="s">
        <v>739</v>
      </c>
      <c r="E1018" s="9" t="s">
        <v>280</v>
      </c>
      <c r="F1018" s="9" t="s">
        <v>280</v>
      </c>
      <c r="G1018" s="9" t="s">
        <v>280</v>
      </c>
      <c r="H1018" s="217">
        <v>679.55000000000109</v>
      </c>
      <c r="I1018" s="9">
        <v>359.79999999999973</v>
      </c>
      <c r="J1018" s="9">
        <v>461.40000000000009</v>
      </c>
      <c r="K1018" s="9">
        <v>333.20000000000027</v>
      </c>
      <c r="M1018" s="67">
        <f t="shared" si="17"/>
        <v>1833.9500000000012</v>
      </c>
      <c r="O1018" t="s">
        <v>299</v>
      </c>
      <c r="S1018" s="278"/>
      <c r="T1018" s="63"/>
      <c r="U1018" s="349"/>
      <c r="V1018" s="63"/>
      <c r="W1018" s="63"/>
    </row>
    <row r="1019" spans="1:23" ht="15">
      <c r="A1019" s="28" t="s">
        <v>910</v>
      </c>
      <c r="B1019" s="229" t="s">
        <v>1665</v>
      </c>
      <c r="C1019" s="3"/>
      <c r="D1019" s="3"/>
      <c r="E1019" s="9" t="s">
        <v>280</v>
      </c>
      <c r="F1019" s="9" t="s">
        <v>280</v>
      </c>
      <c r="G1019" s="9" t="s">
        <v>280</v>
      </c>
      <c r="H1019" s="9" t="s">
        <v>280</v>
      </c>
      <c r="I1019" s="9">
        <v>357.70000000000118</v>
      </c>
      <c r="J1019" s="9">
        <v>336.69999999999936</v>
      </c>
      <c r="K1019" s="9">
        <v>376.85000000000218</v>
      </c>
      <c r="M1019" s="67">
        <f t="shared" si="17"/>
        <v>1071.2500000000027</v>
      </c>
      <c r="S1019" s="28"/>
      <c r="T1019" s="63"/>
      <c r="U1019" s="349"/>
      <c r="V1019" s="63"/>
      <c r="W1019" s="63"/>
    </row>
    <row r="1020" spans="1:23" ht="15">
      <c r="A1020" s="28" t="s">
        <v>911</v>
      </c>
      <c r="B1020" s="63" t="s">
        <v>780</v>
      </c>
      <c r="E1020" s="9" t="s">
        <v>280</v>
      </c>
      <c r="F1020" s="9" t="s">
        <v>280</v>
      </c>
      <c r="G1020" s="9" t="s">
        <v>280</v>
      </c>
      <c r="H1020" s="9">
        <v>560.39999999999782</v>
      </c>
      <c r="I1020" s="217">
        <v>616.60000000000218</v>
      </c>
      <c r="J1020" s="9">
        <v>374.80000000000018</v>
      </c>
      <c r="K1020" s="9">
        <v>271.199999999998</v>
      </c>
      <c r="M1020" s="67">
        <f t="shared" si="17"/>
        <v>1822.9999999999982</v>
      </c>
      <c r="O1020" t="s">
        <v>299</v>
      </c>
      <c r="S1020" s="225"/>
      <c r="T1020" s="63"/>
      <c r="U1020" s="349"/>
      <c r="V1020" s="63"/>
      <c r="W1020" s="63"/>
    </row>
    <row r="1021" spans="1:23" ht="15">
      <c r="A1021" s="28" t="s">
        <v>912</v>
      </c>
      <c r="B1021" s="278" t="s">
        <v>2065</v>
      </c>
      <c r="C1021" s="3"/>
      <c r="D1021" s="3"/>
      <c r="E1021" s="9" t="s">
        <v>280</v>
      </c>
      <c r="F1021" s="9" t="s">
        <v>280</v>
      </c>
      <c r="G1021" s="9" t="s">
        <v>280</v>
      </c>
      <c r="H1021" s="9" t="s">
        <v>280</v>
      </c>
      <c r="I1021" s="9" t="s">
        <v>280</v>
      </c>
      <c r="J1021" s="9" t="s">
        <v>280</v>
      </c>
      <c r="K1021" s="9">
        <v>139.29999999999836</v>
      </c>
      <c r="M1021" s="67">
        <f t="shared" si="17"/>
        <v>139.29999999999836</v>
      </c>
      <c r="S1021" s="278"/>
      <c r="T1021" s="63"/>
      <c r="U1021" s="349"/>
      <c r="V1021" s="63"/>
      <c r="W1021" s="63"/>
    </row>
    <row r="1022" spans="1:23" ht="15">
      <c r="A1022" s="28" t="s">
        <v>913</v>
      </c>
      <c r="B1022" s="63" t="s">
        <v>750</v>
      </c>
      <c r="E1022" s="9" t="s">
        <v>280</v>
      </c>
      <c r="F1022" s="9" t="s">
        <v>280</v>
      </c>
      <c r="G1022" s="9" t="s">
        <v>280</v>
      </c>
      <c r="H1022" s="9">
        <v>370.59999999999991</v>
      </c>
      <c r="I1022" s="9">
        <v>383.49999999999955</v>
      </c>
      <c r="J1022" s="9">
        <v>413.5</v>
      </c>
      <c r="K1022" s="9">
        <v>288.09999999999945</v>
      </c>
      <c r="M1022" s="67">
        <f t="shared" si="17"/>
        <v>1455.6999999999989</v>
      </c>
      <c r="S1022" s="278"/>
      <c r="T1022" s="63"/>
      <c r="U1022" s="349"/>
      <c r="V1022" s="63"/>
      <c r="W1022" s="63"/>
    </row>
    <row r="1023" spans="1:23" ht="15">
      <c r="A1023" s="28" t="s">
        <v>914</v>
      </c>
      <c r="B1023" s="63" t="s">
        <v>749</v>
      </c>
      <c r="E1023" s="9" t="s">
        <v>280</v>
      </c>
      <c r="F1023" s="9" t="s">
        <v>280</v>
      </c>
      <c r="G1023" s="9" t="s">
        <v>280</v>
      </c>
      <c r="H1023" s="9">
        <v>598.05000000000064</v>
      </c>
      <c r="I1023" s="9">
        <v>209.5</v>
      </c>
      <c r="J1023" s="217">
        <v>615.09999999999945</v>
      </c>
      <c r="K1023" s="9">
        <v>437.39999999999964</v>
      </c>
      <c r="M1023" s="67">
        <f t="shared" si="17"/>
        <v>1860.0499999999997</v>
      </c>
      <c r="O1023" t="s">
        <v>295</v>
      </c>
      <c r="S1023" s="28"/>
      <c r="T1023" s="63"/>
      <c r="U1023" s="349"/>
      <c r="V1023" s="63"/>
      <c r="W1023" s="63"/>
    </row>
    <row r="1024" spans="1:23" ht="15">
      <c r="A1024" s="28" t="s">
        <v>915</v>
      </c>
      <c r="B1024" s="278" t="s">
        <v>2067</v>
      </c>
      <c r="C1024" s="3"/>
      <c r="D1024" s="3"/>
      <c r="E1024" s="9" t="s">
        <v>280</v>
      </c>
      <c r="F1024" s="9" t="s">
        <v>280</v>
      </c>
      <c r="G1024" s="9" t="s">
        <v>280</v>
      </c>
      <c r="H1024" s="9" t="s">
        <v>280</v>
      </c>
      <c r="I1024" s="9" t="s">
        <v>280</v>
      </c>
      <c r="J1024" s="9" t="s">
        <v>280</v>
      </c>
      <c r="K1024" s="9">
        <v>39.000000000000455</v>
      </c>
      <c r="M1024" s="67">
        <f t="shared" si="17"/>
        <v>39.000000000000455</v>
      </c>
      <c r="S1024" s="225"/>
      <c r="T1024" s="63"/>
      <c r="U1024" s="349"/>
      <c r="V1024" s="63"/>
      <c r="W1024" s="63"/>
    </row>
    <row r="1025" spans="1:23" ht="15">
      <c r="A1025" s="28" t="s">
        <v>916</v>
      </c>
      <c r="B1025" s="229" t="s">
        <v>1653</v>
      </c>
      <c r="C1025" s="3"/>
      <c r="D1025" s="3"/>
      <c r="E1025" s="9" t="s">
        <v>280</v>
      </c>
      <c r="F1025" s="9" t="s">
        <v>280</v>
      </c>
      <c r="G1025" s="9" t="s">
        <v>280</v>
      </c>
      <c r="H1025" s="9" t="s">
        <v>280</v>
      </c>
      <c r="I1025" s="9">
        <v>303.90000000000009</v>
      </c>
      <c r="J1025" s="9" t="s">
        <v>280</v>
      </c>
      <c r="K1025" s="9" t="s">
        <v>280</v>
      </c>
      <c r="L1025" s="69"/>
      <c r="M1025" s="67">
        <f t="shared" si="17"/>
        <v>303.90000000000009</v>
      </c>
      <c r="S1025" s="63"/>
      <c r="T1025" s="63"/>
      <c r="U1025" s="349"/>
      <c r="V1025" s="63"/>
      <c r="W1025" s="63"/>
    </row>
    <row r="1026" spans="1:23" ht="15">
      <c r="A1026" s="28" t="s">
        <v>917</v>
      </c>
      <c r="B1026" s="63" t="s">
        <v>158</v>
      </c>
      <c r="E1026" s="9" t="s">
        <v>280</v>
      </c>
      <c r="F1026" s="9" t="s">
        <v>280</v>
      </c>
      <c r="G1026" s="9">
        <v>363.1</v>
      </c>
      <c r="H1026" s="9">
        <v>410.50000000000091</v>
      </c>
      <c r="I1026" s="9">
        <v>432.40000000000055</v>
      </c>
      <c r="J1026" s="9" t="s">
        <v>280</v>
      </c>
      <c r="K1026" s="9" t="s">
        <v>280</v>
      </c>
      <c r="L1026" s="69"/>
      <c r="M1026" s="67">
        <f t="shared" si="17"/>
        <v>1206.0000000000014</v>
      </c>
      <c r="S1026" s="63"/>
      <c r="T1026" s="63"/>
      <c r="U1026" s="349"/>
      <c r="V1026" s="63"/>
      <c r="W1026" s="63"/>
    </row>
    <row r="1027" spans="1:23" ht="15">
      <c r="A1027" s="28" t="s">
        <v>918</v>
      </c>
      <c r="B1027" s="278" t="s">
        <v>2172</v>
      </c>
      <c r="C1027" s="3"/>
      <c r="D1027" s="3"/>
      <c r="E1027" s="9" t="s">
        <v>280</v>
      </c>
      <c r="F1027" s="9" t="s">
        <v>280</v>
      </c>
      <c r="G1027" s="9" t="s">
        <v>280</v>
      </c>
      <c r="H1027" s="9" t="s">
        <v>280</v>
      </c>
      <c r="I1027" s="9" t="s">
        <v>280</v>
      </c>
      <c r="J1027" s="9" t="s">
        <v>280</v>
      </c>
      <c r="K1027" s="9">
        <v>192.59999999999854</v>
      </c>
      <c r="M1027" s="67">
        <f t="shared" si="17"/>
        <v>192.59999999999854</v>
      </c>
      <c r="S1027" s="278"/>
      <c r="T1027" s="63"/>
      <c r="U1027" s="349"/>
      <c r="V1027" s="63"/>
      <c r="W1027" s="63"/>
    </row>
    <row r="1028" spans="1:23" ht="15">
      <c r="A1028" s="28" t="s">
        <v>919</v>
      </c>
      <c r="B1028" s="28" t="s">
        <v>734</v>
      </c>
      <c r="E1028" s="9" t="s">
        <v>280</v>
      </c>
      <c r="F1028" s="9" t="s">
        <v>280</v>
      </c>
      <c r="G1028" s="9" t="s">
        <v>280</v>
      </c>
      <c r="H1028" s="9">
        <v>346.49999999999864</v>
      </c>
      <c r="I1028" s="9">
        <v>232.90000000000055</v>
      </c>
      <c r="J1028" s="9">
        <v>304.69999999999982</v>
      </c>
      <c r="K1028" s="9">
        <v>420.69999999999891</v>
      </c>
      <c r="M1028" s="67">
        <f t="shared" si="17"/>
        <v>1304.7999999999979</v>
      </c>
      <c r="S1028" s="225"/>
    </row>
    <row r="1029" spans="1:23" ht="15">
      <c r="A1029" s="28" t="s">
        <v>920</v>
      </c>
      <c r="B1029" s="278" t="s">
        <v>2044</v>
      </c>
      <c r="C1029" s="3"/>
      <c r="D1029" s="3"/>
      <c r="E1029" s="9" t="s">
        <v>280</v>
      </c>
      <c r="F1029" s="9" t="s">
        <v>280</v>
      </c>
      <c r="G1029" s="9" t="s">
        <v>280</v>
      </c>
      <c r="H1029" s="9" t="s">
        <v>280</v>
      </c>
      <c r="I1029" s="9" t="s">
        <v>280</v>
      </c>
      <c r="J1029" s="9" t="s">
        <v>280</v>
      </c>
      <c r="K1029" s="9">
        <v>105.94999999999982</v>
      </c>
      <c r="M1029" s="67">
        <f t="shared" si="17"/>
        <v>105.94999999999982</v>
      </c>
      <c r="S1029" s="225"/>
    </row>
    <row r="1030" spans="1:23" ht="15">
      <c r="A1030" s="28" t="s">
        <v>921</v>
      </c>
      <c r="B1030" s="278" t="s">
        <v>2017</v>
      </c>
      <c r="C1030" s="3"/>
      <c r="D1030" s="3"/>
      <c r="E1030" s="9" t="s">
        <v>280</v>
      </c>
      <c r="F1030" s="9" t="s">
        <v>280</v>
      </c>
      <c r="G1030" s="9" t="s">
        <v>280</v>
      </c>
      <c r="H1030" s="9" t="s">
        <v>280</v>
      </c>
      <c r="I1030" s="9" t="s">
        <v>280</v>
      </c>
      <c r="J1030" s="9">
        <v>443.59999999999991</v>
      </c>
      <c r="K1030" s="9">
        <v>216.19999999999891</v>
      </c>
      <c r="M1030" s="67">
        <f t="shared" si="17"/>
        <v>659.79999999999882</v>
      </c>
      <c r="S1030" s="63"/>
    </row>
    <row r="1031" spans="1:23" ht="15">
      <c r="A1031" s="28" t="s">
        <v>922</v>
      </c>
      <c r="B1031" s="63" t="s">
        <v>31</v>
      </c>
      <c r="E1031" s="9">
        <v>158</v>
      </c>
      <c r="F1031" s="9">
        <v>423</v>
      </c>
      <c r="G1031" s="9">
        <v>416.2</v>
      </c>
      <c r="H1031" s="217">
        <v>682.14999999999964</v>
      </c>
      <c r="I1031" s="9">
        <v>434.59999999999991</v>
      </c>
      <c r="J1031" s="9">
        <v>464.39999999999873</v>
      </c>
      <c r="K1031" s="9">
        <v>424</v>
      </c>
      <c r="M1031" s="67">
        <f t="shared" si="17"/>
        <v>3002.3499999999985</v>
      </c>
      <c r="O1031" t="s">
        <v>286</v>
      </c>
      <c r="S1031" s="63"/>
    </row>
    <row r="1032" spans="1:23" ht="15">
      <c r="A1032" s="28" t="s">
        <v>923</v>
      </c>
      <c r="B1032" s="63" t="s">
        <v>791</v>
      </c>
      <c r="E1032" s="9" t="s">
        <v>280</v>
      </c>
      <c r="F1032" s="9" t="s">
        <v>280</v>
      </c>
      <c r="G1032" s="9" t="s">
        <v>280</v>
      </c>
      <c r="H1032" s="9">
        <v>571.14999999999964</v>
      </c>
      <c r="I1032" s="217">
        <v>626.39999999999873</v>
      </c>
      <c r="J1032" s="9">
        <v>592.20000000000073</v>
      </c>
      <c r="K1032" s="9">
        <v>329.30000000000018</v>
      </c>
      <c r="M1032" s="67">
        <f t="shared" si="17"/>
        <v>2119.0499999999993</v>
      </c>
      <c r="O1032" t="s">
        <v>285</v>
      </c>
      <c r="S1032" s="225"/>
    </row>
    <row r="1033" spans="1:23" ht="15">
      <c r="A1033" s="28" t="s">
        <v>924</v>
      </c>
      <c r="B1033" s="63" t="s">
        <v>756</v>
      </c>
      <c r="E1033" s="9" t="s">
        <v>280</v>
      </c>
      <c r="F1033" s="9" t="s">
        <v>280</v>
      </c>
      <c r="G1033" s="9" t="s">
        <v>280</v>
      </c>
      <c r="H1033" s="9">
        <v>574.70000000000073</v>
      </c>
      <c r="I1033" s="9">
        <v>339.19999999999982</v>
      </c>
      <c r="J1033" s="9">
        <v>357.50000000000091</v>
      </c>
      <c r="K1033" s="9">
        <v>301.34999999999991</v>
      </c>
      <c r="M1033" s="67">
        <f t="shared" si="17"/>
        <v>1572.7500000000014</v>
      </c>
      <c r="S1033" s="82"/>
    </row>
    <row r="1034" spans="1:23" ht="15">
      <c r="A1034" s="28" t="s">
        <v>925</v>
      </c>
      <c r="B1034" s="63" t="s">
        <v>783</v>
      </c>
      <c r="E1034" s="9" t="s">
        <v>280</v>
      </c>
      <c r="F1034" s="9" t="s">
        <v>280</v>
      </c>
      <c r="G1034" s="9" t="s">
        <v>280</v>
      </c>
      <c r="H1034" s="9">
        <v>488.29999999999927</v>
      </c>
      <c r="I1034" s="9">
        <v>455.60000000000082</v>
      </c>
      <c r="J1034" s="9">
        <v>549.60000000000036</v>
      </c>
      <c r="K1034" s="9">
        <v>257.75000000000045</v>
      </c>
      <c r="M1034" s="67">
        <f t="shared" si="17"/>
        <v>1751.2500000000009</v>
      </c>
      <c r="S1034" s="63"/>
    </row>
    <row r="1035" spans="1:23" ht="15">
      <c r="A1035" s="28" t="s">
        <v>926</v>
      </c>
      <c r="B1035" s="63" t="s">
        <v>33</v>
      </c>
      <c r="E1035" s="214">
        <v>511</v>
      </c>
      <c r="F1035" s="9">
        <v>401</v>
      </c>
      <c r="G1035" s="9">
        <v>335</v>
      </c>
      <c r="H1035" s="214">
        <v>802.75</v>
      </c>
      <c r="I1035" s="9">
        <v>503.40000000000009</v>
      </c>
      <c r="J1035" s="9">
        <v>551.90000000000146</v>
      </c>
      <c r="K1035" s="9">
        <v>251.20000000000164</v>
      </c>
      <c r="M1035" s="67">
        <f t="shared" si="17"/>
        <v>3356.2500000000032</v>
      </c>
      <c r="O1035" t="s">
        <v>315</v>
      </c>
      <c r="R1035" s="3" t="s">
        <v>1769</v>
      </c>
      <c r="S1035" s="82"/>
    </row>
    <row r="1036" spans="1:23" ht="15">
      <c r="A1036" s="28" t="s">
        <v>927</v>
      </c>
      <c r="B1036" s="229" t="s">
        <v>1681</v>
      </c>
      <c r="C1036" s="3"/>
      <c r="D1036" s="3"/>
      <c r="E1036" s="9" t="s">
        <v>280</v>
      </c>
      <c r="F1036" s="9" t="s">
        <v>280</v>
      </c>
      <c r="G1036" s="9" t="s">
        <v>280</v>
      </c>
      <c r="H1036" s="9" t="s">
        <v>280</v>
      </c>
      <c r="I1036" s="9">
        <v>485.39999999999964</v>
      </c>
      <c r="J1036" s="9" t="s">
        <v>280</v>
      </c>
      <c r="K1036" s="9" t="s">
        <v>280</v>
      </c>
      <c r="L1036" s="69"/>
      <c r="M1036" s="67">
        <f t="shared" si="17"/>
        <v>485.39999999999964</v>
      </c>
      <c r="S1036" s="82"/>
    </row>
    <row r="1037" spans="1:23" ht="15">
      <c r="A1037" s="28" t="s">
        <v>928</v>
      </c>
      <c r="B1037" s="63" t="s">
        <v>35</v>
      </c>
      <c r="E1037" s="9">
        <v>257</v>
      </c>
      <c r="F1037" s="217">
        <v>554.5</v>
      </c>
      <c r="G1037" s="9">
        <v>281</v>
      </c>
      <c r="H1037" s="9">
        <v>293.69999999999982</v>
      </c>
      <c r="I1037" s="9">
        <v>353.29999999999973</v>
      </c>
      <c r="J1037" s="9" t="s">
        <v>280</v>
      </c>
      <c r="K1037" s="9" t="s">
        <v>280</v>
      </c>
      <c r="L1037" s="69"/>
      <c r="M1037" s="67">
        <f t="shared" si="17"/>
        <v>1739.4999999999995</v>
      </c>
      <c r="O1037" t="s">
        <v>295</v>
      </c>
      <c r="S1037" s="82"/>
    </row>
    <row r="1038" spans="1:23" ht="15">
      <c r="A1038" s="28" t="s">
        <v>929</v>
      </c>
      <c r="B1038" s="63" t="s">
        <v>37</v>
      </c>
      <c r="E1038" s="212">
        <v>424.3</v>
      </c>
      <c r="F1038" s="9">
        <v>505</v>
      </c>
      <c r="G1038" s="217">
        <v>442.1</v>
      </c>
      <c r="H1038" s="9">
        <v>471.40000000000055</v>
      </c>
      <c r="I1038" s="9">
        <v>313.50000000000045</v>
      </c>
      <c r="J1038" s="9">
        <v>462.90000000000146</v>
      </c>
      <c r="K1038" s="9">
        <v>297.90000000000055</v>
      </c>
      <c r="M1038" s="67">
        <f t="shared" si="17"/>
        <v>2917.1000000000031</v>
      </c>
      <c r="O1038" t="s">
        <v>321</v>
      </c>
      <c r="S1038" s="82"/>
    </row>
    <row r="1039" spans="1:23" ht="15">
      <c r="A1039" s="28" t="s">
        <v>930</v>
      </c>
      <c r="B1039" s="63" t="s">
        <v>143</v>
      </c>
      <c r="E1039" s="9" t="s">
        <v>280</v>
      </c>
      <c r="F1039" s="9">
        <v>492.9</v>
      </c>
      <c r="G1039" s="217">
        <v>454.3</v>
      </c>
      <c r="H1039" s="9">
        <v>462.50000000000045</v>
      </c>
      <c r="I1039" s="217">
        <v>621.40000000000055</v>
      </c>
      <c r="J1039" s="9">
        <v>454.19999999999982</v>
      </c>
      <c r="K1039" s="9">
        <v>435.60000000000036</v>
      </c>
      <c r="M1039" s="67">
        <f t="shared" si="17"/>
        <v>2920.9000000000015</v>
      </c>
      <c r="O1039" t="s">
        <v>300</v>
      </c>
      <c r="S1039" s="82"/>
    </row>
    <row r="1040" spans="1:23" ht="15">
      <c r="A1040" s="28" t="s">
        <v>931</v>
      </c>
      <c r="B1040" s="225" t="s">
        <v>1667</v>
      </c>
      <c r="C1040" s="3"/>
      <c r="D1040" s="3"/>
      <c r="E1040" s="9" t="s">
        <v>280</v>
      </c>
      <c r="F1040" s="9" t="s">
        <v>280</v>
      </c>
      <c r="G1040" s="9" t="s">
        <v>280</v>
      </c>
      <c r="H1040" s="9" t="s">
        <v>280</v>
      </c>
      <c r="I1040" s="214">
        <v>670.40000000000055</v>
      </c>
      <c r="J1040" s="217">
        <v>663.30000000000018</v>
      </c>
      <c r="K1040" s="217">
        <v>482.80000000000109</v>
      </c>
      <c r="M1040" s="67">
        <f t="shared" si="17"/>
        <v>1816.5000000000018</v>
      </c>
      <c r="O1040" t="s">
        <v>2582</v>
      </c>
      <c r="R1040" s="216" t="s">
        <v>1770</v>
      </c>
      <c r="S1040" s="82"/>
    </row>
    <row r="1041" spans="1:19" ht="15">
      <c r="A1041" s="28" t="s">
        <v>932</v>
      </c>
      <c r="B1041" s="63" t="s">
        <v>39</v>
      </c>
      <c r="E1041" s="9">
        <v>236.2</v>
      </c>
      <c r="F1041" s="9">
        <v>462</v>
      </c>
      <c r="G1041" s="9">
        <v>393</v>
      </c>
      <c r="H1041" s="9">
        <v>498.15000000000055</v>
      </c>
      <c r="I1041" s="9">
        <v>312.89999999999964</v>
      </c>
      <c r="J1041" s="9">
        <v>250.60000000000082</v>
      </c>
      <c r="K1041" s="9">
        <v>311.45000000000027</v>
      </c>
      <c r="M1041" s="67">
        <f t="shared" si="17"/>
        <v>2464.3000000000015</v>
      </c>
      <c r="S1041" s="82"/>
    </row>
    <row r="1042" spans="1:19" ht="15">
      <c r="A1042" s="28" t="s">
        <v>933</v>
      </c>
      <c r="B1042" s="278" t="s">
        <v>2045</v>
      </c>
      <c r="C1042" s="3"/>
      <c r="D1042" s="3"/>
      <c r="E1042" s="9" t="s">
        <v>280</v>
      </c>
      <c r="F1042" s="9" t="s">
        <v>280</v>
      </c>
      <c r="G1042" s="9" t="s">
        <v>280</v>
      </c>
      <c r="H1042" s="9" t="s">
        <v>280</v>
      </c>
      <c r="I1042" s="9" t="s">
        <v>280</v>
      </c>
      <c r="J1042" s="9" t="s">
        <v>280</v>
      </c>
      <c r="K1042" s="9">
        <v>331.80000000000109</v>
      </c>
      <c r="M1042" s="67">
        <f t="shared" si="17"/>
        <v>331.80000000000109</v>
      </c>
      <c r="S1042" s="82"/>
    </row>
    <row r="1043" spans="1:19" ht="15">
      <c r="A1043" s="28" t="s">
        <v>934</v>
      </c>
      <c r="B1043" s="63" t="s">
        <v>144</v>
      </c>
      <c r="E1043" s="9" t="s">
        <v>280</v>
      </c>
      <c r="F1043" s="9">
        <v>207.1</v>
      </c>
      <c r="G1043" s="9">
        <v>313.45</v>
      </c>
      <c r="H1043" s="9">
        <v>367.75000000000136</v>
      </c>
      <c r="I1043" s="217">
        <v>589.09999999999991</v>
      </c>
      <c r="J1043" s="213">
        <v>673.09999999999991</v>
      </c>
      <c r="K1043" s="9">
        <v>347.95000000000073</v>
      </c>
      <c r="M1043" s="67">
        <f t="shared" si="17"/>
        <v>2498.4500000000016</v>
      </c>
      <c r="O1043" t="s">
        <v>310</v>
      </c>
      <c r="S1043" s="82"/>
    </row>
    <row r="1044" spans="1:19" ht="15">
      <c r="A1044" s="28" t="s">
        <v>935</v>
      </c>
      <c r="B1044" s="229" t="s">
        <v>1664</v>
      </c>
      <c r="C1044" s="3"/>
      <c r="D1044" s="3"/>
      <c r="E1044" s="9" t="s">
        <v>280</v>
      </c>
      <c r="F1044" s="9" t="s">
        <v>280</v>
      </c>
      <c r="G1044" s="9" t="s">
        <v>280</v>
      </c>
      <c r="H1044" s="9" t="s">
        <v>280</v>
      </c>
      <c r="I1044" s="9">
        <v>464.89999999999964</v>
      </c>
      <c r="J1044" s="9">
        <v>575.19999999999891</v>
      </c>
      <c r="K1044" s="213">
        <v>563.20000000000073</v>
      </c>
      <c r="M1044" s="67">
        <f t="shared" si="17"/>
        <v>1603.2999999999993</v>
      </c>
      <c r="O1044" t="s">
        <v>284</v>
      </c>
      <c r="S1044" s="82"/>
    </row>
    <row r="1045" spans="1:19" ht="15">
      <c r="A1045" s="28" t="s">
        <v>936</v>
      </c>
      <c r="B1045" s="63" t="s">
        <v>155</v>
      </c>
      <c r="E1045" s="9" t="s">
        <v>280</v>
      </c>
      <c r="F1045" s="9" t="s">
        <v>280</v>
      </c>
      <c r="G1045" s="9">
        <v>255.5</v>
      </c>
      <c r="H1045" s="9">
        <v>268.599999999999</v>
      </c>
      <c r="I1045" s="9">
        <v>475.50000000000045</v>
      </c>
      <c r="J1045" s="9">
        <v>387.09999999999991</v>
      </c>
      <c r="K1045" s="9">
        <v>370.60000000000036</v>
      </c>
      <c r="M1045" s="67">
        <f t="shared" si="17"/>
        <v>1757.2999999999997</v>
      </c>
      <c r="S1045" s="82"/>
    </row>
    <row r="1046" spans="1:19" ht="15">
      <c r="A1046" s="28" t="s">
        <v>937</v>
      </c>
      <c r="B1046" s="229" t="s">
        <v>1663</v>
      </c>
      <c r="C1046" s="3"/>
      <c r="D1046" s="3"/>
      <c r="E1046" s="9" t="s">
        <v>280</v>
      </c>
      <c r="F1046" s="9" t="s">
        <v>280</v>
      </c>
      <c r="G1046" s="9" t="s">
        <v>280</v>
      </c>
      <c r="H1046" s="9" t="s">
        <v>280</v>
      </c>
      <c r="I1046" s="9">
        <v>61.100000000000364</v>
      </c>
      <c r="J1046" s="9" t="s">
        <v>280</v>
      </c>
      <c r="K1046" s="9" t="s">
        <v>280</v>
      </c>
      <c r="M1046" s="67">
        <f t="shared" si="17"/>
        <v>61.100000000000364</v>
      </c>
      <c r="S1046" s="82"/>
    </row>
    <row r="1047" spans="1:19" ht="15">
      <c r="A1047" s="28" t="s">
        <v>938</v>
      </c>
      <c r="B1047" s="63" t="s">
        <v>754</v>
      </c>
      <c r="E1047" s="9" t="s">
        <v>280</v>
      </c>
      <c r="F1047" s="9" t="s">
        <v>280</v>
      </c>
      <c r="G1047" s="9" t="s">
        <v>280</v>
      </c>
      <c r="H1047" s="9">
        <v>406.00000000000091</v>
      </c>
      <c r="I1047" s="9">
        <v>504.80000000000064</v>
      </c>
      <c r="J1047" s="9">
        <v>557.59999999999991</v>
      </c>
      <c r="K1047" s="9">
        <v>404.39999999999964</v>
      </c>
      <c r="M1047" s="67">
        <f t="shared" si="17"/>
        <v>1872.8000000000011</v>
      </c>
      <c r="S1047" s="82"/>
    </row>
    <row r="1048" spans="1:19" ht="15">
      <c r="A1048" s="28" t="s">
        <v>2517</v>
      </c>
      <c r="B1048" s="278" t="s">
        <v>2023</v>
      </c>
      <c r="C1048" s="3"/>
      <c r="D1048" s="3"/>
      <c r="E1048" s="9" t="s">
        <v>280</v>
      </c>
      <c r="F1048" s="9" t="s">
        <v>280</v>
      </c>
      <c r="G1048" s="9" t="s">
        <v>280</v>
      </c>
      <c r="H1048" s="9" t="s">
        <v>280</v>
      </c>
      <c r="I1048" s="9" t="s">
        <v>280</v>
      </c>
      <c r="J1048" s="9">
        <v>452.300000000002</v>
      </c>
      <c r="K1048" s="9">
        <v>295.44999999999891</v>
      </c>
      <c r="M1048" s="67">
        <f t="shared" si="17"/>
        <v>747.75000000000091</v>
      </c>
      <c r="S1048" s="82"/>
    </row>
    <row r="1049" spans="1:19" ht="15">
      <c r="A1049" s="28" t="s">
        <v>3346</v>
      </c>
      <c r="B1049" s="63" t="s">
        <v>3408</v>
      </c>
      <c r="C1049" s="3"/>
      <c r="D1049" s="3"/>
      <c r="E1049" s="9"/>
      <c r="F1049" s="9"/>
      <c r="G1049" s="9"/>
      <c r="H1049" s="9"/>
      <c r="I1049" s="9"/>
      <c r="J1049" s="9"/>
      <c r="K1049" s="9"/>
      <c r="M1049" s="67"/>
      <c r="S1049" s="82"/>
    </row>
    <row r="1050" spans="1:19" ht="15">
      <c r="A1050" s="28" t="s">
        <v>3347</v>
      </c>
      <c r="B1050" s="63" t="s">
        <v>3402</v>
      </c>
      <c r="C1050" s="3"/>
      <c r="D1050" s="3"/>
      <c r="E1050" s="9"/>
      <c r="F1050" s="9"/>
      <c r="G1050" s="9"/>
      <c r="H1050" s="9"/>
      <c r="I1050" s="9"/>
      <c r="J1050" s="9"/>
      <c r="K1050" s="9"/>
      <c r="M1050" s="67"/>
      <c r="S1050" s="82"/>
    </row>
    <row r="1051" spans="1:19" ht="15">
      <c r="A1051" s="28" t="s">
        <v>3348</v>
      </c>
      <c r="B1051" s="63" t="s">
        <v>3401</v>
      </c>
      <c r="C1051" s="3"/>
      <c r="D1051" s="3"/>
      <c r="E1051" s="9"/>
      <c r="F1051" s="9"/>
      <c r="G1051" s="9"/>
      <c r="H1051" s="9"/>
      <c r="I1051" s="9"/>
      <c r="J1051" s="9"/>
      <c r="K1051" s="9"/>
      <c r="M1051" s="67"/>
      <c r="S1051" s="82"/>
    </row>
    <row r="1052" spans="1:19" ht="15">
      <c r="A1052" s="28" t="s">
        <v>3349</v>
      </c>
      <c r="B1052" s="63" t="s">
        <v>3417</v>
      </c>
      <c r="C1052" s="3"/>
      <c r="D1052" s="3"/>
      <c r="E1052" s="9"/>
      <c r="F1052" s="9"/>
      <c r="G1052" s="9"/>
      <c r="H1052" s="9"/>
      <c r="I1052" s="9"/>
      <c r="J1052" s="9"/>
      <c r="K1052" s="9"/>
      <c r="M1052" s="67"/>
      <c r="S1052" s="82"/>
    </row>
    <row r="1053" spans="1:19" ht="15">
      <c r="A1053" s="28" t="s">
        <v>3350</v>
      </c>
      <c r="B1053" s="63" t="s">
        <v>3416</v>
      </c>
      <c r="C1053" s="3"/>
      <c r="D1053" s="3"/>
      <c r="E1053" s="9"/>
      <c r="F1053" s="9"/>
      <c r="G1053" s="9"/>
      <c r="H1053" s="9"/>
      <c r="I1053" s="9"/>
      <c r="J1053" s="9"/>
      <c r="K1053" s="9"/>
      <c r="M1053" s="67"/>
      <c r="S1053" s="82"/>
    </row>
    <row r="1054" spans="1:19" ht="15">
      <c r="A1054" s="28" t="s">
        <v>3351</v>
      </c>
      <c r="B1054" s="63" t="s">
        <v>3404</v>
      </c>
      <c r="C1054" s="3"/>
      <c r="D1054" s="3"/>
      <c r="E1054" s="9"/>
      <c r="F1054" s="9"/>
      <c r="G1054" s="9"/>
      <c r="H1054" s="9"/>
      <c r="I1054" s="9"/>
      <c r="J1054" s="9"/>
      <c r="K1054" s="9"/>
      <c r="M1054" s="67"/>
      <c r="S1054" s="82"/>
    </row>
    <row r="1055" spans="1:19" ht="15">
      <c r="A1055" s="28" t="s">
        <v>3352</v>
      </c>
      <c r="B1055" s="63" t="s">
        <v>3398</v>
      </c>
      <c r="C1055" s="3"/>
      <c r="D1055" s="3"/>
      <c r="E1055" s="9"/>
      <c r="F1055" s="9"/>
      <c r="G1055" s="9"/>
      <c r="H1055" s="9"/>
      <c r="I1055" s="9"/>
      <c r="J1055" s="9"/>
      <c r="K1055" s="9"/>
      <c r="M1055" s="67"/>
      <c r="S1055" s="82"/>
    </row>
    <row r="1056" spans="1:19" ht="15">
      <c r="A1056" s="28" t="s">
        <v>3353</v>
      </c>
      <c r="B1056" s="63" t="s">
        <v>3429</v>
      </c>
      <c r="C1056" s="3"/>
      <c r="D1056" s="3"/>
      <c r="E1056" s="9"/>
      <c r="F1056" s="9"/>
      <c r="G1056" s="9"/>
      <c r="H1056" s="9"/>
      <c r="I1056" s="9"/>
      <c r="J1056" s="9"/>
      <c r="K1056" s="9"/>
      <c r="M1056" s="67"/>
      <c r="S1056" s="82"/>
    </row>
    <row r="1057" spans="1:19" ht="15">
      <c r="A1057" s="28" t="s">
        <v>3354</v>
      </c>
      <c r="B1057" s="278" t="s">
        <v>3397</v>
      </c>
      <c r="C1057" s="3"/>
      <c r="D1057" s="3"/>
      <c r="E1057" s="9"/>
      <c r="F1057" s="9"/>
      <c r="G1057" s="9"/>
      <c r="H1057" s="9"/>
      <c r="I1057" s="9"/>
      <c r="J1057" s="9"/>
      <c r="K1057" s="9"/>
      <c r="M1057" s="67"/>
      <c r="S1057" s="82"/>
    </row>
    <row r="1058" spans="1:19" ht="15">
      <c r="A1058" s="28" t="s">
        <v>3355</v>
      </c>
      <c r="B1058" s="63" t="s">
        <v>3413</v>
      </c>
      <c r="C1058" s="3"/>
      <c r="D1058" s="3"/>
      <c r="E1058" s="9"/>
      <c r="F1058" s="9"/>
      <c r="G1058" s="9"/>
      <c r="H1058" s="9"/>
      <c r="I1058" s="9"/>
      <c r="J1058" s="9"/>
      <c r="K1058" s="9"/>
      <c r="M1058" s="67"/>
      <c r="S1058" s="82"/>
    </row>
    <row r="1059" spans="1:19" ht="15">
      <c r="A1059" s="28" t="s">
        <v>3356</v>
      </c>
      <c r="B1059" s="63" t="s">
        <v>3410</v>
      </c>
      <c r="C1059" s="3"/>
      <c r="D1059" s="3"/>
      <c r="E1059" s="9"/>
      <c r="F1059" s="9"/>
      <c r="G1059" s="9"/>
      <c r="H1059" s="9"/>
      <c r="I1059" s="9"/>
      <c r="J1059" s="9"/>
      <c r="K1059" s="9"/>
      <c r="M1059" s="67"/>
      <c r="S1059" s="82"/>
    </row>
    <row r="1060" spans="1:19" ht="15">
      <c r="A1060" s="28" t="s">
        <v>3357</v>
      </c>
      <c r="B1060" s="63" t="s">
        <v>3425</v>
      </c>
      <c r="C1060" s="3"/>
      <c r="D1060" s="3"/>
      <c r="E1060" s="9"/>
      <c r="F1060" s="9"/>
      <c r="G1060" s="9"/>
      <c r="H1060" s="9"/>
      <c r="I1060" s="9"/>
      <c r="J1060" s="9"/>
      <c r="K1060" s="9"/>
      <c r="M1060" s="67"/>
      <c r="S1060" s="82"/>
    </row>
    <row r="1061" spans="1:19" ht="15">
      <c r="A1061" s="28" t="s">
        <v>3358</v>
      </c>
      <c r="B1061" s="63" t="s">
        <v>180</v>
      </c>
      <c r="C1061" s="3"/>
      <c r="D1061" s="3"/>
      <c r="E1061" s="9"/>
      <c r="F1061" s="9"/>
      <c r="G1061" s="9"/>
      <c r="H1061" s="9"/>
      <c r="I1061" s="9"/>
      <c r="J1061" s="9"/>
      <c r="K1061" s="9"/>
      <c r="M1061" s="67"/>
      <c r="S1061" s="82"/>
    </row>
    <row r="1062" spans="1:19" ht="15">
      <c r="A1062" s="28" t="s">
        <v>3359</v>
      </c>
      <c r="B1062" s="63" t="s">
        <v>3426</v>
      </c>
      <c r="C1062" s="3"/>
      <c r="D1062" s="3"/>
      <c r="E1062" s="9"/>
      <c r="F1062" s="9"/>
      <c r="G1062" s="9"/>
      <c r="H1062" s="9"/>
      <c r="I1062" s="9"/>
      <c r="J1062" s="9"/>
      <c r="K1062" s="9"/>
      <c r="M1062" s="67"/>
      <c r="S1062" s="82"/>
    </row>
    <row r="1063" spans="1:19" ht="15">
      <c r="A1063" s="28" t="s">
        <v>3360</v>
      </c>
      <c r="B1063" s="63" t="s">
        <v>3405</v>
      </c>
      <c r="C1063" s="3"/>
      <c r="D1063" s="3"/>
      <c r="E1063" s="9"/>
      <c r="F1063" s="9"/>
      <c r="G1063" s="9"/>
      <c r="H1063" s="9"/>
      <c r="I1063" s="9"/>
      <c r="J1063" s="9"/>
      <c r="K1063" s="9"/>
      <c r="M1063" s="67"/>
      <c r="S1063" s="82"/>
    </row>
    <row r="1064" spans="1:19" ht="15">
      <c r="A1064" s="28" t="s">
        <v>3361</v>
      </c>
      <c r="B1064" s="63" t="s">
        <v>3399</v>
      </c>
      <c r="C1064" s="3"/>
      <c r="D1064" s="3"/>
      <c r="E1064" s="9"/>
      <c r="F1064" s="9"/>
      <c r="G1064" s="9"/>
      <c r="H1064" s="9"/>
      <c r="I1064" s="9"/>
      <c r="J1064" s="9"/>
      <c r="K1064" s="9"/>
      <c r="M1064" s="67"/>
      <c r="S1064" s="82"/>
    </row>
    <row r="1065" spans="1:19" ht="15">
      <c r="A1065" s="28" t="s">
        <v>3362</v>
      </c>
      <c r="B1065" s="63" t="s">
        <v>3406</v>
      </c>
      <c r="C1065" s="3"/>
      <c r="D1065" s="3"/>
      <c r="E1065" s="9"/>
      <c r="F1065" s="9"/>
      <c r="G1065" s="9"/>
      <c r="H1065" s="9"/>
      <c r="I1065" s="9"/>
      <c r="J1065" s="9"/>
      <c r="K1065" s="9"/>
      <c r="M1065" s="67"/>
      <c r="S1065" s="82"/>
    </row>
    <row r="1066" spans="1:19" ht="15">
      <c r="A1066" s="28" t="s">
        <v>3363</v>
      </c>
      <c r="B1066" s="63" t="s">
        <v>3403</v>
      </c>
      <c r="C1066" s="3"/>
      <c r="D1066" s="3"/>
      <c r="E1066" s="9"/>
      <c r="F1066" s="9"/>
      <c r="G1066" s="9"/>
      <c r="H1066" s="9"/>
      <c r="I1066" s="9"/>
      <c r="J1066" s="9"/>
      <c r="K1066" s="9"/>
      <c r="M1066" s="67"/>
      <c r="S1066" s="82"/>
    </row>
    <row r="1067" spans="1:19" ht="15">
      <c r="A1067" s="28" t="s">
        <v>3364</v>
      </c>
      <c r="B1067" s="63" t="s">
        <v>3414</v>
      </c>
      <c r="C1067" s="3"/>
      <c r="D1067" s="3"/>
      <c r="E1067" s="9"/>
      <c r="F1067" s="9"/>
      <c r="G1067" s="9"/>
      <c r="H1067" s="9"/>
      <c r="I1067" s="9"/>
      <c r="J1067" s="9"/>
      <c r="K1067" s="9"/>
      <c r="M1067" s="67"/>
      <c r="S1067" s="82"/>
    </row>
    <row r="1068" spans="1:19" ht="15">
      <c r="A1068" s="28" t="s">
        <v>3365</v>
      </c>
      <c r="B1068" s="63" t="s">
        <v>3409</v>
      </c>
      <c r="C1068" s="3"/>
      <c r="D1068" s="3"/>
      <c r="E1068" s="9"/>
      <c r="F1068" s="9"/>
      <c r="G1068" s="9"/>
      <c r="H1068" s="9"/>
      <c r="I1068" s="9"/>
      <c r="J1068" s="9"/>
      <c r="K1068" s="9"/>
      <c r="M1068" s="67"/>
      <c r="S1068" s="82"/>
    </row>
    <row r="1069" spans="1:19" ht="15">
      <c r="A1069" s="28" t="s">
        <v>3366</v>
      </c>
      <c r="B1069" s="278" t="s">
        <v>3396</v>
      </c>
      <c r="C1069" s="3"/>
      <c r="D1069" s="3"/>
      <c r="E1069" s="9"/>
      <c r="F1069" s="9"/>
      <c r="G1069" s="9"/>
      <c r="H1069" s="9"/>
      <c r="I1069" s="9"/>
      <c r="J1069" s="9"/>
      <c r="K1069" s="9"/>
      <c r="M1069" s="67"/>
      <c r="S1069" s="82"/>
    </row>
    <row r="1070" spans="1:19" ht="15">
      <c r="A1070" s="28" t="s">
        <v>3367</v>
      </c>
      <c r="B1070" s="63" t="s">
        <v>3411</v>
      </c>
      <c r="C1070" s="3"/>
      <c r="D1070" s="3"/>
      <c r="E1070" s="9"/>
      <c r="F1070" s="9"/>
      <c r="G1070" s="9"/>
      <c r="H1070" s="9"/>
      <c r="I1070" s="9"/>
      <c r="J1070" s="9"/>
      <c r="K1070" s="9"/>
      <c r="M1070" s="67"/>
      <c r="S1070" s="82"/>
    </row>
    <row r="1071" spans="1:19" ht="15">
      <c r="A1071" s="28" t="s">
        <v>3368</v>
      </c>
      <c r="B1071" s="63" t="s">
        <v>3430</v>
      </c>
      <c r="C1071" s="3"/>
      <c r="D1071" s="3"/>
      <c r="E1071" s="9"/>
      <c r="F1071" s="9"/>
      <c r="G1071" s="9"/>
      <c r="H1071" s="9"/>
      <c r="I1071" s="9"/>
      <c r="J1071" s="9"/>
      <c r="K1071" s="9"/>
      <c r="M1071" s="67"/>
      <c r="S1071" s="82"/>
    </row>
    <row r="1072" spans="1:19" ht="15">
      <c r="A1072" s="28" t="s">
        <v>3369</v>
      </c>
      <c r="B1072" s="63" t="s">
        <v>3400</v>
      </c>
      <c r="C1072" s="3"/>
      <c r="D1072" s="3"/>
      <c r="E1072" s="9"/>
      <c r="F1072" s="9"/>
      <c r="G1072" s="9"/>
      <c r="H1072" s="9"/>
      <c r="I1072" s="9"/>
      <c r="J1072" s="9"/>
      <c r="K1072" s="9"/>
      <c r="M1072" s="67"/>
      <c r="S1072" s="82"/>
    </row>
    <row r="1073" spans="1:23" ht="15">
      <c r="A1073" s="28" t="s">
        <v>4163</v>
      </c>
      <c r="B1073" s="63" t="s">
        <v>3407</v>
      </c>
      <c r="C1073" s="3"/>
      <c r="D1073" s="3"/>
      <c r="E1073" s="9"/>
      <c r="F1073" s="9"/>
      <c r="G1073" s="9"/>
      <c r="H1073" s="9"/>
      <c r="I1073" s="9"/>
      <c r="J1073" s="9"/>
      <c r="K1073" s="9"/>
      <c r="M1073" s="67"/>
      <c r="S1073" s="82"/>
    </row>
    <row r="1074" spans="1:23" ht="15">
      <c r="A1074" s="28" t="s">
        <v>4164</v>
      </c>
      <c r="B1074" s="63" t="s">
        <v>3428</v>
      </c>
      <c r="C1074" s="3"/>
      <c r="D1074" s="3"/>
      <c r="E1074" s="9"/>
      <c r="F1074" s="9"/>
      <c r="G1074" s="9"/>
      <c r="H1074" s="9"/>
      <c r="I1074" s="9"/>
      <c r="J1074" s="9"/>
      <c r="K1074" s="9"/>
      <c r="M1074" s="67"/>
      <c r="S1074" s="82"/>
    </row>
    <row r="1075" spans="1:23" ht="15">
      <c r="A1075" s="28" t="s">
        <v>4165</v>
      </c>
      <c r="B1075" s="63" t="s">
        <v>3412</v>
      </c>
      <c r="C1075" s="3"/>
      <c r="D1075" s="3"/>
      <c r="E1075" s="9"/>
      <c r="F1075" s="9"/>
      <c r="G1075" s="9"/>
      <c r="H1075" s="9"/>
      <c r="I1075" s="9"/>
      <c r="J1075" s="9"/>
      <c r="K1075" s="9"/>
      <c r="M1075" s="67"/>
      <c r="S1075" s="82"/>
    </row>
    <row r="1076" spans="1:23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3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3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3" ht="25.5">
      <c r="A1079" s="23" t="s">
        <v>872</v>
      </c>
      <c r="L1079" s="69"/>
    </row>
    <row r="1080" spans="1:23">
      <c r="L1080" s="69"/>
    </row>
    <row r="1081" spans="1:23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9"/>
      <c r="M1081" s="70" t="s">
        <v>40</v>
      </c>
      <c r="S1081" s="9"/>
      <c r="T1081" s="9"/>
      <c r="U1081" s="9"/>
    </row>
    <row r="1082" spans="1:23" ht="15">
      <c r="A1082" s="28" t="s">
        <v>0</v>
      </c>
      <c r="B1082" s="63" t="s">
        <v>153</v>
      </c>
      <c r="E1082" s="9" t="s">
        <v>280</v>
      </c>
      <c r="F1082" s="9" t="s">
        <v>280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M1082" s="67">
        <f t="shared" ref="M1082:M1113" si="18">SUM(E1082:K1082)</f>
        <v>2022.7000000000007</v>
      </c>
      <c r="O1082" t="s">
        <v>2592</v>
      </c>
      <c r="R1082" s="3" t="s">
        <v>1772</v>
      </c>
      <c r="S1082" s="278"/>
      <c r="T1082" s="63"/>
      <c r="U1082" s="349"/>
      <c r="V1082" s="63"/>
      <c r="W1082" s="63"/>
    </row>
    <row r="1083" spans="1:23" ht="15">
      <c r="A1083" s="28" t="s">
        <v>2</v>
      </c>
      <c r="B1083" s="63" t="s">
        <v>758</v>
      </c>
      <c r="E1083" s="9" t="s">
        <v>280</v>
      </c>
      <c r="F1083" s="9" t="s">
        <v>280</v>
      </c>
      <c r="G1083" s="9" t="s">
        <v>280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M1083" s="67">
        <f t="shared" si="18"/>
        <v>1958.2999999999984</v>
      </c>
      <c r="O1083" t="s">
        <v>2589</v>
      </c>
      <c r="R1083" s="216" t="s">
        <v>2590</v>
      </c>
      <c r="S1083" s="225"/>
      <c r="T1083" s="63"/>
      <c r="U1083" s="349"/>
      <c r="V1083" s="63"/>
      <c r="W1083" s="63"/>
    </row>
    <row r="1084" spans="1:23" ht="15">
      <c r="A1084" s="28" t="s">
        <v>3</v>
      </c>
      <c r="B1084" s="63" t="s">
        <v>747</v>
      </c>
      <c r="E1084" s="9" t="s">
        <v>280</v>
      </c>
      <c r="F1084" s="9" t="s">
        <v>280</v>
      </c>
      <c r="G1084" s="9" t="s">
        <v>280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M1084" s="67">
        <f t="shared" si="18"/>
        <v>1713.4999999999973</v>
      </c>
      <c r="O1084" t="s">
        <v>284</v>
      </c>
      <c r="S1084" s="63"/>
      <c r="T1084" s="63"/>
      <c r="U1084" s="350"/>
      <c r="V1084" s="63"/>
      <c r="W1084" s="63"/>
    </row>
    <row r="1085" spans="1:23" ht="15">
      <c r="A1085" s="28" t="s">
        <v>5</v>
      </c>
      <c r="B1085" s="63" t="s">
        <v>33</v>
      </c>
      <c r="E1085" s="217">
        <v>146.89999999999964</v>
      </c>
      <c r="F1085" s="9">
        <v>10.5</v>
      </c>
      <c r="G1085" s="217">
        <v>36.299999999999727</v>
      </c>
      <c r="H1085" s="9">
        <v>458.99999999999909</v>
      </c>
      <c r="I1085" s="9">
        <v>112.49999999999636</v>
      </c>
      <c r="J1085" s="217">
        <v>521.60000000000127</v>
      </c>
      <c r="K1085" s="9">
        <v>388.90000000000146</v>
      </c>
      <c r="M1085" s="67">
        <f t="shared" si="18"/>
        <v>1675.6999999999975</v>
      </c>
      <c r="O1085" t="s">
        <v>2482</v>
      </c>
      <c r="S1085" s="278"/>
      <c r="T1085" s="63"/>
      <c r="U1085" s="349"/>
      <c r="V1085" s="63"/>
      <c r="W1085" s="63"/>
    </row>
    <row r="1086" spans="1:23" ht="15">
      <c r="A1086" s="28" t="s">
        <v>7</v>
      </c>
      <c r="B1086" s="63" t="s">
        <v>13</v>
      </c>
      <c r="E1086" s="9">
        <v>108.90000000000055</v>
      </c>
      <c r="F1086" s="217">
        <v>62.400000000001455</v>
      </c>
      <c r="G1086" s="64" t="s">
        <v>281</v>
      </c>
      <c r="H1086" s="217">
        <v>565.39999999999691</v>
      </c>
      <c r="I1086" s="217">
        <v>197.50000000000546</v>
      </c>
      <c r="J1086" s="9">
        <v>186.39999999999964</v>
      </c>
      <c r="K1086" s="9">
        <v>482.49999999999909</v>
      </c>
      <c r="M1086" s="67">
        <f t="shared" si="18"/>
        <v>1603.1000000000031</v>
      </c>
      <c r="O1086" t="s">
        <v>1850</v>
      </c>
      <c r="R1086" s="218"/>
      <c r="S1086" s="225"/>
      <c r="T1086" s="63"/>
      <c r="U1086" s="349"/>
      <c r="V1086" s="63"/>
      <c r="W1086" s="63"/>
    </row>
    <row r="1087" spans="1:23" ht="15">
      <c r="A1087" s="28" t="s">
        <v>8</v>
      </c>
      <c r="B1087" s="63" t="s">
        <v>25</v>
      </c>
      <c r="E1087" s="9">
        <v>84.449999999998909</v>
      </c>
      <c r="F1087" s="9">
        <v>10.500000000000909</v>
      </c>
      <c r="G1087" s="64" t="s">
        <v>281</v>
      </c>
      <c r="H1087" s="9">
        <v>564.20000000000073</v>
      </c>
      <c r="I1087" s="9">
        <v>3.8999999999978172</v>
      </c>
      <c r="J1087" s="9">
        <v>394.19999999999709</v>
      </c>
      <c r="K1087" s="217">
        <v>534.09999999999945</v>
      </c>
      <c r="M1087" s="67">
        <f t="shared" si="18"/>
        <v>1591.3499999999949</v>
      </c>
      <c r="O1087" t="s">
        <v>294</v>
      </c>
      <c r="S1087" s="225"/>
      <c r="T1087" s="63"/>
      <c r="U1087" s="349"/>
      <c r="V1087" s="63"/>
      <c r="W1087" s="63"/>
    </row>
    <row r="1088" spans="1:23" ht="15">
      <c r="A1088" s="28" t="s">
        <v>10</v>
      </c>
      <c r="B1088" s="63" t="s">
        <v>142</v>
      </c>
      <c r="E1088" s="9" t="s">
        <v>280</v>
      </c>
      <c r="F1088" s="9">
        <v>13.099999999998545</v>
      </c>
      <c r="G1088" s="217">
        <v>28.000000000000909</v>
      </c>
      <c r="H1088" s="213">
        <v>644.30000000000109</v>
      </c>
      <c r="I1088" s="9">
        <v>170.19999999999891</v>
      </c>
      <c r="J1088" s="9">
        <v>403.40000000000055</v>
      </c>
      <c r="K1088" s="9">
        <v>242.40000000000055</v>
      </c>
      <c r="M1088" s="67">
        <f t="shared" si="18"/>
        <v>1501.4000000000005</v>
      </c>
      <c r="O1088" t="s">
        <v>310</v>
      </c>
      <c r="S1088" s="278"/>
      <c r="T1088" s="63"/>
      <c r="U1088" s="349"/>
      <c r="V1088" s="63"/>
      <c r="W1088" s="63"/>
    </row>
    <row r="1089" spans="1:23" ht="15">
      <c r="A1089" s="28" t="s">
        <v>12</v>
      </c>
      <c r="B1089" s="63" t="s">
        <v>155</v>
      </c>
      <c r="E1089" s="9" t="s">
        <v>280</v>
      </c>
      <c r="F1089" s="9" t="s">
        <v>280</v>
      </c>
      <c r="G1089" s="213">
        <v>56.000000000000455</v>
      </c>
      <c r="H1089" s="217">
        <v>638.49999999999909</v>
      </c>
      <c r="I1089" s="64" t="s">
        <v>281</v>
      </c>
      <c r="J1089" s="9">
        <v>291.09999999999945</v>
      </c>
      <c r="K1089" s="9">
        <v>514.30000000000018</v>
      </c>
      <c r="M1089" s="67">
        <f t="shared" si="18"/>
        <v>1499.8999999999992</v>
      </c>
      <c r="O1089" t="s">
        <v>354</v>
      </c>
      <c r="S1089" s="278"/>
      <c r="T1089" s="63"/>
      <c r="U1089" s="349"/>
      <c r="V1089" s="63"/>
      <c r="W1089" s="63"/>
    </row>
    <row r="1090" spans="1:23" ht="15">
      <c r="A1090" s="28" t="s">
        <v>14</v>
      </c>
      <c r="B1090" s="63" t="s">
        <v>791</v>
      </c>
      <c r="E1090" s="9" t="s">
        <v>280</v>
      </c>
      <c r="F1090" s="9" t="s">
        <v>280</v>
      </c>
      <c r="G1090" s="9" t="s">
        <v>280</v>
      </c>
      <c r="H1090" s="212">
        <v>655.80000000000018</v>
      </c>
      <c r="I1090" s="9">
        <v>45.400000000003274</v>
      </c>
      <c r="J1090" s="9">
        <v>333.60000000000036</v>
      </c>
      <c r="K1090" s="9">
        <v>427.90000000000055</v>
      </c>
      <c r="M1090" s="67">
        <f t="shared" si="18"/>
        <v>1462.7000000000044</v>
      </c>
      <c r="O1090" t="s">
        <v>302</v>
      </c>
      <c r="S1090" s="278"/>
      <c r="T1090" s="63"/>
      <c r="U1090" s="349"/>
      <c r="V1090" s="63"/>
      <c r="W1090" s="63"/>
    </row>
    <row r="1091" spans="1:23" ht="15">
      <c r="A1091" s="28" t="s">
        <v>16</v>
      </c>
      <c r="B1091" s="63" t="s">
        <v>39</v>
      </c>
      <c r="E1091" s="9">
        <v>101.39999999999873</v>
      </c>
      <c r="F1091" s="9">
        <v>10.499999999998181</v>
      </c>
      <c r="G1091" s="64" t="s">
        <v>281</v>
      </c>
      <c r="H1091" s="217">
        <v>605.69999999999982</v>
      </c>
      <c r="I1091" s="9">
        <v>110.50000000000182</v>
      </c>
      <c r="J1091" s="9">
        <v>419.10000000000036</v>
      </c>
      <c r="K1091" s="9">
        <v>169.5</v>
      </c>
      <c r="M1091" s="67">
        <f t="shared" si="18"/>
        <v>1416.6999999999989</v>
      </c>
      <c r="O1091" t="s">
        <v>318</v>
      </c>
      <c r="S1091" s="225"/>
      <c r="T1091" s="63"/>
      <c r="U1091" s="350"/>
      <c r="V1091" s="63"/>
      <c r="W1091" s="63"/>
    </row>
    <row r="1092" spans="1:23" ht="15">
      <c r="A1092" s="28" t="s">
        <v>18</v>
      </c>
      <c r="B1092" s="63" t="s">
        <v>783</v>
      </c>
      <c r="E1092" s="9" t="s">
        <v>280</v>
      </c>
      <c r="F1092" s="9" t="s">
        <v>280</v>
      </c>
      <c r="G1092" s="9" t="s">
        <v>280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M1092" s="67">
        <f t="shared" si="18"/>
        <v>1404.2000000000003</v>
      </c>
      <c r="O1092" t="s">
        <v>283</v>
      </c>
      <c r="R1092" s="216" t="s">
        <v>1771</v>
      </c>
      <c r="S1092" s="63"/>
      <c r="T1092" s="63"/>
      <c r="U1092" s="349"/>
      <c r="V1092" s="63"/>
      <c r="W1092" s="63"/>
    </row>
    <row r="1093" spans="1:23" ht="15">
      <c r="A1093" s="28" t="s">
        <v>20</v>
      </c>
      <c r="B1093" s="63" t="s">
        <v>763</v>
      </c>
      <c r="E1093" s="9" t="s">
        <v>280</v>
      </c>
      <c r="F1093" s="9" t="s">
        <v>280</v>
      </c>
      <c r="G1093" s="9" t="s">
        <v>280</v>
      </c>
      <c r="H1093" s="217">
        <v>585.60000000000127</v>
      </c>
      <c r="I1093" s="64" t="s">
        <v>281</v>
      </c>
      <c r="J1093" s="9">
        <v>323.80000000000018</v>
      </c>
      <c r="K1093" s="9">
        <v>486.99999999999909</v>
      </c>
      <c r="M1093" s="67">
        <f t="shared" si="18"/>
        <v>1396.4000000000005</v>
      </c>
      <c r="O1093" t="s">
        <v>289</v>
      </c>
      <c r="S1093" s="278"/>
      <c r="T1093" s="63"/>
      <c r="U1093" s="349"/>
      <c r="V1093" s="63"/>
      <c r="W1093" s="63"/>
    </row>
    <row r="1094" spans="1:23" ht="15">
      <c r="A1094" s="28" t="s">
        <v>22</v>
      </c>
      <c r="B1094" s="63" t="s">
        <v>156</v>
      </c>
      <c r="E1094" s="9" t="s">
        <v>280</v>
      </c>
      <c r="F1094" s="9" t="s">
        <v>280</v>
      </c>
      <c r="G1094" s="64" t="s">
        <v>281</v>
      </c>
      <c r="H1094" s="9">
        <v>362.39999999999782</v>
      </c>
      <c r="I1094" s="9">
        <v>29.700000000004366</v>
      </c>
      <c r="J1094" s="214">
        <v>654.10000000000082</v>
      </c>
      <c r="K1094" s="9">
        <v>348.50000000000136</v>
      </c>
      <c r="M1094" s="67">
        <f t="shared" si="18"/>
        <v>1394.7000000000044</v>
      </c>
      <c r="O1094" t="s">
        <v>283</v>
      </c>
      <c r="R1094" s="216" t="s">
        <v>1771</v>
      </c>
      <c r="S1094" s="63"/>
      <c r="T1094" s="63"/>
      <c r="U1094" s="349"/>
      <c r="V1094" s="63"/>
      <c r="W1094" s="63"/>
    </row>
    <row r="1095" spans="1:23" ht="15">
      <c r="A1095" s="28" t="s">
        <v>24</v>
      </c>
      <c r="B1095" s="229" t="s">
        <v>1661</v>
      </c>
      <c r="C1095" s="3"/>
      <c r="D1095" s="3"/>
      <c r="E1095" s="9" t="s">
        <v>280</v>
      </c>
      <c r="F1095" s="9" t="s">
        <v>280</v>
      </c>
      <c r="G1095" s="9" t="s">
        <v>280</v>
      </c>
      <c r="H1095" s="9" t="s">
        <v>280</v>
      </c>
      <c r="I1095" s="217">
        <v>238.80000000000291</v>
      </c>
      <c r="J1095" s="217">
        <v>507.29999999999836</v>
      </c>
      <c r="K1095" s="217">
        <v>568.00000000000182</v>
      </c>
      <c r="M1095" s="67">
        <f t="shared" si="18"/>
        <v>1314.1000000000031</v>
      </c>
      <c r="O1095" t="s">
        <v>2591</v>
      </c>
      <c r="S1095" s="278"/>
      <c r="T1095" s="63"/>
      <c r="U1095" s="350"/>
      <c r="V1095" s="63"/>
      <c r="W1095" s="63"/>
    </row>
    <row r="1096" spans="1:23" ht="15">
      <c r="A1096" s="28" t="s">
        <v>26</v>
      </c>
      <c r="B1096" s="63" t="s">
        <v>37</v>
      </c>
      <c r="E1096" s="213">
        <v>200.75</v>
      </c>
      <c r="F1096" s="9">
        <v>10.499999999999091</v>
      </c>
      <c r="G1096" s="64" t="s">
        <v>281</v>
      </c>
      <c r="H1096" s="9">
        <v>379.80000000000064</v>
      </c>
      <c r="I1096" s="9">
        <v>69.900000000003274</v>
      </c>
      <c r="J1096" s="9">
        <v>380.20000000000073</v>
      </c>
      <c r="K1096" s="9">
        <v>248.19999999999982</v>
      </c>
      <c r="M1096" s="67">
        <f t="shared" si="18"/>
        <v>1289.3500000000035</v>
      </c>
      <c r="O1096" t="s">
        <v>284</v>
      </c>
      <c r="S1096" s="63"/>
      <c r="T1096" s="63"/>
      <c r="U1096" s="349"/>
      <c r="V1096" s="63"/>
      <c r="W1096" s="63"/>
    </row>
    <row r="1097" spans="1:23" ht="15">
      <c r="A1097" s="28" t="s">
        <v>28</v>
      </c>
      <c r="B1097" s="229" t="s">
        <v>1658</v>
      </c>
      <c r="C1097" s="3"/>
      <c r="D1097" s="3"/>
      <c r="E1097" s="9" t="s">
        <v>280</v>
      </c>
      <c r="F1097" s="9" t="s">
        <v>280</v>
      </c>
      <c r="G1097" s="9" t="s">
        <v>280</v>
      </c>
      <c r="H1097" s="9" t="s">
        <v>280</v>
      </c>
      <c r="I1097" s="217">
        <v>227.19999999999527</v>
      </c>
      <c r="J1097" s="9">
        <v>416.09999999999945</v>
      </c>
      <c r="K1097" s="213">
        <v>572.69999999999982</v>
      </c>
      <c r="M1097" s="67">
        <f t="shared" si="18"/>
        <v>1215.9999999999945</v>
      </c>
      <c r="O1097" t="s">
        <v>293</v>
      </c>
      <c r="S1097" s="278"/>
      <c r="T1097" s="63"/>
      <c r="U1097" s="350"/>
      <c r="V1097" s="63"/>
      <c r="W1097" s="63"/>
    </row>
    <row r="1098" spans="1:23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M1098" s="67">
        <f t="shared" si="18"/>
        <v>1192.6999999999989</v>
      </c>
      <c r="O1098" t="s">
        <v>288</v>
      </c>
      <c r="R1098" s="63"/>
      <c r="S1098" s="63"/>
      <c r="T1098" s="63"/>
      <c r="U1098" s="349"/>
      <c r="V1098" s="63"/>
      <c r="W1098" s="63"/>
    </row>
    <row r="1099" spans="1:23" ht="15">
      <c r="A1099" s="28" t="s">
        <v>32</v>
      </c>
      <c r="B1099" s="63" t="s">
        <v>27</v>
      </c>
      <c r="E1099" s="9">
        <v>89.849999999997635</v>
      </c>
      <c r="F1099" s="9">
        <v>20.300000000000182</v>
      </c>
      <c r="G1099" s="64" t="s">
        <v>281</v>
      </c>
      <c r="H1099" s="9">
        <v>406.59999999999945</v>
      </c>
      <c r="I1099" s="9">
        <v>26.399999999999636</v>
      </c>
      <c r="J1099" s="9">
        <v>258.99999999999818</v>
      </c>
      <c r="K1099" s="9">
        <v>374.99999999999818</v>
      </c>
      <c r="M1099" s="67">
        <f t="shared" si="18"/>
        <v>1177.1499999999933</v>
      </c>
      <c r="S1099" s="278"/>
      <c r="T1099" s="63"/>
      <c r="U1099" s="349"/>
      <c r="V1099" s="63"/>
      <c r="W1099" s="63"/>
    </row>
    <row r="1100" spans="1:23" ht="15">
      <c r="A1100" s="28" t="s">
        <v>34</v>
      </c>
      <c r="B1100" s="63" t="s">
        <v>801</v>
      </c>
      <c r="E1100" s="9" t="s">
        <v>280</v>
      </c>
      <c r="F1100" s="9" t="s">
        <v>280</v>
      </c>
      <c r="G1100" s="9" t="s">
        <v>280</v>
      </c>
      <c r="H1100" s="217">
        <v>641.09999999999945</v>
      </c>
      <c r="I1100" s="9">
        <v>178.5</v>
      </c>
      <c r="J1100" s="9">
        <v>321.49999999999909</v>
      </c>
      <c r="K1100" s="9">
        <v>5.999999999998181</v>
      </c>
      <c r="M1100" s="67">
        <f t="shared" si="18"/>
        <v>1147.0999999999967</v>
      </c>
      <c r="O1100" t="s">
        <v>285</v>
      </c>
      <c r="S1100" s="278"/>
      <c r="T1100" s="63"/>
      <c r="U1100" s="349"/>
      <c r="V1100" s="63"/>
      <c r="W1100" s="63"/>
    </row>
    <row r="1101" spans="1:23" ht="15">
      <c r="A1101" s="28" t="s">
        <v>36</v>
      </c>
      <c r="B1101" s="225" t="s">
        <v>1667</v>
      </c>
      <c r="C1101" s="3"/>
      <c r="D1101" s="3"/>
      <c r="E1101" s="9" t="s">
        <v>280</v>
      </c>
      <c r="F1101" s="9" t="s">
        <v>280</v>
      </c>
      <c r="G1101" s="9" t="s">
        <v>280</v>
      </c>
      <c r="H1101" s="9" t="s">
        <v>280</v>
      </c>
      <c r="I1101" s="9">
        <v>161.59999999999491</v>
      </c>
      <c r="J1101" s="9">
        <v>426.30000000000109</v>
      </c>
      <c r="K1101" s="217">
        <v>538.10000000000036</v>
      </c>
      <c r="M1101" s="67">
        <f t="shared" si="18"/>
        <v>1125.9999999999964</v>
      </c>
      <c r="O1101" t="s">
        <v>299</v>
      </c>
      <c r="S1101" s="278"/>
      <c r="T1101" s="63"/>
      <c r="U1101" s="350"/>
      <c r="V1101" s="63"/>
      <c r="W1101" s="63"/>
    </row>
    <row r="1102" spans="1:23" ht="15">
      <c r="A1102" s="28" t="s">
        <v>38</v>
      </c>
      <c r="B1102" s="63" t="s">
        <v>797</v>
      </c>
      <c r="E1102" s="9" t="s">
        <v>280</v>
      </c>
      <c r="F1102" s="9" t="s">
        <v>280</v>
      </c>
      <c r="G1102" s="9" t="s">
        <v>280</v>
      </c>
      <c r="H1102" s="9">
        <v>360.10000000000036</v>
      </c>
      <c r="I1102" s="212">
        <v>320.79999999999745</v>
      </c>
      <c r="J1102" s="9">
        <v>253.39999999999964</v>
      </c>
      <c r="K1102" s="9">
        <v>182</v>
      </c>
      <c r="M1102" s="67">
        <f t="shared" si="18"/>
        <v>1116.2999999999975</v>
      </c>
      <c r="O1102" t="s">
        <v>302</v>
      </c>
      <c r="S1102" s="225"/>
      <c r="T1102" s="63"/>
      <c r="U1102" s="349"/>
      <c r="V1102" s="63"/>
      <c r="W1102" s="63"/>
    </row>
    <row r="1103" spans="1:23" ht="15">
      <c r="A1103" s="28" t="s">
        <v>145</v>
      </c>
      <c r="B1103" s="63" t="s">
        <v>749</v>
      </c>
      <c r="E1103" s="9" t="s">
        <v>280</v>
      </c>
      <c r="F1103" s="9" t="s">
        <v>280</v>
      </c>
      <c r="G1103" s="9" t="s">
        <v>280</v>
      </c>
      <c r="H1103" s="9">
        <v>367.09999999999945</v>
      </c>
      <c r="I1103" s="64" t="s">
        <v>281</v>
      </c>
      <c r="J1103" s="9">
        <v>345.5</v>
      </c>
      <c r="K1103" s="9">
        <v>382.39999999999873</v>
      </c>
      <c r="M1103" s="67">
        <f t="shared" si="18"/>
        <v>1094.9999999999982</v>
      </c>
      <c r="S1103" s="63"/>
      <c r="T1103" s="63"/>
      <c r="U1103" s="350"/>
      <c r="V1103" s="63"/>
      <c r="W1103" s="63"/>
    </row>
    <row r="1104" spans="1:23" ht="15">
      <c r="A1104" s="28" t="s">
        <v>146</v>
      </c>
      <c r="B1104" s="63" t="s">
        <v>779</v>
      </c>
      <c r="E1104" s="9" t="s">
        <v>280</v>
      </c>
      <c r="F1104" s="9" t="s">
        <v>280</v>
      </c>
      <c r="G1104" s="9" t="s">
        <v>280</v>
      </c>
      <c r="H1104" s="9">
        <v>485.10000000000127</v>
      </c>
      <c r="I1104" s="9">
        <v>3.5999999999967258</v>
      </c>
      <c r="J1104" s="9">
        <v>342.80000000000109</v>
      </c>
      <c r="K1104" s="9">
        <v>253.5</v>
      </c>
      <c r="M1104" s="67">
        <f t="shared" si="18"/>
        <v>1084.9999999999991</v>
      </c>
      <c r="S1104" s="278"/>
      <c r="T1104" s="63"/>
      <c r="U1104" s="349"/>
      <c r="V1104" s="63"/>
      <c r="W1104" s="63"/>
    </row>
    <row r="1105" spans="1:23" ht="15">
      <c r="A1105" s="28" t="s">
        <v>147</v>
      </c>
      <c r="B1105" s="63" t="s">
        <v>750</v>
      </c>
      <c r="E1105" s="9" t="s">
        <v>280</v>
      </c>
      <c r="F1105" s="9" t="s">
        <v>280</v>
      </c>
      <c r="G1105" s="9" t="s">
        <v>280</v>
      </c>
      <c r="H1105" s="9">
        <v>411.10000000000036</v>
      </c>
      <c r="I1105" s="64" t="s">
        <v>281</v>
      </c>
      <c r="J1105" s="9">
        <v>262.39999999999964</v>
      </c>
      <c r="K1105" s="9">
        <v>408.09999999999945</v>
      </c>
      <c r="M1105" s="67">
        <f t="shared" si="18"/>
        <v>1081.5999999999995</v>
      </c>
      <c r="S1105" s="63"/>
      <c r="T1105" s="63"/>
      <c r="U1105" s="349"/>
      <c r="V1105" s="63"/>
      <c r="W1105" s="63"/>
    </row>
    <row r="1106" spans="1:23" ht="15">
      <c r="A1106" s="28" t="s">
        <v>151</v>
      </c>
      <c r="B1106" s="63" t="s">
        <v>764</v>
      </c>
      <c r="E1106" s="9" t="s">
        <v>280</v>
      </c>
      <c r="F1106" s="9" t="s">
        <v>280</v>
      </c>
      <c r="G1106" s="9" t="s">
        <v>280</v>
      </c>
      <c r="H1106" s="9">
        <v>150.00000000000091</v>
      </c>
      <c r="I1106" s="217">
        <v>226.49999999999818</v>
      </c>
      <c r="J1106" s="9">
        <v>341.89999999999964</v>
      </c>
      <c r="K1106" s="9">
        <v>357.49999999999818</v>
      </c>
      <c r="M1106" s="67">
        <f t="shared" si="18"/>
        <v>1075.8999999999969</v>
      </c>
      <c r="O1106" t="s">
        <v>294</v>
      </c>
      <c r="S1106" s="278"/>
      <c r="T1106" s="63"/>
      <c r="U1106" s="349"/>
      <c r="V1106" s="63"/>
      <c r="W1106" s="63"/>
    </row>
    <row r="1107" spans="1:23" ht="15">
      <c r="A1107" s="28" t="s">
        <v>157</v>
      </c>
      <c r="B1107" s="63" t="s">
        <v>6</v>
      </c>
      <c r="E1107" s="217">
        <v>129.59999999999854</v>
      </c>
      <c r="F1107" s="213">
        <v>92.799999999999272</v>
      </c>
      <c r="G1107" s="64" t="s">
        <v>281</v>
      </c>
      <c r="H1107" s="9">
        <v>435.74999999999909</v>
      </c>
      <c r="I1107" s="9">
        <v>95.600000000000364</v>
      </c>
      <c r="J1107" s="9">
        <v>315.10000000000036</v>
      </c>
      <c r="K1107" s="9" t="s">
        <v>280</v>
      </c>
      <c r="M1107" s="67">
        <f t="shared" si="18"/>
        <v>1068.8499999999976</v>
      </c>
      <c r="O1107" t="s">
        <v>310</v>
      </c>
      <c r="R1107" s="63"/>
      <c r="S1107" s="63"/>
      <c r="T1107" s="63"/>
      <c r="U1107" s="349"/>
      <c r="V1107" s="63"/>
      <c r="W1107" s="63"/>
    </row>
    <row r="1108" spans="1:23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281</v>
      </c>
      <c r="J1108" s="9">
        <v>305.10000000000036</v>
      </c>
      <c r="K1108" s="9">
        <v>357.69999999999709</v>
      </c>
      <c r="M1108" s="67">
        <f t="shared" si="18"/>
        <v>1058.9999999999973</v>
      </c>
      <c r="O1108" t="s">
        <v>302</v>
      </c>
      <c r="R1108" s="218"/>
      <c r="S1108" s="278"/>
      <c r="T1108" s="63"/>
      <c r="U1108" s="349"/>
      <c r="V1108" s="63"/>
      <c r="W1108" s="63"/>
    </row>
    <row r="1109" spans="1:23" ht="15">
      <c r="A1109" s="28" t="s">
        <v>160</v>
      </c>
      <c r="B1109" s="63" t="s">
        <v>21</v>
      </c>
      <c r="E1109" s="217">
        <v>167.70000000000164</v>
      </c>
      <c r="F1109" s="9">
        <v>25.199999999999818</v>
      </c>
      <c r="G1109" s="64" t="s">
        <v>281</v>
      </c>
      <c r="H1109" s="9">
        <v>269.00000000000182</v>
      </c>
      <c r="I1109" s="9">
        <v>150.69999999999891</v>
      </c>
      <c r="J1109" s="9">
        <v>204.00000000000091</v>
      </c>
      <c r="K1109" s="9">
        <v>222.29999999999927</v>
      </c>
      <c r="M1109" s="67">
        <f t="shared" si="18"/>
        <v>1038.9000000000024</v>
      </c>
      <c r="O1109" t="s">
        <v>286</v>
      </c>
      <c r="S1109" s="278"/>
      <c r="T1109" s="63"/>
      <c r="U1109" s="349"/>
      <c r="V1109" s="63"/>
      <c r="W1109" s="63"/>
    </row>
    <row r="1110" spans="1:23" ht="15">
      <c r="A1110" s="28" t="s">
        <v>161</v>
      </c>
      <c r="B1110" s="229" t="s">
        <v>1666</v>
      </c>
      <c r="C1110" s="3"/>
      <c r="D1110" s="3"/>
      <c r="E1110" s="9" t="s">
        <v>280</v>
      </c>
      <c r="F1110" s="9" t="s">
        <v>280</v>
      </c>
      <c r="G1110" s="9" t="s">
        <v>280</v>
      </c>
      <c r="H1110" s="9" t="s">
        <v>280</v>
      </c>
      <c r="I1110" s="9">
        <v>172.99999999999818</v>
      </c>
      <c r="J1110" s="9">
        <v>407.40000000000236</v>
      </c>
      <c r="K1110" s="9">
        <v>448.59999999999854</v>
      </c>
      <c r="M1110" s="67">
        <f t="shared" si="18"/>
        <v>1028.9999999999991</v>
      </c>
      <c r="S1110" s="278"/>
      <c r="T1110" s="63"/>
      <c r="U1110" s="349"/>
      <c r="V1110" s="63"/>
      <c r="W1110" s="63"/>
    </row>
    <row r="1111" spans="1:23" ht="15">
      <c r="A1111" s="28" t="s">
        <v>163</v>
      </c>
      <c r="B1111" s="63" t="s">
        <v>19</v>
      </c>
      <c r="E1111" s="9">
        <v>25.5</v>
      </c>
      <c r="F1111" s="9">
        <v>30.399999999999636</v>
      </c>
      <c r="G1111" s="64" t="s">
        <v>281</v>
      </c>
      <c r="H1111" s="9">
        <v>536.90000000000055</v>
      </c>
      <c r="I1111" s="9">
        <v>127.50000000000364</v>
      </c>
      <c r="J1111" s="9">
        <v>293</v>
      </c>
      <c r="K1111" s="9" t="s">
        <v>280</v>
      </c>
      <c r="M1111" s="67">
        <f t="shared" si="18"/>
        <v>1013.3000000000038</v>
      </c>
      <c r="S1111" s="63"/>
      <c r="T1111" s="63"/>
      <c r="U1111" s="349"/>
      <c r="V1111" s="63"/>
      <c r="W1111" s="63"/>
    </row>
    <row r="1112" spans="1:23" ht="15">
      <c r="A1112" s="28" t="s">
        <v>276</v>
      </c>
      <c r="B1112" s="63" t="s">
        <v>772</v>
      </c>
      <c r="E1112" s="9" t="s">
        <v>280</v>
      </c>
      <c r="F1112" s="9" t="s">
        <v>280</v>
      </c>
      <c r="G1112" s="9" t="s">
        <v>280</v>
      </c>
      <c r="H1112" s="9">
        <v>297.59999999999854</v>
      </c>
      <c r="I1112" s="9">
        <v>191.19999999999891</v>
      </c>
      <c r="J1112" s="9">
        <v>131.99999999999909</v>
      </c>
      <c r="K1112" s="9">
        <v>390.89999999999873</v>
      </c>
      <c r="M1112" s="67">
        <f t="shared" si="18"/>
        <v>1011.6999999999953</v>
      </c>
      <c r="R1112" s="63"/>
      <c r="S1112" s="63"/>
      <c r="T1112" s="63"/>
      <c r="U1112" s="349"/>
      <c r="V1112" s="63"/>
      <c r="W1112" s="63"/>
    </row>
    <row r="1113" spans="1:23" ht="15">
      <c r="A1113" s="28" t="s">
        <v>277</v>
      </c>
      <c r="B1113" s="63" t="s">
        <v>15</v>
      </c>
      <c r="E1113" s="9">
        <v>65.899999999999636</v>
      </c>
      <c r="F1113" s="9">
        <v>2.6000000000003638</v>
      </c>
      <c r="G1113" s="9">
        <v>2.2000000000007276</v>
      </c>
      <c r="H1113" s="9">
        <v>210.39999999999918</v>
      </c>
      <c r="I1113" s="9">
        <v>55.999999999994543</v>
      </c>
      <c r="J1113" s="9">
        <v>343</v>
      </c>
      <c r="K1113" s="9">
        <v>305.09999999999945</v>
      </c>
      <c r="M1113" s="67">
        <f t="shared" si="18"/>
        <v>985.19999999999391</v>
      </c>
      <c r="R1113" s="218"/>
      <c r="S1113" s="225"/>
      <c r="T1113" s="63"/>
      <c r="U1113" s="349"/>
      <c r="V1113" s="63"/>
      <c r="W1113" s="63"/>
    </row>
    <row r="1114" spans="1:23" ht="15">
      <c r="A1114" s="28" t="s">
        <v>278</v>
      </c>
      <c r="B1114" s="229" t="s">
        <v>1662</v>
      </c>
      <c r="C1114" s="3"/>
      <c r="D1114" s="3"/>
      <c r="E1114" s="9" t="s">
        <v>280</v>
      </c>
      <c r="F1114" s="9" t="s">
        <v>280</v>
      </c>
      <c r="G1114" s="9" t="s">
        <v>280</v>
      </c>
      <c r="H1114" s="9" t="s">
        <v>280</v>
      </c>
      <c r="I1114" s="9">
        <v>171.49999999999818</v>
      </c>
      <c r="J1114" s="217">
        <v>438.50000000000091</v>
      </c>
      <c r="K1114" s="9">
        <v>357.199999999998</v>
      </c>
      <c r="M1114" s="67">
        <f t="shared" ref="M1114:M1145" si="19">SUM(E1114:K1114)</f>
        <v>967.19999999999709</v>
      </c>
      <c r="O1114" t="s">
        <v>295</v>
      </c>
      <c r="S1114" s="63"/>
      <c r="T1114" s="63"/>
      <c r="U1114" s="349"/>
      <c r="V1114" s="63"/>
      <c r="W1114" s="63"/>
    </row>
    <row r="1115" spans="1:23" ht="15">
      <c r="A1115" s="28" t="s">
        <v>279</v>
      </c>
      <c r="B1115" s="229" t="s">
        <v>1664</v>
      </c>
      <c r="C1115" s="3"/>
      <c r="D1115" s="3"/>
      <c r="E1115" s="9" t="s">
        <v>280</v>
      </c>
      <c r="F1115" s="9" t="s">
        <v>280</v>
      </c>
      <c r="G1115" s="9" t="s">
        <v>280</v>
      </c>
      <c r="H1115" s="9" t="s">
        <v>280</v>
      </c>
      <c r="I1115" s="64" t="s">
        <v>281</v>
      </c>
      <c r="J1115" s="217">
        <v>443.89999999999873</v>
      </c>
      <c r="K1115" s="217">
        <v>516.90000000000055</v>
      </c>
      <c r="M1115" s="67">
        <f t="shared" si="19"/>
        <v>960.79999999999927</v>
      </c>
      <c r="O1115" t="s">
        <v>346</v>
      </c>
      <c r="S1115" s="278"/>
      <c r="T1115" s="63"/>
      <c r="U1115" s="349"/>
      <c r="V1115" s="63"/>
      <c r="W1115" s="63"/>
    </row>
    <row r="1116" spans="1:23" ht="15">
      <c r="A1116" s="28" t="s">
        <v>736</v>
      </c>
      <c r="B1116" s="63" t="s">
        <v>162</v>
      </c>
      <c r="E1116" s="9" t="s">
        <v>280</v>
      </c>
      <c r="F1116" s="9" t="s">
        <v>280</v>
      </c>
      <c r="G1116" s="64" t="s">
        <v>281</v>
      </c>
      <c r="H1116" s="9">
        <v>168</v>
      </c>
      <c r="I1116" s="9">
        <v>98.900000000001455</v>
      </c>
      <c r="J1116" s="9">
        <v>198.10000000000036</v>
      </c>
      <c r="K1116" s="9">
        <v>473.69999999999982</v>
      </c>
      <c r="M1116" s="67">
        <f t="shared" si="19"/>
        <v>938.70000000000164</v>
      </c>
      <c r="S1116" s="63"/>
      <c r="T1116" s="63"/>
      <c r="U1116" s="349"/>
      <c r="V1116" s="63"/>
      <c r="W1116" s="63"/>
    </row>
    <row r="1117" spans="1:23" ht="15">
      <c r="A1117" s="28" t="s">
        <v>737</v>
      </c>
      <c r="B1117" s="28" t="s">
        <v>735</v>
      </c>
      <c r="E1117" s="9" t="s">
        <v>280</v>
      </c>
      <c r="F1117" s="9" t="s">
        <v>280</v>
      </c>
      <c r="G1117" s="9" t="s">
        <v>280</v>
      </c>
      <c r="H1117" s="9">
        <v>308.00000000000091</v>
      </c>
      <c r="I1117" s="9">
        <v>15.600000000002183</v>
      </c>
      <c r="J1117" s="9">
        <v>156.00000000000045</v>
      </c>
      <c r="K1117" s="9">
        <v>451.99999999999909</v>
      </c>
      <c r="M1117" s="67">
        <f t="shared" si="19"/>
        <v>931.60000000000264</v>
      </c>
      <c r="R1117" s="218"/>
      <c r="S1117" s="28"/>
      <c r="T1117" s="63"/>
      <c r="U1117" s="350"/>
      <c r="V1117" s="63"/>
      <c r="W1117" s="63"/>
    </row>
    <row r="1118" spans="1:23" ht="15">
      <c r="A1118" s="28" t="s">
        <v>738</v>
      </c>
      <c r="B1118" s="63" t="s">
        <v>780</v>
      </c>
      <c r="E1118" s="9" t="s">
        <v>280</v>
      </c>
      <c r="F1118" s="9" t="s">
        <v>280</v>
      </c>
      <c r="G1118" s="9" t="s">
        <v>280</v>
      </c>
      <c r="H1118" s="9">
        <v>89.999999999998181</v>
      </c>
      <c r="I1118" s="9">
        <v>60.500000000005457</v>
      </c>
      <c r="J1118" s="9">
        <v>384.00000000000091</v>
      </c>
      <c r="K1118" s="9">
        <v>393.699999999998</v>
      </c>
      <c r="M1118" s="67">
        <f t="shared" si="19"/>
        <v>928.20000000000255</v>
      </c>
      <c r="S1118" s="63"/>
      <c r="T1118" s="63"/>
      <c r="U1118" s="349"/>
      <c r="V1118" s="63"/>
      <c r="W1118" s="63"/>
    </row>
    <row r="1119" spans="1:23" ht="15">
      <c r="A1119" s="28" t="s">
        <v>740</v>
      </c>
      <c r="B1119" s="63" t="s">
        <v>141</v>
      </c>
      <c r="E1119" s="9" t="s">
        <v>280</v>
      </c>
      <c r="F1119" s="214">
        <v>129.50000000000091</v>
      </c>
      <c r="G1119" s="64" t="s">
        <v>281</v>
      </c>
      <c r="H1119" s="9">
        <v>142.80000000000064</v>
      </c>
      <c r="I1119" s="64" t="s">
        <v>281</v>
      </c>
      <c r="J1119" s="9">
        <v>29.399999999999636</v>
      </c>
      <c r="K1119" s="214">
        <v>626.10000000000036</v>
      </c>
      <c r="M1119" s="67">
        <f t="shared" si="19"/>
        <v>927.80000000000155</v>
      </c>
      <c r="O1119" t="s">
        <v>315</v>
      </c>
      <c r="R1119" s="3" t="s">
        <v>2588</v>
      </c>
      <c r="S1119" s="278"/>
      <c r="T1119" s="63"/>
      <c r="U1119" s="350"/>
      <c r="V1119" s="63"/>
      <c r="W1119" s="63"/>
    </row>
    <row r="1120" spans="1:23" ht="15">
      <c r="A1120" s="28" t="s">
        <v>746</v>
      </c>
      <c r="B1120" s="63" t="s">
        <v>143</v>
      </c>
      <c r="E1120" s="9" t="s">
        <v>280</v>
      </c>
      <c r="F1120" s="217">
        <v>82.300000000002001</v>
      </c>
      <c r="G1120" s="64" t="s">
        <v>281</v>
      </c>
      <c r="H1120" s="9">
        <v>311</v>
      </c>
      <c r="I1120" s="9">
        <v>29.999999999996362</v>
      </c>
      <c r="J1120" s="9">
        <v>187.49999999999909</v>
      </c>
      <c r="K1120" s="9">
        <v>311.30000000000018</v>
      </c>
      <c r="M1120" s="67">
        <f t="shared" si="19"/>
        <v>922.09999999999764</v>
      </c>
      <c r="O1120" t="s">
        <v>286</v>
      </c>
      <c r="S1120" s="278"/>
      <c r="T1120" s="63"/>
      <c r="U1120" s="350"/>
      <c r="V1120" s="63"/>
      <c r="W1120" s="63"/>
    </row>
    <row r="1121" spans="1:23" ht="15">
      <c r="A1121" s="28" t="s">
        <v>748</v>
      </c>
      <c r="B1121" s="229" t="s">
        <v>1660</v>
      </c>
      <c r="C1121" s="3"/>
      <c r="D1121" s="3"/>
      <c r="E1121" s="9" t="s">
        <v>280</v>
      </c>
      <c r="F1121" s="9" t="s">
        <v>280</v>
      </c>
      <c r="G1121" s="9" t="s">
        <v>280</v>
      </c>
      <c r="H1121" s="9" t="s">
        <v>280</v>
      </c>
      <c r="I1121" s="9">
        <v>164.99999999999818</v>
      </c>
      <c r="J1121" s="9">
        <v>374.5</v>
      </c>
      <c r="K1121" s="9">
        <v>364.09999999999854</v>
      </c>
      <c r="M1121" s="67">
        <f t="shared" si="19"/>
        <v>903.59999999999673</v>
      </c>
      <c r="S1121" s="225"/>
      <c r="T1121" s="63"/>
      <c r="U1121" s="350"/>
      <c r="V1121" s="63"/>
      <c r="W1121" s="63"/>
    </row>
    <row r="1122" spans="1:23" ht="15">
      <c r="A1122" s="28" t="s">
        <v>751</v>
      </c>
      <c r="B1122" s="229" t="s">
        <v>1665</v>
      </c>
      <c r="C1122" s="3"/>
      <c r="D1122" s="3"/>
      <c r="E1122" s="9" t="s">
        <v>280</v>
      </c>
      <c r="F1122" s="9" t="s">
        <v>280</v>
      </c>
      <c r="G1122" s="9" t="s">
        <v>280</v>
      </c>
      <c r="H1122" s="9" t="s">
        <v>280</v>
      </c>
      <c r="I1122" s="9">
        <v>129.79999999999563</v>
      </c>
      <c r="J1122" s="9">
        <v>278.5</v>
      </c>
      <c r="K1122" s="9">
        <v>485.60000000000218</v>
      </c>
      <c r="M1122" s="67">
        <f t="shared" si="19"/>
        <v>893.89999999999782</v>
      </c>
      <c r="S1122" s="63"/>
      <c r="T1122" s="63"/>
      <c r="U1122" s="350"/>
      <c r="V1122" s="63"/>
      <c r="W1122" s="63"/>
    </row>
    <row r="1123" spans="1:23" ht="15">
      <c r="A1123" s="28" t="s">
        <v>752</v>
      </c>
      <c r="B1123" s="229" t="s">
        <v>1657</v>
      </c>
      <c r="C1123" s="3"/>
      <c r="D1123" s="3"/>
      <c r="E1123" s="9" t="s">
        <v>280</v>
      </c>
      <c r="F1123" s="9" t="s">
        <v>280</v>
      </c>
      <c r="G1123" s="9" t="s">
        <v>280</v>
      </c>
      <c r="H1123" s="9" t="s">
        <v>280</v>
      </c>
      <c r="I1123" s="9">
        <v>3.5999999999949068</v>
      </c>
      <c r="J1123" s="9">
        <v>361.10000000000082</v>
      </c>
      <c r="K1123" s="217">
        <v>524.09999999999945</v>
      </c>
      <c r="M1123" s="67">
        <f t="shared" si="19"/>
        <v>888.79999999999518</v>
      </c>
      <c r="O1123" t="s">
        <v>290</v>
      </c>
      <c r="S1123" s="63"/>
      <c r="T1123" s="63"/>
      <c r="U1123" s="349"/>
      <c r="V1123" s="63"/>
      <c r="W1123" s="63"/>
    </row>
    <row r="1124" spans="1:23" ht="15">
      <c r="A1124" s="28" t="s">
        <v>755</v>
      </c>
      <c r="B1124" s="63" t="s">
        <v>754</v>
      </c>
      <c r="E1124" s="9" t="s">
        <v>280</v>
      </c>
      <c r="F1124" s="9" t="s">
        <v>280</v>
      </c>
      <c r="G1124" s="9" t="s">
        <v>280</v>
      </c>
      <c r="H1124" s="9">
        <v>231.2</v>
      </c>
      <c r="I1124" s="9">
        <v>107.40000000000327</v>
      </c>
      <c r="J1124" s="9">
        <v>241.00000000000091</v>
      </c>
      <c r="K1124" s="9">
        <v>301.49999999999909</v>
      </c>
      <c r="M1124" s="67">
        <f t="shared" si="19"/>
        <v>881.10000000000332</v>
      </c>
      <c r="S1124" s="278"/>
      <c r="T1124" s="63"/>
      <c r="U1124" s="349"/>
      <c r="V1124" s="63"/>
      <c r="W1124" s="63"/>
    </row>
    <row r="1125" spans="1:23" ht="15">
      <c r="A1125" s="28" t="s">
        <v>757</v>
      </c>
      <c r="B1125" s="63" t="s">
        <v>31</v>
      </c>
      <c r="E1125" s="217">
        <v>132.199999999998</v>
      </c>
      <c r="F1125" s="9">
        <v>33.199999999999818</v>
      </c>
      <c r="G1125" s="9">
        <v>8.3999999999996362</v>
      </c>
      <c r="H1125" s="9">
        <v>142.39999999999873</v>
      </c>
      <c r="I1125" s="64" t="s">
        <v>281</v>
      </c>
      <c r="J1125" s="9">
        <v>347.79999999999836</v>
      </c>
      <c r="K1125" s="9">
        <v>192.19999999999891</v>
      </c>
      <c r="M1125" s="67">
        <f t="shared" si="19"/>
        <v>856.19999999999345</v>
      </c>
      <c r="O1125" t="s">
        <v>294</v>
      </c>
      <c r="S1125" s="278"/>
      <c r="T1125" s="63"/>
      <c r="U1125" s="350"/>
      <c r="V1125" s="63"/>
      <c r="W1125" s="63"/>
    </row>
    <row r="1126" spans="1:23" ht="15">
      <c r="A1126" s="28" t="s">
        <v>762</v>
      </c>
      <c r="B1126" s="63" t="s">
        <v>144</v>
      </c>
      <c r="E1126" s="9" t="s">
        <v>280</v>
      </c>
      <c r="F1126" s="217">
        <v>89.600000000000364</v>
      </c>
      <c r="G1126" s="64" t="s">
        <v>281</v>
      </c>
      <c r="H1126" s="9">
        <v>344.00000000000136</v>
      </c>
      <c r="I1126" s="9">
        <v>4.2000000000025466</v>
      </c>
      <c r="J1126" s="9">
        <v>381.69999999999982</v>
      </c>
      <c r="K1126" s="9">
        <v>19.500000000000455</v>
      </c>
      <c r="M1126" s="67">
        <f t="shared" si="19"/>
        <v>839.00000000000455</v>
      </c>
      <c r="O1126" t="s">
        <v>285</v>
      </c>
      <c r="S1126" s="225"/>
      <c r="T1126" s="63"/>
      <c r="U1126" s="349"/>
      <c r="V1126" s="63"/>
      <c r="W1126" s="63"/>
    </row>
    <row r="1127" spans="1:23" ht="15">
      <c r="A1127" s="28" t="s">
        <v>766</v>
      </c>
      <c r="B1127" s="229" t="s">
        <v>1659</v>
      </c>
      <c r="C1127" s="3"/>
      <c r="D1127" s="3"/>
      <c r="E1127" s="9" t="s">
        <v>280</v>
      </c>
      <c r="F1127" s="9" t="s">
        <v>280</v>
      </c>
      <c r="G1127" s="9" t="s">
        <v>280</v>
      </c>
      <c r="H1127" s="9" t="s">
        <v>280</v>
      </c>
      <c r="I1127" s="9">
        <v>127.49999999999818</v>
      </c>
      <c r="J1127" s="9">
        <v>343.50000000000091</v>
      </c>
      <c r="K1127" s="9">
        <v>324.90000000000055</v>
      </c>
      <c r="M1127" s="67">
        <f t="shared" si="19"/>
        <v>795.89999999999964</v>
      </c>
      <c r="S1127" s="225"/>
      <c r="T1127" s="63"/>
      <c r="U1127" s="349"/>
      <c r="V1127" s="63"/>
      <c r="W1127" s="63"/>
    </row>
    <row r="1128" spans="1:23" ht="15">
      <c r="A1128" s="28" t="s">
        <v>767</v>
      </c>
      <c r="B1128" s="63" t="s">
        <v>765</v>
      </c>
      <c r="E1128" s="9" t="s">
        <v>280</v>
      </c>
      <c r="F1128" s="9" t="s">
        <v>280</v>
      </c>
      <c r="G1128" s="9" t="s">
        <v>280</v>
      </c>
      <c r="H1128" s="9">
        <v>244.00000000000182</v>
      </c>
      <c r="I1128" s="9">
        <v>104.50000000000182</v>
      </c>
      <c r="J1128" s="217">
        <v>439.89999999999782</v>
      </c>
      <c r="K1128" s="64" t="s">
        <v>281</v>
      </c>
      <c r="M1128" s="67">
        <f t="shared" si="19"/>
        <v>788.40000000000146</v>
      </c>
      <c r="O1128" t="s">
        <v>290</v>
      </c>
      <c r="S1128" s="225"/>
      <c r="T1128" s="63"/>
      <c r="U1128" s="349"/>
      <c r="V1128" s="63"/>
      <c r="W1128" s="63"/>
    </row>
    <row r="1129" spans="1:23" ht="15">
      <c r="A1129" s="28" t="s">
        <v>768</v>
      </c>
      <c r="B1129" s="63" t="s">
        <v>154</v>
      </c>
      <c r="E1129" s="9" t="s">
        <v>280</v>
      </c>
      <c r="F1129" s="9" t="s">
        <v>280</v>
      </c>
      <c r="G1129" s="64" t="s">
        <v>281</v>
      </c>
      <c r="H1129" s="9">
        <v>327.49999999999909</v>
      </c>
      <c r="I1129" s="9">
        <v>93.500000000001819</v>
      </c>
      <c r="J1129" s="9">
        <v>196.99999999999818</v>
      </c>
      <c r="K1129" s="9">
        <v>166.80000000000018</v>
      </c>
      <c r="M1129" s="67">
        <f t="shared" si="19"/>
        <v>784.79999999999927</v>
      </c>
      <c r="S1129" s="278"/>
      <c r="T1129" s="63"/>
      <c r="U1129" s="350"/>
      <c r="V1129" s="63"/>
      <c r="W1129" s="63"/>
    </row>
    <row r="1130" spans="1:23" ht="15">
      <c r="A1130" s="28" t="s">
        <v>774</v>
      </c>
      <c r="B1130" s="28" t="s">
        <v>729</v>
      </c>
      <c r="E1130" s="9" t="s">
        <v>280</v>
      </c>
      <c r="F1130" s="9" t="s">
        <v>280</v>
      </c>
      <c r="G1130" s="9" t="s">
        <v>280</v>
      </c>
      <c r="H1130" s="9">
        <v>285.00000000000045</v>
      </c>
      <c r="I1130" s="9">
        <v>103.70000000000073</v>
      </c>
      <c r="J1130" s="9">
        <v>209.5</v>
      </c>
      <c r="K1130" s="9">
        <v>167.99999999999955</v>
      </c>
      <c r="M1130" s="67">
        <f t="shared" si="19"/>
        <v>766.20000000000073</v>
      </c>
      <c r="R1130" s="63"/>
      <c r="S1130" s="63"/>
      <c r="T1130" s="63"/>
      <c r="U1130" s="349"/>
      <c r="V1130" s="63"/>
      <c r="W1130" s="63"/>
    </row>
    <row r="1131" spans="1:23" ht="15">
      <c r="A1131" s="28" t="s">
        <v>782</v>
      </c>
      <c r="B1131" s="63" t="s">
        <v>23</v>
      </c>
      <c r="E1131" s="9">
        <v>20.400000000000546</v>
      </c>
      <c r="F1131" s="217">
        <v>48</v>
      </c>
      <c r="G1131" s="64" t="s">
        <v>281</v>
      </c>
      <c r="H1131" s="9">
        <v>167.99999999999864</v>
      </c>
      <c r="I1131" s="9">
        <v>95.299999999999272</v>
      </c>
      <c r="J1131" s="9">
        <v>254.49999999999955</v>
      </c>
      <c r="K1131" s="9">
        <v>177.50000000000091</v>
      </c>
      <c r="M1131" s="67">
        <f t="shared" si="19"/>
        <v>763.69999999999891</v>
      </c>
      <c r="O1131" t="s">
        <v>289</v>
      </c>
      <c r="S1131" s="278"/>
      <c r="T1131" s="63"/>
      <c r="U1131" s="349"/>
      <c r="V1131" s="63"/>
      <c r="W1131" s="63"/>
    </row>
    <row r="1132" spans="1:23" ht="15">
      <c r="A1132" s="28" t="s">
        <v>786</v>
      </c>
      <c r="B1132" s="278" t="s">
        <v>2023</v>
      </c>
      <c r="C1132" s="3"/>
      <c r="D1132" s="3"/>
      <c r="E1132" s="9" t="s">
        <v>280</v>
      </c>
      <c r="F1132" s="9" t="s">
        <v>280</v>
      </c>
      <c r="G1132" s="9" t="s">
        <v>280</v>
      </c>
      <c r="H1132" s="9" t="s">
        <v>280</v>
      </c>
      <c r="I1132" s="9" t="s">
        <v>280</v>
      </c>
      <c r="J1132" s="9">
        <v>421.90000000000146</v>
      </c>
      <c r="K1132" s="9">
        <v>336.09999999999854</v>
      </c>
      <c r="M1132" s="67">
        <f t="shared" si="19"/>
        <v>758</v>
      </c>
      <c r="S1132" s="63"/>
      <c r="T1132" s="63"/>
      <c r="U1132" s="350"/>
      <c r="V1132" s="63"/>
      <c r="W1132" s="63"/>
    </row>
    <row r="1133" spans="1:23" ht="15">
      <c r="A1133" s="28" t="s">
        <v>787</v>
      </c>
      <c r="B1133" s="229" t="s">
        <v>1652</v>
      </c>
      <c r="C1133" s="3"/>
      <c r="D1133" s="3"/>
      <c r="E1133" s="9" t="s">
        <v>280</v>
      </c>
      <c r="F1133" s="9" t="s">
        <v>280</v>
      </c>
      <c r="G1133" s="9" t="s">
        <v>280</v>
      </c>
      <c r="H1133" s="9" t="s">
        <v>280</v>
      </c>
      <c r="I1133" s="9">
        <v>9.1000000000040018</v>
      </c>
      <c r="J1133" s="9">
        <v>334.49999999999818</v>
      </c>
      <c r="K1133" s="9">
        <v>389.79999999999927</v>
      </c>
      <c r="M1133" s="67">
        <f t="shared" si="19"/>
        <v>733.40000000000146</v>
      </c>
      <c r="S1133" s="63"/>
      <c r="T1133" s="63"/>
      <c r="U1133" s="349"/>
      <c r="V1133" s="63"/>
      <c r="W1133" s="63"/>
    </row>
    <row r="1134" spans="1:23" ht="15">
      <c r="A1134" s="28" t="s">
        <v>788</v>
      </c>
      <c r="B1134" s="63" t="s">
        <v>745</v>
      </c>
      <c r="E1134" s="9" t="s">
        <v>280</v>
      </c>
      <c r="F1134" s="9" t="s">
        <v>280</v>
      </c>
      <c r="G1134" s="9" t="s">
        <v>280</v>
      </c>
      <c r="H1134" s="217">
        <v>567.59999999999854</v>
      </c>
      <c r="I1134" s="9">
        <v>159.30000000000109</v>
      </c>
      <c r="J1134" s="9" t="s">
        <v>280</v>
      </c>
      <c r="K1134" s="9" t="s">
        <v>280</v>
      </c>
      <c r="L1134" s="69"/>
      <c r="M1134" s="67">
        <f t="shared" si="19"/>
        <v>726.89999999999964</v>
      </c>
      <c r="O1134" t="s">
        <v>290</v>
      </c>
      <c r="R1134" s="218"/>
      <c r="S1134" s="63"/>
      <c r="T1134" s="63"/>
      <c r="U1134" s="349"/>
      <c r="V1134" s="63"/>
      <c r="W1134" s="63"/>
    </row>
    <row r="1135" spans="1:23" ht="15">
      <c r="A1135" s="28" t="s">
        <v>794</v>
      </c>
      <c r="B1135" s="63" t="s">
        <v>784</v>
      </c>
      <c r="E1135" s="9" t="s">
        <v>280</v>
      </c>
      <c r="F1135" s="9" t="s">
        <v>280</v>
      </c>
      <c r="G1135" s="9" t="s">
        <v>280</v>
      </c>
      <c r="H1135" s="9">
        <v>232.5</v>
      </c>
      <c r="I1135" s="9">
        <v>177</v>
      </c>
      <c r="J1135" s="9">
        <v>86.700000000000728</v>
      </c>
      <c r="K1135" s="9">
        <v>230.64999999999964</v>
      </c>
      <c r="M1135" s="67">
        <f t="shared" si="19"/>
        <v>726.85000000000036</v>
      </c>
      <c r="R1135" s="63"/>
      <c r="S1135" s="28"/>
      <c r="T1135" s="63"/>
      <c r="U1135" s="349"/>
      <c r="V1135" s="63"/>
      <c r="W1135" s="63"/>
    </row>
    <row r="1136" spans="1:23" ht="15">
      <c r="A1136" s="28" t="s">
        <v>795</v>
      </c>
      <c r="B1136" s="63" t="s">
        <v>789</v>
      </c>
      <c r="E1136" s="9" t="s">
        <v>280</v>
      </c>
      <c r="F1136" s="9" t="s">
        <v>280</v>
      </c>
      <c r="G1136" s="9" t="s">
        <v>280</v>
      </c>
      <c r="H1136" s="9">
        <v>121.90000000000055</v>
      </c>
      <c r="I1136" s="217">
        <v>221.89999999999964</v>
      </c>
      <c r="J1136" s="9">
        <v>188</v>
      </c>
      <c r="K1136" s="9">
        <v>191.50000000000136</v>
      </c>
      <c r="M1136" s="67">
        <f t="shared" si="19"/>
        <v>723.30000000000155</v>
      </c>
      <c r="O1136" t="s">
        <v>289</v>
      </c>
      <c r="R1136" s="63"/>
      <c r="S1136" s="63"/>
      <c r="T1136" s="63"/>
      <c r="U1136" s="349"/>
      <c r="V1136" s="63"/>
      <c r="W1136" s="63"/>
    </row>
    <row r="1137" spans="1:23" ht="15">
      <c r="A1137" s="28" t="s">
        <v>796</v>
      </c>
      <c r="B1137" s="63" t="s">
        <v>739</v>
      </c>
      <c r="E1137" s="9" t="s">
        <v>280</v>
      </c>
      <c r="F1137" s="9" t="s">
        <v>280</v>
      </c>
      <c r="G1137" s="9" t="s">
        <v>280</v>
      </c>
      <c r="H1137" s="9">
        <v>172.50000000000182</v>
      </c>
      <c r="I1137" s="9">
        <v>93.600000000002183</v>
      </c>
      <c r="J1137" s="9">
        <v>341.5</v>
      </c>
      <c r="K1137" s="9">
        <v>110.50000000000136</v>
      </c>
      <c r="M1137" s="67">
        <f t="shared" si="19"/>
        <v>718.10000000000537</v>
      </c>
      <c r="S1137" s="225"/>
      <c r="T1137" s="63"/>
      <c r="U1137" s="349"/>
      <c r="V1137" s="63"/>
      <c r="W1137" s="63"/>
    </row>
    <row r="1138" spans="1:23" ht="15">
      <c r="A1138" s="28" t="s">
        <v>798</v>
      </c>
      <c r="B1138" s="278" t="s">
        <v>2024</v>
      </c>
      <c r="C1138" s="3"/>
      <c r="D1138" s="3"/>
      <c r="E1138" s="9" t="s">
        <v>280</v>
      </c>
      <c r="F1138" s="9" t="s">
        <v>280</v>
      </c>
      <c r="G1138" s="9" t="s">
        <v>280</v>
      </c>
      <c r="H1138" s="9" t="s">
        <v>280</v>
      </c>
      <c r="I1138" s="9" t="s">
        <v>280</v>
      </c>
      <c r="J1138" s="9">
        <v>266.99999999999909</v>
      </c>
      <c r="K1138" s="9">
        <v>436</v>
      </c>
      <c r="M1138" s="67">
        <f t="shared" si="19"/>
        <v>702.99999999999909</v>
      </c>
      <c r="S1138" s="63"/>
      <c r="T1138" s="63"/>
      <c r="U1138" s="349"/>
      <c r="V1138" s="63"/>
      <c r="W1138" s="63"/>
    </row>
    <row r="1139" spans="1:23" ht="15">
      <c r="A1139" s="28" t="s">
        <v>799</v>
      </c>
      <c r="B1139" s="28" t="s">
        <v>734</v>
      </c>
      <c r="E1139" s="9" t="s">
        <v>280</v>
      </c>
      <c r="F1139" s="9" t="s">
        <v>280</v>
      </c>
      <c r="G1139" s="9" t="s">
        <v>280</v>
      </c>
      <c r="H1139" s="9">
        <v>333.39999999999918</v>
      </c>
      <c r="I1139" s="9">
        <v>4.4000000000032742</v>
      </c>
      <c r="J1139" s="9">
        <v>311.69999999999982</v>
      </c>
      <c r="K1139" s="9">
        <v>53.099999999999454</v>
      </c>
      <c r="M1139" s="67">
        <f t="shared" si="19"/>
        <v>702.60000000000173</v>
      </c>
      <c r="S1139" s="278"/>
      <c r="T1139" s="63"/>
      <c r="U1139" s="350"/>
      <c r="V1139" s="63"/>
      <c r="W1139" s="63"/>
    </row>
    <row r="1140" spans="1:23" ht="15">
      <c r="A1140" s="28" t="s">
        <v>800</v>
      </c>
      <c r="B1140" s="63" t="s">
        <v>35</v>
      </c>
      <c r="E1140" s="217">
        <v>120.29999999999927</v>
      </c>
      <c r="F1140" s="212">
        <v>107.30000000000109</v>
      </c>
      <c r="G1140" s="217">
        <v>14.299999999999272</v>
      </c>
      <c r="H1140" s="9">
        <v>253.49999999999955</v>
      </c>
      <c r="I1140" s="9">
        <v>180</v>
      </c>
      <c r="J1140" s="9" t="s">
        <v>280</v>
      </c>
      <c r="K1140" s="9" t="s">
        <v>280</v>
      </c>
      <c r="L1140" s="69"/>
      <c r="M1140" s="67">
        <f t="shared" si="19"/>
        <v>675.39999999999918</v>
      </c>
      <c r="O1140" t="s">
        <v>873</v>
      </c>
      <c r="S1140" s="63"/>
      <c r="T1140" s="63"/>
      <c r="U1140" s="349"/>
      <c r="V1140" s="63"/>
      <c r="W1140" s="63"/>
    </row>
    <row r="1141" spans="1:23" ht="15">
      <c r="A1141" s="28" t="s">
        <v>803</v>
      </c>
      <c r="B1141" s="278" t="s">
        <v>2022</v>
      </c>
      <c r="C1141" s="3"/>
      <c r="D1141" s="3"/>
      <c r="E1141" s="9" t="s">
        <v>280</v>
      </c>
      <c r="F1141" s="9" t="s">
        <v>280</v>
      </c>
      <c r="G1141" s="9" t="s">
        <v>280</v>
      </c>
      <c r="H1141" s="9" t="s">
        <v>280</v>
      </c>
      <c r="I1141" s="9" t="s">
        <v>280</v>
      </c>
      <c r="J1141" s="9">
        <v>168</v>
      </c>
      <c r="K1141" s="9">
        <v>498.80000000000018</v>
      </c>
      <c r="M1141" s="67">
        <f t="shared" si="19"/>
        <v>666.80000000000018</v>
      </c>
      <c r="S1141" s="63"/>
      <c r="T1141" s="63"/>
      <c r="U1141" s="350"/>
      <c r="V1141" s="63"/>
      <c r="W1141" s="63"/>
    </row>
    <row r="1142" spans="1:23" ht="15">
      <c r="A1142" s="28" t="s">
        <v>899</v>
      </c>
      <c r="B1142" s="278" t="s">
        <v>2021</v>
      </c>
      <c r="C1142" s="3"/>
      <c r="D1142" s="3"/>
      <c r="E1142" s="9" t="s">
        <v>280</v>
      </c>
      <c r="F1142" s="9" t="s">
        <v>280</v>
      </c>
      <c r="G1142" s="9" t="s">
        <v>280</v>
      </c>
      <c r="H1142" s="9" t="s">
        <v>280</v>
      </c>
      <c r="I1142" s="9" t="s">
        <v>280</v>
      </c>
      <c r="J1142" s="9">
        <v>315.39999999999873</v>
      </c>
      <c r="K1142" s="9">
        <v>349.40000000000236</v>
      </c>
      <c r="M1142" s="67">
        <f t="shared" si="19"/>
        <v>664.80000000000109</v>
      </c>
      <c r="S1142" s="278"/>
      <c r="T1142" s="63"/>
      <c r="U1142" s="350"/>
      <c r="V1142" s="63"/>
      <c r="W1142" s="63"/>
    </row>
    <row r="1143" spans="1:23" ht="15">
      <c r="A1143" s="28" t="s">
        <v>900</v>
      </c>
      <c r="B1143" s="278" t="s">
        <v>2017</v>
      </c>
      <c r="C1143" s="3"/>
      <c r="D1143" s="3"/>
      <c r="E1143" s="9" t="s">
        <v>280</v>
      </c>
      <c r="F1143" s="9" t="s">
        <v>280</v>
      </c>
      <c r="G1143" s="9" t="s">
        <v>280</v>
      </c>
      <c r="H1143" s="9" t="s">
        <v>280</v>
      </c>
      <c r="I1143" s="9" t="s">
        <v>280</v>
      </c>
      <c r="J1143" s="9">
        <v>213.400000000001</v>
      </c>
      <c r="K1143" s="9">
        <v>436.49999999999909</v>
      </c>
      <c r="M1143" s="67">
        <f t="shared" si="19"/>
        <v>649.90000000000009</v>
      </c>
      <c r="S1143" s="278"/>
      <c r="T1143" s="63"/>
      <c r="U1143" s="349"/>
      <c r="V1143" s="63"/>
      <c r="W1143" s="63"/>
    </row>
    <row r="1144" spans="1:23" ht="15">
      <c r="A1144" s="28" t="s">
        <v>901</v>
      </c>
      <c r="B1144" s="229" t="s">
        <v>1650</v>
      </c>
      <c r="C1144" s="3"/>
      <c r="D1144" s="3"/>
      <c r="E1144" s="9" t="s">
        <v>280</v>
      </c>
      <c r="F1144" s="9" t="s">
        <v>280</v>
      </c>
      <c r="G1144" s="9" t="s">
        <v>280</v>
      </c>
      <c r="H1144" s="9" t="s">
        <v>280</v>
      </c>
      <c r="I1144" s="9">
        <v>129.20000000000073</v>
      </c>
      <c r="J1144" s="217">
        <v>501.40000000000055</v>
      </c>
      <c r="K1144" s="9" t="s">
        <v>280</v>
      </c>
      <c r="M1144" s="67">
        <f t="shared" si="19"/>
        <v>630.60000000000127</v>
      </c>
      <c r="O1144" t="s">
        <v>299</v>
      </c>
      <c r="S1144" s="63"/>
      <c r="T1144" s="63"/>
      <c r="U1144" s="350"/>
      <c r="V1144" s="63"/>
      <c r="W1144" s="63"/>
    </row>
    <row r="1145" spans="1:23" ht="15">
      <c r="A1145" s="28" t="s">
        <v>902</v>
      </c>
      <c r="B1145" s="63" t="s">
        <v>11</v>
      </c>
      <c r="E1145" s="214">
        <v>229.65000000000055</v>
      </c>
      <c r="F1145" s="64" t="s">
        <v>281</v>
      </c>
      <c r="G1145" s="64" t="s">
        <v>281</v>
      </c>
      <c r="H1145" s="9">
        <v>154.29999999999927</v>
      </c>
      <c r="I1145" s="9">
        <v>55.600000000004002</v>
      </c>
      <c r="J1145" s="64" t="s">
        <v>281</v>
      </c>
      <c r="K1145" s="9">
        <v>172.39999999999964</v>
      </c>
      <c r="M1145" s="67">
        <f t="shared" si="19"/>
        <v>611.95000000000346</v>
      </c>
      <c r="O1145" t="s">
        <v>283</v>
      </c>
      <c r="R1145" s="3" t="s">
        <v>1771</v>
      </c>
      <c r="S1145" s="278"/>
      <c r="T1145" s="63"/>
      <c r="U1145" s="350"/>
      <c r="V1145" s="63"/>
      <c r="W1145" s="63"/>
    </row>
    <row r="1146" spans="1:23" ht="15">
      <c r="A1146" s="28" t="s">
        <v>903</v>
      </c>
      <c r="B1146" s="278" t="s">
        <v>2172</v>
      </c>
      <c r="C1146" s="3"/>
      <c r="D1146" s="3"/>
      <c r="E1146" s="9" t="s">
        <v>280</v>
      </c>
      <c r="F1146" s="9" t="s">
        <v>280</v>
      </c>
      <c r="G1146" s="9" t="s">
        <v>280</v>
      </c>
      <c r="H1146" s="9" t="s">
        <v>280</v>
      </c>
      <c r="I1146" s="9" t="s">
        <v>280</v>
      </c>
      <c r="J1146" s="9" t="s">
        <v>280</v>
      </c>
      <c r="K1146" s="217">
        <v>543.89999999999873</v>
      </c>
      <c r="L1146" s="69"/>
      <c r="M1146" s="67">
        <f t="shared" ref="M1146:M1182" si="20">SUM(E1146:K1146)</f>
        <v>543.89999999999873</v>
      </c>
      <c r="O1146" t="s">
        <v>286</v>
      </c>
      <c r="S1146" s="278"/>
      <c r="T1146" s="63"/>
      <c r="U1146" s="349"/>
      <c r="V1146" s="63"/>
      <c r="W1146" s="63"/>
    </row>
    <row r="1147" spans="1:23" ht="15">
      <c r="A1147" s="28" t="s">
        <v>904</v>
      </c>
      <c r="B1147" s="63" t="s">
        <v>770</v>
      </c>
      <c r="E1147" s="9" t="s">
        <v>280</v>
      </c>
      <c r="F1147" s="9" t="s">
        <v>280</v>
      </c>
      <c r="G1147" s="9" t="s">
        <v>280</v>
      </c>
      <c r="H1147" s="9">
        <v>334.60000000000036</v>
      </c>
      <c r="I1147" s="9">
        <v>188.69999999999527</v>
      </c>
      <c r="J1147" s="9" t="s">
        <v>280</v>
      </c>
      <c r="K1147" s="9" t="s">
        <v>280</v>
      </c>
      <c r="L1147" s="69"/>
      <c r="M1147" s="67">
        <f t="shared" si="20"/>
        <v>523.29999999999563</v>
      </c>
      <c r="R1147" s="63"/>
      <c r="S1147" s="278"/>
      <c r="T1147" s="63"/>
      <c r="U1147" s="349"/>
      <c r="V1147" s="63"/>
      <c r="W1147" s="63"/>
    </row>
    <row r="1148" spans="1:23" ht="15">
      <c r="A1148" s="28" t="s">
        <v>905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281</v>
      </c>
      <c r="I1148" s="64" t="s">
        <v>281</v>
      </c>
      <c r="J1148" s="9">
        <v>277.349999999999</v>
      </c>
      <c r="K1148" s="9">
        <v>52.499999999999545</v>
      </c>
      <c r="M1148" s="67">
        <f t="shared" si="20"/>
        <v>470.599999999999</v>
      </c>
      <c r="O1148" t="s">
        <v>338</v>
      </c>
      <c r="R1148" s="63"/>
      <c r="S1148" s="63"/>
      <c r="T1148" s="63"/>
      <c r="U1148" s="349"/>
      <c r="V1148" s="63"/>
      <c r="W1148" s="63"/>
    </row>
    <row r="1149" spans="1:23" ht="15">
      <c r="A1149" s="28" t="s">
        <v>906</v>
      </c>
      <c r="B1149" s="229" t="s">
        <v>1648</v>
      </c>
      <c r="C1149" s="3"/>
      <c r="D1149" s="3"/>
      <c r="E1149" s="9" t="s">
        <v>280</v>
      </c>
      <c r="F1149" s="9" t="s">
        <v>280</v>
      </c>
      <c r="G1149" s="9" t="s">
        <v>280</v>
      </c>
      <c r="H1149" s="9" t="s">
        <v>280</v>
      </c>
      <c r="I1149" s="9">
        <v>62.700000000004366</v>
      </c>
      <c r="J1149" s="9">
        <v>321.90000000000009</v>
      </c>
      <c r="K1149" s="9">
        <v>84.799999999999272</v>
      </c>
      <c r="M1149" s="67">
        <f t="shared" si="20"/>
        <v>469.40000000000373</v>
      </c>
      <c r="S1149" s="63"/>
      <c r="T1149" s="63"/>
      <c r="U1149" s="349"/>
      <c r="V1149" s="63"/>
      <c r="W1149" s="63"/>
    </row>
    <row r="1150" spans="1:23" ht="15">
      <c r="A1150" s="28" t="s">
        <v>907</v>
      </c>
      <c r="B1150" s="229" t="s">
        <v>1649</v>
      </c>
      <c r="C1150" s="3"/>
      <c r="D1150" s="3"/>
      <c r="E1150" s="9" t="s">
        <v>280</v>
      </c>
      <c r="F1150" s="9" t="s">
        <v>280</v>
      </c>
      <c r="G1150" s="9" t="s">
        <v>280</v>
      </c>
      <c r="H1150" s="9" t="s">
        <v>280</v>
      </c>
      <c r="I1150" s="9">
        <v>172.49999999999636</v>
      </c>
      <c r="J1150" s="9">
        <v>177.5</v>
      </c>
      <c r="K1150" s="9">
        <v>108.89999999999827</v>
      </c>
      <c r="M1150" s="67">
        <f t="shared" si="20"/>
        <v>458.89999999999463</v>
      </c>
      <c r="S1150" s="63"/>
      <c r="T1150" s="63"/>
      <c r="U1150" s="350"/>
      <c r="V1150" s="63"/>
      <c r="W1150" s="63"/>
    </row>
    <row r="1151" spans="1:23" ht="15">
      <c r="A1151" s="28" t="s">
        <v>908</v>
      </c>
      <c r="B1151" s="278" t="s">
        <v>2033</v>
      </c>
      <c r="C1151" s="3"/>
      <c r="D1151" s="3"/>
      <c r="E1151" s="9" t="s">
        <v>280</v>
      </c>
      <c r="F1151" s="9" t="s">
        <v>280</v>
      </c>
      <c r="G1151" s="9" t="s">
        <v>280</v>
      </c>
      <c r="H1151" s="9" t="s">
        <v>280</v>
      </c>
      <c r="I1151" s="9" t="s">
        <v>280</v>
      </c>
      <c r="J1151" s="9">
        <v>223.89999999999964</v>
      </c>
      <c r="K1151" s="9">
        <v>221.50000000000091</v>
      </c>
      <c r="M1151" s="67">
        <f t="shared" si="20"/>
        <v>445.40000000000055</v>
      </c>
      <c r="S1151" s="278"/>
      <c r="T1151" s="63"/>
      <c r="U1151" s="349"/>
      <c r="V1151" s="63"/>
      <c r="W1151" s="63"/>
    </row>
    <row r="1152" spans="1:23" ht="15">
      <c r="A1152" s="28" t="s">
        <v>909</v>
      </c>
      <c r="B1152" s="278" t="s">
        <v>2040</v>
      </c>
      <c r="C1152" s="3"/>
      <c r="D1152" s="3"/>
      <c r="E1152" s="9" t="s">
        <v>280</v>
      </c>
      <c r="F1152" s="9" t="s">
        <v>280</v>
      </c>
      <c r="G1152" s="9" t="s">
        <v>280</v>
      </c>
      <c r="H1152" s="9" t="s">
        <v>280</v>
      </c>
      <c r="I1152" s="9" t="s">
        <v>280</v>
      </c>
      <c r="J1152" s="9" t="s">
        <v>280</v>
      </c>
      <c r="K1152" s="9">
        <v>436</v>
      </c>
      <c r="L1152" s="69"/>
      <c r="M1152" s="67">
        <f t="shared" si="20"/>
        <v>436</v>
      </c>
      <c r="S1152" s="278"/>
      <c r="T1152" s="63"/>
      <c r="U1152" s="349"/>
      <c r="V1152" s="63"/>
      <c r="W1152" s="63"/>
    </row>
    <row r="1153" spans="1:23" ht="15">
      <c r="A1153" s="28" t="s">
        <v>910</v>
      </c>
      <c r="B1153" s="63" t="s">
        <v>756</v>
      </c>
      <c r="E1153" s="9" t="s">
        <v>280</v>
      </c>
      <c r="F1153" s="9" t="s">
        <v>280</v>
      </c>
      <c r="G1153" s="9" t="s">
        <v>280</v>
      </c>
      <c r="H1153" s="9">
        <v>6.2000000000007276</v>
      </c>
      <c r="I1153" s="9">
        <v>97.499999999996362</v>
      </c>
      <c r="J1153" s="9">
        <v>174</v>
      </c>
      <c r="K1153" s="9">
        <v>143.89999999999918</v>
      </c>
      <c r="M1153" s="67">
        <f t="shared" si="20"/>
        <v>421.59999999999627</v>
      </c>
      <c r="S1153" s="28"/>
      <c r="T1153" s="63"/>
      <c r="U1153" s="349"/>
      <c r="V1153" s="63"/>
      <c r="W1153" s="63"/>
    </row>
    <row r="1154" spans="1:23" ht="15">
      <c r="A1154" s="28" t="s">
        <v>911</v>
      </c>
      <c r="B1154" s="278" t="s">
        <v>2018</v>
      </c>
      <c r="C1154" s="3"/>
      <c r="D1154" s="3"/>
      <c r="E1154" s="9" t="s">
        <v>280</v>
      </c>
      <c r="F1154" s="9" t="s">
        <v>280</v>
      </c>
      <c r="G1154" s="9" t="s">
        <v>280</v>
      </c>
      <c r="H1154" s="9" t="s">
        <v>280</v>
      </c>
      <c r="I1154" s="9" t="s">
        <v>280</v>
      </c>
      <c r="J1154" s="9">
        <v>320.49999999999955</v>
      </c>
      <c r="K1154" s="9">
        <v>89.299999999999727</v>
      </c>
      <c r="M1154" s="67">
        <f t="shared" si="20"/>
        <v>409.79999999999927</v>
      </c>
      <c r="S1154" s="225"/>
      <c r="T1154" s="63"/>
      <c r="U1154" s="349"/>
      <c r="V1154" s="63"/>
      <c r="W1154" s="63"/>
    </row>
    <row r="1155" spans="1:23" ht="15">
      <c r="A1155" s="28" t="s">
        <v>912</v>
      </c>
      <c r="B1155" s="278" t="s">
        <v>2042</v>
      </c>
      <c r="C1155" s="3"/>
      <c r="D1155" s="3"/>
      <c r="E1155" s="9" t="s">
        <v>280</v>
      </c>
      <c r="F1155" s="9" t="s">
        <v>280</v>
      </c>
      <c r="G1155" s="9" t="s">
        <v>280</v>
      </c>
      <c r="H1155" s="9" t="s">
        <v>280</v>
      </c>
      <c r="I1155" s="9" t="s">
        <v>280</v>
      </c>
      <c r="J1155" s="9" t="s">
        <v>280</v>
      </c>
      <c r="K1155" s="9">
        <v>397.99999999999818</v>
      </c>
      <c r="L1155" s="69"/>
      <c r="M1155" s="67">
        <f t="shared" si="20"/>
        <v>397.99999999999818</v>
      </c>
      <c r="S1155" s="278"/>
      <c r="T1155" s="63"/>
      <c r="U1155" s="349"/>
      <c r="V1155" s="63"/>
      <c r="W1155" s="63"/>
    </row>
    <row r="1156" spans="1:23" ht="15">
      <c r="A1156" s="28" t="s">
        <v>913</v>
      </c>
      <c r="B1156" s="63" t="s">
        <v>4</v>
      </c>
      <c r="E1156" s="217">
        <v>120.599999999999</v>
      </c>
      <c r="F1156" s="9">
        <v>35.199999999999363</v>
      </c>
      <c r="G1156" s="217">
        <v>52.000000000000455</v>
      </c>
      <c r="H1156" s="9">
        <v>60.400000000000546</v>
      </c>
      <c r="I1156" s="9">
        <v>78.5</v>
      </c>
      <c r="J1156" s="9" t="s">
        <v>280</v>
      </c>
      <c r="K1156" s="9" t="s">
        <v>280</v>
      </c>
      <c r="L1156" s="69"/>
      <c r="M1156" s="67">
        <f t="shared" si="20"/>
        <v>346.69999999999936</v>
      </c>
      <c r="O1156" t="s">
        <v>316</v>
      </c>
      <c r="R1156" s="63"/>
      <c r="S1156" s="278"/>
      <c r="T1156" s="63"/>
      <c r="U1156" s="349"/>
      <c r="V1156" s="63"/>
      <c r="W1156" s="63"/>
    </row>
    <row r="1157" spans="1:23" ht="15">
      <c r="A1157" s="28" t="s">
        <v>914</v>
      </c>
      <c r="B1157" s="63" t="s">
        <v>29</v>
      </c>
      <c r="E1157" s="212">
        <v>212.20000000000027</v>
      </c>
      <c r="F1157" s="9">
        <v>30.150000000000091</v>
      </c>
      <c r="G1157" s="217">
        <v>52.000000000000909</v>
      </c>
      <c r="H1157" s="9" t="s">
        <v>280</v>
      </c>
      <c r="I1157" s="9" t="s">
        <v>280</v>
      </c>
      <c r="J1157" s="9">
        <v>46.499999999999545</v>
      </c>
      <c r="K1157" s="9" t="s">
        <v>280</v>
      </c>
      <c r="M1157" s="67">
        <f t="shared" si="20"/>
        <v>340.85000000000082</v>
      </c>
      <c r="O1157" t="s">
        <v>355</v>
      </c>
      <c r="S1157" s="28"/>
      <c r="T1157" s="63"/>
      <c r="U1157" s="349"/>
      <c r="V1157" s="63"/>
      <c r="W1157" s="63"/>
    </row>
    <row r="1158" spans="1:23" ht="15">
      <c r="A1158" s="28" t="s">
        <v>915</v>
      </c>
      <c r="B1158" s="278" t="s">
        <v>2019</v>
      </c>
      <c r="C1158" s="3"/>
      <c r="D1158" s="3"/>
      <c r="E1158" s="9" t="s">
        <v>280</v>
      </c>
      <c r="F1158" s="9" t="s">
        <v>280</v>
      </c>
      <c r="G1158" s="9" t="s">
        <v>280</v>
      </c>
      <c r="H1158" s="9" t="s">
        <v>280</v>
      </c>
      <c r="I1158" s="9" t="s">
        <v>280</v>
      </c>
      <c r="J1158" s="9">
        <v>281.49999999999955</v>
      </c>
      <c r="K1158" s="9" t="s">
        <v>280</v>
      </c>
      <c r="M1158" s="67">
        <f t="shared" si="20"/>
        <v>281.49999999999955</v>
      </c>
      <c r="S1158" s="225"/>
      <c r="T1158" s="63"/>
      <c r="U1158" s="349"/>
      <c r="V1158" s="63"/>
      <c r="W1158" s="63"/>
    </row>
    <row r="1159" spans="1:23" ht="15">
      <c r="A1159" s="28" t="s">
        <v>916</v>
      </c>
      <c r="B1159" s="278" t="s">
        <v>2065</v>
      </c>
      <c r="C1159" s="3"/>
      <c r="D1159" s="3"/>
      <c r="E1159" s="9" t="s">
        <v>280</v>
      </c>
      <c r="F1159" s="9" t="s">
        <v>280</v>
      </c>
      <c r="G1159" s="9" t="s">
        <v>280</v>
      </c>
      <c r="H1159" s="9" t="s">
        <v>280</v>
      </c>
      <c r="I1159" s="9" t="s">
        <v>280</v>
      </c>
      <c r="J1159" s="9" t="s">
        <v>280</v>
      </c>
      <c r="K1159" s="9">
        <v>272.99999999999773</v>
      </c>
      <c r="L1159" s="69"/>
      <c r="M1159" s="67">
        <f t="shared" si="20"/>
        <v>272.99999999999773</v>
      </c>
      <c r="S1159" s="63"/>
      <c r="T1159" s="63"/>
      <c r="U1159" s="349"/>
      <c r="V1159" s="63"/>
      <c r="W1159" s="63"/>
    </row>
    <row r="1160" spans="1:23" ht="15">
      <c r="A1160" s="28" t="s">
        <v>917</v>
      </c>
      <c r="B1160" s="278" t="s">
        <v>2025</v>
      </c>
      <c r="C1160" s="3"/>
      <c r="D1160" s="3"/>
      <c r="E1160" s="9" t="s">
        <v>280</v>
      </c>
      <c r="F1160" s="9" t="s">
        <v>280</v>
      </c>
      <c r="G1160" s="9" t="s">
        <v>280</v>
      </c>
      <c r="H1160" s="9" t="s">
        <v>280</v>
      </c>
      <c r="I1160" s="9" t="s">
        <v>280</v>
      </c>
      <c r="J1160" s="9">
        <v>113.99999999999955</v>
      </c>
      <c r="K1160" s="9">
        <v>145.09999999999945</v>
      </c>
      <c r="M1160" s="67">
        <f t="shared" si="20"/>
        <v>259.099999999999</v>
      </c>
      <c r="S1160" s="63"/>
      <c r="T1160" s="63"/>
      <c r="U1160" s="349"/>
      <c r="V1160" s="63"/>
      <c r="W1160" s="63"/>
    </row>
    <row r="1161" spans="1:23" ht="15">
      <c r="A1161" s="28" t="s">
        <v>918</v>
      </c>
      <c r="B1161" s="229" t="s">
        <v>1681</v>
      </c>
      <c r="C1161" s="3"/>
      <c r="D1161" s="3"/>
      <c r="E1161" s="9" t="s">
        <v>280</v>
      </c>
      <c r="F1161" s="9" t="s">
        <v>280</v>
      </c>
      <c r="G1161" s="9" t="s">
        <v>280</v>
      </c>
      <c r="H1161" s="9" t="s">
        <v>280</v>
      </c>
      <c r="I1161" s="217">
        <v>252.10000000000218</v>
      </c>
      <c r="J1161" s="9" t="s">
        <v>280</v>
      </c>
      <c r="K1161" s="9" t="s">
        <v>280</v>
      </c>
      <c r="L1161" s="69"/>
      <c r="M1161" s="67">
        <f t="shared" si="20"/>
        <v>252.10000000000218</v>
      </c>
      <c r="O1161" t="s">
        <v>285</v>
      </c>
      <c r="S1161" s="278"/>
      <c r="T1161" s="63"/>
      <c r="U1161" s="349"/>
      <c r="V1161" s="63"/>
      <c r="W1161" s="63"/>
    </row>
    <row r="1162" spans="1:23" ht="15">
      <c r="A1162" s="28" t="s">
        <v>919</v>
      </c>
      <c r="B1162" s="63" t="s">
        <v>775</v>
      </c>
      <c r="E1162" s="9" t="s">
        <v>280</v>
      </c>
      <c r="F1162" s="9" t="s">
        <v>280</v>
      </c>
      <c r="G1162" s="9" t="s">
        <v>280</v>
      </c>
      <c r="H1162" s="9">
        <v>252.00000000000045</v>
      </c>
      <c r="I1162" s="9" t="s">
        <v>280</v>
      </c>
      <c r="J1162" s="9" t="s">
        <v>280</v>
      </c>
      <c r="K1162" s="9" t="s">
        <v>280</v>
      </c>
      <c r="L1162" s="69"/>
      <c r="M1162" s="67">
        <f t="shared" si="20"/>
        <v>252.00000000000045</v>
      </c>
      <c r="S1162" s="63"/>
    </row>
    <row r="1163" spans="1:23" ht="15">
      <c r="A1163" s="28" t="s">
        <v>920</v>
      </c>
      <c r="B1163" s="278" t="s">
        <v>2044</v>
      </c>
      <c r="C1163" s="3"/>
      <c r="D1163" s="3"/>
      <c r="E1163" s="9" t="s">
        <v>280</v>
      </c>
      <c r="F1163" s="9" t="s">
        <v>280</v>
      </c>
      <c r="G1163" s="9" t="s">
        <v>280</v>
      </c>
      <c r="H1163" s="9" t="s">
        <v>280</v>
      </c>
      <c r="I1163" s="9" t="s">
        <v>280</v>
      </c>
      <c r="J1163" s="9" t="s">
        <v>280</v>
      </c>
      <c r="K1163" s="9">
        <v>251.99999999999909</v>
      </c>
      <c r="L1163" s="69"/>
      <c r="M1163" s="67">
        <f t="shared" si="20"/>
        <v>251.99999999999909</v>
      </c>
      <c r="S1163" s="278"/>
    </row>
    <row r="1164" spans="1:23" ht="15">
      <c r="A1164" s="28" t="s">
        <v>921</v>
      </c>
      <c r="B1164" s="278" t="s">
        <v>2039</v>
      </c>
      <c r="C1164" s="3"/>
      <c r="D1164" s="3"/>
      <c r="E1164" s="9" t="s">
        <v>280</v>
      </c>
      <c r="F1164" s="9" t="s">
        <v>280</v>
      </c>
      <c r="G1164" s="9" t="s">
        <v>280</v>
      </c>
      <c r="H1164" s="9" t="s">
        <v>280</v>
      </c>
      <c r="I1164" s="9" t="s">
        <v>280</v>
      </c>
      <c r="J1164" s="9" t="s">
        <v>280</v>
      </c>
      <c r="K1164" s="9">
        <v>242.60000000000036</v>
      </c>
      <c r="L1164" s="69"/>
      <c r="M1164" s="67">
        <f t="shared" si="20"/>
        <v>242.60000000000036</v>
      </c>
      <c r="S1164" s="238"/>
    </row>
    <row r="1165" spans="1:23" ht="15">
      <c r="A1165" s="28" t="s">
        <v>922</v>
      </c>
      <c r="B1165" s="278" t="s">
        <v>2038</v>
      </c>
      <c r="C1165" s="3"/>
      <c r="D1165" s="3"/>
      <c r="E1165" s="9" t="s">
        <v>280</v>
      </c>
      <c r="F1165" s="9" t="s">
        <v>280</v>
      </c>
      <c r="G1165" s="9" t="s">
        <v>280</v>
      </c>
      <c r="H1165" s="9" t="s">
        <v>280</v>
      </c>
      <c r="I1165" s="9" t="s">
        <v>280</v>
      </c>
      <c r="J1165" s="9" t="s">
        <v>280</v>
      </c>
      <c r="K1165" s="9">
        <v>242</v>
      </c>
      <c r="L1165" s="69"/>
      <c r="M1165" s="67">
        <f t="shared" si="20"/>
        <v>242</v>
      </c>
    </row>
    <row r="1166" spans="1:23" ht="15">
      <c r="A1166" s="28" t="s">
        <v>923</v>
      </c>
      <c r="B1166" s="278" t="s">
        <v>2043</v>
      </c>
      <c r="C1166" s="3"/>
      <c r="D1166" s="3"/>
      <c r="E1166" s="9" t="s">
        <v>280</v>
      </c>
      <c r="F1166" s="9" t="s">
        <v>280</v>
      </c>
      <c r="G1166" s="9" t="s">
        <v>280</v>
      </c>
      <c r="H1166" s="9" t="s">
        <v>280</v>
      </c>
      <c r="I1166" s="9" t="s">
        <v>280</v>
      </c>
      <c r="J1166" s="9" t="s">
        <v>280</v>
      </c>
      <c r="K1166" s="9">
        <v>239.60000000000127</v>
      </c>
      <c r="L1166" s="69"/>
      <c r="M1166" s="67">
        <f t="shared" si="20"/>
        <v>239.60000000000127</v>
      </c>
      <c r="S1166" s="63"/>
    </row>
    <row r="1167" spans="1:23" ht="15">
      <c r="A1167" s="28" t="s">
        <v>924</v>
      </c>
      <c r="B1167" s="225" t="s">
        <v>1646</v>
      </c>
      <c r="C1167" s="3"/>
      <c r="D1167" s="3"/>
      <c r="E1167" s="9" t="s">
        <v>280</v>
      </c>
      <c r="F1167" s="9" t="s">
        <v>280</v>
      </c>
      <c r="G1167" s="9" t="s">
        <v>280</v>
      </c>
      <c r="H1167" s="9" t="s">
        <v>280</v>
      </c>
      <c r="I1167" s="217">
        <v>213.69999999999345</v>
      </c>
      <c r="J1167" s="9" t="s">
        <v>280</v>
      </c>
      <c r="K1167" s="9" t="s">
        <v>280</v>
      </c>
      <c r="L1167" s="69"/>
      <c r="M1167" s="67">
        <f t="shared" si="20"/>
        <v>213.69999999999345</v>
      </c>
      <c r="O1167" t="s">
        <v>290</v>
      </c>
      <c r="S1167" s="278"/>
    </row>
    <row r="1168" spans="1:23" ht="15">
      <c r="A1168" s="28" t="s">
        <v>925</v>
      </c>
      <c r="B1168" s="278" t="s">
        <v>2045</v>
      </c>
      <c r="C1168" s="3"/>
      <c r="D1168" s="3"/>
      <c r="E1168" s="9" t="s">
        <v>280</v>
      </c>
      <c r="F1168" s="9" t="s">
        <v>280</v>
      </c>
      <c r="G1168" s="9" t="s">
        <v>280</v>
      </c>
      <c r="H1168" s="9" t="s">
        <v>280</v>
      </c>
      <c r="I1168" s="9" t="s">
        <v>280</v>
      </c>
      <c r="J1168" s="9" t="s">
        <v>280</v>
      </c>
      <c r="K1168" s="9">
        <v>202.00000000000182</v>
      </c>
      <c r="L1168" s="69"/>
      <c r="M1168" s="67">
        <f t="shared" si="20"/>
        <v>202.00000000000182</v>
      </c>
      <c r="S1168" s="238"/>
    </row>
    <row r="1169" spans="1:18" ht="15">
      <c r="A1169" s="28" t="s">
        <v>926</v>
      </c>
      <c r="B1169" s="63" t="s">
        <v>158</v>
      </c>
      <c r="E1169" s="9" t="s">
        <v>280</v>
      </c>
      <c r="F1169" s="9" t="s">
        <v>280</v>
      </c>
      <c r="G1169" s="64" t="s">
        <v>281</v>
      </c>
      <c r="H1169" s="9">
        <v>185.70000000000073</v>
      </c>
      <c r="I1169" s="9">
        <v>9.5</v>
      </c>
      <c r="J1169" s="9" t="s">
        <v>280</v>
      </c>
      <c r="K1169" s="9" t="s">
        <v>280</v>
      </c>
      <c r="L1169" s="69"/>
      <c r="M1169" s="67">
        <f t="shared" si="20"/>
        <v>195.20000000000073</v>
      </c>
    </row>
    <row r="1170" spans="1:18" ht="15">
      <c r="A1170" s="28" t="s">
        <v>927</v>
      </c>
      <c r="B1170" s="278" t="s">
        <v>2026</v>
      </c>
      <c r="C1170" s="3"/>
      <c r="D1170" s="3"/>
      <c r="E1170" s="9" t="s">
        <v>280</v>
      </c>
      <c r="F1170" s="9" t="s">
        <v>280</v>
      </c>
      <c r="G1170" s="9" t="s">
        <v>280</v>
      </c>
      <c r="H1170" s="9" t="s">
        <v>280</v>
      </c>
      <c r="I1170" s="9" t="s">
        <v>280</v>
      </c>
      <c r="J1170" s="9">
        <v>174.5</v>
      </c>
      <c r="K1170" s="64" t="s">
        <v>281</v>
      </c>
      <c r="M1170" s="67">
        <f t="shared" si="20"/>
        <v>174.5</v>
      </c>
    </row>
    <row r="1171" spans="1:18" ht="15">
      <c r="A1171" s="28" t="s">
        <v>928</v>
      </c>
      <c r="B1171" s="229" t="s">
        <v>1663</v>
      </c>
      <c r="C1171" s="3"/>
      <c r="D1171" s="3"/>
      <c r="E1171" s="9" t="s">
        <v>280</v>
      </c>
      <c r="F1171" s="9" t="s">
        <v>280</v>
      </c>
      <c r="G1171" s="9" t="s">
        <v>280</v>
      </c>
      <c r="H1171" s="9" t="s">
        <v>280</v>
      </c>
      <c r="I1171" s="9">
        <v>158.5</v>
      </c>
      <c r="J1171" s="9" t="s">
        <v>280</v>
      </c>
      <c r="K1171" s="9" t="s">
        <v>280</v>
      </c>
      <c r="M1171" s="67">
        <f t="shared" si="20"/>
        <v>158.5</v>
      </c>
    </row>
    <row r="1172" spans="1:18" ht="15">
      <c r="A1172" s="28" t="s">
        <v>929</v>
      </c>
      <c r="B1172" s="278" t="s">
        <v>4565</v>
      </c>
      <c r="C1172" s="3"/>
      <c r="D1172" s="3"/>
      <c r="E1172" s="9" t="s">
        <v>280</v>
      </c>
      <c r="F1172" s="9" t="s">
        <v>280</v>
      </c>
      <c r="G1172" s="9" t="s">
        <v>280</v>
      </c>
      <c r="H1172" s="9" t="s">
        <v>280</v>
      </c>
      <c r="I1172" s="9" t="s">
        <v>280</v>
      </c>
      <c r="J1172" s="9" t="s">
        <v>280</v>
      </c>
      <c r="K1172" s="9">
        <v>150</v>
      </c>
      <c r="L1172" s="69"/>
      <c r="M1172" s="67">
        <f t="shared" si="20"/>
        <v>150</v>
      </c>
    </row>
    <row r="1173" spans="1:18" ht="15">
      <c r="A1173" s="28" t="s">
        <v>930</v>
      </c>
      <c r="B1173" s="229" t="s">
        <v>1655</v>
      </c>
      <c r="C1173" s="3"/>
      <c r="D1173" s="3"/>
      <c r="E1173" s="9" t="s">
        <v>280</v>
      </c>
      <c r="F1173" s="9" t="s">
        <v>280</v>
      </c>
      <c r="G1173" s="9" t="s">
        <v>280</v>
      </c>
      <c r="H1173" s="9" t="s">
        <v>280</v>
      </c>
      <c r="I1173" s="9">
        <v>134.40000000000327</v>
      </c>
      <c r="J1173" s="9" t="s">
        <v>280</v>
      </c>
      <c r="K1173" s="9" t="s">
        <v>280</v>
      </c>
      <c r="L1173" s="69"/>
      <c r="M1173" s="67">
        <f t="shared" si="20"/>
        <v>134.40000000000327</v>
      </c>
    </row>
    <row r="1174" spans="1:18" ht="15">
      <c r="A1174" s="28" t="s">
        <v>931</v>
      </c>
      <c r="B1174" s="63" t="s">
        <v>179</v>
      </c>
      <c r="E1174" s="9">
        <v>119.99999999999955</v>
      </c>
      <c r="F1174" s="9" t="s">
        <v>280</v>
      </c>
      <c r="G1174" s="9" t="s">
        <v>280</v>
      </c>
      <c r="H1174" s="9" t="s">
        <v>280</v>
      </c>
      <c r="I1174" s="9" t="s">
        <v>280</v>
      </c>
      <c r="J1174" s="9" t="s">
        <v>280</v>
      </c>
      <c r="K1174" s="9" t="s">
        <v>280</v>
      </c>
      <c r="L1174" s="69"/>
      <c r="M1174" s="67">
        <f t="shared" si="20"/>
        <v>119.99999999999955</v>
      </c>
      <c r="R1174" s="63"/>
    </row>
    <row r="1175" spans="1:18" ht="15">
      <c r="A1175" s="28" t="s">
        <v>932</v>
      </c>
      <c r="B1175" s="278" t="s">
        <v>2068</v>
      </c>
      <c r="C1175" s="3"/>
      <c r="D1175" s="3"/>
      <c r="E1175" s="9" t="s">
        <v>280</v>
      </c>
      <c r="F1175" s="9" t="s">
        <v>280</v>
      </c>
      <c r="G1175" s="9" t="s">
        <v>280</v>
      </c>
      <c r="H1175" s="9" t="s">
        <v>280</v>
      </c>
      <c r="I1175" s="9" t="s">
        <v>280</v>
      </c>
      <c r="J1175" s="9" t="s">
        <v>280</v>
      </c>
      <c r="K1175" s="9">
        <v>94.799999999999727</v>
      </c>
      <c r="L1175" s="69"/>
      <c r="M1175" s="67">
        <f t="shared" si="20"/>
        <v>94.799999999999727</v>
      </c>
    </row>
    <row r="1176" spans="1:18" ht="15">
      <c r="A1176" s="28" t="s">
        <v>933</v>
      </c>
      <c r="B1176" s="63" t="s">
        <v>178</v>
      </c>
      <c r="E1176" s="9">
        <v>43.199999999998454</v>
      </c>
      <c r="F1176" s="217">
        <v>47.899999999998727</v>
      </c>
      <c r="G1176" s="9" t="s">
        <v>280</v>
      </c>
      <c r="H1176" s="9" t="s">
        <v>280</v>
      </c>
      <c r="I1176" s="9" t="s">
        <v>280</v>
      </c>
      <c r="J1176" s="9" t="s">
        <v>280</v>
      </c>
      <c r="K1176" s="9" t="s">
        <v>280</v>
      </c>
      <c r="L1176" s="69"/>
      <c r="M1176" s="67">
        <f t="shared" si="20"/>
        <v>91.099999999997181</v>
      </c>
      <c r="O1176" t="s">
        <v>290</v>
      </c>
      <c r="R1176" s="63"/>
    </row>
    <row r="1177" spans="1:18" ht="15">
      <c r="A1177" s="28" t="s">
        <v>934</v>
      </c>
      <c r="B1177" s="229" t="s">
        <v>1656</v>
      </c>
      <c r="C1177" s="3"/>
      <c r="D1177" s="3"/>
      <c r="E1177" s="9" t="s">
        <v>280</v>
      </c>
      <c r="F1177" s="9" t="s">
        <v>280</v>
      </c>
      <c r="G1177" s="9" t="s">
        <v>280</v>
      </c>
      <c r="H1177" s="9" t="s">
        <v>280</v>
      </c>
      <c r="I1177" s="9">
        <v>60.500000000001819</v>
      </c>
      <c r="J1177" s="9" t="s">
        <v>280</v>
      </c>
      <c r="K1177" s="9" t="s">
        <v>280</v>
      </c>
      <c r="L1177" s="69"/>
      <c r="M1177" s="67">
        <f t="shared" si="20"/>
        <v>60.500000000001819</v>
      </c>
    </row>
    <row r="1178" spans="1:18" ht="15">
      <c r="A1178" s="28" t="s">
        <v>935</v>
      </c>
      <c r="B1178" s="278" t="s">
        <v>2041</v>
      </c>
      <c r="C1178" s="3"/>
      <c r="D1178" s="3"/>
      <c r="E1178" s="9" t="s">
        <v>280</v>
      </c>
      <c r="F1178" s="9" t="s">
        <v>280</v>
      </c>
      <c r="G1178" s="9" t="s">
        <v>280</v>
      </c>
      <c r="H1178" s="9" t="s">
        <v>280</v>
      </c>
      <c r="I1178" s="9" t="s">
        <v>280</v>
      </c>
      <c r="J1178" s="9" t="s">
        <v>280</v>
      </c>
      <c r="K1178" s="9">
        <v>60.000000000001364</v>
      </c>
      <c r="L1178" s="69"/>
      <c r="M1178" s="67">
        <f t="shared" si="20"/>
        <v>60.000000000001364</v>
      </c>
    </row>
    <row r="1179" spans="1:18" ht="15">
      <c r="A1179" s="28" t="s">
        <v>936</v>
      </c>
      <c r="B1179" s="278" t="s">
        <v>2067</v>
      </c>
      <c r="C1179" s="3"/>
      <c r="D1179" s="3"/>
      <c r="E1179" s="9" t="s">
        <v>280</v>
      </c>
      <c r="F1179" s="9" t="s">
        <v>280</v>
      </c>
      <c r="G1179" s="9" t="s">
        <v>280</v>
      </c>
      <c r="H1179" s="9" t="s">
        <v>280</v>
      </c>
      <c r="I1179" s="9" t="s">
        <v>280</v>
      </c>
      <c r="J1179" s="9" t="s">
        <v>280</v>
      </c>
      <c r="K1179" s="9">
        <v>18.200000000000728</v>
      </c>
      <c r="L1179" s="69"/>
      <c r="M1179" s="67">
        <f t="shared" si="20"/>
        <v>18.200000000000728</v>
      </c>
    </row>
    <row r="1180" spans="1:18" ht="15">
      <c r="A1180" s="28" t="s">
        <v>937</v>
      </c>
      <c r="B1180" s="63" t="s">
        <v>164</v>
      </c>
      <c r="E1180" s="9" t="s">
        <v>280</v>
      </c>
      <c r="F1180" s="9" t="s">
        <v>280</v>
      </c>
      <c r="G1180" s="217">
        <v>14.299999999999727</v>
      </c>
      <c r="H1180" s="9" t="s">
        <v>280</v>
      </c>
      <c r="I1180" s="9" t="s">
        <v>280</v>
      </c>
      <c r="J1180" s="9" t="s">
        <v>280</v>
      </c>
      <c r="K1180" s="9" t="s">
        <v>280</v>
      </c>
      <c r="L1180" s="69"/>
      <c r="M1180" s="67">
        <f t="shared" si="20"/>
        <v>14.299999999999727</v>
      </c>
      <c r="O1180" t="s">
        <v>290</v>
      </c>
      <c r="R1180" s="218"/>
    </row>
    <row r="1181" spans="1:18" ht="15">
      <c r="A1181" s="28" t="s">
        <v>938</v>
      </c>
      <c r="B1181" s="63" t="s">
        <v>785</v>
      </c>
      <c r="E1181" s="9" t="s">
        <v>280</v>
      </c>
      <c r="F1181" s="9" t="s">
        <v>280</v>
      </c>
      <c r="G1181" s="9" t="s">
        <v>280</v>
      </c>
      <c r="H1181" s="64" t="s">
        <v>281</v>
      </c>
      <c r="I1181" s="9" t="s">
        <v>280</v>
      </c>
      <c r="J1181" s="9" t="s">
        <v>280</v>
      </c>
      <c r="K1181" s="9" t="s">
        <v>280</v>
      </c>
      <c r="L1181" s="69"/>
      <c r="M1181" s="67">
        <f t="shared" si="20"/>
        <v>0</v>
      </c>
    </row>
    <row r="1182" spans="1:18" ht="15">
      <c r="A1182" s="28" t="s">
        <v>2517</v>
      </c>
      <c r="B1182" s="229" t="s">
        <v>1653</v>
      </c>
      <c r="C1182" s="3"/>
      <c r="D1182" s="3"/>
      <c r="E1182" s="9" t="s">
        <v>280</v>
      </c>
      <c r="F1182" s="9" t="s">
        <v>280</v>
      </c>
      <c r="G1182" s="9" t="s">
        <v>280</v>
      </c>
      <c r="H1182" s="9" t="s">
        <v>280</v>
      </c>
      <c r="I1182" s="64" t="s">
        <v>281</v>
      </c>
      <c r="J1182" s="9" t="s">
        <v>280</v>
      </c>
      <c r="K1182" s="9" t="s">
        <v>280</v>
      </c>
      <c r="L1182" s="69"/>
      <c r="M1182" s="67">
        <f t="shared" si="20"/>
        <v>0</v>
      </c>
    </row>
    <row r="1183" spans="1:18" ht="15">
      <c r="A1183" s="28" t="s">
        <v>3346</v>
      </c>
      <c r="B1183" s="63" t="s">
        <v>3408</v>
      </c>
      <c r="C1183" s="3"/>
      <c r="D1183" s="3"/>
      <c r="E1183" s="9"/>
      <c r="F1183" s="9"/>
      <c r="G1183" s="9"/>
      <c r="H1183" s="9"/>
      <c r="I1183" s="64"/>
      <c r="J1183" s="9"/>
      <c r="K1183" s="9"/>
      <c r="L1183" s="69"/>
      <c r="M1183" s="67"/>
    </row>
    <row r="1184" spans="1:18" ht="15">
      <c r="A1184" s="28" t="s">
        <v>3347</v>
      </c>
      <c r="B1184" s="63" t="s">
        <v>3402</v>
      </c>
      <c r="C1184" s="3"/>
      <c r="D1184" s="3"/>
      <c r="E1184" s="9"/>
      <c r="F1184" s="9"/>
      <c r="G1184" s="9"/>
      <c r="H1184" s="9"/>
      <c r="I1184" s="64"/>
      <c r="J1184" s="9"/>
      <c r="K1184" s="9"/>
      <c r="L1184" s="69"/>
      <c r="M1184" s="67"/>
    </row>
    <row r="1185" spans="1:13" ht="15">
      <c r="A1185" s="28" t="s">
        <v>3348</v>
      </c>
      <c r="B1185" s="63" t="s">
        <v>3401</v>
      </c>
      <c r="C1185" s="3"/>
      <c r="D1185" s="3"/>
      <c r="E1185" s="9"/>
      <c r="F1185" s="9"/>
      <c r="G1185" s="9"/>
      <c r="H1185" s="9"/>
      <c r="I1185" s="64"/>
      <c r="J1185" s="9"/>
      <c r="K1185" s="9"/>
      <c r="L1185" s="69"/>
      <c r="M1185" s="67"/>
    </row>
    <row r="1186" spans="1:13" ht="15">
      <c r="A1186" s="28" t="s">
        <v>3349</v>
      </c>
      <c r="B1186" s="63" t="s">
        <v>3417</v>
      </c>
      <c r="C1186" s="3"/>
      <c r="D1186" s="3"/>
      <c r="E1186" s="9"/>
      <c r="F1186" s="9"/>
      <c r="G1186" s="9"/>
      <c r="H1186" s="9"/>
      <c r="I1186" s="64"/>
      <c r="J1186" s="9"/>
      <c r="K1186" s="9"/>
      <c r="L1186" s="69"/>
      <c r="M1186" s="67"/>
    </row>
    <row r="1187" spans="1:13" ht="15">
      <c r="A1187" s="28" t="s">
        <v>3350</v>
      </c>
      <c r="B1187" s="63" t="s">
        <v>3416</v>
      </c>
      <c r="C1187" s="3"/>
      <c r="D1187" s="3"/>
      <c r="E1187" s="9"/>
      <c r="F1187" s="9"/>
      <c r="G1187" s="9"/>
      <c r="H1187" s="9"/>
      <c r="I1187" s="64"/>
      <c r="J1187" s="9"/>
      <c r="K1187" s="9"/>
      <c r="L1187" s="69"/>
      <c r="M1187" s="67"/>
    </row>
    <row r="1188" spans="1:13" ht="15">
      <c r="A1188" s="28" t="s">
        <v>3351</v>
      </c>
      <c r="B1188" s="63" t="s">
        <v>3404</v>
      </c>
      <c r="C1188" s="3"/>
      <c r="D1188" s="3"/>
      <c r="E1188" s="9"/>
      <c r="F1188" s="9"/>
      <c r="G1188" s="9"/>
      <c r="H1188" s="9"/>
      <c r="I1188" s="64"/>
      <c r="J1188" s="9"/>
      <c r="K1188" s="9"/>
      <c r="L1188" s="69"/>
      <c r="M1188" s="67"/>
    </row>
    <row r="1189" spans="1:13" ht="15">
      <c r="A1189" s="28" t="s">
        <v>3352</v>
      </c>
      <c r="B1189" s="63" t="s">
        <v>3398</v>
      </c>
      <c r="C1189" s="3"/>
      <c r="D1189" s="3"/>
      <c r="E1189" s="9"/>
      <c r="F1189" s="9"/>
      <c r="G1189" s="9"/>
      <c r="H1189" s="9"/>
      <c r="I1189" s="64"/>
      <c r="J1189" s="9"/>
      <c r="K1189" s="9"/>
      <c r="L1189" s="69"/>
      <c r="M1189" s="67"/>
    </row>
    <row r="1190" spans="1:13" ht="15">
      <c r="A1190" s="28" t="s">
        <v>3353</v>
      </c>
      <c r="B1190" s="63" t="s">
        <v>3429</v>
      </c>
      <c r="C1190" s="3"/>
      <c r="D1190" s="3"/>
      <c r="E1190" s="9"/>
      <c r="F1190" s="9"/>
      <c r="G1190" s="9"/>
      <c r="H1190" s="9"/>
      <c r="I1190" s="64"/>
      <c r="J1190" s="9"/>
      <c r="K1190" s="9"/>
      <c r="L1190" s="69"/>
      <c r="M1190" s="67"/>
    </row>
    <row r="1191" spans="1:13" ht="15">
      <c r="A1191" s="28" t="s">
        <v>3354</v>
      </c>
      <c r="B1191" s="278" t="s">
        <v>3397</v>
      </c>
      <c r="C1191" s="3"/>
      <c r="D1191" s="3"/>
      <c r="E1191" s="9"/>
      <c r="F1191" s="9"/>
      <c r="G1191" s="9"/>
      <c r="H1191" s="9"/>
      <c r="I1191" s="64"/>
      <c r="J1191" s="9"/>
      <c r="K1191" s="9"/>
      <c r="L1191" s="69"/>
      <c r="M1191" s="67"/>
    </row>
    <row r="1192" spans="1:13" ht="15">
      <c r="A1192" s="28" t="s">
        <v>3355</v>
      </c>
      <c r="B1192" s="63" t="s">
        <v>3413</v>
      </c>
      <c r="C1192" s="3"/>
      <c r="D1192" s="3"/>
      <c r="E1192" s="9"/>
      <c r="F1192" s="9"/>
      <c r="G1192" s="9"/>
      <c r="H1192" s="9"/>
      <c r="I1192" s="64"/>
      <c r="J1192" s="9"/>
      <c r="K1192" s="9"/>
      <c r="L1192" s="69"/>
      <c r="M1192" s="67"/>
    </row>
    <row r="1193" spans="1:13" ht="15">
      <c r="A1193" s="28" t="s">
        <v>3356</v>
      </c>
      <c r="B1193" s="63" t="s">
        <v>3410</v>
      </c>
      <c r="C1193" s="3"/>
      <c r="D1193" s="3"/>
      <c r="E1193" s="9"/>
      <c r="F1193" s="9"/>
      <c r="G1193" s="9"/>
      <c r="H1193" s="9"/>
      <c r="I1193" s="64"/>
      <c r="J1193" s="9"/>
      <c r="K1193" s="9"/>
      <c r="L1193" s="69"/>
      <c r="M1193" s="67"/>
    </row>
    <row r="1194" spans="1:13" ht="15">
      <c r="A1194" s="28" t="s">
        <v>3357</v>
      </c>
      <c r="B1194" s="63" t="s">
        <v>3425</v>
      </c>
      <c r="C1194" s="3"/>
      <c r="D1194" s="3"/>
      <c r="E1194" s="9"/>
      <c r="F1194" s="9"/>
      <c r="G1194" s="9"/>
      <c r="H1194" s="9"/>
      <c r="I1194" s="64"/>
      <c r="J1194" s="9"/>
      <c r="K1194" s="9"/>
      <c r="L1194" s="69"/>
      <c r="M1194" s="67"/>
    </row>
    <row r="1195" spans="1:13" ht="15">
      <c r="A1195" s="28" t="s">
        <v>3358</v>
      </c>
      <c r="B1195" s="63" t="s">
        <v>180</v>
      </c>
      <c r="C1195" s="3"/>
      <c r="D1195" s="3"/>
      <c r="E1195" s="9"/>
      <c r="F1195" s="9"/>
      <c r="G1195" s="9"/>
      <c r="H1195" s="9"/>
      <c r="I1195" s="64"/>
      <c r="J1195" s="9"/>
      <c r="K1195" s="9"/>
      <c r="L1195" s="69"/>
      <c r="M1195" s="67"/>
    </row>
    <row r="1196" spans="1:13" ht="15">
      <c r="A1196" s="28" t="s">
        <v>3359</v>
      </c>
      <c r="B1196" s="63" t="s">
        <v>3426</v>
      </c>
      <c r="C1196" s="3"/>
      <c r="D1196" s="3"/>
      <c r="E1196" s="9"/>
      <c r="F1196" s="9"/>
      <c r="G1196" s="9"/>
      <c r="H1196" s="9"/>
      <c r="I1196" s="64"/>
      <c r="J1196" s="9"/>
      <c r="K1196" s="9"/>
      <c r="L1196" s="69"/>
      <c r="M1196" s="67"/>
    </row>
    <row r="1197" spans="1:13" ht="15">
      <c r="A1197" s="28" t="s">
        <v>3360</v>
      </c>
      <c r="B1197" s="63" t="s">
        <v>3405</v>
      </c>
      <c r="C1197" s="3"/>
      <c r="D1197" s="3"/>
      <c r="E1197" s="9"/>
      <c r="F1197" s="9"/>
      <c r="G1197" s="9"/>
      <c r="H1197" s="9"/>
      <c r="I1197" s="64"/>
      <c r="J1197" s="9"/>
      <c r="K1197" s="9"/>
      <c r="L1197" s="69"/>
      <c r="M1197" s="67"/>
    </row>
    <row r="1198" spans="1:13" ht="15">
      <c r="A1198" s="28" t="s">
        <v>3361</v>
      </c>
      <c r="B1198" s="63" t="s">
        <v>3399</v>
      </c>
      <c r="C1198" s="3"/>
      <c r="D1198" s="3"/>
      <c r="E1198" s="9"/>
      <c r="F1198" s="9"/>
      <c r="G1198" s="9"/>
      <c r="H1198" s="9"/>
      <c r="I1198" s="64"/>
      <c r="J1198" s="9"/>
      <c r="K1198" s="9"/>
      <c r="L1198" s="69"/>
      <c r="M1198" s="67"/>
    </row>
    <row r="1199" spans="1:13" ht="15">
      <c r="A1199" s="28" t="s">
        <v>3362</v>
      </c>
      <c r="B1199" s="63" t="s">
        <v>3406</v>
      </c>
      <c r="C1199" s="3"/>
      <c r="D1199" s="3"/>
      <c r="E1199" s="9"/>
      <c r="F1199" s="9"/>
      <c r="G1199" s="9"/>
      <c r="H1199" s="9"/>
      <c r="I1199" s="64"/>
      <c r="J1199" s="9"/>
      <c r="K1199" s="9"/>
      <c r="L1199" s="69"/>
      <c r="M1199" s="67"/>
    </row>
    <row r="1200" spans="1:13" ht="15">
      <c r="A1200" s="28" t="s">
        <v>3363</v>
      </c>
      <c r="B1200" s="63" t="s">
        <v>3403</v>
      </c>
      <c r="C1200" s="3"/>
      <c r="D1200" s="3"/>
      <c r="E1200" s="9"/>
      <c r="F1200" s="9"/>
      <c r="G1200" s="9"/>
      <c r="H1200" s="9"/>
      <c r="I1200" s="64"/>
      <c r="J1200" s="9"/>
      <c r="K1200" s="9"/>
      <c r="L1200" s="69"/>
      <c r="M1200" s="67"/>
    </row>
    <row r="1201" spans="1:24" ht="15">
      <c r="A1201" s="28" t="s">
        <v>3364</v>
      </c>
      <c r="B1201" s="63" t="s">
        <v>3414</v>
      </c>
      <c r="C1201" s="3"/>
      <c r="D1201" s="3"/>
      <c r="E1201" s="9"/>
      <c r="F1201" s="9"/>
      <c r="G1201" s="9"/>
      <c r="H1201" s="9"/>
      <c r="I1201" s="64"/>
      <c r="J1201" s="9"/>
      <c r="K1201" s="9"/>
      <c r="L1201" s="69"/>
      <c r="M1201" s="67"/>
    </row>
    <row r="1202" spans="1:24" ht="15">
      <c r="A1202" s="28" t="s">
        <v>3365</v>
      </c>
      <c r="B1202" s="63" t="s">
        <v>3409</v>
      </c>
      <c r="C1202" s="3"/>
      <c r="D1202" s="3"/>
      <c r="E1202" s="9"/>
      <c r="F1202" s="9"/>
      <c r="G1202" s="9"/>
      <c r="H1202" s="9"/>
      <c r="I1202" s="64"/>
      <c r="J1202" s="9"/>
      <c r="K1202" s="9"/>
      <c r="L1202" s="69"/>
      <c r="M1202" s="67"/>
    </row>
    <row r="1203" spans="1:24" ht="15">
      <c r="A1203" s="28" t="s">
        <v>3366</v>
      </c>
      <c r="B1203" s="278" t="s">
        <v>3396</v>
      </c>
      <c r="C1203" s="3"/>
      <c r="D1203" s="3"/>
      <c r="E1203" s="9"/>
      <c r="F1203" s="9"/>
      <c r="G1203" s="9"/>
      <c r="H1203" s="9"/>
      <c r="I1203" s="64"/>
      <c r="J1203" s="9"/>
      <c r="K1203" s="9"/>
      <c r="L1203" s="69"/>
      <c r="M1203" s="67"/>
    </row>
    <row r="1204" spans="1:24" ht="15">
      <c r="A1204" s="28" t="s">
        <v>3367</v>
      </c>
      <c r="B1204" s="63" t="s">
        <v>3411</v>
      </c>
      <c r="C1204" s="3"/>
      <c r="D1204" s="3"/>
      <c r="E1204" s="9"/>
      <c r="F1204" s="9"/>
      <c r="G1204" s="9"/>
      <c r="H1204" s="9"/>
      <c r="I1204" s="64"/>
      <c r="J1204" s="9"/>
      <c r="K1204" s="9"/>
      <c r="L1204" s="69"/>
      <c r="M1204" s="67"/>
    </row>
    <row r="1205" spans="1:24" ht="15">
      <c r="A1205" s="28" t="s">
        <v>3368</v>
      </c>
      <c r="B1205" s="63" t="s">
        <v>3430</v>
      </c>
      <c r="C1205" s="3"/>
      <c r="D1205" s="3"/>
      <c r="E1205" s="9"/>
      <c r="F1205" s="9"/>
      <c r="G1205" s="9"/>
      <c r="H1205" s="9"/>
      <c r="I1205" s="64"/>
      <c r="J1205" s="9"/>
      <c r="K1205" s="9"/>
      <c r="L1205" s="69"/>
      <c r="M1205" s="67"/>
    </row>
    <row r="1206" spans="1:24" ht="15">
      <c r="A1206" s="28" t="s">
        <v>3369</v>
      </c>
      <c r="B1206" s="63" t="s">
        <v>3400</v>
      </c>
      <c r="C1206" s="3"/>
      <c r="D1206" s="3"/>
      <c r="E1206" s="9"/>
      <c r="F1206" s="9"/>
      <c r="G1206" s="9"/>
      <c r="H1206" s="9"/>
      <c r="I1206" s="64"/>
      <c r="J1206" s="9"/>
      <c r="K1206" s="9"/>
      <c r="L1206" s="69"/>
      <c r="M1206" s="67"/>
    </row>
    <row r="1207" spans="1:24" ht="15">
      <c r="A1207" s="28" t="s">
        <v>4163</v>
      </c>
      <c r="B1207" s="63" t="s">
        <v>3407</v>
      </c>
      <c r="C1207" s="3"/>
      <c r="D1207" s="3"/>
      <c r="E1207" s="9"/>
      <c r="F1207" s="9"/>
      <c r="G1207" s="9"/>
      <c r="H1207" s="9"/>
      <c r="I1207" s="64"/>
      <c r="J1207" s="9"/>
      <c r="K1207" s="9"/>
      <c r="L1207" s="69"/>
      <c r="M1207" s="67"/>
    </row>
    <row r="1208" spans="1:24" ht="15">
      <c r="A1208" s="28" t="s">
        <v>4164</v>
      </c>
      <c r="B1208" s="63" t="s">
        <v>3428</v>
      </c>
      <c r="C1208" s="3"/>
      <c r="D1208" s="3"/>
      <c r="E1208" s="9"/>
      <c r="F1208" s="9"/>
      <c r="G1208" s="9"/>
      <c r="H1208" s="9"/>
      <c r="I1208" s="64"/>
      <c r="J1208" s="9"/>
      <c r="K1208" s="9"/>
      <c r="L1208" s="69"/>
      <c r="M1208" s="67"/>
    </row>
    <row r="1209" spans="1:24" ht="15">
      <c r="A1209" s="28" t="s">
        <v>4165</v>
      </c>
      <c r="B1209" s="63" t="s">
        <v>3412</v>
      </c>
      <c r="C1209" s="3"/>
      <c r="D1209" s="3"/>
      <c r="E1209" s="9"/>
      <c r="F1209" s="9"/>
      <c r="G1209" s="9"/>
      <c r="H1209" s="9"/>
      <c r="I1209" s="64"/>
      <c r="J1209" s="9"/>
      <c r="K1209" s="9"/>
      <c r="L1209" s="69"/>
      <c r="M1209" s="67"/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189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9"/>
      <c r="M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M1216" s="67">
        <f t="shared" ref="M1216:M1247" si="21">SUM(E1216:K1216)</f>
        <v>4176.5000000000045</v>
      </c>
      <c r="O1216" t="s">
        <v>2602</v>
      </c>
      <c r="R1216" s="3" t="s">
        <v>2603</v>
      </c>
      <c r="S1216" s="278"/>
      <c r="T1216" s="63"/>
      <c r="U1216" s="349"/>
      <c r="V1216" s="63"/>
      <c r="W1216" s="63"/>
    </row>
    <row r="1217" spans="1:23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M1217" s="67">
        <f t="shared" si="21"/>
        <v>3937.9999999999991</v>
      </c>
      <c r="O1217" t="s">
        <v>315</v>
      </c>
      <c r="R1217" s="3" t="s">
        <v>1773</v>
      </c>
      <c r="S1217" s="225"/>
      <c r="T1217" s="63"/>
      <c r="U1217" s="349"/>
      <c r="V1217" s="63"/>
      <c r="W1217" s="63"/>
    </row>
    <row r="1218" spans="1:23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M1218" s="67">
        <f t="shared" si="21"/>
        <v>3778.0999999999976</v>
      </c>
      <c r="O1218" t="s">
        <v>2604</v>
      </c>
      <c r="R1218" s="216" t="s">
        <v>877</v>
      </c>
      <c r="S1218" s="63"/>
      <c r="T1218" s="63"/>
      <c r="U1218" s="350"/>
      <c r="V1218" s="63"/>
      <c r="W1218" s="63"/>
    </row>
    <row r="1219" spans="1:23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M1219" s="67">
        <f t="shared" si="21"/>
        <v>3668</v>
      </c>
      <c r="O1219" t="s">
        <v>879</v>
      </c>
      <c r="R1219" s="3" t="s">
        <v>877</v>
      </c>
      <c r="S1219" s="278"/>
      <c r="T1219" s="63"/>
      <c r="U1219" s="349"/>
      <c r="V1219" s="63"/>
      <c r="W1219" s="63"/>
    </row>
    <row r="1220" spans="1:23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M1220" s="67">
        <f t="shared" si="21"/>
        <v>3577.599999999999</v>
      </c>
      <c r="O1220" t="s">
        <v>2605</v>
      </c>
      <c r="R1220" s="3" t="s">
        <v>2603</v>
      </c>
      <c r="S1220" s="225"/>
      <c r="T1220" s="63"/>
      <c r="U1220" s="349"/>
      <c r="V1220" s="63"/>
      <c r="W1220" s="63"/>
    </row>
    <row r="1221" spans="1:23" ht="15">
      <c r="A1221" s="28" t="s">
        <v>8</v>
      </c>
      <c r="B1221" s="63" t="s">
        <v>39</v>
      </c>
      <c r="E1221" s="217">
        <v>535.1</v>
      </c>
      <c r="F1221" s="217">
        <v>502</v>
      </c>
      <c r="G1221" s="9">
        <v>482.2</v>
      </c>
      <c r="H1221" s="9">
        <v>770.90000000000146</v>
      </c>
      <c r="I1221" s="9">
        <v>0</v>
      </c>
      <c r="J1221" s="217">
        <v>623.39999999999873</v>
      </c>
      <c r="K1221" s="9">
        <v>585.60000000000127</v>
      </c>
      <c r="M1221" s="67">
        <f t="shared" si="21"/>
        <v>3499.2000000000016</v>
      </c>
      <c r="O1221" t="s">
        <v>2483</v>
      </c>
      <c r="S1221" s="225"/>
      <c r="T1221" s="63"/>
      <c r="U1221" s="349"/>
      <c r="V1221" s="63"/>
      <c r="W1221" s="63"/>
    </row>
    <row r="1222" spans="1:23" ht="15">
      <c r="A1222" s="28" t="s">
        <v>10</v>
      </c>
      <c r="B1222" s="63" t="s">
        <v>142</v>
      </c>
      <c r="E1222" s="9" t="s">
        <v>280</v>
      </c>
      <c r="F1222" s="217">
        <v>482.4</v>
      </c>
      <c r="G1222" s="9">
        <v>609.4</v>
      </c>
      <c r="H1222" s="9">
        <v>853.70000000000164</v>
      </c>
      <c r="I1222" s="9">
        <v>0</v>
      </c>
      <c r="J1222" s="9">
        <v>519.09999999999854</v>
      </c>
      <c r="K1222" s="9">
        <v>811.89999999999964</v>
      </c>
      <c r="M1222" s="67">
        <f t="shared" si="21"/>
        <v>3276.5</v>
      </c>
      <c r="O1222" t="s">
        <v>290</v>
      </c>
      <c r="S1222" s="278"/>
      <c r="T1222" s="63"/>
      <c r="U1222" s="349"/>
      <c r="V1222" s="63"/>
      <c r="W1222" s="63"/>
    </row>
    <row r="1223" spans="1:23" ht="15">
      <c r="A1223" s="28" t="s">
        <v>12</v>
      </c>
      <c r="B1223" s="63" t="s">
        <v>9</v>
      </c>
      <c r="E1223" s="9">
        <v>512.29999999999995</v>
      </c>
      <c r="F1223" s="9">
        <v>435.7</v>
      </c>
      <c r="G1223" s="212">
        <v>808.6</v>
      </c>
      <c r="H1223" s="9">
        <v>805.800000000002</v>
      </c>
      <c r="I1223" s="9">
        <v>0</v>
      </c>
      <c r="J1223" s="9">
        <v>352.10000000000036</v>
      </c>
      <c r="K1223" s="9">
        <v>293.79999999999927</v>
      </c>
      <c r="M1223" s="67">
        <f t="shared" si="21"/>
        <v>3208.3000000000015</v>
      </c>
      <c r="O1223" t="s">
        <v>302</v>
      </c>
      <c r="S1223" s="278"/>
      <c r="T1223" s="63"/>
      <c r="U1223" s="349"/>
      <c r="V1223" s="63"/>
      <c r="W1223" s="63"/>
    </row>
    <row r="1224" spans="1:23" ht="15">
      <c r="A1224" s="28" t="s">
        <v>14</v>
      </c>
      <c r="B1224" s="63" t="s">
        <v>23</v>
      </c>
      <c r="E1224" s="212">
        <v>695.95</v>
      </c>
      <c r="F1224" s="217">
        <v>472.8</v>
      </c>
      <c r="G1224" s="9">
        <v>456.1</v>
      </c>
      <c r="H1224" s="9">
        <v>368</v>
      </c>
      <c r="I1224" s="9">
        <v>0</v>
      </c>
      <c r="J1224" s="9">
        <v>283.79999999999927</v>
      </c>
      <c r="K1224" s="9">
        <v>749.80000000000109</v>
      </c>
      <c r="M1224" s="67">
        <f t="shared" si="21"/>
        <v>3026.4500000000003</v>
      </c>
      <c r="O1224" t="s">
        <v>308</v>
      </c>
      <c r="S1224" s="278"/>
      <c r="T1224" s="63"/>
      <c r="U1224" s="349"/>
      <c r="V1224" s="63"/>
      <c r="W1224" s="63"/>
    </row>
    <row r="1225" spans="1:23" ht="15">
      <c r="A1225" s="28" t="s">
        <v>16</v>
      </c>
      <c r="B1225" s="63" t="s">
        <v>143</v>
      </c>
      <c r="E1225" s="9" t="s">
        <v>280</v>
      </c>
      <c r="F1225" s="9">
        <v>417</v>
      </c>
      <c r="G1225" s="217">
        <v>736.9</v>
      </c>
      <c r="H1225" s="217">
        <v>974.50000000000182</v>
      </c>
      <c r="I1225" s="9">
        <v>0</v>
      </c>
      <c r="J1225" s="9">
        <v>168.59999999999945</v>
      </c>
      <c r="K1225" s="9">
        <v>596.50000000000182</v>
      </c>
      <c r="M1225" s="67">
        <f t="shared" si="21"/>
        <v>2893.5000000000032</v>
      </c>
      <c r="O1225" t="s">
        <v>305</v>
      </c>
      <c r="S1225" s="225"/>
      <c r="T1225" s="63"/>
      <c r="U1225" s="350"/>
      <c r="V1225" s="63"/>
      <c r="W1225" s="63"/>
    </row>
    <row r="1226" spans="1:23" ht="15">
      <c r="A1226" s="28" t="s">
        <v>18</v>
      </c>
      <c r="B1226" s="63" t="s">
        <v>1</v>
      </c>
      <c r="E1226" s="217">
        <v>516.29999999999995</v>
      </c>
      <c r="F1226" s="217">
        <v>512.79999999999995</v>
      </c>
      <c r="G1226" s="9">
        <v>164.2</v>
      </c>
      <c r="H1226" s="217">
        <v>946.59999999999991</v>
      </c>
      <c r="I1226" s="9">
        <v>0</v>
      </c>
      <c r="J1226" s="9">
        <v>425.89999999999964</v>
      </c>
      <c r="K1226" s="9">
        <v>255.49999999999955</v>
      </c>
      <c r="M1226" s="67">
        <f t="shared" si="21"/>
        <v>2821.2999999999988</v>
      </c>
      <c r="O1226" t="s">
        <v>878</v>
      </c>
      <c r="S1226" s="63"/>
      <c r="T1226" s="63"/>
      <c r="U1226" s="349"/>
      <c r="V1226" s="63"/>
      <c r="W1226" s="63"/>
    </row>
    <row r="1227" spans="1:23" ht="15">
      <c r="A1227" s="28" t="s">
        <v>20</v>
      </c>
      <c r="B1227" s="63" t="s">
        <v>13</v>
      </c>
      <c r="E1227" s="9">
        <v>435.5</v>
      </c>
      <c r="F1227" s="9">
        <v>391.2</v>
      </c>
      <c r="G1227" s="9">
        <v>513.79999999999995</v>
      </c>
      <c r="H1227" s="9">
        <v>338.99999999999636</v>
      </c>
      <c r="I1227" s="9">
        <v>0</v>
      </c>
      <c r="J1227" s="217">
        <v>658.50000000000091</v>
      </c>
      <c r="K1227" s="9">
        <v>422.5</v>
      </c>
      <c r="M1227" s="67">
        <f t="shared" si="21"/>
        <v>2760.4999999999973</v>
      </c>
      <c r="O1227" t="s">
        <v>285</v>
      </c>
      <c r="S1227" s="278"/>
      <c r="T1227" s="63"/>
      <c r="U1227" s="349"/>
      <c r="V1227" s="63"/>
      <c r="W1227" s="63"/>
    </row>
    <row r="1228" spans="1:23" ht="15">
      <c r="A1228" s="28" t="s">
        <v>22</v>
      </c>
      <c r="B1228" s="63" t="s">
        <v>141</v>
      </c>
      <c r="E1228" s="9" t="s">
        <v>280</v>
      </c>
      <c r="F1228" s="9">
        <v>399.1</v>
      </c>
      <c r="G1228" s="217">
        <v>693.3</v>
      </c>
      <c r="H1228" s="217">
        <v>918.90000000000236</v>
      </c>
      <c r="I1228" s="9">
        <v>0</v>
      </c>
      <c r="J1228" s="9">
        <v>206.70000000000164</v>
      </c>
      <c r="K1228" s="9">
        <v>504.39999999999873</v>
      </c>
      <c r="M1228" s="67">
        <f t="shared" si="21"/>
        <v>2722.4000000000028</v>
      </c>
      <c r="O1228" t="s">
        <v>307</v>
      </c>
      <c r="S1228" s="63"/>
      <c r="T1228" s="63"/>
      <c r="U1228" s="349"/>
      <c r="V1228" s="63"/>
      <c r="W1228" s="63"/>
    </row>
    <row r="1229" spans="1:23" ht="15">
      <c r="A1229" s="28" t="s">
        <v>24</v>
      </c>
      <c r="B1229" s="63" t="s">
        <v>27</v>
      </c>
      <c r="E1229" s="213">
        <v>664.9</v>
      </c>
      <c r="F1229" s="9">
        <v>225.3</v>
      </c>
      <c r="G1229" s="9">
        <v>502.2</v>
      </c>
      <c r="H1229" s="217">
        <v>913.39999999999782</v>
      </c>
      <c r="I1229" s="9">
        <v>0</v>
      </c>
      <c r="J1229" s="9">
        <v>58.799999999998363</v>
      </c>
      <c r="K1229" s="9">
        <v>259.99999999999818</v>
      </c>
      <c r="M1229" s="67">
        <f t="shared" si="21"/>
        <v>2624.5999999999945</v>
      </c>
      <c r="O1229" t="s">
        <v>310</v>
      </c>
      <c r="S1229" s="278"/>
      <c r="T1229" s="63"/>
      <c r="U1229" s="350"/>
      <c r="V1229" s="63"/>
      <c r="W1229" s="63"/>
    </row>
    <row r="1230" spans="1:23" ht="15">
      <c r="A1230" s="28" t="s">
        <v>26</v>
      </c>
      <c r="B1230" s="63" t="s">
        <v>154</v>
      </c>
      <c r="E1230" s="9" t="s">
        <v>280</v>
      </c>
      <c r="F1230" s="9" t="s">
        <v>280</v>
      </c>
      <c r="G1230" s="9">
        <v>655.20000000000005</v>
      </c>
      <c r="H1230" s="217">
        <v>1000.2000000000007</v>
      </c>
      <c r="I1230" s="9">
        <v>0</v>
      </c>
      <c r="J1230" s="9">
        <v>260.99999999999727</v>
      </c>
      <c r="K1230" s="9">
        <v>706.60000000000036</v>
      </c>
      <c r="M1230" s="67">
        <f t="shared" si="21"/>
        <v>2622.9999999999982</v>
      </c>
      <c r="O1230" t="s">
        <v>285</v>
      </c>
      <c r="S1230" s="63"/>
      <c r="T1230" s="63"/>
      <c r="U1230" s="349"/>
      <c r="V1230" s="63"/>
      <c r="W1230" s="63"/>
    </row>
    <row r="1231" spans="1:23" ht="15">
      <c r="A1231" s="28" t="s">
        <v>28</v>
      </c>
      <c r="B1231" s="63" t="s">
        <v>15</v>
      </c>
      <c r="E1231" s="9">
        <v>430.2</v>
      </c>
      <c r="F1231" s="9">
        <v>388.5</v>
      </c>
      <c r="G1231" s="9">
        <v>396</v>
      </c>
      <c r="H1231" s="9">
        <v>452.09999999999945</v>
      </c>
      <c r="I1231" s="9">
        <v>0</v>
      </c>
      <c r="J1231" s="9">
        <v>229.30000000000018</v>
      </c>
      <c r="K1231" s="9">
        <v>699.99999999999818</v>
      </c>
      <c r="M1231" s="67">
        <f t="shared" si="21"/>
        <v>2596.0999999999976</v>
      </c>
      <c r="S1231" s="278"/>
      <c r="T1231" s="63"/>
      <c r="U1231" s="350"/>
      <c r="V1231" s="63"/>
      <c r="W1231" s="63"/>
    </row>
    <row r="1232" spans="1:23" ht="15">
      <c r="A1232" s="28" t="s">
        <v>30</v>
      </c>
      <c r="B1232" s="63" t="s">
        <v>33</v>
      </c>
      <c r="E1232" s="9">
        <v>252.9</v>
      </c>
      <c r="F1232" s="9">
        <v>453.9</v>
      </c>
      <c r="G1232" s="9">
        <v>639.4</v>
      </c>
      <c r="H1232" s="9">
        <v>493.99999999999909</v>
      </c>
      <c r="I1232" s="9">
        <v>0</v>
      </c>
      <c r="J1232" s="9">
        <v>256.90000000000055</v>
      </c>
      <c r="K1232" s="9">
        <v>430.79999999999927</v>
      </c>
      <c r="M1232" s="67">
        <f t="shared" si="21"/>
        <v>2527.8999999999987</v>
      </c>
      <c r="S1232" s="63"/>
      <c r="T1232" s="63"/>
      <c r="U1232" s="349"/>
      <c r="V1232" s="63"/>
      <c r="W1232" s="63"/>
    </row>
    <row r="1233" spans="1:23" ht="15">
      <c r="A1233" s="28" t="s">
        <v>32</v>
      </c>
      <c r="B1233" s="63" t="s">
        <v>765</v>
      </c>
      <c r="E1233" s="9" t="s">
        <v>280</v>
      </c>
      <c r="F1233" s="9" t="s">
        <v>280</v>
      </c>
      <c r="G1233" s="9" t="s">
        <v>280</v>
      </c>
      <c r="H1233" s="9">
        <v>884.70000000000073</v>
      </c>
      <c r="I1233" s="9">
        <v>0</v>
      </c>
      <c r="J1233" s="217">
        <v>587.00000000000091</v>
      </c>
      <c r="K1233" s="217">
        <v>1032.8000000000011</v>
      </c>
      <c r="M1233" s="67">
        <f t="shared" si="21"/>
        <v>2504.5000000000027</v>
      </c>
      <c r="O1233" t="s">
        <v>316</v>
      </c>
      <c r="S1233" s="278"/>
      <c r="T1233" s="63"/>
      <c r="U1233" s="349"/>
      <c r="V1233" s="63"/>
      <c r="W1233" s="63"/>
    </row>
    <row r="1234" spans="1:23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M1234" s="67">
        <f t="shared" si="21"/>
        <v>2431.0500000000025</v>
      </c>
      <c r="S1234" s="278"/>
      <c r="T1234" s="63"/>
      <c r="U1234" s="349"/>
      <c r="V1234" s="63"/>
      <c r="W1234" s="63"/>
    </row>
    <row r="1235" spans="1:23" ht="15">
      <c r="A1235" s="28" t="s">
        <v>36</v>
      </c>
      <c r="B1235" s="63" t="s">
        <v>162</v>
      </c>
      <c r="E1235" s="9" t="s">
        <v>280</v>
      </c>
      <c r="F1235" s="9" t="s">
        <v>280</v>
      </c>
      <c r="G1235" s="9">
        <v>549.1</v>
      </c>
      <c r="H1235" s="9">
        <v>743.99999999999909</v>
      </c>
      <c r="I1235" s="9">
        <v>0</v>
      </c>
      <c r="J1235" s="9">
        <v>210.20000000000073</v>
      </c>
      <c r="K1235" s="9">
        <v>811.59999999999945</v>
      </c>
      <c r="M1235" s="67">
        <f t="shared" si="21"/>
        <v>2314.8999999999992</v>
      </c>
      <c r="S1235" s="278"/>
      <c r="T1235" s="63"/>
      <c r="U1235" s="350"/>
      <c r="V1235" s="63"/>
      <c r="W1235" s="63"/>
    </row>
    <row r="1236" spans="1:23" ht="15">
      <c r="A1236" s="28" t="s">
        <v>38</v>
      </c>
      <c r="B1236" s="63" t="s">
        <v>35</v>
      </c>
      <c r="E1236" s="217">
        <v>624.85</v>
      </c>
      <c r="F1236" s="9">
        <v>260.60000000000002</v>
      </c>
      <c r="G1236" s="217">
        <v>736.8</v>
      </c>
      <c r="H1236" s="9">
        <v>584.79999999999973</v>
      </c>
      <c r="I1236" s="9">
        <v>0</v>
      </c>
      <c r="J1236" s="9" t="s">
        <v>280</v>
      </c>
      <c r="K1236" s="9" t="s">
        <v>280</v>
      </c>
      <c r="L1236" s="69"/>
      <c r="M1236" s="67">
        <f t="shared" si="21"/>
        <v>2207.0499999999997</v>
      </c>
      <c r="O1236" t="s">
        <v>305</v>
      </c>
      <c r="S1236" s="225"/>
      <c r="T1236" s="63"/>
      <c r="U1236" s="349"/>
      <c r="V1236" s="63"/>
      <c r="W1236" s="63"/>
    </row>
    <row r="1237" spans="1:23" ht="15">
      <c r="A1237" s="28" t="s">
        <v>145</v>
      </c>
      <c r="B1237" s="63" t="s">
        <v>739</v>
      </c>
      <c r="E1237" s="9" t="s">
        <v>280</v>
      </c>
      <c r="F1237" s="9" t="s">
        <v>280</v>
      </c>
      <c r="G1237" s="9" t="s">
        <v>280</v>
      </c>
      <c r="H1237" s="212">
        <v>1070.0000000000018</v>
      </c>
      <c r="I1237" s="9">
        <v>0</v>
      </c>
      <c r="J1237" s="9">
        <v>421.10000000000036</v>
      </c>
      <c r="K1237" s="9">
        <v>619.800000000002</v>
      </c>
      <c r="M1237" s="67">
        <f t="shared" si="21"/>
        <v>2110.9000000000042</v>
      </c>
      <c r="O1237" t="s">
        <v>302</v>
      </c>
      <c r="S1237" s="63"/>
      <c r="T1237" s="63"/>
      <c r="U1237" s="350"/>
      <c r="V1237" s="63"/>
      <c r="W1237" s="63"/>
    </row>
    <row r="1238" spans="1:23" ht="15">
      <c r="A1238" s="28" t="s">
        <v>146</v>
      </c>
      <c r="B1238" s="63" t="s">
        <v>784</v>
      </c>
      <c r="E1238" s="9" t="s">
        <v>280</v>
      </c>
      <c r="F1238" s="9" t="s">
        <v>280</v>
      </c>
      <c r="G1238" s="9" t="s">
        <v>280</v>
      </c>
      <c r="H1238" s="9">
        <v>721.19999999999982</v>
      </c>
      <c r="I1238" s="9">
        <v>0</v>
      </c>
      <c r="J1238" s="9">
        <v>481.50000000000091</v>
      </c>
      <c r="K1238" s="217">
        <v>891.80000000000018</v>
      </c>
      <c r="M1238" s="67">
        <f t="shared" si="21"/>
        <v>2094.5000000000009</v>
      </c>
      <c r="O1238" t="s">
        <v>289</v>
      </c>
      <c r="S1238" s="278"/>
      <c r="T1238" s="63"/>
      <c r="U1238" s="349"/>
      <c r="V1238" s="63"/>
      <c r="W1238" s="63"/>
    </row>
    <row r="1239" spans="1:23" ht="15">
      <c r="A1239" s="28" t="s">
        <v>147</v>
      </c>
      <c r="B1239" s="63" t="s">
        <v>801</v>
      </c>
      <c r="E1239" s="9" t="s">
        <v>280</v>
      </c>
      <c r="F1239" s="9" t="s">
        <v>280</v>
      </c>
      <c r="G1239" s="9" t="s">
        <v>280</v>
      </c>
      <c r="H1239" s="9">
        <v>674.39999999999873</v>
      </c>
      <c r="I1239" s="9">
        <v>0</v>
      </c>
      <c r="J1239" s="9">
        <v>479.49999999999909</v>
      </c>
      <c r="K1239" s="217">
        <v>857.99999999999909</v>
      </c>
      <c r="M1239" s="67">
        <f t="shared" si="21"/>
        <v>2011.8999999999969</v>
      </c>
      <c r="O1239" t="s">
        <v>290</v>
      </c>
      <c r="S1239" s="63"/>
      <c r="T1239" s="63"/>
      <c r="U1239" s="349"/>
      <c r="V1239" s="63"/>
      <c r="W1239" s="63"/>
    </row>
    <row r="1240" spans="1:23" ht="15">
      <c r="A1240" s="28" t="s">
        <v>151</v>
      </c>
      <c r="B1240" s="63" t="s">
        <v>763</v>
      </c>
      <c r="E1240" s="9" t="s">
        <v>280</v>
      </c>
      <c r="F1240" s="9" t="s">
        <v>280</v>
      </c>
      <c r="G1240" s="9" t="s">
        <v>280</v>
      </c>
      <c r="H1240" s="9">
        <v>714.00000000000182</v>
      </c>
      <c r="I1240" s="9">
        <v>0</v>
      </c>
      <c r="J1240" s="9">
        <v>354.80000000000109</v>
      </c>
      <c r="K1240" s="217">
        <v>903.10000000000036</v>
      </c>
      <c r="M1240" s="67">
        <f t="shared" si="21"/>
        <v>1971.9000000000033</v>
      </c>
      <c r="O1240" t="s">
        <v>294</v>
      </c>
      <c r="S1240" s="278"/>
      <c r="T1240" s="63"/>
      <c r="U1240" s="349"/>
      <c r="V1240" s="63"/>
      <c r="W1240" s="63"/>
    </row>
    <row r="1241" spans="1:23" ht="15">
      <c r="A1241" s="28" t="s">
        <v>157</v>
      </c>
      <c r="B1241" s="63" t="s">
        <v>19</v>
      </c>
      <c r="E1241" s="9">
        <v>403.9</v>
      </c>
      <c r="F1241" s="9">
        <v>225.4</v>
      </c>
      <c r="G1241" s="9">
        <v>243.3</v>
      </c>
      <c r="H1241" s="9">
        <v>535.00000000000091</v>
      </c>
      <c r="I1241" s="9">
        <v>0</v>
      </c>
      <c r="J1241" s="9">
        <v>497.19999999999891</v>
      </c>
      <c r="K1241" s="9" t="s">
        <v>280</v>
      </c>
      <c r="M1241" s="67">
        <f t="shared" si="21"/>
        <v>1904.7999999999997</v>
      </c>
      <c r="S1241" s="63"/>
      <c r="T1241" s="63"/>
      <c r="U1241" s="349"/>
      <c r="V1241" s="63"/>
      <c r="W1241" s="63"/>
    </row>
    <row r="1242" spans="1:23" ht="15">
      <c r="A1242" s="28" t="s">
        <v>159</v>
      </c>
      <c r="B1242" s="63" t="s">
        <v>144</v>
      </c>
      <c r="E1242" s="9" t="s">
        <v>280</v>
      </c>
      <c r="F1242" s="9">
        <v>318.8</v>
      </c>
      <c r="G1242" s="9">
        <v>498</v>
      </c>
      <c r="H1242" s="9">
        <v>211.40000000000055</v>
      </c>
      <c r="I1242" s="9">
        <v>0</v>
      </c>
      <c r="J1242" s="9">
        <v>351.49999999999909</v>
      </c>
      <c r="K1242" s="9">
        <v>516.89999999999964</v>
      </c>
      <c r="M1242" s="67">
        <f t="shared" si="21"/>
        <v>1896.5999999999992</v>
      </c>
      <c r="S1242" s="278"/>
      <c r="T1242" s="63"/>
      <c r="U1242" s="349"/>
      <c r="V1242" s="63"/>
      <c r="W1242" s="63"/>
    </row>
    <row r="1243" spans="1:23" ht="15">
      <c r="A1243" s="28" t="s">
        <v>160</v>
      </c>
      <c r="B1243" s="63" t="s">
        <v>780</v>
      </c>
      <c r="E1243" s="9" t="s">
        <v>280</v>
      </c>
      <c r="F1243" s="9" t="s">
        <v>280</v>
      </c>
      <c r="G1243" s="9" t="s">
        <v>280</v>
      </c>
      <c r="H1243" s="9">
        <v>642.49999999999818</v>
      </c>
      <c r="I1243" s="9">
        <v>0</v>
      </c>
      <c r="J1243" s="9">
        <v>452.70000000000164</v>
      </c>
      <c r="K1243" s="9">
        <v>793.89999999999873</v>
      </c>
      <c r="M1243" s="67">
        <f t="shared" si="21"/>
        <v>1889.0999999999985</v>
      </c>
      <c r="S1243" s="278"/>
      <c r="T1243" s="63"/>
      <c r="U1243" s="349"/>
      <c r="V1243" s="63"/>
      <c r="W1243" s="63"/>
    </row>
    <row r="1244" spans="1:23" ht="15">
      <c r="A1244" s="28" t="s">
        <v>161</v>
      </c>
      <c r="B1244" s="63" t="s">
        <v>4</v>
      </c>
      <c r="E1244" s="217">
        <v>576.75</v>
      </c>
      <c r="F1244" s="213">
        <v>534.15</v>
      </c>
      <c r="G1244" s="9">
        <v>346.6</v>
      </c>
      <c r="H1244" s="9">
        <v>375.60000000000036</v>
      </c>
      <c r="I1244" s="9">
        <v>0</v>
      </c>
      <c r="J1244" s="9" t="s">
        <v>280</v>
      </c>
      <c r="K1244" s="9" t="s">
        <v>280</v>
      </c>
      <c r="L1244" s="69"/>
      <c r="M1244" s="67">
        <f t="shared" si="21"/>
        <v>1833.1000000000004</v>
      </c>
      <c r="O1244" t="s">
        <v>293</v>
      </c>
      <c r="S1244" s="278"/>
      <c r="T1244" s="63"/>
      <c r="U1244" s="349"/>
      <c r="V1244" s="63"/>
      <c r="W1244" s="63"/>
    </row>
    <row r="1245" spans="1:23" ht="15">
      <c r="A1245" s="28" t="s">
        <v>163</v>
      </c>
      <c r="B1245" s="63" t="s">
        <v>6</v>
      </c>
      <c r="E1245" s="9">
        <v>320</v>
      </c>
      <c r="F1245" s="9">
        <v>190.1</v>
      </c>
      <c r="G1245" s="9">
        <v>249.9</v>
      </c>
      <c r="H1245" s="9">
        <v>493.59999999999854</v>
      </c>
      <c r="I1245" s="9">
        <v>0</v>
      </c>
      <c r="J1245" s="9">
        <v>570.20000000000073</v>
      </c>
      <c r="K1245" s="9" t="s">
        <v>280</v>
      </c>
      <c r="M1245" s="67">
        <f t="shared" si="21"/>
        <v>1823.7999999999993</v>
      </c>
      <c r="S1245" s="63"/>
      <c r="T1245" s="63"/>
      <c r="U1245" s="349"/>
      <c r="V1245" s="63"/>
      <c r="W1245" s="63"/>
    </row>
    <row r="1246" spans="1:23" ht="15">
      <c r="A1246" s="28" t="s">
        <v>276</v>
      </c>
      <c r="B1246" s="278" t="s">
        <v>2025</v>
      </c>
      <c r="C1246" s="3"/>
      <c r="D1246" s="3"/>
      <c r="E1246" s="9" t="s">
        <v>280</v>
      </c>
      <c r="F1246" s="9" t="s">
        <v>280</v>
      </c>
      <c r="G1246" s="9" t="s">
        <v>280</v>
      </c>
      <c r="H1246" s="9" t="s">
        <v>280</v>
      </c>
      <c r="I1246" s="9">
        <v>0</v>
      </c>
      <c r="J1246" s="214">
        <v>758.90000000000146</v>
      </c>
      <c r="K1246" s="213">
        <v>1046.199999999998</v>
      </c>
      <c r="M1246" s="67">
        <f t="shared" si="21"/>
        <v>1805.0999999999995</v>
      </c>
      <c r="O1246" t="s">
        <v>373</v>
      </c>
      <c r="R1246" s="216" t="s">
        <v>1774</v>
      </c>
      <c r="S1246" s="63"/>
      <c r="T1246" s="63"/>
      <c r="U1246" s="349"/>
      <c r="V1246" s="63"/>
      <c r="W1246" s="63"/>
    </row>
    <row r="1247" spans="1:23" ht="15">
      <c r="A1247" s="28" t="s">
        <v>277</v>
      </c>
      <c r="B1247" s="63" t="s">
        <v>779</v>
      </c>
      <c r="E1247" s="9" t="s">
        <v>280</v>
      </c>
      <c r="F1247" s="9" t="s">
        <v>280</v>
      </c>
      <c r="G1247" s="9" t="s">
        <v>280</v>
      </c>
      <c r="H1247" s="9">
        <v>589.10000000000127</v>
      </c>
      <c r="I1247" s="9">
        <v>0</v>
      </c>
      <c r="J1247" s="217">
        <v>618.30000000000109</v>
      </c>
      <c r="K1247" s="9">
        <v>582.19999999999891</v>
      </c>
      <c r="M1247" s="67">
        <f t="shared" si="21"/>
        <v>1789.6000000000013</v>
      </c>
      <c r="O1247" t="s">
        <v>294</v>
      </c>
      <c r="S1247" s="225"/>
      <c r="T1247" s="63"/>
      <c r="U1247" s="349"/>
      <c r="V1247" s="63"/>
      <c r="W1247" s="63"/>
    </row>
    <row r="1248" spans="1:23" ht="15">
      <c r="A1248" s="28" t="s">
        <v>278</v>
      </c>
      <c r="B1248" s="229" t="s">
        <v>1652</v>
      </c>
      <c r="C1248" s="3"/>
      <c r="D1248" s="3"/>
      <c r="E1248" s="9" t="s">
        <v>280</v>
      </c>
      <c r="F1248" s="9" t="s">
        <v>280</v>
      </c>
      <c r="G1248" s="9" t="s">
        <v>280</v>
      </c>
      <c r="H1248" s="9" t="s">
        <v>280</v>
      </c>
      <c r="I1248" s="9">
        <v>0</v>
      </c>
      <c r="J1248" s="217">
        <v>616.79999999999927</v>
      </c>
      <c r="K1248" s="212">
        <v>1171.7999999999984</v>
      </c>
      <c r="M1248" s="67">
        <f t="shared" ref="M1248:M1279" si="22">SUM(E1248:K1248)</f>
        <v>1788.5999999999976</v>
      </c>
      <c r="O1248" t="s">
        <v>341</v>
      </c>
      <c r="S1248" s="63"/>
      <c r="T1248" s="63"/>
      <c r="U1248" s="349"/>
      <c r="V1248" s="63"/>
      <c r="W1248" s="63"/>
    </row>
    <row r="1249" spans="1:23" ht="15">
      <c r="A1249" s="28" t="s">
        <v>279</v>
      </c>
      <c r="B1249" s="63" t="s">
        <v>747</v>
      </c>
      <c r="E1249" s="9" t="s">
        <v>280</v>
      </c>
      <c r="F1249" s="9" t="s">
        <v>280</v>
      </c>
      <c r="G1249" s="9" t="s">
        <v>280</v>
      </c>
      <c r="H1249" s="9">
        <v>738.40000000000146</v>
      </c>
      <c r="I1249" s="9">
        <v>0</v>
      </c>
      <c r="J1249" s="9">
        <v>354.29999999999654</v>
      </c>
      <c r="K1249" s="9">
        <v>681.09999999999491</v>
      </c>
      <c r="M1249" s="67">
        <f t="shared" si="22"/>
        <v>1773.7999999999929</v>
      </c>
      <c r="S1249" s="278"/>
      <c r="T1249" s="63"/>
      <c r="U1249" s="349"/>
      <c r="V1249" s="63"/>
      <c r="W1249" s="63"/>
    </row>
    <row r="1250" spans="1:23" ht="15">
      <c r="A1250" s="28" t="s">
        <v>736</v>
      </c>
      <c r="B1250" s="63" t="s">
        <v>750</v>
      </c>
      <c r="E1250" s="9" t="s">
        <v>280</v>
      </c>
      <c r="F1250" s="9" t="s">
        <v>280</v>
      </c>
      <c r="G1250" s="9" t="s">
        <v>280</v>
      </c>
      <c r="H1250" s="9">
        <v>642.80000000000109</v>
      </c>
      <c r="I1250" s="9">
        <v>0</v>
      </c>
      <c r="J1250" s="9">
        <v>455.99999999999909</v>
      </c>
      <c r="K1250" s="9">
        <v>610.39999999999873</v>
      </c>
      <c r="M1250" s="67">
        <f t="shared" si="22"/>
        <v>1709.1999999999989</v>
      </c>
      <c r="S1250" s="63"/>
      <c r="T1250" s="63"/>
      <c r="U1250" s="349"/>
      <c r="V1250" s="63"/>
      <c r="W1250" s="63"/>
    </row>
    <row r="1251" spans="1:23" ht="15">
      <c r="A1251" s="28" t="s">
        <v>737</v>
      </c>
      <c r="B1251" s="63" t="s">
        <v>756</v>
      </c>
      <c r="E1251" s="9" t="s">
        <v>280</v>
      </c>
      <c r="F1251" s="9" t="s">
        <v>280</v>
      </c>
      <c r="G1251" s="9" t="s">
        <v>280</v>
      </c>
      <c r="H1251" s="9">
        <v>642.60000000000127</v>
      </c>
      <c r="I1251" s="9">
        <v>0</v>
      </c>
      <c r="J1251" s="9">
        <v>510.89999999999964</v>
      </c>
      <c r="K1251" s="9">
        <v>519.59999999999945</v>
      </c>
      <c r="M1251" s="67">
        <f t="shared" si="22"/>
        <v>1673.1000000000004</v>
      </c>
      <c r="S1251" s="28"/>
      <c r="T1251" s="63"/>
      <c r="U1251" s="350"/>
      <c r="V1251" s="63"/>
      <c r="W1251" s="63"/>
    </row>
    <row r="1252" spans="1:23" ht="15">
      <c r="A1252" s="28" t="s">
        <v>738</v>
      </c>
      <c r="B1252" s="63" t="s">
        <v>29</v>
      </c>
      <c r="E1252" s="9">
        <v>432.7</v>
      </c>
      <c r="F1252" s="217">
        <v>512.20000000000005</v>
      </c>
      <c r="G1252" s="9">
        <v>475.7</v>
      </c>
      <c r="H1252" s="9" t="s">
        <v>280</v>
      </c>
      <c r="I1252" s="9">
        <v>0</v>
      </c>
      <c r="J1252" s="9">
        <v>246.89999999999873</v>
      </c>
      <c r="K1252" s="9" t="s">
        <v>280</v>
      </c>
      <c r="M1252" s="67">
        <f t="shared" si="22"/>
        <v>1667.4999999999989</v>
      </c>
      <c r="O1252" t="s">
        <v>286</v>
      </c>
      <c r="S1252" s="63"/>
      <c r="T1252" s="63"/>
      <c r="U1252" s="349"/>
      <c r="V1252" s="63"/>
      <c r="W1252" s="63"/>
    </row>
    <row r="1253" spans="1:23" ht="15">
      <c r="A1253" s="28" t="s">
        <v>740</v>
      </c>
      <c r="B1253" s="63" t="s">
        <v>153</v>
      </c>
      <c r="E1253" s="9" t="s">
        <v>280</v>
      </c>
      <c r="F1253" s="9" t="s">
        <v>280</v>
      </c>
      <c r="G1253" s="9">
        <v>122.4</v>
      </c>
      <c r="H1253" s="9">
        <v>611.19999999999709</v>
      </c>
      <c r="I1253" s="9">
        <v>0</v>
      </c>
      <c r="J1253" s="9">
        <v>560.40000000000146</v>
      </c>
      <c r="K1253" s="9">
        <v>340.30000000000018</v>
      </c>
      <c r="M1253" s="67">
        <f t="shared" si="22"/>
        <v>1634.2999999999988</v>
      </c>
      <c r="S1253" s="278"/>
      <c r="T1253" s="63"/>
      <c r="U1253" s="350"/>
      <c r="V1253" s="63"/>
      <c r="W1253" s="63"/>
    </row>
    <row r="1254" spans="1:23" ht="15">
      <c r="A1254" s="28" t="s">
        <v>746</v>
      </c>
      <c r="B1254" s="63" t="s">
        <v>155</v>
      </c>
      <c r="E1254" s="9" t="s">
        <v>280</v>
      </c>
      <c r="F1254" s="9" t="s">
        <v>280</v>
      </c>
      <c r="G1254" s="9">
        <v>123.6</v>
      </c>
      <c r="H1254" s="9">
        <v>632.39999999999964</v>
      </c>
      <c r="I1254" s="9">
        <v>0</v>
      </c>
      <c r="J1254" s="9">
        <v>229.89999999999782</v>
      </c>
      <c r="K1254" s="9">
        <v>618.49999999999909</v>
      </c>
      <c r="M1254" s="67">
        <f t="shared" si="22"/>
        <v>1604.3999999999965</v>
      </c>
      <c r="S1254" s="278"/>
      <c r="T1254" s="63"/>
      <c r="U1254" s="350"/>
      <c r="V1254" s="63"/>
      <c r="W1254" s="63"/>
    </row>
    <row r="1255" spans="1:23" ht="15">
      <c r="A1255" s="28" t="s">
        <v>748</v>
      </c>
      <c r="B1255" s="28" t="s">
        <v>729</v>
      </c>
      <c r="E1255" s="9" t="s">
        <v>280</v>
      </c>
      <c r="F1255" s="9" t="s">
        <v>280</v>
      </c>
      <c r="G1255" s="9" t="s">
        <v>280</v>
      </c>
      <c r="H1255" s="217">
        <v>896.70000000000073</v>
      </c>
      <c r="I1255" s="9">
        <v>0</v>
      </c>
      <c r="J1255" s="9">
        <v>448.49999999999955</v>
      </c>
      <c r="K1255" s="9">
        <v>250.20000000000073</v>
      </c>
      <c r="M1255" s="67">
        <f t="shared" si="22"/>
        <v>1595.400000000001</v>
      </c>
      <c r="O1255" t="s">
        <v>295</v>
      </c>
      <c r="S1255" s="225"/>
      <c r="T1255" s="63"/>
      <c r="U1255" s="350"/>
      <c r="V1255" s="63"/>
      <c r="W1255" s="63"/>
    </row>
    <row r="1256" spans="1:23" ht="15">
      <c r="A1256" s="28" t="s">
        <v>751</v>
      </c>
      <c r="B1256" s="28" t="s">
        <v>735</v>
      </c>
      <c r="E1256" s="9" t="s">
        <v>280</v>
      </c>
      <c r="F1256" s="9" t="s">
        <v>280</v>
      </c>
      <c r="G1256" s="9" t="s">
        <v>280</v>
      </c>
      <c r="H1256" s="9">
        <v>422.80000000000109</v>
      </c>
      <c r="I1256" s="9">
        <v>0</v>
      </c>
      <c r="J1256" s="9">
        <v>560.20000000000073</v>
      </c>
      <c r="K1256" s="9">
        <v>575.99999999999909</v>
      </c>
      <c r="M1256" s="67">
        <f t="shared" si="22"/>
        <v>1559.0000000000009</v>
      </c>
      <c r="S1256" s="63"/>
      <c r="T1256" s="63"/>
      <c r="U1256" s="350"/>
      <c r="V1256" s="63"/>
      <c r="W1256" s="63"/>
    </row>
    <row r="1257" spans="1:23" ht="15">
      <c r="A1257" s="28" t="s">
        <v>752</v>
      </c>
      <c r="B1257" s="63" t="s">
        <v>797</v>
      </c>
      <c r="E1257" s="9" t="s">
        <v>280</v>
      </c>
      <c r="F1257" s="9" t="s">
        <v>280</v>
      </c>
      <c r="G1257" s="9" t="s">
        <v>280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M1257" s="67">
        <f t="shared" si="22"/>
        <v>1444.1499999999996</v>
      </c>
      <c r="O1257" t="s">
        <v>286</v>
      </c>
      <c r="S1257" s="63"/>
      <c r="T1257" s="63"/>
      <c r="U1257" s="349"/>
      <c r="V1257" s="63"/>
      <c r="W1257" s="63"/>
    </row>
    <row r="1258" spans="1:23" ht="15">
      <c r="A1258" s="28" t="s">
        <v>755</v>
      </c>
      <c r="B1258" s="229" t="s">
        <v>1666</v>
      </c>
      <c r="C1258" s="3"/>
      <c r="D1258" s="3"/>
      <c r="E1258" s="9" t="s">
        <v>280</v>
      </c>
      <c r="F1258" s="9" t="s">
        <v>280</v>
      </c>
      <c r="G1258" s="9" t="s">
        <v>280</v>
      </c>
      <c r="H1258" s="9" t="s">
        <v>280</v>
      </c>
      <c r="I1258" s="9">
        <v>0</v>
      </c>
      <c r="J1258" s="9">
        <v>426.00000000000273</v>
      </c>
      <c r="K1258" s="217">
        <v>928.99999999999909</v>
      </c>
      <c r="M1258" s="67">
        <f t="shared" si="22"/>
        <v>1355.0000000000018</v>
      </c>
      <c r="O1258" t="s">
        <v>299</v>
      </c>
      <c r="S1258" s="278"/>
      <c r="T1258" s="63"/>
      <c r="U1258" s="349"/>
      <c r="V1258" s="63"/>
      <c r="W1258" s="63"/>
    </row>
    <row r="1259" spans="1:23" ht="15">
      <c r="A1259" s="28" t="s">
        <v>757</v>
      </c>
      <c r="B1259" s="63" t="s">
        <v>158</v>
      </c>
      <c r="E1259" s="9" t="s">
        <v>280</v>
      </c>
      <c r="F1259" s="9" t="s">
        <v>280</v>
      </c>
      <c r="G1259" s="217">
        <v>717.8</v>
      </c>
      <c r="H1259" s="9">
        <v>609.25</v>
      </c>
      <c r="I1259" s="9">
        <v>0</v>
      </c>
      <c r="J1259" s="9" t="s">
        <v>280</v>
      </c>
      <c r="K1259" s="9" t="s">
        <v>280</v>
      </c>
      <c r="L1259" s="69"/>
      <c r="M1259" s="67">
        <f t="shared" si="22"/>
        <v>1327.05</v>
      </c>
      <c r="O1259" t="s">
        <v>299</v>
      </c>
      <c r="S1259" s="278"/>
      <c r="T1259" s="63"/>
      <c r="U1259" s="350"/>
      <c r="V1259" s="63"/>
      <c r="W1259" s="63"/>
    </row>
    <row r="1260" spans="1:23" ht="15">
      <c r="A1260" s="28" t="s">
        <v>762</v>
      </c>
      <c r="B1260" s="278" t="s">
        <v>2021</v>
      </c>
      <c r="C1260" s="3"/>
      <c r="D1260" s="3"/>
      <c r="E1260" s="9" t="s">
        <v>280</v>
      </c>
      <c r="F1260" s="9" t="s">
        <v>280</v>
      </c>
      <c r="G1260" s="9" t="s">
        <v>280</v>
      </c>
      <c r="H1260" s="9" t="s">
        <v>280</v>
      </c>
      <c r="I1260" s="9">
        <v>0</v>
      </c>
      <c r="J1260" s="217">
        <v>583.99999999999818</v>
      </c>
      <c r="K1260" s="9">
        <v>729.20000000000255</v>
      </c>
      <c r="M1260" s="67">
        <f t="shared" si="22"/>
        <v>1313.2000000000007</v>
      </c>
      <c r="O1260" t="s">
        <v>295</v>
      </c>
      <c r="S1260" s="225"/>
      <c r="T1260" s="63"/>
      <c r="U1260" s="349"/>
      <c r="V1260" s="63"/>
      <c r="W1260" s="63"/>
    </row>
    <row r="1261" spans="1:23" ht="15">
      <c r="A1261" s="28" t="s">
        <v>766</v>
      </c>
      <c r="B1261" s="63" t="s">
        <v>749</v>
      </c>
      <c r="E1261" s="9" t="s">
        <v>280</v>
      </c>
      <c r="F1261" s="9" t="s">
        <v>280</v>
      </c>
      <c r="G1261" s="9" t="s">
        <v>280</v>
      </c>
      <c r="H1261" s="9">
        <v>694.39999999999873</v>
      </c>
      <c r="I1261" s="9">
        <v>0</v>
      </c>
      <c r="J1261" s="9">
        <v>188.80000000000109</v>
      </c>
      <c r="K1261" s="9">
        <v>421.89999999999873</v>
      </c>
      <c r="M1261" s="67">
        <f t="shared" si="22"/>
        <v>1305.0999999999985</v>
      </c>
      <c r="S1261" s="225"/>
      <c r="T1261" s="63"/>
      <c r="U1261" s="349"/>
      <c r="V1261" s="63"/>
      <c r="W1261" s="63"/>
    </row>
    <row r="1262" spans="1:23" ht="15">
      <c r="A1262" s="28" t="s">
        <v>767</v>
      </c>
      <c r="B1262" s="28" t="s">
        <v>734</v>
      </c>
      <c r="E1262" s="9" t="s">
        <v>280</v>
      </c>
      <c r="F1262" s="9" t="s">
        <v>280</v>
      </c>
      <c r="G1262" s="9" t="s">
        <v>280</v>
      </c>
      <c r="H1262" s="9">
        <v>741.60000000000218</v>
      </c>
      <c r="I1262" s="9">
        <v>0</v>
      </c>
      <c r="J1262" s="9">
        <v>139.00000000000091</v>
      </c>
      <c r="K1262" s="9">
        <v>405.10000000000036</v>
      </c>
      <c r="M1262" s="67">
        <f t="shared" si="22"/>
        <v>1285.7000000000035</v>
      </c>
      <c r="S1262" s="225"/>
      <c r="T1262" s="63"/>
      <c r="U1262" s="349"/>
      <c r="V1262" s="63"/>
      <c r="W1262" s="63"/>
    </row>
    <row r="1263" spans="1:23" ht="15">
      <c r="A1263" s="28" t="s">
        <v>768</v>
      </c>
      <c r="B1263" s="63" t="s">
        <v>789</v>
      </c>
      <c r="E1263" s="9" t="s">
        <v>280</v>
      </c>
      <c r="F1263" s="9" t="s">
        <v>280</v>
      </c>
      <c r="G1263" s="9" t="s">
        <v>280</v>
      </c>
      <c r="H1263" s="9">
        <v>496.80000000000018</v>
      </c>
      <c r="I1263" s="9">
        <v>0</v>
      </c>
      <c r="J1263" s="9">
        <v>490.10000000000036</v>
      </c>
      <c r="K1263" s="9">
        <v>259.40000000000236</v>
      </c>
      <c r="M1263" s="67">
        <f t="shared" si="22"/>
        <v>1246.3000000000029</v>
      </c>
      <c r="S1263" s="278"/>
      <c r="T1263" s="63"/>
      <c r="U1263" s="350"/>
      <c r="V1263" s="63"/>
      <c r="W1263" s="63"/>
    </row>
    <row r="1264" spans="1:23" ht="15">
      <c r="A1264" s="28" t="s">
        <v>774</v>
      </c>
      <c r="B1264" s="63" t="s">
        <v>754</v>
      </c>
      <c r="E1264" s="9" t="s">
        <v>280</v>
      </c>
      <c r="F1264" s="9" t="s">
        <v>280</v>
      </c>
      <c r="G1264" s="9" t="s">
        <v>280</v>
      </c>
      <c r="H1264" s="9">
        <v>633.19999999999982</v>
      </c>
      <c r="I1264" s="9">
        <v>0</v>
      </c>
      <c r="J1264" s="9">
        <v>127.800000000002</v>
      </c>
      <c r="K1264" s="9">
        <v>455.49999999999909</v>
      </c>
      <c r="M1264" s="67">
        <f t="shared" si="22"/>
        <v>1216.5000000000009</v>
      </c>
      <c r="S1264" s="63"/>
      <c r="T1264" s="63"/>
      <c r="U1264" s="349"/>
      <c r="V1264" s="63"/>
      <c r="W1264" s="63"/>
    </row>
    <row r="1265" spans="1:23" ht="15">
      <c r="A1265" s="28" t="s">
        <v>782</v>
      </c>
      <c r="B1265" s="229" t="s">
        <v>1662</v>
      </c>
      <c r="C1265" s="3"/>
      <c r="D1265" s="3"/>
      <c r="E1265" s="9" t="s">
        <v>280</v>
      </c>
      <c r="F1265" s="9" t="s">
        <v>280</v>
      </c>
      <c r="G1265" s="9" t="s">
        <v>280</v>
      </c>
      <c r="H1265" s="9" t="s">
        <v>280</v>
      </c>
      <c r="I1265" s="9">
        <v>0</v>
      </c>
      <c r="J1265" s="212">
        <v>741.20000000000073</v>
      </c>
      <c r="K1265" s="9">
        <v>474.5</v>
      </c>
      <c r="M1265" s="67">
        <f t="shared" si="22"/>
        <v>1215.7000000000007</v>
      </c>
      <c r="O1265" t="s">
        <v>302</v>
      </c>
      <c r="S1265" s="278"/>
      <c r="T1265" s="63"/>
      <c r="U1265" s="349"/>
      <c r="V1265" s="63"/>
      <c r="W1265" s="63"/>
    </row>
    <row r="1266" spans="1:23" ht="15">
      <c r="A1266" s="28" t="s">
        <v>786</v>
      </c>
      <c r="B1266" s="229" t="s">
        <v>1648</v>
      </c>
      <c r="C1266" s="3"/>
      <c r="D1266" s="3"/>
      <c r="E1266" s="9" t="s">
        <v>280</v>
      </c>
      <c r="F1266" s="9" t="s">
        <v>280</v>
      </c>
      <c r="G1266" s="9" t="s">
        <v>280</v>
      </c>
      <c r="H1266" s="9" t="s">
        <v>280</v>
      </c>
      <c r="I1266" s="9">
        <v>0</v>
      </c>
      <c r="J1266" s="9">
        <v>571.40000000000055</v>
      </c>
      <c r="K1266" s="9">
        <v>592.39999999999964</v>
      </c>
      <c r="M1266" s="67">
        <f t="shared" si="22"/>
        <v>1163.8000000000002</v>
      </c>
      <c r="S1266" s="63"/>
      <c r="T1266" s="63"/>
      <c r="U1266" s="350"/>
      <c r="V1266" s="63"/>
      <c r="W1266" s="63"/>
    </row>
    <row r="1267" spans="1:23" ht="15">
      <c r="A1267" s="28" t="s">
        <v>787</v>
      </c>
      <c r="B1267" s="63" t="s">
        <v>791</v>
      </c>
      <c r="E1267" s="9" t="s">
        <v>280</v>
      </c>
      <c r="F1267" s="9" t="s">
        <v>280</v>
      </c>
      <c r="G1267" s="9" t="s">
        <v>280</v>
      </c>
      <c r="H1267" s="9">
        <v>529.49999999999909</v>
      </c>
      <c r="I1267" s="9">
        <v>0</v>
      </c>
      <c r="J1267" s="9">
        <v>147.69999999999982</v>
      </c>
      <c r="K1267" s="9">
        <v>476.09999999999764</v>
      </c>
      <c r="M1267" s="67">
        <f t="shared" si="22"/>
        <v>1153.2999999999965</v>
      </c>
      <c r="S1267" s="63"/>
      <c r="T1267" s="63"/>
      <c r="U1267" s="349"/>
      <c r="V1267" s="63"/>
      <c r="W1267" s="63"/>
    </row>
    <row r="1268" spans="1:23" ht="15">
      <c r="A1268" s="28" t="s">
        <v>788</v>
      </c>
      <c r="B1268" s="278" t="s">
        <v>2033</v>
      </c>
      <c r="C1268" s="3"/>
      <c r="D1268" s="3"/>
      <c r="E1268" s="9" t="s">
        <v>280</v>
      </c>
      <c r="F1268" s="9" t="s">
        <v>280</v>
      </c>
      <c r="G1268" s="9" t="s">
        <v>280</v>
      </c>
      <c r="H1268" s="9" t="s">
        <v>280</v>
      </c>
      <c r="I1268" s="9">
        <v>0</v>
      </c>
      <c r="J1268" s="9">
        <v>370.49999999999909</v>
      </c>
      <c r="K1268" s="9">
        <v>748.80000000000018</v>
      </c>
      <c r="M1268" s="67">
        <f t="shared" si="22"/>
        <v>1119.2999999999993</v>
      </c>
      <c r="S1268" s="63"/>
      <c r="T1268" s="63"/>
      <c r="U1268" s="349"/>
      <c r="V1268" s="63"/>
      <c r="W1268" s="63"/>
    </row>
    <row r="1269" spans="1:23" ht="15">
      <c r="A1269" s="28" t="s">
        <v>794</v>
      </c>
      <c r="B1269" s="63" t="s">
        <v>783</v>
      </c>
      <c r="E1269" s="9" t="s">
        <v>280</v>
      </c>
      <c r="F1269" s="9" t="s">
        <v>280</v>
      </c>
      <c r="G1269" s="9" t="s">
        <v>280</v>
      </c>
      <c r="H1269" s="9">
        <v>604.10000000000036</v>
      </c>
      <c r="I1269" s="9">
        <v>0</v>
      </c>
      <c r="J1269" s="9">
        <v>208.60000000000036</v>
      </c>
      <c r="K1269" s="9">
        <v>246.29999999999836</v>
      </c>
      <c r="M1269" s="67">
        <f t="shared" si="22"/>
        <v>1058.9999999999991</v>
      </c>
      <c r="S1269" s="28"/>
      <c r="T1269" s="63"/>
      <c r="U1269" s="349"/>
      <c r="V1269" s="63"/>
      <c r="W1269" s="63"/>
    </row>
    <row r="1270" spans="1:23" ht="15">
      <c r="A1270" s="28" t="s">
        <v>795</v>
      </c>
      <c r="B1270" s="278" t="s">
        <v>2018</v>
      </c>
      <c r="C1270" s="3"/>
      <c r="D1270" s="3"/>
      <c r="E1270" s="9" t="s">
        <v>280</v>
      </c>
      <c r="F1270" s="9" t="s">
        <v>280</v>
      </c>
      <c r="G1270" s="9" t="s">
        <v>280</v>
      </c>
      <c r="H1270" s="9" t="s">
        <v>280</v>
      </c>
      <c r="I1270" s="9">
        <v>0</v>
      </c>
      <c r="J1270" s="213">
        <v>674.09999999999945</v>
      </c>
      <c r="K1270" s="9">
        <v>341.79999999999927</v>
      </c>
      <c r="M1270" s="67">
        <f t="shared" si="22"/>
        <v>1015.8999999999987</v>
      </c>
      <c r="O1270" t="s">
        <v>284</v>
      </c>
      <c r="S1270" s="63"/>
      <c r="T1270" s="63"/>
      <c r="U1270" s="349"/>
      <c r="V1270" s="63"/>
      <c r="W1270" s="63"/>
    </row>
    <row r="1271" spans="1:23" ht="15">
      <c r="A1271" s="28" t="s">
        <v>796</v>
      </c>
      <c r="B1271" s="278" t="s">
        <v>2017</v>
      </c>
      <c r="C1271" s="3"/>
      <c r="D1271" s="3"/>
      <c r="E1271" s="9" t="s">
        <v>280</v>
      </c>
      <c r="F1271" s="9" t="s">
        <v>280</v>
      </c>
      <c r="G1271" s="9" t="s">
        <v>280</v>
      </c>
      <c r="H1271" s="9" t="s">
        <v>280</v>
      </c>
      <c r="I1271" s="9">
        <v>0</v>
      </c>
      <c r="J1271" s="9">
        <v>499.800000000002</v>
      </c>
      <c r="K1271" s="9">
        <v>426.90000000000055</v>
      </c>
      <c r="M1271" s="67">
        <f t="shared" si="22"/>
        <v>926.70000000000255</v>
      </c>
      <c r="S1271" s="225"/>
      <c r="T1271" s="63"/>
      <c r="U1271" s="349"/>
      <c r="V1271" s="63"/>
      <c r="W1271" s="63"/>
    </row>
    <row r="1272" spans="1:23" ht="15">
      <c r="A1272" s="28" t="s">
        <v>798</v>
      </c>
      <c r="B1272" s="229" t="s">
        <v>1649</v>
      </c>
      <c r="C1272" s="3"/>
      <c r="D1272" s="3"/>
      <c r="E1272" s="9" t="s">
        <v>280</v>
      </c>
      <c r="F1272" s="9" t="s">
        <v>280</v>
      </c>
      <c r="G1272" s="9" t="s">
        <v>280</v>
      </c>
      <c r="H1272" s="9" t="s">
        <v>280</v>
      </c>
      <c r="I1272" s="9">
        <v>0</v>
      </c>
      <c r="J1272" s="9">
        <v>481.49999999999955</v>
      </c>
      <c r="K1272" s="9">
        <v>414.699999999998</v>
      </c>
      <c r="M1272" s="67">
        <f t="shared" si="22"/>
        <v>896.19999999999754</v>
      </c>
      <c r="S1272" s="63"/>
      <c r="T1272" s="63"/>
      <c r="U1272" s="349"/>
      <c r="V1272" s="63"/>
      <c r="W1272" s="63"/>
    </row>
    <row r="1273" spans="1:23" ht="15">
      <c r="A1273" s="28" t="s">
        <v>799</v>
      </c>
      <c r="B1273" s="63" t="s">
        <v>156</v>
      </c>
      <c r="E1273" s="9" t="s">
        <v>280</v>
      </c>
      <c r="F1273" s="9" t="s">
        <v>280</v>
      </c>
      <c r="G1273" s="9">
        <v>249.5</v>
      </c>
      <c r="H1273" s="9">
        <v>284.29999999999927</v>
      </c>
      <c r="I1273" s="9">
        <v>0</v>
      </c>
      <c r="J1273" s="9">
        <v>96.700000000000728</v>
      </c>
      <c r="K1273" s="9">
        <v>240.10000000000218</v>
      </c>
      <c r="M1273" s="67">
        <f t="shared" si="22"/>
        <v>870.60000000000218</v>
      </c>
      <c r="S1273" s="278"/>
      <c r="T1273" s="63"/>
      <c r="U1273" s="350"/>
      <c r="V1273" s="63"/>
      <c r="W1273" s="63"/>
    </row>
    <row r="1274" spans="1:23" ht="15">
      <c r="A1274" s="28" t="s">
        <v>800</v>
      </c>
      <c r="B1274" s="63" t="s">
        <v>772</v>
      </c>
      <c r="E1274" s="9" t="s">
        <v>280</v>
      </c>
      <c r="F1274" s="9" t="s">
        <v>280</v>
      </c>
      <c r="G1274" s="9" t="s">
        <v>280</v>
      </c>
      <c r="H1274" s="9">
        <v>269.09999999999854</v>
      </c>
      <c r="I1274" s="9">
        <v>0</v>
      </c>
      <c r="J1274" s="9">
        <v>556.59999999999945</v>
      </c>
      <c r="K1274" s="9">
        <v>42.099999999999454</v>
      </c>
      <c r="M1274" s="67">
        <f t="shared" si="22"/>
        <v>867.79999999999745</v>
      </c>
      <c r="S1274" s="63"/>
      <c r="T1274" s="63"/>
      <c r="U1274" s="349"/>
      <c r="V1274" s="63"/>
      <c r="W1274" s="63"/>
    </row>
    <row r="1275" spans="1:23" ht="15">
      <c r="A1275" s="28" t="s">
        <v>803</v>
      </c>
      <c r="B1275" s="229" t="s">
        <v>1657</v>
      </c>
      <c r="C1275" s="3"/>
      <c r="D1275" s="3"/>
      <c r="E1275" s="9" t="s">
        <v>280</v>
      </c>
      <c r="F1275" s="9" t="s">
        <v>280</v>
      </c>
      <c r="G1275" s="9" t="s">
        <v>280</v>
      </c>
      <c r="H1275" s="9" t="s">
        <v>280</v>
      </c>
      <c r="I1275" s="9">
        <v>0</v>
      </c>
      <c r="J1275" s="9">
        <v>326.70000000000073</v>
      </c>
      <c r="K1275" s="9">
        <v>537.09999999999854</v>
      </c>
      <c r="M1275" s="67">
        <f t="shared" si="22"/>
        <v>863.79999999999927</v>
      </c>
      <c r="S1275" s="63"/>
      <c r="T1275" s="63"/>
      <c r="U1275" s="350"/>
      <c r="V1275" s="63"/>
      <c r="W1275" s="63"/>
    </row>
    <row r="1276" spans="1:23" ht="15">
      <c r="A1276" s="28" t="s">
        <v>899</v>
      </c>
      <c r="B1276" s="63" t="s">
        <v>764</v>
      </c>
      <c r="E1276" s="9" t="s">
        <v>280</v>
      </c>
      <c r="F1276" s="9" t="s">
        <v>280</v>
      </c>
      <c r="G1276" s="9" t="s">
        <v>280</v>
      </c>
      <c r="H1276" s="9">
        <v>623.85000000000309</v>
      </c>
      <c r="I1276" s="9">
        <v>0</v>
      </c>
      <c r="J1276" s="9">
        <v>145.79999999999927</v>
      </c>
      <c r="K1276" s="9">
        <v>61.19999999999709</v>
      </c>
      <c r="M1276" s="67">
        <f t="shared" si="22"/>
        <v>830.84999999999945</v>
      </c>
      <c r="S1276" s="278"/>
      <c r="T1276" s="63"/>
      <c r="U1276" s="350"/>
      <c r="V1276" s="63"/>
      <c r="W1276" s="63"/>
    </row>
    <row r="1277" spans="1:23" ht="15">
      <c r="A1277" s="28" t="s">
        <v>900</v>
      </c>
      <c r="B1277" s="278" t="s">
        <v>2023</v>
      </c>
      <c r="C1277" s="3"/>
      <c r="D1277" s="3"/>
      <c r="E1277" s="9" t="s">
        <v>280</v>
      </c>
      <c r="F1277" s="9" t="s">
        <v>280</v>
      </c>
      <c r="G1277" s="9" t="s">
        <v>280</v>
      </c>
      <c r="H1277" s="9" t="s">
        <v>280</v>
      </c>
      <c r="I1277" s="9">
        <v>0</v>
      </c>
      <c r="J1277" s="9">
        <v>146.70000000000164</v>
      </c>
      <c r="K1277" s="9">
        <v>664.40000000000055</v>
      </c>
      <c r="M1277" s="67">
        <f t="shared" si="22"/>
        <v>811.10000000000218</v>
      </c>
      <c r="S1277" s="278"/>
      <c r="T1277" s="63"/>
      <c r="U1277" s="349"/>
      <c r="V1277" s="63"/>
      <c r="W1277" s="63"/>
    </row>
    <row r="1278" spans="1:23" ht="15">
      <c r="A1278" s="28" t="s">
        <v>901</v>
      </c>
      <c r="B1278" s="278" t="s">
        <v>2026</v>
      </c>
      <c r="C1278" s="3"/>
      <c r="D1278" s="3"/>
      <c r="E1278" s="9" t="s">
        <v>280</v>
      </c>
      <c r="F1278" s="9" t="s">
        <v>280</v>
      </c>
      <c r="G1278" s="9" t="s">
        <v>280</v>
      </c>
      <c r="H1278" s="9" t="s">
        <v>280</v>
      </c>
      <c r="I1278" s="9">
        <v>0</v>
      </c>
      <c r="J1278" s="9">
        <v>397.80000000000018</v>
      </c>
      <c r="K1278" s="9">
        <v>394.80000000000018</v>
      </c>
      <c r="M1278" s="67">
        <f t="shared" si="22"/>
        <v>792.60000000000036</v>
      </c>
      <c r="S1278" s="63"/>
      <c r="T1278" s="63"/>
      <c r="U1278" s="350"/>
      <c r="V1278" s="63"/>
      <c r="W1278" s="63"/>
    </row>
    <row r="1279" spans="1:23" ht="15">
      <c r="A1279" s="28" t="s">
        <v>902</v>
      </c>
      <c r="B1279" s="63" t="s">
        <v>758</v>
      </c>
      <c r="E1279" s="9" t="s">
        <v>280</v>
      </c>
      <c r="F1279" s="9" t="s">
        <v>280</v>
      </c>
      <c r="G1279" s="9" t="s">
        <v>280</v>
      </c>
      <c r="H1279" s="9">
        <v>413.99999999999909</v>
      </c>
      <c r="I1279" s="9">
        <v>0</v>
      </c>
      <c r="J1279" s="9">
        <v>314.40000000000055</v>
      </c>
      <c r="K1279" s="9">
        <v>17.100000000000364</v>
      </c>
      <c r="M1279" s="67">
        <f t="shared" si="22"/>
        <v>745.5</v>
      </c>
      <c r="S1279" s="278"/>
      <c r="T1279" s="63"/>
      <c r="U1279" s="350"/>
      <c r="V1279" s="63"/>
      <c r="W1279" s="63"/>
    </row>
    <row r="1280" spans="1:23" ht="15">
      <c r="A1280" s="28" t="s">
        <v>903</v>
      </c>
      <c r="B1280" s="225" t="s">
        <v>1667</v>
      </c>
      <c r="C1280" s="3"/>
      <c r="D1280" s="3"/>
      <c r="E1280" s="9" t="s">
        <v>280</v>
      </c>
      <c r="F1280" s="9" t="s">
        <v>280</v>
      </c>
      <c r="G1280" s="9" t="s">
        <v>280</v>
      </c>
      <c r="H1280" s="9" t="s">
        <v>280</v>
      </c>
      <c r="I1280" s="9">
        <v>0</v>
      </c>
      <c r="J1280" s="9">
        <v>194.10000000000127</v>
      </c>
      <c r="K1280" s="9">
        <v>486.09999999999945</v>
      </c>
      <c r="M1280" s="67">
        <f t="shared" ref="M1280:M1316" si="23">SUM(E1280:K1280)</f>
        <v>680.20000000000073</v>
      </c>
      <c r="S1280" s="278"/>
      <c r="T1280" s="63"/>
      <c r="U1280" s="349"/>
      <c r="V1280" s="63"/>
      <c r="W1280" s="63"/>
    </row>
    <row r="1281" spans="1:23" ht="15">
      <c r="A1281" s="28" t="s">
        <v>904</v>
      </c>
      <c r="B1281" s="229" t="s">
        <v>1660</v>
      </c>
      <c r="C1281" s="3"/>
      <c r="D1281" s="3"/>
      <c r="E1281" s="9" t="s">
        <v>280</v>
      </c>
      <c r="F1281" s="9" t="s">
        <v>280</v>
      </c>
      <c r="G1281" s="9" t="s">
        <v>280</v>
      </c>
      <c r="H1281" s="9" t="s">
        <v>280</v>
      </c>
      <c r="I1281" s="9">
        <v>0</v>
      </c>
      <c r="J1281" s="9">
        <v>113.69999999999982</v>
      </c>
      <c r="K1281" s="9">
        <v>551.89999999999782</v>
      </c>
      <c r="M1281" s="67">
        <f t="shared" si="23"/>
        <v>665.59999999999764</v>
      </c>
      <c r="S1281" s="278"/>
      <c r="T1281" s="63"/>
      <c r="U1281" s="349"/>
      <c r="V1281" s="63"/>
      <c r="W1281" s="63"/>
    </row>
    <row r="1282" spans="1:23" ht="15">
      <c r="A1282" s="28" t="s">
        <v>905</v>
      </c>
      <c r="B1282" s="63" t="s">
        <v>164</v>
      </c>
      <c r="E1282" s="9" t="s">
        <v>280</v>
      </c>
      <c r="F1282" s="9" t="s">
        <v>280</v>
      </c>
      <c r="G1282" s="217">
        <v>658.8</v>
      </c>
      <c r="H1282" s="9" t="s">
        <v>280</v>
      </c>
      <c r="I1282" s="9">
        <v>0</v>
      </c>
      <c r="J1282" s="9" t="s">
        <v>280</v>
      </c>
      <c r="K1282" s="9" t="s">
        <v>280</v>
      </c>
      <c r="L1282" s="69"/>
      <c r="M1282" s="67">
        <f t="shared" si="23"/>
        <v>658.8</v>
      </c>
      <c r="O1282" t="s">
        <v>295</v>
      </c>
      <c r="S1282" s="63"/>
      <c r="T1282" s="63"/>
      <c r="U1282" s="349"/>
      <c r="V1282" s="63"/>
      <c r="W1282" s="63"/>
    </row>
    <row r="1283" spans="1:23" ht="15">
      <c r="A1283" s="28" t="s">
        <v>906</v>
      </c>
      <c r="B1283" s="229" t="s">
        <v>1665</v>
      </c>
      <c r="C1283" s="3"/>
      <c r="D1283" s="3"/>
      <c r="E1283" s="9" t="s">
        <v>280</v>
      </c>
      <c r="F1283" s="9" t="s">
        <v>280</v>
      </c>
      <c r="G1283" s="9" t="s">
        <v>280</v>
      </c>
      <c r="H1283" s="9" t="s">
        <v>280</v>
      </c>
      <c r="I1283" s="9">
        <v>0</v>
      </c>
      <c r="J1283" s="9">
        <v>253.59999999999945</v>
      </c>
      <c r="K1283" s="9">
        <v>401.80000000000109</v>
      </c>
      <c r="M1283" s="67">
        <f t="shared" si="23"/>
        <v>655.40000000000055</v>
      </c>
      <c r="S1283" s="63"/>
      <c r="T1283" s="63"/>
      <c r="U1283" s="349"/>
      <c r="V1283" s="63"/>
      <c r="W1283" s="63"/>
    </row>
    <row r="1284" spans="1:23" ht="15">
      <c r="A1284" s="28" t="s">
        <v>907</v>
      </c>
      <c r="B1284" s="278" t="s">
        <v>2044</v>
      </c>
      <c r="C1284" s="3"/>
      <c r="D1284" s="3"/>
      <c r="E1284" s="9" t="s">
        <v>280</v>
      </c>
      <c r="F1284" s="9" t="s">
        <v>280</v>
      </c>
      <c r="G1284" s="9" t="s">
        <v>280</v>
      </c>
      <c r="H1284" s="9" t="s">
        <v>280</v>
      </c>
      <c r="I1284" s="9">
        <v>0</v>
      </c>
      <c r="J1284" s="9" t="s">
        <v>280</v>
      </c>
      <c r="K1284" s="9">
        <v>647.49999999999909</v>
      </c>
      <c r="M1284" s="67">
        <f t="shared" si="23"/>
        <v>647.49999999999909</v>
      </c>
      <c r="S1284" s="63"/>
      <c r="T1284" s="63"/>
      <c r="U1284" s="350"/>
      <c r="V1284" s="63"/>
      <c r="W1284" s="63"/>
    </row>
    <row r="1285" spans="1:23" ht="15">
      <c r="A1285" s="28" t="s">
        <v>908</v>
      </c>
      <c r="B1285" s="63" t="s">
        <v>178</v>
      </c>
      <c r="E1285" s="9">
        <v>481.5</v>
      </c>
      <c r="F1285" s="9">
        <v>124.6</v>
      </c>
      <c r="G1285" s="9" t="s">
        <v>280</v>
      </c>
      <c r="H1285" s="9" t="s">
        <v>280</v>
      </c>
      <c r="I1285" s="9">
        <v>0</v>
      </c>
      <c r="J1285" s="9" t="s">
        <v>280</v>
      </c>
      <c r="K1285" s="9" t="s">
        <v>280</v>
      </c>
      <c r="L1285" s="69"/>
      <c r="M1285" s="67">
        <f t="shared" si="23"/>
        <v>606.1</v>
      </c>
      <c r="S1285" s="278"/>
      <c r="T1285" s="63"/>
      <c r="U1285" s="349"/>
      <c r="V1285" s="63"/>
      <c r="W1285" s="63"/>
    </row>
    <row r="1286" spans="1:23" ht="15">
      <c r="A1286" s="28" t="s">
        <v>909</v>
      </c>
      <c r="B1286" s="229" t="s">
        <v>1664</v>
      </c>
      <c r="C1286" s="3"/>
      <c r="D1286" s="3"/>
      <c r="E1286" s="9" t="s">
        <v>280</v>
      </c>
      <c r="F1286" s="9" t="s">
        <v>280</v>
      </c>
      <c r="G1286" s="9" t="s">
        <v>280</v>
      </c>
      <c r="H1286" s="9" t="s">
        <v>280</v>
      </c>
      <c r="I1286" s="9">
        <v>0</v>
      </c>
      <c r="J1286" s="9">
        <v>377.89999999999873</v>
      </c>
      <c r="K1286" s="9">
        <v>210</v>
      </c>
      <c r="M1286" s="67">
        <f t="shared" si="23"/>
        <v>587.89999999999873</v>
      </c>
      <c r="S1286" s="278"/>
      <c r="T1286" s="63"/>
      <c r="U1286" s="349"/>
      <c r="V1286" s="63"/>
      <c r="W1286" s="63"/>
    </row>
    <row r="1287" spans="1:23" ht="15">
      <c r="A1287" s="28" t="s">
        <v>910</v>
      </c>
      <c r="B1287" s="278" t="s">
        <v>2024</v>
      </c>
      <c r="C1287" s="3"/>
      <c r="D1287" s="3"/>
      <c r="E1287" s="9" t="s">
        <v>280</v>
      </c>
      <c r="F1287" s="9" t="s">
        <v>280</v>
      </c>
      <c r="G1287" s="9" t="s">
        <v>280</v>
      </c>
      <c r="H1287" s="9" t="s">
        <v>280</v>
      </c>
      <c r="I1287" s="9">
        <v>0</v>
      </c>
      <c r="J1287" s="9">
        <v>222.90000000000146</v>
      </c>
      <c r="K1287" s="9">
        <v>353.19999999999982</v>
      </c>
      <c r="M1287" s="67">
        <f t="shared" si="23"/>
        <v>576.10000000000127</v>
      </c>
      <c r="S1287" s="28"/>
      <c r="T1287" s="63"/>
      <c r="U1287" s="349"/>
      <c r="V1287" s="63"/>
      <c r="W1287" s="63"/>
    </row>
    <row r="1288" spans="1:23" ht="15">
      <c r="A1288" s="28" t="s">
        <v>911</v>
      </c>
      <c r="B1288" s="63" t="s">
        <v>785</v>
      </c>
      <c r="E1288" s="9" t="s">
        <v>280</v>
      </c>
      <c r="F1288" s="9" t="s">
        <v>280</v>
      </c>
      <c r="G1288" s="9" t="s">
        <v>280</v>
      </c>
      <c r="H1288" s="9">
        <v>553.400000000001</v>
      </c>
      <c r="I1288" s="9">
        <v>0</v>
      </c>
      <c r="J1288" s="9" t="s">
        <v>280</v>
      </c>
      <c r="K1288" s="9" t="s">
        <v>280</v>
      </c>
      <c r="L1288" s="69"/>
      <c r="M1288" s="67">
        <f t="shared" si="23"/>
        <v>553.400000000001</v>
      </c>
      <c r="S1288" s="225"/>
      <c r="T1288" s="63"/>
      <c r="U1288" s="349"/>
      <c r="V1288" s="63"/>
      <c r="W1288" s="63"/>
    </row>
    <row r="1289" spans="1:23" ht="15">
      <c r="A1289" s="28" t="s">
        <v>912</v>
      </c>
      <c r="B1289" s="278" t="s">
        <v>2068</v>
      </c>
      <c r="C1289" s="3"/>
      <c r="D1289" s="3"/>
      <c r="E1289" s="9" t="s">
        <v>280</v>
      </c>
      <c r="F1289" s="9" t="s">
        <v>280</v>
      </c>
      <c r="G1289" s="9" t="s">
        <v>280</v>
      </c>
      <c r="H1289" s="9" t="s">
        <v>280</v>
      </c>
      <c r="I1289" s="9">
        <v>0</v>
      </c>
      <c r="J1289" s="9" t="s">
        <v>280</v>
      </c>
      <c r="K1289" s="9">
        <v>540.89999999999873</v>
      </c>
      <c r="M1289" s="67">
        <f t="shared" si="23"/>
        <v>540.89999999999873</v>
      </c>
      <c r="S1289" s="278"/>
      <c r="T1289" s="63"/>
      <c r="U1289" s="349"/>
      <c r="V1289" s="63"/>
      <c r="W1289" s="63"/>
    </row>
    <row r="1290" spans="1:23" ht="15">
      <c r="A1290" s="28" t="s">
        <v>913</v>
      </c>
      <c r="B1290" s="278" t="s">
        <v>2067</v>
      </c>
      <c r="C1290" s="3"/>
      <c r="D1290" s="3"/>
      <c r="E1290" s="9" t="s">
        <v>280</v>
      </c>
      <c r="F1290" s="9" t="s">
        <v>280</v>
      </c>
      <c r="G1290" s="9" t="s">
        <v>280</v>
      </c>
      <c r="H1290" s="9" t="s">
        <v>280</v>
      </c>
      <c r="I1290" s="9">
        <v>0</v>
      </c>
      <c r="J1290" s="9" t="s">
        <v>280</v>
      </c>
      <c r="K1290" s="9">
        <v>506.90000000000009</v>
      </c>
      <c r="M1290" s="67">
        <f t="shared" si="23"/>
        <v>506.90000000000009</v>
      </c>
      <c r="S1290" s="278"/>
      <c r="T1290" s="63"/>
      <c r="U1290" s="349"/>
      <c r="V1290" s="63"/>
      <c r="W1290" s="63"/>
    </row>
    <row r="1291" spans="1:23" ht="15">
      <c r="A1291" s="28" t="s">
        <v>914</v>
      </c>
      <c r="B1291" s="278" t="s">
        <v>2065</v>
      </c>
      <c r="C1291" s="3"/>
      <c r="D1291" s="3"/>
      <c r="E1291" s="9" t="s">
        <v>280</v>
      </c>
      <c r="F1291" s="9" t="s">
        <v>280</v>
      </c>
      <c r="G1291" s="9" t="s">
        <v>280</v>
      </c>
      <c r="H1291" s="9" t="s">
        <v>280</v>
      </c>
      <c r="I1291" s="9">
        <v>0</v>
      </c>
      <c r="J1291" s="9" t="s">
        <v>280</v>
      </c>
      <c r="K1291" s="9">
        <v>478.39999999999873</v>
      </c>
      <c r="M1291" s="67">
        <f t="shared" si="23"/>
        <v>478.39999999999873</v>
      </c>
      <c r="S1291" s="28"/>
      <c r="T1291" s="63"/>
      <c r="U1291" s="349"/>
      <c r="V1291" s="63"/>
      <c r="W1291" s="63"/>
    </row>
    <row r="1292" spans="1:23" ht="15">
      <c r="A1292" s="28" t="s">
        <v>915</v>
      </c>
      <c r="B1292" s="278" t="s">
        <v>2039</v>
      </c>
      <c r="C1292" s="3"/>
      <c r="D1292" s="3"/>
      <c r="E1292" s="9" t="s">
        <v>280</v>
      </c>
      <c r="F1292" s="9" t="s">
        <v>280</v>
      </c>
      <c r="G1292" s="9" t="s">
        <v>280</v>
      </c>
      <c r="H1292" s="9" t="s">
        <v>280</v>
      </c>
      <c r="I1292" s="9">
        <v>0</v>
      </c>
      <c r="J1292" s="9" t="s">
        <v>280</v>
      </c>
      <c r="K1292" s="9">
        <v>466.99999999999727</v>
      </c>
      <c r="M1292" s="67">
        <f t="shared" si="23"/>
        <v>466.99999999999727</v>
      </c>
      <c r="S1292" s="225"/>
      <c r="T1292" s="63"/>
      <c r="U1292" s="349"/>
      <c r="V1292" s="63"/>
      <c r="W1292" s="63"/>
    </row>
    <row r="1293" spans="1:23" ht="15">
      <c r="A1293" s="28" t="s">
        <v>916</v>
      </c>
      <c r="B1293" s="229" t="s">
        <v>1650</v>
      </c>
      <c r="C1293" s="3"/>
      <c r="D1293" s="3"/>
      <c r="E1293" s="9" t="s">
        <v>280</v>
      </c>
      <c r="F1293" s="9" t="s">
        <v>280</v>
      </c>
      <c r="G1293" s="9" t="s">
        <v>280</v>
      </c>
      <c r="H1293" s="9" t="s">
        <v>280</v>
      </c>
      <c r="I1293" s="9">
        <v>0</v>
      </c>
      <c r="J1293" s="9">
        <v>430.50000000000091</v>
      </c>
      <c r="K1293" s="9" t="s">
        <v>280</v>
      </c>
      <c r="M1293" s="67">
        <f t="shared" si="23"/>
        <v>430.50000000000091</v>
      </c>
      <c r="S1293" s="63"/>
      <c r="T1293" s="63"/>
      <c r="U1293" s="349"/>
      <c r="V1293" s="63"/>
      <c r="W1293" s="63"/>
    </row>
    <row r="1294" spans="1:23" ht="15">
      <c r="A1294" s="28" t="s">
        <v>917</v>
      </c>
      <c r="B1294" s="63" t="s">
        <v>745</v>
      </c>
      <c r="E1294" s="9" t="s">
        <v>280</v>
      </c>
      <c r="F1294" s="9" t="s">
        <v>280</v>
      </c>
      <c r="G1294" s="9" t="s">
        <v>280</v>
      </c>
      <c r="H1294" s="9">
        <v>428.89999999999782</v>
      </c>
      <c r="I1294" s="9">
        <v>0</v>
      </c>
      <c r="J1294" s="9" t="s">
        <v>280</v>
      </c>
      <c r="K1294" s="9" t="s">
        <v>280</v>
      </c>
      <c r="L1294" s="69"/>
      <c r="M1294" s="67">
        <f t="shared" si="23"/>
        <v>428.89999999999782</v>
      </c>
      <c r="S1294" s="63"/>
      <c r="T1294" s="63"/>
      <c r="U1294" s="349"/>
      <c r="V1294" s="63"/>
      <c r="W1294" s="63"/>
    </row>
    <row r="1295" spans="1:23" ht="15">
      <c r="A1295" s="28" t="s">
        <v>918</v>
      </c>
      <c r="B1295" s="229" t="s">
        <v>1658</v>
      </c>
      <c r="C1295" s="3"/>
      <c r="D1295" s="3"/>
      <c r="E1295" s="9" t="s">
        <v>280</v>
      </c>
      <c r="F1295" s="9" t="s">
        <v>280</v>
      </c>
      <c r="G1295" s="9" t="s">
        <v>280</v>
      </c>
      <c r="H1295" s="9" t="s">
        <v>280</v>
      </c>
      <c r="I1295" s="9">
        <v>0</v>
      </c>
      <c r="J1295" s="9">
        <v>358.39999999999873</v>
      </c>
      <c r="K1295" s="9">
        <v>54.5</v>
      </c>
      <c r="M1295" s="67">
        <f t="shared" si="23"/>
        <v>412.89999999999873</v>
      </c>
      <c r="S1295" s="278"/>
      <c r="T1295" s="63"/>
      <c r="U1295" s="349"/>
      <c r="V1295" s="63"/>
      <c r="W1295" s="63"/>
    </row>
    <row r="1296" spans="1:23" ht="15">
      <c r="A1296" s="28" t="s">
        <v>919</v>
      </c>
      <c r="B1296" s="278" t="s">
        <v>2043</v>
      </c>
      <c r="C1296" s="3"/>
      <c r="D1296" s="3"/>
      <c r="E1296" s="9" t="s">
        <v>280</v>
      </c>
      <c r="F1296" s="9" t="s">
        <v>280</v>
      </c>
      <c r="G1296" s="9" t="s">
        <v>280</v>
      </c>
      <c r="H1296" s="9" t="s">
        <v>280</v>
      </c>
      <c r="I1296" s="9">
        <v>0</v>
      </c>
      <c r="J1296" s="9" t="s">
        <v>280</v>
      </c>
      <c r="K1296" s="9">
        <v>402.00000000000091</v>
      </c>
      <c r="M1296" s="67">
        <f t="shared" si="23"/>
        <v>402.00000000000091</v>
      </c>
    </row>
    <row r="1297" spans="1:13" ht="15">
      <c r="A1297" s="28" t="s">
        <v>920</v>
      </c>
      <c r="B1297" s="229" t="s">
        <v>1661</v>
      </c>
      <c r="C1297" s="3"/>
      <c r="D1297" s="3"/>
      <c r="E1297" s="9" t="s">
        <v>280</v>
      </c>
      <c r="F1297" s="9" t="s">
        <v>280</v>
      </c>
      <c r="G1297" s="9" t="s">
        <v>280</v>
      </c>
      <c r="H1297" s="9" t="s">
        <v>280</v>
      </c>
      <c r="I1297" s="9">
        <v>0</v>
      </c>
      <c r="J1297" s="9">
        <v>209.20000000000073</v>
      </c>
      <c r="K1297" s="9">
        <v>192.70000000000255</v>
      </c>
      <c r="M1297" s="67">
        <f t="shared" si="23"/>
        <v>401.90000000000327</v>
      </c>
    </row>
    <row r="1298" spans="1:13" ht="15">
      <c r="A1298" s="28" t="s">
        <v>921</v>
      </c>
      <c r="B1298" s="278" t="s">
        <v>2022</v>
      </c>
      <c r="C1298" s="3"/>
      <c r="D1298" s="3"/>
      <c r="E1298" s="9" t="s">
        <v>280</v>
      </c>
      <c r="F1298" s="9" t="s">
        <v>280</v>
      </c>
      <c r="G1298" s="9" t="s">
        <v>280</v>
      </c>
      <c r="H1298" s="9" t="s">
        <v>280</v>
      </c>
      <c r="I1298" s="9">
        <v>0</v>
      </c>
      <c r="J1298" s="9">
        <v>345.49999999999909</v>
      </c>
      <c r="K1298" s="9">
        <v>54.600000000001273</v>
      </c>
      <c r="M1298" s="67">
        <f t="shared" si="23"/>
        <v>400.10000000000036</v>
      </c>
    </row>
    <row r="1299" spans="1:13" ht="15">
      <c r="A1299" s="28" t="s">
        <v>922</v>
      </c>
      <c r="B1299" s="278" t="s">
        <v>2172</v>
      </c>
      <c r="C1299" s="3"/>
      <c r="D1299" s="3"/>
      <c r="E1299" s="9" t="s">
        <v>280</v>
      </c>
      <c r="F1299" s="9" t="s">
        <v>280</v>
      </c>
      <c r="G1299" s="9" t="s">
        <v>280</v>
      </c>
      <c r="H1299" s="9" t="s">
        <v>280</v>
      </c>
      <c r="I1299" s="9">
        <v>0</v>
      </c>
      <c r="J1299" s="9" t="s">
        <v>280</v>
      </c>
      <c r="K1299" s="9">
        <v>399.19999999999982</v>
      </c>
      <c r="M1299" s="67">
        <f t="shared" si="23"/>
        <v>399.19999999999982</v>
      </c>
    </row>
    <row r="1300" spans="1:13" ht="15">
      <c r="A1300" s="28" t="s">
        <v>923</v>
      </c>
      <c r="B1300" s="229" t="s">
        <v>1659</v>
      </c>
      <c r="C1300" s="3"/>
      <c r="D1300" s="3"/>
      <c r="E1300" s="9" t="s">
        <v>280</v>
      </c>
      <c r="F1300" s="9" t="s">
        <v>280</v>
      </c>
      <c r="G1300" s="9" t="s">
        <v>280</v>
      </c>
      <c r="H1300" s="9" t="s">
        <v>280</v>
      </c>
      <c r="I1300" s="9">
        <v>0</v>
      </c>
      <c r="J1300" s="9">
        <v>298.30000000000018</v>
      </c>
      <c r="K1300" s="9">
        <v>79.700000000000728</v>
      </c>
      <c r="M1300" s="67">
        <f t="shared" si="23"/>
        <v>378.00000000000091</v>
      </c>
    </row>
    <row r="1301" spans="1:13" ht="15">
      <c r="A1301" s="28" t="s">
        <v>924</v>
      </c>
      <c r="B1301" s="63" t="s">
        <v>179</v>
      </c>
      <c r="E1301" s="9">
        <v>372.7</v>
      </c>
      <c r="F1301" s="9" t="s">
        <v>280</v>
      </c>
      <c r="G1301" s="9" t="s">
        <v>280</v>
      </c>
      <c r="H1301" s="9" t="s">
        <v>280</v>
      </c>
      <c r="I1301" s="9">
        <v>0</v>
      </c>
      <c r="J1301" s="9" t="s">
        <v>280</v>
      </c>
      <c r="K1301" s="9" t="s">
        <v>280</v>
      </c>
      <c r="L1301" s="69"/>
      <c r="M1301" s="67">
        <f t="shared" si="23"/>
        <v>372.7</v>
      </c>
    </row>
    <row r="1302" spans="1:13" ht="15">
      <c r="A1302" s="28" t="s">
        <v>925</v>
      </c>
      <c r="B1302" s="278" t="s">
        <v>2019</v>
      </c>
      <c r="C1302" s="3"/>
      <c r="D1302" s="3"/>
      <c r="E1302" s="9" t="s">
        <v>280</v>
      </c>
      <c r="F1302" s="9" t="s">
        <v>280</v>
      </c>
      <c r="G1302" s="9" t="s">
        <v>280</v>
      </c>
      <c r="H1302" s="9" t="s">
        <v>280</v>
      </c>
      <c r="I1302" s="9">
        <v>0</v>
      </c>
      <c r="J1302" s="9">
        <v>368.00000000000091</v>
      </c>
      <c r="K1302" s="9" t="s">
        <v>280</v>
      </c>
      <c r="M1302" s="67">
        <f t="shared" si="23"/>
        <v>368.00000000000091</v>
      </c>
    </row>
    <row r="1303" spans="1:13" ht="15">
      <c r="A1303" s="28" t="s">
        <v>926</v>
      </c>
      <c r="B1303" s="278" t="s">
        <v>2041</v>
      </c>
      <c r="C1303" s="3"/>
      <c r="D1303" s="3"/>
      <c r="E1303" s="9" t="s">
        <v>280</v>
      </c>
      <c r="F1303" s="9" t="s">
        <v>280</v>
      </c>
      <c r="G1303" s="9" t="s">
        <v>280</v>
      </c>
      <c r="H1303" s="9" t="s">
        <v>280</v>
      </c>
      <c r="I1303" s="9">
        <v>0</v>
      </c>
      <c r="J1303" s="9" t="s">
        <v>280</v>
      </c>
      <c r="K1303" s="9">
        <v>347.30000000000109</v>
      </c>
      <c r="M1303" s="67">
        <f t="shared" si="23"/>
        <v>347.30000000000109</v>
      </c>
    </row>
    <row r="1304" spans="1:13" ht="15">
      <c r="A1304" s="28" t="s">
        <v>927</v>
      </c>
      <c r="B1304" s="63" t="s">
        <v>770</v>
      </c>
      <c r="E1304" s="9" t="s">
        <v>280</v>
      </c>
      <c r="F1304" s="9" t="s">
        <v>280</v>
      </c>
      <c r="G1304" s="9" t="s">
        <v>280</v>
      </c>
      <c r="H1304" s="9">
        <v>322.80000000000018</v>
      </c>
      <c r="I1304" s="9">
        <v>0</v>
      </c>
      <c r="J1304" s="9" t="s">
        <v>280</v>
      </c>
      <c r="K1304" s="9" t="s">
        <v>280</v>
      </c>
      <c r="L1304" s="69"/>
      <c r="M1304" s="67">
        <f t="shared" si="23"/>
        <v>322.80000000000018</v>
      </c>
    </row>
    <row r="1305" spans="1:13" ht="15">
      <c r="A1305" s="28" t="s">
        <v>928</v>
      </c>
      <c r="B1305" s="63" t="s">
        <v>775</v>
      </c>
      <c r="E1305" s="9" t="s">
        <v>280</v>
      </c>
      <c r="F1305" s="9" t="s">
        <v>280</v>
      </c>
      <c r="G1305" s="9" t="s">
        <v>280</v>
      </c>
      <c r="H1305" s="9">
        <v>321.19999999999891</v>
      </c>
      <c r="I1305" s="9">
        <v>0</v>
      </c>
      <c r="J1305" s="9" t="s">
        <v>280</v>
      </c>
      <c r="K1305" s="9" t="s">
        <v>280</v>
      </c>
      <c r="L1305" s="69"/>
      <c r="M1305" s="67">
        <f t="shared" si="23"/>
        <v>321.19999999999891</v>
      </c>
    </row>
    <row r="1306" spans="1:13" ht="15">
      <c r="A1306" s="28" t="s">
        <v>929</v>
      </c>
      <c r="B1306" s="278" t="s">
        <v>4565</v>
      </c>
      <c r="C1306" s="3"/>
      <c r="D1306" s="3"/>
      <c r="E1306" s="9" t="s">
        <v>280</v>
      </c>
      <c r="F1306" s="9" t="s">
        <v>280</v>
      </c>
      <c r="G1306" s="9" t="s">
        <v>280</v>
      </c>
      <c r="H1306" s="9" t="s">
        <v>280</v>
      </c>
      <c r="I1306" s="9">
        <v>0</v>
      </c>
      <c r="J1306" s="9" t="s">
        <v>280</v>
      </c>
      <c r="K1306" s="9">
        <v>266.20000000000164</v>
      </c>
      <c r="M1306" s="67">
        <f t="shared" si="23"/>
        <v>266.20000000000164</v>
      </c>
    </row>
    <row r="1307" spans="1:13" ht="15">
      <c r="A1307" s="28" t="s">
        <v>930</v>
      </c>
      <c r="B1307" s="278" t="s">
        <v>2038</v>
      </c>
      <c r="C1307" s="3"/>
      <c r="D1307" s="3"/>
      <c r="E1307" s="9" t="s">
        <v>280</v>
      </c>
      <c r="F1307" s="9" t="s">
        <v>280</v>
      </c>
      <c r="G1307" s="9" t="s">
        <v>280</v>
      </c>
      <c r="H1307" s="9" t="s">
        <v>280</v>
      </c>
      <c r="I1307" s="9">
        <v>0</v>
      </c>
      <c r="J1307" s="9" t="s">
        <v>280</v>
      </c>
      <c r="K1307" s="9">
        <v>239.70000000000164</v>
      </c>
      <c r="M1307" s="67">
        <f t="shared" si="23"/>
        <v>239.70000000000164</v>
      </c>
    </row>
    <row r="1308" spans="1:13" ht="15">
      <c r="A1308" s="28" t="s">
        <v>931</v>
      </c>
      <c r="B1308" s="278" t="s">
        <v>2042</v>
      </c>
      <c r="C1308" s="3"/>
      <c r="D1308" s="3"/>
      <c r="E1308" s="9" t="s">
        <v>280</v>
      </c>
      <c r="F1308" s="9" t="s">
        <v>280</v>
      </c>
      <c r="G1308" s="9" t="s">
        <v>280</v>
      </c>
      <c r="H1308" s="9" t="s">
        <v>280</v>
      </c>
      <c r="I1308" s="9">
        <v>0</v>
      </c>
      <c r="J1308" s="9" t="s">
        <v>280</v>
      </c>
      <c r="K1308" s="9">
        <v>195.99999999999818</v>
      </c>
      <c r="M1308" s="67">
        <f t="shared" si="23"/>
        <v>195.99999999999818</v>
      </c>
    </row>
    <row r="1309" spans="1:13" ht="15">
      <c r="A1309" s="28" t="s">
        <v>932</v>
      </c>
      <c r="B1309" s="278" t="s">
        <v>2040</v>
      </c>
      <c r="C1309" s="3"/>
      <c r="D1309" s="3"/>
      <c r="E1309" s="9" t="s">
        <v>280</v>
      </c>
      <c r="F1309" s="9" t="s">
        <v>280</v>
      </c>
      <c r="G1309" s="9" t="s">
        <v>280</v>
      </c>
      <c r="H1309" s="9" t="s">
        <v>280</v>
      </c>
      <c r="I1309" s="9">
        <v>0</v>
      </c>
      <c r="J1309" s="9" t="s">
        <v>280</v>
      </c>
      <c r="K1309" s="9">
        <v>175.89999999999873</v>
      </c>
      <c r="M1309" s="67">
        <f t="shared" si="23"/>
        <v>175.89999999999873</v>
      </c>
    </row>
    <row r="1310" spans="1:13" ht="15">
      <c r="A1310" s="28" t="s">
        <v>933</v>
      </c>
      <c r="B1310" s="278" t="s">
        <v>2045</v>
      </c>
      <c r="C1310" s="3"/>
      <c r="D1310" s="3"/>
      <c r="E1310" s="9" t="s">
        <v>280</v>
      </c>
      <c r="F1310" s="9" t="s">
        <v>280</v>
      </c>
      <c r="G1310" s="9" t="s">
        <v>280</v>
      </c>
      <c r="H1310" s="9" t="s">
        <v>280</v>
      </c>
      <c r="I1310" s="9">
        <v>0</v>
      </c>
      <c r="J1310" s="9" t="s">
        <v>280</v>
      </c>
      <c r="K1310" s="9">
        <v>143.40000000000236</v>
      </c>
      <c r="M1310" s="67">
        <f t="shared" si="23"/>
        <v>143.40000000000236</v>
      </c>
    </row>
    <row r="1311" spans="1:13" ht="15">
      <c r="A1311" s="28" t="s">
        <v>934</v>
      </c>
      <c r="B1311" s="225" t="s">
        <v>1646</v>
      </c>
      <c r="C1311" s="3"/>
      <c r="D1311" s="3"/>
      <c r="E1311" s="9" t="s">
        <v>280</v>
      </c>
      <c r="F1311" s="9" t="s">
        <v>280</v>
      </c>
      <c r="G1311" s="9" t="s">
        <v>280</v>
      </c>
      <c r="H1311" s="9" t="s">
        <v>280</v>
      </c>
      <c r="I1311" s="9">
        <v>0</v>
      </c>
      <c r="J1311" s="9" t="s">
        <v>280</v>
      </c>
      <c r="K1311" s="9" t="s">
        <v>280</v>
      </c>
      <c r="L1311" s="69"/>
      <c r="M1311" s="67">
        <f t="shared" si="23"/>
        <v>0</v>
      </c>
    </row>
    <row r="1312" spans="1:13" ht="15">
      <c r="A1312" s="28" t="s">
        <v>935</v>
      </c>
      <c r="B1312" s="229" t="s">
        <v>1656</v>
      </c>
      <c r="C1312" s="3"/>
      <c r="D1312" s="3"/>
      <c r="E1312" s="9" t="s">
        <v>280</v>
      </c>
      <c r="F1312" s="9" t="s">
        <v>280</v>
      </c>
      <c r="G1312" s="9" t="s">
        <v>280</v>
      </c>
      <c r="H1312" s="9" t="s">
        <v>280</v>
      </c>
      <c r="I1312" s="9">
        <v>0</v>
      </c>
      <c r="J1312" s="9" t="s">
        <v>280</v>
      </c>
      <c r="K1312" s="9" t="s">
        <v>280</v>
      </c>
      <c r="L1312" s="69"/>
      <c r="M1312" s="67">
        <f t="shared" si="23"/>
        <v>0</v>
      </c>
    </row>
    <row r="1313" spans="1:13" ht="15">
      <c r="A1313" s="28" t="s">
        <v>936</v>
      </c>
      <c r="B1313" s="229" t="s">
        <v>1655</v>
      </c>
      <c r="C1313" s="3"/>
      <c r="D1313" s="3"/>
      <c r="E1313" s="9" t="s">
        <v>280</v>
      </c>
      <c r="F1313" s="9" t="s">
        <v>280</v>
      </c>
      <c r="G1313" s="9" t="s">
        <v>280</v>
      </c>
      <c r="H1313" s="9" t="s">
        <v>280</v>
      </c>
      <c r="I1313" s="9">
        <v>0</v>
      </c>
      <c r="J1313" s="9" t="s">
        <v>280</v>
      </c>
      <c r="K1313" s="9" t="s">
        <v>280</v>
      </c>
      <c r="L1313" s="69"/>
      <c r="M1313" s="67">
        <f t="shared" si="23"/>
        <v>0</v>
      </c>
    </row>
    <row r="1314" spans="1:13" ht="15">
      <c r="A1314" s="28" t="s">
        <v>937</v>
      </c>
      <c r="B1314" s="229" t="s">
        <v>1653</v>
      </c>
      <c r="C1314" s="3"/>
      <c r="D1314" s="3"/>
      <c r="E1314" s="9" t="s">
        <v>280</v>
      </c>
      <c r="F1314" s="9" t="s">
        <v>280</v>
      </c>
      <c r="G1314" s="9" t="s">
        <v>280</v>
      </c>
      <c r="H1314" s="9" t="s">
        <v>280</v>
      </c>
      <c r="I1314" s="9">
        <v>0</v>
      </c>
      <c r="J1314" s="9" t="s">
        <v>280</v>
      </c>
      <c r="K1314" s="9" t="s">
        <v>280</v>
      </c>
      <c r="L1314" s="69"/>
      <c r="M1314" s="67">
        <f t="shared" si="23"/>
        <v>0</v>
      </c>
    </row>
    <row r="1315" spans="1:13" ht="15">
      <c r="A1315" s="28" t="s">
        <v>938</v>
      </c>
      <c r="B1315" s="229" t="s">
        <v>1681</v>
      </c>
      <c r="C1315" s="3"/>
      <c r="D1315" s="3"/>
      <c r="E1315" s="9" t="s">
        <v>280</v>
      </c>
      <c r="F1315" s="9" t="s">
        <v>280</v>
      </c>
      <c r="G1315" s="9" t="s">
        <v>280</v>
      </c>
      <c r="H1315" s="9" t="s">
        <v>280</v>
      </c>
      <c r="I1315" s="9">
        <v>0</v>
      </c>
      <c r="J1315" s="9" t="s">
        <v>280</v>
      </c>
      <c r="K1315" s="9" t="s">
        <v>280</v>
      </c>
      <c r="L1315" s="69"/>
      <c r="M1315" s="67">
        <f t="shared" si="23"/>
        <v>0</v>
      </c>
    </row>
    <row r="1316" spans="1:13" ht="15">
      <c r="A1316" s="28" t="s">
        <v>2517</v>
      </c>
      <c r="B1316" s="229" t="s">
        <v>1663</v>
      </c>
      <c r="C1316" s="3"/>
      <c r="D1316" s="3"/>
      <c r="E1316" s="9" t="s">
        <v>280</v>
      </c>
      <c r="F1316" s="9" t="s">
        <v>280</v>
      </c>
      <c r="G1316" s="9" t="s">
        <v>280</v>
      </c>
      <c r="H1316" s="9" t="s">
        <v>280</v>
      </c>
      <c r="I1316" s="9">
        <v>0</v>
      </c>
      <c r="J1316" s="9" t="s">
        <v>280</v>
      </c>
      <c r="K1316" s="9" t="s">
        <v>280</v>
      </c>
      <c r="M1316" s="67">
        <f t="shared" si="23"/>
        <v>0</v>
      </c>
    </row>
    <row r="1317" spans="1:13" ht="15">
      <c r="A1317" s="28" t="s">
        <v>3346</v>
      </c>
      <c r="B1317" s="63" t="s">
        <v>3408</v>
      </c>
      <c r="C1317" s="3"/>
      <c r="D1317" s="3"/>
      <c r="E1317" s="9"/>
      <c r="F1317" s="9"/>
      <c r="G1317" s="9"/>
      <c r="H1317" s="9"/>
      <c r="I1317" s="9"/>
      <c r="J1317" s="9"/>
      <c r="K1317" s="9"/>
      <c r="M1317" s="67"/>
    </row>
    <row r="1318" spans="1:13" ht="15">
      <c r="A1318" s="28" t="s">
        <v>3347</v>
      </c>
      <c r="B1318" s="63" t="s">
        <v>3402</v>
      </c>
      <c r="C1318" s="3"/>
      <c r="D1318" s="3"/>
      <c r="E1318" s="9"/>
      <c r="F1318" s="9"/>
      <c r="G1318" s="9"/>
      <c r="H1318" s="9"/>
      <c r="I1318" s="9"/>
      <c r="J1318" s="9"/>
      <c r="K1318" s="9"/>
      <c r="M1318" s="67"/>
    </row>
    <row r="1319" spans="1:13" ht="15">
      <c r="A1319" s="28" t="s">
        <v>3348</v>
      </c>
      <c r="B1319" s="63" t="s">
        <v>3401</v>
      </c>
      <c r="C1319" s="3"/>
      <c r="D1319" s="3"/>
      <c r="E1319" s="9"/>
      <c r="F1319" s="9"/>
      <c r="G1319" s="9"/>
      <c r="H1319" s="9"/>
      <c r="I1319" s="9"/>
      <c r="J1319" s="9"/>
      <c r="K1319" s="9"/>
      <c r="M1319" s="67"/>
    </row>
    <row r="1320" spans="1:13" ht="15">
      <c r="A1320" s="28" t="s">
        <v>3349</v>
      </c>
      <c r="B1320" s="63" t="s">
        <v>3417</v>
      </c>
      <c r="C1320" s="3"/>
      <c r="D1320" s="3"/>
      <c r="E1320" s="9"/>
      <c r="F1320" s="9"/>
      <c r="G1320" s="9"/>
      <c r="H1320" s="9"/>
      <c r="I1320" s="9"/>
      <c r="J1320" s="9"/>
      <c r="K1320" s="9"/>
      <c r="M1320" s="67"/>
    </row>
    <row r="1321" spans="1:13" ht="15">
      <c r="A1321" s="28" t="s">
        <v>3350</v>
      </c>
      <c r="B1321" s="63" t="s">
        <v>3416</v>
      </c>
      <c r="C1321" s="3"/>
      <c r="D1321" s="3"/>
      <c r="E1321" s="9"/>
      <c r="F1321" s="9"/>
      <c r="G1321" s="9"/>
      <c r="H1321" s="9"/>
      <c r="I1321" s="9"/>
      <c r="J1321" s="9"/>
      <c r="K1321" s="9"/>
      <c r="M1321" s="67"/>
    </row>
    <row r="1322" spans="1:13" ht="15">
      <c r="A1322" s="28" t="s">
        <v>3351</v>
      </c>
      <c r="B1322" s="63" t="s">
        <v>3404</v>
      </c>
      <c r="C1322" s="3"/>
      <c r="D1322" s="3"/>
      <c r="E1322" s="9"/>
      <c r="F1322" s="9"/>
      <c r="G1322" s="9"/>
      <c r="H1322" s="9"/>
      <c r="I1322" s="9"/>
      <c r="J1322" s="9"/>
      <c r="K1322" s="9"/>
      <c r="M1322" s="67"/>
    </row>
    <row r="1323" spans="1:13" ht="15">
      <c r="A1323" s="28" t="s">
        <v>3352</v>
      </c>
      <c r="B1323" s="63" t="s">
        <v>3398</v>
      </c>
      <c r="C1323" s="3"/>
      <c r="D1323" s="3"/>
      <c r="E1323" s="9"/>
      <c r="F1323" s="9"/>
      <c r="G1323" s="9"/>
      <c r="H1323" s="9"/>
      <c r="I1323" s="9"/>
      <c r="J1323" s="9"/>
      <c r="K1323" s="9"/>
      <c r="M1323" s="67"/>
    </row>
    <row r="1324" spans="1:13" ht="15">
      <c r="A1324" s="28" t="s">
        <v>3353</v>
      </c>
      <c r="B1324" s="63" t="s">
        <v>3429</v>
      </c>
      <c r="C1324" s="3"/>
      <c r="D1324" s="3"/>
      <c r="E1324" s="9"/>
      <c r="F1324" s="9"/>
      <c r="G1324" s="9"/>
      <c r="H1324" s="9"/>
      <c r="I1324" s="9"/>
      <c r="J1324" s="9"/>
      <c r="K1324" s="9"/>
      <c r="M1324" s="67"/>
    </row>
    <row r="1325" spans="1:13" ht="15">
      <c r="A1325" s="28" t="s">
        <v>3354</v>
      </c>
      <c r="B1325" s="278" t="s">
        <v>3397</v>
      </c>
      <c r="C1325" s="3"/>
      <c r="D1325" s="3"/>
      <c r="E1325" s="9"/>
      <c r="F1325" s="9"/>
      <c r="G1325" s="9"/>
      <c r="H1325" s="9"/>
      <c r="I1325" s="9"/>
      <c r="J1325" s="9"/>
      <c r="K1325" s="9"/>
      <c r="M1325" s="67"/>
    </row>
    <row r="1326" spans="1:13" ht="15">
      <c r="A1326" s="28" t="s">
        <v>3355</v>
      </c>
      <c r="B1326" s="63" t="s">
        <v>3413</v>
      </c>
      <c r="C1326" s="3"/>
      <c r="D1326" s="3"/>
      <c r="E1326" s="9"/>
      <c r="F1326" s="9"/>
      <c r="G1326" s="9"/>
      <c r="H1326" s="9"/>
      <c r="I1326" s="9"/>
      <c r="J1326" s="9"/>
      <c r="K1326" s="9"/>
      <c r="M1326" s="67"/>
    </row>
    <row r="1327" spans="1:13" ht="15">
      <c r="A1327" s="28" t="s">
        <v>3356</v>
      </c>
      <c r="B1327" s="63" t="s">
        <v>3410</v>
      </c>
      <c r="C1327" s="3"/>
      <c r="D1327" s="3"/>
      <c r="E1327" s="9"/>
      <c r="F1327" s="9"/>
      <c r="G1327" s="9"/>
      <c r="H1327" s="9"/>
      <c r="I1327" s="9"/>
      <c r="J1327" s="9"/>
      <c r="K1327" s="9"/>
      <c r="M1327" s="67"/>
    </row>
    <row r="1328" spans="1:13" ht="15">
      <c r="A1328" s="28" t="s">
        <v>3357</v>
      </c>
      <c r="B1328" s="63" t="s">
        <v>3425</v>
      </c>
      <c r="C1328" s="3"/>
      <c r="D1328" s="3"/>
      <c r="E1328" s="9"/>
      <c r="F1328" s="9"/>
      <c r="G1328" s="9"/>
      <c r="H1328" s="9"/>
      <c r="I1328" s="9"/>
      <c r="J1328" s="9"/>
      <c r="K1328" s="9"/>
      <c r="M1328" s="67"/>
    </row>
    <row r="1329" spans="1:13" ht="15">
      <c r="A1329" s="28" t="s">
        <v>3358</v>
      </c>
      <c r="B1329" s="63" t="s">
        <v>180</v>
      </c>
      <c r="C1329" s="3"/>
      <c r="D1329" s="3"/>
      <c r="E1329" s="9"/>
      <c r="F1329" s="9"/>
      <c r="G1329" s="9"/>
      <c r="H1329" s="9"/>
      <c r="I1329" s="9"/>
      <c r="J1329" s="9"/>
      <c r="K1329" s="9"/>
      <c r="M1329" s="67"/>
    </row>
    <row r="1330" spans="1:13" ht="15">
      <c r="A1330" s="28" t="s">
        <v>3359</v>
      </c>
      <c r="B1330" s="63" t="s">
        <v>3426</v>
      </c>
      <c r="C1330" s="3"/>
      <c r="D1330" s="3"/>
      <c r="E1330" s="9"/>
      <c r="F1330" s="9"/>
      <c r="G1330" s="9"/>
      <c r="H1330" s="9"/>
      <c r="I1330" s="9"/>
      <c r="J1330" s="9"/>
      <c r="K1330" s="9"/>
      <c r="M1330" s="67"/>
    </row>
    <row r="1331" spans="1:13" ht="15">
      <c r="A1331" s="28" t="s">
        <v>3360</v>
      </c>
      <c r="B1331" s="63" t="s">
        <v>3405</v>
      </c>
      <c r="C1331" s="3"/>
      <c r="D1331" s="3"/>
      <c r="E1331" s="9"/>
      <c r="F1331" s="9"/>
      <c r="G1331" s="9"/>
      <c r="H1331" s="9"/>
      <c r="I1331" s="9"/>
      <c r="J1331" s="9"/>
      <c r="K1331" s="9"/>
      <c r="M1331" s="67"/>
    </row>
    <row r="1332" spans="1:13" ht="15">
      <c r="A1332" s="28" t="s">
        <v>3361</v>
      </c>
      <c r="B1332" s="63" t="s">
        <v>3399</v>
      </c>
      <c r="C1332" s="3"/>
      <c r="D1332" s="3"/>
      <c r="E1332" s="9"/>
      <c r="F1332" s="9"/>
      <c r="G1332" s="9"/>
      <c r="H1332" s="9"/>
      <c r="I1332" s="9"/>
      <c r="J1332" s="9"/>
      <c r="K1332" s="9"/>
      <c r="M1332" s="67"/>
    </row>
    <row r="1333" spans="1:13" ht="15">
      <c r="A1333" s="28" t="s">
        <v>3362</v>
      </c>
      <c r="B1333" s="63" t="s">
        <v>3406</v>
      </c>
      <c r="C1333" s="3"/>
      <c r="D1333" s="3"/>
      <c r="E1333" s="9"/>
      <c r="F1333" s="9"/>
      <c r="G1333" s="9"/>
      <c r="H1333" s="9"/>
      <c r="I1333" s="9"/>
      <c r="J1333" s="9"/>
      <c r="K1333" s="9"/>
      <c r="M1333" s="67"/>
    </row>
    <row r="1334" spans="1:13" ht="15">
      <c r="A1334" s="28" t="s">
        <v>3363</v>
      </c>
      <c r="B1334" s="63" t="s">
        <v>3403</v>
      </c>
      <c r="C1334" s="3"/>
      <c r="D1334" s="3"/>
      <c r="E1334" s="9"/>
      <c r="F1334" s="9"/>
      <c r="G1334" s="9"/>
      <c r="H1334" s="9"/>
      <c r="I1334" s="9"/>
      <c r="J1334" s="9"/>
      <c r="K1334" s="9"/>
      <c r="M1334" s="67"/>
    </row>
    <row r="1335" spans="1:13" ht="15">
      <c r="A1335" s="28" t="s">
        <v>3364</v>
      </c>
      <c r="B1335" s="63" t="s">
        <v>3414</v>
      </c>
      <c r="C1335" s="3"/>
      <c r="D1335" s="3"/>
      <c r="E1335" s="9"/>
      <c r="F1335" s="9"/>
      <c r="G1335" s="9"/>
      <c r="H1335" s="9"/>
      <c r="I1335" s="9"/>
      <c r="J1335" s="9"/>
      <c r="K1335" s="9"/>
      <c r="M1335" s="67"/>
    </row>
    <row r="1336" spans="1:13" ht="15">
      <c r="A1336" s="28" t="s">
        <v>3365</v>
      </c>
      <c r="B1336" s="63" t="s">
        <v>3409</v>
      </c>
      <c r="C1336" s="3"/>
      <c r="D1336" s="3"/>
      <c r="E1336" s="9"/>
      <c r="F1336" s="9"/>
      <c r="G1336" s="9"/>
      <c r="H1336" s="9"/>
      <c r="I1336" s="9"/>
      <c r="J1336" s="9"/>
      <c r="K1336" s="9"/>
      <c r="M1336" s="67"/>
    </row>
    <row r="1337" spans="1:13" ht="15">
      <c r="A1337" s="28" t="s">
        <v>3366</v>
      </c>
      <c r="B1337" s="278" t="s">
        <v>3396</v>
      </c>
      <c r="C1337" s="3"/>
      <c r="D1337" s="3"/>
      <c r="E1337" s="9"/>
      <c r="F1337" s="9"/>
      <c r="G1337" s="9"/>
      <c r="H1337" s="9"/>
      <c r="I1337" s="9"/>
      <c r="J1337" s="9"/>
      <c r="K1337" s="9"/>
      <c r="M1337" s="67"/>
    </row>
    <row r="1338" spans="1:13" ht="15">
      <c r="A1338" s="28" t="s">
        <v>3367</v>
      </c>
      <c r="B1338" s="63" t="s">
        <v>3411</v>
      </c>
      <c r="C1338" s="3"/>
      <c r="D1338" s="3"/>
      <c r="E1338" s="9"/>
      <c r="F1338" s="9"/>
      <c r="G1338" s="9"/>
      <c r="H1338" s="9"/>
      <c r="I1338" s="9"/>
      <c r="J1338" s="9"/>
      <c r="K1338" s="9"/>
      <c r="M1338" s="67"/>
    </row>
    <row r="1339" spans="1:13" ht="15">
      <c r="A1339" s="28" t="s">
        <v>3368</v>
      </c>
      <c r="B1339" s="63" t="s">
        <v>3430</v>
      </c>
      <c r="C1339" s="3"/>
      <c r="D1339" s="3"/>
      <c r="E1339" s="9"/>
      <c r="F1339" s="9"/>
      <c r="G1339" s="9"/>
      <c r="H1339" s="9"/>
      <c r="I1339" s="9"/>
      <c r="J1339" s="9"/>
      <c r="K1339" s="9"/>
      <c r="M1339" s="67"/>
    </row>
    <row r="1340" spans="1:13" ht="15">
      <c r="A1340" s="28" t="s">
        <v>3369</v>
      </c>
      <c r="B1340" s="63" t="s">
        <v>3400</v>
      </c>
      <c r="C1340" s="3"/>
      <c r="D1340" s="3"/>
      <c r="E1340" s="9"/>
      <c r="F1340" s="9"/>
      <c r="G1340" s="9"/>
      <c r="H1340" s="9"/>
      <c r="I1340" s="9"/>
      <c r="J1340" s="9"/>
      <c r="K1340" s="9"/>
      <c r="M1340" s="67"/>
    </row>
    <row r="1341" spans="1:13" ht="15">
      <c r="A1341" s="28" t="s">
        <v>4163</v>
      </c>
      <c r="B1341" s="63" t="s">
        <v>3407</v>
      </c>
      <c r="C1341" s="3"/>
      <c r="D1341" s="3"/>
      <c r="E1341" s="9"/>
      <c r="F1341" s="9"/>
      <c r="G1341" s="9"/>
      <c r="H1341" s="9"/>
      <c r="I1341" s="9"/>
      <c r="J1341" s="9"/>
      <c r="K1341" s="9"/>
      <c r="M1341" s="67"/>
    </row>
    <row r="1342" spans="1:13" ht="15">
      <c r="A1342" s="28" t="s">
        <v>4164</v>
      </c>
      <c r="B1342" s="63" t="s">
        <v>3428</v>
      </c>
      <c r="C1342" s="3"/>
      <c r="D1342" s="3"/>
      <c r="E1342" s="9"/>
      <c r="F1342" s="9"/>
      <c r="G1342" s="9"/>
      <c r="H1342" s="9"/>
      <c r="I1342" s="9"/>
      <c r="J1342" s="9"/>
      <c r="K1342" s="9"/>
      <c r="M1342" s="67"/>
    </row>
    <row r="1343" spans="1:13" ht="15">
      <c r="A1343" s="28" t="s">
        <v>4165</v>
      </c>
      <c r="B1343" s="63" t="s">
        <v>3412</v>
      </c>
      <c r="C1343" s="3"/>
      <c r="D1343" s="3"/>
      <c r="E1343" s="9"/>
      <c r="F1343" s="9"/>
      <c r="G1343" s="9"/>
      <c r="H1343" s="9"/>
      <c r="I1343" s="9"/>
      <c r="J1343" s="9"/>
      <c r="K1343" s="9"/>
      <c r="M1343" s="67"/>
    </row>
    <row r="1344" spans="1:13" ht="15">
      <c r="A1344" s="28"/>
      <c r="B1344" s="63"/>
      <c r="E1344" s="9"/>
      <c r="F1344" s="9"/>
      <c r="G1344" s="9"/>
      <c r="H1344" s="9"/>
      <c r="L1344" s="69"/>
      <c r="M1344" s="67"/>
    </row>
    <row r="1345" spans="1:23" ht="15">
      <c r="A1345" s="28"/>
      <c r="E1345" s="9"/>
      <c r="L1345" s="69"/>
    </row>
    <row r="1346" spans="1:23" ht="15">
      <c r="A1346" s="28"/>
      <c r="E1346" s="9"/>
      <c r="L1346" s="69"/>
    </row>
    <row r="1347" spans="1:23" ht="25.5">
      <c r="A1347" s="23" t="s">
        <v>190</v>
      </c>
      <c r="L1347" s="69"/>
    </row>
    <row r="1348" spans="1:23">
      <c r="L1348" s="69"/>
    </row>
    <row r="1349" spans="1:23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9"/>
      <c r="M1349" s="70" t="s">
        <v>40</v>
      </c>
    </row>
    <row r="1350" spans="1:23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M1350" s="67">
        <f t="shared" ref="M1350:M1381" si="24">SUM(E1350:K1350)</f>
        <v>2034.6999999999989</v>
      </c>
      <c r="O1350" t="s">
        <v>325</v>
      </c>
      <c r="S1350" s="278"/>
      <c r="T1350" s="63"/>
      <c r="U1350" s="349"/>
      <c r="V1350" s="63"/>
      <c r="W1350" s="63"/>
    </row>
    <row r="1351" spans="1:23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M1351" s="67">
        <f t="shared" si="24"/>
        <v>1998.7500000000002</v>
      </c>
      <c r="O1351" t="s">
        <v>380</v>
      </c>
      <c r="S1351" s="225"/>
      <c r="T1351" s="63"/>
      <c r="U1351" s="349"/>
      <c r="V1351" s="63"/>
      <c r="W1351" s="63"/>
    </row>
    <row r="1352" spans="1:23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M1352" s="67">
        <f t="shared" si="24"/>
        <v>1951.5499999999977</v>
      </c>
      <c r="O1352" t="s">
        <v>335</v>
      </c>
      <c r="S1352" s="63"/>
      <c r="T1352" s="63"/>
      <c r="U1352" s="350"/>
      <c r="V1352" s="63"/>
      <c r="W1352" s="63"/>
    </row>
    <row r="1353" spans="1:23" ht="15">
      <c r="A1353" s="28" t="s">
        <v>5</v>
      </c>
      <c r="B1353" s="63" t="s">
        <v>27</v>
      </c>
      <c r="E1353" s="217">
        <v>568</v>
      </c>
      <c r="F1353" s="9">
        <v>123.2</v>
      </c>
      <c r="G1353" s="9">
        <v>171.5</v>
      </c>
      <c r="H1353" s="9">
        <v>46.199999999999363</v>
      </c>
      <c r="I1353" s="9">
        <v>0</v>
      </c>
      <c r="J1353" s="9">
        <v>357.39999999999873</v>
      </c>
      <c r="K1353" s="214">
        <v>568.79999999999927</v>
      </c>
      <c r="M1353" s="67">
        <f t="shared" si="24"/>
        <v>1835.0999999999974</v>
      </c>
      <c r="O1353" t="s">
        <v>303</v>
      </c>
      <c r="R1353" s="216" t="s">
        <v>1775</v>
      </c>
      <c r="S1353" s="278"/>
      <c r="T1353" s="63"/>
      <c r="U1353" s="349"/>
      <c r="V1353" s="63"/>
      <c r="W1353" s="63"/>
    </row>
    <row r="1354" spans="1:23" ht="15">
      <c r="A1354" s="28" t="s">
        <v>7</v>
      </c>
      <c r="B1354" s="63" t="s">
        <v>13</v>
      </c>
      <c r="E1354" s="217">
        <v>623.1</v>
      </c>
      <c r="F1354" s="9">
        <v>114.9</v>
      </c>
      <c r="G1354" s="9">
        <v>177.6</v>
      </c>
      <c r="H1354" s="9">
        <v>173.09999999999673</v>
      </c>
      <c r="I1354" s="9">
        <v>0</v>
      </c>
      <c r="J1354" s="9">
        <v>320.49999999999909</v>
      </c>
      <c r="K1354" s="9">
        <v>355.29999999999836</v>
      </c>
      <c r="M1354" s="67">
        <f t="shared" si="24"/>
        <v>1764.4999999999941</v>
      </c>
      <c r="O1354" t="s">
        <v>299</v>
      </c>
      <c r="S1354" s="225"/>
      <c r="T1354" s="63"/>
      <c r="U1354" s="349"/>
      <c r="V1354" s="63"/>
      <c r="W1354" s="63"/>
    </row>
    <row r="1355" spans="1:23" ht="15">
      <c r="A1355" s="28" t="s">
        <v>8</v>
      </c>
      <c r="B1355" s="63" t="s">
        <v>31</v>
      </c>
      <c r="E1355" s="217">
        <v>590.25</v>
      </c>
      <c r="F1355" s="9">
        <v>55.5</v>
      </c>
      <c r="G1355" s="217">
        <v>320.3</v>
      </c>
      <c r="H1355" s="9">
        <v>228.39999999999873</v>
      </c>
      <c r="I1355" s="9">
        <v>0</v>
      </c>
      <c r="J1355" s="9">
        <v>273.79999999999927</v>
      </c>
      <c r="K1355" s="9">
        <v>230.89999999999964</v>
      </c>
      <c r="M1355" s="67">
        <f t="shared" si="24"/>
        <v>1699.1499999999976</v>
      </c>
      <c r="O1355" t="s">
        <v>337</v>
      </c>
      <c r="S1355" s="225"/>
      <c r="T1355" s="63"/>
      <c r="U1355" s="349"/>
      <c r="V1355" s="63"/>
      <c r="W1355" s="63"/>
    </row>
    <row r="1356" spans="1:23" ht="15">
      <c r="A1356" s="28" t="s">
        <v>10</v>
      </c>
      <c r="B1356" s="63" t="s">
        <v>15</v>
      </c>
      <c r="E1356" s="217">
        <v>628.70000000000005</v>
      </c>
      <c r="F1356" s="217">
        <v>219.7</v>
      </c>
      <c r="G1356" s="9">
        <v>193.9</v>
      </c>
      <c r="H1356" s="9">
        <v>81.299999999999727</v>
      </c>
      <c r="I1356" s="9">
        <v>0</v>
      </c>
      <c r="J1356" s="9">
        <v>314</v>
      </c>
      <c r="K1356" s="9">
        <v>252.29999999999745</v>
      </c>
      <c r="M1356" s="67">
        <f t="shared" si="24"/>
        <v>1689.8999999999974</v>
      </c>
      <c r="O1356" t="s">
        <v>311</v>
      </c>
      <c r="S1356" s="278"/>
      <c r="T1356" s="63"/>
      <c r="U1356" s="349"/>
      <c r="V1356" s="63"/>
      <c r="W1356" s="63"/>
    </row>
    <row r="1357" spans="1:23" ht="15">
      <c r="A1357" s="28" t="s">
        <v>12</v>
      </c>
      <c r="B1357" s="63" t="s">
        <v>23</v>
      </c>
      <c r="E1357" s="9">
        <v>249.7</v>
      </c>
      <c r="F1357" s="217">
        <v>213.3</v>
      </c>
      <c r="G1357" s="212">
        <v>425.4</v>
      </c>
      <c r="H1357" s="9">
        <v>129.99999999999909</v>
      </c>
      <c r="I1357" s="9">
        <v>0</v>
      </c>
      <c r="J1357" s="9">
        <v>337.19999999999891</v>
      </c>
      <c r="K1357" s="9">
        <v>309.60000000000127</v>
      </c>
      <c r="M1357" s="67">
        <f t="shared" si="24"/>
        <v>1665.1999999999994</v>
      </c>
      <c r="O1357" t="s">
        <v>309</v>
      </c>
      <c r="S1357" s="278"/>
      <c r="T1357" s="63"/>
      <c r="U1357" s="349"/>
      <c r="V1357" s="63"/>
      <c r="W1357" s="63"/>
    </row>
    <row r="1358" spans="1:23" ht="15">
      <c r="A1358" s="28" t="s">
        <v>14</v>
      </c>
      <c r="B1358" s="63" t="s">
        <v>33</v>
      </c>
      <c r="E1358" s="213">
        <v>647</v>
      </c>
      <c r="F1358" s="9">
        <v>132.9</v>
      </c>
      <c r="G1358" s="9">
        <v>278.7</v>
      </c>
      <c r="H1358" s="9">
        <v>272.69999999999891</v>
      </c>
      <c r="I1358" s="9">
        <v>0</v>
      </c>
      <c r="J1358" s="9">
        <v>163.90000000000146</v>
      </c>
      <c r="K1358" s="9">
        <v>158.80000000000109</v>
      </c>
      <c r="M1358" s="67">
        <f t="shared" si="24"/>
        <v>1654.0000000000014</v>
      </c>
      <c r="O1358" t="s">
        <v>284</v>
      </c>
      <c r="S1358" s="278"/>
      <c r="T1358" s="63"/>
      <c r="U1358" s="349"/>
      <c r="V1358" s="63"/>
      <c r="W1358" s="63"/>
    </row>
    <row r="1359" spans="1:23" ht="15">
      <c r="A1359" s="28" t="s">
        <v>16</v>
      </c>
      <c r="B1359" s="63" t="s">
        <v>6</v>
      </c>
      <c r="E1359" s="214">
        <v>703.8</v>
      </c>
      <c r="F1359" s="9">
        <v>178.2</v>
      </c>
      <c r="G1359" s="9">
        <v>234.55</v>
      </c>
      <c r="H1359" s="9">
        <v>177.09999999999854</v>
      </c>
      <c r="I1359" s="9">
        <v>0</v>
      </c>
      <c r="J1359" s="9">
        <v>332.5</v>
      </c>
      <c r="K1359" s="9" t="s">
        <v>280</v>
      </c>
      <c r="M1359" s="67">
        <f t="shared" si="24"/>
        <v>1626.1499999999985</v>
      </c>
      <c r="O1359" t="s">
        <v>283</v>
      </c>
      <c r="R1359" s="3" t="s">
        <v>1775</v>
      </c>
      <c r="S1359" s="225"/>
      <c r="T1359" s="63"/>
      <c r="U1359" s="350"/>
      <c r="V1359" s="63"/>
      <c r="W1359" s="63"/>
    </row>
    <row r="1360" spans="1:23" ht="15">
      <c r="A1360" s="28" t="s">
        <v>18</v>
      </c>
      <c r="B1360" s="63" t="s">
        <v>144</v>
      </c>
      <c r="E1360" s="9" t="s">
        <v>280</v>
      </c>
      <c r="F1360" s="214">
        <v>399.9</v>
      </c>
      <c r="G1360" s="9">
        <v>243.9</v>
      </c>
      <c r="H1360" s="9">
        <v>237.04999999999927</v>
      </c>
      <c r="I1360" s="9">
        <v>0</v>
      </c>
      <c r="J1360" s="9">
        <v>235</v>
      </c>
      <c r="K1360" s="9">
        <v>365.69999999999936</v>
      </c>
      <c r="M1360" s="67">
        <f t="shared" si="24"/>
        <v>1481.5499999999986</v>
      </c>
      <c r="O1360" t="s">
        <v>283</v>
      </c>
      <c r="R1360" s="3" t="s">
        <v>1775</v>
      </c>
      <c r="S1360" s="63"/>
      <c r="T1360" s="63"/>
      <c r="U1360" s="349"/>
      <c r="V1360" s="63"/>
      <c r="W1360" s="63"/>
    </row>
    <row r="1361" spans="1:23" ht="15">
      <c r="A1361" s="28" t="s">
        <v>20</v>
      </c>
      <c r="B1361" s="63" t="s">
        <v>783</v>
      </c>
      <c r="E1361" s="9" t="s">
        <v>280</v>
      </c>
      <c r="F1361" s="9" t="s">
        <v>280</v>
      </c>
      <c r="G1361" s="9" t="s">
        <v>280</v>
      </c>
      <c r="H1361" s="217">
        <v>430.39999999999964</v>
      </c>
      <c r="I1361" s="9">
        <v>0</v>
      </c>
      <c r="J1361" s="214">
        <v>571.59999999999945</v>
      </c>
      <c r="K1361" s="217">
        <v>468.50000000000091</v>
      </c>
      <c r="M1361" s="67">
        <f t="shared" si="24"/>
        <v>1470.5</v>
      </c>
      <c r="O1361" t="s">
        <v>2593</v>
      </c>
      <c r="R1361" s="216" t="s">
        <v>1775</v>
      </c>
      <c r="S1361" s="278"/>
      <c r="T1361" s="63"/>
      <c r="U1361" s="349"/>
      <c r="V1361" s="63"/>
      <c r="W1361" s="63"/>
    </row>
    <row r="1362" spans="1:23" ht="15">
      <c r="A1362" s="28" t="s">
        <v>22</v>
      </c>
      <c r="B1362" s="63" t="s">
        <v>17</v>
      </c>
      <c r="E1362" s="217">
        <v>595.04999999999995</v>
      </c>
      <c r="F1362" s="9">
        <v>104</v>
      </c>
      <c r="G1362" s="9">
        <v>202.8</v>
      </c>
      <c r="H1362" s="9">
        <v>162.30000000000109</v>
      </c>
      <c r="I1362" s="9">
        <v>0</v>
      </c>
      <c r="J1362" s="9">
        <v>248.80000000000109</v>
      </c>
      <c r="K1362" s="9">
        <v>155.99999999999727</v>
      </c>
      <c r="M1362" s="67">
        <f t="shared" si="24"/>
        <v>1468.9499999999994</v>
      </c>
      <c r="O1362" t="s">
        <v>294</v>
      </c>
      <c r="S1362" s="63"/>
      <c r="T1362" s="63"/>
      <c r="U1362" s="349"/>
      <c r="V1362" s="63"/>
      <c r="W1362" s="63"/>
    </row>
    <row r="1363" spans="1:23" ht="15">
      <c r="A1363" s="28" t="s">
        <v>24</v>
      </c>
      <c r="B1363" s="63" t="s">
        <v>143</v>
      </c>
      <c r="E1363" s="9" t="s">
        <v>280</v>
      </c>
      <c r="F1363" s="212">
        <v>385.1</v>
      </c>
      <c r="G1363" s="217">
        <v>334.8</v>
      </c>
      <c r="H1363" s="9">
        <v>220.69999999999982</v>
      </c>
      <c r="I1363" s="9">
        <v>0</v>
      </c>
      <c r="J1363" s="9">
        <v>222.29999999999927</v>
      </c>
      <c r="K1363" s="9">
        <v>260.80000000000109</v>
      </c>
      <c r="M1363" s="67">
        <f t="shared" si="24"/>
        <v>1423.7000000000003</v>
      </c>
      <c r="O1363" t="s">
        <v>335</v>
      </c>
      <c r="S1363" s="278"/>
      <c r="T1363" s="63"/>
      <c r="U1363" s="350"/>
      <c r="V1363" s="63"/>
      <c r="W1363" s="63"/>
    </row>
    <row r="1364" spans="1:23" ht="15">
      <c r="A1364" s="28" t="s">
        <v>26</v>
      </c>
      <c r="B1364" s="63" t="s">
        <v>156</v>
      </c>
      <c r="E1364" s="9" t="s">
        <v>280</v>
      </c>
      <c r="F1364" s="9" t="s">
        <v>280</v>
      </c>
      <c r="G1364" s="214">
        <v>438.95</v>
      </c>
      <c r="H1364" s="217">
        <v>409.59999999999854</v>
      </c>
      <c r="I1364" s="9">
        <v>0</v>
      </c>
      <c r="J1364" s="9">
        <v>307.50000000000091</v>
      </c>
      <c r="K1364" s="9">
        <v>222.00000000000182</v>
      </c>
      <c r="M1364" s="67">
        <f t="shared" si="24"/>
        <v>1378.0500000000013</v>
      </c>
      <c r="O1364" t="s">
        <v>357</v>
      </c>
      <c r="R1364" s="3" t="s">
        <v>1775</v>
      </c>
      <c r="S1364" s="63"/>
      <c r="T1364" s="63"/>
      <c r="U1364" s="349"/>
      <c r="V1364" s="63"/>
      <c r="W1364" s="63"/>
    </row>
    <row r="1365" spans="1:23" ht="15">
      <c r="A1365" s="28" t="s">
        <v>28</v>
      </c>
      <c r="B1365" s="63" t="s">
        <v>1</v>
      </c>
      <c r="E1365" s="9">
        <v>267.60000000000002</v>
      </c>
      <c r="F1365" s="217">
        <v>197</v>
      </c>
      <c r="G1365" s="217">
        <v>325.3</v>
      </c>
      <c r="H1365" s="9">
        <v>177.599999999999</v>
      </c>
      <c r="I1365" s="9">
        <v>0</v>
      </c>
      <c r="J1365" s="9">
        <v>244.29999999999882</v>
      </c>
      <c r="K1365" s="9">
        <v>162.69999999999936</v>
      </c>
      <c r="M1365" s="67">
        <f t="shared" si="24"/>
        <v>1374.4999999999973</v>
      </c>
      <c r="O1365" t="s">
        <v>307</v>
      </c>
      <c r="S1365" s="278"/>
      <c r="T1365" s="63"/>
      <c r="U1365" s="350"/>
      <c r="V1365" s="63"/>
      <c r="W1365" s="63"/>
    </row>
    <row r="1366" spans="1:23" ht="15">
      <c r="A1366" s="28" t="s">
        <v>30</v>
      </c>
      <c r="B1366" s="63" t="s">
        <v>141</v>
      </c>
      <c r="E1366" s="9" t="s">
        <v>280</v>
      </c>
      <c r="F1366" s="213">
        <v>238.6</v>
      </c>
      <c r="G1366" s="9">
        <v>126.7</v>
      </c>
      <c r="H1366" s="9">
        <v>251</v>
      </c>
      <c r="I1366" s="9">
        <v>0</v>
      </c>
      <c r="J1366" s="9">
        <v>410.89999999999964</v>
      </c>
      <c r="K1366" s="9">
        <v>302.39999999999964</v>
      </c>
      <c r="M1366" s="67">
        <f t="shared" si="24"/>
        <v>1329.5999999999992</v>
      </c>
      <c r="O1366" t="s">
        <v>320</v>
      </c>
      <c r="S1366" s="63"/>
      <c r="T1366" s="63"/>
      <c r="U1366" s="349"/>
      <c r="V1366" s="63"/>
      <c r="W1366" s="63"/>
    </row>
    <row r="1367" spans="1:23" ht="15">
      <c r="A1367" s="28" t="s">
        <v>32</v>
      </c>
      <c r="B1367" s="63" t="s">
        <v>9</v>
      </c>
      <c r="E1367" s="9">
        <v>142.4</v>
      </c>
      <c r="F1367" s="217">
        <v>183.7</v>
      </c>
      <c r="G1367" s="217">
        <v>329.4</v>
      </c>
      <c r="H1367" s="9">
        <v>217.99999999999955</v>
      </c>
      <c r="I1367" s="9">
        <v>0</v>
      </c>
      <c r="J1367" s="9">
        <v>183.20000000000027</v>
      </c>
      <c r="K1367" s="9">
        <v>272.40000000000055</v>
      </c>
      <c r="M1367" s="67">
        <f t="shared" si="24"/>
        <v>1329.1000000000004</v>
      </c>
      <c r="O1367" t="s">
        <v>336</v>
      </c>
      <c r="S1367" s="278"/>
      <c r="T1367" s="63"/>
      <c r="U1367" s="349"/>
      <c r="V1367" s="63"/>
      <c r="W1367" s="63"/>
    </row>
    <row r="1368" spans="1:23" ht="15">
      <c r="A1368" s="28" t="s">
        <v>34</v>
      </c>
      <c r="B1368" s="63" t="s">
        <v>142</v>
      </c>
      <c r="E1368" s="9" t="s">
        <v>280</v>
      </c>
      <c r="F1368" s="9">
        <v>36</v>
      </c>
      <c r="G1368" s="217">
        <v>368</v>
      </c>
      <c r="H1368" s="9">
        <v>335.40000000000055</v>
      </c>
      <c r="I1368" s="9">
        <v>0</v>
      </c>
      <c r="J1368" s="9">
        <v>370.10000000000036</v>
      </c>
      <c r="K1368" s="9">
        <v>198.00000000000091</v>
      </c>
      <c r="M1368" s="67">
        <f t="shared" si="24"/>
        <v>1307.5000000000018</v>
      </c>
      <c r="O1368" t="s">
        <v>286</v>
      </c>
      <c r="S1368" s="278"/>
      <c r="T1368" s="63"/>
      <c r="U1368" s="349"/>
      <c r="V1368" s="63"/>
      <c r="W1368" s="63"/>
    </row>
    <row r="1369" spans="1:23" ht="15">
      <c r="A1369" s="28" t="s">
        <v>36</v>
      </c>
      <c r="B1369" s="63" t="s">
        <v>772</v>
      </c>
      <c r="E1369" s="9" t="s">
        <v>280</v>
      </c>
      <c r="F1369" s="9" t="s">
        <v>280</v>
      </c>
      <c r="G1369" s="9" t="s">
        <v>280</v>
      </c>
      <c r="H1369" s="213">
        <v>458.39999999999782</v>
      </c>
      <c r="I1369" s="9">
        <v>0</v>
      </c>
      <c r="J1369" s="9">
        <v>345.29999999999927</v>
      </c>
      <c r="K1369" s="9">
        <v>401.89999999999964</v>
      </c>
      <c r="M1369" s="67">
        <f t="shared" si="24"/>
        <v>1205.5999999999967</v>
      </c>
      <c r="O1369" t="s">
        <v>284</v>
      </c>
      <c r="S1369" s="278"/>
      <c r="T1369" s="63"/>
      <c r="U1369" s="350"/>
      <c r="V1369" s="63"/>
      <c r="W1369" s="63"/>
    </row>
    <row r="1370" spans="1:23" ht="15">
      <c r="A1370" s="28" t="s">
        <v>38</v>
      </c>
      <c r="B1370" s="63" t="s">
        <v>39</v>
      </c>
      <c r="E1370" s="9">
        <v>501.25</v>
      </c>
      <c r="F1370" s="9">
        <v>63.3</v>
      </c>
      <c r="G1370" s="9">
        <v>92.9</v>
      </c>
      <c r="H1370" s="9">
        <v>166.60000000000036</v>
      </c>
      <c r="I1370" s="9">
        <v>0</v>
      </c>
      <c r="J1370" s="9">
        <v>150.59999999999945</v>
      </c>
      <c r="K1370" s="9">
        <v>198</v>
      </c>
      <c r="M1370" s="67">
        <f t="shared" si="24"/>
        <v>1172.6499999999996</v>
      </c>
      <c r="S1370" s="225"/>
      <c r="T1370" s="63"/>
      <c r="U1370" s="349"/>
      <c r="V1370" s="63"/>
      <c r="W1370" s="63"/>
    </row>
    <row r="1371" spans="1:23" ht="15">
      <c r="A1371" s="28" t="s">
        <v>145</v>
      </c>
      <c r="B1371" s="63" t="s">
        <v>797</v>
      </c>
      <c r="E1371" s="9" t="s">
        <v>280</v>
      </c>
      <c r="F1371" s="9" t="s">
        <v>280</v>
      </c>
      <c r="G1371" s="9" t="s">
        <v>280</v>
      </c>
      <c r="H1371" s="212">
        <v>490.69999999999891</v>
      </c>
      <c r="I1371" s="9">
        <v>0</v>
      </c>
      <c r="J1371" s="9">
        <v>296.30000000000018</v>
      </c>
      <c r="K1371" s="9">
        <v>376</v>
      </c>
      <c r="M1371" s="67">
        <f t="shared" si="24"/>
        <v>1162.9999999999991</v>
      </c>
      <c r="O1371" t="s">
        <v>302</v>
      </c>
      <c r="S1371" s="63"/>
      <c r="T1371" s="63"/>
      <c r="U1371" s="350"/>
      <c r="V1371" s="63"/>
      <c r="W1371" s="63"/>
    </row>
    <row r="1372" spans="1:23" ht="15">
      <c r="A1372" s="28" t="s">
        <v>146</v>
      </c>
      <c r="B1372" s="63" t="s">
        <v>162</v>
      </c>
      <c r="E1372" s="9" t="s">
        <v>280</v>
      </c>
      <c r="F1372" s="9" t="s">
        <v>280</v>
      </c>
      <c r="G1372" s="217">
        <v>318.3</v>
      </c>
      <c r="H1372" s="9">
        <v>302.09999999999945</v>
      </c>
      <c r="I1372" s="9">
        <v>0</v>
      </c>
      <c r="J1372" s="9">
        <v>280.10000000000036</v>
      </c>
      <c r="K1372" s="9">
        <v>248.39999999999964</v>
      </c>
      <c r="M1372" s="67">
        <f t="shared" si="24"/>
        <v>1148.8999999999994</v>
      </c>
      <c r="O1372" t="s">
        <v>295</v>
      </c>
      <c r="S1372" s="278"/>
      <c r="T1372" s="63"/>
      <c r="U1372" s="349"/>
      <c r="V1372" s="63"/>
      <c r="W1372" s="63"/>
    </row>
    <row r="1373" spans="1:23" ht="15">
      <c r="A1373" s="28" t="s">
        <v>147</v>
      </c>
      <c r="B1373" s="63" t="s">
        <v>758</v>
      </c>
      <c r="E1373" s="9" t="s">
        <v>280</v>
      </c>
      <c r="F1373" s="9" t="s">
        <v>280</v>
      </c>
      <c r="G1373" s="9" t="s">
        <v>280</v>
      </c>
      <c r="H1373" s="217">
        <v>416.80000000000018</v>
      </c>
      <c r="I1373" s="9">
        <v>0</v>
      </c>
      <c r="J1373" s="9">
        <v>416.10000000000036</v>
      </c>
      <c r="K1373" s="9">
        <v>295.19999999999982</v>
      </c>
      <c r="M1373" s="67">
        <f t="shared" si="24"/>
        <v>1128.1000000000004</v>
      </c>
      <c r="O1373" t="s">
        <v>306</v>
      </c>
      <c r="S1373" s="63"/>
      <c r="T1373" s="63"/>
      <c r="U1373" s="349"/>
      <c r="V1373" s="63"/>
      <c r="W1373" s="63"/>
    </row>
    <row r="1374" spans="1:23" ht="15">
      <c r="A1374" s="28" t="s">
        <v>151</v>
      </c>
      <c r="B1374" s="63" t="s">
        <v>779</v>
      </c>
      <c r="E1374" s="9" t="s">
        <v>280</v>
      </c>
      <c r="F1374" s="9" t="s">
        <v>280</v>
      </c>
      <c r="G1374" s="9" t="s">
        <v>280</v>
      </c>
      <c r="H1374" s="214">
        <v>500.55000000000018</v>
      </c>
      <c r="I1374" s="9">
        <v>0</v>
      </c>
      <c r="J1374" s="9">
        <v>165.50000000000091</v>
      </c>
      <c r="K1374" s="217">
        <v>446.69999999999982</v>
      </c>
      <c r="M1374" s="67">
        <f t="shared" si="24"/>
        <v>1112.7500000000009</v>
      </c>
      <c r="O1374" t="s">
        <v>340</v>
      </c>
      <c r="R1374" s="3" t="s">
        <v>1775</v>
      </c>
      <c r="S1374" s="278"/>
      <c r="T1374" s="63"/>
      <c r="U1374" s="349"/>
      <c r="V1374" s="63"/>
      <c r="W1374" s="63"/>
    </row>
    <row r="1375" spans="1:23" ht="15">
      <c r="A1375" s="28" t="s">
        <v>157</v>
      </c>
      <c r="B1375" s="63" t="s">
        <v>789</v>
      </c>
      <c r="E1375" s="9" t="s">
        <v>280</v>
      </c>
      <c r="F1375" s="9" t="s">
        <v>280</v>
      </c>
      <c r="G1375" s="9" t="s">
        <v>280</v>
      </c>
      <c r="H1375" s="9">
        <v>316.5</v>
      </c>
      <c r="I1375" s="9">
        <v>0</v>
      </c>
      <c r="J1375" s="9">
        <v>254.40000000000055</v>
      </c>
      <c r="K1375" s="217">
        <v>533.60000000000309</v>
      </c>
      <c r="M1375" s="67">
        <f t="shared" si="24"/>
        <v>1104.5000000000036</v>
      </c>
      <c r="O1375" t="s">
        <v>285</v>
      </c>
      <c r="S1375" s="63"/>
      <c r="T1375" s="63"/>
      <c r="U1375" s="349"/>
      <c r="V1375" s="63"/>
      <c r="W1375" s="63"/>
    </row>
    <row r="1376" spans="1:23" ht="15">
      <c r="A1376" s="28" t="s">
        <v>159</v>
      </c>
      <c r="B1376" s="63" t="s">
        <v>37</v>
      </c>
      <c r="E1376" s="9">
        <v>309</v>
      </c>
      <c r="F1376" s="217">
        <v>201.3</v>
      </c>
      <c r="G1376" s="9">
        <v>85.2</v>
      </c>
      <c r="H1376" s="9">
        <v>70.800000000000182</v>
      </c>
      <c r="I1376" s="9">
        <v>0</v>
      </c>
      <c r="J1376" s="9">
        <v>249.40000000000236</v>
      </c>
      <c r="K1376" s="9">
        <v>170.60000000000036</v>
      </c>
      <c r="M1376" s="67">
        <f t="shared" si="24"/>
        <v>1086.3000000000029</v>
      </c>
      <c r="O1376" t="s">
        <v>299</v>
      </c>
      <c r="S1376" s="278"/>
      <c r="T1376" s="63"/>
      <c r="U1376" s="349"/>
      <c r="V1376" s="63"/>
      <c r="W1376" s="63"/>
    </row>
    <row r="1377" spans="1:23" ht="15">
      <c r="A1377" s="28" t="s">
        <v>160</v>
      </c>
      <c r="B1377" s="63" t="s">
        <v>791</v>
      </c>
      <c r="E1377" s="9" t="s">
        <v>280</v>
      </c>
      <c r="F1377" s="9" t="s">
        <v>280</v>
      </c>
      <c r="G1377" s="9" t="s">
        <v>280</v>
      </c>
      <c r="H1377" s="217">
        <v>372.75</v>
      </c>
      <c r="I1377" s="9">
        <v>0</v>
      </c>
      <c r="J1377" s="213">
        <v>436.50000000000091</v>
      </c>
      <c r="K1377" s="9">
        <v>268.89999999999964</v>
      </c>
      <c r="L1377" s="21"/>
      <c r="M1377" s="67">
        <f t="shared" si="24"/>
        <v>1078.1500000000005</v>
      </c>
      <c r="O1377" t="s">
        <v>324</v>
      </c>
      <c r="S1377" s="278"/>
      <c r="T1377" s="63"/>
      <c r="U1377" s="349"/>
      <c r="V1377" s="63"/>
      <c r="W1377" s="63"/>
    </row>
    <row r="1378" spans="1:23" ht="15">
      <c r="A1378" s="28" t="s">
        <v>161</v>
      </c>
      <c r="B1378" s="63" t="s">
        <v>153</v>
      </c>
      <c r="E1378" s="9" t="s">
        <v>280</v>
      </c>
      <c r="F1378" s="9" t="s">
        <v>280</v>
      </c>
      <c r="G1378" s="217">
        <v>389.9</v>
      </c>
      <c r="H1378" s="9">
        <v>203.59999999999854</v>
      </c>
      <c r="I1378" s="9">
        <v>0</v>
      </c>
      <c r="J1378" s="9">
        <v>190.70000000000073</v>
      </c>
      <c r="K1378" s="9">
        <v>237</v>
      </c>
      <c r="M1378" s="67">
        <f t="shared" si="24"/>
        <v>1021.1999999999992</v>
      </c>
      <c r="O1378" t="s">
        <v>285</v>
      </c>
      <c r="S1378" s="278"/>
      <c r="T1378" s="63"/>
      <c r="U1378" s="349"/>
      <c r="V1378" s="63"/>
      <c r="W1378" s="63"/>
    </row>
    <row r="1379" spans="1:23" ht="15">
      <c r="A1379" s="28" t="s">
        <v>163</v>
      </c>
      <c r="B1379" s="278" t="s">
        <v>2022</v>
      </c>
      <c r="C1379" s="3"/>
      <c r="D1379" s="3"/>
      <c r="E1379" s="9" t="s">
        <v>280</v>
      </c>
      <c r="F1379" s="9" t="s">
        <v>280</v>
      </c>
      <c r="G1379" s="9" t="s">
        <v>280</v>
      </c>
      <c r="H1379" s="9" t="s">
        <v>280</v>
      </c>
      <c r="I1379" s="9">
        <v>0</v>
      </c>
      <c r="J1379" s="217">
        <v>435.90000000000009</v>
      </c>
      <c r="K1379" s="212">
        <v>567.00000000000091</v>
      </c>
      <c r="M1379" s="67">
        <f t="shared" si="24"/>
        <v>1002.900000000001</v>
      </c>
      <c r="O1379" t="s">
        <v>355</v>
      </c>
      <c r="S1379" s="63"/>
      <c r="T1379" s="63"/>
      <c r="U1379" s="349"/>
      <c r="V1379" s="63"/>
      <c r="W1379" s="63"/>
    </row>
    <row r="1380" spans="1:23" ht="15">
      <c r="A1380" s="28" t="s">
        <v>276</v>
      </c>
      <c r="B1380" s="63" t="s">
        <v>19</v>
      </c>
      <c r="E1380" s="9">
        <v>390.8</v>
      </c>
      <c r="F1380" s="9">
        <v>124.7</v>
      </c>
      <c r="G1380" s="9">
        <v>103.1</v>
      </c>
      <c r="H1380" s="9">
        <v>139.50000000000091</v>
      </c>
      <c r="I1380" s="9">
        <v>0</v>
      </c>
      <c r="J1380" s="9">
        <v>222.10000000000036</v>
      </c>
      <c r="K1380" s="9" t="s">
        <v>280</v>
      </c>
      <c r="M1380" s="67">
        <f t="shared" si="24"/>
        <v>980.2000000000013</v>
      </c>
      <c r="S1380" s="63"/>
      <c r="T1380" s="63"/>
      <c r="U1380" s="349"/>
      <c r="V1380" s="63"/>
      <c r="W1380" s="63"/>
    </row>
    <row r="1381" spans="1:23" ht="15">
      <c r="A1381" s="28" t="s">
        <v>277</v>
      </c>
      <c r="B1381" s="63" t="s">
        <v>739</v>
      </c>
      <c r="E1381" s="9" t="s">
        <v>280</v>
      </c>
      <c r="F1381" s="9" t="s">
        <v>280</v>
      </c>
      <c r="G1381" s="9" t="s">
        <v>280</v>
      </c>
      <c r="H1381" s="9">
        <v>335.45000000000073</v>
      </c>
      <c r="I1381" s="9">
        <v>0</v>
      </c>
      <c r="J1381" s="9">
        <v>352.90000000000055</v>
      </c>
      <c r="K1381" s="9">
        <v>225.90000000000146</v>
      </c>
      <c r="M1381" s="67">
        <f t="shared" si="24"/>
        <v>914.25000000000273</v>
      </c>
      <c r="S1381" s="225"/>
      <c r="T1381" s="63"/>
      <c r="U1381" s="349"/>
      <c r="V1381" s="63"/>
      <c r="W1381" s="63"/>
    </row>
    <row r="1382" spans="1:23" ht="15">
      <c r="A1382" s="28" t="s">
        <v>278</v>
      </c>
      <c r="B1382" s="28" t="s">
        <v>735</v>
      </c>
      <c r="E1382" s="9" t="s">
        <v>280</v>
      </c>
      <c r="F1382" s="9" t="s">
        <v>280</v>
      </c>
      <c r="G1382" s="9" t="s">
        <v>280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M1382" s="67">
        <f t="shared" ref="M1382:M1413" si="25">SUM(E1382:K1382)</f>
        <v>898.79999999999973</v>
      </c>
      <c r="O1382" t="s">
        <v>294</v>
      </c>
      <c r="S1382" s="63"/>
      <c r="T1382" s="63"/>
      <c r="U1382" s="349"/>
      <c r="V1382" s="63"/>
      <c r="W1382" s="63"/>
    </row>
    <row r="1383" spans="1:23" ht="15">
      <c r="A1383" s="28" t="s">
        <v>279</v>
      </c>
      <c r="B1383" s="28" t="s">
        <v>729</v>
      </c>
      <c r="E1383" s="9" t="s">
        <v>280</v>
      </c>
      <c r="F1383" s="9" t="s">
        <v>280</v>
      </c>
      <c r="G1383" s="9" t="s">
        <v>280</v>
      </c>
      <c r="H1383" s="9">
        <v>302.10000000000036</v>
      </c>
      <c r="I1383" s="9">
        <v>0</v>
      </c>
      <c r="J1383" s="9">
        <v>48.900000000000091</v>
      </c>
      <c r="K1383" s="213">
        <v>535.59999999999945</v>
      </c>
      <c r="M1383" s="67">
        <f t="shared" si="25"/>
        <v>886.59999999999991</v>
      </c>
      <c r="O1383" t="s">
        <v>284</v>
      </c>
      <c r="S1383" s="278"/>
      <c r="T1383" s="63"/>
      <c r="U1383" s="349"/>
      <c r="V1383" s="63"/>
      <c r="W1383" s="63"/>
    </row>
    <row r="1384" spans="1:23" ht="15">
      <c r="A1384" s="28" t="s">
        <v>736</v>
      </c>
      <c r="B1384" s="63" t="s">
        <v>155</v>
      </c>
      <c r="E1384" s="9" t="s">
        <v>280</v>
      </c>
      <c r="F1384" s="9" t="s">
        <v>280</v>
      </c>
      <c r="G1384" s="9">
        <v>310.7</v>
      </c>
      <c r="H1384" s="9">
        <v>73.399999999998727</v>
      </c>
      <c r="I1384" s="9">
        <v>0</v>
      </c>
      <c r="J1384" s="9">
        <v>167.99999999999909</v>
      </c>
      <c r="K1384" s="9">
        <v>316.50000000000091</v>
      </c>
      <c r="M1384" s="67">
        <f t="shared" si="25"/>
        <v>868.59999999999877</v>
      </c>
      <c r="S1384" s="63"/>
      <c r="T1384" s="63"/>
      <c r="U1384" s="349"/>
      <c r="V1384" s="63"/>
      <c r="W1384" s="63"/>
    </row>
    <row r="1385" spans="1:23" ht="15">
      <c r="A1385" s="28" t="s">
        <v>737</v>
      </c>
      <c r="B1385" s="63" t="s">
        <v>29</v>
      </c>
      <c r="E1385" s="9">
        <v>384</v>
      </c>
      <c r="F1385" s="9">
        <v>121</v>
      </c>
      <c r="G1385" s="9">
        <v>151.19999999999999</v>
      </c>
      <c r="H1385" s="9" t="s">
        <v>280</v>
      </c>
      <c r="I1385" s="9">
        <v>0</v>
      </c>
      <c r="J1385" s="9">
        <v>211.79999999999927</v>
      </c>
      <c r="K1385" s="9" t="s">
        <v>280</v>
      </c>
      <c r="M1385" s="67">
        <f t="shared" si="25"/>
        <v>867.99999999999932</v>
      </c>
      <c r="S1385" s="28"/>
      <c r="T1385" s="63"/>
      <c r="U1385" s="350"/>
      <c r="V1385" s="63"/>
      <c r="W1385" s="63"/>
    </row>
    <row r="1386" spans="1:23" ht="15">
      <c r="A1386" s="28" t="s">
        <v>738</v>
      </c>
      <c r="B1386" s="63" t="s">
        <v>756</v>
      </c>
      <c r="E1386" s="9" t="s">
        <v>280</v>
      </c>
      <c r="F1386" s="9" t="s">
        <v>280</v>
      </c>
      <c r="G1386" s="9" t="s">
        <v>280</v>
      </c>
      <c r="H1386" s="9">
        <v>230.40000000000009</v>
      </c>
      <c r="I1386" s="9">
        <v>0</v>
      </c>
      <c r="J1386" s="9">
        <v>169.50000000000091</v>
      </c>
      <c r="K1386" s="217">
        <v>458.90000000000055</v>
      </c>
      <c r="M1386" s="67">
        <f t="shared" si="25"/>
        <v>858.80000000000155</v>
      </c>
      <c r="O1386" t="s">
        <v>294</v>
      </c>
      <c r="S1386" s="63"/>
      <c r="T1386" s="63"/>
      <c r="U1386" s="349"/>
      <c r="V1386" s="63"/>
      <c r="W1386" s="63"/>
    </row>
    <row r="1387" spans="1:23" ht="15">
      <c r="A1387" s="28" t="s">
        <v>740</v>
      </c>
      <c r="B1387" s="63" t="s">
        <v>754</v>
      </c>
      <c r="E1387" s="9" t="s">
        <v>280</v>
      </c>
      <c r="F1387" s="9" t="s">
        <v>280</v>
      </c>
      <c r="G1387" s="9" t="s">
        <v>280</v>
      </c>
      <c r="H1387" s="9">
        <v>233.20000000000027</v>
      </c>
      <c r="I1387" s="9">
        <v>0</v>
      </c>
      <c r="J1387" s="9">
        <v>247.00000000000091</v>
      </c>
      <c r="K1387" s="9">
        <v>374.39999999999873</v>
      </c>
      <c r="M1387" s="67">
        <f t="shared" si="25"/>
        <v>854.59999999999991</v>
      </c>
      <c r="S1387" s="278"/>
      <c r="T1387" s="63"/>
      <c r="U1387" s="350"/>
      <c r="V1387" s="63"/>
      <c r="W1387" s="63"/>
    </row>
    <row r="1388" spans="1:23" ht="15">
      <c r="A1388" s="28" t="s">
        <v>746</v>
      </c>
      <c r="B1388" s="229" t="s">
        <v>1659</v>
      </c>
      <c r="C1388" s="3"/>
      <c r="D1388" s="3"/>
      <c r="E1388" s="9" t="s">
        <v>280</v>
      </c>
      <c r="F1388" s="9" t="s">
        <v>280</v>
      </c>
      <c r="G1388" s="9" t="s">
        <v>280</v>
      </c>
      <c r="H1388" s="9" t="s">
        <v>280</v>
      </c>
      <c r="I1388" s="9">
        <v>0</v>
      </c>
      <c r="J1388" s="212">
        <v>545.00000000000045</v>
      </c>
      <c r="K1388" s="9">
        <v>309.19999999999982</v>
      </c>
      <c r="M1388" s="67">
        <f t="shared" si="25"/>
        <v>854.20000000000027</v>
      </c>
      <c r="O1388" t="s">
        <v>302</v>
      </c>
      <c r="S1388" s="278"/>
      <c r="T1388" s="63"/>
      <c r="U1388" s="350"/>
      <c r="V1388" s="63"/>
      <c r="W1388" s="63"/>
    </row>
    <row r="1389" spans="1:23" ht="15">
      <c r="A1389" s="28" t="s">
        <v>748</v>
      </c>
      <c r="B1389" s="63" t="s">
        <v>154</v>
      </c>
      <c r="E1389" s="9" t="s">
        <v>280</v>
      </c>
      <c r="F1389" s="9" t="s">
        <v>280</v>
      </c>
      <c r="G1389" s="9">
        <v>197.2</v>
      </c>
      <c r="H1389" s="9">
        <v>205.49999999999909</v>
      </c>
      <c r="I1389" s="9">
        <v>0</v>
      </c>
      <c r="J1389" s="9">
        <v>246.49999999999818</v>
      </c>
      <c r="K1389" s="9">
        <v>164.89999999999964</v>
      </c>
      <c r="M1389" s="67">
        <f t="shared" si="25"/>
        <v>814.09999999999695</v>
      </c>
      <c r="S1389" s="225"/>
      <c r="T1389" s="63"/>
      <c r="U1389" s="350"/>
      <c r="V1389" s="63"/>
      <c r="W1389" s="63"/>
    </row>
    <row r="1390" spans="1:23" ht="15">
      <c r="A1390" s="28" t="s">
        <v>751</v>
      </c>
      <c r="B1390" s="63" t="s">
        <v>763</v>
      </c>
      <c r="E1390" s="9" t="s">
        <v>280</v>
      </c>
      <c r="F1390" s="9" t="s">
        <v>280</v>
      </c>
      <c r="G1390" s="9" t="s">
        <v>280</v>
      </c>
      <c r="H1390" s="217">
        <v>374.90000000000146</v>
      </c>
      <c r="I1390" s="9">
        <v>0</v>
      </c>
      <c r="J1390" s="9">
        <v>276.69999999999891</v>
      </c>
      <c r="K1390" s="9">
        <v>162.19999999999891</v>
      </c>
      <c r="M1390" s="67">
        <f t="shared" si="25"/>
        <v>813.79999999999927</v>
      </c>
      <c r="O1390" t="s">
        <v>289</v>
      </c>
      <c r="S1390" s="63"/>
      <c r="T1390" s="63"/>
      <c r="U1390" s="350"/>
      <c r="V1390" s="63"/>
      <c r="W1390" s="63"/>
    </row>
    <row r="1391" spans="1:23" ht="15">
      <c r="A1391" s="28" t="s">
        <v>752</v>
      </c>
      <c r="B1391" s="63" t="s">
        <v>784</v>
      </c>
      <c r="E1391" s="9" t="s">
        <v>280</v>
      </c>
      <c r="F1391" s="9" t="s">
        <v>280</v>
      </c>
      <c r="G1391" s="9" t="s">
        <v>280</v>
      </c>
      <c r="H1391" s="9">
        <v>169.59999999999945</v>
      </c>
      <c r="I1391" s="9">
        <v>0</v>
      </c>
      <c r="J1391" s="9">
        <v>256.90000000000055</v>
      </c>
      <c r="K1391" s="9">
        <v>366.74999999999909</v>
      </c>
      <c r="M1391" s="67">
        <f t="shared" si="25"/>
        <v>793.24999999999909</v>
      </c>
      <c r="S1391" s="63"/>
      <c r="T1391" s="63"/>
      <c r="U1391" s="349"/>
      <c r="V1391" s="63"/>
      <c r="W1391" s="63"/>
    </row>
    <row r="1392" spans="1:23" ht="15">
      <c r="A1392" s="28" t="s">
        <v>755</v>
      </c>
      <c r="B1392" s="229" t="s">
        <v>1661</v>
      </c>
      <c r="C1392" s="3"/>
      <c r="D1392" s="3"/>
      <c r="E1392" s="9" t="s">
        <v>280</v>
      </c>
      <c r="F1392" s="9" t="s">
        <v>280</v>
      </c>
      <c r="G1392" s="9" t="s">
        <v>280</v>
      </c>
      <c r="H1392" s="9" t="s">
        <v>280</v>
      </c>
      <c r="I1392" s="9">
        <v>0</v>
      </c>
      <c r="J1392" s="9">
        <v>372.89999999999873</v>
      </c>
      <c r="K1392" s="9">
        <v>356.90000000000146</v>
      </c>
      <c r="M1392" s="67">
        <f t="shared" si="25"/>
        <v>729.80000000000018</v>
      </c>
      <c r="S1392" s="278"/>
      <c r="T1392" s="63"/>
      <c r="U1392" s="349"/>
      <c r="V1392" s="63"/>
      <c r="W1392" s="63"/>
    </row>
    <row r="1393" spans="1:23" ht="15">
      <c r="A1393" s="28" t="s">
        <v>757</v>
      </c>
      <c r="B1393" s="63" t="s">
        <v>801</v>
      </c>
      <c r="E1393" s="9" t="s">
        <v>280</v>
      </c>
      <c r="F1393" s="9" t="s">
        <v>280</v>
      </c>
      <c r="G1393" s="9" t="s">
        <v>280</v>
      </c>
      <c r="H1393" s="9">
        <v>109.74999999999909</v>
      </c>
      <c r="I1393" s="9">
        <v>0</v>
      </c>
      <c r="J1393" s="9">
        <v>258.49999999999909</v>
      </c>
      <c r="K1393" s="9">
        <v>353.09999999999854</v>
      </c>
      <c r="M1393" s="67">
        <f t="shared" si="25"/>
        <v>721.34999999999673</v>
      </c>
      <c r="S1393" s="278"/>
      <c r="T1393" s="63"/>
      <c r="U1393" s="350"/>
      <c r="V1393" s="63"/>
      <c r="W1393" s="63"/>
    </row>
    <row r="1394" spans="1:23" ht="15">
      <c r="A1394" s="28" t="s">
        <v>762</v>
      </c>
      <c r="B1394" s="63" t="s">
        <v>747</v>
      </c>
      <c r="E1394" s="9" t="s">
        <v>280</v>
      </c>
      <c r="F1394" s="9" t="s">
        <v>280</v>
      </c>
      <c r="G1394" s="9" t="s">
        <v>280</v>
      </c>
      <c r="H1394" s="9">
        <v>102.94999999999982</v>
      </c>
      <c r="I1394" s="9">
        <v>0</v>
      </c>
      <c r="J1394" s="9">
        <v>339.99999999999818</v>
      </c>
      <c r="K1394" s="9">
        <v>274.19999999999982</v>
      </c>
      <c r="M1394" s="67">
        <f t="shared" si="25"/>
        <v>717.14999999999782</v>
      </c>
      <c r="S1394" s="225"/>
      <c r="T1394" s="63"/>
      <c r="U1394" s="349"/>
      <c r="V1394" s="63"/>
      <c r="W1394" s="63"/>
    </row>
    <row r="1395" spans="1:23" ht="15">
      <c r="A1395" s="28" t="s">
        <v>766</v>
      </c>
      <c r="B1395" s="28" t="s">
        <v>734</v>
      </c>
      <c r="E1395" s="9" t="s">
        <v>280</v>
      </c>
      <c r="F1395" s="9" t="s">
        <v>280</v>
      </c>
      <c r="G1395" s="9" t="s">
        <v>280</v>
      </c>
      <c r="H1395" s="9">
        <v>172.09999999999945</v>
      </c>
      <c r="I1395" s="9">
        <v>0</v>
      </c>
      <c r="J1395" s="9">
        <v>253.10000000000082</v>
      </c>
      <c r="K1395" s="9">
        <v>287.5</v>
      </c>
      <c r="M1395" s="67">
        <f t="shared" si="25"/>
        <v>712.70000000000027</v>
      </c>
      <c r="S1395" s="225"/>
      <c r="T1395" s="63"/>
      <c r="U1395" s="349"/>
      <c r="V1395" s="63"/>
      <c r="W1395" s="63"/>
    </row>
    <row r="1396" spans="1:23" ht="15">
      <c r="A1396" s="28" t="s">
        <v>767</v>
      </c>
      <c r="B1396" s="63" t="s">
        <v>780</v>
      </c>
      <c r="E1396" s="9" t="s">
        <v>280</v>
      </c>
      <c r="F1396" s="9" t="s">
        <v>280</v>
      </c>
      <c r="G1396" s="9" t="s">
        <v>280</v>
      </c>
      <c r="H1396" s="9">
        <v>183.199999999998</v>
      </c>
      <c r="I1396" s="9">
        <v>0</v>
      </c>
      <c r="J1396" s="9">
        <v>360.40000000000146</v>
      </c>
      <c r="K1396" s="9">
        <v>162.49999999999909</v>
      </c>
      <c r="M1396" s="67">
        <f t="shared" si="25"/>
        <v>706.09999999999854</v>
      </c>
      <c r="S1396" s="225"/>
      <c r="T1396" s="63"/>
      <c r="U1396" s="349"/>
      <c r="V1396" s="63"/>
      <c r="W1396" s="63"/>
    </row>
    <row r="1397" spans="1:23" ht="15">
      <c r="A1397" s="28" t="s">
        <v>768</v>
      </c>
      <c r="B1397" s="278" t="s">
        <v>2024</v>
      </c>
      <c r="C1397" s="3"/>
      <c r="D1397" s="3"/>
      <c r="E1397" s="9" t="s">
        <v>280</v>
      </c>
      <c r="F1397" s="9" t="s">
        <v>280</v>
      </c>
      <c r="G1397" s="9" t="s">
        <v>280</v>
      </c>
      <c r="H1397" s="9" t="s">
        <v>280</v>
      </c>
      <c r="I1397" s="9">
        <v>0</v>
      </c>
      <c r="J1397" s="217">
        <v>425.09999999999945</v>
      </c>
      <c r="K1397" s="9">
        <v>275.59999999999945</v>
      </c>
      <c r="M1397" s="67">
        <f t="shared" si="25"/>
        <v>700.69999999999891</v>
      </c>
      <c r="O1397" t="s">
        <v>289</v>
      </c>
      <c r="S1397" s="278"/>
      <c r="T1397" s="63"/>
      <c r="U1397" s="350"/>
      <c r="V1397" s="63"/>
      <c r="W1397" s="63"/>
    </row>
    <row r="1398" spans="1:23" ht="15">
      <c r="A1398" s="28" t="s">
        <v>774</v>
      </c>
      <c r="B1398" s="63" t="s">
        <v>765</v>
      </c>
      <c r="E1398" s="9" t="s">
        <v>280</v>
      </c>
      <c r="F1398" s="9" t="s">
        <v>280</v>
      </c>
      <c r="G1398" s="9" t="s">
        <v>280</v>
      </c>
      <c r="H1398" s="9">
        <v>98.600000000001273</v>
      </c>
      <c r="I1398" s="9">
        <v>0</v>
      </c>
      <c r="J1398" s="9">
        <v>335.29999999999927</v>
      </c>
      <c r="K1398" s="9">
        <v>262.89999999999964</v>
      </c>
      <c r="M1398" s="67">
        <f t="shared" si="25"/>
        <v>696.80000000000018</v>
      </c>
      <c r="S1398" s="63"/>
      <c r="T1398" s="63"/>
      <c r="U1398" s="349"/>
      <c r="V1398" s="63"/>
      <c r="W1398" s="63"/>
    </row>
    <row r="1399" spans="1:23" ht="15">
      <c r="A1399" s="28" t="s">
        <v>782</v>
      </c>
      <c r="B1399" s="229" t="s">
        <v>1666</v>
      </c>
      <c r="C1399" s="3"/>
      <c r="D1399" s="3"/>
      <c r="E1399" s="9" t="s">
        <v>280</v>
      </c>
      <c r="F1399" s="9" t="s">
        <v>280</v>
      </c>
      <c r="G1399" s="9" t="s">
        <v>280</v>
      </c>
      <c r="H1399" s="9" t="s">
        <v>280</v>
      </c>
      <c r="I1399" s="9">
        <v>0</v>
      </c>
      <c r="J1399" s="217">
        <v>429.90000000000236</v>
      </c>
      <c r="K1399" s="9">
        <v>250.09999999999945</v>
      </c>
      <c r="M1399" s="67">
        <f t="shared" si="25"/>
        <v>680.00000000000182</v>
      </c>
      <c r="O1399" t="s">
        <v>294</v>
      </c>
      <c r="S1399" s="278"/>
      <c r="T1399" s="63"/>
      <c r="U1399" s="349"/>
      <c r="V1399" s="63"/>
      <c r="W1399" s="63"/>
    </row>
    <row r="1400" spans="1:23" ht="15">
      <c r="A1400" s="28" t="s">
        <v>786</v>
      </c>
      <c r="B1400" s="229" t="s">
        <v>1657</v>
      </c>
      <c r="C1400" s="3"/>
      <c r="D1400" s="3"/>
      <c r="E1400" s="9" t="s">
        <v>280</v>
      </c>
      <c r="F1400" s="9" t="s">
        <v>280</v>
      </c>
      <c r="G1400" s="9" t="s">
        <v>280</v>
      </c>
      <c r="H1400" s="9" t="s">
        <v>280</v>
      </c>
      <c r="I1400" s="9">
        <v>0</v>
      </c>
      <c r="J1400" s="9">
        <v>352.30000000000018</v>
      </c>
      <c r="K1400" s="9">
        <v>306.79999999999836</v>
      </c>
      <c r="M1400" s="67">
        <f t="shared" si="25"/>
        <v>659.09999999999854</v>
      </c>
      <c r="S1400" s="63"/>
      <c r="T1400" s="63"/>
      <c r="U1400" s="350"/>
      <c r="V1400" s="63"/>
      <c r="W1400" s="63"/>
    </row>
    <row r="1401" spans="1:23" ht="15">
      <c r="A1401" s="28" t="s">
        <v>787</v>
      </c>
      <c r="B1401" s="63" t="s">
        <v>4</v>
      </c>
      <c r="E1401" s="9">
        <v>210</v>
      </c>
      <c r="F1401" s="9">
        <v>38.6</v>
      </c>
      <c r="G1401" s="9">
        <v>123.2</v>
      </c>
      <c r="H1401" s="9">
        <v>271.60000000000082</v>
      </c>
      <c r="I1401" s="9">
        <v>0</v>
      </c>
      <c r="J1401" s="9" t="s">
        <v>280</v>
      </c>
      <c r="K1401" s="9" t="s">
        <v>280</v>
      </c>
      <c r="L1401" s="69"/>
      <c r="M1401" s="67">
        <f t="shared" si="25"/>
        <v>643.40000000000077</v>
      </c>
      <c r="S1401" s="63"/>
      <c r="T1401" s="63"/>
      <c r="U1401" s="349"/>
      <c r="V1401" s="63"/>
      <c r="W1401" s="63"/>
    </row>
    <row r="1402" spans="1:23" ht="15">
      <c r="A1402" s="28" t="s">
        <v>788</v>
      </c>
      <c r="B1402" s="225" t="s">
        <v>1667</v>
      </c>
      <c r="C1402" s="3"/>
      <c r="D1402" s="3"/>
      <c r="E1402" s="9" t="s">
        <v>280</v>
      </c>
      <c r="F1402" s="9" t="s">
        <v>280</v>
      </c>
      <c r="G1402" s="9" t="s">
        <v>280</v>
      </c>
      <c r="H1402" s="9" t="s">
        <v>280</v>
      </c>
      <c r="I1402" s="9">
        <v>0</v>
      </c>
      <c r="J1402" s="217">
        <v>435.40000000000146</v>
      </c>
      <c r="K1402" s="9">
        <v>177</v>
      </c>
      <c r="M1402" s="67">
        <f t="shared" si="25"/>
        <v>612.40000000000146</v>
      </c>
      <c r="O1402" t="s">
        <v>286</v>
      </c>
      <c r="S1402" s="63"/>
      <c r="T1402" s="63"/>
      <c r="U1402" s="349"/>
      <c r="V1402" s="63"/>
      <c r="W1402" s="63"/>
    </row>
    <row r="1403" spans="1:23" ht="15">
      <c r="A1403" s="28" t="s">
        <v>794</v>
      </c>
      <c r="B1403" s="278" t="s">
        <v>2021</v>
      </c>
      <c r="C1403" s="3"/>
      <c r="D1403" s="3"/>
      <c r="E1403" s="9" t="s">
        <v>280</v>
      </c>
      <c r="F1403" s="9" t="s">
        <v>280</v>
      </c>
      <c r="G1403" s="9" t="s">
        <v>280</v>
      </c>
      <c r="H1403" s="9" t="s">
        <v>280</v>
      </c>
      <c r="I1403" s="9">
        <v>0</v>
      </c>
      <c r="J1403" s="9">
        <v>265.99999999999818</v>
      </c>
      <c r="K1403" s="9">
        <v>344.10000000000218</v>
      </c>
      <c r="M1403" s="67">
        <f t="shared" si="25"/>
        <v>610.10000000000036</v>
      </c>
      <c r="S1403" s="28"/>
      <c r="T1403" s="63"/>
      <c r="U1403" s="349"/>
      <c r="V1403" s="63"/>
      <c r="W1403" s="63"/>
    </row>
    <row r="1404" spans="1:23" ht="15">
      <c r="A1404" s="28" t="s">
        <v>795</v>
      </c>
      <c r="B1404" s="63" t="s">
        <v>750</v>
      </c>
      <c r="E1404" s="9" t="s">
        <v>280</v>
      </c>
      <c r="F1404" s="9" t="s">
        <v>280</v>
      </c>
      <c r="G1404" s="9" t="s">
        <v>280</v>
      </c>
      <c r="H1404" s="9">
        <v>78.600000000000364</v>
      </c>
      <c r="I1404" s="9">
        <v>0</v>
      </c>
      <c r="J1404" s="9">
        <v>133.99999999999909</v>
      </c>
      <c r="K1404" s="9">
        <v>386.5</v>
      </c>
      <c r="M1404" s="67">
        <f t="shared" si="25"/>
        <v>599.09999999999945</v>
      </c>
      <c r="S1404" s="63"/>
      <c r="T1404" s="63"/>
      <c r="U1404" s="349"/>
      <c r="V1404" s="63"/>
      <c r="W1404" s="63"/>
    </row>
    <row r="1405" spans="1:23" ht="15">
      <c r="A1405" s="28" t="s">
        <v>796</v>
      </c>
      <c r="B1405" s="63" t="s">
        <v>35</v>
      </c>
      <c r="E1405" s="9">
        <v>29.7</v>
      </c>
      <c r="F1405" s="9">
        <v>162</v>
      </c>
      <c r="G1405" s="9">
        <v>234</v>
      </c>
      <c r="H1405" s="9">
        <v>166.29999999999927</v>
      </c>
      <c r="I1405" s="9">
        <v>0</v>
      </c>
      <c r="J1405" s="9" t="s">
        <v>280</v>
      </c>
      <c r="K1405" s="9" t="s">
        <v>280</v>
      </c>
      <c r="L1405" s="69"/>
      <c r="M1405" s="67">
        <f t="shared" si="25"/>
        <v>591.99999999999932</v>
      </c>
      <c r="S1405" s="225"/>
      <c r="T1405" s="63"/>
      <c r="U1405" s="349"/>
      <c r="V1405" s="63"/>
      <c r="W1405" s="63"/>
    </row>
    <row r="1406" spans="1:23" ht="15">
      <c r="A1406" s="28" t="s">
        <v>798</v>
      </c>
      <c r="B1406" s="63" t="s">
        <v>764</v>
      </c>
      <c r="E1406" s="9" t="s">
        <v>280</v>
      </c>
      <c r="F1406" s="9" t="s">
        <v>280</v>
      </c>
      <c r="G1406" s="9" t="s">
        <v>280</v>
      </c>
      <c r="H1406" s="9">
        <v>28.500000000000909</v>
      </c>
      <c r="I1406" s="9">
        <v>0</v>
      </c>
      <c r="J1406" s="9">
        <v>372.29999999999927</v>
      </c>
      <c r="K1406" s="9">
        <v>144.79999999999836</v>
      </c>
      <c r="M1406" s="67">
        <f t="shared" si="25"/>
        <v>545.59999999999854</v>
      </c>
      <c r="S1406" s="63"/>
      <c r="T1406" s="63"/>
      <c r="U1406" s="349"/>
      <c r="V1406" s="63"/>
      <c r="W1406" s="63"/>
    </row>
    <row r="1407" spans="1:23" ht="15">
      <c r="A1407" s="28" t="s">
        <v>799</v>
      </c>
      <c r="B1407" s="229" t="s">
        <v>1665</v>
      </c>
      <c r="C1407" s="3"/>
      <c r="D1407" s="3"/>
      <c r="E1407" s="9" t="s">
        <v>280</v>
      </c>
      <c r="F1407" s="9" t="s">
        <v>280</v>
      </c>
      <c r="G1407" s="9" t="s">
        <v>280</v>
      </c>
      <c r="H1407" s="9" t="s">
        <v>280</v>
      </c>
      <c r="I1407" s="9">
        <v>0</v>
      </c>
      <c r="J1407" s="9">
        <v>293.19999999999891</v>
      </c>
      <c r="K1407" s="9">
        <v>242.30000000000109</v>
      </c>
      <c r="M1407" s="67">
        <f t="shared" si="25"/>
        <v>535.5</v>
      </c>
      <c r="S1407" s="278"/>
      <c r="T1407" s="63"/>
      <c r="U1407" s="350"/>
      <c r="V1407" s="63"/>
      <c r="W1407" s="63"/>
    </row>
    <row r="1408" spans="1:23" ht="15">
      <c r="A1408" s="28" t="s">
        <v>800</v>
      </c>
      <c r="B1408" s="63" t="s">
        <v>179</v>
      </c>
      <c r="E1408" s="9">
        <v>529.9</v>
      </c>
      <c r="F1408" s="9" t="s">
        <v>280</v>
      </c>
      <c r="G1408" s="9" t="s">
        <v>280</v>
      </c>
      <c r="H1408" s="9" t="s">
        <v>280</v>
      </c>
      <c r="I1408" s="9">
        <v>0</v>
      </c>
      <c r="J1408" s="9" t="s">
        <v>280</v>
      </c>
      <c r="K1408" s="9" t="s">
        <v>280</v>
      </c>
      <c r="L1408" s="69"/>
      <c r="M1408" s="67">
        <f t="shared" si="25"/>
        <v>529.9</v>
      </c>
      <c r="S1408" s="63"/>
      <c r="T1408" s="63"/>
      <c r="U1408" s="349"/>
      <c r="V1408" s="63"/>
      <c r="W1408" s="63"/>
    </row>
    <row r="1409" spans="1:23" ht="15">
      <c r="A1409" s="28" t="s">
        <v>803</v>
      </c>
      <c r="B1409" s="229" t="s">
        <v>1664</v>
      </c>
      <c r="C1409" s="3"/>
      <c r="D1409" s="3"/>
      <c r="E1409" s="9" t="s">
        <v>280</v>
      </c>
      <c r="F1409" s="9" t="s">
        <v>280</v>
      </c>
      <c r="G1409" s="9" t="s">
        <v>280</v>
      </c>
      <c r="H1409" s="9" t="s">
        <v>280</v>
      </c>
      <c r="I1409" s="9">
        <v>0</v>
      </c>
      <c r="J1409" s="9">
        <v>159.09999999999945</v>
      </c>
      <c r="K1409" s="9">
        <v>361.59999999999945</v>
      </c>
      <c r="M1409" s="67">
        <f t="shared" si="25"/>
        <v>520.69999999999891</v>
      </c>
      <c r="S1409" s="63"/>
      <c r="T1409" s="63"/>
      <c r="U1409" s="350"/>
      <c r="V1409" s="63"/>
      <c r="W1409" s="63"/>
    </row>
    <row r="1410" spans="1:23" ht="15">
      <c r="A1410" s="28" t="s">
        <v>899</v>
      </c>
      <c r="B1410" s="278" t="s">
        <v>2038</v>
      </c>
      <c r="C1410" s="3"/>
      <c r="D1410" s="3"/>
      <c r="E1410" s="9" t="s">
        <v>280</v>
      </c>
      <c r="F1410" s="9" t="s">
        <v>280</v>
      </c>
      <c r="G1410" s="9" t="s">
        <v>280</v>
      </c>
      <c r="H1410" s="9" t="s">
        <v>280</v>
      </c>
      <c r="I1410" s="9">
        <v>0</v>
      </c>
      <c r="J1410" s="9" t="s">
        <v>280</v>
      </c>
      <c r="K1410" s="217">
        <v>478.10000000000218</v>
      </c>
      <c r="M1410" s="67">
        <f t="shared" si="25"/>
        <v>478.10000000000218</v>
      </c>
      <c r="O1410" t="s">
        <v>286</v>
      </c>
      <c r="S1410" s="278"/>
      <c r="T1410" s="63"/>
      <c r="U1410" s="350"/>
      <c r="V1410" s="63"/>
      <c r="W1410" s="63"/>
    </row>
    <row r="1411" spans="1:23" ht="15">
      <c r="A1411" s="28" t="s">
        <v>900</v>
      </c>
      <c r="B1411" s="278" t="s">
        <v>2033</v>
      </c>
      <c r="C1411" s="3"/>
      <c r="D1411" s="3"/>
      <c r="E1411" s="9" t="s">
        <v>280</v>
      </c>
      <c r="F1411" s="9" t="s">
        <v>280</v>
      </c>
      <c r="G1411" s="9" t="s">
        <v>280</v>
      </c>
      <c r="H1411" s="9" t="s">
        <v>280</v>
      </c>
      <c r="I1411" s="9">
        <v>0</v>
      </c>
      <c r="J1411" s="9">
        <v>184.5</v>
      </c>
      <c r="K1411" s="9">
        <v>292.5</v>
      </c>
      <c r="M1411" s="67">
        <f t="shared" si="25"/>
        <v>477</v>
      </c>
      <c r="S1411" s="278"/>
      <c r="T1411" s="63"/>
      <c r="U1411" s="349"/>
      <c r="V1411" s="63"/>
      <c r="W1411" s="63"/>
    </row>
    <row r="1412" spans="1:23" ht="15">
      <c r="A1412" s="28" t="s">
        <v>901</v>
      </c>
      <c r="B1412" s="229" t="s">
        <v>1658</v>
      </c>
      <c r="C1412" s="3"/>
      <c r="D1412" s="3"/>
      <c r="E1412" s="9" t="s">
        <v>280</v>
      </c>
      <c r="F1412" s="9" t="s">
        <v>280</v>
      </c>
      <c r="G1412" s="9" t="s">
        <v>280</v>
      </c>
      <c r="H1412" s="9" t="s">
        <v>280</v>
      </c>
      <c r="I1412" s="9">
        <v>0</v>
      </c>
      <c r="J1412" s="9">
        <v>160.09999999999945</v>
      </c>
      <c r="K1412" s="9">
        <v>299.59999999999945</v>
      </c>
      <c r="M1412" s="67">
        <f t="shared" si="25"/>
        <v>459.69999999999891</v>
      </c>
      <c r="S1412" s="63"/>
      <c r="T1412" s="63"/>
      <c r="U1412" s="350"/>
      <c r="V1412" s="63"/>
      <c r="W1412" s="63"/>
    </row>
    <row r="1413" spans="1:23" ht="15">
      <c r="A1413" s="28" t="s">
        <v>902</v>
      </c>
      <c r="B1413" s="229" t="s">
        <v>1652</v>
      </c>
      <c r="C1413" s="3"/>
      <c r="D1413" s="3"/>
      <c r="E1413" s="9" t="s">
        <v>280</v>
      </c>
      <c r="F1413" s="9" t="s">
        <v>280</v>
      </c>
      <c r="G1413" s="9" t="s">
        <v>280</v>
      </c>
      <c r="H1413" s="9" t="s">
        <v>280</v>
      </c>
      <c r="I1413" s="9">
        <v>0</v>
      </c>
      <c r="J1413" s="9">
        <v>294.89999999999873</v>
      </c>
      <c r="K1413" s="9">
        <v>158.79999999999927</v>
      </c>
      <c r="M1413" s="67">
        <f t="shared" si="25"/>
        <v>453.699999999998</v>
      </c>
      <c r="S1413" s="278"/>
      <c r="T1413" s="63"/>
      <c r="U1413" s="350"/>
      <c r="V1413" s="63"/>
      <c r="W1413" s="63"/>
    </row>
    <row r="1414" spans="1:23" ht="15">
      <c r="A1414" s="28" t="s">
        <v>903</v>
      </c>
      <c r="B1414" s="278" t="s">
        <v>2025</v>
      </c>
      <c r="C1414" s="3"/>
      <c r="D1414" s="3"/>
      <c r="E1414" s="9" t="s">
        <v>280</v>
      </c>
      <c r="F1414" s="9" t="s">
        <v>280</v>
      </c>
      <c r="G1414" s="9" t="s">
        <v>280</v>
      </c>
      <c r="H1414" s="9" t="s">
        <v>280</v>
      </c>
      <c r="I1414" s="9">
        <v>0</v>
      </c>
      <c r="J1414" s="9">
        <v>157.99999999999955</v>
      </c>
      <c r="K1414" s="9">
        <v>294.49999999999955</v>
      </c>
      <c r="M1414" s="67">
        <f t="shared" ref="M1414:M1450" si="26">SUM(E1414:K1414)</f>
        <v>452.49999999999909</v>
      </c>
      <c r="S1414" s="278"/>
      <c r="T1414" s="63"/>
      <c r="U1414" s="349"/>
      <c r="V1414" s="63"/>
      <c r="W1414" s="63"/>
    </row>
    <row r="1415" spans="1:23" ht="15">
      <c r="A1415" s="28" t="s">
        <v>904</v>
      </c>
      <c r="B1415" s="278" t="s">
        <v>2045</v>
      </c>
      <c r="C1415" s="3"/>
      <c r="D1415" s="3"/>
      <c r="E1415" s="9" t="s">
        <v>280</v>
      </c>
      <c r="F1415" s="9" t="s">
        <v>280</v>
      </c>
      <c r="G1415" s="9" t="s">
        <v>280</v>
      </c>
      <c r="H1415" s="9" t="s">
        <v>280</v>
      </c>
      <c r="I1415" s="9">
        <v>0</v>
      </c>
      <c r="J1415" s="9" t="s">
        <v>280</v>
      </c>
      <c r="K1415" s="217">
        <v>432.40000000000236</v>
      </c>
      <c r="M1415" s="67">
        <f t="shared" si="26"/>
        <v>432.40000000000236</v>
      </c>
      <c r="O1415" t="s">
        <v>295</v>
      </c>
      <c r="S1415" s="278"/>
      <c r="T1415" s="63"/>
      <c r="U1415" s="349"/>
      <c r="V1415" s="63"/>
      <c r="W1415" s="63"/>
    </row>
    <row r="1416" spans="1:23" ht="15">
      <c r="A1416" s="28" t="s">
        <v>905</v>
      </c>
      <c r="B1416" s="63" t="s">
        <v>158</v>
      </c>
      <c r="E1416" s="9" t="s">
        <v>280</v>
      </c>
      <c r="F1416" s="9" t="s">
        <v>280</v>
      </c>
      <c r="G1416" s="9">
        <v>138</v>
      </c>
      <c r="H1416" s="9">
        <v>290.20000000000073</v>
      </c>
      <c r="I1416" s="9">
        <v>0</v>
      </c>
      <c r="J1416" s="9" t="s">
        <v>280</v>
      </c>
      <c r="K1416" s="9" t="s">
        <v>280</v>
      </c>
      <c r="L1416" s="69"/>
      <c r="M1416" s="67">
        <f t="shared" si="26"/>
        <v>428.20000000000073</v>
      </c>
      <c r="S1416" s="63"/>
      <c r="T1416" s="63"/>
      <c r="U1416" s="349"/>
      <c r="V1416" s="63"/>
      <c r="W1416" s="63"/>
    </row>
    <row r="1417" spans="1:23" ht="15">
      <c r="A1417" s="28" t="s">
        <v>906</v>
      </c>
      <c r="B1417" s="63" t="s">
        <v>749</v>
      </c>
      <c r="E1417" s="9" t="s">
        <v>280</v>
      </c>
      <c r="F1417" s="9" t="s">
        <v>280</v>
      </c>
      <c r="G1417" s="9" t="s">
        <v>280</v>
      </c>
      <c r="H1417" s="9">
        <v>136.04999999999927</v>
      </c>
      <c r="I1417" s="9">
        <v>0</v>
      </c>
      <c r="J1417" s="9">
        <v>132.5</v>
      </c>
      <c r="K1417" s="9">
        <v>146.19999999999891</v>
      </c>
      <c r="M1417" s="67">
        <f t="shared" si="26"/>
        <v>414.74999999999818</v>
      </c>
      <c r="S1417" s="63"/>
      <c r="T1417" s="63"/>
      <c r="U1417" s="349"/>
      <c r="V1417" s="63"/>
      <c r="W1417" s="63"/>
    </row>
    <row r="1418" spans="1:23" ht="15">
      <c r="A1418" s="28" t="s">
        <v>907</v>
      </c>
      <c r="B1418" s="278" t="s">
        <v>2026</v>
      </c>
      <c r="C1418" s="3"/>
      <c r="D1418" s="3"/>
      <c r="E1418" s="9" t="s">
        <v>280</v>
      </c>
      <c r="F1418" s="9" t="s">
        <v>280</v>
      </c>
      <c r="G1418" s="9" t="s">
        <v>280</v>
      </c>
      <c r="H1418" s="9" t="s">
        <v>280</v>
      </c>
      <c r="I1418" s="9">
        <v>0</v>
      </c>
      <c r="J1418" s="9">
        <v>204</v>
      </c>
      <c r="K1418" s="9">
        <v>200.40000000000009</v>
      </c>
      <c r="M1418" s="67">
        <f t="shared" si="26"/>
        <v>404.40000000000009</v>
      </c>
      <c r="S1418" s="63"/>
      <c r="T1418" s="63"/>
      <c r="U1418" s="350"/>
      <c r="V1418" s="63"/>
      <c r="W1418" s="63"/>
    </row>
    <row r="1419" spans="1:23" ht="15">
      <c r="A1419" s="28" t="s">
        <v>908</v>
      </c>
      <c r="B1419" s="229" t="s">
        <v>1662</v>
      </c>
      <c r="C1419" s="3"/>
      <c r="D1419" s="3"/>
      <c r="E1419" s="9" t="s">
        <v>280</v>
      </c>
      <c r="F1419" s="9" t="s">
        <v>280</v>
      </c>
      <c r="G1419" s="9" t="s">
        <v>280</v>
      </c>
      <c r="H1419" s="9" t="s">
        <v>280</v>
      </c>
      <c r="I1419" s="9">
        <v>0</v>
      </c>
      <c r="J1419" s="9">
        <v>100.40000000000146</v>
      </c>
      <c r="K1419" s="9">
        <v>301.29999999999745</v>
      </c>
      <c r="M1419" s="67">
        <f t="shared" si="26"/>
        <v>401.69999999999891</v>
      </c>
      <c r="S1419" s="278"/>
      <c r="T1419" s="63"/>
      <c r="U1419" s="349"/>
      <c r="V1419" s="63"/>
      <c r="W1419" s="63"/>
    </row>
    <row r="1420" spans="1:23" ht="15">
      <c r="A1420" s="28" t="s">
        <v>909</v>
      </c>
      <c r="B1420" s="63" t="s">
        <v>178</v>
      </c>
      <c r="E1420" s="9">
        <v>211.2</v>
      </c>
      <c r="F1420" s="217">
        <v>185.2</v>
      </c>
      <c r="G1420" s="9" t="s">
        <v>280</v>
      </c>
      <c r="H1420" s="9" t="s">
        <v>280</v>
      </c>
      <c r="I1420" s="9">
        <v>0</v>
      </c>
      <c r="J1420" s="9" t="s">
        <v>280</v>
      </c>
      <c r="K1420" s="9" t="s">
        <v>280</v>
      </c>
      <c r="L1420" s="69"/>
      <c r="M1420" s="67">
        <f t="shared" si="26"/>
        <v>396.4</v>
      </c>
      <c r="O1420" t="s">
        <v>290</v>
      </c>
      <c r="S1420" s="278"/>
      <c r="T1420" s="63"/>
      <c r="U1420" s="349"/>
      <c r="V1420" s="63"/>
      <c r="W1420" s="63"/>
    </row>
    <row r="1421" spans="1:23" ht="15">
      <c r="A1421" s="28" t="s">
        <v>910</v>
      </c>
      <c r="B1421" s="229" t="s">
        <v>1648</v>
      </c>
      <c r="C1421" s="3"/>
      <c r="D1421" s="3"/>
      <c r="E1421" s="9" t="s">
        <v>280</v>
      </c>
      <c r="F1421" s="9" t="s">
        <v>280</v>
      </c>
      <c r="G1421" s="9" t="s">
        <v>280</v>
      </c>
      <c r="H1421" s="9" t="s">
        <v>280</v>
      </c>
      <c r="I1421" s="9">
        <v>0</v>
      </c>
      <c r="J1421" s="9">
        <v>238.09999999999991</v>
      </c>
      <c r="K1421" s="9">
        <v>156.39999999999964</v>
      </c>
      <c r="M1421" s="67">
        <f t="shared" si="26"/>
        <v>394.49999999999955</v>
      </c>
      <c r="S1421" s="28"/>
      <c r="T1421" s="63"/>
      <c r="U1421" s="349"/>
      <c r="V1421" s="63"/>
      <c r="W1421" s="63"/>
    </row>
    <row r="1422" spans="1:23" ht="15">
      <c r="A1422" s="28" t="s">
        <v>911</v>
      </c>
      <c r="B1422" s="229" t="s">
        <v>1649</v>
      </c>
      <c r="C1422" s="3"/>
      <c r="D1422" s="3"/>
      <c r="E1422" s="9" t="s">
        <v>280</v>
      </c>
      <c r="F1422" s="9" t="s">
        <v>280</v>
      </c>
      <c r="G1422" s="9" t="s">
        <v>280</v>
      </c>
      <c r="H1422" s="9" t="s">
        <v>280</v>
      </c>
      <c r="I1422" s="9">
        <v>0</v>
      </c>
      <c r="J1422" s="9">
        <v>278.90000000000009</v>
      </c>
      <c r="K1422" s="9">
        <v>97.499999999998181</v>
      </c>
      <c r="M1422" s="67">
        <f t="shared" si="26"/>
        <v>376.39999999999827</v>
      </c>
      <c r="S1422" s="225"/>
      <c r="T1422" s="63"/>
      <c r="U1422" s="349"/>
      <c r="V1422" s="63"/>
      <c r="W1422" s="63"/>
    </row>
    <row r="1423" spans="1:23" ht="15">
      <c r="A1423" s="28" t="s">
        <v>912</v>
      </c>
      <c r="B1423" s="278" t="s">
        <v>2023</v>
      </c>
      <c r="C1423" s="3"/>
      <c r="D1423" s="3"/>
      <c r="E1423" s="9" t="s">
        <v>280</v>
      </c>
      <c r="F1423" s="9" t="s">
        <v>280</v>
      </c>
      <c r="G1423" s="9" t="s">
        <v>280</v>
      </c>
      <c r="H1423" s="9" t="s">
        <v>280</v>
      </c>
      <c r="I1423" s="9">
        <v>0</v>
      </c>
      <c r="J1423" s="9">
        <v>215.50000000000182</v>
      </c>
      <c r="K1423" s="9">
        <v>158.39999999999873</v>
      </c>
      <c r="M1423" s="67">
        <f t="shared" si="26"/>
        <v>373.90000000000055</v>
      </c>
      <c r="S1423" s="278"/>
      <c r="T1423" s="63"/>
      <c r="U1423" s="349"/>
      <c r="V1423" s="63"/>
      <c r="W1423" s="63"/>
    </row>
    <row r="1424" spans="1:23" ht="15">
      <c r="A1424" s="28" t="s">
        <v>913</v>
      </c>
      <c r="B1424" s="63" t="s">
        <v>770</v>
      </c>
      <c r="E1424" s="9" t="s">
        <v>280</v>
      </c>
      <c r="F1424" s="9" t="s">
        <v>280</v>
      </c>
      <c r="G1424" s="9" t="s">
        <v>280</v>
      </c>
      <c r="H1424" s="9">
        <v>354.90000000000055</v>
      </c>
      <c r="I1424" s="9">
        <v>0</v>
      </c>
      <c r="J1424" s="9" t="s">
        <v>280</v>
      </c>
      <c r="K1424" s="9" t="s">
        <v>280</v>
      </c>
      <c r="L1424" s="69"/>
      <c r="M1424" s="67">
        <f t="shared" si="26"/>
        <v>354.90000000000055</v>
      </c>
      <c r="S1424" s="278"/>
      <c r="T1424" s="63"/>
      <c r="U1424" s="349"/>
      <c r="V1424" s="63"/>
      <c r="W1424" s="63"/>
    </row>
    <row r="1425" spans="1:23" ht="15">
      <c r="A1425" s="28" t="s">
        <v>914</v>
      </c>
      <c r="B1425" s="278" t="s">
        <v>2018</v>
      </c>
      <c r="C1425" s="3"/>
      <c r="D1425" s="3"/>
      <c r="E1425" s="9" t="s">
        <v>280</v>
      </c>
      <c r="F1425" s="9" t="s">
        <v>280</v>
      </c>
      <c r="G1425" s="9" t="s">
        <v>280</v>
      </c>
      <c r="H1425" s="9" t="s">
        <v>280</v>
      </c>
      <c r="I1425" s="9">
        <v>0</v>
      </c>
      <c r="J1425" s="9">
        <v>171.29999999999973</v>
      </c>
      <c r="K1425" s="9">
        <v>181.49999999999955</v>
      </c>
      <c r="M1425" s="67">
        <f t="shared" si="26"/>
        <v>352.79999999999927</v>
      </c>
      <c r="S1425" s="28"/>
      <c r="T1425" s="63"/>
      <c r="U1425" s="349"/>
      <c r="V1425" s="63"/>
      <c r="W1425" s="63"/>
    </row>
    <row r="1426" spans="1:23" ht="15">
      <c r="A1426" s="28" t="s">
        <v>915</v>
      </c>
      <c r="B1426" s="278" t="s">
        <v>2017</v>
      </c>
      <c r="C1426" s="3"/>
      <c r="D1426" s="3"/>
      <c r="E1426" s="9" t="s">
        <v>280</v>
      </c>
      <c r="F1426" s="9" t="s">
        <v>280</v>
      </c>
      <c r="G1426" s="9" t="s">
        <v>280</v>
      </c>
      <c r="H1426" s="9" t="s">
        <v>280</v>
      </c>
      <c r="I1426" s="9">
        <v>0</v>
      </c>
      <c r="J1426" s="9">
        <v>161.00000000000091</v>
      </c>
      <c r="K1426" s="9">
        <v>186.89999999999964</v>
      </c>
      <c r="M1426" s="67">
        <f t="shared" si="26"/>
        <v>347.90000000000055</v>
      </c>
      <c r="S1426" s="225"/>
      <c r="T1426" s="63"/>
      <c r="U1426" s="349"/>
      <c r="V1426" s="63"/>
      <c r="W1426" s="63"/>
    </row>
    <row r="1427" spans="1:23" ht="15">
      <c r="A1427" s="28" t="s">
        <v>916</v>
      </c>
      <c r="B1427" s="229" t="s">
        <v>1660</v>
      </c>
      <c r="C1427" s="3"/>
      <c r="D1427" s="3"/>
      <c r="E1427" s="9" t="s">
        <v>280</v>
      </c>
      <c r="F1427" s="9" t="s">
        <v>280</v>
      </c>
      <c r="G1427" s="9" t="s">
        <v>280</v>
      </c>
      <c r="H1427" s="9" t="s">
        <v>280</v>
      </c>
      <c r="I1427" s="9">
        <v>0</v>
      </c>
      <c r="J1427" s="9">
        <v>170.39999999999964</v>
      </c>
      <c r="K1427" s="9">
        <v>171.49999999999818</v>
      </c>
      <c r="M1427" s="67">
        <f t="shared" si="26"/>
        <v>341.89999999999782</v>
      </c>
      <c r="S1427" s="63"/>
      <c r="T1427" s="63"/>
      <c r="U1427" s="349"/>
      <c r="V1427" s="63"/>
      <c r="W1427" s="63"/>
    </row>
    <row r="1428" spans="1:23" ht="15">
      <c r="A1428" s="28" t="s">
        <v>917</v>
      </c>
      <c r="B1428" s="278" t="s">
        <v>2040</v>
      </c>
      <c r="C1428" s="3"/>
      <c r="D1428" s="3"/>
      <c r="E1428" s="9" t="s">
        <v>280</v>
      </c>
      <c r="F1428" s="9" t="s">
        <v>280</v>
      </c>
      <c r="G1428" s="9" t="s">
        <v>280</v>
      </c>
      <c r="H1428" s="9" t="s">
        <v>280</v>
      </c>
      <c r="I1428" s="9">
        <v>0</v>
      </c>
      <c r="J1428" s="9" t="s">
        <v>280</v>
      </c>
      <c r="K1428" s="9">
        <v>338.19999999999982</v>
      </c>
      <c r="M1428" s="67">
        <f t="shared" si="26"/>
        <v>338.19999999999982</v>
      </c>
      <c r="S1428" s="63"/>
      <c r="T1428" s="63"/>
      <c r="U1428" s="349"/>
      <c r="V1428" s="63"/>
      <c r="W1428" s="63"/>
    </row>
    <row r="1429" spans="1:23" ht="15">
      <c r="A1429" s="28" t="s">
        <v>918</v>
      </c>
      <c r="B1429" s="278" t="s">
        <v>2068</v>
      </c>
      <c r="C1429" s="3"/>
      <c r="D1429" s="3"/>
      <c r="E1429" s="9" t="s">
        <v>280</v>
      </c>
      <c r="F1429" s="9" t="s">
        <v>280</v>
      </c>
      <c r="G1429" s="9" t="s">
        <v>280</v>
      </c>
      <c r="H1429" s="9" t="s">
        <v>280</v>
      </c>
      <c r="I1429" s="9">
        <v>0</v>
      </c>
      <c r="J1429" s="9" t="s">
        <v>280</v>
      </c>
      <c r="K1429" s="9">
        <v>326.5</v>
      </c>
      <c r="M1429" s="67">
        <f t="shared" si="26"/>
        <v>326.5</v>
      </c>
      <c r="S1429" s="278"/>
      <c r="T1429" s="63"/>
      <c r="U1429" s="349"/>
      <c r="V1429" s="63"/>
      <c r="W1429" s="63"/>
    </row>
    <row r="1430" spans="1:23" ht="15">
      <c r="A1430" s="28" t="s">
        <v>919</v>
      </c>
      <c r="B1430" s="278" t="s">
        <v>2067</v>
      </c>
      <c r="C1430" s="3"/>
      <c r="D1430" s="3"/>
      <c r="E1430" s="9" t="s">
        <v>280</v>
      </c>
      <c r="F1430" s="9" t="s">
        <v>280</v>
      </c>
      <c r="G1430" s="9" t="s">
        <v>280</v>
      </c>
      <c r="H1430" s="9" t="s">
        <v>280</v>
      </c>
      <c r="I1430" s="9">
        <v>0</v>
      </c>
      <c r="J1430" s="9" t="s">
        <v>280</v>
      </c>
      <c r="K1430" s="9">
        <v>322.50000000000045</v>
      </c>
      <c r="M1430" s="67">
        <f t="shared" si="26"/>
        <v>322.50000000000045</v>
      </c>
    </row>
    <row r="1431" spans="1:23" ht="15">
      <c r="A1431" s="28" t="s">
        <v>920</v>
      </c>
      <c r="B1431" s="278" t="s">
        <v>4565</v>
      </c>
      <c r="C1431" s="3"/>
      <c r="D1431" s="3"/>
      <c r="E1431" s="9" t="s">
        <v>280</v>
      </c>
      <c r="F1431" s="9" t="s">
        <v>280</v>
      </c>
      <c r="G1431" s="9" t="s">
        <v>280</v>
      </c>
      <c r="H1431" s="9" t="s">
        <v>280</v>
      </c>
      <c r="I1431" s="9">
        <v>0</v>
      </c>
      <c r="J1431" s="9" t="s">
        <v>280</v>
      </c>
      <c r="K1431" s="9">
        <v>322.30000000000109</v>
      </c>
      <c r="M1431" s="67">
        <f t="shared" si="26"/>
        <v>322.30000000000109</v>
      </c>
    </row>
    <row r="1432" spans="1:23" ht="15">
      <c r="A1432" s="28" t="s">
        <v>921</v>
      </c>
      <c r="B1432" s="63" t="s">
        <v>775</v>
      </c>
      <c r="E1432" s="9" t="s">
        <v>280</v>
      </c>
      <c r="F1432" s="9" t="s">
        <v>280</v>
      </c>
      <c r="G1432" s="9" t="s">
        <v>280</v>
      </c>
      <c r="H1432" s="9">
        <v>303.44999999999982</v>
      </c>
      <c r="I1432" s="9">
        <v>0</v>
      </c>
      <c r="J1432" s="9" t="s">
        <v>280</v>
      </c>
      <c r="K1432" s="9" t="s">
        <v>280</v>
      </c>
      <c r="L1432" s="69"/>
      <c r="M1432" s="67">
        <f t="shared" si="26"/>
        <v>303.44999999999982</v>
      </c>
    </row>
    <row r="1433" spans="1:23" ht="15">
      <c r="A1433" s="28" t="s">
        <v>922</v>
      </c>
      <c r="B1433" s="63" t="s">
        <v>745</v>
      </c>
      <c r="E1433" s="9" t="s">
        <v>280</v>
      </c>
      <c r="F1433" s="9" t="s">
        <v>280</v>
      </c>
      <c r="G1433" s="9" t="s">
        <v>280</v>
      </c>
      <c r="H1433" s="9">
        <v>303.449999999998</v>
      </c>
      <c r="I1433" s="9">
        <v>0</v>
      </c>
      <c r="J1433" s="9" t="s">
        <v>280</v>
      </c>
      <c r="K1433" s="9" t="s">
        <v>280</v>
      </c>
      <c r="L1433" s="69"/>
      <c r="M1433" s="67">
        <f t="shared" si="26"/>
        <v>303.449999999998</v>
      </c>
    </row>
    <row r="1434" spans="1:23" ht="15">
      <c r="A1434" s="28" t="s">
        <v>923</v>
      </c>
      <c r="B1434" s="278" t="s">
        <v>2042</v>
      </c>
      <c r="C1434" s="3"/>
      <c r="D1434" s="3"/>
      <c r="E1434" s="9" t="s">
        <v>280</v>
      </c>
      <c r="F1434" s="9" t="s">
        <v>280</v>
      </c>
      <c r="G1434" s="9" t="s">
        <v>280</v>
      </c>
      <c r="H1434" s="9" t="s">
        <v>280</v>
      </c>
      <c r="I1434" s="9">
        <v>0</v>
      </c>
      <c r="J1434" s="9" t="s">
        <v>280</v>
      </c>
      <c r="K1434" s="9">
        <v>294.99999999999727</v>
      </c>
      <c r="M1434" s="67">
        <f t="shared" si="26"/>
        <v>294.99999999999727</v>
      </c>
    </row>
    <row r="1435" spans="1:23" ht="15">
      <c r="A1435" s="28" t="s">
        <v>924</v>
      </c>
      <c r="B1435" s="278" t="s">
        <v>2172</v>
      </c>
      <c r="C1435" s="3"/>
      <c r="D1435" s="3"/>
      <c r="E1435" s="9" t="s">
        <v>280</v>
      </c>
      <c r="F1435" s="9" t="s">
        <v>280</v>
      </c>
      <c r="G1435" s="9" t="s">
        <v>280</v>
      </c>
      <c r="H1435" s="9" t="s">
        <v>280</v>
      </c>
      <c r="I1435" s="9">
        <v>0</v>
      </c>
      <c r="J1435" s="9" t="s">
        <v>280</v>
      </c>
      <c r="K1435" s="9">
        <v>291.49999999999909</v>
      </c>
      <c r="M1435" s="67">
        <f t="shared" si="26"/>
        <v>291.49999999999909</v>
      </c>
    </row>
    <row r="1436" spans="1:23" ht="15">
      <c r="A1436" s="28" t="s">
        <v>925</v>
      </c>
      <c r="B1436" s="229" t="s">
        <v>1650</v>
      </c>
      <c r="C1436" s="3"/>
      <c r="D1436" s="3"/>
      <c r="E1436" s="9" t="s">
        <v>280</v>
      </c>
      <c r="F1436" s="9" t="s">
        <v>280</v>
      </c>
      <c r="G1436" s="9" t="s">
        <v>280</v>
      </c>
      <c r="H1436" s="9" t="s">
        <v>280</v>
      </c>
      <c r="I1436" s="9">
        <v>0</v>
      </c>
      <c r="J1436" s="9">
        <v>283.19999999999982</v>
      </c>
      <c r="K1436" s="9" t="s">
        <v>280</v>
      </c>
      <c r="M1436" s="67">
        <f t="shared" si="26"/>
        <v>283.19999999999982</v>
      </c>
    </row>
    <row r="1437" spans="1:23" ht="15">
      <c r="A1437" s="28" t="s">
        <v>926</v>
      </c>
      <c r="B1437" s="278" t="s">
        <v>2065</v>
      </c>
      <c r="C1437" s="3"/>
      <c r="D1437" s="3"/>
      <c r="E1437" s="9" t="s">
        <v>280</v>
      </c>
      <c r="F1437" s="9" t="s">
        <v>280</v>
      </c>
      <c r="G1437" s="9" t="s">
        <v>280</v>
      </c>
      <c r="H1437" s="9" t="s">
        <v>280</v>
      </c>
      <c r="I1437" s="9">
        <v>0</v>
      </c>
      <c r="J1437" s="9" t="s">
        <v>280</v>
      </c>
      <c r="K1437" s="9">
        <v>260.39999999999873</v>
      </c>
      <c r="M1437" s="67">
        <f t="shared" si="26"/>
        <v>260.39999999999873</v>
      </c>
    </row>
    <row r="1438" spans="1:23" ht="15">
      <c r="A1438" s="28" t="s">
        <v>927</v>
      </c>
      <c r="B1438" s="278" t="s">
        <v>2041</v>
      </c>
      <c r="C1438" s="3"/>
      <c r="D1438" s="3"/>
      <c r="E1438" s="9" t="s">
        <v>280</v>
      </c>
      <c r="F1438" s="9" t="s">
        <v>280</v>
      </c>
      <c r="G1438" s="9" t="s">
        <v>280</v>
      </c>
      <c r="H1438" s="9" t="s">
        <v>280</v>
      </c>
      <c r="I1438" s="9">
        <v>0</v>
      </c>
      <c r="J1438" s="9" t="s">
        <v>280</v>
      </c>
      <c r="K1438" s="9">
        <v>220.00000000000182</v>
      </c>
      <c r="M1438" s="67">
        <f t="shared" si="26"/>
        <v>220.00000000000182</v>
      </c>
    </row>
    <row r="1439" spans="1:23" ht="15">
      <c r="A1439" s="28" t="s">
        <v>928</v>
      </c>
      <c r="B1439" s="278" t="s">
        <v>2019</v>
      </c>
      <c r="C1439" s="3"/>
      <c r="D1439" s="3"/>
      <c r="E1439" s="9" t="s">
        <v>280</v>
      </c>
      <c r="F1439" s="9" t="s">
        <v>280</v>
      </c>
      <c r="G1439" s="9" t="s">
        <v>280</v>
      </c>
      <c r="H1439" s="9" t="s">
        <v>280</v>
      </c>
      <c r="I1439" s="9">
        <v>0</v>
      </c>
      <c r="J1439" s="9">
        <v>188.69999999999982</v>
      </c>
      <c r="K1439" s="9" t="s">
        <v>280</v>
      </c>
      <c r="M1439" s="67">
        <f t="shared" si="26"/>
        <v>188.69999999999982</v>
      </c>
    </row>
    <row r="1440" spans="1:23" ht="15">
      <c r="A1440" s="28" t="s">
        <v>929</v>
      </c>
      <c r="B1440" s="63" t="s">
        <v>164</v>
      </c>
      <c r="E1440" s="9" t="s">
        <v>280</v>
      </c>
      <c r="F1440" s="9" t="s">
        <v>280</v>
      </c>
      <c r="G1440" s="9">
        <v>186.2</v>
      </c>
      <c r="H1440" s="9" t="s">
        <v>280</v>
      </c>
      <c r="I1440" s="9">
        <v>0</v>
      </c>
      <c r="J1440" s="9" t="s">
        <v>280</v>
      </c>
      <c r="K1440" s="9" t="s">
        <v>280</v>
      </c>
      <c r="L1440" s="69"/>
      <c r="M1440" s="67">
        <f t="shared" si="26"/>
        <v>186.2</v>
      </c>
    </row>
    <row r="1441" spans="1:13" ht="15">
      <c r="A1441" s="28" t="s">
        <v>930</v>
      </c>
      <c r="B1441" s="278" t="s">
        <v>2043</v>
      </c>
      <c r="C1441" s="3"/>
      <c r="D1441" s="3"/>
      <c r="E1441" s="9" t="s">
        <v>280</v>
      </c>
      <c r="F1441" s="9" t="s">
        <v>280</v>
      </c>
      <c r="G1441" s="9" t="s">
        <v>280</v>
      </c>
      <c r="H1441" s="9" t="s">
        <v>280</v>
      </c>
      <c r="I1441" s="9">
        <v>0</v>
      </c>
      <c r="J1441" s="9" t="s">
        <v>280</v>
      </c>
      <c r="K1441" s="9">
        <v>177.60000000000036</v>
      </c>
      <c r="M1441" s="67">
        <f t="shared" si="26"/>
        <v>177.60000000000036</v>
      </c>
    </row>
    <row r="1442" spans="1:13" ht="15">
      <c r="A1442" s="28" t="s">
        <v>931</v>
      </c>
      <c r="B1442" s="278" t="s">
        <v>2039</v>
      </c>
      <c r="C1442" s="3"/>
      <c r="D1442" s="3"/>
      <c r="E1442" s="9" t="s">
        <v>280</v>
      </c>
      <c r="F1442" s="9" t="s">
        <v>280</v>
      </c>
      <c r="G1442" s="9" t="s">
        <v>280</v>
      </c>
      <c r="H1442" s="9" t="s">
        <v>280</v>
      </c>
      <c r="I1442" s="9">
        <v>0</v>
      </c>
      <c r="J1442" s="9" t="s">
        <v>280</v>
      </c>
      <c r="K1442" s="9">
        <v>148.30000000000018</v>
      </c>
      <c r="M1442" s="67">
        <f t="shared" si="26"/>
        <v>148.30000000000018</v>
      </c>
    </row>
    <row r="1443" spans="1:13" ht="15">
      <c r="A1443" s="28" t="s">
        <v>932</v>
      </c>
      <c r="B1443" s="63" t="s">
        <v>785</v>
      </c>
      <c r="E1443" s="9" t="s">
        <v>280</v>
      </c>
      <c r="F1443" s="9" t="s">
        <v>280</v>
      </c>
      <c r="G1443" s="9" t="s">
        <v>280</v>
      </c>
      <c r="H1443" s="9">
        <v>142.19999999999936</v>
      </c>
      <c r="I1443" s="9">
        <v>0</v>
      </c>
      <c r="J1443" s="9" t="s">
        <v>280</v>
      </c>
      <c r="K1443" s="9" t="s">
        <v>280</v>
      </c>
      <c r="L1443" s="69"/>
      <c r="M1443" s="67">
        <f t="shared" si="26"/>
        <v>142.19999999999936</v>
      </c>
    </row>
    <row r="1444" spans="1:13" ht="15">
      <c r="A1444" s="28" t="s">
        <v>933</v>
      </c>
      <c r="B1444" s="278" t="s">
        <v>2044</v>
      </c>
      <c r="C1444" s="3"/>
      <c r="D1444" s="3"/>
      <c r="E1444" s="9" t="s">
        <v>280</v>
      </c>
      <c r="F1444" s="9" t="s">
        <v>280</v>
      </c>
      <c r="G1444" s="9" t="s">
        <v>280</v>
      </c>
      <c r="H1444" s="9" t="s">
        <v>280</v>
      </c>
      <c r="I1444" s="9">
        <v>0</v>
      </c>
      <c r="J1444" s="9" t="s">
        <v>280</v>
      </c>
      <c r="K1444" s="9">
        <v>32.399999999998727</v>
      </c>
      <c r="M1444" s="67">
        <f t="shared" si="26"/>
        <v>32.399999999998727</v>
      </c>
    </row>
    <row r="1445" spans="1:13" ht="15">
      <c r="A1445" s="28" t="s">
        <v>934</v>
      </c>
      <c r="B1445" s="225" t="s">
        <v>1646</v>
      </c>
      <c r="C1445" s="3"/>
      <c r="D1445" s="3"/>
      <c r="E1445" s="9" t="s">
        <v>280</v>
      </c>
      <c r="F1445" s="9" t="s">
        <v>280</v>
      </c>
      <c r="G1445" s="9" t="s">
        <v>280</v>
      </c>
      <c r="H1445" s="9" t="s">
        <v>280</v>
      </c>
      <c r="I1445" s="9">
        <v>0</v>
      </c>
      <c r="J1445" s="9" t="s">
        <v>280</v>
      </c>
      <c r="K1445" s="9" t="s">
        <v>280</v>
      </c>
      <c r="L1445" s="69"/>
      <c r="M1445" s="67">
        <f t="shared" si="26"/>
        <v>0</v>
      </c>
    </row>
    <row r="1446" spans="1:13" ht="15">
      <c r="A1446" s="28" t="s">
        <v>935</v>
      </c>
      <c r="B1446" s="229" t="s">
        <v>1656</v>
      </c>
      <c r="C1446" s="3"/>
      <c r="D1446" s="3"/>
      <c r="E1446" s="9" t="s">
        <v>280</v>
      </c>
      <c r="F1446" s="9" t="s">
        <v>280</v>
      </c>
      <c r="G1446" s="9" t="s">
        <v>280</v>
      </c>
      <c r="H1446" s="9" t="s">
        <v>280</v>
      </c>
      <c r="I1446" s="9">
        <v>0</v>
      </c>
      <c r="J1446" s="9" t="s">
        <v>280</v>
      </c>
      <c r="K1446" s="9" t="s">
        <v>280</v>
      </c>
      <c r="L1446" s="69"/>
      <c r="M1446" s="67">
        <f t="shared" si="26"/>
        <v>0</v>
      </c>
    </row>
    <row r="1447" spans="1:13" ht="15">
      <c r="A1447" s="28" t="s">
        <v>936</v>
      </c>
      <c r="B1447" s="229" t="s">
        <v>1655</v>
      </c>
      <c r="C1447" s="3"/>
      <c r="D1447" s="3"/>
      <c r="E1447" s="9" t="s">
        <v>280</v>
      </c>
      <c r="F1447" s="9" t="s">
        <v>280</v>
      </c>
      <c r="G1447" s="9" t="s">
        <v>280</v>
      </c>
      <c r="H1447" s="9" t="s">
        <v>280</v>
      </c>
      <c r="I1447" s="9">
        <v>0</v>
      </c>
      <c r="J1447" s="9" t="s">
        <v>280</v>
      </c>
      <c r="K1447" s="9" t="s">
        <v>280</v>
      </c>
      <c r="L1447" s="69"/>
      <c r="M1447" s="67">
        <f t="shared" si="26"/>
        <v>0</v>
      </c>
    </row>
    <row r="1448" spans="1:13" ht="15">
      <c r="A1448" s="28" t="s">
        <v>937</v>
      </c>
      <c r="B1448" s="229" t="s">
        <v>1653</v>
      </c>
      <c r="C1448" s="3"/>
      <c r="D1448" s="3"/>
      <c r="E1448" s="9" t="s">
        <v>280</v>
      </c>
      <c r="F1448" s="9" t="s">
        <v>280</v>
      </c>
      <c r="G1448" s="9" t="s">
        <v>280</v>
      </c>
      <c r="H1448" s="9" t="s">
        <v>280</v>
      </c>
      <c r="I1448" s="9">
        <v>0</v>
      </c>
      <c r="J1448" s="9" t="s">
        <v>280</v>
      </c>
      <c r="K1448" s="9" t="s">
        <v>280</v>
      </c>
      <c r="L1448" s="69"/>
      <c r="M1448" s="67">
        <f t="shared" si="26"/>
        <v>0</v>
      </c>
    </row>
    <row r="1449" spans="1:13" ht="15">
      <c r="A1449" s="28" t="s">
        <v>938</v>
      </c>
      <c r="B1449" s="229" t="s">
        <v>1681</v>
      </c>
      <c r="C1449" s="3"/>
      <c r="D1449" s="3"/>
      <c r="E1449" s="9" t="s">
        <v>280</v>
      </c>
      <c r="F1449" s="9" t="s">
        <v>280</v>
      </c>
      <c r="G1449" s="9" t="s">
        <v>280</v>
      </c>
      <c r="H1449" s="9" t="s">
        <v>280</v>
      </c>
      <c r="I1449" s="9">
        <v>0</v>
      </c>
      <c r="J1449" s="9" t="s">
        <v>280</v>
      </c>
      <c r="K1449" s="9" t="s">
        <v>280</v>
      </c>
      <c r="L1449" s="69"/>
      <c r="M1449" s="67">
        <f t="shared" si="26"/>
        <v>0</v>
      </c>
    </row>
    <row r="1450" spans="1:13" ht="15">
      <c r="A1450" s="28" t="s">
        <v>2517</v>
      </c>
      <c r="B1450" s="229" t="s">
        <v>1663</v>
      </c>
      <c r="C1450" s="3"/>
      <c r="D1450" s="3"/>
      <c r="E1450" s="9" t="s">
        <v>280</v>
      </c>
      <c r="F1450" s="9" t="s">
        <v>280</v>
      </c>
      <c r="G1450" s="9" t="s">
        <v>280</v>
      </c>
      <c r="H1450" s="9" t="s">
        <v>280</v>
      </c>
      <c r="I1450" s="9">
        <v>0</v>
      </c>
      <c r="J1450" s="9" t="s">
        <v>280</v>
      </c>
      <c r="K1450" s="9" t="s">
        <v>280</v>
      </c>
      <c r="M1450" s="67">
        <f t="shared" si="26"/>
        <v>0</v>
      </c>
    </row>
    <row r="1451" spans="1:13" ht="15">
      <c r="A1451" s="28" t="s">
        <v>3346</v>
      </c>
      <c r="B1451" s="63" t="s">
        <v>3408</v>
      </c>
      <c r="C1451" s="3"/>
      <c r="D1451" s="3"/>
      <c r="E1451" s="9"/>
      <c r="F1451" s="9"/>
      <c r="G1451" s="9"/>
      <c r="H1451" s="9"/>
      <c r="I1451" s="9"/>
      <c r="J1451" s="9"/>
      <c r="K1451" s="9"/>
      <c r="M1451" s="67"/>
    </row>
    <row r="1452" spans="1:13" ht="15">
      <c r="A1452" s="28" t="s">
        <v>3347</v>
      </c>
      <c r="B1452" s="63" t="s">
        <v>3402</v>
      </c>
      <c r="C1452" s="3"/>
      <c r="D1452" s="3"/>
      <c r="E1452" s="9"/>
      <c r="F1452" s="9"/>
      <c r="G1452" s="9"/>
      <c r="H1452" s="9"/>
      <c r="I1452" s="9"/>
      <c r="J1452" s="9"/>
      <c r="K1452" s="9"/>
      <c r="M1452" s="67"/>
    </row>
    <row r="1453" spans="1:13" ht="15">
      <c r="A1453" s="28" t="s">
        <v>3348</v>
      </c>
      <c r="B1453" s="63" t="s">
        <v>3401</v>
      </c>
      <c r="C1453" s="3"/>
      <c r="D1453" s="3"/>
      <c r="E1453" s="9"/>
      <c r="F1453" s="9"/>
      <c r="G1453" s="9"/>
      <c r="H1453" s="9"/>
      <c r="I1453" s="9"/>
      <c r="J1453" s="9"/>
      <c r="K1453" s="9"/>
      <c r="M1453" s="67"/>
    </row>
    <row r="1454" spans="1:13" ht="15">
      <c r="A1454" s="28" t="s">
        <v>3349</v>
      </c>
      <c r="B1454" s="63" t="s">
        <v>3417</v>
      </c>
      <c r="C1454" s="3"/>
      <c r="D1454" s="3"/>
      <c r="E1454" s="9"/>
      <c r="F1454" s="9"/>
      <c r="G1454" s="9"/>
      <c r="H1454" s="9"/>
      <c r="I1454" s="9"/>
      <c r="J1454" s="9"/>
      <c r="K1454" s="9"/>
      <c r="M1454" s="67"/>
    </row>
    <row r="1455" spans="1:13" ht="15">
      <c r="A1455" s="28" t="s">
        <v>3350</v>
      </c>
      <c r="B1455" s="63" t="s">
        <v>3416</v>
      </c>
      <c r="C1455" s="3"/>
      <c r="D1455" s="3"/>
      <c r="E1455" s="9"/>
      <c r="F1455" s="9"/>
      <c r="G1455" s="9"/>
      <c r="H1455" s="9"/>
      <c r="I1455" s="9"/>
      <c r="J1455" s="9"/>
      <c r="K1455" s="9"/>
      <c r="M1455" s="67"/>
    </row>
    <row r="1456" spans="1:13" ht="15">
      <c r="A1456" s="28" t="s">
        <v>3351</v>
      </c>
      <c r="B1456" s="63" t="s">
        <v>3404</v>
      </c>
      <c r="C1456" s="3"/>
      <c r="D1456" s="3"/>
      <c r="E1456" s="9"/>
      <c r="F1456" s="9"/>
      <c r="G1456" s="9"/>
      <c r="H1456" s="9"/>
      <c r="I1456" s="9"/>
      <c r="J1456" s="9"/>
      <c r="K1456" s="9"/>
      <c r="M1456" s="67"/>
    </row>
    <row r="1457" spans="1:13" ht="15">
      <c r="A1457" s="28" t="s">
        <v>3352</v>
      </c>
      <c r="B1457" s="63" t="s">
        <v>3398</v>
      </c>
      <c r="C1457" s="3"/>
      <c r="D1457" s="3"/>
      <c r="E1457" s="9"/>
      <c r="F1457" s="9"/>
      <c r="G1457" s="9"/>
      <c r="H1457" s="9"/>
      <c r="I1457" s="9"/>
      <c r="J1457" s="9"/>
      <c r="K1457" s="9"/>
      <c r="M1457" s="67"/>
    </row>
    <row r="1458" spans="1:13" ht="15">
      <c r="A1458" s="28" t="s">
        <v>3353</v>
      </c>
      <c r="B1458" s="63" t="s">
        <v>3429</v>
      </c>
      <c r="C1458" s="3"/>
      <c r="D1458" s="3"/>
      <c r="E1458" s="9"/>
      <c r="F1458" s="9"/>
      <c r="G1458" s="9"/>
      <c r="H1458" s="9"/>
      <c r="I1458" s="9"/>
      <c r="J1458" s="9"/>
      <c r="K1458" s="9"/>
      <c r="M1458" s="67"/>
    </row>
    <row r="1459" spans="1:13" ht="15">
      <c r="A1459" s="28" t="s">
        <v>3354</v>
      </c>
      <c r="B1459" s="278" t="s">
        <v>3397</v>
      </c>
      <c r="C1459" s="3"/>
      <c r="D1459" s="3"/>
      <c r="E1459" s="9"/>
      <c r="F1459" s="9"/>
      <c r="G1459" s="9"/>
      <c r="H1459" s="9"/>
      <c r="I1459" s="9"/>
      <c r="J1459" s="9"/>
      <c r="K1459" s="9"/>
      <c r="M1459" s="67"/>
    </row>
    <row r="1460" spans="1:13" ht="15">
      <c r="A1460" s="28" t="s">
        <v>3355</v>
      </c>
      <c r="B1460" s="63" t="s">
        <v>3413</v>
      </c>
      <c r="C1460" s="3"/>
      <c r="D1460" s="3"/>
      <c r="E1460" s="9"/>
      <c r="F1460" s="9"/>
      <c r="G1460" s="9"/>
      <c r="H1460" s="9"/>
      <c r="I1460" s="9"/>
      <c r="J1460" s="9"/>
      <c r="K1460" s="9"/>
      <c r="M1460" s="67"/>
    </row>
    <row r="1461" spans="1:13" ht="15">
      <c r="A1461" s="28" t="s">
        <v>3356</v>
      </c>
      <c r="B1461" s="63" t="s">
        <v>3410</v>
      </c>
      <c r="C1461" s="3"/>
      <c r="D1461" s="3"/>
      <c r="E1461" s="9"/>
      <c r="F1461" s="9"/>
      <c r="G1461" s="9"/>
      <c r="H1461" s="9"/>
      <c r="I1461" s="9"/>
      <c r="J1461" s="9"/>
      <c r="K1461" s="9"/>
      <c r="M1461" s="67"/>
    </row>
    <row r="1462" spans="1:13" ht="15">
      <c r="A1462" s="28" t="s">
        <v>3357</v>
      </c>
      <c r="B1462" s="63" t="s">
        <v>3425</v>
      </c>
      <c r="C1462" s="3"/>
      <c r="D1462" s="3"/>
      <c r="E1462" s="9"/>
      <c r="F1462" s="9"/>
      <c r="G1462" s="9"/>
      <c r="H1462" s="9"/>
      <c r="I1462" s="9"/>
      <c r="J1462" s="9"/>
      <c r="K1462" s="9"/>
      <c r="M1462" s="67"/>
    </row>
    <row r="1463" spans="1:13" ht="15">
      <c r="A1463" s="28" t="s">
        <v>3358</v>
      </c>
      <c r="B1463" s="63" t="s">
        <v>180</v>
      </c>
      <c r="C1463" s="3"/>
      <c r="D1463" s="3"/>
      <c r="E1463" s="9"/>
      <c r="F1463" s="9"/>
      <c r="G1463" s="9"/>
      <c r="H1463" s="9"/>
      <c r="I1463" s="9"/>
      <c r="J1463" s="9"/>
      <c r="K1463" s="9"/>
      <c r="M1463" s="67"/>
    </row>
    <row r="1464" spans="1:13" ht="15">
      <c r="A1464" s="28" t="s">
        <v>3359</v>
      </c>
      <c r="B1464" s="63" t="s">
        <v>3426</v>
      </c>
      <c r="C1464" s="3"/>
      <c r="D1464" s="3"/>
      <c r="E1464" s="9"/>
      <c r="F1464" s="9"/>
      <c r="G1464" s="9"/>
      <c r="H1464" s="9"/>
      <c r="I1464" s="9"/>
      <c r="J1464" s="9"/>
      <c r="K1464" s="9"/>
      <c r="M1464" s="67"/>
    </row>
    <row r="1465" spans="1:13" ht="15">
      <c r="A1465" s="28" t="s">
        <v>3360</v>
      </c>
      <c r="B1465" s="63" t="s">
        <v>3405</v>
      </c>
      <c r="C1465" s="3"/>
      <c r="D1465" s="3"/>
      <c r="E1465" s="9"/>
      <c r="F1465" s="9"/>
      <c r="G1465" s="9"/>
      <c r="H1465" s="9"/>
      <c r="I1465" s="9"/>
      <c r="J1465" s="9"/>
      <c r="K1465" s="9"/>
      <c r="M1465" s="67"/>
    </row>
    <row r="1466" spans="1:13" ht="15">
      <c r="A1466" s="28" t="s">
        <v>3361</v>
      </c>
      <c r="B1466" s="63" t="s">
        <v>3399</v>
      </c>
      <c r="C1466" s="3"/>
      <c r="D1466" s="3"/>
      <c r="E1466" s="9"/>
      <c r="F1466" s="9"/>
      <c r="G1466" s="9"/>
      <c r="H1466" s="9"/>
      <c r="I1466" s="9"/>
      <c r="J1466" s="9"/>
      <c r="K1466" s="9"/>
      <c r="M1466" s="67"/>
    </row>
    <row r="1467" spans="1:13" ht="15">
      <c r="A1467" s="28" t="s">
        <v>3362</v>
      </c>
      <c r="B1467" s="63" t="s">
        <v>3406</v>
      </c>
      <c r="C1467" s="3"/>
      <c r="D1467" s="3"/>
      <c r="E1467" s="9"/>
      <c r="F1467" s="9"/>
      <c r="G1467" s="9"/>
      <c r="H1467" s="9"/>
      <c r="I1467" s="9"/>
      <c r="J1467" s="9"/>
      <c r="K1467" s="9"/>
      <c r="M1467" s="67"/>
    </row>
    <row r="1468" spans="1:13" ht="15">
      <c r="A1468" s="28" t="s">
        <v>3363</v>
      </c>
      <c r="B1468" s="63" t="s">
        <v>3403</v>
      </c>
      <c r="C1468" s="3"/>
      <c r="D1468" s="3"/>
      <c r="E1468" s="9"/>
      <c r="F1468" s="9"/>
      <c r="G1468" s="9"/>
      <c r="H1468" s="9"/>
      <c r="I1468" s="9"/>
      <c r="J1468" s="9"/>
      <c r="K1468" s="9"/>
      <c r="M1468" s="67"/>
    </row>
    <row r="1469" spans="1:13" ht="15">
      <c r="A1469" s="28" t="s">
        <v>3364</v>
      </c>
      <c r="B1469" s="63" t="s">
        <v>3414</v>
      </c>
      <c r="C1469" s="3"/>
      <c r="D1469" s="3"/>
      <c r="E1469" s="9"/>
      <c r="F1469" s="9"/>
      <c r="G1469" s="9"/>
      <c r="H1469" s="9"/>
      <c r="I1469" s="9"/>
      <c r="J1469" s="9"/>
      <c r="K1469" s="9"/>
      <c r="M1469" s="67"/>
    </row>
    <row r="1470" spans="1:13" ht="15">
      <c r="A1470" s="28" t="s">
        <v>3365</v>
      </c>
      <c r="B1470" s="63" t="s">
        <v>3409</v>
      </c>
      <c r="C1470" s="3"/>
      <c r="D1470" s="3"/>
      <c r="E1470" s="9"/>
      <c r="F1470" s="9"/>
      <c r="G1470" s="9"/>
      <c r="H1470" s="9"/>
      <c r="I1470" s="9"/>
      <c r="J1470" s="9"/>
      <c r="K1470" s="9"/>
      <c r="M1470" s="67"/>
    </row>
    <row r="1471" spans="1:13" ht="15">
      <c r="A1471" s="28" t="s">
        <v>3366</v>
      </c>
      <c r="B1471" s="278" t="s">
        <v>3396</v>
      </c>
      <c r="C1471" s="3"/>
      <c r="D1471" s="3"/>
      <c r="E1471" s="9"/>
      <c r="F1471" s="9"/>
      <c r="G1471" s="9"/>
      <c r="H1471" s="9"/>
      <c r="I1471" s="9"/>
      <c r="J1471" s="9"/>
      <c r="K1471" s="9"/>
      <c r="M1471" s="67"/>
    </row>
    <row r="1472" spans="1:13" ht="15">
      <c r="A1472" s="28" t="s">
        <v>3367</v>
      </c>
      <c r="B1472" s="63" t="s">
        <v>3411</v>
      </c>
      <c r="C1472" s="3"/>
      <c r="D1472" s="3"/>
      <c r="E1472" s="9"/>
      <c r="F1472" s="9"/>
      <c r="G1472" s="9"/>
      <c r="H1472" s="9"/>
      <c r="I1472" s="9"/>
      <c r="J1472" s="9"/>
      <c r="K1472" s="9"/>
      <c r="M1472" s="67"/>
    </row>
    <row r="1473" spans="1:23" ht="15">
      <c r="A1473" s="28" t="s">
        <v>3368</v>
      </c>
      <c r="B1473" s="63" t="s">
        <v>3430</v>
      </c>
      <c r="C1473" s="3"/>
      <c r="D1473" s="3"/>
      <c r="E1473" s="9"/>
      <c r="F1473" s="9"/>
      <c r="G1473" s="9"/>
      <c r="H1473" s="9"/>
      <c r="I1473" s="9"/>
      <c r="J1473" s="9"/>
      <c r="K1473" s="9"/>
      <c r="M1473" s="67"/>
    </row>
    <row r="1474" spans="1:23" ht="15">
      <c r="A1474" s="28" t="s">
        <v>3369</v>
      </c>
      <c r="B1474" s="63" t="s">
        <v>3400</v>
      </c>
      <c r="C1474" s="3"/>
      <c r="D1474" s="3"/>
      <c r="E1474" s="9"/>
      <c r="F1474" s="9"/>
      <c r="G1474" s="9"/>
      <c r="H1474" s="9"/>
      <c r="I1474" s="9"/>
      <c r="J1474" s="9"/>
      <c r="K1474" s="9"/>
      <c r="M1474" s="67"/>
    </row>
    <row r="1475" spans="1:23" ht="15">
      <c r="A1475" s="28" t="s">
        <v>4163</v>
      </c>
      <c r="B1475" s="63" t="s">
        <v>3407</v>
      </c>
      <c r="C1475" s="3"/>
      <c r="D1475" s="3"/>
      <c r="E1475" s="9"/>
      <c r="F1475" s="9"/>
      <c r="G1475" s="9"/>
      <c r="H1475" s="9"/>
      <c r="I1475" s="9"/>
      <c r="J1475" s="9"/>
      <c r="K1475" s="9"/>
      <c r="M1475" s="67"/>
    </row>
    <row r="1476" spans="1:23" ht="15">
      <c r="A1476" s="28" t="s">
        <v>4164</v>
      </c>
      <c r="B1476" s="63" t="s">
        <v>3428</v>
      </c>
      <c r="C1476" s="3"/>
      <c r="D1476" s="3"/>
      <c r="E1476" s="9"/>
      <c r="F1476" s="9"/>
      <c r="G1476" s="9"/>
      <c r="H1476" s="9"/>
      <c r="I1476" s="9"/>
      <c r="J1476" s="9"/>
      <c r="K1476" s="9"/>
      <c r="M1476" s="67"/>
    </row>
    <row r="1477" spans="1:23" ht="15">
      <c r="A1477" s="28" t="s">
        <v>4165</v>
      </c>
      <c r="B1477" s="63" t="s">
        <v>3412</v>
      </c>
      <c r="C1477" s="3"/>
      <c r="D1477" s="3"/>
      <c r="E1477" s="9"/>
      <c r="F1477" s="9"/>
      <c r="G1477" s="9"/>
      <c r="H1477" s="9"/>
      <c r="I1477" s="9"/>
      <c r="J1477" s="9"/>
      <c r="K1477" s="9"/>
      <c r="M1477" s="67"/>
    </row>
    <row r="1478" spans="1:23" ht="15">
      <c r="A1478" s="28"/>
      <c r="B1478" s="63"/>
      <c r="E1478" s="9"/>
      <c r="F1478" s="9"/>
      <c r="G1478" s="9"/>
      <c r="H1478" s="9"/>
      <c r="L1478" s="69"/>
      <c r="M1478" s="67"/>
    </row>
    <row r="1479" spans="1:23" ht="15">
      <c r="A1479" s="28"/>
      <c r="E1479" s="9"/>
      <c r="F1479" s="9"/>
      <c r="G1479" s="9"/>
      <c r="L1479" s="69"/>
      <c r="M1479" s="67"/>
    </row>
    <row r="1480" spans="1:23" ht="15">
      <c r="A1480" s="28"/>
      <c r="B1480" s="63"/>
      <c r="E1480" s="9"/>
      <c r="F1480" s="9"/>
      <c r="G1480" s="9"/>
      <c r="L1480" s="69"/>
      <c r="M1480" s="67"/>
    </row>
    <row r="1481" spans="1:23" ht="25.5">
      <c r="A1481" s="23" t="s">
        <v>191</v>
      </c>
      <c r="L1481" s="69"/>
    </row>
    <row r="1482" spans="1:23">
      <c r="L1482" s="69"/>
    </row>
    <row r="1483" spans="1:23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9"/>
      <c r="M1483" s="70" t="s">
        <v>40</v>
      </c>
    </row>
    <row r="1484" spans="1:23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M1484" s="67">
        <f t="shared" ref="M1484:M1515" si="27">SUM(E1484:K1484)</f>
        <v>2461.5000000000014</v>
      </c>
      <c r="O1484" t="s">
        <v>304</v>
      </c>
      <c r="R1484" s="216"/>
      <c r="S1484" s="278"/>
      <c r="T1484" s="63"/>
      <c r="U1484" s="349"/>
      <c r="V1484" s="63"/>
      <c r="W1484" s="63"/>
    </row>
    <row r="1485" spans="1:23" ht="15">
      <c r="A1485" s="28" t="s">
        <v>2</v>
      </c>
      <c r="B1485" s="63" t="s">
        <v>21</v>
      </c>
      <c r="E1485" s="214">
        <v>518.54999999999995</v>
      </c>
      <c r="F1485" s="217">
        <v>388.6</v>
      </c>
      <c r="G1485" s="9">
        <v>263.5</v>
      </c>
      <c r="H1485" s="9">
        <v>281.80000000000291</v>
      </c>
      <c r="I1485" s="9">
        <v>217</v>
      </c>
      <c r="J1485" s="9">
        <v>273.70000000000164</v>
      </c>
      <c r="K1485" s="212">
        <v>435.79999999999836</v>
      </c>
      <c r="M1485" s="67">
        <f t="shared" si="27"/>
        <v>2378.950000000003</v>
      </c>
      <c r="O1485" t="s">
        <v>2481</v>
      </c>
      <c r="R1485" s="3" t="s">
        <v>1776</v>
      </c>
      <c r="S1485" s="225"/>
      <c r="T1485" s="63"/>
      <c r="U1485" s="349"/>
      <c r="V1485" s="63"/>
      <c r="W1485" s="63"/>
    </row>
    <row r="1486" spans="1:23" ht="15">
      <c r="A1486" s="28" t="s">
        <v>3</v>
      </c>
      <c r="B1486" s="63" t="s">
        <v>27</v>
      </c>
      <c r="E1486" s="9">
        <v>304.10000000000002</v>
      </c>
      <c r="F1486" s="217">
        <v>355.65</v>
      </c>
      <c r="G1486" s="9">
        <v>249</v>
      </c>
      <c r="H1486" s="9">
        <v>305.69999999999891</v>
      </c>
      <c r="I1486" s="9">
        <v>221.19999999999891</v>
      </c>
      <c r="J1486" s="9">
        <v>293.79999999999836</v>
      </c>
      <c r="K1486" s="217">
        <v>423.69999999999891</v>
      </c>
      <c r="M1486" s="67">
        <f t="shared" si="27"/>
        <v>2153.1499999999951</v>
      </c>
      <c r="O1486" t="s">
        <v>316</v>
      </c>
      <c r="S1486" s="63"/>
      <c r="T1486" s="63"/>
      <c r="U1486" s="350"/>
      <c r="V1486" s="63"/>
      <c r="W1486" s="63"/>
    </row>
    <row r="1487" spans="1:23" ht="15">
      <c r="A1487" s="28" t="s">
        <v>5</v>
      </c>
      <c r="B1487" s="63" t="s">
        <v>37</v>
      </c>
      <c r="E1487" s="9">
        <v>251.5</v>
      </c>
      <c r="F1487" s="217">
        <v>439.35</v>
      </c>
      <c r="G1487" s="217">
        <v>436.4</v>
      </c>
      <c r="H1487" s="9">
        <v>354.90000000000146</v>
      </c>
      <c r="I1487" s="9">
        <v>294</v>
      </c>
      <c r="J1487" s="9">
        <v>190.50000000000273</v>
      </c>
      <c r="K1487" s="9">
        <v>168.19999999999982</v>
      </c>
      <c r="M1487" s="67">
        <f t="shared" si="27"/>
        <v>2134.850000000004</v>
      </c>
      <c r="O1487" t="s">
        <v>317</v>
      </c>
      <c r="S1487" s="278"/>
      <c r="T1487" s="63"/>
      <c r="U1487" s="349"/>
      <c r="V1487" s="63"/>
      <c r="W1487" s="63"/>
    </row>
    <row r="1488" spans="1:23" ht="15">
      <c r="A1488" s="28" t="s">
        <v>7</v>
      </c>
      <c r="B1488" s="63" t="s">
        <v>6</v>
      </c>
      <c r="E1488" s="217">
        <v>460.8</v>
      </c>
      <c r="F1488" s="9">
        <v>291.25</v>
      </c>
      <c r="G1488" s="217">
        <v>414.65</v>
      </c>
      <c r="H1488" s="217">
        <v>435.84999999999945</v>
      </c>
      <c r="I1488" s="9">
        <v>321.50000000000182</v>
      </c>
      <c r="J1488" s="9">
        <v>195.30000000000018</v>
      </c>
      <c r="K1488" s="9" t="s">
        <v>280</v>
      </c>
      <c r="M1488" s="67">
        <f t="shared" si="27"/>
        <v>2119.3500000000013</v>
      </c>
      <c r="O1488" t="s">
        <v>891</v>
      </c>
      <c r="S1488" s="225"/>
      <c r="T1488" s="63"/>
      <c r="U1488" s="349"/>
      <c r="V1488" s="63"/>
      <c r="W1488" s="63"/>
    </row>
    <row r="1489" spans="1:23" ht="15">
      <c r="A1489" s="28" t="s">
        <v>8</v>
      </c>
      <c r="B1489" s="63" t="s">
        <v>15</v>
      </c>
      <c r="E1489" s="9">
        <v>322.60000000000002</v>
      </c>
      <c r="F1489" s="212">
        <v>543.70000000000005</v>
      </c>
      <c r="G1489" s="217">
        <v>407.9</v>
      </c>
      <c r="H1489" s="9">
        <v>258.09999999999854</v>
      </c>
      <c r="I1489" s="9">
        <v>173.99999999999636</v>
      </c>
      <c r="J1489" s="9">
        <v>208.19999999999982</v>
      </c>
      <c r="K1489" s="9">
        <v>131.69999999999891</v>
      </c>
      <c r="M1489" s="67">
        <f t="shared" si="27"/>
        <v>2046.1999999999937</v>
      </c>
      <c r="O1489" t="s">
        <v>321</v>
      </c>
      <c r="S1489" s="225"/>
      <c r="T1489" s="63"/>
      <c r="U1489" s="349"/>
      <c r="V1489" s="63"/>
      <c r="W1489" s="63"/>
    </row>
    <row r="1490" spans="1:23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M1490" s="67">
        <f t="shared" si="27"/>
        <v>2006.9999999999986</v>
      </c>
      <c r="O1490" t="s">
        <v>331</v>
      </c>
      <c r="R1490" s="3" t="s">
        <v>1776</v>
      </c>
      <c r="S1490" s="278"/>
      <c r="T1490" s="63"/>
      <c r="U1490" s="349"/>
      <c r="V1490" s="63"/>
      <c r="W1490" s="63"/>
    </row>
    <row r="1491" spans="1:23" ht="15">
      <c r="A1491" s="28" t="s">
        <v>12</v>
      </c>
      <c r="B1491" s="63" t="s">
        <v>13</v>
      </c>
      <c r="E1491" s="217">
        <v>327.8</v>
      </c>
      <c r="F1491" s="9">
        <v>289.75</v>
      </c>
      <c r="G1491" s="9">
        <v>313.89999999999998</v>
      </c>
      <c r="H1491" s="217">
        <v>414.49999999999545</v>
      </c>
      <c r="I1491" s="9">
        <v>159.70000000000618</v>
      </c>
      <c r="J1491" s="9">
        <v>329.20000000000073</v>
      </c>
      <c r="K1491" s="9">
        <v>170.54999999999927</v>
      </c>
      <c r="M1491" s="67">
        <f t="shared" si="27"/>
        <v>2005.4000000000015</v>
      </c>
      <c r="O1491" t="s">
        <v>338</v>
      </c>
      <c r="S1491" s="278"/>
      <c r="T1491" s="63"/>
      <c r="U1491" s="349"/>
      <c r="V1491" s="63"/>
      <c r="W1491" s="63"/>
    </row>
    <row r="1492" spans="1:23" ht="15">
      <c r="A1492" s="28" t="s">
        <v>14</v>
      </c>
      <c r="B1492" s="63" t="s">
        <v>31</v>
      </c>
      <c r="E1492" s="213">
        <v>476.75</v>
      </c>
      <c r="F1492" s="9">
        <v>317.7</v>
      </c>
      <c r="G1492" s="9">
        <v>360.1</v>
      </c>
      <c r="H1492" s="9">
        <v>142.29999999999836</v>
      </c>
      <c r="I1492" s="9">
        <v>144.00000000000182</v>
      </c>
      <c r="J1492" s="9">
        <v>178.49999999999909</v>
      </c>
      <c r="K1492" s="9">
        <v>251.60000000000036</v>
      </c>
      <c r="M1492" s="67">
        <f t="shared" si="27"/>
        <v>1870.9499999999998</v>
      </c>
      <c r="O1492" t="s">
        <v>284</v>
      </c>
      <c r="S1492" s="278"/>
      <c r="T1492" s="63"/>
      <c r="U1492" s="349"/>
      <c r="V1492" s="63"/>
      <c r="W1492" s="63"/>
    </row>
    <row r="1493" spans="1:23" ht="15">
      <c r="A1493" s="28" t="s">
        <v>16</v>
      </c>
      <c r="B1493" s="63" t="s">
        <v>143</v>
      </c>
      <c r="E1493" s="9" t="s">
        <v>280</v>
      </c>
      <c r="F1493" s="214">
        <v>603.54999999999995</v>
      </c>
      <c r="G1493" s="217">
        <v>403.4</v>
      </c>
      <c r="H1493" s="9">
        <v>220.00000000000182</v>
      </c>
      <c r="I1493" s="9">
        <v>114.49999999999636</v>
      </c>
      <c r="J1493" s="9">
        <v>247.89999999999964</v>
      </c>
      <c r="K1493" s="9">
        <v>265.80000000000109</v>
      </c>
      <c r="M1493" s="67">
        <f t="shared" si="27"/>
        <v>1855.1499999999987</v>
      </c>
      <c r="O1493" t="s">
        <v>303</v>
      </c>
      <c r="R1493" s="3" t="s">
        <v>1776</v>
      </c>
      <c r="S1493" s="225"/>
      <c r="T1493" s="63"/>
      <c r="U1493" s="350"/>
      <c r="V1493" s="63"/>
      <c r="W1493" s="63"/>
    </row>
    <row r="1494" spans="1:23" ht="15">
      <c r="A1494" s="28" t="s">
        <v>18</v>
      </c>
      <c r="B1494" s="63" t="s">
        <v>758</v>
      </c>
      <c r="E1494" s="9" t="s">
        <v>280</v>
      </c>
      <c r="F1494" s="9" t="s">
        <v>280</v>
      </c>
      <c r="G1494" s="9" t="s">
        <v>280</v>
      </c>
      <c r="H1494" s="212">
        <v>544</v>
      </c>
      <c r="I1494" s="214">
        <v>518.99999999999818</v>
      </c>
      <c r="J1494" s="214">
        <v>545.00000000000091</v>
      </c>
      <c r="K1494" s="9">
        <v>209.70000000000073</v>
      </c>
      <c r="M1494" s="67">
        <f t="shared" si="27"/>
        <v>1817.6999999999998</v>
      </c>
      <c r="O1494" t="s">
        <v>1324</v>
      </c>
      <c r="R1494" s="216" t="s">
        <v>2484</v>
      </c>
      <c r="S1494" s="63"/>
      <c r="T1494" s="63"/>
      <c r="U1494" s="349"/>
      <c r="V1494" s="63"/>
      <c r="W1494" s="63"/>
    </row>
    <row r="1495" spans="1:23" ht="15">
      <c r="A1495" s="28" t="s">
        <v>20</v>
      </c>
      <c r="B1495" s="63" t="s">
        <v>33</v>
      </c>
      <c r="E1495" s="9">
        <v>302.3</v>
      </c>
      <c r="F1495" s="9">
        <v>272.75</v>
      </c>
      <c r="G1495" s="9">
        <v>374.7</v>
      </c>
      <c r="H1495" s="9">
        <v>278.5</v>
      </c>
      <c r="I1495" s="9">
        <v>181.99999999999636</v>
      </c>
      <c r="J1495" s="9">
        <v>171.40000000000055</v>
      </c>
      <c r="K1495" s="9">
        <v>190.69999999999982</v>
      </c>
      <c r="M1495" s="67">
        <f t="shared" si="27"/>
        <v>1772.3499999999967</v>
      </c>
      <c r="S1495" s="278"/>
      <c r="T1495" s="63"/>
      <c r="U1495" s="349"/>
      <c r="V1495" s="63"/>
      <c r="W1495" s="63"/>
    </row>
    <row r="1496" spans="1:23" ht="15">
      <c r="A1496" s="28" t="s">
        <v>22</v>
      </c>
      <c r="B1496" s="63" t="s">
        <v>23</v>
      </c>
      <c r="E1496" s="217">
        <v>331.5</v>
      </c>
      <c r="F1496" s="9">
        <v>157.5</v>
      </c>
      <c r="G1496" s="9">
        <v>383.1</v>
      </c>
      <c r="H1496" s="9">
        <v>107.89999999999964</v>
      </c>
      <c r="I1496" s="9">
        <v>185.40000000000146</v>
      </c>
      <c r="J1496" s="9">
        <v>245.39999999999873</v>
      </c>
      <c r="K1496" s="9">
        <v>360.90000000000055</v>
      </c>
      <c r="M1496" s="67">
        <f t="shared" si="27"/>
        <v>1771.7000000000003</v>
      </c>
      <c r="O1496" t="s">
        <v>290</v>
      </c>
      <c r="S1496" s="63"/>
      <c r="T1496" s="63"/>
      <c r="U1496" s="349"/>
      <c r="V1496" s="63"/>
      <c r="W1496" s="63"/>
    </row>
    <row r="1497" spans="1:23" ht="15">
      <c r="A1497" s="28" t="s">
        <v>24</v>
      </c>
      <c r="B1497" s="63" t="s">
        <v>25</v>
      </c>
      <c r="E1497" s="9">
        <v>319.89999999999998</v>
      </c>
      <c r="F1497" s="9">
        <v>237.75</v>
      </c>
      <c r="G1497" s="9">
        <v>347.6</v>
      </c>
      <c r="H1497" s="9">
        <v>47.199999999999818</v>
      </c>
      <c r="I1497" s="9">
        <v>115.49999999999818</v>
      </c>
      <c r="J1497" s="9">
        <v>189.39999999999873</v>
      </c>
      <c r="K1497" s="214">
        <v>457.89999999999964</v>
      </c>
      <c r="M1497" s="67">
        <f t="shared" si="27"/>
        <v>1715.2499999999964</v>
      </c>
      <c r="O1497" t="s">
        <v>283</v>
      </c>
      <c r="R1497" s="216" t="s">
        <v>1776</v>
      </c>
      <c r="S1497" s="278"/>
      <c r="T1497" s="63"/>
      <c r="U1497" s="350"/>
      <c r="V1497" s="63"/>
      <c r="W1497" s="63"/>
    </row>
    <row r="1498" spans="1:23" ht="15">
      <c r="A1498" s="28" t="s">
        <v>26</v>
      </c>
      <c r="B1498" s="63" t="s">
        <v>162</v>
      </c>
      <c r="E1498" s="9" t="s">
        <v>280</v>
      </c>
      <c r="F1498" s="9" t="s">
        <v>280</v>
      </c>
      <c r="G1498" s="9">
        <v>343.8</v>
      </c>
      <c r="H1498" s="213">
        <v>508.29999999999836</v>
      </c>
      <c r="I1498" s="9">
        <v>308.10000000000036</v>
      </c>
      <c r="J1498" s="9">
        <v>265.30000000000064</v>
      </c>
      <c r="K1498" s="9">
        <v>261.59999999999854</v>
      </c>
      <c r="M1498" s="67">
        <f t="shared" si="27"/>
        <v>1687.0999999999979</v>
      </c>
      <c r="O1498" t="s">
        <v>284</v>
      </c>
      <c r="S1498" s="63"/>
      <c r="T1498" s="63"/>
      <c r="U1498" s="349"/>
      <c r="V1498" s="63"/>
      <c r="W1498" s="63"/>
    </row>
    <row r="1499" spans="1:23" ht="15">
      <c r="A1499" s="28" t="s">
        <v>28</v>
      </c>
      <c r="B1499" s="63" t="s">
        <v>144</v>
      </c>
      <c r="E1499" s="9" t="s">
        <v>280</v>
      </c>
      <c r="F1499" s="217">
        <v>496.15</v>
      </c>
      <c r="G1499" s="9">
        <v>283.2</v>
      </c>
      <c r="H1499" s="9">
        <v>221.30000000000109</v>
      </c>
      <c r="I1499" s="9">
        <v>113.10000000000582</v>
      </c>
      <c r="J1499" s="9">
        <v>290.5</v>
      </c>
      <c r="K1499" s="9">
        <v>266.90000000000055</v>
      </c>
      <c r="M1499" s="67">
        <f t="shared" si="27"/>
        <v>1671.1500000000074</v>
      </c>
      <c r="O1499" t="s">
        <v>285</v>
      </c>
      <c r="S1499" s="278"/>
      <c r="T1499" s="63"/>
      <c r="U1499" s="350"/>
      <c r="V1499" s="63"/>
      <c r="W1499" s="63"/>
    </row>
    <row r="1500" spans="1:23" ht="15">
      <c r="A1500" s="28" t="s">
        <v>30</v>
      </c>
      <c r="B1500" s="63" t="s">
        <v>39</v>
      </c>
      <c r="E1500" s="217">
        <v>445.55</v>
      </c>
      <c r="F1500" s="9">
        <v>292.5</v>
      </c>
      <c r="G1500" s="9">
        <v>323.8</v>
      </c>
      <c r="H1500" s="9">
        <v>241.00000000000091</v>
      </c>
      <c r="I1500" s="9">
        <v>52.000000000003638</v>
      </c>
      <c r="J1500" s="9">
        <v>155.99999999999909</v>
      </c>
      <c r="K1500" s="9">
        <v>142.14999999999964</v>
      </c>
      <c r="M1500" s="67">
        <f t="shared" si="27"/>
        <v>1653.0000000000032</v>
      </c>
      <c r="O1500" t="s">
        <v>286</v>
      </c>
      <c r="S1500" s="63"/>
      <c r="T1500" s="63"/>
      <c r="U1500" s="349"/>
      <c r="V1500" s="63"/>
      <c r="W1500" s="63"/>
    </row>
    <row r="1501" spans="1:23" ht="15">
      <c r="A1501" s="28" t="s">
        <v>32</v>
      </c>
      <c r="B1501" s="63" t="s">
        <v>19</v>
      </c>
      <c r="E1501" s="217">
        <v>425.6</v>
      </c>
      <c r="F1501" s="217">
        <v>340.3</v>
      </c>
      <c r="G1501" s="9">
        <v>392.8</v>
      </c>
      <c r="H1501" s="9">
        <v>158.70000000000164</v>
      </c>
      <c r="I1501" s="9">
        <v>52.000000000001819</v>
      </c>
      <c r="J1501" s="9">
        <v>222</v>
      </c>
      <c r="K1501" s="9" t="s">
        <v>280</v>
      </c>
      <c r="M1501" s="67">
        <f t="shared" si="27"/>
        <v>1591.4000000000035</v>
      </c>
      <c r="O1501" t="s">
        <v>338</v>
      </c>
      <c r="S1501" s="278"/>
      <c r="T1501" s="63"/>
      <c r="U1501" s="349"/>
      <c r="V1501" s="63"/>
      <c r="W1501" s="63"/>
    </row>
    <row r="1502" spans="1:23" ht="15">
      <c r="A1502" s="28" t="s">
        <v>34</v>
      </c>
      <c r="B1502" s="63" t="s">
        <v>141</v>
      </c>
      <c r="E1502" s="9" t="s">
        <v>280</v>
      </c>
      <c r="F1502" s="9">
        <v>328.95</v>
      </c>
      <c r="G1502" s="9">
        <v>312.7</v>
      </c>
      <c r="H1502" s="9">
        <v>171.50000000000273</v>
      </c>
      <c r="I1502" s="9">
        <v>87.299999999995634</v>
      </c>
      <c r="J1502" s="9">
        <v>269.90000000000055</v>
      </c>
      <c r="K1502" s="217">
        <v>363.59999999999945</v>
      </c>
      <c r="M1502" s="67">
        <f t="shared" si="27"/>
        <v>1533.9499999999985</v>
      </c>
      <c r="O1502" t="s">
        <v>295</v>
      </c>
      <c r="S1502" s="278"/>
      <c r="T1502" s="63"/>
      <c r="U1502" s="349"/>
      <c r="V1502" s="63"/>
      <c r="W1502" s="63"/>
    </row>
    <row r="1503" spans="1:23" ht="15">
      <c r="A1503" s="28" t="s">
        <v>36</v>
      </c>
      <c r="B1503" s="63" t="s">
        <v>1</v>
      </c>
      <c r="E1503" s="9">
        <v>123</v>
      </c>
      <c r="F1503" s="9">
        <v>333</v>
      </c>
      <c r="G1503" s="9">
        <v>387</v>
      </c>
      <c r="H1503" s="9">
        <v>217.00000000000091</v>
      </c>
      <c r="I1503" s="9">
        <v>148.20000000000255</v>
      </c>
      <c r="J1503" s="9">
        <v>249.50000000000091</v>
      </c>
      <c r="K1503" s="9">
        <v>41.099999999999454</v>
      </c>
      <c r="M1503" s="67">
        <f t="shared" si="27"/>
        <v>1498.8000000000038</v>
      </c>
      <c r="S1503" s="278"/>
      <c r="T1503" s="63"/>
      <c r="U1503" s="350"/>
      <c r="V1503" s="63"/>
      <c r="W1503" s="63"/>
    </row>
    <row r="1504" spans="1:23" ht="15">
      <c r="A1504" s="28" t="s">
        <v>38</v>
      </c>
      <c r="B1504" s="63" t="s">
        <v>154</v>
      </c>
      <c r="E1504" s="9" t="s">
        <v>280</v>
      </c>
      <c r="F1504" s="9" t="s">
        <v>280</v>
      </c>
      <c r="G1504" s="217">
        <v>427.7</v>
      </c>
      <c r="H1504" s="217">
        <v>407.20000000000073</v>
      </c>
      <c r="I1504" s="9">
        <v>198.70000000000073</v>
      </c>
      <c r="J1504" s="9">
        <v>258.59999999999854</v>
      </c>
      <c r="K1504" s="9">
        <v>189.19999999999982</v>
      </c>
      <c r="M1504" s="67">
        <f t="shared" si="27"/>
        <v>1481.3999999999999</v>
      </c>
      <c r="O1504" t="s">
        <v>333</v>
      </c>
      <c r="S1504" s="225"/>
      <c r="T1504" s="63"/>
      <c r="U1504" s="349"/>
      <c r="V1504" s="63"/>
      <c r="W1504" s="63"/>
    </row>
    <row r="1505" spans="1:23" ht="15">
      <c r="A1505" s="28" t="s">
        <v>145</v>
      </c>
      <c r="B1505" s="63" t="s">
        <v>153</v>
      </c>
      <c r="E1505" s="9" t="s">
        <v>280</v>
      </c>
      <c r="F1505" s="9" t="s">
        <v>280</v>
      </c>
      <c r="G1505" s="212">
        <v>515.9</v>
      </c>
      <c r="H1505" s="9">
        <v>320.39999999999782</v>
      </c>
      <c r="I1505" s="9">
        <v>117.00000000000182</v>
      </c>
      <c r="J1505" s="9">
        <v>168</v>
      </c>
      <c r="K1505" s="9">
        <v>353.29999999999927</v>
      </c>
      <c r="M1505" s="67">
        <f t="shared" si="27"/>
        <v>1474.599999999999</v>
      </c>
      <c r="O1505" t="s">
        <v>302</v>
      </c>
      <c r="S1505" s="63"/>
      <c r="T1505" s="63"/>
      <c r="U1505" s="350"/>
      <c r="V1505" s="63"/>
      <c r="W1505" s="63"/>
    </row>
    <row r="1506" spans="1:23" ht="15">
      <c r="A1506" s="28" t="s">
        <v>146</v>
      </c>
      <c r="B1506" s="63" t="s">
        <v>142</v>
      </c>
      <c r="E1506" s="9" t="s">
        <v>280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M1506" s="67">
        <f t="shared" si="27"/>
        <v>1471.7499999999984</v>
      </c>
      <c r="O1506" t="s">
        <v>285</v>
      </c>
      <c r="S1506" s="278"/>
      <c r="T1506" s="63"/>
      <c r="U1506" s="349"/>
      <c r="V1506" s="63"/>
      <c r="W1506" s="63"/>
    </row>
    <row r="1507" spans="1:23" ht="15">
      <c r="A1507" s="28" t="s">
        <v>147</v>
      </c>
      <c r="B1507" s="63" t="s">
        <v>155</v>
      </c>
      <c r="E1507" s="9" t="s">
        <v>280</v>
      </c>
      <c r="F1507" s="9" t="s">
        <v>280</v>
      </c>
      <c r="G1507" s="213">
        <v>483.3</v>
      </c>
      <c r="H1507" s="9">
        <v>153.59999999999945</v>
      </c>
      <c r="I1507" s="9">
        <v>259</v>
      </c>
      <c r="J1507" s="9">
        <v>155.99999999999818</v>
      </c>
      <c r="K1507" s="9">
        <v>348.69999999999891</v>
      </c>
      <c r="M1507" s="67">
        <f t="shared" si="27"/>
        <v>1400.5999999999965</v>
      </c>
      <c r="O1507" t="s">
        <v>284</v>
      </c>
      <c r="S1507" s="63"/>
      <c r="T1507" s="63"/>
      <c r="U1507" s="349"/>
      <c r="V1507" s="63"/>
      <c r="W1507" s="63"/>
    </row>
    <row r="1508" spans="1:23" ht="15">
      <c r="A1508" s="28" t="s">
        <v>151</v>
      </c>
      <c r="B1508" s="63" t="s">
        <v>9</v>
      </c>
      <c r="E1508" s="9">
        <v>171.6</v>
      </c>
      <c r="F1508" s="9">
        <v>300.5</v>
      </c>
      <c r="G1508" s="9">
        <v>348.4</v>
      </c>
      <c r="H1508" s="9">
        <v>247.00000000000182</v>
      </c>
      <c r="I1508" s="9">
        <v>134</v>
      </c>
      <c r="J1508" s="9">
        <v>144.00000000000045</v>
      </c>
      <c r="K1508" s="9">
        <v>53.399999999999636</v>
      </c>
      <c r="M1508" s="67">
        <f t="shared" si="27"/>
        <v>1398.9000000000019</v>
      </c>
      <c r="S1508" s="278"/>
      <c r="T1508" s="63"/>
      <c r="U1508" s="349"/>
      <c r="V1508" s="63"/>
      <c r="W1508" s="63"/>
    </row>
    <row r="1509" spans="1:23" ht="15">
      <c r="A1509" s="28" t="s">
        <v>157</v>
      </c>
      <c r="B1509" s="63" t="s">
        <v>783</v>
      </c>
      <c r="E1509" s="9" t="s">
        <v>280</v>
      </c>
      <c r="F1509" s="9" t="s">
        <v>280</v>
      </c>
      <c r="G1509" s="9" t="s">
        <v>280</v>
      </c>
      <c r="H1509" s="9">
        <v>329.49999999999909</v>
      </c>
      <c r="I1509" s="212">
        <v>514.19999999999891</v>
      </c>
      <c r="J1509" s="9">
        <v>226.59999999999945</v>
      </c>
      <c r="K1509" s="9">
        <v>314.29999999999927</v>
      </c>
      <c r="M1509" s="67">
        <f t="shared" si="27"/>
        <v>1384.5999999999967</v>
      </c>
      <c r="O1509" t="s">
        <v>302</v>
      </c>
      <c r="S1509" s="63"/>
      <c r="T1509" s="63"/>
      <c r="U1509" s="349"/>
      <c r="V1509" s="63"/>
      <c r="W1509" s="63"/>
    </row>
    <row r="1510" spans="1:23" ht="15">
      <c r="A1510" s="28" t="s">
        <v>159</v>
      </c>
      <c r="B1510" s="63" t="s">
        <v>772</v>
      </c>
      <c r="E1510" s="9" t="s">
        <v>280</v>
      </c>
      <c r="F1510" s="9" t="s">
        <v>280</v>
      </c>
      <c r="G1510" s="9" t="s">
        <v>280</v>
      </c>
      <c r="H1510" s="9">
        <v>249.59999999999945</v>
      </c>
      <c r="I1510" s="217">
        <v>458.10000000000036</v>
      </c>
      <c r="J1510" s="217">
        <v>399.09999999999945</v>
      </c>
      <c r="K1510" s="9">
        <v>242.99999999999909</v>
      </c>
      <c r="M1510" s="67">
        <f t="shared" si="27"/>
        <v>1349.7999999999984</v>
      </c>
      <c r="O1510" t="s">
        <v>313</v>
      </c>
      <c r="S1510" s="278"/>
      <c r="T1510" s="63"/>
      <c r="U1510" s="349"/>
      <c r="V1510" s="63"/>
      <c r="W1510" s="63"/>
    </row>
    <row r="1511" spans="1:23" ht="15">
      <c r="A1511" s="28" t="s">
        <v>160</v>
      </c>
      <c r="B1511" s="63" t="s">
        <v>797</v>
      </c>
      <c r="E1511" s="9" t="s">
        <v>280</v>
      </c>
      <c r="F1511" s="9" t="s">
        <v>280</v>
      </c>
      <c r="G1511" s="9" t="s">
        <v>280</v>
      </c>
      <c r="H1511" s="9">
        <v>231.20000000000073</v>
      </c>
      <c r="I1511" s="213">
        <v>479.39999999999964</v>
      </c>
      <c r="J1511" s="212">
        <v>468.29999999999927</v>
      </c>
      <c r="K1511" s="9">
        <v>155.59999999999945</v>
      </c>
      <c r="M1511" s="67">
        <f t="shared" si="27"/>
        <v>1334.4999999999991</v>
      </c>
      <c r="O1511" t="s">
        <v>304</v>
      </c>
      <c r="S1511" s="278"/>
      <c r="T1511" s="63"/>
      <c r="U1511" s="349"/>
      <c r="V1511" s="63"/>
      <c r="W1511" s="63"/>
    </row>
    <row r="1512" spans="1:23" ht="15">
      <c r="A1512" s="28" t="s">
        <v>161</v>
      </c>
      <c r="B1512" s="63" t="s">
        <v>156</v>
      </c>
      <c r="E1512" s="9" t="s">
        <v>280</v>
      </c>
      <c r="F1512" s="9" t="s">
        <v>280</v>
      </c>
      <c r="G1512" s="9">
        <v>244.45</v>
      </c>
      <c r="H1512" s="217">
        <v>400.30000000000018</v>
      </c>
      <c r="I1512" s="9">
        <v>51.700000000000728</v>
      </c>
      <c r="J1512" s="217">
        <v>365.69999999999982</v>
      </c>
      <c r="K1512" s="9">
        <v>258.00000000000182</v>
      </c>
      <c r="M1512" s="67">
        <f t="shared" si="27"/>
        <v>1320.1500000000026</v>
      </c>
      <c r="O1512" t="s">
        <v>319</v>
      </c>
      <c r="S1512" s="278"/>
      <c r="T1512" s="63"/>
      <c r="U1512" s="349"/>
      <c r="V1512" s="63"/>
      <c r="W1512" s="63"/>
    </row>
    <row r="1513" spans="1:23" ht="15">
      <c r="A1513" s="28" t="s">
        <v>163</v>
      </c>
      <c r="B1513" s="225" t="s">
        <v>1667</v>
      </c>
      <c r="C1513" s="3"/>
      <c r="D1513" s="3"/>
      <c r="E1513" s="9" t="s">
        <v>280</v>
      </c>
      <c r="F1513" s="9" t="s">
        <v>280</v>
      </c>
      <c r="G1513" s="9" t="s">
        <v>280</v>
      </c>
      <c r="H1513" s="9" t="s">
        <v>280</v>
      </c>
      <c r="I1513" s="217">
        <v>453.99999999999454</v>
      </c>
      <c r="J1513" s="217">
        <v>415.20000000000073</v>
      </c>
      <c r="K1513" s="217">
        <v>372.50000000000091</v>
      </c>
      <c r="M1513" s="67">
        <f t="shared" si="27"/>
        <v>1241.6999999999962</v>
      </c>
      <c r="O1513" t="s">
        <v>2476</v>
      </c>
      <c r="S1513" s="63"/>
      <c r="T1513" s="63"/>
      <c r="U1513" s="349"/>
      <c r="V1513" s="63"/>
      <c r="W1513" s="63"/>
    </row>
    <row r="1514" spans="1:23" ht="15">
      <c r="A1514" s="28" t="s">
        <v>276</v>
      </c>
      <c r="B1514" s="63" t="s">
        <v>29</v>
      </c>
      <c r="E1514" s="9">
        <v>287.39999999999998</v>
      </c>
      <c r="F1514" s="9">
        <v>156.30000000000001</v>
      </c>
      <c r="G1514" s="9">
        <v>396</v>
      </c>
      <c r="H1514" s="9" t="s">
        <v>280</v>
      </c>
      <c r="I1514" s="9" t="s">
        <v>280</v>
      </c>
      <c r="J1514" s="217">
        <v>391.19999999999936</v>
      </c>
      <c r="K1514" s="9" t="s">
        <v>280</v>
      </c>
      <c r="M1514" s="67">
        <f t="shared" si="27"/>
        <v>1230.8999999999994</v>
      </c>
      <c r="O1514" t="s">
        <v>294</v>
      </c>
      <c r="S1514" s="63"/>
      <c r="T1514" s="63"/>
      <c r="U1514" s="349"/>
      <c r="V1514" s="63"/>
      <c r="W1514" s="63"/>
    </row>
    <row r="1515" spans="1:23" ht="15">
      <c r="A1515" s="28" t="s">
        <v>277</v>
      </c>
      <c r="B1515" s="63" t="s">
        <v>35</v>
      </c>
      <c r="E1515" s="64" t="s">
        <v>281</v>
      </c>
      <c r="F1515" s="9">
        <v>243.35</v>
      </c>
      <c r="G1515" s="9">
        <v>277.5</v>
      </c>
      <c r="H1515" s="9">
        <v>237.39999999999964</v>
      </c>
      <c r="I1515" s="217">
        <v>422.30000000000109</v>
      </c>
      <c r="J1515" s="9" t="s">
        <v>280</v>
      </c>
      <c r="K1515" s="9" t="s">
        <v>280</v>
      </c>
      <c r="L1515" s="69"/>
      <c r="M1515" s="67">
        <f t="shared" si="27"/>
        <v>1180.5500000000006</v>
      </c>
      <c r="O1515" t="s">
        <v>289</v>
      </c>
      <c r="S1515" s="225"/>
      <c r="T1515" s="63"/>
      <c r="U1515" s="349"/>
      <c r="V1515" s="63"/>
      <c r="W1515" s="63"/>
    </row>
    <row r="1516" spans="1:23" ht="15">
      <c r="A1516" s="28" t="s">
        <v>278</v>
      </c>
      <c r="B1516" s="63" t="s">
        <v>4</v>
      </c>
      <c r="E1516" s="9">
        <v>90</v>
      </c>
      <c r="F1516" s="9">
        <v>74.2</v>
      </c>
      <c r="G1516" s="9">
        <v>375.2</v>
      </c>
      <c r="H1516" s="217">
        <v>412.5</v>
      </c>
      <c r="I1516" s="9">
        <v>184.5</v>
      </c>
      <c r="J1516" s="9" t="s">
        <v>280</v>
      </c>
      <c r="K1516" s="9" t="s">
        <v>280</v>
      </c>
      <c r="L1516" s="69"/>
      <c r="M1516" s="67">
        <f t="shared" ref="M1516:M1547" si="28">SUM(E1516:K1516)</f>
        <v>1136.4000000000001</v>
      </c>
      <c r="O1516" t="s">
        <v>294</v>
      </c>
      <c r="S1516" s="63"/>
      <c r="T1516" s="63"/>
      <c r="U1516" s="349"/>
      <c r="V1516" s="63"/>
      <c r="W1516" s="63"/>
    </row>
    <row r="1517" spans="1:23" ht="15">
      <c r="A1517" s="28" t="s">
        <v>279</v>
      </c>
      <c r="B1517" s="63" t="s">
        <v>764</v>
      </c>
      <c r="E1517" s="9" t="s">
        <v>280</v>
      </c>
      <c r="F1517" s="9" t="s">
        <v>280</v>
      </c>
      <c r="G1517" s="9" t="s">
        <v>280</v>
      </c>
      <c r="H1517" s="9">
        <v>259.50000000000182</v>
      </c>
      <c r="I1517" s="9">
        <v>302.49999999999818</v>
      </c>
      <c r="J1517" s="9">
        <v>274.29999999999836</v>
      </c>
      <c r="K1517" s="9">
        <v>261.699999999998</v>
      </c>
      <c r="M1517" s="67">
        <f t="shared" si="28"/>
        <v>1097.9999999999964</v>
      </c>
      <c r="S1517" s="278"/>
      <c r="T1517" s="63"/>
      <c r="U1517" s="349"/>
      <c r="V1517" s="63"/>
      <c r="W1517" s="63"/>
    </row>
    <row r="1518" spans="1:23" ht="15">
      <c r="A1518" s="28" t="s">
        <v>736</v>
      </c>
      <c r="B1518" s="229" t="s">
        <v>1666</v>
      </c>
      <c r="C1518" s="3"/>
      <c r="D1518" s="3"/>
      <c r="E1518" s="9" t="s">
        <v>280</v>
      </c>
      <c r="F1518" s="9" t="s">
        <v>280</v>
      </c>
      <c r="G1518" s="9" t="s">
        <v>280</v>
      </c>
      <c r="H1518" s="9" t="s">
        <v>280</v>
      </c>
      <c r="I1518" s="217">
        <v>465.49999999999818</v>
      </c>
      <c r="J1518" s="217">
        <v>399.30000000000291</v>
      </c>
      <c r="K1518" s="9">
        <v>232.09999999999854</v>
      </c>
      <c r="M1518" s="67">
        <f t="shared" si="28"/>
        <v>1096.8999999999996</v>
      </c>
      <c r="O1518" t="s">
        <v>305</v>
      </c>
      <c r="S1518" s="63"/>
      <c r="T1518" s="63"/>
      <c r="U1518" s="349"/>
      <c r="V1518" s="63"/>
      <c r="W1518" s="63"/>
    </row>
    <row r="1519" spans="1:23" ht="15">
      <c r="A1519" s="28" t="s">
        <v>737</v>
      </c>
      <c r="B1519" s="63" t="s">
        <v>791</v>
      </c>
      <c r="E1519" s="9" t="s">
        <v>280</v>
      </c>
      <c r="F1519" s="9" t="s">
        <v>280</v>
      </c>
      <c r="G1519" s="9" t="s">
        <v>280</v>
      </c>
      <c r="H1519" s="9">
        <v>220.49999999999818</v>
      </c>
      <c r="I1519" s="9">
        <v>286.80000000000291</v>
      </c>
      <c r="J1519" s="9">
        <v>303.89999999999964</v>
      </c>
      <c r="K1519" s="9">
        <v>233.49999999999909</v>
      </c>
      <c r="M1519" s="67">
        <f t="shared" si="28"/>
        <v>1044.6999999999998</v>
      </c>
      <c r="S1519" s="28"/>
      <c r="T1519" s="63"/>
      <c r="U1519" s="350"/>
      <c r="V1519" s="63"/>
      <c r="W1519" s="63"/>
    </row>
    <row r="1520" spans="1:23" ht="15">
      <c r="A1520" s="28" t="s">
        <v>738</v>
      </c>
      <c r="B1520" s="63" t="s">
        <v>789</v>
      </c>
      <c r="E1520" s="9" t="s">
        <v>280</v>
      </c>
      <c r="F1520" s="9" t="s">
        <v>280</v>
      </c>
      <c r="G1520" s="9" t="s">
        <v>280</v>
      </c>
      <c r="H1520" s="9">
        <v>397.30000000000018</v>
      </c>
      <c r="I1520" s="9">
        <v>100</v>
      </c>
      <c r="J1520" s="9">
        <v>305.70000000000073</v>
      </c>
      <c r="K1520" s="9">
        <v>226.50000000000273</v>
      </c>
      <c r="M1520" s="67">
        <f t="shared" si="28"/>
        <v>1029.5000000000036</v>
      </c>
      <c r="S1520" s="63"/>
      <c r="T1520" s="63"/>
      <c r="U1520" s="349"/>
      <c r="V1520" s="63"/>
      <c r="W1520" s="63"/>
    </row>
    <row r="1521" spans="1:23" ht="15">
      <c r="A1521" s="28" t="s">
        <v>740</v>
      </c>
      <c r="B1521" s="63" t="s">
        <v>779</v>
      </c>
      <c r="E1521" s="9" t="s">
        <v>280</v>
      </c>
      <c r="F1521" s="9" t="s">
        <v>280</v>
      </c>
      <c r="G1521" s="9" t="s">
        <v>280</v>
      </c>
      <c r="H1521" s="9">
        <v>294.40000000000055</v>
      </c>
      <c r="I1521" s="9">
        <v>269.49999999999636</v>
      </c>
      <c r="J1521" s="9">
        <v>180.00000000000091</v>
      </c>
      <c r="K1521" s="9">
        <v>257.99999999999909</v>
      </c>
      <c r="M1521" s="67">
        <f t="shared" si="28"/>
        <v>1001.8999999999969</v>
      </c>
      <c r="S1521" s="278"/>
      <c r="T1521" s="63"/>
      <c r="U1521" s="350"/>
      <c r="V1521" s="63"/>
      <c r="W1521" s="63"/>
    </row>
    <row r="1522" spans="1:23" ht="15">
      <c r="A1522" s="28" t="s">
        <v>746</v>
      </c>
      <c r="B1522" s="63" t="s">
        <v>745</v>
      </c>
      <c r="E1522" s="9" t="s">
        <v>280</v>
      </c>
      <c r="F1522" s="9" t="s">
        <v>280</v>
      </c>
      <c r="G1522" s="9" t="s">
        <v>280</v>
      </c>
      <c r="H1522" s="214">
        <v>544.199999999998</v>
      </c>
      <c r="I1522" s="217">
        <v>451.10000000000036</v>
      </c>
      <c r="J1522" s="9" t="s">
        <v>280</v>
      </c>
      <c r="K1522" s="9" t="s">
        <v>280</v>
      </c>
      <c r="L1522" s="69"/>
      <c r="M1522" s="67">
        <f t="shared" si="28"/>
        <v>995.29999999999836</v>
      </c>
      <c r="O1522" t="s">
        <v>371</v>
      </c>
      <c r="R1522" s="3" t="s">
        <v>1776</v>
      </c>
      <c r="S1522" s="278"/>
      <c r="T1522" s="63"/>
      <c r="U1522" s="350"/>
      <c r="V1522" s="63"/>
      <c r="W1522" s="63"/>
    </row>
    <row r="1523" spans="1:23" ht="15">
      <c r="A1523" s="28" t="s">
        <v>748</v>
      </c>
      <c r="B1523" s="63" t="s">
        <v>801</v>
      </c>
      <c r="E1523" s="9" t="s">
        <v>280</v>
      </c>
      <c r="F1523" s="9" t="s">
        <v>280</v>
      </c>
      <c r="G1523" s="9" t="s">
        <v>280</v>
      </c>
      <c r="H1523" s="9">
        <v>273.79999999999836</v>
      </c>
      <c r="I1523" s="9">
        <v>248.00000000000182</v>
      </c>
      <c r="J1523" s="9">
        <v>280.89999999999873</v>
      </c>
      <c r="K1523" s="9">
        <v>179.09999999999854</v>
      </c>
      <c r="M1523" s="67">
        <f t="shared" si="28"/>
        <v>981.79999999999745</v>
      </c>
      <c r="S1523" s="225"/>
      <c r="T1523" s="63"/>
      <c r="U1523" s="350"/>
      <c r="V1523" s="63"/>
      <c r="W1523" s="63"/>
    </row>
    <row r="1524" spans="1:23" ht="15">
      <c r="A1524" s="28" t="s">
        <v>751</v>
      </c>
      <c r="B1524" s="63" t="s">
        <v>747</v>
      </c>
      <c r="E1524" s="9" t="s">
        <v>280</v>
      </c>
      <c r="F1524" s="9" t="s">
        <v>280</v>
      </c>
      <c r="G1524" s="9" t="s">
        <v>280</v>
      </c>
      <c r="H1524" s="9">
        <v>215.60000000000218</v>
      </c>
      <c r="I1524" s="9">
        <v>140.09999999999673</v>
      </c>
      <c r="J1524" s="217">
        <v>382.79999999999745</v>
      </c>
      <c r="K1524" s="9">
        <v>229.29999999999927</v>
      </c>
      <c r="M1524" s="67">
        <f t="shared" si="28"/>
        <v>967.79999999999563</v>
      </c>
      <c r="O1524" t="s">
        <v>289</v>
      </c>
      <c r="S1524" s="63"/>
      <c r="T1524" s="63"/>
      <c r="U1524" s="350"/>
      <c r="V1524" s="63"/>
      <c r="W1524" s="63"/>
    </row>
    <row r="1525" spans="1:23" ht="15">
      <c r="A1525" s="28" t="s">
        <v>752</v>
      </c>
      <c r="B1525" s="63" t="s">
        <v>763</v>
      </c>
      <c r="E1525" s="9" t="s">
        <v>280</v>
      </c>
      <c r="F1525" s="9" t="s">
        <v>280</v>
      </c>
      <c r="G1525" s="9" t="s">
        <v>280</v>
      </c>
      <c r="H1525" s="9">
        <v>228.45000000000164</v>
      </c>
      <c r="I1525" s="9">
        <v>115.10000000000036</v>
      </c>
      <c r="J1525" s="9">
        <v>267.09999999999945</v>
      </c>
      <c r="K1525" s="9">
        <v>350.99999999999818</v>
      </c>
      <c r="M1525" s="67">
        <f t="shared" si="28"/>
        <v>961.64999999999964</v>
      </c>
      <c r="S1525" s="63"/>
      <c r="T1525" s="63"/>
      <c r="U1525" s="349"/>
      <c r="V1525" s="63"/>
      <c r="W1525" s="63"/>
    </row>
    <row r="1526" spans="1:23" ht="15">
      <c r="A1526" s="28" t="s">
        <v>755</v>
      </c>
      <c r="B1526" s="28" t="s">
        <v>735</v>
      </c>
      <c r="E1526" s="9" t="s">
        <v>280</v>
      </c>
      <c r="F1526" s="9" t="s">
        <v>280</v>
      </c>
      <c r="G1526" s="9" t="s">
        <v>280</v>
      </c>
      <c r="H1526" s="9">
        <v>238.10000000000127</v>
      </c>
      <c r="I1526" s="9">
        <v>262.50000000000364</v>
      </c>
      <c r="J1526" s="9">
        <v>197.400000000001</v>
      </c>
      <c r="K1526" s="9">
        <v>259.79999999999836</v>
      </c>
      <c r="M1526" s="67">
        <f t="shared" si="28"/>
        <v>957.80000000000427</v>
      </c>
      <c r="S1526" s="278"/>
      <c r="T1526" s="63"/>
      <c r="U1526" s="349"/>
      <c r="V1526" s="63"/>
      <c r="W1526" s="63"/>
    </row>
    <row r="1527" spans="1:23" ht="15">
      <c r="A1527" s="28" t="s">
        <v>757</v>
      </c>
      <c r="B1527" s="63" t="s">
        <v>754</v>
      </c>
      <c r="E1527" s="9" t="s">
        <v>280</v>
      </c>
      <c r="F1527" s="9" t="s">
        <v>280</v>
      </c>
      <c r="G1527" s="9" t="s">
        <v>280</v>
      </c>
      <c r="H1527" s="9">
        <v>223.40000000000055</v>
      </c>
      <c r="I1527" s="9">
        <v>177.30000000000291</v>
      </c>
      <c r="J1527" s="9">
        <v>260.00000000000182</v>
      </c>
      <c r="K1527" s="9">
        <v>295.99999999999909</v>
      </c>
      <c r="M1527" s="67">
        <f t="shared" si="28"/>
        <v>956.70000000000437</v>
      </c>
      <c r="S1527" s="278"/>
      <c r="T1527" s="63"/>
      <c r="U1527" s="350"/>
      <c r="V1527" s="63"/>
      <c r="W1527" s="63"/>
    </row>
    <row r="1528" spans="1:23" ht="15">
      <c r="A1528" s="28" t="s">
        <v>762</v>
      </c>
      <c r="B1528" s="63" t="s">
        <v>158</v>
      </c>
      <c r="E1528" s="9" t="s">
        <v>280</v>
      </c>
      <c r="F1528" s="9" t="s">
        <v>280</v>
      </c>
      <c r="G1528" s="217">
        <v>437.4</v>
      </c>
      <c r="H1528" s="9">
        <v>233.20000000000073</v>
      </c>
      <c r="I1528" s="9">
        <v>285.70000000000073</v>
      </c>
      <c r="J1528" s="9" t="s">
        <v>280</v>
      </c>
      <c r="K1528" s="9" t="s">
        <v>280</v>
      </c>
      <c r="L1528" s="69"/>
      <c r="M1528" s="67">
        <f t="shared" si="28"/>
        <v>956.30000000000143</v>
      </c>
      <c r="O1528" t="s">
        <v>286</v>
      </c>
      <c r="S1528" s="225"/>
      <c r="T1528" s="63"/>
      <c r="U1528" s="349"/>
      <c r="V1528" s="63"/>
      <c r="W1528" s="63"/>
    </row>
    <row r="1529" spans="1:23" ht="15">
      <c r="A1529" s="28" t="s">
        <v>766</v>
      </c>
      <c r="B1529" s="63" t="s">
        <v>750</v>
      </c>
      <c r="E1529" s="9" t="s">
        <v>280</v>
      </c>
      <c r="F1529" s="9" t="s">
        <v>280</v>
      </c>
      <c r="G1529" s="9" t="s">
        <v>280</v>
      </c>
      <c r="H1529" s="9">
        <v>170.80000000000109</v>
      </c>
      <c r="I1529" s="9">
        <v>253.50000000000182</v>
      </c>
      <c r="J1529" s="9">
        <v>171.39999999999873</v>
      </c>
      <c r="K1529" s="9">
        <v>351.99999999999818</v>
      </c>
      <c r="M1529" s="67">
        <f t="shared" si="28"/>
        <v>947.69999999999982</v>
      </c>
      <c r="S1529" s="225"/>
      <c r="T1529" s="63"/>
      <c r="U1529" s="349"/>
      <c r="V1529" s="63"/>
      <c r="W1529" s="63"/>
    </row>
    <row r="1530" spans="1:23" ht="15">
      <c r="A1530" s="28" t="s">
        <v>767</v>
      </c>
      <c r="B1530" s="28" t="s">
        <v>729</v>
      </c>
      <c r="E1530" s="9" t="s">
        <v>280</v>
      </c>
      <c r="F1530" s="9" t="s">
        <v>280</v>
      </c>
      <c r="G1530" s="9" t="s">
        <v>280</v>
      </c>
      <c r="H1530" s="9">
        <v>128.5</v>
      </c>
      <c r="I1530" s="9">
        <v>204.30000000000109</v>
      </c>
      <c r="J1530" s="9">
        <v>300.69999999999982</v>
      </c>
      <c r="K1530" s="9">
        <v>306.55000000000018</v>
      </c>
      <c r="M1530" s="67">
        <f t="shared" si="28"/>
        <v>940.05000000000109</v>
      </c>
      <c r="S1530" s="225"/>
      <c r="T1530" s="63"/>
      <c r="U1530" s="349"/>
      <c r="V1530" s="63"/>
      <c r="W1530" s="63"/>
    </row>
    <row r="1531" spans="1:23" ht="15">
      <c r="A1531" s="28" t="s">
        <v>768</v>
      </c>
      <c r="B1531" s="63" t="s">
        <v>784</v>
      </c>
      <c r="E1531" s="9" t="s">
        <v>280</v>
      </c>
      <c r="F1531" s="9" t="s">
        <v>280</v>
      </c>
      <c r="G1531" s="9" t="s">
        <v>280</v>
      </c>
      <c r="H1531" s="9">
        <v>193.29999999999927</v>
      </c>
      <c r="I1531" s="9">
        <v>114.29999999999927</v>
      </c>
      <c r="J1531" s="9">
        <v>253.50000000000091</v>
      </c>
      <c r="K1531" s="9">
        <v>350.80000000000018</v>
      </c>
      <c r="M1531" s="67">
        <f t="shared" si="28"/>
        <v>911.89999999999964</v>
      </c>
      <c r="S1531" s="278"/>
      <c r="T1531" s="63"/>
      <c r="U1531" s="350"/>
      <c r="V1531" s="63"/>
      <c r="W1531" s="63"/>
    </row>
    <row r="1532" spans="1:23" ht="15">
      <c r="A1532" s="28" t="s">
        <v>774</v>
      </c>
      <c r="B1532" s="229" t="s">
        <v>1661</v>
      </c>
      <c r="C1532" s="3"/>
      <c r="D1532" s="3"/>
      <c r="E1532" s="9" t="s">
        <v>280</v>
      </c>
      <c r="F1532" s="9" t="s">
        <v>280</v>
      </c>
      <c r="G1532" s="9" t="s">
        <v>280</v>
      </c>
      <c r="H1532" s="9" t="s">
        <v>280</v>
      </c>
      <c r="I1532" s="217">
        <v>337.80000000000109</v>
      </c>
      <c r="J1532" s="9">
        <v>169.29999999999927</v>
      </c>
      <c r="K1532" s="217">
        <v>392.10000000000218</v>
      </c>
      <c r="M1532" s="67">
        <f t="shared" si="28"/>
        <v>899.20000000000255</v>
      </c>
      <c r="O1532" t="s">
        <v>343</v>
      </c>
      <c r="S1532" s="63"/>
      <c r="T1532" s="63"/>
      <c r="U1532" s="349"/>
      <c r="V1532" s="63"/>
      <c r="W1532" s="63"/>
    </row>
    <row r="1533" spans="1:23" ht="15">
      <c r="A1533" s="28" t="s">
        <v>782</v>
      </c>
      <c r="B1533" s="63" t="s">
        <v>756</v>
      </c>
      <c r="E1533" s="9" t="s">
        <v>280</v>
      </c>
      <c r="F1533" s="9" t="s">
        <v>280</v>
      </c>
      <c r="G1533" s="9" t="s">
        <v>280</v>
      </c>
      <c r="H1533" s="217">
        <v>409.60000000000218</v>
      </c>
      <c r="I1533" s="9">
        <v>123.49999999999454</v>
      </c>
      <c r="J1533" s="9">
        <v>171.90000000000055</v>
      </c>
      <c r="K1533" s="9">
        <v>185.79999999999927</v>
      </c>
      <c r="M1533" s="67">
        <f t="shared" si="28"/>
        <v>890.79999999999654</v>
      </c>
      <c r="O1533" t="s">
        <v>289</v>
      </c>
      <c r="S1533" s="278"/>
      <c r="T1533" s="63"/>
      <c r="U1533" s="349"/>
      <c r="V1533" s="63"/>
      <c r="W1533" s="63"/>
    </row>
    <row r="1534" spans="1:23" ht="15">
      <c r="A1534" s="28" t="s">
        <v>786</v>
      </c>
      <c r="B1534" s="63" t="s">
        <v>749</v>
      </c>
      <c r="E1534" s="9" t="s">
        <v>280</v>
      </c>
      <c r="F1534" s="9" t="s">
        <v>280</v>
      </c>
      <c r="G1534" s="9" t="s">
        <v>280</v>
      </c>
      <c r="H1534" s="9">
        <v>295.60000000000036</v>
      </c>
      <c r="I1534" s="64" t="s">
        <v>281</v>
      </c>
      <c r="J1534" s="9">
        <v>344.60000000000036</v>
      </c>
      <c r="K1534" s="9">
        <v>230.39999999999873</v>
      </c>
      <c r="M1534" s="67">
        <f t="shared" si="28"/>
        <v>870.59999999999945</v>
      </c>
      <c r="S1534" s="63"/>
      <c r="T1534" s="63"/>
      <c r="U1534" s="350"/>
      <c r="V1534" s="63"/>
      <c r="W1534" s="63"/>
    </row>
    <row r="1535" spans="1:23" ht="15">
      <c r="A1535" s="28" t="s">
        <v>787</v>
      </c>
      <c r="B1535" s="63" t="s">
        <v>739</v>
      </c>
      <c r="E1535" s="9" t="s">
        <v>280</v>
      </c>
      <c r="F1535" s="9" t="s">
        <v>280</v>
      </c>
      <c r="G1535" s="9" t="s">
        <v>280</v>
      </c>
      <c r="H1535" s="9">
        <v>290.60000000000309</v>
      </c>
      <c r="I1535" s="9">
        <v>81.600000000004002</v>
      </c>
      <c r="J1535" s="9">
        <v>225.30000000000018</v>
      </c>
      <c r="K1535" s="9">
        <v>216.60000000000127</v>
      </c>
      <c r="M1535" s="67">
        <f t="shared" si="28"/>
        <v>814.10000000000855</v>
      </c>
      <c r="S1535" s="63"/>
      <c r="T1535" s="63"/>
      <c r="U1535" s="349"/>
      <c r="V1535" s="63"/>
      <c r="W1535" s="63"/>
    </row>
    <row r="1536" spans="1:23" ht="15">
      <c r="A1536" s="28" t="s">
        <v>788</v>
      </c>
      <c r="B1536" s="278" t="s">
        <v>2024</v>
      </c>
      <c r="C1536" s="3"/>
      <c r="D1536" s="3"/>
      <c r="E1536" s="9" t="s">
        <v>280</v>
      </c>
      <c r="F1536" s="9" t="s">
        <v>280</v>
      </c>
      <c r="G1536" s="9" t="s">
        <v>280</v>
      </c>
      <c r="H1536" s="9" t="s">
        <v>280</v>
      </c>
      <c r="I1536" s="9" t="s">
        <v>280</v>
      </c>
      <c r="J1536" s="213">
        <v>463.30000000000109</v>
      </c>
      <c r="K1536" s="9">
        <v>337.39999999999873</v>
      </c>
      <c r="M1536" s="67">
        <f t="shared" si="28"/>
        <v>800.69999999999982</v>
      </c>
      <c r="O1536" t="s">
        <v>284</v>
      </c>
      <c r="S1536" s="63"/>
      <c r="T1536" s="63"/>
      <c r="U1536" s="349"/>
      <c r="V1536" s="63"/>
      <c r="W1536" s="63"/>
    </row>
    <row r="1537" spans="1:23" ht="15">
      <c r="A1537" s="28" t="s">
        <v>794</v>
      </c>
      <c r="B1537" s="63" t="s">
        <v>770</v>
      </c>
      <c r="E1537" s="9" t="s">
        <v>280</v>
      </c>
      <c r="F1537" s="9" t="s">
        <v>280</v>
      </c>
      <c r="G1537" s="9" t="s">
        <v>280</v>
      </c>
      <c r="H1537" s="217">
        <v>468.10000000000127</v>
      </c>
      <c r="I1537" s="9">
        <v>324.79999999999563</v>
      </c>
      <c r="J1537" s="9" t="s">
        <v>280</v>
      </c>
      <c r="K1537" s="9" t="s">
        <v>280</v>
      </c>
      <c r="L1537" s="69"/>
      <c r="M1537" s="67">
        <f t="shared" si="28"/>
        <v>792.89999999999691</v>
      </c>
      <c r="O1537" t="s">
        <v>285</v>
      </c>
      <c r="S1537" s="28"/>
      <c r="T1537" s="63"/>
      <c r="U1537" s="349"/>
      <c r="V1537" s="63"/>
      <c r="W1537" s="63"/>
    </row>
    <row r="1538" spans="1:23" ht="15">
      <c r="A1538" s="28" t="s">
        <v>795</v>
      </c>
      <c r="B1538" s="63" t="s">
        <v>780</v>
      </c>
      <c r="E1538" s="9" t="s">
        <v>280</v>
      </c>
      <c r="F1538" s="9" t="s">
        <v>280</v>
      </c>
      <c r="G1538" s="9" t="s">
        <v>280</v>
      </c>
      <c r="H1538" s="9">
        <v>82.499999999998181</v>
      </c>
      <c r="I1538" s="9">
        <v>294.00000000000364</v>
      </c>
      <c r="J1538" s="9">
        <v>176.90000000000055</v>
      </c>
      <c r="K1538" s="9">
        <v>215.59999999999945</v>
      </c>
      <c r="M1538" s="67">
        <f t="shared" si="28"/>
        <v>769.00000000000182</v>
      </c>
      <c r="S1538" s="63"/>
      <c r="T1538" s="63"/>
      <c r="U1538" s="349"/>
      <c r="V1538" s="63"/>
      <c r="W1538" s="63"/>
    </row>
    <row r="1539" spans="1:23" ht="15">
      <c r="A1539" s="28" t="s">
        <v>796</v>
      </c>
      <c r="B1539" s="229" t="s">
        <v>1649</v>
      </c>
      <c r="C1539" s="3"/>
      <c r="D1539" s="3"/>
      <c r="E1539" s="9" t="s">
        <v>280</v>
      </c>
      <c r="F1539" s="9" t="s">
        <v>280</v>
      </c>
      <c r="G1539" s="9" t="s">
        <v>280</v>
      </c>
      <c r="H1539" s="9" t="s">
        <v>280</v>
      </c>
      <c r="I1539" s="9">
        <v>310.29999999999563</v>
      </c>
      <c r="J1539" s="9">
        <v>347.29999999999973</v>
      </c>
      <c r="K1539" s="9">
        <v>101.699999999998</v>
      </c>
      <c r="M1539" s="67">
        <f t="shared" si="28"/>
        <v>759.29999999999336</v>
      </c>
      <c r="S1539" s="225"/>
      <c r="T1539" s="63"/>
      <c r="U1539" s="349"/>
      <c r="V1539" s="63"/>
      <c r="W1539" s="63"/>
    </row>
    <row r="1540" spans="1:23" ht="15">
      <c r="A1540" s="28" t="s">
        <v>798</v>
      </c>
      <c r="B1540" s="229" t="s">
        <v>1648</v>
      </c>
      <c r="C1540" s="3"/>
      <c r="D1540" s="3"/>
      <c r="E1540" s="9" t="s">
        <v>280</v>
      </c>
      <c r="F1540" s="9" t="s">
        <v>280</v>
      </c>
      <c r="G1540" s="9" t="s">
        <v>280</v>
      </c>
      <c r="H1540" s="9" t="s">
        <v>280</v>
      </c>
      <c r="I1540" s="9">
        <v>188.80000000000291</v>
      </c>
      <c r="J1540" s="9">
        <v>321.59999999999945</v>
      </c>
      <c r="K1540" s="9">
        <v>240.69999999999936</v>
      </c>
      <c r="M1540" s="67">
        <f t="shared" si="28"/>
        <v>751.10000000000173</v>
      </c>
      <c r="S1540" s="63"/>
      <c r="T1540" s="63"/>
      <c r="U1540" s="349"/>
      <c r="V1540" s="63"/>
      <c r="W1540" s="63"/>
    </row>
    <row r="1541" spans="1:23" ht="15">
      <c r="A1541" s="28" t="s">
        <v>799</v>
      </c>
      <c r="B1541" s="278" t="s">
        <v>2021</v>
      </c>
      <c r="C1541" s="3"/>
      <c r="D1541" s="3"/>
      <c r="E1541" s="9" t="s">
        <v>280</v>
      </c>
      <c r="F1541" s="9" t="s">
        <v>280</v>
      </c>
      <c r="G1541" s="9" t="s">
        <v>280</v>
      </c>
      <c r="H1541" s="9" t="s">
        <v>280</v>
      </c>
      <c r="I1541" s="9" t="s">
        <v>280</v>
      </c>
      <c r="J1541" s="9">
        <v>281.29999999999836</v>
      </c>
      <c r="K1541" s="213">
        <v>432.70000000000255</v>
      </c>
      <c r="M1541" s="67">
        <f t="shared" si="28"/>
        <v>714.00000000000091</v>
      </c>
      <c r="O1541" t="s">
        <v>284</v>
      </c>
      <c r="S1541" s="278"/>
      <c r="T1541" s="63"/>
      <c r="U1541" s="350"/>
      <c r="V1541" s="63"/>
      <c r="W1541" s="63"/>
    </row>
    <row r="1542" spans="1:23" ht="15">
      <c r="A1542" s="28" t="s">
        <v>800</v>
      </c>
      <c r="B1542" s="229" t="s">
        <v>1657</v>
      </c>
      <c r="C1542" s="3"/>
      <c r="D1542" s="3"/>
      <c r="E1542" s="9" t="s">
        <v>280</v>
      </c>
      <c r="F1542" s="9" t="s">
        <v>280</v>
      </c>
      <c r="G1542" s="9" t="s">
        <v>280</v>
      </c>
      <c r="H1542" s="9" t="s">
        <v>280</v>
      </c>
      <c r="I1542" s="9">
        <v>63.799999999997453</v>
      </c>
      <c r="J1542" s="9">
        <v>265.30000000000018</v>
      </c>
      <c r="K1542" s="217">
        <v>381.39999999999873</v>
      </c>
      <c r="M1542" s="67">
        <f t="shared" si="28"/>
        <v>710.49999999999636</v>
      </c>
      <c r="O1542" t="s">
        <v>294</v>
      </c>
      <c r="S1542" s="63"/>
      <c r="T1542" s="63"/>
      <c r="U1542" s="349"/>
      <c r="V1542" s="63"/>
      <c r="W1542" s="63"/>
    </row>
    <row r="1543" spans="1:23" ht="15">
      <c r="A1543" s="28" t="s">
        <v>803</v>
      </c>
      <c r="B1543" s="63" t="s">
        <v>178</v>
      </c>
      <c r="E1543" s="9">
        <v>238.6</v>
      </c>
      <c r="F1543" s="217">
        <v>463.65</v>
      </c>
      <c r="G1543" s="9" t="s">
        <v>280</v>
      </c>
      <c r="H1543" s="9" t="s">
        <v>280</v>
      </c>
      <c r="I1543" s="9" t="s">
        <v>280</v>
      </c>
      <c r="J1543" s="9" t="s">
        <v>280</v>
      </c>
      <c r="K1543" s="9" t="s">
        <v>280</v>
      </c>
      <c r="L1543" s="69"/>
      <c r="M1543" s="67">
        <f t="shared" si="28"/>
        <v>702.25</v>
      </c>
      <c r="O1543" t="s">
        <v>286</v>
      </c>
      <c r="S1543" s="63"/>
      <c r="T1543" s="63"/>
      <c r="U1543" s="350"/>
      <c r="V1543" s="63"/>
      <c r="W1543" s="63"/>
    </row>
    <row r="1544" spans="1:23" ht="15">
      <c r="A1544" s="28" t="s">
        <v>899</v>
      </c>
      <c r="B1544" s="229" t="s">
        <v>1659</v>
      </c>
      <c r="C1544" s="3"/>
      <c r="D1544" s="3"/>
      <c r="E1544" s="9" t="s">
        <v>280</v>
      </c>
      <c r="F1544" s="9" t="s">
        <v>280</v>
      </c>
      <c r="G1544" s="9" t="s">
        <v>280</v>
      </c>
      <c r="H1544" s="9" t="s">
        <v>280</v>
      </c>
      <c r="I1544" s="9">
        <v>287.399999999996</v>
      </c>
      <c r="J1544" s="9">
        <v>235.69999999999982</v>
      </c>
      <c r="K1544" s="9">
        <v>178.50000000000091</v>
      </c>
      <c r="M1544" s="67">
        <f t="shared" si="28"/>
        <v>701.59999999999673</v>
      </c>
      <c r="S1544" s="278"/>
      <c r="T1544" s="63"/>
      <c r="U1544" s="350"/>
      <c r="V1544" s="63"/>
      <c r="W1544" s="63"/>
    </row>
    <row r="1545" spans="1:23" ht="15">
      <c r="A1545" s="28" t="s">
        <v>900</v>
      </c>
      <c r="B1545" s="229" t="s">
        <v>1658</v>
      </c>
      <c r="C1545" s="3"/>
      <c r="D1545" s="3"/>
      <c r="E1545" s="9" t="s">
        <v>280</v>
      </c>
      <c r="F1545" s="9" t="s">
        <v>280</v>
      </c>
      <c r="G1545" s="9" t="s">
        <v>280</v>
      </c>
      <c r="H1545" s="9" t="s">
        <v>280</v>
      </c>
      <c r="I1545" s="9">
        <v>124.99999999999636</v>
      </c>
      <c r="J1545" s="9">
        <v>179.99999999999909</v>
      </c>
      <c r="K1545" s="9">
        <v>353.29999999999927</v>
      </c>
      <c r="M1545" s="67">
        <f t="shared" si="28"/>
        <v>658.29999999999472</v>
      </c>
      <c r="S1545" s="278"/>
      <c r="T1545" s="63"/>
      <c r="U1545" s="349"/>
      <c r="V1545" s="63"/>
      <c r="W1545" s="63"/>
    </row>
    <row r="1546" spans="1:23" ht="15">
      <c r="A1546" s="28" t="s">
        <v>901</v>
      </c>
      <c r="B1546" s="229" t="s">
        <v>1664</v>
      </c>
      <c r="C1546" s="3"/>
      <c r="D1546" s="3"/>
      <c r="E1546" s="9" t="s">
        <v>280</v>
      </c>
      <c r="F1546" s="9" t="s">
        <v>280</v>
      </c>
      <c r="G1546" s="9" t="s">
        <v>280</v>
      </c>
      <c r="H1546" s="9" t="s">
        <v>280</v>
      </c>
      <c r="I1546" s="9">
        <v>204.10000000000036</v>
      </c>
      <c r="J1546" s="9">
        <v>169.19999999999891</v>
      </c>
      <c r="K1546" s="9">
        <v>279.80000000000018</v>
      </c>
      <c r="M1546" s="67">
        <f t="shared" si="28"/>
        <v>653.09999999999945</v>
      </c>
      <c r="S1546" s="63"/>
      <c r="T1546" s="63"/>
      <c r="U1546" s="350"/>
      <c r="V1546" s="63"/>
      <c r="W1546" s="63"/>
    </row>
    <row r="1547" spans="1:23" ht="15">
      <c r="A1547" s="28" t="s">
        <v>902</v>
      </c>
      <c r="B1547" s="229" t="s">
        <v>1662</v>
      </c>
      <c r="C1547" s="3"/>
      <c r="D1547" s="3"/>
      <c r="E1547" s="9" t="s">
        <v>280</v>
      </c>
      <c r="F1547" s="9" t="s">
        <v>280</v>
      </c>
      <c r="G1547" s="9" t="s">
        <v>280</v>
      </c>
      <c r="H1547" s="9" t="s">
        <v>280</v>
      </c>
      <c r="I1547" s="9">
        <v>169.39999999999782</v>
      </c>
      <c r="J1547" s="9">
        <v>164.40000000000055</v>
      </c>
      <c r="K1547" s="9">
        <v>317.39999999999873</v>
      </c>
      <c r="M1547" s="67">
        <f t="shared" si="28"/>
        <v>651.19999999999709</v>
      </c>
      <c r="S1547" s="278"/>
      <c r="T1547" s="63"/>
      <c r="U1547" s="350"/>
      <c r="V1547" s="63"/>
      <c r="W1547" s="63"/>
    </row>
    <row r="1548" spans="1:23" ht="15">
      <c r="A1548" s="28" t="s">
        <v>903</v>
      </c>
      <c r="B1548" s="63" t="s">
        <v>765</v>
      </c>
      <c r="E1548" s="9" t="s">
        <v>280</v>
      </c>
      <c r="F1548" s="9" t="s">
        <v>280</v>
      </c>
      <c r="G1548" s="9" t="s">
        <v>280</v>
      </c>
      <c r="H1548" s="9">
        <v>11.700000000001637</v>
      </c>
      <c r="I1548" s="9">
        <v>270.50000000000182</v>
      </c>
      <c r="J1548" s="9">
        <v>198.79999999999836</v>
      </c>
      <c r="K1548" s="9">
        <v>160.79999999999927</v>
      </c>
      <c r="M1548" s="67">
        <f t="shared" ref="M1548:M1584" si="29">SUM(E1548:K1548)</f>
        <v>641.80000000000109</v>
      </c>
      <c r="S1548" s="278"/>
      <c r="T1548" s="63"/>
      <c r="U1548" s="349"/>
      <c r="V1548" s="63"/>
      <c r="W1548" s="63"/>
    </row>
    <row r="1549" spans="1:23" ht="15">
      <c r="A1549" s="28" t="s">
        <v>904</v>
      </c>
      <c r="B1549" s="278" t="s">
        <v>2022</v>
      </c>
      <c r="C1549" s="3"/>
      <c r="D1549" s="3"/>
      <c r="E1549" s="9" t="s">
        <v>280</v>
      </c>
      <c r="F1549" s="9" t="s">
        <v>280</v>
      </c>
      <c r="G1549" s="9" t="s">
        <v>280</v>
      </c>
      <c r="H1549" s="9" t="s">
        <v>280</v>
      </c>
      <c r="I1549" s="9" t="s">
        <v>280</v>
      </c>
      <c r="J1549" s="9">
        <v>243.099999999999</v>
      </c>
      <c r="K1549" s="217">
        <v>366.55000000000109</v>
      </c>
      <c r="M1549" s="67">
        <f t="shared" si="29"/>
        <v>609.65000000000009</v>
      </c>
      <c r="O1549" t="s">
        <v>290</v>
      </c>
      <c r="S1549" s="278"/>
      <c r="T1549" s="63"/>
      <c r="U1549" s="349"/>
      <c r="V1549" s="63"/>
      <c r="W1549" s="63"/>
    </row>
    <row r="1550" spans="1:23" ht="15">
      <c r="A1550" s="28" t="s">
        <v>905</v>
      </c>
      <c r="B1550" s="28" t="s">
        <v>734</v>
      </c>
      <c r="E1550" s="9" t="s">
        <v>280</v>
      </c>
      <c r="F1550" s="9" t="s">
        <v>280</v>
      </c>
      <c r="G1550" s="9" t="s">
        <v>280</v>
      </c>
      <c r="H1550" s="9">
        <v>111.50000000000182</v>
      </c>
      <c r="I1550" s="9">
        <v>79.900000000001455</v>
      </c>
      <c r="J1550" s="9">
        <v>236.5</v>
      </c>
      <c r="K1550" s="9">
        <v>176.30000000000018</v>
      </c>
      <c r="M1550" s="67">
        <f t="shared" si="29"/>
        <v>604.20000000000346</v>
      </c>
      <c r="S1550" s="63"/>
      <c r="T1550" s="63"/>
      <c r="U1550" s="349"/>
      <c r="V1550" s="63"/>
      <c r="W1550" s="63"/>
    </row>
    <row r="1551" spans="1:23" ht="15">
      <c r="A1551" s="28" t="s">
        <v>906</v>
      </c>
      <c r="B1551" s="229" t="s">
        <v>1652</v>
      </c>
      <c r="C1551" s="3"/>
      <c r="D1551" s="3"/>
      <c r="E1551" s="9" t="s">
        <v>280</v>
      </c>
      <c r="F1551" s="9" t="s">
        <v>280</v>
      </c>
      <c r="G1551" s="9" t="s">
        <v>280</v>
      </c>
      <c r="H1551" s="9" t="s">
        <v>280</v>
      </c>
      <c r="I1551" s="9">
        <v>85.700000000002547</v>
      </c>
      <c r="J1551" s="9">
        <v>178.5</v>
      </c>
      <c r="K1551" s="9">
        <v>306.29999999999927</v>
      </c>
      <c r="M1551" s="67">
        <f t="shared" si="29"/>
        <v>570.50000000000182</v>
      </c>
      <c r="S1551" s="63"/>
      <c r="T1551" s="63"/>
      <c r="U1551" s="349"/>
      <c r="V1551" s="63"/>
      <c r="W1551" s="63"/>
    </row>
    <row r="1552" spans="1:23" ht="15">
      <c r="A1552" s="28" t="s">
        <v>907</v>
      </c>
      <c r="B1552" s="229" t="s">
        <v>1660</v>
      </c>
      <c r="C1552" s="3"/>
      <c r="D1552" s="3"/>
      <c r="E1552" s="9" t="s">
        <v>280</v>
      </c>
      <c r="F1552" s="9" t="s">
        <v>280</v>
      </c>
      <c r="G1552" s="9" t="s">
        <v>280</v>
      </c>
      <c r="H1552" s="9" t="s">
        <v>280</v>
      </c>
      <c r="I1552" s="9">
        <v>110.49999999999818</v>
      </c>
      <c r="J1552" s="9">
        <v>169.20000000000073</v>
      </c>
      <c r="K1552" s="9">
        <v>270.19999999999891</v>
      </c>
      <c r="M1552" s="67">
        <f t="shared" si="29"/>
        <v>549.89999999999782</v>
      </c>
      <c r="S1552" s="63"/>
      <c r="T1552" s="63"/>
      <c r="U1552" s="350"/>
      <c r="V1552" s="63"/>
      <c r="W1552" s="63"/>
    </row>
    <row r="1553" spans="1:23" ht="15">
      <c r="A1553" s="28" t="s">
        <v>908</v>
      </c>
      <c r="B1553" s="229" t="s">
        <v>1665</v>
      </c>
      <c r="C1553" s="3"/>
      <c r="D1553" s="3"/>
      <c r="E1553" s="9" t="s">
        <v>280</v>
      </c>
      <c r="F1553" s="9" t="s">
        <v>280</v>
      </c>
      <c r="G1553" s="9" t="s">
        <v>280</v>
      </c>
      <c r="H1553" s="9" t="s">
        <v>280</v>
      </c>
      <c r="I1553" s="9">
        <v>5.999999999994543</v>
      </c>
      <c r="J1553" s="9">
        <v>226.49999999999909</v>
      </c>
      <c r="K1553" s="9">
        <v>314.80000000000109</v>
      </c>
      <c r="M1553" s="67">
        <f t="shared" si="29"/>
        <v>547.29999999999472</v>
      </c>
      <c r="S1553" s="278"/>
      <c r="T1553" s="63"/>
      <c r="U1553" s="349"/>
      <c r="V1553" s="63"/>
      <c r="W1553" s="63"/>
    </row>
    <row r="1554" spans="1:23" ht="15">
      <c r="A1554" s="28" t="s">
        <v>909</v>
      </c>
      <c r="B1554" s="278" t="s">
        <v>2025</v>
      </c>
      <c r="C1554" s="3"/>
      <c r="D1554" s="3"/>
      <c r="E1554" s="9" t="s">
        <v>280</v>
      </c>
      <c r="F1554" s="9" t="s">
        <v>280</v>
      </c>
      <c r="G1554" s="9" t="s">
        <v>280</v>
      </c>
      <c r="H1554" s="9" t="s">
        <v>280</v>
      </c>
      <c r="I1554" s="9" t="s">
        <v>280</v>
      </c>
      <c r="J1554" s="9">
        <v>156</v>
      </c>
      <c r="K1554" s="9">
        <v>308.699999999998</v>
      </c>
      <c r="M1554" s="67">
        <f t="shared" si="29"/>
        <v>464.699999999998</v>
      </c>
      <c r="S1554" s="278"/>
      <c r="T1554" s="63"/>
      <c r="U1554" s="349"/>
      <c r="V1554" s="63"/>
      <c r="W1554" s="63"/>
    </row>
    <row r="1555" spans="1:23" ht="15">
      <c r="A1555" s="28" t="s">
        <v>910</v>
      </c>
      <c r="B1555" s="278" t="s">
        <v>2023</v>
      </c>
      <c r="C1555" s="3"/>
      <c r="D1555" s="3"/>
      <c r="E1555" s="9" t="s">
        <v>280</v>
      </c>
      <c r="F1555" s="9" t="s">
        <v>280</v>
      </c>
      <c r="G1555" s="9" t="s">
        <v>280</v>
      </c>
      <c r="H1555" s="9" t="s">
        <v>280</v>
      </c>
      <c r="I1555" s="9" t="s">
        <v>280</v>
      </c>
      <c r="J1555" s="9">
        <v>282.90000000000146</v>
      </c>
      <c r="K1555" s="9">
        <v>149.99999999999909</v>
      </c>
      <c r="M1555" s="67">
        <f t="shared" si="29"/>
        <v>432.90000000000055</v>
      </c>
      <c r="S1555" s="28"/>
      <c r="T1555" s="63"/>
      <c r="U1555" s="349"/>
      <c r="V1555" s="63"/>
      <c r="W1555" s="63"/>
    </row>
    <row r="1556" spans="1:23" ht="15">
      <c r="A1556" s="28" t="s">
        <v>911</v>
      </c>
      <c r="B1556" s="278" t="s">
        <v>2040</v>
      </c>
      <c r="C1556" s="3"/>
      <c r="D1556" s="3"/>
      <c r="E1556" s="9" t="s">
        <v>280</v>
      </c>
      <c r="F1556" s="9" t="s">
        <v>280</v>
      </c>
      <c r="G1556" s="9" t="s">
        <v>280</v>
      </c>
      <c r="H1556" s="9" t="s">
        <v>280</v>
      </c>
      <c r="I1556" s="9" t="s">
        <v>280</v>
      </c>
      <c r="J1556" s="9" t="s">
        <v>280</v>
      </c>
      <c r="K1556" s="217">
        <v>403.09999999999945</v>
      </c>
      <c r="L1556" s="69"/>
      <c r="M1556" s="67">
        <f t="shared" si="29"/>
        <v>403.09999999999945</v>
      </c>
      <c r="O1556" t="s">
        <v>286</v>
      </c>
      <c r="S1556" s="225"/>
      <c r="T1556" s="63"/>
      <c r="U1556" s="349"/>
      <c r="V1556" s="63"/>
      <c r="W1556" s="63"/>
    </row>
    <row r="1557" spans="1:23" ht="15">
      <c r="A1557" s="28" t="s">
        <v>912</v>
      </c>
      <c r="B1557" s="63" t="s">
        <v>179</v>
      </c>
      <c r="E1557" s="217">
        <v>386.2</v>
      </c>
      <c r="F1557" s="9" t="s">
        <v>280</v>
      </c>
      <c r="G1557" s="9" t="s">
        <v>280</v>
      </c>
      <c r="H1557" s="9" t="s">
        <v>280</v>
      </c>
      <c r="I1557" s="9" t="s">
        <v>280</v>
      </c>
      <c r="J1557" s="9" t="s">
        <v>280</v>
      </c>
      <c r="K1557" s="9" t="s">
        <v>280</v>
      </c>
      <c r="L1557" s="69"/>
      <c r="M1557" s="67">
        <f t="shared" si="29"/>
        <v>386.2</v>
      </c>
      <c r="O1557" t="s">
        <v>294</v>
      </c>
      <c r="S1557" s="278"/>
      <c r="T1557" s="63"/>
      <c r="U1557" s="349"/>
      <c r="V1557" s="63"/>
      <c r="W1557" s="63"/>
    </row>
    <row r="1558" spans="1:23" ht="15">
      <c r="A1558" s="28" t="s">
        <v>913</v>
      </c>
      <c r="B1558" s="278" t="s">
        <v>2019</v>
      </c>
      <c r="C1558" s="3"/>
      <c r="D1558" s="3"/>
      <c r="E1558" s="9" t="s">
        <v>280</v>
      </c>
      <c r="F1558" s="9" t="s">
        <v>280</v>
      </c>
      <c r="G1558" s="9" t="s">
        <v>280</v>
      </c>
      <c r="H1558" s="9" t="s">
        <v>280</v>
      </c>
      <c r="I1558" s="9" t="s">
        <v>280</v>
      </c>
      <c r="J1558" s="217">
        <v>375.00000000000091</v>
      </c>
      <c r="K1558" s="9" t="s">
        <v>280</v>
      </c>
      <c r="M1558" s="67">
        <f t="shared" si="29"/>
        <v>375.00000000000091</v>
      </c>
      <c r="O1558" t="s">
        <v>290</v>
      </c>
      <c r="S1558" s="278"/>
      <c r="T1558" s="63"/>
      <c r="U1558" s="349"/>
      <c r="V1558" s="63"/>
      <c r="W1558" s="63"/>
    </row>
    <row r="1559" spans="1:23" ht="15">
      <c r="A1559" s="28" t="s">
        <v>914</v>
      </c>
      <c r="B1559" s="63" t="s">
        <v>164</v>
      </c>
      <c r="E1559" s="9" t="s">
        <v>280</v>
      </c>
      <c r="F1559" s="9" t="s">
        <v>280</v>
      </c>
      <c r="G1559" s="9">
        <v>372.2</v>
      </c>
      <c r="H1559" s="9" t="s">
        <v>280</v>
      </c>
      <c r="I1559" s="9" t="s">
        <v>280</v>
      </c>
      <c r="J1559" s="9" t="s">
        <v>280</v>
      </c>
      <c r="K1559" s="9" t="s">
        <v>280</v>
      </c>
      <c r="L1559" s="69"/>
      <c r="M1559" s="67">
        <f t="shared" si="29"/>
        <v>372.2</v>
      </c>
      <c r="S1559" s="28"/>
      <c r="T1559" s="63"/>
      <c r="U1559" s="349"/>
      <c r="V1559" s="63"/>
      <c r="W1559" s="63"/>
    </row>
    <row r="1560" spans="1:23" ht="15">
      <c r="A1560" s="28" t="s">
        <v>915</v>
      </c>
      <c r="B1560" s="229" t="s">
        <v>1650</v>
      </c>
      <c r="C1560" s="3"/>
      <c r="D1560" s="3"/>
      <c r="E1560" s="9" t="s">
        <v>280</v>
      </c>
      <c r="F1560" s="9" t="s">
        <v>280</v>
      </c>
      <c r="G1560" s="9" t="s">
        <v>280</v>
      </c>
      <c r="H1560" s="9" t="s">
        <v>280</v>
      </c>
      <c r="I1560" s="9">
        <v>154.99999999999818</v>
      </c>
      <c r="J1560" s="9">
        <v>180</v>
      </c>
      <c r="K1560" s="9" t="s">
        <v>280</v>
      </c>
      <c r="M1560" s="67">
        <f t="shared" si="29"/>
        <v>334.99999999999818</v>
      </c>
      <c r="S1560" s="225"/>
      <c r="T1560" s="63"/>
      <c r="U1560" s="349"/>
      <c r="V1560" s="63"/>
      <c r="W1560" s="63"/>
    </row>
    <row r="1561" spans="1:23" ht="15">
      <c r="A1561" s="28" t="s">
        <v>916</v>
      </c>
      <c r="B1561" s="225" t="s">
        <v>1646</v>
      </c>
      <c r="C1561" s="3"/>
      <c r="D1561" s="3"/>
      <c r="E1561" s="9" t="s">
        <v>280</v>
      </c>
      <c r="F1561" s="9" t="s">
        <v>280</v>
      </c>
      <c r="G1561" s="9" t="s">
        <v>280</v>
      </c>
      <c r="H1561" s="9" t="s">
        <v>280</v>
      </c>
      <c r="I1561" s="217">
        <v>330.99999999999454</v>
      </c>
      <c r="J1561" s="9" t="s">
        <v>280</v>
      </c>
      <c r="K1561" s="9" t="s">
        <v>280</v>
      </c>
      <c r="L1561" s="69"/>
      <c r="M1561" s="67">
        <f t="shared" si="29"/>
        <v>330.99999999999454</v>
      </c>
      <c r="O1561" t="s">
        <v>295</v>
      </c>
      <c r="S1561" s="63"/>
      <c r="T1561" s="63"/>
      <c r="U1561" s="349"/>
      <c r="V1561" s="63"/>
      <c r="W1561" s="63"/>
    </row>
    <row r="1562" spans="1:23" ht="15">
      <c r="A1562" s="28" t="s">
        <v>917</v>
      </c>
      <c r="B1562" s="278" t="s">
        <v>2038</v>
      </c>
      <c r="C1562" s="3"/>
      <c r="D1562" s="3"/>
      <c r="E1562" s="9" t="s">
        <v>280</v>
      </c>
      <c r="F1562" s="9" t="s">
        <v>280</v>
      </c>
      <c r="G1562" s="9" t="s">
        <v>280</v>
      </c>
      <c r="H1562" s="9" t="s">
        <v>280</v>
      </c>
      <c r="I1562" s="9" t="s">
        <v>280</v>
      </c>
      <c r="J1562" s="9" t="s">
        <v>280</v>
      </c>
      <c r="K1562" s="9">
        <v>317.60000000000309</v>
      </c>
      <c r="L1562" s="69"/>
      <c r="M1562" s="67">
        <f t="shared" si="29"/>
        <v>317.60000000000309</v>
      </c>
      <c r="S1562" s="63"/>
      <c r="T1562" s="63"/>
      <c r="U1562" s="349"/>
      <c r="V1562" s="63"/>
      <c r="W1562" s="63"/>
    </row>
    <row r="1563" spans="1:23" ht="15">
      <c r="A1563" s="28" t="s">
        <v>918</v>
      </c>
      <c r="B1563" s="278" t="s">
        <v>2017</v>
      </c>
      <c r="C1563" s="3"/>
      <c r="D1563" s="3"/>
      <c r="E1563" s="9" t="s">
        <v>280</v>
      </c>
      <c r="F1563" s="9" t="s">
        <v>280</v>
      </c>
      <c r="G1563" s="9" t="s">
        <v>280</v>
      </c>
      <c r="H1563" s="9" t="s">
        <v>280</v>
      </c>
      <c r="I1563" s="9" t="s">
        <v>280</v>
      </c>
      <c r="J1563" s="9">
        <v>168.00000000000091</v>
      </c>
      <c r="K1563" s="9">
        <v>148.60000000000036</v>
      </c>
      <c r="M1563" s="67">
        <f t="shared" si="29"/>
        <v>316.60000000000127</v>
      </c>
      <c r="S1563" s="278"/>
      <c r="T1563" s="63"/>
      <c r="U1563" s="349"/>
      <c r="V1563" s="63"/>
      <c r="W1563" s="63"/>
    </row>
    <row r="1564" spans="1:23" ht="15">
      <c r="A1564" s="28" t="s">
        <v>919</v>
      </c>
      <c r="B1564" s="278" t="s">
        <v>2018</v>
      </c>
      <c r="C1564" s="3"/>
      <c r="D1564" s="3"/>
      <c r="E1564" s="9" t="s">
        <v>280</v>
      </c>
      <c r="F1564" s="9" t="s">
        <v>280</v>
      </c>
      <c r="G1564" s="9" t="s">
        <v>280</v>
      </c>
      <c r="H1564" s="9" t="s">
        <v>280</v>
      </c>
      <c r="I1564" s="9" t="s">
        <v>280</v>
      </c>
      <c r="J1564" s="9">
        <v>271.99999999999955</v>
      </c>
      <c r="K1564" s="9">
        <v>38.999999999999545</v>
      </c>
      <c r="M1564" s="67">
        <f t="shared" si="29"/>
        <v>310.99999999999909</v>
      </c>
      <c r="T1564" s="219"/>
    </row>
    <row r="1565" spans="1:23" ht="15">
      <c r="A1565" s="28" t="s">
        <v>920</v>
      </c>
      <c r="B1565" s="63" t="s">
        <v>775</v>
      </c>
      <c r="E1565" s="9" t="s">
        <v>280</v>
      </c>
      <c r="F1565" s="9" t="s">
        <v>280</v>
      </c>
      <c r="G1565" s="9" t="s">
        <v>280</v>
      </c>
      <c r="H1565" s="9">
        <v>298.14999999999873</v>
      </c>
      <c r="I1565" s="9" t="s">
        <v>280</v>
      </c>
      <c r="J1565" s="9" t="s">
        <v>280</v>
      </c>
      <c r="K1565" s="9" t="s">
        <v>280</v>
      </c>
      <c r="L1565" s="69"/>
      <c r="M1565" s="67">
        <f t="shared" si="29"/>
        <v>298.14999999999873</v>
      </c>
      <c r="T1565" s="219"/>
    </row>
    <row r="1566" spans="1:23" ht="15">
      <c r="A1566" s="28" t="s">
        <v>921</v>
      </c>
      <c r="B1566" s="278" t="s">
        <v>2045</v>
      </c>
      <c r="C1566" s="3"/>
      <c r="D1566" s="3"/>
      <c r="E1566" s="9" t="s">
        <v>280</v>
      </c>
      <c r="F1566" s="9" t="s">
        <v>280</v>
      </c>
      <c r="G1566" s="9" t="s">
        <v>280</v>
      </c>
      <c r="H1566" s="9" t="s">
        <v>280</v>
      </c>
      <c r="I1566" s="9" t="s">
        <v>280</v>
      </c>
      <c r="J1566" s="9" t="s">
        <v>280</v>
      </c>
      <c r="K1566" s="9">
        <v>291.300000000002</v>
      </c>
      <c r="L1566" s="69"/>
      <c r="M1566" s="67">
        <f t="shared" si="29"/>
        <v>291.300000000002</v>
      </c>
      <c r="T1566" s="219"/>
    </row>
    <row r="1567" spans="1:23" ht="15">
      <c r="A1567" s="28" t="s">
        <v>922</v>
      </c>
      <c r="B1567" s="278" t="s">
        <v>2026</v>
      </c>
      <c r="C1567" s="3"/>
      <c r="D1567" s="3"/>
      <c r="E1567" s="9" t="s">
        <v>280</v>
      </c>
      <c r="F1567" s="9" t="s">
        <v>280</v>
      </c>
      <c r="G1567" s="9" t="s">
        <v>280</v>
      </c>
      <c r="H1567" s="9" t="s">
        <v>280</v>
      </c>
      <c r="I1567" s="9" t="s">
        <v>280</v>
      </c>
      <c r="J1567" s="9">
        <v>241.59999999999945</v>
      </c>
      <c r="K1567" s="9">
        <v>45.300000000000182</v>
      </c>
      <c r="M1567" s="67">
        <f t="shared" si="29"/>
        <v>286.89999999999964</v>
      </c>
      <c r="T1567" s="219"/>
    </row>
    <row r="1568" spans="1:23" ht="15">
      <c r="A1568" s="28" t="s">
        <v>923</v>
      </c>
      <c r="B1568" s="278" t="s">
        <v>2033</v>
      </c>
      <c r="C1568" s="3"/>
      <c r="D1568" s="3"/>
      <c r="E1568" s="9" t="s">
        <v>280</v>
      </c>
      <c r="F1568" s="9" t="s">
        <v>280</v>
      </c>
      <c r="G1568" s="9" t="s">
        <v>280</v>
      </c>
      <c r="H1568" s="9" t="s">
        <v>280</v>
      </c>
      <c r="I1568" s="9" t="s">
        <v>280</v>
      </c>
      <c r="J1568" s="9">
        <v>156</v>
      </c>
      <c r="K1568" s="9">
        <v>129.29999999999927</v>
      </c>
      <c r="M1568" s="67">
        <f t="shared" si="29"/>
        <v>285.29999999999927</v>
      </c>
      <c r="T1568" s="219"/>
    </row>
    <row r="1569" spans="1:20" ht="15">
      <c r="A1569" s="28" t="s">
        <v>924</v>
      </c>
      <c r="B1569" s="229" t="s">
        <v>1681</v>
      </c>
      <c r="C1569" s="3"/>
      <c r="D1569" s="3"/>
      <c r="E1569" s="9" t="s">
        <v>280</v>
      </c>
      <c r="F1569" s="9" t="s">
        <v>280</v>
      </c>
      <c r="G1569" s="9" t="s">
        <v>280</v>
      </c>
      <c r="H1569" s="9" t="s">
        <v>280</v>
      </c>
      <c r="I1569" s="9">
        <v>265.60000000000218</v>
      </c>
      <c r="J1569" s="9" t="s">
        <v>280</v>
      </c>
      <c r="K1569" s="9" t="s">
        <v>280</v>
      </c>
      <c r="L1569" s="69"/>
      <c r="M1569" s="67">
        <f t="shared" si="29"/>
        <v>265.60000000000218</v>
      </c>
      <c r="T1569" s="219"/>
    </row>
    <row r="1570" spans="1:20" ht="15">
      <c r="A1570" s="28" t="s">
        <v>925</v>
      </c>
      <c r="B1570" s="278" t="s">
        <v>2172</v>
      </c>
      <c r="C1570" s="3"/>
      <c r="D1570" s="3"/>
      <c r="E1570" s="9" t="s">
        <v>280</v>
      </c>
      <c r="F1570" s="9" t="s">
        <v>280</v>
      </c>
      <c r="G1570" s="9" t="s">
        <v>280</v>
      </c>
      <c r="H1570" s="9" t="s">
        <v>280</v>
      </c>
      <c r="I1570" s="9" t="s">
        <v>280</v>
      </c>
      <c r="J1570" s="9" t="s">
        <v>280</v>
      </c>
      <c r="K1570" s="9">
        <v>241.29999999999836</v>
      </c>
      <c r="L1570" s="69"/>
      <c r="M1570" s="67">
        <f t="shared" si="29"/>
        <v>241.29999999999836</v>
      </c>
      <c r="T1570" s="219"/>
    </row>
    <row r="1571" spans="1:20" ht="15">
      <c r="A1571" s="28" t="s">
        <v>926</v>
      </c>
      <c r="B1571" s="278" t="s">
        <v>2039</v>
      </c>
      <c r="C1571" s="3"/>
      <c r="D1571" s="3"/>
      <c r="E1571" s="9" t="s">
        <v>280</v>
      </c>
      <c r="F1571" s="9" t="s">
        <v>280</v>
      </c>
      <c r="G1571" s="9" t="s">
        <v>280</v>
      </c>
      <c r="H1571" s="9" t="s">
        <v>280</v>
      </c>
      <c r="I1571" s="9" t="s">
        <v>280</v>
      </c>
      <c r="J1571" s="9" t="s">
        <v>280</v>
      </c>
      <c r="K1571" s="9">
        <v>229.09999999999945</v>
      </c>
      <c r="L1571" s="69"/>
      <c r="M1571" s="67">
        <f t="shared" si="29"/>
        <v>229.09999999999945</v>
      </c>
      <c r="T1571" s="219"/>
    </row>
    <row r="1572" spans="1:20" ht="15">
      <c r="A1572" s="28" t="s">
        <v>927</v>
      </c>
      <c r="B1572" s="278" t="s">
        <v>2043</v>
      </c>
      <c r="C1572" s="3"/>
      <c r="D1572" s="3"/>
      <c r="E1572" s="9" t="s">
        <v>280</v>
      </c>
      <c r="F1572" s="9" t="s">
        <v>280</v>
      </c>
      <c r="G1572" s="9" t="s">
        <v>280</v>
      </c>
      <c r="H1572" s="9" t="s">
        <v>280</v>
      </c>
      <c r="I1572" s="9" t="s">
        <v>280</v>
      </c>
      <c r="J1572" s="9" t="s">
        <v>280</v>
      </c>
      <c r="K1572" s="9">
        <v>216.10000000000127</v>
      </c>
      <c r="L1572" s="69"/>
      <c r="M1572" s="67">
        <f t="shared" si="29"/>
        <v>216.10000000000127</v>
      </c>
      <c r="T1572" s="219"/>
    </row>
    <row r="1573" spans="1:20" ht="15">
      <c r="A1573" s="28" t="s">
        <v>928</v>
      </c>
      <c r="B1573" s="278" t="s">
        <v>4565</v>
      </c>
      <c r="C1573" s="3"/>
      <c r="D1573" s="3"/>
      <c r="E1573" s="9" t="s">
        <v>280</v>
      </c>
      <c r="F1573" s="9" t="s">
        <v>280</v>
      </c>
      <c r="G1573" s="9" t="s">
        <v>280</v>
      </c>
      <c r="H1573" s="9" t="s">
        <v>280</v>
      </c>
      <c r="I1573" s="9" t="s">
        <v>280</v>
      </c>
      <c r="J1573" s="9" t="s">
        <v>280</v>
      </c>
      <c r="K1573" s="9">
        <v>213.60000000000127</v>
      </c>
      <c r="L1573" s="69"/>
      <c r="M1573" s="67">
        <f t="shared" si="29"/>
        <v>213.60000000000127</v>
      </c>
      <c r="T1573" s="219"/>
    </row>
    <row r="1574" spans="1:20" ht="15">
      <c r="A1574" s="28" t="s">
        <v>929</v>
      </c>
      <c r="B1574" s="278" t="s">
        <v>2042</v>
      </c>
      <c r="C1574" s="3"/>
      <c r="D1574" s="3"/>
      <c r="E1574" s="9" t="s">
        <v>280</v>
      </c>
      <c r="F1574" s="9" t="s">
        <v>280</v>
      </c>
      <c r="G1574" s="9" t="s">
        <v>280</v>
      </c>
      <c r="H1574" s="9" t="s">
        <v>280</v>
      </c>
      <c r="I1574" s="9" t="s">
        <v>280</v>
      </c>
      <c r="J1574" s="9" t="s">
        <v>280</v>
      </c>
      <c r="K1574" s="9">
        <v>208.59999999999854</v>
      </c>
      <c r="L1574" s="69"/>
      <c r="M1574" s="67">
        <f t="shared" si="29"/>
        <v>208.59999999999854</v>
      </c>
      <c r="T1574" s="219"/>
    </row>
    <row r="1575" spans="1:20" ht="15">
      <c r="A1575" s="28" t="s">
        <v>930</v>
      </c>
      <c r="B1575" s="229" t="s">
        <v>1656</v>
      </c>
      <c r="C1575" s="3"/>
      <c r="D1575" s="3"/>
      <c r="E1575" s="9" t="s">
        <v>280</v>
      </c>
      <c r="F1575" s="9" t="s">
        <v>280</v>
      </c>
      <c r="G1575" s="9" t="s">
        <v>280</v>
      </c>
      <c r="H1575" s="9" t="s">
        <v>280</v>
      </c>
      <c r="I1575" s="9">
        <v>205</v>
      </c>
      <c r="J1575" s="9" t="s">
        <v>280</v>
      </c>
      <c r="K1575" s="9" t="s">
        <v>280</v>
      </c>
      <c r="L1575" s="69"/>
      <c r="M1575" s="67">
        <f t="shared" si="29"/>
        <v>205</v>
      </c>
      <c r="T1575" s="219"/>
    </row>
    <row r="1576" spans="1:20" ht="15">
      <c r="A1576" s="28" t="s">
        <v>931</v>
      </c>
      <c r="B1576" s="63" t="s">
        <v>785</v>
      </c>
      <c r="E1576" s="9" t="s">
        <v>280</v>
      </c>
      <c r="F1576" s="9" t="s">
        <v>280</v>
      </c>
      <c r="G1576" s="9" t="s">
        <v>280</v>
      </c>
      <c r="H1576" s="9">
        <v>186.70000000000073</v>
      </c>
      <c r="I1576" s="9" t="s">
        <v>280</v>
      </c>
      <c r="J1576" s="9" t="s">
        <v>280</v>
      </c>
      <c r="K1576" s="9" t="s">
        <v>280</v>
      </c>
      <c r="L1576" s="69"/>
      <c r="M1576" s="67">
        <f t="shared" si="29"/>
        <v>186.70000000000073</v>
      </c>
      <c r="T1576" s="219"/>
    </row>
    <row r="1577" spans="1:20" ht="15">
      <c r="A1577" s="28" t="s">
        <v>932</v>
      </c>
      <c r="B1577" s="229" t="s">
        <v>1663</v>
      </c>
      <c r="C1577" s="3"/>
      <c r="D1577" s="3"/>
      <c r="E1577" s="9" t="s">
        <v>280</v>
      </c>
      <c r="F1577" s="9" t="s">
        <v>280</v>
      </c>
      <c r="G1577" s="9" t="s">
        <v>280</v>
      </c>
      <c r="H1577" s="9" t="s">
        <v>280</v>
      </c>
      <c r="I1577" s="9">
        <v>170.40000000000146</v>
      </c>
      <c r="J1577" s="9" t="s">
        <v>280</v>
      </c>
      <c r="K1577" s="9" t="s">
        <v>280</v>
      </c>
      <c r="M1577" s="67">
        <f t="shared" si="29"/>
        <v>170.40000000000146</v>
      </c>
      <c r="T1577" s="219"/>
    </row>
    <row r="1578" spans="1:20" ht="15">
      <c r="A1578" s="28" t="s">
        <v>933</v>
      </c>
      <c r="B1578" s="278" t="s">
        <v>2065</v>
      </c>
      <c r="C1578" s="3"/>
      <c r="D1578" s="3"/>
      <c r="E1578" s="9" t="s">
        <v>280</v>
      </c>
      <c r="F1578" s="9" t="s">
        <v>280</v>
      </c>
      <c r="G1578" s="9" t="s">
        <v>280</v>
      </c>
      <c r="H1578" s="9" t="s">
        <v>280</v>
      </c>
      <c r="I1578" s="9" t="s">
        <v>280</v>
      </c>
      <c r="J1578" s="9" t="s">
        <v>280</v>
      </c>
      <c r="K1578" s="9">
        <v>161.19999999999891</v>
      </c>
      <c r="L1578" s="69"/>
      <c r="M1578" s="67">
        <f t="shared" si="29"/>
        <v>161.19999999999891</v>
      </c>
      <c r="T1578" s="219"/>
    </row>
    <row r="1579" spans="1:20" ht="15">
      <c r="A1579" s="28" t="s">
        <v>934</v>
      </c>
      <c r="B1579" s="229" t="s">
        <v>1655</v>
      </c>
      <c r="C1579" s="3"/>
      <c r="D1579" s="3"/>
      <c r="E1579" s="9" t="s">
        <v>280</v>
      </c>
      <c r="F1579" s="9" t="s">
        <v>280</v>
      </c>
      <c r="G1579" s="9" t="s">
        <v>280</v>
      </c>
      <c r="H1579" s="9" t="s">
        <v>280</v>
      </c>
      <c r="I1579" s="9">
        <v>145.89999999999964</v>
      </c>
      <c r="J1579" s="9" t="s">
        <v>280</v>
      </c>
      <c r="K1579" s="9" t="s">
        <v>280</v>
      </c>
      <c r="L1579" s="69"/>
      <c r="M1579" s="67">
        <f t="shared" si="29"/>
        <v>145.89999999999964</v>
      </c>
      <c r="T1579" s="219"/>
    </row>
    <row r="1580" spans="1:20" ht="15">
      <c r="A1580" s="28" t="s">
        <v>935</v>
      </c>
      <c r="B1580" s="278" t="s">
        <v>2067</v>
      </c>
      <c r="C1580" s="3"/>
      <c r="D1580" s="3"/>
      <c r="E1580" s="9" t="s">
        <v>280</v>
      </c>
      <c r="F1580" s="9" t="s">
        <v>280</v>
      </c>
      <c r="G1580" s="9" t="s">
        <v>280</v>
      </c>
      <c r="H1580" s="9" t="s">
        <v>280</v>
      </c>
      <c r="I1580" s="9" t="s">
        <v>280</v>
      </c>
      <c r="J1580" s="9" t="s">
        <v>280</v>
      </c>
      <c r="K1580" s="9">
        <v>129.80000000000064</v>
      </c>
      <c r="L1580" s="69"/>
      <c r="M1580" s="67">
        <f t="shared" si="29"/>
        <v>129.80000000000064</v>
      </c>
      <c r="T1580" s="219"/>
    </row>
    <row r="1581" spans="1:20" ht="15">
      <c r="A1581" s="28" t="s">
        <v>936</v>
      </c>
      <c r="B1581" s="278" t="s">
        <v>2041</v>
      </c>
      <c r="C1581" s="3"/>
      <c r="D1581" s="3"/>
      <c r="E1581" s="9" t="s">
        <v>280</v>
      </c>
      <c r="F1581" s="9" t="s">
        <v>280</v>
      </c>
      <c r="G1581" s="9" t="s">
        <v>280</v>
      </c>
      <c r="H1581" s="9" t="s">
        <v>280</v>
      </c>
      <c r="I1581" s="9" t="s">
        <v>280</v>
      </c>
      <c r="J1581" s="9" t="s">
        <v>280</v>
      </c>
      <c r="K1581" s="9">
        <v>122.50000000000091</v>
      </c>
      <c r="L1581" s="69"/>
      <c r="M1581" s="67">
        <f t="shared" si="29"/>
        <v>122.50000000000091</v>
      </c>
      <c r="T1581" s="219"/>
    </row>
    <row r="1582" spans="1:20" ht="15">
      <c r="A1582" s="28" t="s">
        <v>937</v>
      </c>
      <c r="B1582" s="229" t="s">
        <v>1653</v>
      </c>
      <c r="C1582" s="3"/>
      <c r="D1582" s="3"/>
      <c r="E1582" s="9" t="s">
        <v>280</v>
      </c>
      <c r="F1582" s="9" t="s">
        <v>280</v>
      </c>
      <c r="G1582" s="9" t="s">
        <v>280</v>
      </c>
      <c r="H1582" s="9" t="s">
        <v>280</v>
      </c>
      <c r="I1582" s="9">
        <v>100.30000000000291</v>
      </c>
      <c r="J1582" s="9" t="s">
        <v>280</v>
      </c>
      <c r="K1582" s="9" t="s">
        <v>280</v>
      </c>
      <c r="L1582" s="69"/>
      <c r="M1582" s="67">
        <f t="shared" si="29"/>
        <v>100.30000000000291</v>
      </c>
      <c r="T1582" s="219"/>
    </row>
    <row r="1583" spans="1:20" ht="15">
      <c r="A1583" s="28" t="s">
        <v>938</v>
      </c>
      <c r="B1583" s="278" t="s">
        <v>2068</v>
      </c>
      <c r="C1583" s="3"/>
      <c r="D1583" s="3"/>
      <c r="E1583" s="9" t="s">
        <v>280</v>
      </c>
      <c r="F1583" s="9" t="s">
        <v>280</v>
      </c>
      <c r="G1583" s="9" t="s">
        <v>280</v>
      </c>
      <c r="H1583" s="9" t="s">
        <v>280</v>
      </c>
      <c r="I1583" s="9" t="s">
        <v>280</v>
      </c>
      <c r="J1583" s="9" t="s">
        <v>280</v>
      </c>
      <c r="K1583" s="9">
        <v>94.899999999999636</v>
      </c>
      <c r="L1583" s="69"/>
      <c r="M1583" s="67">
        <f t="shared" si="29"/>
        <v>94.899999999999636</v>
      </c>
      <c r="T1583" s="219"/>
    </row>
    <row r="1584" spans="1:20" ht="15">
      <c r="A1584" s="28" t="s">
        <v>2517</v>
      </c>
      <c r="B1584" s="278" t="s">
        <v>2044</v>
      </c>
      <c r="C1584" s="3"/>
      <c r="D1584" s="3"/>
      <c r="E1584" s="9" t="s">
        <v>280</v>
      </c>
      <c r="F1584" s="9" t="s">
        <v>280</v>
      </c>
      <c r="G1584" s="9" t="s">
        <v>280</v>
      </c>
      <c r="H1584" s="9" t="s">
        <v>280</v>
      </c>
      <c r="I1584" s="9" t="s">
        <v>280</v>
      </c>
      <c r="J1584" s="9" t="s">
        <v>280</v>
      </c>
      <c r="K1584" s="64" t="s">
        <v>281</v>
      </c>
      <c r="L1584" s="69"/>
      <c r="M1584" s="67">
        <f t="shared" si="29"/>
        <v>0</v>
      </c>
      <c r="T1584" s="219"/>
    </row>
    <row r="1585" spans="1:20" ht="15">
      <c r="A1585" s="28" t="s">
        <v>3346</v>
      </c>
      <c r="B1585" s="63" t="s">
        <v>3408</v>
      </c>
      <c r="C1585" s="3"/>
      <c r="D1585" s="3"/>
      <c r="E1585" s="9"/>
      <c r="F1585" s="9"/>
      <c r="G1585" s="9"/>
      <c r="H1585" s="9"/>
      <c r="I1585" s="9"/>
      <c r="J1585" s="9"/>
      <c r="K1585" s="9"/>
      <c r="L1585" s="69"/>
      <c r="M1585" s="67"/>
      <c r="T1585" s="219"/>
    </row>
    <row r="1586" spans="1:20" ht="15">
      <c r="A1586" s="28" t="s">
        <v>3347</v>
      </c>
      <c r="B1586" s="63" t="s">
        <v>3402</v>
      </c>
      <c r="C1586" s="3"/>
      <c r="D1586" s="3"/>
      <c r="E1586" s="9"/>
      <c r="F1586" s="9"/>
      <c r="G1586" s="9"/>
      <c r="H1586" s="9"/>
      <c r="I1586" s="9"/>
      <c r="J1586" s="9"/>
      <c r="K1586" s="9"/>
      <c r="L1586" s="69"/>
      <c r="M1586" s="67"/>
      <c r="T1586" s="219"/>
    </row>
    <row r="1587" spans="1:20" ht="15">
      <c r="A1587" s="28" t="s">
        <v>3348</v>
      </c>
      <c r="B1587" s="63" t="s">
        <v>3401</v>
      </c>
      <c r="C1587" s="3"/>
      <c r="D1587" s="3"/>
      <c r="E1587" s="9"/>
      <c r="F1587" s="9"/>
      <c r="G1587" s="9"/>
      <c r="H1587" s="9"/>
      <c r="I1587" s="9"/>
      <c r="J1587" s="9"/>
      <c r="K1587" s="9"/>
      <c r="L1587" s="69"/>
      <c r="M1587" s="67"/>
      <c r="T1587" s="219"/>
    </row>
    <row r="1588" spans="1:20" ht="15">
      <c r="A1588" s="28" t="s">
        <v>3349</v>
      </c>
      <c r="B1588" s="63" t="s">
        <v>3417</v>
      </c>
      <c r="C1588" s="3"/>
      <c r="D1588" s="3"/>
      <c r="E1588" s="9"/>
      <c r="F1588" s="9"/>
      <c r="G1588" s="9"/>
      <c r="H1588" s="9"/>
      <c r="I1588" s="9"/>
      <c r="J1588" s="9"/>
      <c r="K1588" s="9"/>
      <c r="L1588" s="69"/>
      <c r="M1588" s="67"/>
      <c r="T1588" s="219"/>
    </row>
    <row r="1589" spans="1:20" ht="15">
      <c r="A1589" s="28" t="s">
        <v>3350</v>
      </c>
      <c r="B1589" s="63" t="s">
        <v>3416</v>
      </c>
      <c r="C1589" s="3"/>
      <c r="D1589" s="3"/>
      <c r="E1589" s="9"/>
      <c r="F1589" s="9"/>
      <c r="G1589" s="9"/>
      <c r="H1589" s="9"/>
      <c r="I1589" s="9"/>
      <c r="J1589" s="9"/>
      <c r="K1589" s="9"/>
      <c r="L1589" s="69"/>
      <c r="M1589" s="67"/>
      <c r="T1589" s="219"/>
    </row>
    <row r="1590" spans="1:20" ht="15">
      <c r="A1590" s="28" t="s">
        <v>3351</v>
      </c>
      <c r="B1590" s="63" t="s">
        <v>3404</v>
      </c>
      <c r="C1590" s="3"/>
      <c r="D1590" s="3"/>
      <c r="E1590" s="9"/>
      <c r="F1590" s="9"/>
      <c r="G1590" s="9"/>
      <c r="H1590" s="9"/>
      <c r="I1590" s="9"/>
      <c r="J1590" s="9"/>
      <c r="K1590" s="9"/>
      <c r="L1590" s="69"/>
      <c r="M1590" s="67"/>
      <c r="T1590" s="219"/>
    </row>
    <row r="1591" spans="1:20" ht="15">
      <c r="A1591" s="28" t="s">
        <v>3352</v>
      </c>
      <c r="B1591" s="63" t="s">
        <v>3398</v>
      </c>
      <c r="C1591" s="3"/>
      <c r="D1591" s="3"/>
      <c r="E1591" s="9"/>
      <c r="F1591" s="9"/>
      <c r="G1591" s="9"/>
      <c r="H1591" s="9"/>
      <c r="I1591" s="9"/>
      <c r="J1591" s="9"/>
      <c r="K1591" s="9"/>
      <c r="L1591" s="69"/>
      <c r="M1591" s="67"/>
      <c r="T1591" s="219"/>
    </row>
    <row r="1592" spans="1:20" ht="15">
      <c r="A1592" s="28" t="s">
        <v>3353</v>
      </c>
      <c r="B1592" s="63" t="s">
        <v>3429</v>
      </c>
      <c r="C1592" s="3"/>
      <c r="D1592" s="3"/>
      <c r="E1592" s="9"/>
      <c r="F1592" s="9"/>
      <c r="G1592" s="9"/>
      <c r="H1592" s="9"/>
      <c r="I1592" s="9"/>
      <c r="J1592" s="9"/>
      <c r="K1592" s="9"/>
      <c r="L1592" s="69"/>
      <c r="M1592" s="67"/>
      <c r="T1592" s="219"/>
    </row>
    <row r="1593" spans="1:20" ht="15">
      <c r="A1593" s="28" t="s">
        <v>3354</v>
      </c>
      <c r="B1593" s="278" t="s">
        <v>3397</v>
      </c>
      <c r="C1593" s="3"/>
      <c r="D1593" s="3"/>
      <c r="E1593" s="9"/>
      <c r="F1593" s="9"/>
      <c r="G1593" s="9"/>
      <c r="H1593" s="9"/>
      <c r="I1593" s="9"/>
      <c r="J1593" s="9"/>
      <c r="K1593" s="9"/>
      <c r="L1593" s="69"/>
      <c r="M1593" s="67"/>
      <c r="T1593" s="219"/>
    </row>
    <row r="1594" spans="1:20" ht="15">
      <c r="A1594" s="28" t="s">
        <v>3355</v>
      </c>
      <c r="B1594" s="63" t="s">
        <v>3413</v>
      </c>
      <c r="C1594" s="3"/>
      <c r="D1594" s="3"/>
      <c r="E1594" s="9"/>
      <c r="F1594" s="9"/>
      <c r="G1594" s="9"/>
      <c r="H1594" s="9"/>
      <c r="I1594" s="9"/>
      <c r="J1594" s="9"/>
      <c r="K1594" s="9"/>
      <c r="L1594" s="69"/>
      <c r="M1594" s="67"/>
      <c r="T1594" s="219"/>
    </row>
    <row r="1595" spans="1:20" ht="15">
      <c r="A1595" s="28" t="s">
        <v>3356</v>
      </c>
      <c r="B1595" s="63" t="s">
        <v>3410</v>
      </c>
      <c r="C1595" s="3"/>
      <c r="D1595" s="3"/>
      <c r="E1595" s="9"/>
      <c r="F1595" s="9"/>
      <c r="G1595" s="9"/>
      <c r="H1595" s="9"/>
      <c r="I1595" s="9"/>
      <c r="J1595" s="9"/>
      <c r="K1595" s="9"/>
      <c r="L1595" s="69"/>
      <c r="M1595" s="67"/>
      <c r="T1595" s="219"/>
    </row>
    <row r="1596" spans="1:20" ht="15">
      <c r="A1596" s="28" t="s">
        <v>3357</v>
      </c>
      <c r="B1596" s="63" t="s">
        <v>3425</v>
      </c>
      <c r="C1596" s="3"/>
      <c r="D1596" s="3"/>
      <c r="E1596" s="9"/>
      <c r="F1596" s="9"/>
      <c r="G1596" s="9"/>
      <c r="H1596" s="9"/>
      <c r="I1596" s="9"/>
      <c r="J1596" s="9"/>
      <c r="K1596" s="9"/>
      <c r="L1596" s="69"/>
      <c r="M1596" s="67"/>
      <c r="T1596" s="219"/>
    </row>
    <row r="1597" spans="1:20" ht="15">
      <c r="A1597" s="28" t="s">
        <v>3358</v>
      </c>
      <c r="B1597" s="63" t="s">
        <v>180</v>
      </c>
      <c r="C1597" s="3"/>
      <c r="D1597" s="3"/>
      <c r="E1597" s="9"/>
      <c r="F1597" s="9"/>
      <c r="G1597" s="9"/>
      <c r="H1597" s="9"/>
      <c r="I1597" s="9"/>
      <c r="J1597" s="9"/>
      <c r="K1597" s="9"/>
      <c r="L1597" s="69"/>
      <c r="M1597" s="67"/>
      <c r="T1597" s="219"/>
    </row>
    <row r="1598" spans="1:20" ht="15">
      <c r="A1598" s="28" t="s">
        <v>3359</v>
      </c>
      <c r="B1598" s="63" t="s">
        <v>3426</v>
      </c>
      <c r="C1598" s="3"/>
      <c r="D1598" s="3"/>
      <c r="E1598" s="9"/>
      <c r="F1598" s="9"/>
      <c r="G1598" s="9"/>
      <c r="H1598" s="9"/>
      <c r="I1598" s="9"/>
      <c r="J1598" s="9"/>
      <c r="K1598" s="9"/>
      <c r="L1598" s="69"/>
      <c r="M1598" s="67"/>
      <c r="T1598" s="219"/>
    </row>
    <row r="1599" spans="1:20" ht="15">
      <c r="A1599" s="28" t="s">
        <v>3360</v>
      </c>
      <c r="B1599" s="63" t="s">
        <v>3405</v>
      </c>
      <c r="C1599" s="3"/>
      <c r="D1599" s="3"/>
      <c r="E1599" s="9"/>
      <c r="F1599" s="9"/>
      <c r="G1599" s="9"/>
      <c r="H1599" s="9"/>
      <c r="I1599" s="9"/>
      <c r="J1599" s="9"/>
      <c r="K1599" s="9"/>
      <c r="L1599" s="69"/>
      <c r="M1599" s="67"/>
      <c r="T1599" s="219"/>
    </row>
    <row r="1600" spans="1:20" ht="15">
      <c r="A1600" s="28" t="s">
        <v>3361</v>
      </c>
      <c r="B1600" s="63" t="s">
        <v>3399</v>
      </c>
      <c r="C1600" s="3"/>
      <c r="D1600" s="3"/>
      <c r="E1600" s="9"/>
      <c r="F1600" s="9"/>
      <c r="G1600" s="9"/>
      <c r="H1600" s="9"/>
      <c r="I1600" s="9"/>
      <c r="J1600" s="9"/>
      <c r="K1600" s="9"/>
      <c r="L1600" s="69"/>
      <c r="M1600" s="67"/>
      <c r="T1600" s="219"/>
    </row>
    <row r="1601" spans="1:20" ht="15">
      <c r="A1601" s="28" t="s">
        <v>3362</v>
      </c>
      <c r="B1601" s="63" t="s">
        <v>3406</v>
      </c>
      <c r="C1601" s="3"/>
      <c r="D1601" s="3"/>
      <c r="E1601" s="9"/>
      <c r="F1601" s="9"/>
      <c r="G1601" s="9"/>
      <c r="H1601" s="9"/>
      <c r="I1601" s="9"/>
      <c r="J1601" s="9"/>
      <c r="K1601" s="9"/>
      <c r="L1601" s="69"/>
      <c r="M1601" s="67"/>
      <c r="T1601" s="219"/>
    </row>
    <row r="1602" spans="1:20" ht="15">
      <c r="A1602" s="28" t="s">
        <v>3363</v>
      </c>
      <c r="B1602" s="63" t="s">
        <v>3403</v>
      </c>
      <c r="C1602" s="3"/>
      <c r="D1602" s="3"/>
      <c r="E1602" s="9"/>
      <c r="F1602" s="9"/>
      <c r="G1602" s="9"/>
      <c r="H1602" s="9"/>
      <c r="I1602" s="9"/>
      <c r="J1602" s="9"/>
      <c r="K1602" s="9"/>
      <c r="L1602" s="69"/>
      <c r="M1602" s="67"/>
      <c r="T1602" s="219"/>
    </row>
    <row r="1603" spans="1:20" ht="15">
      <c r="A1603" s="28" t="s">
        <v>3364</v>
      </c>
      <c r="B1603" s="63" t="s">
        <v>3414</v>
      </c>
      <c r="C1603" s="3"/>
      <c r="D1603" s="3"/>
      <c r="E1603" s="9"/>
      <c r="F1603" s="9"/>
      <c r="G1603" s="9"/>
      <c r="H1603" s="9"/>
      <c r="I1603" s="9"/>
      <c r="J1603" s="9"/>
      <c r="K1603" s="9"/>
      <c r="L1603" s="69"/>
      <c r="M1603" s="67"/>
      <c r="T1603" s="219"/>
    </row>
    <row r="1604" spans="1:20" ht="15">
      <c r="A1604" s="28" t="s">
        <v>3365</v>
      </c>
      <c r="B1604" s="63" t="s">
        <v>3409</v>
      </c>
      <c r="C1604" s="3"/>
      <c r="D1604" s="3"/>
      <c r="E1604" s="9"/>
      <c r="F1604" s="9"/>
      <c r="G1604" s="9"/>
      <c r="H1604" s="9"/>
      <c r="I1604" s="9"/>
      <c r="J1604" s="9"/>
      <c r="K1604" s="9"/>
      <c r="L1604" s="69"/>
      <c r="M1604" s="67"/>
      <c r="T1604" s="219"/>
    </row>
    <row r="1605" spans="1:20" ht="15">
      <c r="A1605" s="28" t="s">
        <v>3366</v>
      </c>
      <c r="B1605" s="278" t="s">
        <v>3396</v>
      </c>
      <c r="C1605" s="3"/>
      <c r="D1605" s="3"/>
      <c r="E1605" s="9"/>
      <c r="F1605" s="9"/>
      <c r="G1605" s="9"/>
      <c r="H1605" s="9"/>
      <c r="I1605" s="9"/>
      <c r="J1605" s="9"/>
      <c r="K1605" s="9"/>
      <c r="L1605" s="69"/>
      <c r="M1605" s="67"/>
      <c r="T1605" s="219"/>
    </row>
    <row r="1606" spans="1:20" ht="15">
      <c r="A1606" s="28" t="s">
        <v>3367</v>
      </c>
      <c r="B1606" s="63" t="s">
        <v>3411</v>
      </c>
      <c r="C1606" s="3"/>
      <c r="D1606" s="3"/>
      <c r="E1606" s="9"/>
      <c r="F1606" s="9"/>
      <c r="G1606" s="9"/>
      <c r="H1606" s="9"/>
      <c r="I1606" s="9"/>
      <c r="J1606" s="9"/>
      <c r="K1606" s="9"/>
      <c r="L1606" s="69"/>
      <c r="M1606" s="67"/>
      <c r="T1606" s="219"/>
    </row>
    <row r="1607" spans="1:20" ht="15">
      <c r="A1607" s="28" t="s">
        <v>3368</v>
      </c>
      <c r="B1607" s="63" t="s">
        <v>3430</v>
      </c>
      <c r="C1607" s="3"/>
      <c r="D1607" s="3"/>
      <c r="E1607" s="9"/>
      <c r="F1607" s="9"/>
      <c r="G1607" s="9"/>
      <c r="H1607" s="9"/>
      <c r="I1607" s="9"/>
      <c r="J1607" s="9"/>
      <c r="K1607" s="9"/>
      <c r="L1607" s="69"/>
      <c r="M1607" s="67"/>
      <c r="T1607" s="219"/>
    </row>
    <row r="1608" spans="1:20" ht="15">
      <c r="A1608" s="28" t="s">
        <v>3369</v>
      </c>
      <c r="B1608" s="63" t="s">
        <v>3400</v>
      </c>
      <c r="C1608" s="3"/>
      <c r="D1608" s="3"/>
      <c r="E1608" s="9"/>
      <c r="F1608" s="9"/>
      <c r="G1608" s="9"/>
      <c r="H1608" s="9"/>
      <c r="I1608" s="9"/>
      <c r="J1608" s="9"/>
      <c r="K1608" s="9"/>
      <c r="L1608" s="69"/>
      <c r="M1608" s="67"/>
      <c r="T1608" s="219"/>
    </row>
    <row r="1609" spans="1:20" ht="15">
      <c r="A1609" s="28" t="s">
        <v>4163</v>
      </c>
      <c r="B1609" s="63" t="s">
        <v>3407</v>
      </c>
      <c r="C1609" s="3"/>
      <c r="D1609" s="3"/>
      <c r="E1609" s="9"/>
      <c r="F1609" s="9"/>
      <c r="G1609" s="9"/>
      <c r="H1609" s="9"/>
      <c r="I1609" s="9"/>
      <c r="J1609" s="9"/>
      <c r="K1609" s="9"/>
      <c r="L1609" s="69"/>
      <c r="M1609" s="67"/>
      <c r="T1609" s="219"/>
    </row>
    <row r="1610" spans="1:20" ht="15">
      <c r="A1610" s="28" t="s">
        <v>4164</v>
      </c>
      <c r="B1610" s="63" t="s">
        <v>3428</v>
      </c>
      <c r="C1610" s="3"/>
      <c r="D1610" s="3"/>
      <c r="E1610" s="9"/>
      <c r="F1610" s="9"/>
      <c r="G1610" s="9"/>
      <c r="H1610" s="9"/>
      <c r="I1610" s="9"/>
      <c r="J1610" s="9"/>
      <c r="K1610" s="9"/>
      <c r="L1610" s="69"/>
      <c r="M1610" s="67"/>
      <c r="T1610" s="219"/>
    </row>
    <row r="1611" spans="1:20" ht="15">
      <c r="A1611" s="28" t="s">
        <v>4165</v>
      </c>
      <c r="B1611" s="63" t="s">
        <v>3412</v>
      </c>
      <c r="C1611" s="3"/>
      <c r="D1611" s="3"/>
      <c r="E1611" s="9"/>
      <c r="F1611" s="9"/>
      <c r="G1611" s="9"/>
      <c r="H1611" s="9"/>
      <c r="I1611" s="9"/>
      <c r="J1611" s="9"/>
      <c r="K1611" s="9"/>
      <c r="L1611" s="69"/>
      <c r="M1611" s="67"/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192</v>
      </c>
      <c r="L1615" s="69"/>
    </row>
    <row r="1616" spans="1:20">
      <c r="L1616" s="69"/>
    </row>
    <row r="1617" spans="1:23" ht="1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9"/>
      <c r="M1617" s="70" t="s">
        <v>40</v>
      </c>
    </row>
    <row r="1618" spans="1:23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69"/>
      <c r="M1618" s="67">
        <f t="shared" ref="M1618:M1649" si="30">SUM(E1618:K1618)</f>
        <v>1426.3999999999994</v>
      </c>
      <c r="O1618" t="s">
        <v>2613</v>
      </c>
      <c r="R1618" s="216" t="s">
        <v>2614</v>
      </c>
      <c r="S1618" s="278"/>
      <c r="T1618" s="63"/>
      <c r="U1618" s="349"/>
      <c r="V1618" s="63"/>
      <c r="W1618" s="63"/>
    </row>
    <row r="1619" spans="1:23" ht="15">
      <c r="A1619" s="28" t="s">
        <v>2</v>
      </c>
      <c r="B1619" s="63" t="s">
        <v>141</v>
      </c>
      <c r="E1619" s="9" t="s">
        <v>280</v>
      </c>
      <c r="F1619" s="217">
        <v>270.7</v>
      </c>
      <c r="G1619" s="217">
        <v>291.8</v>
      </c>
      <c r="H1619" s="9">
        <v>215.00000000000273</v>
      </c>
      <c r="I1619" s="9">
        <v>0</v>
      </c>
      <c r="J1619" s="9">
        <v>201.40000000000236</v>
      </c>
      <c r="K1619" s="217">
        <v>432.39999999999873</v>
      </c>
      <c r="L1619" s="69"/>
      <c r="M1619" s="67">
        <f t="shared" si="30"/>
        <v>1411.3000000000038</v>
      </c>
      <c r="O1619" t="s">
        <v>2482</v>
      </c>
      <c r="S1619" s="225"/>
      <c r="T1619" s="63"/>
      <c r="U1619" s="349"/>
      <c r="V1619" s="63"/>
      <c r="W1619" s="63"/>
    </row>
    <row r="1620" spans="1:23" ht="15">
      <c r="A1620" s="28" t="s">
        <v>3</v>
      </c>
      <c r="B1620" s="63" t="s">
        <v>27</v>
      </c>
      <c r="E1620" s="64" t="s">
        <v>281</v>
      </c>
      <c r="F1620" s="9">
        <v>56</v>
      </c>
      <c r="G1620" s="9">
        <v>164</v>
      </c>
      <c r="H1620" s="217">
        <v>412.89999999999964</v>
      </c>
      <c r="I1620" s="9">
        <v>0</v>
      </c>
      <c r="J1620" s="217">
        <v>284.699999999998</v>
      </c>
      <c r="K1620" s="9">
        <v>402.99999999999727</v>
      </c>
      <c r="L1620" s="69"/>
      <c r="M1620" s="67">
        <f t="shared" si="30"/>
        <v>1320.5999999999949</v>
      </c>
      <c r="O1620" t="s">
        <v>305</v>
      </c>
      <c r="S1620" s="63"/>
      <c r="T1620" s="63"/>
      <c r="U1620" s="350"/>
      <c r="V1620" s="63"/>
      <c r="W1620" s="63"/>
    </row>
    <row r="1621" spans="1:23" ht="15">
      <c r="A1621" s="28" t="s">
        <v>5</v>
      </c>
      <c r="B1621" s="63" t="s">
        <v>13</v>
      </c>
      <c r="E1621" s="217">
        <v>22</v>
      </c>
      <c r="F1621" s="214">
        <v>424.5</v>
      </c>
      <c r="G1621" s="9">
        <v>67.5</v>
      </c>
      <c r="H1621" s="9">
        <v>184.69999999999436</v>
      </c>
      <c r="I1621" s="9">
        <v>0</v>
      </c>
      <c r="J1621" s="9">
        <v>77.500000000000909</v>
      </c>
      <c r="K1621" s="217">
        <v>421.20000000000073</v>
      </c>
      <c r="L1621" s="69"/>
      <c r="M1621" s="67">
        <f t="shared" si="30"/>
        <v>1197.399999999996</v>
      </c>
      <c r="O1621" t="s">
        <v>2615</v>
      </c>
      <c r="R1621" s="3" t="s">
        <v>1777</v>
      </c>
      <c r="S1621" s="278"/>
      <c r="T1621" s="63"/>
      <c r="U1621" s="349"/>
      <c r="V1621" s="63"/>
      <c r="W1621" s="63"/>
    </row>
    <row r="1622" spans="1:23" ht="15">
      <c r="A1622" s="28" t="s">
        <v>7</v>
      </c>
      <c r="B1622" s="63" t="s">
        <v>153</v>
      </c>
      <c r="E1622" s="9" t="s">
        <v>280</v>
      </c>
      <c r="F1622" s="9" t="s">
        <v>280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69"/>
      <c r="M1622" s="67">
        <f t="shared" si="30"/>
        <v>1100.1999999999991</v>
      </c>
      <c r="O1622" t="s">
        <v>284</v>
      </c>
      <c r="S1622" s="225"/>
      <c r="T1622" s="63"/>
      <c r="U1622" s="349"/>
      <c r="V1622" s="63"/>
      <c r="W1622" s="63"/>
    </row>
    <row r="1623" spans="1:23" ht="15">
      <c r="A1623" s="28" t="s">
        <v>8</v>
      </c>
      <c r="B1623" s="63" t="s">
        <v>21</v>
      </c>
      <c r="E1623" s="9">
        <v>8.4</v>
      </c>
      <c r="F1623" s="9">
        <v>26.6</v>
      </c>
      <c r="G1623" s="212">
        <v>390.1</v>
      </c>
      <c r="H1623" s="9">
        <v>299.20000000000073</v>
      </c>
      <c r="I1623" s="9">
        <v>0</v>
      </c>
      <c r="J1623" s="9">
        <v>109.5</v>
      </c>
      <c r="K1623" s="9">
        <v>251.5</v>
      </c>
      <c r="L1623" s="69"/>
      <c r="M1623" s="67">
        <f t="shared" si="30"/>
        <v>1085.3000000000006</v>
      </c>
      <c r="O1623" t="s">
        <v>302</v>
      </c>
      <c r="S1623" s="225"/>
      <c r="T1623" s="63"/>
      <c r="U1623" s="349"/>
      <c r="V1623" s="63"/>
      <c r="W1623" s="63"/>
    </row>
    <row r="1624" spans="1:23" ht="15">
      <c r="A1624" s="28" t="s">
        <v>10</v>
      </c>
      <c r="B1624" s="63" t="s">
        <v>31</v>
      </c>
      <c r="E1624" s="9">
        <v>4.4000000000000004</v>
      </c>
      <c r="F1624" s="9">
        <v>101.8</v>
      </c>
      <c r="G1624" s="214">
        <v>411.5</v>
      </c>
      <c r="H1624" s="9">
        <v>267.19999999999982</v>
      </c>
      <c r="I1624" s="9">
        <v>0</v>
      </c>
      <c r="J1624" s="9">
        <v>63.999999999998181</v>
      </c>
      <c r="K1624" s="9">
        <v>196.90000000000146</v>
      </c>
      <c r="L1624" s="69"/>
      <c r="M1624" s="67">
        <f t="shared" si="30"/>
        <v>1045.7999999999995</v>
      </c>
      <c r="O1624" t="s">
        <v>283</v>
      </c>
      <c r="R1624" s="3" t="s">
        <v>1777</v>
      </c>
      <c r="S1624" s="278"/>
      <c r="T1624" s="63"/>
      <c r="U1624" s="349"/>
      <c r="V1624" s="63"/>
      <c r="W1624" s="63"/>
    </row>
    <row r="1625" spans="1:23" ht="15">
      <c r="A1625" s="28" t="s">
        <v>12</v>
      </c>
      <c r="B1625" s="63" t="s">
        <v>142</v>
      </c>
      <c r="E1625" s="9" t="s">
        <v>280</v>
      </c>
      <c r="F1625" s="9">
        <v>91</v>
      </c>
      <c r="G1625" s="217">
        <v>254.4</v>
      </c>
      <c r="H1625" s="9">
        <v>136</v>
      </c>
      <c r="I1625" s="9">
        <v>0</v>
      </c>
      <c r="J1625" s="9">
        <v>133.89999999999964</v>
      </c>
      <c r="K1625" s="9">
        <v>406.79999999999927</v>
      </c>
      <c r="L1625" s="69"/>
      <c r="M1625" s="67">
        <f t="shared" si="30"/>
        <v>1022.0999999999989</v>
      </c>
      <c r="O1625" t="s">
        <v>290</v>
      </c>
      <c r="S1625" s="278"/>
      <c r="T1625" s="63"/>
      <c r="U1625" s="349"/>
      <c r="V1625" s="63"/>
      <c r="W1625" s="63"/>
    </row>
    <row r="1626" spans="1:23" ht="15">
      <c r="A1626" s="28" t="s">
        <v>14</v>
      </c>
      <c r="B1626" s="63" t="s">
        <v>797</v>
      </c>
      <c r="E1626" s="9" t="s">
        <v>280</v>
      </c>
      <c r="F1626" s="9" t="s">
        <v>280</v>
      </c>
      <c r="G1626" s="9" t="s">
        <v>280</v>
      </c>
      <c r="H1626" s="214">
        <v>432.89999999999964</v>
      </c>
      <c r="I1626" s="9">
        <v>0</v>
      </c>
      <c r="J1626" s="9">
        <v>197.39999999999964</v>
      </c>
      <c r="K1626" s="9">
        <v>388.949999999998</v>
      </c>
      <c r="L1626" s="69"/>
      <c r="M1626" s="67">
        <f t="shared" si="30"/>
        <v>1019.2499999999973</v>
      </c>
      <c r="O1626" t="s">
        <v>283</v>
      </c>
      <c r="R1626" s="3" t="s">
        <v>1777</v>
      </c>
      <c r="S1626" s="278"/>
      <c r="T1626" s="63"/>
      <c r="U1626" s="349"/>
      <c r="V1626" s="63"/>
      <c r="W1626" s="63"/>
    </row>
    <row r="1627" spans="1:23" ht="15">
      <c r="A1627" s="28" t="s">
        <v>16</v>
      </c>
      <c r="B1627" s="63" t="s">
        <v>758</v>
      </c>
      <c r="E1627" s="9" t="s">
        <v>280</v>
      </c>
      <c r="F1627" s="9" t="s">
        <v>280</v>
      </c>
      <c r="G1627" s="9" t="s">
        <v>280</v>
      </c>
      <c r="H1627" s="217">
        <v>416.30000000000109</v>
      </c>
      <c r="I1627" s="9">
        <v>0</v>
      </c>
      <c r="J1627" s="217">
        <v>255.20000000000073</v>
      </c>
      <c r="K1627" s="9">
        <v>343.65000000000146</v>
      </c>
      <c r="L1627" s="69"/>
      <c r="M1627" s="67">
        <f t="shared" si="30"/>
        <v>1015.1500000000033</v>
      </c>
      <c r="O1627" t="s">
        <v>2485</v>
      </c>
      <c r="S1627" s="225"/>
      <c r="T1627" s="63"/>
      <c r="U1627" s="350"/>
      <c r="V1627" s="63"/>
      <c r="W1627" s="63"/>
    </row>
    <row r="1628" spans="1:23" ht="15">
      <c r="A1628" s="28" t="s">
        <v>18</v>
      </c>
      <c r="B1628" s="63" t="s">
        <v>17</v>
      </c>
      <c r="E1628" s="64" t="s">
        <v>281</v>
      </c>
      <c r="F1628" s="9">
        <v>123.7</v>
      </c>
      <c r="G1628" s="217">
        <v>348.6</v>
      </c>
      <c r="H1628" s="9">
        <v>137.60000000000127</v>
      </c>
      <c r="I1628" s="9">
        <v>0</v>
      </c>
      <c r="J1628" s="9">
        <v>204.50000000000091</v>
      </c>
      <c r="K1628" s="9">
        <v>191.39999999999873</v>
      </c>
      <c r="L1628" s="69"/>
      <c r="M1628" s="67">
        <f t="shared" si="30"/>
        <v>1005.8000000000009</v>
      </c>
      <c r="O1628" t="s">
        <v>285</v>
      </c>
      <c r="S1628" s="63"/>
      <c r="T1628" s="63"/>
      <c r="U1628" s="349"/>
      <c r="V1628" s="63"/>
      <c r="W1628" s="63"/>
    </row>
    <row r="1629" spans="1:23" ht="15">
      <c r="A1629" s="28" t="s">
        <v>20</v>
      </c>
      <c r="B1629" s="63" t="s">
        <v>156</v>
      </c>
      <c r="E1629" s="9" t="s">
        <v>280</v>
      </c>
      <c r="F1629" s="9" t="s">
        <v>280</v>
      </c>
      <c r="G1629" s="217">
        <v>336.05</v>
      </c>
      <c r="H1629" s="9">
        <v>209.30000000000018</v>
      </c>
      <c r="I1629" s="9">
        <v>0</v>
      </c>
      <c r="J1629" s="9">
        <v>201</v>
      </c>
      <c r="K1629" s="9">
        <v>238.00000000000182</v>
      </c>
      <c r="L1629" s="69"/>
      <c r="M1629" s="67">
        <f t="shared" si="30"/>
        <v>984.35000000000196</v>
      </c>
      <c r="O1629" t="s">
        <v>286</v>
      </c>
      <c r="S1629" s="278"/>
      <c r="T1629" s="63"/>
      <c r="U1629" s="349"/>
      <c r="V1629" s="63"/>
      <c r="W1629" s="63"/>
    </row>
    <row r="1630" spans="1:23" ht="15">
      <c r="A1630" s="28" t="s">
        <v>22</v>
      </c>
      <c r="B1630" s="63" t="s">
        <v>11</v>
      </c>
      <c r="E1630" s="64" t="s">
        <v>281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69"/>
      <c r="M1630" s="67">
        <f t="shared" si="30"/>
        <v>966.90000000000055</v>
      </c>
      <c r="O1630" t="s">
        <v>294</v>
      </c>
      <c r="S1630" s="63"/>
      <c r="T1630" s="63"/>
      <c r="U1630" s="349"/>
      <c r="V1630" s="63"/>
      <c r="W1630" s="63"/>
    </row>
    <row r="1631" spans="1:23" ht="15">
      <c r="A1631" s="28" t="s">
        <v>24</v>
      </c>
      <c r="B1631" s="63" t="s">
        <v>783</v>
      </c>
      <c r="E1631" s="9" t="s">
        <v>280</v>
      </c>
      <c r="F1631" s="9" t="s">
        <v>280</v>
      </c>
      <c r="G1631" s="9" t="s">
        <v>280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69"/>
      <c r="M1631" s="67">
        <f t="shared" si="30"/>
        <v>964.14999999999782</v>
      </c>
      <c r="O1631" t="s">
        <v>354</v>
      </c>
      <c r="S1631" s="278"/>
      <c r="T1631" s="63"/>
      <c r="U1631" s="350"/>
      <c r="V1631" s="63"/>
      <c r="W1631" s="63"/>
    </row>
    <row r="1632" spans="1:23" ht="15">
      <c r="A1632" s="28" t="s">
        <v>26</v>
      </c>
      <c r="B1632" s="63" t="s">
        <v>143</v>
      </c>
      <c r="E1632" s="9" t="s">
        <v>280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69"/>
      <c r="M1632" s="67">
        <f t="shared" si="30"/>
        <v>909.90000000000271</v>
      </c>
      <c r="O1632" t="s">
        <v>286</v>
      </c>
      <c r="S1632" s="63"/>
      <c r="T1632" s="63"/>
      <c r="U1632" s="349"/>
      <c r="V1632" s="63"/>
      <c r="W1632" s="63"/>
    </row>
    <row r="1633" spans="1:23" ht="15">
      <c r="A1633" s="28" t="s">
        <v>28</v>
      </c>
      <c r="B1633" s="63" t="s">
        <v>144</v>
      </c>
      <c r="E1633" s="9" t="s">
        <v>280</v>
      </c>
      <c r="F1633" s="217">
        <v>209.3</v>
      </c>
      <c r="G1633" s="9">
        <v>191.4</v>
      </c>
      <c r="H1633" s="9">
        <v>67.400000000000546</v>
      </c>
      <c r="I1633" s="9">
        <v>0</v>
      </c>
      <c r="J1633" s="217">
        <v>263.5</v>
      </c>
      <c r="K1633" s="9">
        <v>176.64999999999964</v>
      </c>
      <c r="L1633" s="69"/>
      <c r="M1633" s="67">
        <f t="shared" si="30"/>
        <v>908.25000000000023</v>
      </c>
      <c r="O1633" t="s">
        <v>318</v>
      </c>
      <c r="S1633" s="278"/>
      <c r="T1633" s="63"/>
      <c r="U1633" s="350"/>
      <c r="V1633" s="63"/>
      <c r="W1633" s="63"/>
    </row>
    <row r="1634" spans="1:23" ht="15">
      <c r="A1634" s="28" t="s">
        <v>30</v>
      </c>
      <c r="B1634" s="63" t="s">
        <v>772</v>
      </c>
      <c r="E1634" s="9" t="s">
        <v>280</v>
      </c>
      <c r="F1634" s="9" t="s">
        <v>280</v>
      </c>
      <c r="G1634" s="9" t="s">
        <v>280</v>
      </c>
      <c r="H1634" s="217">
        <v>334.19999999999891</v>
      </c>
      <c r="I1634" s="9">
        <v>0</v>
      </c>
      <c r="J1634" s="9">
        <v>24.199999999998909</v>
      </c>
      <c r="K1634" s="214">
        <v>513.00000000000091</v>
      </c>
      <c r="L1634" s="69"/>
      <c r="M1634" s="67">
        <f t="shared" si="30"/>
        <v>871.39999999999873</v>
      </c>
      <c r="O1634" t="s">
        <v>323</v>
      </c>
      <c r="R1634" s="216" t="s">
        <v>1777</v>
      </c>
      <c r="S1634" s="63"/>
      <c r="T1634" s="63"/>
      <c r="U1634" s="349"/>
      <c r="V1634" s="63"/>
      <c r="W1634" s="63"/>
    </row>
    <row r="1635" spans="1:23" ht="15">
      <c r="A1635" s="28" t="s">
        <v>32</v>
      </c>
      <c r="B1635" s="63" t="s">
        <v>37</v>
      </c>
      <c r="E1635" s="217">
        <v>39.5</v>
      </c>
      <c r="F1635" s="9">
        <v>113.5</v>
      </c>
      <c r="G1635" s="9">
        <v>67.7</v>
      </c>
      <c r="H1635" s="9">
        <v>274.30000000000109</v>
      </c>
      <c r="I1635" s="9">
        <v>0</v>
      </c>
      <c r="J1635" s="9">
        <v>175.90000000000236</v>
      </c>
      <c r="K1635" s="9">
        <v>180</v>
      </c>
      <c r="L1635" s="69"/>
      <c r="M1635" s="67">
        <f t="shared" si="30"/>
        <v>850.9000000000035</v>
      </c>
      <c r="O1635" t="s">
        <v>285</v>
      </c>
      <c r="S1635" s="278"/>
      <c r="T1635" s="63"/>
      <c r="U1635" s="349"/>
      <c r="V1635" s="63"/>
      <c r="W1635" s="63"/>
    </row>
    <row r="1636" spans="1:23" ht="15">
      <c r="A1636" s="28" t="s">
        <v>34</v>
      </c>
      <c r="B1636" s="63" t="s">
        <v>23</v>
      </c>
      <c r="E1636" s="217">
        <v>20.100000000000001</v>
      </c>
      <c r="F1636" s="213">
        <v>337.4</v>
      </c>
      <c r="G1636" s="9">
        <v>203.7</v>
      </c>
      <c r="H1636" s="9">
        <v>88.100000000000364</v>
      </c>
      <c r="I1636" s="9">
        <v>0</v>
      </c>
      <c r="J1636" s="9">
        <v>103.79999999999836</v>
      </c>
      <c r="K1636" s="9">
        <v>95.250000000001819</v>
      </c>
      <c r="L1636" s="69"/>
      <c r="M1636" s="67">
        <f t="shared" si="30"/>
        <v>848.35000000000059</v>
      </c>
      <c r="O1636" t="s">
        <v>320</v>
      </c>
      <c r="S1636" s="278"/>
      <c r="T1636" s="63"/>
      <c r="U1636" s="349"/>
      <c r="V1636" s="63"/>
      <c r="W1636" s="63"/>
    </row>
    <row r="1637" spans="1:23" ht="15">
      <c r="A1637" s="28" t="s">
        <v>36</v>
      </c>
      <c r="B1637" s="63" t="s">
        <v>15</v>
      </c>
      <c r="E1637" s="213">
        <v>40.6</v>
      </c>
      <c r="F1637" s="9">
        <v>18.7</v>
      </c>
      <c r="G1637" s="9">
        <v>193.5</v>
      </c>
      <c r="H1637" s="9">
        <v>137.199999999998</v>
      </c>
      <c r="I1637" s="9">
        <v>0</v>
      </c>
      <c r="J1637" s="217">
        <v>248</v>
      </c>
      <c r="K1637" s="9">
        <v>191.5</v>
      </c>
      <c r="L1637" s="69"/>
      <c r="M1637" s="67">
        <f t="shared" si="30"/>
        <v>829.49999999999795</v>
      </c>
      <c r="O1637" t="s">
        <v>284</v>
      </c>
      <c r="S1637" s="278"/>
      <c r="T1637" s="63"/>
      <c r="U1637" s="350"/>
      <c r="V1637" s="63"/>
      <c r="W1637" s="63"/>
    </row>
    <row r="1638" spans="1:23" ht="15">
      <c r="A1638" s="28" t="s">
        <v>38</v>
      </c>
      <c r="B1638" s="63" t="s">
        <v>754</v>
      </c>
      <c r="E1638" s="9" t="s">
        <v>280</v>
      </c>
      <c r="F1638" s="9" t="s">
        <v>280</v>
      </c>
      <c r="G1638" s="9" t="s">
        <v>280</v>
      </c>
      <c r="H1638" s="217">
        <v>325.00000000000091</v>
      </c>
      <c r="I1638" s="9">
        <v>0</v>
      </c>
      <c r="J1638" s="9">
        <v>47.900000000001455</v>
      </c>
      <c r="K1638" s="217">
        <v>440.49999999999818</v>
      </c>
      <c r="L1638" s="69"/>
      <c r="M1638" s="67">
        <f t="shared" si="30"/>
        <v>813.40000000000055</v>
      </c>
      <c r="O1638" t="s">
        <v>338</v>
      </c>
      <c r="S1638" s="225"/>
      <c r="T1638" s="63"/>
      <c r="U1638" s="349"/>
      <c r="V1638" s="63"/>
      <c r="W1638" s="63"/>
    </row>
    <row r="1639" spans="1:23" ht="15">
      <c r="A1639" s="28" t="s">
        <v>145</v>
      </c>
      <c r="B1639" s="63" t="s">
        <v>789</v>
      </c>
      <c r="E1639" s="9" t="s">
        <v>280</v>
      </c>
      <c r="F1639" s="9" t="s">
        <v>280</v>
      </c>
      <c r="G1639" s="9" t="s">
        <v>280</v>
      </c>
      <c r="H1639" s="9">
        <v>142.69999999999982</v>
      </c>
      <c r="I1639" s="9">
        <v>0</v>
      </c>
      <c r="J1639" s="212">
        <v>306.70000000000073</v>
      </c>
      <c r="K1639" s="9">
        <v>356.30000000000109</v>
      </c>
      <c r="L1639" s="69"/>
      <c r="M1639" s="67">
        <f t="shared" si="30"/>
        <v>805.70000000000164</v>
      </c>
      <c r="O1639" t="s">
        <v>302</v>
      </c>
      <c r="S1639" s="63"/>
      <c r="T1639" s="63"/>
      <c r="U1639" s="350"/>
      <c r="V1639" s="63"/>
      <c r="W1639" s="63"/>
    </row>
    <row r="1640" spans="1:23" ht="15">
      <c r="A1640" s="28" t="s">
        <v>146</v>
      </c>
      <c r="B1640" s="63" t="s">
        <v>6</v>
      </c>
      <c r="E1640" s="217">
        <v>25</v>
      </c>
      <c r="F1640" s="217">
        <v>204.1</v>
      </c>
      <c r="G1640" s="9">
        <v>112.75</v>
      </c>
      <c r="H1640" s="9">
        <v>211.79999999999927</v>
      </c>
      <c r="I1640" s="9">
        <v>0</v>
      </c>
      <c r="J1640" s="217">
        <v>222.5</v>
      </c>
      <c r="K1640" s="9" t="s">
        <v>280</v>
      </c>
      <c r="L1640" s="69"/>
      <c r="M1640" s="67">
        <f t="shared" si="30"/>
        <v>776.1499999999993</v>
      </c>
      <c r="O1640" t="s">
        <v>374</v>
      </c>
      <c r="S1640" s="278"/>
      <c r="T1640" s="63"/>
      <c r="U1640" s="349"/>
      <c r="V1640" s="63"/>
      <c r="W1640" s="63"/>
    </row>
    <row r="1641" spans="1:23" ht="15">
      <c r="A1641" s="28" t="s">
        <v>147</v>
      </c>
      <c r="B1641" s="63" t="s">
        <v>162</v>
      </c>
      <c r="E1641" s="9" t="s">
        <v>280</v>
      </c>
      <c r="F1641" s="9" t="s">
        <v>280</v>
      </c>
      <c r="G1641" s="9">
        <v>177.1</v>
      </c>
      <c r="H1641" s="9">
        <v>240.49999999999818</v>
      </c>
      <c r="I1641" s="9">
        <v>0</v>
      </c>
      <c r="J1641" s="9">
        <v>192</v>
      </c>
      <c r="K1641" s="9">
        <v>163</v>
      </c>
      <c r="L1641" s="69"/>
      <c r="M1641" s="67">
        <f t="shared" si="30"/>
        <v>772.5999999999982</v>
      </c>
      <c r="S1641" s="63"/>
      <c r="T1641" s="63"/>
      <c r="U1641" s="349"/>
      <c r="V1641" s="63"/>
      <c r="W1641" s="63"/>
    </row>
    <row r="1642" spans="1:23" ht="15">
      <c r="A1642" s="28" t="s">
        <v>151</v>
      </c>
      <c r="B1642" s="63" t="s">
        <v>779</v>
      </c>
      <c r="E1642" s="9" t="s">
        <v>280</v>
      </c>
      <c r="F1642" s="9" t="s">
        <v>280</v>
      </c>
      <c r="G1642" s="9" t="s">
        <v>280</v>
      </c>
      <c r="H1642" s="217">
        <v>342.70000000000073</v>
      </c>
      <c r="I1642" s="9">
        <v>0</v>
      </c>
      <c r="J1642" s="9">
        <v>6.0000000000009095</v>
      </c>
      <c r="K1642" s="9">
        <v>371.79999999999927</v>
      </c>
      <c r="L1642" s="69"/>
      <c r="M1642" s="67">
        <f t="shared" si="30"/>
        <v>720.50000000000091</v>
      </c>
      <c r="O1642" t="s">
        <v>299</v>
      </c>
      <c r="S1642" s="278"/>
      <c r="T1642" s="63"/>
      <c r="U1642" s="349"/>
      <c r="V1642" s="63"/>
      <c r="W1642" s="63"/>
    </row>
    <row r="1643" spans="1:23" ht="15">
      <c r="A1643" s="28" t="s">
        <v>157</v>
      </c>
      <c r="B1643" s="63" t="s">
        <v>25</v>
      </c>
      <c r="E1643" s="9">
        <v>1.1000000000000001</v>
      </c>
      <c r="F1643" s="217">
        <v>197</v>
      </c>
      <c r="G1643" s="9">
        <v>135.5</v>
      </c>
      <c r="H1643" s="9">
        <v>116.10000000000036</v>
      </c>
      <c r="I1643" s="9">
        <v>0</v>
      </c>
      <c r="J1643" s="9">
        <v>23.300000000000182</v>
      </c>
      <c r="K1643" s="9">
        <v>230.99999999999909</v>
      </c>
      <c r="L1643" s="69"/>
      <c r="M1643" s="67">
        <f t="shared" si="30"/>
        <v>703.99999999999966</v>
      </c>
      <c r="O1643" t="s">
        <v>290</v>
      </c>
      <c r="S1643" s="63"/>
      <c r="T1643" s="63"/>
      <c r="U1643" s="349"/>
      <c r="V1643" s="63"/>
      <c r="W1643" s="63"/>
    </row>
    <row r="1644" spans="1:23" ht="15">
      <c r="A1644" s="28" t="s">
        <v>159</v>
      </c>
      <c r="B1644" s="63" t="s">
        <v>154</v>
      </c>
      <c r="E1644" s="9" t="s">
        <v>280</v>
      </c>
      <c r="F1644" s="9" t="s">
        <v>280</v>
      </c>
      <c r="G1644" s="9">
        <v>137.9</v>
      </c>
      <c r="H1644" s="9">
        <v>290.50000000000091</v>
      </c>
      <c r="I1644" s="9">
        <v>0</v>
      </c>
      <c r="J1644" s="9">
        <v>16.799999999997453</v>
      </c>
      <c r="K1644" s="9">
        <v>247.89999999999873</v>
      </c>
      <c r="L1644" s="69"/>
      <c r="M1644" s="67">
        <f t="shared" si="30"/>
        <v>693.09999999999707</v>
      </c>
      <c r="S1644" s="278"/>
      <c r="T1644" s="63"/>
      <c r="U1644" s="349"/>
      <c r="V1644" s="63"/>
      <c r="W1644" s="63"/>
    </row>
    <row r="1645" spans="1:23" ht="15">
      <c r="A1645" s="28" t="s">
        <v>160</v>
      </c>
      <c r="B1645" s="63" t="s">
        <v>155</v>
      </c>
      <c r="E1645" s="9" t="s">
        <v>280</v>
      </c>
      <c r="F1645" s="9" t="s">
        <v>280</v>
      </c>
      <c r="G1645" s="9">
        <v>204.3</v>
      </c>
      <c r="H1645" s="9">
        <v>150</v>
      </c>
      <c r="I1645" s="9">
        <v>0</v>
      </c>
      <c r="J1645" s="9">
        <v>5.5999999999985448</v>
      </c>
      <c r="K1645" s="9">
        <v>330.19999999999891</v>
      </c>
      <c r="L1645" s="69"/>
      <c r="M1645" s="67">
        <f t="shared" si="30"/>
        <v>690.09999999999741</v>
      </c>
      <c r="S1645" s="278"/>
      <c r="T1645" s="63"/>
      <c r="U1645" s="349"/>
      <c r="V1645" s="63"/>
      <c r="W1645" s="63"/>
    </row>
    <row r="1646" spans="1:23" ht="15">
      <c r="A1646" s="28" t="s">
        <v>161</v>
      </c>
      <c r="B1646" s="63" t="s">
        <v>33</v>
      </c>
      <c r="E1646" s="64" t="s">
        <v>281</v>
      </c>
      <c r="F1646" s="9">
        <v>130.30000000000001</v>
      </c>
      <c r="G1646" s="9">
        <v>168.3</v>
      </c>
      <c r="H1646" s="9">
        <v>194.39999999999964</v>
      </c>
      <c r="I1646" s="9">
        <v>0</v>
      </c>
      <c r="J1646" s="9">
        <v>6.0000000000009095</v>
      </c>
      <c r="K1646" s="9">
        <v>179.99999999999909</v>
      </c>
      <c r="L1646" s="69"/>
      <c r="M1646" s="67">
        <f t="shared" si="30"/>
        <v>678.99999999999966</v>
      </c>
      <c r="S1646" s="278"/>
      <c r="T1646" s="63"/>
      <c r="U1646" s="349"/>
      <c r="V1646" s="63"/>
      <c r="W1646" s="63"/>
    </row>
    <row r="1647" spans="1:23" ht="15">
      <c r="A1647" s="28" t="s">
        <v>163</v>
      </c>
      <c r="B1647" s="63" t="s">
        <v>39</v>
      </c>
      <c r="E1647" s="9">
        <v>9.8000000000000007</v>
      </c>
      <c r="F1647" s="9">
        <v>156</v>
      </c>
      <c r="G1647" s="9">
        <v>52.1</v>
      </c>
      <c r="H1647" s="9">
        <v>239.60000000000036</v>
      </c>
      <c r="I1647" s="9">
        <v>0</v>
      </c>
      <c r="J1647" s="9">
        <v>145.99999999999909</v>
      </c>
      <c r="K1647" s="9">
        <v>69.300000000000182</v>
      </c>
      <c r="L1647" s="69"/>
      <c r="M1647" s="67">
        <f t="shared" si="30"/>
        <v>672.79999999999961</v>
      </c>
      <c r="O1647" t="s">
        <v>295</v>
      </c>
      <c r="S1647" s="63"/>
      <c r="T1647" s="63"/>
      <c r="U1647" s="349"/>
      <c r="V1647" s="63"/>
      <c r="W1647" s="63"/>
    </row>
    <row r="1648" spans="1:23" ht="15">
      <c r="A1648" s="28" t="s">
        <v>276</v>
      </c>
      <c r="B1648" s="63" t="s">
        <v>763</v>
      </c>
      <c r="E1648" s="9" t="s">
        <v>280</v>
      </c>
      <c r="F1648" s="9" t="s">
        <v>280</v>
      </c>
      <c r="G1648" s="9" t="s">
        <v>280</v>
      </c>
      <c r="H1648" s="9">
        <v>287.40000000000146</v>
      </c>
      <c r="I1648" s="9">
        <v>0</v>
      </c>
      <c r="J1648" s="9">
        <v>183.50000000000091</v>
      </c>
      <c r="K1648" s="9">
        <v>199.49999999999909</v>
      </c>
      <c r="L1648" s="69"/>
      <c r="M1648" s="67">
        <f t="shared" si="30"/>
        <v>670.40000000000146</v>
      </c>
      <c r="S1648" s="63"/>
      <c r="T1648" s="63"/>
      <c r="U1648" s="349"/>
      <c r="V1648" s="63"/>
      <c r="W1648" s="63"/>
    </row>
    <row r="1649" spans="1:23" ht="15">
      <c r="A1649" s="28" t="s">
        <v>277</v>
      </c>
      <c r="B1649" s="63" t="s">
        <v>9</v>
      </c>
      <c r="E1649" s="64" t="s">
        <v>281</v>
      </c>
      <c r="F1649" s="9">
        <v>139.69999999999999</v>
      </c>
      <c r="G1649" s="9">
        <v>145.80000000000001</v>
      </c>
      <c r="H1649" s="9">
        <v>170.10000000000218</v>
      </c>
      <c r="I1649" s="9">
        <v>0</v>
      </c>
      <c r="J1649" s="9">
        <v>5.5999999999994543</v>
      </c>
      <c r="K1649" s="9">
        <v>202.49999999999909</v>
      </c>
      <c r="L1649" s="69"/>
      <c r="M1649" s="67">
        <f t="shared" si="30"/>
        <v>663.70000000000073</v>
      </c>
      <c r="S1649" s="225"/>
      <c r="T1649" s="63"/>
      <c r="U1649" s="349"/>
      <c r="V1649" s="63"/>
      <c r="W1649" s="63"/>
    </row>
    <row r="1650" spans="1:23" ht="15">
      <c r="A1650" s="28" t="s">
        <v>278</v>
      </c>
      <c r="B1650" s="63" t="s">
        <v>747</v>
      </c>
      <c r="E1650" s="9" t="s">
        <v>280</v>
      </c>
      <c r="F1650" s="9" t="s">
        <v>280</v>
      </c>
      <c r="G1650" s="9" t="s">
        <v>280</v>
      </c>
      <c r="H1650" s="9">
        <v>245.50000000000091</v>
      </c>
      <c r="I1650" s="9">
        <v>0</v>
      </c>
      <c r="J1650" s="9">
        <v>212.29999999999836</v>
      </c>
      <c r="K1650" s="9">
        <v>192.24999999999545</v>
      </c>
      <c r="L1650" s="69"/>
      <c r="M1650" s="67">
        <f t="shared" ref="M1650:M1681" si="31">SUM(E1650:K1650)</f>
        <v>650.04999999999472</v>
      </c>
      <c r="S1650" s="63"/>
      <c r="T1650" s="63"/>
      <c r="U1650" s="349"/>
      <c r="V1650" s="63"/>
      <c r="W1650" s="63"/>
    </row>
    <row r="1651" spans="1:23" ht="15">
      <c r="A1651" s="28" t="s">
        <v>279</v>
      </c>
      <c r="B1651" s="229" t="s">
        <v>1659</v>
      </c>
      <c r="C1651" s="3"/>
      <c r="D1651" s="3"/>
      <c r="E1651" s="9" t="s">
        <v>280</v>
      </c>
      <c r="F1651" s="9" t="s">
        <v>280</v>
      </c>
      <c r="G1651" s="9" t="s">
        <v>280</v>
      </c>
      <c r="H1651" s="9" t="s">
        <v>280</v>
      </c>
      <c r="I1651" s="9">
        <v>0</v>
      </c>
      <c r="J1651" s="9">
        <v>219.59999999999945</v>
      </c>
      <c r="K1651" s="217">
        <v>430</v>
      </c>
      <c r="L1651" s="69"/>
      <c r="M1651" s="67">
        <f t="shared" si="31"/>
        <v>649.59999999999945</v>
      </c>
      <c r="O1651" t="s">
        <v>289</v>
      </c>
      <c r="S1651" s="278"/>
      <c r="T1651" s="63"/>
      <c r="U1651" s="349"/>
      <c r="V1651" s="63"/>
      <c r="W1651" s="63"/>
    </row>
    <row r="1652" spans="1:23" ht="15">
      <c r="A1652" s="28" t="s">
        <v>736</v>
      </c>
      <c r="B1652" s="278" t="s">
        <v>2022</v>
      </c>
      <c r="C1652" s="3"/>
      <c r="D1652" s="3"/>
      <c r="E1652" s="9" t="s">
        <v>280</v>
      </c>
      <c r="F1652" s="9" t="s">
        <v>280</v>
      </c>
      <c r="G1652" s="9" t="s">
        <v>280</v>
      </c>
      <c r="H1652" s="9" t="s">
        <v>280</v>
      </c>
      <c r="I1652" s="9">
        <v>0</v>
      </c>
      <c r="J1652" s="9">
        <v>200.99999999999818</v>
      </c>
      <c r="K1652" s="217">
        <v>445.90000000000055</v>
      </c>
      <c r="L1652" s="69"/>
      <c r="M1652" s="67">
        <f t="shared" si="31"/>
        <v>646.89999999999873</v>
      </c>
      <c r="O1652" t="s">
        <v>286</v>
      </c>
      <c r="S1652" s="63"/>
      <c r="T1652" s="63"/>
      <c r="U1652" s="349"/>
      <c r="V1652" s="63"/>
      <c r="W1652" s="63"/>
    </row>
    <row r="1653" spans="1:23" ht="15">
      <c r="A1653" s="28" t="s">
        <v>737</v>
      </c>
      <c r="B1653" s="278" t="s">
        <v>2018</v>
      </c>
      <c r="C1653" s="3"/>
      <c r="D1653" s="3"/>
      <c r="E1653" s="9" t="s">
        <v>280</v>
      </c>
      <c r="F1653" s="9" t="s">
        <v>280</v>
      </c>
      <c r="G1653" s="9" t="s">
        <v>280</v>
      </c>
      <c r="H1653" s="9" t="s">
        <v>280</v>
      </c>
      <c r="I1653" s="9">
        <v>0</v>
      </c>
      <c r="J1653" s="217">
        <v>223.20000000000073</v>
      </c>
      <c r="K1653" s="9">
        <v>407.09999999999991</v>
      </c>
      <c r="L1653" s="69"/>
      <c r="M1653" s="67">
        <f t="shared" si="31"/>
        <v>630.30000000000064</v>
      </c>
      <c r="O1653" t="s">
        <v>290</v>
      </c>
      <c r="S1653" s="28"/>
      <c r="T1653" s="63"/>
      <c r="U1653" s="350"/>
      <c r="V1653" s="63"/>
      <c r="W1653" s="63"/>
    </row>
    <row r="1654" spans="1:23" ht="15">
      <c r="A1654" s="28" t="s">
        <v>738</v>
      </c>
      <c r="B1654" s="63" t="s">
        <v>801</v>
      </c>
      <c r="E1654" s="9" t="s">
        <v>280</v>
      </c>
      <c r="F1654" s="9" t="s">
        <v>280</v>
      </c>
      <c r="G1654" s="9" t="s">
        <v>280</v>
      </c>
      <c r="H1654" s="212">
        <v>422.29999999999927</v>
      </c>
      <c r="I1654" s="9">
        <v>0</v>
      </c>
      <c r="J1654" s="9">
        <v>17.699999999998909</v>
      </c>
      <c r="K1654" s="9">
        <v>185.49999999999909</v>
      </c>
      <c r="L1654" s="69"/>
      <c r="M1654" s="67">
        <f t="shared" si="31"/>
        <v>625.49999999999727</v>
      </c>
      <c r="O1654" t="s">
        <v>302</v>
      </c>
      <c r="S1654" s="63"/>
      <c r="T1654" s="63"/>
      <c r="U1654" s="349"/>
      <c r="V1654" s="63"/>
      <c r="W1654" s="63"/>
    </row>
    <row r="1655" spans="1:23" ht="15">
      <c r="A1655" s="28" t="s">
        <v>740</v>
      </c>
      <c r="B1655" s="63" t="s">
        <v>791</v>
      </c>
      <c r="E1655" s="9" t="s">
        <v>280</v>
      </c>
      <c r="F1655" s="9" t="s">
        <v>280</v>
      </c>
      <c r="G1655" s="9" t="s">
        <v>280</v>
      </c>
      <c r="H1655" s="217">
        <v>333.09999999999764</v>
      </c>
      <c r="I1655" s="9">
        <v>0</v>
      </c>
      <c r="J1655" s="9">
        <v>74.600000000000364</v>
      </c>
      <c r="K1655" s="9">
        <v>209.69999999999891</v>
      </c>
      <c r="L1655" s="69"/>
      <c r="M1655" s="67">
        <f t="shared" si="31"/>
        <v>617.39999999999691</v>
      </c>
      <c r="O1655" t="s">
        <v>290</v>
      </c>
      <c r="S1655" s="278"/>
      <c r="T1655" s="63"/>
      <c r="U1655" s="350"/>
      <c r="V1655" s="63"/>
      <c r="W1655" s="63"/>
    </row>
    <row r="1656" spans="1:23" ht="15">
      <c r="A1656" s="28" t="s">
        <v>746</v>
      </c>
      <c r="B1656" s="63" t="s">
        <v>19</v>
      </c>
      <c r="E1656" s="9">
        <v>9.8000000000000007</v>
      </c>
      <c r="F1656" s="217">
        <v>151.5</v>
      </c>
      <c r="G1656" s="9">
        <v>89.3</v>
      </c>
      <c r="H1656" s="9">
        <v>162.00000000000091</v>
      </c>
      <c r="I1656" s="9">
        <v>0</v>
      </c>
      <c r="J1656" s="9">
        <v>186.79999999999836</v>
      </c>
      <c r="K1656" s="9" t="s">
        <v>280</v>
      </c>
      <c r="L1656" s="69"/>
      <c r="M1656" s="67">
        <f t="shared" si="31"/>
        <v>599.3999999999993</v>
      </c>
      <c r="S1656" s="278"/>
      <c r="T1656" s="63"/>
      <c r="U1656" s="350"/>
      <c r="V1656" s="63"/>
      <c r="W1656" s="63"/>
    </row>
    <row r="1657" spans="1:23" ht="15">
      <c r="A1657" s="28" t="s">
        <v>748</v>
      </c>
      <c r="B1657" s="63" t="s">
        <v>739</v>
      </c>
      <c r="E1657" s="9" t="s">
        <v>280</v>
      </c>
      <c r="F1657" s="9" t="s">
        <v>280</v>
      </c>
      <c r="G1657" s="9" t="s">
        <v>280</v>
      </c>
      <c r="H1657" s="9">
        <v>305.60000000000309</v>
      </c>
      <c r="I1657" s="9">
        <v>0</v>
      </c>
      <c r="J1657" s="9">
        <v>87.699999999999818</v>
      </c>
      <c r="K1657" s="9">
        <v>205.00000000000091</v>
      </c>
      <c r="L1657" s="69"/>
      <c r="M1657" s="67">
        <f t="shared" si="31"/>
        <v>598.30000000000382</v>
      </c>
      <c r="S1657" s="225"/>
      <c r="T1657" s="63"/>
      <c r="U1657" s="350"/>
      <c r="V1657" s="63"/>
      <c r="W1657" s="63"/>
    </row>
    <row r="1658" spans="1:23" ht="15">
      <c r="A1658" s="28" t="s">
        <v>751</v>
      </c>
      <c r="B1658" s="28" t="s">
        <v>735</v>
      </c>
      <c r="E1658" s="9" t="s">
        <v>280</v>
      </c>
      <c r="F1658" s="9" t="s">
        <v>280</v>
      </c>
      <c r="G1658" s="9" t="s">
        <v>280</v>
      </c>
      <c r="H1658" s="9">
        <v>201.50000000000182</v>
      </c>
      <c r="I1658" s="9">
        <v>0</v>
      </c>
      <c r="J1658" s="9">
        <v>151.39999999999964</v>
      </c>
      <c r="K1658" s="9">
        <v>219.29999999999927</v>
      </c>
      <c r="L1658" s="69"/>
      <c r="M1658" s="67">
        <f t="shared" si="31"/>
        <v>572.20000000000073</v>
      </c>
      <c r="S1658" s="63"/>
      <c r="T1658" s="63"/>
      <c r="U1658" s="350"/>
      <c r="V1658" s="63"/>
      <c r="W1658" s="63"/>
    </row>
    <row r="1659" spans="1:23" ht="15">
      <c r="A1659" s="28" t="s">
        <v>752</v>
      </c>
      <c r="B1659" s="229" t="s">
        <v>1662</v>
      </c>
      <c r="C1659" s="3"/>
      <c r="D1659" s="3"/>
      <c r="E1659" s="9" t="s">
        <v>280</v>
      </c>
      <c r="F1659" s="9" t="s">
        <v>280</v>
      </c>
      <c r="G1659" s="9" t="s">
        <v>280</v>
      </c>
      <c r="H1659" s="9" t="s">
        <v>280</v>
      </c>
      <c r="I1659" s="9">
        <v>0</v>
      </c>
      <c r="J1659" s="9">
        <v>177.70000000000073</v>
      </c>
      <c r="K1659" s="9">
        <v>354.29999999999836</v>
      </c>
      <c r="L1659" s="69"/>
      <c r="M1659" s="67">
        <f t="shared" si="31"/>
        <v>531.99999999999909</v>
      </c>
      <c r="S1659" s="63"/>
      <c r="T1659" s="63"/>
      <c r="U1659" s="349"/>
      <c r="V1659" s="63"/>
      <c r="W1659" s="63"/>
    </row>
    <row r="1660" spans="1:23" ht="15">
      <c r="A1660" s="28" t="s">
        <v>755</v>
      </c>
      <c r="B1660" s="229" t="s">
        <v>1657</v>
      </c>
      <c r="C1660" s="3"/>
      <c r="D1660" s="3"/>
      <c r="E1660" s="9" t="s">
        <v>280</v>
      </c>
      <c r="F1660" s="9" t="s">
        <v>280</v>
      </c>
      <c r="G1660" s="9" t="s">
        <v>280</v>
      </c>
      <c r="H1660" s="9" t="s">
        <v>280</v>
      </c>
      <c r="I1660" s="9">
        <v>0</v>
      </c>
      <c r="J1660" s="9">
        <v>124.90000000000055</v>
      </c>
      <c r="K1660" s="9">
        <v>394.199999999998</v>
      </c>
      <c r="L1660" s="69"/>
      <c r="M1660" s="67">
        <f t="shared" si="31"/>
        <v>519.09999999999854</v>
      </c>
      <c r="S1660" s="278"/>
      <c r="T1660" s="63"/>
      <c r="U1660" s="349"/>
      <c r="V1660" s="63"/>
      <c r="W1660" s="63"/>
    </row>
    <row r="1661" spans="1:23" ht="15">
      <c r="A1661" s="28" t="s">
        <v>757</v>
      </c>
      <c r="B1661" s="278" t="s">
        <v>2021</v>
      </c>
      <c r="C1661" s="3"/>
      <c r="D1661" s="3"/>
      <c r="E1661" s="9" t="s">
        <v>280</v>
      </c>
      <c r="F1661" s="9" t="s">
        <v>280</v>
      </c>
      <c r="G1661" s="9" t="s">
        <v>280</v>
      </c>
      <c r="H1661" s="9" t="s">
        <v>280</v>
      </c>
      <c r="I1661" s="9">
        <v>0</v>
      </c>
      <c r="J1661" s="9">
        <v>159.59999999999854</v>
      </c>
      <c r="K1661" s="9">
        <v>344.50000000000182</v>
      </c>
      <c r="L1661" s="69"/>
      <c r="M1661" s="67">
        <f t="shared" si="31"/>
        <v>504.10000000000036</v>
      </c>
      <c r="S1661" s="278"/>
      <c r="T1661" s="63"/>
      <c r="U1661" s="350"/>
      <c r="V1661" s="63"/>
      <c r="W1661" s="63"/>
    </row>
    <row r="1662" spans="1:23" ht="15">
      <c r="A1662" s="28" t="s">
        <v>762</v>
      </c>
      <c r="B1662" s="28" t="s">
        <v>729</v>
      </c>
      <c r="E1662" s="9" t="s">
        <v>280</v>
      </c>
      <c r="F1662" s="9" t="s">
        <v>280</v>
      </c>
      <c r="G1662" s="9" t="s">
        <v>280</v>
      </c>
      <c r="H1662" s="9">
        <v>190</v>
      </c>
      <c r="I1662" s="9">
        <v>0</v>
      </c>
      <c r="J1662" s="9">
        <v>84.299999999999727</v>
      </c>
      <c r="K1662" s="9">
        <v>225.60000000000036</v>
      </c>
      <c r="L1662" s="69"/>
      <c r="M1662" s="67">
        <f t="shared" si="31"/>
        <v>499.90000000000009</v>
      </c>
      <c r="S1662" s="225"/>
      <c r="T1662" s="63"/>
      <c r="U1662" s="349"/>
      <c r="V1662" s="63"/>
      <c r="W1662" s="63"/>
    </row>
    <row r="1663" spans="1:23" ht="15">
      <c r="A1663" s="28" t="s">
        <v>766</v>
      </c>
      <c r="B1663" s="278" t="s">
        <v>2024</v>
      </c>
      <c r="C1663" s="3"/>
      <c r="D1663" s="3"/>
      <c r="E1663" s="9" t="s">
        <v>280</v>
      </c>
      <c r="F1663" s="9" t="s">
        <v>280</v>
      </c>
      <c r="G1663" s="9" t="s">
        <v>280</v>
      </c>
      <c r="H1663" s="9" t="s">
        <v>280</v>
      </c>
      <c r="I1663" s="9">
        <v>0</v>
      </c>
      <c r="J1663" s="9">
        <v>182.80000000000018</v>
      </c>
      <c r="K1663" s="9">
        <v>301.19999999999982</v>
      </c>
      <c r="L1663" s="69"/>
      <c r="M1663" s="67">
        <f t="shared" si="31"/>
        <v>484</v>
      </c>
      <c r="S1663" s="225"/>
      <c r="T1663" s="63"/>
      <c r="U1663" s="349"/>
      <c r="V1663" s="63"/>
      <c r="W1663" s="63"/>
    </row>
    <row r="1664" spans="1:23" ht="15">
      <c r="A1664" s="28" t="s">
        <v>767</v>
      </c>
      <c r="B1664" s="229" t="s">
        <v>1649</v>
      </c>
      <c r="C1664" s="3"/>
      <c r="D1664" s="3"/>
      <c r="E1664" s="9" t="s">
        <v>280</v>
      </c>
      <c r="F1664" s="9" t="s">
        <v>280</v>
      </c>
      <c r="G1664" s="9" t="s">
        <v>280</v>
      </c>
      <c r="H1664" s="9" t="s">
        <v>280</v>
      </c>
      <c r="I1664" s="9">
        <v>0</v>
      </c>
      <c r="J1664" s="213">
        <v>293.69999999999982</v>
      </c>
      <c r="K1664" s="9">
        <v>176.49999999999818</v>
      </c>
      <c r="L1664" s="69"/>
      <c r="M1664" s="67">
        <f t="shared" si="31"/>
        <v>470.199999999998</v>
      </c>
      <c r="O1664" t="s">
        <v>284</v>
      </c>
      <c r="S1664" s="225"/>
      <c r="T1664" s="63"/>
      <c r="U1664" s="349"/>
      <c r="V1664" s="63"/>
      <c r="W1664" s="63"/>
    </row>
    <row r="1665" spans="1:23" ht="15">
      <c r="A1665" s="28" t="s">
        <v>768</v>
      </c>
      <c r="B1665" s="278" t="s">
        <v>2045</v>
      </c>
      <c r="C1665" s="3"/>
      <c r="D1665" s="3"/>
      <c r="E1665" s="9" t="s">
        <v>280</v>
      </c>
      <c r="F1665" s="9" t="s">
        <v>280</v>
      </c>
      <c r="G1665" s="9" t="s">
        <v>280</v>
      </c>
      <c r="H1665" s="9" t="s">
        <v>280</v>
      </c>
      <c r="I1665" s="9">
        <v>0</v>
      </c>
      <c r="J1665" s="9" t="s">
        <v>280</v>
      </c>
      <c r="K1665" s="213">
        <v>465.70000000000255</v>
      </c>
      <c r="L1665" s="69"/>
      <c r="M1665" s="67">
        <f t="shared" si="31"/>
        <v>465.70000000000255</v>
      </c>
      <c r="O1665" t="s">
        <v>284</v>
      </c>
      <c r="S1665" s="278"/>
      <c r="T1665" s="63"/>
      <c r="U1665" s="350"/>
      <c r="V1665" s="63"/>
      <c r="W1665" s="63"/>
    </row>
    <row r="1666" spans="1:23" ht="15">
      <c r="A1666" s="28" t="s">
        <v>774</v>
      </c>
      <c r="B1666" s="225" t="s">
        <v>1667</v>
      </c>
      <c r="C1666" s="3"/>
      <c r="D1666" s="3"/>
      <c r="E1666" s="9" t="s">
        <v>280</v>
      </c>
      <c r="F1666" s="9" t="s">
        <v>280</v>
      </c>
      <c r="G1666" s="9" t="s">
        <v>280</v>
      </c>
      <c r="H1666" s="9" t="s">
        <v>280</v>
      </c>
      <c r="I1666" s="9">
        <v>0</v>
      </c>
      <c r="J1666" s="9">
        <v>116.20000000000164</v>
      </c>
      <c r="K1666" s="9">
        <v>349.29999999999927</v>
      </c>
      <c r="L1666" s="69"/>
      <c r="M1666" s="67">
        <f t="shared" si="31"/>
        <v>465.50000000000091</v>
      </c>
      <c r="S1666" s="63"/>
      <c r="T1666" s="63"/>
      <c r="U1666" s="349"/>
      <c r="V1666" s="63"/>
      <c r="W1666" s="63"/>
    </row>
    <row r="1667" spans="1:23" ht="15">
      <c r="A1667" s="28" t="s">
        <v>782</v>
      </c>
      <c r="B1667" s="278" t="s">
        <v>2068</v>
      </c>
      <c r="C1667" s="3"/>
      <c r="D1667" s="3"/>
      <c r="E1667" s="9" t="s">
        <v>280</v>
      </c>
      <c r="F1667" s="9" t="s">
        <v>280</v>
      </c>
      <c r="G1667" s="9" t="s">
        <v>280</v>
      </c>
      <c r="H1667" s="9" t="s">
        <v>280</v>
      </c>
      <c r="I1667" s="9">
        <v>0</v>
      </c>
      <c r="J1667" s="9" t="s">
        <v>280</v>
      </c>
      <c r="K1667" s="217">
        <v>465</v>
      </c>
      <c r="L1667" s="69"/>
      <c r="M1667" s="67">
        <f t="shared" si="31"/>
        <v>465</v>
      </c>
      <c r="O1667" t="s">
        <v>285</v>
      </c>
      <c r="S1667" s="278"/>
      <c r="T1667" s="63"/>
      <c r="U1667" s="349"/>
      <c r="V1667" s="63"/>
      <c r="W1667" s="63"/>
    </row>
    <row r="1668" spans="1:23" ht="15">
      <c r="A1668" s="28" t="s">
        <v>786</v>
      </c>
      <c r="B1668" s="63" t="s">
        <v>784</v>
      </c>
      <c r="E1668" s="9" t="s">
        <v>280</v>
      </c>
      <c r="F1668" s="9" t="s">
        <v>280</v>
      </c>
      <c r="G1668" s="9" t="s">
        <v>280</v>
      </c>
      <c r="H1668" s="9">
        <v>262.19999999999982</v>
      </c>
      <c r="I1668" s="9">
        <v>0</v>
      </c>
      <c r="J1668" s="9">
        <v>16.900000000000546</v>
      </c>
      <c r="K1668" s="9">
        <v>180</v>
      </c>
      <c r="L1668" s="69"/>
      <c r="M1668" s="67">
        <f t="shared" si="31"/>
        <v>459.10000000000036</v>
      </c>
      <c r="S1668" s="63"/>
      <c r="T1668" s="63"/>
      <c r="U1668" s="350"/>
      <c r="V1668" s="63"/>
      <c r="W1668" s="63"/>
    </row>
    <row r="1669" spans="1:23" ht="15">
      <c r="A1669" s="28" t="s">
        <v>787</v>
      </c>
      <c r="B1669" s="28" t="s">
        <v>734</v>
      </c>
      <c r="E1669" s="9" t="s">
        <v>280</v>
      </c>
      <c r="F1669" s="9" t="s">
        <v>280</v>
      </c>
      <c r="G1669" s="9" t="s">
        <v>280</v>
      </c>
      <c r="H1669" s="9">
        <v>192.00000000000182</v>
      </c>
      <c r="I1669" s="9">
        <v>0</v>
      </c>
      <c r="J1669" s="9">
        <v>117.40000000000055</v>
      </c>
      <c r="K1669" s="9">
        <v>142.50000000000091</v>
      </c>
      <c r="L1669" s="69"/>
      <c r="M1669" s="67">
        <f t="shared" si="31"/>
        <v>451.90000000000327</v>
      </c>
      <c r="S1669" s="63"/>
      <c r="T1669" s="63"/>
      <c r="U1669" s="349"/>
      <c r="V1669" s="63"/>
      <c r="W1669" s="63"/>
    </row>
    <row r="1670" spans="1:23" ht="15">
      <c r="A1670" s="28" t="s">
        <v>788</v>
      </c>
      <c r="B1670" s="229" t="s">
        <v>1648</v>
      </c>
      <c r="C1670" s="3"/>
      <c r="D1670" s="3"/>
      <c r="E1670" s="9" t="s">
        <v>280</v>
      </c>
      <c r="F1670" s="9" t="s">
        <v>280</v>
      </c>
      <c r="G1670" s="9" t="s">
        <v>280</v>
      </c>
      <c r="H1670" s="9" t="s">
        <v>280</v>
      </c>
      <c r="I1670" s="9">
        <v>0</v>
      </c>
      <c r="J1670" s="214">
        <v>378.80000000000109</v>
      </c>
      <c r="K1670" s="9">
        <v>70</v>
      </c>
      <c r="L1670" s="69"/>
      <c r="M1670" s="67">
        <f t="shared" si="31"/>
        <v>448.80000000000109</v>
      </c>
      <c r="O1670" t="s">
        <v>283</v>
      </c>
      <c r="R1670" s="216" t="s">
        <v>1777</v>
      </c>
      <c r="S1670" s="63"/>
      <c r="T1670" s="63"/>
      <c r="U1670" s="349"/>
      <c r="V1670" s="63"/>
      <c r="W1670" s="63"/>
    </row>
    <row r="1671" spans="1:23" ht="15">
      <c r="A1671" s="28" t="s">
        <v>794</v>
      </c>
      <c r="B1671" s="63" t="s">
        <v>750</v>
      </c>
      <c r="E1671" s="9" t="s">
        <v>280</v>
      </c>
      <c r="F1671" s="9" t="s">
        <v>280</v>
      </c>
      <c r="G1671" s="9" t="s">
        <v>280</v>
      </c>
      <c r="H1671" s="9">
        <v>161.60000000000127</v>
      </c>
      <c r="I1671" s="9">
        <v>0</v>
      </c>
      <c r="J1671" s="9">
        <v>12.999999999999091</v>
      </c>
      <c r="K1671" s="9">
        <v>270.99999999999909</v>
      </c>
      <c r="L1671" s="69"/>
      <c r="M1671" s="67">
        <f t="shared" si="31"/>
        <v>445.59999999999945</v>
      </c>
      <c r="S1671" s="28"/>
      <c r="T1671" s="63"/>
      <c r="U1671" s="349"/>
      <c r="V1671" s="63"/>
      <c r="W1671" s="63"/>
    </row>
    <row r="1672" spans="1:23" ht="15">
      <c r="A1672" s="28" t="s">
        <v>795</v>
      </c>
      <c r="B1672" s="63" t="s">
        <v>4</v>
      </c>
      <c r="E1672" s="217">
        <v>25.4</v>
      </c>
      <c r="F1672" s="64" t="s">
        <v>281</v>
      </c>
      <c r="G1672" s="9">
        <v>69</v>
      </c>
      <c r="H1672" s="217">
        <v>339.89999999999782</v>
      </c>
      <c r="I1672" s="9">
        <v>0</v>
      </c>
      <c r="J1672" s="9" t="s">
        <v>280</v>
      </c>
      <c r="K1672" s="9" t="s">
        <v>280</v>
      </c>
      <c r="L1672" s="69"/>
      <c r="M1672" s="67">
        <f t="shared" si="31"/>
        <v>434.29999999999779</v>
      </c>
      <c r="O1672" t="s">
        <v>318</v>
      </c>
      <c r="S1672" s="63"/>
      <c r="T1672" s="63"/>
      <c r="U1672" s="349"/>
      <c r="V1672" s="63"/>
      <c r="W1672" s="63"/>
    </row>
    <row r="1673" spans="1:23" ht="15">
      <c r="A1673" s="28" t="s">
        <v>796</v>
      </c>
      <c r="B1673" s="229" t="s">
        <v>1658</v>
      </c>
      <c r="C1673" s="3"/>
      <c r="D1673" s="3"/>
      <c r="E1673" s="9" t="s">
        <v>280</v>
      </c>
      <c r="F1673" s="9" t="s">
        <v>280</v>
      </c>
      <c r="G1673" s="9" t="s">
        <v>280</v>
      </c>
      <c r="H1673" s="9" t="s">
        <v>280</v>
      </c>
      <c r="I1673" s="9">
        <v>0</v>
      </c>
      <c r="J1673" s="9">
        <v>113.99999999999909</v>
      </c>
      <c r="K1673" s="9">
        <v>313.19999999999891</v>
      </c>
      <c r="L1673" s="69"/>
      <c r="M1673" s="67">
        <f t="shared" si="31"/>
        <v>427.199999999998</v>
      </c>
      <c r="S1673" s="225"/>
      <c r="T1673" s="63"/>
      <c r="U1673" s="349"/>
      <c r="V1673" s="63"/>
      <c r="W1673" s="63"/>
    </row>
    <row r="1674" spans="1:23" ht="15">
      <c r="A1674" s="28" t="s">
        <v>798</v>
      </c>
      <c r="B1674" s="278" t="s">
        <v>2040</v>
      </c>
      <c r="C1674" s="3"/>
      <c r="D1674" s="3"/>
      <c r="E1674" s="9" t="s">
        <v>280</v>
      </c>
      <c r="F1674" s="9" t="s">
        <v>280</v>
      </c>
      <c r="G1674" s="9" t="s">
        <v>280</v>
      </c>
      <c r="H1674" s="9" t="s">
        <v>280</v>
      </c>
      <c r="I1674" s="9">
        <v>0</v>
      </c>
      <c r="J1674" s="9" t="s">
        <v>280</v>
      </c>
      <c r="K1674" s="217">
        <v>427</v>
      </c>
      <c r="L1674" s="69"/>
      <c r="M1674" s="67">
        <f t="shared" si="31"/>
        <v>427</v>
      </c>
      <c r="O1674" t="s">
        <v>290</v>
      </c>
      <c r="S1674" s="63"/>
      <c r="T1674" s="63"/>
      <c r="U1674" s="349"/>
      <c r="V1674" s="63"/>
      <c r="W1674" s="63"/>
    </row>
    <row r="1675" spans="1:23" ht="15">
      <c r="A1675" s="28" t="s">
        <v>799</v>
      </c>
      <c r="B1675" s="63" t="s">
        <v>780</v>
      </c>
      <c r="E1675" s="9" t="s">
        <v>280</v>
      </c>
      <c r="F1675" s="9" t="s">
        <v>280</v>
      </c>
      <c r="G1675" s="9" t="s">
        <v>280</v>
      </c>
      <c r="H1675" s="9">
        <v>199.49999999999818</v>
      </c>
      <c r="I1675" s="9">
        <v>0</v>
      </c>
      <c r="J1675" s="9">
        <v>23.200000000000728</v>
      </c>
      <c r="K1675" s="9">
        <v>198.69999999999891</v>
      </c>
      <c r="L1675" s="69"/>
      <c r="M1675" s="67">
        <f t="shared" si="31"/>
        <v>421.39999999999782</v>
      </c>
      <c r="S1675" s="278"/>
      <c r="T1675" s="63"/>
      <c r="U1675" s="350"/>
      <c r="V1675" s="63"/>
      <c r="W1675" s="63"/>
    </row>
    <row r="1676" spans="1:23" ht="15">
      <c r="A1676" s="28" t="s">
        <v>800</v>
      </c>
      <c r="B1676" s="278" t="s">
        <v>4565</v>
      </c>
      <c r="C1676" s="3"/>
      <c r="D1676" s="3"/>
      <c r="E1676" s="9" t="s">
        <v>280</v>
      </c>
      <c r="F1676" s="9" t="s">
        <v>280</v>
      </c>
      <c r="G1676" s="9" t="s">
        <v>280</v>
      </c>
      <c r="H1676" s="9" t="s">
        <v>280</v>
      </c>
      <c r="I1676" s="9">
        <v>0</v>
      </c>
      <c r="J1676" s="9" t="s">
        <v>280</v>
      </c>
      <c r="K1676" s="9">
        <v>420.25000000000182</v>
      </c>
      <c r="L1676" s="69"/>
      <c r="M1676" s="67">
        <f t="shared" si="31"/>
        <v>420.25000000000182</v>
      </c>
      <c r="S1676" s="63"/>
      <c r="T1676" s="63"/>
      <c r="U1676" s="349"/>
      <c r="V1676" s="63"/>
      <c r="W1676" s="63"/>
    </row>
    <row r="1677" spans="1:23" ht="15">
      <c r="A1677" s="28" t="s">
        <v>803</v>
      </c>
      <c r="B1677" s="229" t="s">
        <v>1652</v>
      </c>
      <c r="C1677" s="3"/>
      <c r="D1677" s="3"/>
      <c r="E1677" s="9" t="s">
        <v>280</v>
      </c>
      <c r="F1677" s="9" t="s">
        <v>280</v>
      </c>
      <c r="G1677" s="9" t="s">
        <v>280</v>
      </c>
      <c r="H1677" s="9" t="s">
        <v>280</v>
      </c>
      <c r="I1677" s="9">
        <v>0</v>
      </c>
      <c r="J1677" s="9">
        <v>197.99999999999909</v>
      </c>
      <c r="K1677" s="9">
        <v>195.59999999999854</v>
      </c>
      <c r="L1677" s="69"/>
      <c r="M1677" s="67">
        <f t="shared" si="31"/>
        <v>393.59999999999764</v>
      </c>
      <c r="S1677" s="63"/>
      <c r="T1677" s="63"/>
      <c r="U1677" s="350"/>
      <c r="V1677" s="63"/>
      <c r="W1677" s="63"/>
    </row>
    <row r="1678" spans="1:23" ht="15">
      <c r="A1678" s="28" t="s">
        <v>899</v>
      </c>
      <c r="B1678" s="229" t="s">
        <v>1665</v>
      </c>
      <c r="C1678" s="3"/>
      <c r="D1678" s="3"/>
      <c r="E1678" s="9" t="s">
        <v>280</v>
      </c>
      <c r="F1678" s="9" t="s">
        <v>280</v>
      </c>
      <c r="G1678" s="9" t="s">
        <v>280</v>
      </c>
      <c r="H1678" s="9" t="s">
        <v>280</v>
      </c>
      <c r="I1678" s="9">
        <v>0</v>
      </c>
      <c r="J1678" s="9">
        <v>165.39999999999873</v>
      </c>
      <c r="K1678" s="9">
        <v>216.75000000000091</v>
      </c>
      <c r="L1678" s="69"/>
      <c r="M1678" s="67">
        <f t="shared" si="31"/>
        <v>382.14999999999964</v>
      </c>
      <c r="S1678" s="278"/>
      <c r="T1678" s="63"/>
      <c r="U1678" s="350"/>
      <c r="V1678" s="63"/>
      <c r="W1678" s="63"/>
    </row>
    <row r="1679" spans="1:23" ht="15">
      <c r="A1679" s="28" t="s">
        <v>900</v>
      </c>
      <c r="B1679" s="278" t="s">
        <v>2172</v>
      </c>
      <c r="C1679" s="3"/>
      <c r="D1679" s="3"/>
      <c r="E1679" s="9" t="s">
        <v>280</v>
      </c>
      <c r="F1679" s="9" t="s">
        <v>280</v>
      </c>
      <c r="G1679" s="9" t="s">
        <v>280</v>
      </c>
      <c r="H1679" s="9" t="s">
        <v>280</v>
      </c>
      <c r="I1679" s="9">
        <v>0</v>
      </c>
      <c r="J1679" s="9" t="s">
        <v>280</v>
      </c>
      <c r="K1679" s="9">
        <v>379.49999999999909</v>
      </c>
      <c r="L1679" s="69"/>
      <c r="M1679" s="67">
        <f t="shared" si="31"/>
        <v>379.49999999999909</v>
      </c>
      <c r="S1679" s="278"/>
      <c r="T1679" s="63"/>
      <c r="U1679" s="349"/>
      <c r="V1679" s="63"/>
      <c r="W1679" s="63"/>
    </row>
    <row r="1680" spans="1:23" ht="15">
      <c r="A1680" s="28" t="s">
        <v>901</v>
      </c>
      <c r="B1680" s="63" t="s">
        <v>35</v>
      </c>
      <c r="E1680" s="217">
        <v>33.5</v>
      </c>
      <c r="F1680" s="9">
        <v>77</v>
      </c>
      <c r="G1680" s="9">
        <v>196.5</v>
      </c>
      <c r="H1680" s="9">
        <v>65.699999999998909</v>
      </c>
      <c r="I1680" s="9">
        <v>0</v>
      </c>
      <c r="J1680" s="9" t="s">
        <v>280</v>
      </c>
      <c r="K1680" s="9" t="s">
        <v>280</v>
      </c>
      <c r="L1680" s="69"/>
      <c r="M1680" s="67">
        <f t="shared" si="31"/>
        <v>372.69999999999891</v>
      </c>
      <c r="O1680" t="s">
        <v>286</v>
      </c>
      <c r="S1680" s="63"/>
      <c r="T1680" s="63"/>
      <c r="U1680" s="350"/>
      <c r="V1680" s="63"/>
      <c r="W1680" s="63"/>
    </row>
    <row r="1681" spans="1:23" ht="15">
      <c r="A1681" s="28" t="s">
        <v>902</v>
      </c>
      <c r="B1681" s="63" t="s">
        <v>756</v>
      </c>
      <c r="E1681" s="9" t="s">
        <v>280</v>
      </c>
      <c r="F1681" s="9" t="s">
        <v>280</v>
      </c>
      <c r="G1681" s="9" t="s">
        <v>280</v>
      </c>
      <c r="H1681" s="9">
        <v>155.20000000000164</v>
      </c>
      <c r="I1681" s="9">
        <v>0</v>
      </c>
      <c r="J1681" s="9">
        <v>11.600000000000364</v>
      </c>
      <c r="K1681" s="9">
        <v>180.15000000000055</v>
      </c>
      <c r="L1681" s="69"/>
      <c r="M1681" s="67">
        <f t="shared" si="31"/>
        <v>346.95000000000255</v>
      </c>
      <c r="S1681" s="278"/>
      <c r="T1681" s="63"/>
      <c r="U1681" s="350"/>
      <c r="V1681" s="63"/>
      <c r="W1681" s="63"/>
    </row>
    <row r="1682" spans="1:23" ht="15">
      <c r="A1682" s="28" t="s">
        <v>903</v>
      </c>
      <c r="B1682" s="229" t="s">
        <v>1664</v>
      </c>
      <c r="C1682" s="3"/>
      <c r="D1682" s="3"/>
      <c r="E1682" s="9" t="s">
        <v>280</v>
      </c>
      <c r="F1682" s="9" t="s">
        <v>280</v>
      </c>
      <c r="G1682" s="9" t="s">
        <v>280</v>
      </c>
      <c r="H1682" s="9" t="s">
        <v>280</v>
      </c>
      <c r="I1682" s="9">
        <v>0</v>
      </c>
      <c r="J1682" s="9">
        <v>131.69999999999982</v>
      </c>
      <c r="K1682" s="9">
        <v>210.5</v>
      </c>
      <c r="L1682" s="69"/>
      <c r="M1682" s="67">
        <f t="shared" ref="M1682:M1718" si="32">SUM(E1682:K1682)</f>
        <v>342.19999999999982</v>
      </c>
      <c r="S1682" s="278"/>
      <c r="T1682" s="63"/>
      <c r="U1682" s="349"/>
      <c r="V1682" s="63"/>
      <c r="W1682" s="63"/>
    </row>
    <row r="1683" spans="1:23" ht="15">
      <c r="A1683" s="28" t="s">
        <v>904</v>
      </c>
      <c r="B1683" s="278" t="s">
        <v>2041</v>
      </c>
      <c r="C1683" s="3"/>
      <c r="D1683" s="3"/>
      <c r="E1683" s="9" t="s">
        <v>280</v>
      </c>
      <c r="F1683" s="9" t="s">
        <v>280</v>
      </c>
      <c r="G1683" s="9" t="s">
        <v>280</v>
      </c>
      <c r="H1683" s="9" t="s">
        <v>280</v>
      </c>
      <c r="I1683" s="9">
        <v>0</v>
      </c>
      <c r="J1683" s="9" t="s">
        <v>280</v>
      </c>
      <c r="K1683" s="9">
        <v>342.00000000000091</v>
      </c>
      <c r="L1683" s="69"/>
      <c r="M1683" s="67">
        <f t="shared" si="32"/>
        <v>342.00000000000091</v>
      </c>
      <c r="S1683" s="278"/>
      <c r="T1683" s="63"/>
      <c r="U1683" s="349"/>
      <c r="V1683" s="63"/>
      <c r="W1683" s="63"/>
    </row>
    <row r="1684" spans="1:23" ht="15">
      <c r="A1684" s="28" t="s">
        <v>905</v>
      </c>
      <c r="B1684" s="278" t="s">
        <v>2067</v>
      </c>
      <c r="C1684" s="3"/>
      <c r="D1684" s="3"/>
      <c r="E1684" s="9" t="s">
        <v>280</v>
      </c>
      <c r="F1684" s="9" t="s">
        <v>280</v>
      </c>
      <c r="G1684" s="9" t="s">
        <v>280</v>
      </c>
      <c r="H1684" s="9" t="s">
        <v>280</v>
      </c>
      <c r="I1684" s="9">
        <v>0</v>
      </c>
      <c r="J1684" s="9" t="s">
        <v>280</v>
      </c>
      <c r="K1684" s="9">
        <v>312.5</v>
      </c>
      <c r="L1684" s="69"/>
      <c r="M1684" s="67">
        <f t="shared" si="32"/>
        <v>312.5</v>
      </c>
      <c r="S1684" s="63"/>
      <c r="T1684" s="63"/>
      <c r="U1684" s="349"/>
      <c r="V1684" s="63"/>
      <c r="W1684" s="63"/>
    </row>
    <row r="1685" spans="1:23" ht="15">
      <c r="A1685" s="28" t="s">
        <v>906</v>
      </c>
      <c r="B1685" s="229" t="s">
        <v>1661</v>
      </c>
      <c r="C1685" s="3"/>
      <c r="D1685" s="3"/>
      <c r="E1685" s="9" t="s">
        <v>280</v>
      </c>
      <c r="F1685" s="9" t="s">
        <v>280</v>
      </c>
      <c r="G1685" s="9" t="s">
        <v>280</v>
      </c>
      <c r="H1685" s="9" t="s">
        <v>280</v>
      </c>
      <c r="I1685" s="9">
        <v>0</v>
      </c>
      <c r="J1685" s="9">
        <v>13.000000000000909</v>
      </c>
      <c r="K1685" s="9">
        <v>297.05000000000382</v>
      </c>
      <c r="L1685" s="69"/>
      <c r="M1685" s="67">
        <f t="shared" si="32"/>
        <v>310.05000000000473</v>
      </c>
      <c r="S1685" s="63"/>
      <c r="T1685" s="63"/>
      <c r="U1685" s="349"/>
      <c r="V1685" s="63"/>
      <c r="W1685" s="63"/>
    </row>
    <row r="1686" spans="1:23" ht="15">
      <c r="A1686" s="28" t="s">
        <v>907</v>
      </c>
      <c r="B1686" s="63" t="s">
        <v>745</v>
      </c>
      <c r="E1686" s="9" t="s">
        <v>280</v>
      </c>
      <c r="F1686" s="9" t="s">
        <v>280</v>
      </c>
      <c r="G1686" s="9" t="s">
        <v>280</v>
      </c>
      <c r="H1686" s="9">
        <v>304.79999999999745</v>
      </c>
      <c r="I1686" s="9">
        <v>0</v>
      </c>
      <c r="J1686" s="9" t="s">
        <v>280</v>
      </c>
      <c r="K1686" s="9" t="s">
        <v>280</v>
      </c>
      <c r="L1686" s="69"/>
      <c r="M1686" s="67">
        <f t="shared" si="32"/>
        <v>304.79999999999745</v>
      </c>
      <c r="S1686" s="63"/>
      <c r="T1686" s="63"/>
      <c r="U1686" s="350"/>
      <c r="V1686" s="63"/>
      <c r="W1686" s="63"/>
    </row>
    <row r="1687" spans="1:23" ht="15">
      <c r="A1687" s="28" t="s">
        <v>908</v>
      </c>
      <c r="B1687" s="229" t="s">
        <v>1666</v>
      </c>
      <c r="C1687" s="3"/>
      <c r="D1687" s="3"/>
      <c r="E1687" s="9" t="s">
        <v>280</v>
      </c>
      <c r="F1687" s="9" t="s">
        <v>280</v>
      </c>
      <c r="G1687" s="9" t="s">
        <v>280</v>
      </c>
      <c r="H1687" s="9" t="s">
        <v>280</v>
      </c>
      <c r="I1687" s="9">
        <v>0</v>
      </c>
      <c r="J1687" s="9">
        <v>101.30000000000291</v>
      </c>
      <c r="K1687" s="9">
        <v>195.59999999999945</v>
      </c>
      <c r="L1687" s="69"/>
      <c r="M1687" s="67">
        <f t="shared" si="32"/>
        <v>296.90000000000236</v>
      </c>
      <c r="S1687" s="278"/>
      <c r="T1687" s="63"/>
      <c r="U1687" s="349"/>
      <c r="V1687" s="63"/>
      <c r="W1687" s="63"/>
    </row>
    <row r="1688" spans="1:23" ht="15">
      <c r="A1688" s="28" t="s">
        <v>909</v>
      </c>
      <c r="B1688" s="278" t="s">
        <v>2023</v>
      </c>
      <c r="C1688" s="3"/>
      <c r="D1688" s="3"/>
      <c r="E1688" s="9" t="s">
        <v>280</v>
      </c>
      <c r="F1688" s="9" t="s">
        <v>280</v>
      </c>
      <c r="G1688" s="9" t="s">
        <v>280</v>
      </c>
      <c r="H1688" s="9" t="s">
        <v>280</v>
      </c>
      <c r="I1688" s="9">
        <v>0</v>
      </c>
      <c r="J1688" s="9">
        <v>100.300000000002</v>
      </c>
      <c r="K1688" s="9">
        <v>195.04999999999927</v>
      </c>
      <c r="L1688" s="69"/>
      <c r="M1688" s="67">
        <f t="shared" si="32"/>
        <v>295.35000000000127</v>
      </c>
      <c r="S1688" s="278"/>
      <c r="T1688" s="63"/>
      <c r="U1688" s="349"/>
      <c r="V1688" s="63"/>
      <c r="W1688" s="63"/>
    </row>
    <row r="1689" spans="1:23" ht="15">
      <c r="A1689" s="28" t="s">
        <v>910</v>
      </c>
      <c r="B1689" s="63" t="s">
        <v>164</v>
      </c>
      <c r="E1689" s="9" t="s">
        <v>280</v>
      </c>
      <c r="F1689" s="9" t="s">
        <v>280</v>
      </c>
      <c r="G1689" s="217">
        <v>261</v>
      </c>
      <c r="H1689" s="9" t="s">
        <v>280</v>
      </c>
      <c r="I1689" s="9">
        <v>0</v>
      </c>
      <c r="J1689" s="9" t="s">
        <v>280</v>
      </c>
      <c r="K1689" s="9" t="s">
        <v>280</v>
      </c>
      <c r="L1689" s="69"/>
      <c r="M1689" s="67">
        <f t="shared" si="32"/>
        <v>261</v>
      </c>
      <c r="O1689" t="s">
        <v>289</v>
      </c>
      <c r="S1689" s="28"/>
      <c r="T1689" s="63"/>
      <c r="U1689" s="349"/>
      <c r="V1689" s="63"/>
      <c r="W1689" s="63"/>
    </row>
    <row r="1690" spans="1:23" ht="15">
      <c r="A1690" s="28" t="s">
        <v>911</v>
      </c>
      <c r="B1690" s="63" t="s">
        <v>749</v>
      </c>
      <c r="E1690" s="9" t="s">
        <v>280</v>
      </c>
      <c r="F1690" s="9" t="s">
        <v>280</v>
      </c>
      <c r="G1690" s="9" t="s">
        <v>280</v>
      </c>
      <c r="H1690" s="9">
        <v>73.199999999999818</v>
      </c>
      <c r="I1690" s="9">
        <v>0</v>
      </c>
      <c r="J1690" s="9">
        <v>6.0000000000009095</v>
      </c>
      <c r="K1690" s="9">
        <v>176.39999999999873</v>
      </c>
      <c r="L1690" s="69"/>
      <c r="M1690" s="67">
        <f t="shared" si="32"/>
        <v>255.59999999999945</v>
      </c>
      <c r="S1690" s="225"/>
      <c r="T1690" s="63"/>
      <c r="U1690" s="349"/>
      <c r="V1690" s="63"/>
      <c r="W1690" s="63"/>
    </row>
    <row r="1691" spans="1:23" ht="15">
      <c r="A1691" s="28" t="s">
        <v>912</v>
      </c>
      <c r="B1691" s="278" t="s">
        <v>2026</v>
      </c>
      <c r="C1691" s="3"/>
      <c r="D1691" s="3"/>
      <c r="E1691" s="9" t="s">
        <v>280</v>
      </c>
      <c r="F1691" s="9" t="s">
        <v>280</v>
      </c>
      <c r="G1691" s="9" t="s">
        <v>280</v>
      </c>
      <c r="H1691" s="9" t="s">
        <v>280</v>
      </c>
      <c r="I1691" s="9">
        <v>0</v>
      </c>
      <c r="J1691" s="9">
        <v>83.5</v>
      </c>
      <c r="K1691" s="9">
        <v>171.5</v>
      </c>
      <c r="L1691" s="69"/>
      <c r="M1691" s="67">
        <f t="shared" si="32"/>
        <v>255</v>
      </c>
      <c r="S1691" s="278"/>
      <c r="T1691" s="63"/>
      <c r="U1691" s="349"/>
      <c r="V1691" s="63"/>
      <c r="W1691" s="63"/>
    </row>
    <row r="1692" spans="1:23" ht="15">
      <c r="A1692" s="28" t="s">
        <v>913</v>
      </c>
      <c r="B1692" s="63" t="s">
        <v>29</v>
      </c>
      <c r="E1692" s="214">
        <v>69.5</v>
      </c>
      <c r="F1692" s="9">
        <v>13.5</v>
      </c>
      <c r="G1692" s="9">
        <v>47.2</v>
      </c>
      <c r="H1692" s="9" t="s">
        <v>280</v>
      </c>
      <c r="I1692" s="9">
        <v>0</v>
      </c>
      <c r="J1692" s="9">
        <v>120.99999999999909</v>
      </c>
      <c r="K1692" s="9" t="s">
        <v>280</v>
      </c>
      <c r="L1692" s="69"/>
      <c r="M1692" s="67">
        <f t="shared" si="32"/>
        <v>251.19999999999908</v>
      </c>
      <c r="O1692" t="s">
        <v>283</v>
      </c>
      <c r="R1692" s="3" t="s">
        <v>1777</v>
      </c>
      <c r="S1692" s="278"/>
      <c r="T1692" s="63"/>
      <c r="U1692" s="349"/>
      <c r="V1692" s="63"/>
      <c r="W1692" s="63"/>
    </row>
    <row r="1693" spans="1:23" ht="15">
      <c r="A1693" s="28" t="s">
        <v>914</v>
      </c>
      <c r="B1693" s="278" t="s">
        <v>2039</v>
      </c>
      <c r="C1693" s="3"/>
      <c r="D1693" s="3"/>
      <c r="E1693" s="9" t="s">
        <v>280</v>
      </c>
      <c r="F1693" s="9" t="s">
        <v>280</v>
      </c>
      <c r="G1693" s="9" t="s">
        <v>280</v>
      </c>
      <c r="H1693" s="9" t="s">
        <v>280</v>
      </c>
      <c r="I1693" s="9">
        <v>0</v>
      </c>
      <c r="J1693" s="9" t="s">
        <v>280</v>
      </c>
      <c r="K1693" s="9">
        <v>250.49999999999818</v>
      </c>
      <c r="L1693" s="69"/>
      <c r="M1693" s="67">
        <f t="shared" si="32"/>
        <v>250.49999999999818</v>
      </c>
      <c r="S1693" s="28"/>
      <c r="T1693" s="63"/>
      <c r="U1693" s="349"/>
      <c r="V1693" s="63"/>
      <c r="W1693" s="63"/>
    </row>
    <row r="1694" spans="1:23" ht="15">
      <c r="A1694" s="28" t="s">
        <v>915</v>
      </c>
      <c r="B1694" s="278" t="s">
        <v>2033</v>
      </c>
      <c r="C1694" s="3"/>
      <c r="D1694" s="3"/>
      <c r="E1694" s="9" t="s">
        <v>280</v>
      </c>
      <c r="F1694" s="9" t="s">
        <v>280</v>
      </c>
      <c r="G1694" s="9" t="s">
        <v>280</v>
      </c>
      <c r="H1694" s="9" t="s">
        <v>280</v>
      </c>
      <c r="I1694" s="9">
        <v>0</v>
      </c>
      <c r="J1694" s="9">
        <v>38.599999999999454</v>
      </c>
      <c r="K1694" s="9">
        <v>196.89999999999964</v>
      </c>
      <c r="L1694" s="69"/>
      <c r="M1694" s="67">
        <f t="shared" si="32"/>
        <v>235.49999999999909</v>
      </c>
      <c r="S1694" s="225"/>
      <c r="T1694" s="63"/>
      <c r="U1694" s="349"/>
      <c r="V1694" s="63"/>
      <c r="W1694" s="63"/>
    </row>
    <row r="1695" spans="1:23" ht="15">
      <c r="A1695" s="28" t="s">
        <v>916</v>
      </c>
      <c r="B1695" s="63" t="s">
        <v>770</v>
      </c>
      <c r="E1695" s="9" t="s">
        <v>280</v>
      </c>
      <c r="F1695" s="9" t="s">
        <v>280</v>
      </c>
      <c r="G1695" s="9" t="s">
        <v>280</v>
      </c>
      <c r="H1695" s="9">
        <v>225.60000000000127</v>
      </c>
      <c r="I1695" s="9">
        <v>0</v>
      </c>
      <c r="J1695" s="9" t="s">
        <v>280</v>
      </c>
      <c r="K1695" s="9" t="s">
        <v>280</v>
      </c>
      <c r="L1695" s="69"/>
      <c r="M1695" s="67">
        <f t="shared" si="32"/>
        <v>225.60000000000127</v>
      </c>
      <c r="S1695" s="63"/>
      <c r="T1695" s="63"/>
      <c r="U1695" s="349"/>
      <c r="V1695" s="63"/>
      <c r="W1695" s="63"/>
    </row>
    <row r="1696" spans="1:23" ht="15">
      <c r="A1696" s="28" t="s">
        <v>917</v>
      </c>
      <c r="B1696" s="63" t="s">
        <v>178</v>
      </c>
      <c r="E1696" s="9">
        <v>5.6</v>
      </c>
      <c r="F1696" s="217">
        <v>211</v>
      </c>
      <c r="G1696" s="9" t="s">
        <v>280</v>
      </c>
      <c r="H1696" s="9" t="s">
        <v>280</v>
      </c>
      <c r="I1696" s="9">
        <v>0</v>
      </c>
      <c r="J1696" s="9" t="s">
        <v>280</v>
      </c>
      <c r="K1696" s="9" t="s">
        <v>280</v>
      </c>
      <c r="L1696" s="69"/>
      <c r="M1696" s="67">
        <f t="shared" si="32"/>
        <v>216.6</v>
      </c>
      <c r="O1696" t="s">
        <v>299</v>
      </c>
      <c r="S1696" s="63"/>
      <c r="T1696" s="63"/>
      <c r="U1696" s="349"/>
      <c r="V1696" s="63"/>
      <c r="W1696" s="63"/>
    </row>
    <row r="1697" spans="1:23" ht="15">
      <c r="A1697" s="28" t="s">
        <v>918</v>
      </c>
      <c r="B1697" s="63" t="s">
        <v>158</v>
      </c>
      <c r="E1697" s="9" t="s">
        <v>280</v>
      </c>
      <c r="F1697" s="9" t="s">
        <v>280</v>
      </c>
      <c r="G1697" s="9">
        <v>139.5</v>
      </c>
      <c r="H1697" s="9">
        <v>76.000000000000909</v>
      </c>
      <c r="I1697" s="9">
        <v>0</v>
      </c>
      <c r="J1697" s="9" t="s">
        <v>280</v>
      </c>
      <c r="K1697" s="9" t="s">
        <v>280</v>
      </c>
      <c r="L1697" s="69"/>
      <c r="M1697" s="67">
        <f t="shared" si="32"/>
        <v>215.50000000000091</v>
      </c>
      <c r="S1697" s="278"/>
      <c r="T1697" s="63"/>
      <c r="U1697" s="349"/>
      <c r="V1697" s="63"/>
      <c r="W1697" s="63"/>
    </row>
    <row r="1698" spans="1:23" ht="15">
      <c r="A1698" s="28" t="s">
        <v>919</v>
      </c>
      <c r="B1698" s="229" t="s">
        <v>1660</v>
      </c>
      <c r="C1698" s="3"/>
      <c r="D1698" s="3"/>
      <c r="E1698" s="9" t="s">
        <v>280</v>
      </c>
      <c r="F1698" s="9" t="s">
        <v>280</v>
      </c>
      <c r="G1698" s="9" t="s">
        <v>280</v>
      </c>
      <c r="H1698" s="9" t="s">
        <v>280</v>
      </c>
      <c r="I1698" s="9">
        <v>0</v>
      </c>
      <c r="J1698" s="9">
        <v>15.299999999998363</v>
      </c>
      <c r="K1698" s="9">
        <v>192.34999999999854</v>
      </c>
      <c r="L1698" s="69"/>
      <c r="M1698" s="67">
        <f t="shared" si="32"/>
        <v>207.64999999999691</v>
      </c>
      <c r="S1698" s="225"/>
    </row>
    <row r="1699" spans="1:23" ht="15">
      <c r="A1699" s="28" t="s">
        <v>920</v>
      </c>
      <c r="B1699" s="278" t="s">
        <v>2042</v>
      </c>
      <c r="C1699" s="3"/>
      <c r="D1699" s="3"/>
      <c r="E1699" s="9" t="s">
        <v>280</v>
      </c>
      <c r="F1699" s="9" t="s">
        <v>280</v>
      </c>
      <c r="G1699" s="9" t="s">
        <v>280</v>
      </c>
      <c r="H1699" s="9" t="s">
        <v>280</v>
      </c>
      <c r="I1699" s="9">
        <v>0</v>
      </c>
      <c r="J1699" s="9" t="s">
        <v>280</v>
      </c>
      <c r="K1699" s="9">
        <v>197.69999999999982</v>
      </c>
      <c r="L1699" s="69"/>
      <c r="M1699" s="67">
        <f t="shared" si="32"/>
        <v>197.69999999999982</v>
      </c>
    </row>
    <row r="1700" spans="1:23" ht="15">
      <c r="A1700" s="28" t="s">
        <v>921</v>
      </c>
      <c r="B1700" s="278" t="s">
        <v>2043</v>
      </c>
      <c r="C1700" s="3"/>
      <c r="D1700" s="3"/>
      <c r="E1700" s="9" t="s">
        <v>280</v>
      </c>
      <c r="F1700" s="9" t="s">
        <v>280</v>
      </c>
      <c r="G1700" s="9" t="s">
        <v>280</v>
      </c>
      <c r="H1700" s="9" t="s">
        <v>280</v>
      </c>
      <c r="I1700" s="9">
        <v>0</v>
      </c>
      <c r="J1700" s="9" t="s">
        <v>280</v>
      </c>
      <c r="K1700" s="9">
        <v>194.95000000000073</v>
      </c>
      <c r="L1700" s="69"/>
      <c r="M1700" s="67">
        <f t="shared" si="32"/>
        <v>194.95000000000073</v>
      </c>
    </row>
    <row r="1701" spans="1:23" ht="15">
      <c r="A1701" s="28" t="s">
        <v>922</v>
      </c>
      <c r="B1701" s="63" t="s">
        <v>764</v>
      </c>
      <c r="E1701" s="9" t="s">
        <v>280</v>
      </c>
      <c r="F1701" s="9" t="s">
        <v>280</v>
      </c>
      <c r="G1701" s="9" t="s">
        <v>280</v>
      </c>
      <c r="H1701" s="9">
        <v>35.700000000002547</v>
      </c>
      <c r="I1701" s="9">
        <v>0</v>
      </c>
      <c r="J1701" s="9">
        <v>62.999999999999091</v>
      </c>
      <c r="K1701" s="9">
        <v>81.399999999997817</v>
      </c>
      <c r="L1701" s="69"/>
      <c r="M1701" s="67">
        <f t="shared" si="32"/>
        <v>180.09999999999945</v>
      </c>
      <c r="S1701" s="278"/>
    </row>
    <row r="1702" spans="1:23" ht="15">
      <c r="A1702" s="28" t="s">
        <v>923</v>
      </c>
      <c r="B1702" s="229" t="s">
        <v>1650</v>
      </c>
      <c r="C1702" s="3"/>
      <c r="D1702" s="3"/>
      <c r="E1702" s="9" t="s">
        <v>280</v>
      </c>
      <c r="F1702" s="9" t="s">
        <v>280</v>
      </c>
      <c r="G1702" s="9" t="s">
        <v>280</v>
      </c>
      <c r="H1702" s="9" t="s">
        <v>280</v>
      </c>
      <c r="I1702" s="9">
        <v>0</v>
      </c>
      <c r="J1702" s="9">
        <v>175.10000000000127</v>
      </c>
      <c r="K1702" s="9" t="s">
        <v>280</v>
      </c>
      <c r="L1702" s="69"/>
      <c r="M1702" s="67">
        <f t="shared" si="32"/>
        <v>175.10000000000127</v>
      </c>
      <c r="S1702" s="63"/>
    </row>
    <row r="1703" spans="1:23" ht="15">
      <c r="A1703" s="28" t="s">
        <v>924</v>
      </c>
      <c r="B1703" s="278" t="s">
        <v>2017</v>
      </c>
      <c r="C1703" s="3"/>
      <c r="D1703" s="3"/>
      <c r="E1703" s="9" t="s">
        <v>280</v>
      </c>
      <c r="F1703" s="9" t="s">
        <v>280</v>
      </c>
      <c r="G1703" s="9" t="s">
        <v>280</v>
      </c>
      <c r="H1703" s="9" t="s">
        <v>280</v>
      </c>
      <c r="I1703" s="9">
        <v>0</v>
      </c>
      <c r="J1703" s="9">
        <v>11.500000000001819</v>
      </c>
      <c r="K1703" s="9">
        <v>154.50000000000182</v>
      </c>
      <c r="L1703" s="69"/>
      <c r="M1703" s="67">
        <f t="shared" si="32"/>
        <v>166.00000000000364</v>
      </c>
      <c r="S1703" s="63"/>
    </row>
    <row r="1704" spans="1:23" ht="15">
      <c r="A1704" s="28" t="s">
        <v>925</v>
      </c>
      <c r="B1704" s="278" t="s">
        <v>2044</v>
      </c>
      <c r="C1704" s="3"/>
      <c r="D1704" s="3"/>
      <c r="E1704" s="9" t="s">
        <v>280</v>
      </c>
      <c r="F1704" s="9" t="s">
        <v>280</v>
      </c>
      <c r="G1704" s="9" t="s">
        <v>280</v>
      </c>
      <c r="H1704" s="9" t="s">
        <v>280</v>
      </c>
      <c r="I1704" s="9">
        <v>0</v>
      </c>
      <c r="J1704" s="9" t="s">
        <v>280</v>
      </c>
      <c r="K1704" s="9">
        <v>153.99999999999909</v>
      </c>
      <c r="L1704" s="69"/>
      <c r="M1704" s="67">
        <f t="shared" si="32"/>
        <v>153.99999999999909</v>
      </c>
      <c r="S1704" s="63"/>
    </row>
    <row r="1705" spans="1:23" ht="15">
      <c r="A1705" s="28" t="s">
        <v>926</v>
      </c>
      <c r="B1705" s="278" t="s">
        <v>2038</v>
      </c>
      <c r="C1705" s="3"/>
      <c r="D1705" s="3"/>
      <c r="E1705" s="9" t="s">
        <v>280</v>
      </c>
      <c r="F1705" s="9" t="s">
        <v>280</v>
      </c>
      <c r="G1705" s="9" t="s">
        <v>280</v>
      </c>
      <c r="H1705" s="9" t="s">
        <v>280</v>
      </c>
      <c r="I1705" s="9">
        <v>0</v>
      </c>
      <c r="J1705" s="9" t="s">
        <v>280</v>
      </c>
      <c r="K1705" s="9">
        <v>148.50000000000182</v>
      </c>
      <c r="L1705" s="69"/>
      <c r="M1705" s="67">
        <f t="shared" si="32"/>
        <v>148.50000000000182</v>
      </c>
      <c r="S1705" s="63"/>
    </row>
    <row r="1706" spans="1:23" ht="15">
      <c r="A1706" s="28" t="s">
        <v>927</v>
      </c>
      <c r="B1706" s="63" t="s">
        <v>765</v>
      </c>
      <c r="E1706" s="9" t="s">
        <v>280</v>
      </c>
      <c r="F1706" s="9" t="s">
        <v>280</v>
      </c>
      <c r="G1706" s="9" t="s">
        <v>280</v>
      </c>
      <c r="H1706" s="9">
        <v>72.700000000001637</v>
      </c>
      <c r="I1706" s="9">
        <v>0</v>
      </c>
      <c r="J1706" s="9">
        <v>26.199999999999818</v>
      </c>
      <c r="K1706" s="9">
        <v>45.500000000000909</v>
      </c>
      <c r="L1706" s="69"/>
      <c r="M1706" s="67">
        <f t="shared" si="32"/>
        <v>144.40000000000236</v>
      </c>
    </row>
    <row r="1707" spans="1:23" ht="15">
      <c r="A1707" s="28" t="s">
        <v>928</v>
      </c>
      <c r="B1707" s="63" t="s">
        <v>785</v>
      </c>
      <c r="E1707" s="9" t="s">
        <v>280</v>
      </c>
      <c r="F1707" s="9" t="s">
        <v>280</v>
      </c>
      <c r="G1707" s="9" t="s">
        <v>280</v>
      </c>
      <c r="H1707" s="9">
        <v>115.50000000000091</v>
      </c>
      <c r="I1707" s="9">
        <v>0</v>
      </c>
      <c r="J1707" s="9" t="s">
        <v>280</v>
      </c>
      <c r="K1707" s="9" t="s">
        <v>280</v>
      </c>
      <c r="L1707" s="69"/>
      <c r="M1707" s="67">
        <f t="shared" si="32"/>
        <v>115.50000000000091</v>
      </c>
      <c r="S1707" s="225"/>
    </row>
    <row r="1708" spans="1:23" ht="15">
      <c r="A1708" s="28" t="s">
        <v>929</v>
      </c>
      <c r="B1708" s="278" t="s">
        <v>2065</v>
      </c>
      <c r="C1708" s="3"/>
      <c r="D1708" s="3"/>
      <c r="E1708" s="9" t="s">
        <v>280</v>
      </c>
      <c r="F1708" s="9" t="s">
        <v>280</v>
      </c>
      <c r="G1708" s="9" t="s">
        <v>280</v>
      </c>
      <c r="H1708" s="9" t="s">
        <v>280</v>
      </c>
      <c r="I1708" s="9">
        <v>0</v>
      </c>
      <c r="J1708" s="9" t="s">
        <v>280</v>
      </c>
      <c r="K1708" s="9">
        <v>114.99999999999909</v>
      </c>
      <c r="L1708" s="69"/>
      <c r="M1708" s="67">
        <f t="shared" si="32"/>
        <v>114.99999999999909</v>
      </c>
      <c r="S1708" s="278"/>
    </row>
    <row r="1709" spans="1:23" ht="15">
      <c r="A1709" s="28" t="s">
        <v>930</v>
      </c>
      <c r="B1709" s="63" t="s">
        <v>775</v>
      </c>
      <c r="E1709" s="9" t="s">
        <v>280</v>
      </c>
      <c r="F1709" s="9" t="s">
        <v>280</v>
      </c>
      <c r="G1709" s="9" t="s">
        <v>280</v>
      </c>
      <c r="H1709" s="9">
        <v>68.099999999999454</v>
      </c>
      <c r="I1709" s="9">
        <v>0</v>
      </c>
      <c r="J1709" s="9" t="s">
        <v>280</v>
      </c>
      <c r="K1709" s="9" t="s">
        <v>280</v>
      </c>
      <c r="L1709" s="69"/>
      <c r="M1709" s="67">
        <f t="shared" si="32"/>
        <v>68.099999999999454</v>
      </c>
      <c r="S1709" s="278"/>
    </row>
    <row r="1710" spans="1:23" ht="15">
      <c r="A1710" s="28" t="s">
        <v>931</v>
      </c>
      <c r="B1710" s="63" t="s">
        <v>179</v>
      </c>
      <c r="E1710" s="217">
        <v>24</v>
      </c>
      <c r="F1710" s="9" t="s">
        <v>280</v>
      </c>
      <c r="G1710" s="9" t="s">
        <v>280</v>
      </c>
      <c r="H1710" s="9" t="s">
        <v>280</v>
      </c>
      <c r="I1710" s="9">
        <v>0</v>
      </c>
      <c r="J1710" s="9" t="s">
        <v>280</v>
      </c>
      <c r="K1710" s="9" t="s">
        <v>280</v>
      </c>
      <c r="L1710" s="69"/>
      <c r="M1710" s="67">
        <f t="shared" si="32"/>
        <v>24</v>
      </c>
      <c r="O1710" t="s">
        <v>289</v>
      </c>
      <c r="S1710" s="225"/>
    </row>
    <row r="1711" spans="1:23" ht="15">
      <c r="A1711" s="28" t="s">
        <v>932</v>
      </c>
      <c r="B1711" s="278" t="s">
        <v>2019</v>
      </c>
      <c r="C1711" s="3"/>
      <c r="D1711" s="3"/>
      <c r="E1711" s="9" t="s">
        <v>280</v>
      </c>
      <c r="F1711" s="9" t="s">
        <v>280</v>
      </c>
      <c r="G1711" s="9" t="s">
        <v>280</v>
      </c>
      <c r="H1711" s="9" t="s">
        <v>280</v>
      </c>
      <c r="I1711" s="9">
        <v>0</v>
      </c>
      <c r="J1711" s="9">
        <v>14.000000000000909</v>
      </c>
      <c r="K1711" s="9" t="s">
        <v>280</v>
      </c>
      <c r="L1711" s="69"/>
      <c r="M1711" s="67">
        <f t="shared" si="32"/>
        <v>14.000000000000909</v>
      </c>
      <c r="S1711" s="63"/>
    </row>
    <row r="1712" spans="1:23" ht="15">
      <c r="A1712" s="28" t="s">
        <v>933</v>
      </c>
      <c r="B1712" s="278" t="s">
        <v>2025</v>
      </c>
      <c r="C1712" s="3"/>
      <c r="D1712" s="3"/>
      <c r="E1712" s="9" t="s">
        <v>280</v>
      </c>
      <c r="F1712" s="9" t="s">
        <v>280</v>
      </c>
      <c r="G1712" s="9" t="s">
        <v>280</v>
      </c>
      <c r="H1712" s="9" t="s">
        <v>280</v>
      </c>
      <c r="I1712" s="9">
        <v>0</v>
      </c>
      <c r="J1712" s="9">
        <v>5.2000000000025466</v>
      </c>
      <c r="K1712" s="64" t="s">
        <v>281</v>
      </c>
      <c r="L1712" s="69"/>
      <c r="M1712" s="67">
        <f t="shared" si="32"/>
        <v>5.2000000000025466</v>
      </c>
    </row>
    <row r="1713" spans="1:19" ht="15">
      <c r="A1713" s="28" t="s">
        <v>934</v>
      </c>
      <c r="B1713" s="225" t="s">
        <v>1646</v>
      </c>
      <c r="C1713" s="3"/>
      <c r="D1713" s="3"/>
      <c r="E1713" s="9" t="s">
        <v>280</v>
      </c>
      <c r="F1713" s="9" t="s">
        <v>280</v>
      </c>
      <c r="G1713" s="9" t="s">
        <v>280</v>
      </c>
      <c r="H1713" s="9" t="s">
        <v>280</v>
      </c>
      <c r="I1713" s="9">
        <v>0</v>
      </c>
      <c r="J1713" s="9" t="s">
        <v>280</v>
      </c>
      <c r="K1713" s="9" t="s">
        <v>280</v>
      </c>
      <c r="L1713" s="69"/>
      <c r="M1713" s="67">
        <f t="shared" si="32"/>
        <v>0</v>
      </c>
      <c r="S1713" s="278"/>
    </row>
    <row r="1714" spans="1:19" ht="15">
      <c r="A1714" s="28" t="s">
        <v>935</v>
      </c>
      <c r="B1714" s="229" t="s">
        <v>1656</v>
      </c>
      <c r="C1714" s="3"/>
      <c r="D1714" s="3"/>
      <c r="E1714" s="9" t="s">
        <v>280</v>
      </c>
      <c r="F1714" s="9" t="s">
        <v>280</v>
      </c>
      <c r="G1714" s="9" t="s">
        <v>280</v>
      </c>
      <c r="H1714" s="9" t="s">
        <v>280</v>
      </c>
      <c r="I1714" s="9">
        <v>0</v>
      </c>
      <c r="J1714" s="9" t="s">
        <v>280</v>
      </c>
      <c r="K1714" s="9" t="s">
        <v>280</v>
      </c>
      <c r="L1714" s="69"/>
      <c r="M1714" s="67">
        <f t="shared" si="32"/>
        <v>0</v>
      </c>
      <c r="S1714" s="278"/>
    </row>
    <row r="1715" spans="1:19" ht="15">
      <c r="A1715" s="28" t="s">
        <v>936</v>
      </c>
      <c r="B1715" s="229" t="s">
        <v>1655</v>
      </c>
      <c r="C1715" s="3"/>
      <c r="D1715" s="3"/>
      <c r="E1715" s="9" t="s">
        <v>280</v>
      </c>
      <c r="F1715" s="9" t="s">
        <v>280</v>
      </c>
      <c r="G1715" s="9" t="s">
        <v>280</v>
      </c>
      <c r="H1715" s="9" t="s">
        <v>280</v>
      </c>
      <c r="I1715" s="9">
        <v>0</v>
      </c>
      <c r="J1715" s="9" t="s">
        <v>280</v>
      </c>
      <c r="K1715" s="9" t="s">
        <v>280</v>
      </c>
      <c r="L1715" s="69"/>
      <c r="M1715" s="67">
        <f t="shared" si="32"/>
        <v>0</v>
      </c>
      <c r="S1715" s="63"/>
    </row>
    <row r="1716" spans="1:19" ht="15">
      <c r="A1716" s="28" t="s">
        <v>937</v>
      </c>
      <c r="B1716" s="229" t="s">
        <v>1653</v>
      </c>
      <c r="C1716" s="3"/>
      <c r="D1716" s="3"/>
      <c r="E1716" s="9" t="s">
        <v>280</v>
      </c>
      <c r="F1716" s="9" t="s">
        <v>280</v>
      </c>
      <c r="G1716" s="9" t="s">
        <v>280</v>
      </c>
      <c r="H1716" s="9" t="s">
        <v>280</v>
      </c>
      <c r="I1716" s="9">
        <v>0</v>
      </c>
      <c r="J1716" s="9" t="s">
        <v>280</v>
      </c>
      <c r="K1716" s="9" t="s">
        <v>280</v>
      </c>
      <c r="L1716" s="69"/>
      <c r="M1716" s="67">
        <f t="shared" si="32"/>
        <v>0</v>
      </c>
    </row>
    <row r="1717" spans="1:19" ht="15">
      <c r="A1717" s="28" t="s">
        <v>938</v>
      </c>
      <c r="B1717" s="229" t="s">
        <v>1681</v>
      </c>
      <c r="C1717" s="3"/>
      <c r="D1717" s="3"/>
      <c r="E1717" s="9" t="s">
        <v>280</v>
      </c>
      <c r="F1717" s="9" t="s">
        <v>280</v>
      </c>
      <c r="G1717" s="9" t="s">
        <v>280</v>
      </c>
      <c r="H1717" s="9" t="s">
        <v>280</v>
      </c>
      <c r="I1717" s="9">
        <v>0</v>
      </c>
      <c r="J1717" s="9" t="s">
        <v>280</v>
      </c>
      <c r="K1717" s="9" t="s">
        <v>280</v>
      </c>
      <c r="L1717" s="69"/>
      <c r="M1717" s="67">
        <f t="shared" si="32"/>
        <v>0</v>
      </c>
      <c r="S1717" s="225"/>
    </row>
    <row r="1718" spans="1:19" ht="15">
      <c r="A1718" s="28" t="s">
        <v>2517</v>
      </c>
      <c r="B1718" s="229" t="s">
        <v>1663</v>
      </c>
      <c r="C1718" s="3"/>
      <c r="D1718" s="3"/>
      <c r="E1718" s="9" t="s">
        <v>280</v>
      </c>
      <c r="F1718" s="9" t="s">
        <v>280</v>
      </c>
      <c r="G1718" s="9" t="s">
        <v>280</v>
      </c>
      <c r="H1718" s="9" t="s">
        <v>280</v>
      </c>
      <c r="I1718" s="9">
        <v>0</v>
      </c>
      <c r="J1718" s="9" t="s">
        <v>280</v>
      </c>
      <c r="K1718" s="9" t="s">
        <v>280</v>
      </c>
      <c r="L1718" s="69"/>
      <c r="M1718" s="67">
        <f t="shared" si="32"/>
        <v>0</v>
      </c>
      <c r="S1718" s="63"/>
    </row>
    <row r="1719" spans="1:19" ht="15">
      <c r="A1719" s="28" t="s">
        <v>3346</v>
      </c>
      <c r="B1719" s="63" t="s">
        <v>3408</v>
      </c>
      <c r="C1719" s="3"/>
      <c r="D1719" s="3"/>
      <c r="E1719" s="9"/>
      <c r="F1719" s="9"/>
      <c r="G1719" s="9"/>
      <c r="H1719" s="9"/>
      <c r="I1719" s="9"/>
      <c r="J1719" s="9"/>
      <c r="K1719" s="9"/>
      <c r="L1719" s="69"/>
      <c r="M1719" s="67"/>
      <c r="S1719" s="63"/>
    </row>
    <row r="1720" spans="1:19" ht="15">
      <c r="A1720" s="28" t="s">
        <v>3347</v>
      </c>
      <c r="B1720" s="63" t="s">
        <v>3402</v>
      </c>
      <c r="C1720" s="3"/>
      <c r="D1720" s="3"/>
      <c r="E1720" s="9"/>
      <c r="F1720" s="9"/>
      <c r="G1720" s="9"/>
      <c r="H1720" s="9"/>
      <c r="I1720" s="9"/>
      <c r="J1720" s="9"/>
      <c r="K1720" s="9"/>
      <c r="L1720" s="69"/>
      <c r="M1720" s="67"/>
      <c r="S1720" s="63"/>
    </row>
    <row r="1721" spans="1:19" ht="15">
      <c r="A1721" s="28" t="s">
        <v>3348</v>
      </c>
      <c r="B1721" s="63" t="s">
        <v>3401</v>
      </c>
      <c r="C1721" s="3"/>
      <c r="D1721" s="3"/>
      <c r="E1721" s="9"/>
      <c r="F1721" s="9"/>
      <c r="G1721" s="9"/>
      <c r="H1721" s="9"/>
      <c r="I1721" s="9"/>
      <c r="J1721" s="9"/>
      <c r="K1721" s="9"/>
      <c r="L1721" s="69"/>
      <c r="M1721" s="67"/>
      <c r="S1721" s="63"/>
    </row>
    <row r="1722" spans="1:19" ht="15">
      <c r="A1722" s="28" t="s">
        <v>3349</v>
      </c>
      <c r="B1722" s="63" t="s">
        <v>3417</v>
      </c>
      <c r="C1722" s="3"/>
      <c r="D1722" s="3"/>
      <c r="E1722" s="9"/>
      <c r="F1722" s="9"/>
      <c r="G1722" s="9"/>
      <c r="H1722" s="9"/>
      <c r="I1722" s="9"/>
      <c r="J1722" s="9"/>
      <c r="K1722" s="9"/>
      <c r="L1722" s="69"/>
      <c r="M1722" s="67"/>
      <c r="S1722" s="63"/>
    </row>
    <row r="1723" spans="1:19" ht="15">
      <c r="A1723" s="28" t="s">
        <v>3350</v>
      </c>
      <c r="B1723" s="63" t="s">
        <v>3416</v>
      </c>
      <c r="C1723" s="3"/>
      <c r="D1723" s="3"/>
      <c r="E1723" s="9"/>
      <c r="F1723" s="9"/>
      <c r="G1723" s="9"/>
      <c r="H1723" s="9"/>
      <c r="I1723" s="9"/>
      <c r="J1723" s="9"/>
      <c r="K1723" s="9"/>
      <c r="L1723" s="69"/>
      <c r="M1723" s="67"/>
      <c r="S1723" s="63"/>
    </row>
    <row r="1724" spans="1:19" ht="15">
      <c r="A1724" s="28" t="s">
        <v>3351</v>
      </c>
      <c r="B1724" s="63" t="s">
        <v>3404</v>
      </c>
      <c r="C1724" s="3"/>
      <c r="D1724" s="3"/>
      <c r="E1724" s="9"/>
      <c r="F1724" s="9"/>
      <c r="G1724" s="9"/>
      <c r="H1724" s="9"/>
      <c r="I1724" s="9"/>
      <c r="J1724" s="9"/>
      <c r="K1724" s="9"/>
      <c r="L1724" s="69"/>
      <c r="M1724" s="67"/>
      <c r="S1724" s="63"/>
    </row>
    <row r="1725" spans="1:19" ht="15">
      <c r="A1725" s="28" t="s">
        <v>3352</v>
      </c>
      <c r="B1725" s="63" t="s">
        <v>3398</v>
      </c>
      <c r="C1725" s="3"/>
      <c r="D1725" s="3"/>
      <c r="E1725" s="9"/>
      <c r="F1725" s="9"/>
      <c r="G1725" s="9"/>
      <c r="H1725" s="9"/>
      <c r="I1725" s="9"/>
      <c r="J1725" s="9"/>
      <c r="K1725" s="9"/>
      <c r="L1725" s="69"/>
      <c r="M1725" s="67"/>
      <c r="S1725" s="63"/>
    </row>
    <row r="1726" spans="1:19" ht="15">
      <c r="A1726" s="28" t="s">
        <v>3353</v>
      </c>
      <c r="B1726" s="63" t="s">
        <v>3429</v>
      </c>
      <c r="C1726" s="3"/>
      <c r="D1726" s="3"/>
      <c r="E1726" s="9"/>
      <c r="F1726" s="9"/>
      <c r="G1726" s="9"/>
      <c r="H1726" s="9"/>
      <c r="I1726" s="9"/>
      <c r="J1726" s="9"/>
      <c r="K1726" s="9"/>
      <c r="L1726" s="69"/>
      <c r="M1726" s="67"/>
      <c r="S1726" s="63"/>
    </row>
    <row r="1727" spans="1:19" ht="15">
      <c r="A1727" s="28" t="s">
        <v>3354</v>
      </c>
      <c r="B1727" s="278" t="s">
        <v>3397</v>
      </c>
      <c r="C1727" s="3"/>
      <c r="D1727" s="3"/>
      <c r="E1727" s="9"/>
      <c r="F1727" s="9"/>
      <c r="G1727" s="9"/>
      <c r="H1727" s="9"/>
      <c r="I1727" s="9"/>
      <c r="J1727" s="9"/>
      <c r="K1727" s="9"/>
      <c r="L1727" s="69"/>
      <c r="M1727" s="67"/>
      <c r="S1727" s="63"/>
    </row>
    <row r="1728" spans="1:19" ht="15">
      <c r="A1728" s="28" t="s">
        <v>3355</v>
      </c>
      <c r="B1728" s="63" t="s">
        <v>3413</v>
      </c>
      <c r="C1728" s="3"/>
      <c r="D1728" s="3"/>
      <c r="E1728" s="9"/>
      <c r="F1728" s="9"/>
      <c r="G1728" s="9"/>
      <c r="H1728" s="9"/>
      <c r="I1728" s="9"/>
      <c r="J1728" s="9"/>
      <c r="K1728" s="9"/>
      <c r="L1728" s="69"/>
      <c r="M1728" s="67"/>
      <c r="S1728" s="63"/>
    </row>
    <row r="1729" spans="1:19" ht="15">
      <c r="A1729" s="28" t="s">
        <v>3356</v>
      </c>
      <c r="B1729" s="63" t="s">
        <v>3410</v>
      </c>
      <c r="C1729" s="3"/>
      <c r="D1729" s="3"/>
      <c r="E1729" s="9"/>
      <c r="F1729" s="9"/>
      <c r="G1729" s="9"/>
      <c r="H1729" s="9"/>
      <c r="I1729" s="9"/>
      <c r="J1729" s="9"/>
      <c r="K1729" s="9"/>
      <c r="L1729" s="69"/>
      <c r="M1729" s="67"/>
      <c r="S1729" s="63"/>
    </row>
    <row r="1730" spans="1:19" ht="15">
      <c r="A1730" s="28" t="s">
        <v>3357</v>
      </c>
      <c r="B1730" s="63" t="s">
        <v>3425</v>
      </c>
      <c r="C1730" s="3"/>
      <c r="D1730" s="3"/>
      <c r="E1730" s="9"/>
      <c r="F1730" s="9"/>
      <c r="G1730" s="9"/>
      <c r="H1730" s="9"/>
      <c r="I1730" s="9"/>
      <c r="J1730" s="9"/>
      <c r="K1730" s="9"/>
      <c r="L1730" s="69"/>
      <c r="M1730" s="67"/>
      <c r="S1730" s="63"/>
    </row>
    <row r="1731" spans="1:19" ht="15">
      <c r="A1731" s="28" t="s">
        <v>3358</v>
      </c>
      <c r="B1731" s="63" t="s">
        <v>180</v>
      </c>
      <c r="C1731" s="3"/>
      <c r="D1731" s="3"/>
      <c r="E1731" s="9"/>
      <c r="F1731" s="9"/>
      <c r="G1731" s="9"/>
      <c r="H1731" s="9"/>
      <c r="I1731" s="9"/>
      <c r="J1731" s="9"/>
      <c r="K1731" s="9"/>
      <c r="L1731" s="69"/>
      <c r="M1731" s="67"/>
      <c r="S1731" s="63"/>
    </row>
    <row r="1732" spans="1:19" ht="15">
      <c r="A1732" s="28" t="s">
        <v>3359</v>
      </c>
      <c r="B1732" s="63" t="s">
        <v>3426</v>
      </c>
      <c r="C1732" s="3"/>
      <c r="D1732" s="3"/>
      <c r="E1732" s="9"/>
      <c r="F1732" s="9"/>
      <c r="G1732" s="9"/>
      <c r="H1732" s="9"/>
      <c r="I1732" s="9"/>
      <c r="J1732" s="9"/>
      <c r="K1732" s="9"/>
      <c r="L1732" s="69"/>
      <c r="M1732" s="67"/>
      <c r="S1732" s="63"/>
    </row>
    <row r="1733" spans="1:19" ht="15">
      <c r="A1733" s="28" t="s">
        <v>3360</v>
      </c>
      <c r="B1733" s="63" t="s">
        <v>3405</v>
      </c>
      <c r="C1733" s="3"/>
      <c r="D1733" s="3"/>
      <c r="E1733" s="9"/>
      <c r="F1733" s="9"/>
      <c r="G1733" s="9"/>
      <c r="H1733" s="9"/>
      <c r="I1733" s="9"/>
      <c r="J1733" s="9"/>
      <c r="K1733" s="9"/>
      <c r="L1733" s="69"/>
      <c r="M1733" s="67"/>
      <c r="S1733" s="63"/>
    </row>
    <row r="1734" spans="1:19" ht="15">
      <c r="A1734" s="28" t="s">
        <v>3361</v>
      </c>
      <c r="B1734" s="63" t="s">
        <v>3399</v>
      </c>
      <c r="C1734" s="3"/>
      <c r="D1734" s="3"/>
      <c r="E1734" s="9"/>
      <c r="F1734" s="9"/>
      <c r="G1734" s="9"/>
      <c r="H1734" s="9"/>
      <c r="I1734" s="9"/>
      <c r="J1734" s="9"/>
      <c r="K1734" s="9"/>
      <c r="L1734" s="69"/>
      <c r="M1734" s="67"/>
      <c r="S1734" s="63"/>
    </row>
    <row r="1735" spans="1:19" ht="15">
      <c r="A1735" s="28" t="s">
        <v>3362</v>
      </c>
      <c r="B1735" s="63" t="s">
        <v>3406</v>
      </c>
      <c r="C1735" s="3"/>
      <c r="D1735" s="3"/>
      <c r="E1735" s="9"/>
      <c r="F1735" s="9"/>
      <c r="G1735" s="9"/>
      <c r="H1735" s="9"/>
      <c r="I1735" s="9"/>
      <c r="J1735" s="9"/>
      <c r="K1735" s="9"/>
      <c r="L1735" s="69"/>
      <c r="M1735" s="67"/>
      <c r="S1735" s="63"/>
    </row>
    <row r="1736" spans="1:19" ht="15">
      <c r="A1736" s="28" t="s">
        <v>3363</v>
      </c>
      <c r="B1736" s="63" t="s">
        <v>3403</v>
      </c>
      <c r="C1736" s="3"/>
      <c r="D1736" s="3"/>
      <c r="E1736" s="9"/>
      <c r="F1736" s="9"/>
      <c r="G1736" s="9"/>
      <c r="H1736" s="9"/>
      <c r="I1736" s="9"/>
      <c r="J1736" s="9"/>
      <c r="K1736" s="9"/>
      <c r="L1736" s="69"/>
      <c r="M1736" s="67"/>
      <c r="S1736" s="63"/>
    </row>
    <row r="1737" spans="1:19" ht="15">
      <c r="A1737" s="28" t="s">
        <v>3364</v>
      </c>
      <c r="B1737" s="63" t="s">
        <v>3414</v>
      </c>
      <c r="C1737" s="3"/>
      <c r="D1737" s="3"/>
      <c r="E1737" s="9"/>
      <c r="F1737" s="9"/>
      <c r="G1737" s="9"/>
      <c r="H1737" s="9"/>
      <c r="I1737" s="9"/>
      <c r="J1737" s="9"/>
      <c r="K1737" s="9"/>
      <c r="L1737" s="69"/>
      <c r="M1737" s="67"/>
      <c r="S1737" s="63"/>
    </row>
    <row r="1738" spans="1:19" ht="15">
      <c r="A1738" s="28" t="s">
        <v>3365</v>
      </c>
      <c r="B1738" s="63" t="s">
        <v>3409</v>
      </c>
      <c r="C1738" s="3"/>
      <c r="D1738" s="3"/>
      <c r="E1738" s="9"/>
      <c r="F1738" s="9"/>
      <c r="G1738" s="9"/>
      <c r="H1738" s="9"/>
      <c r="I1738" s="9"/>
      <c r="J1738" s="9"/>
      <c r="K1738" s="9"/>
      <c r="L1738" s="69"/>
      <c r="M1738" s="67"/>
      <c r="S1738" s="63"/>
    </row>
    <row r="1739" spans="1:19" ht="15">
      <c r="A1739" s="28" t="s">
        <v>3366</v>
      </c>
      <c r="B1739" s="278" t="s">
        <v>3396</v>
      </c>
      <c r="C1739" s="3"/>
      <c r="D1739" s="3"/>
      <c r="E1739" s="9"/>
      <c r="F1739" s="9"/>
      <c r="G1739" s="9"/>
      <c r="H1739" s="9"/>
      <c r="I1739" s="9"/>
      <c r="J1739" s="9"/>
      <c r="K1739" s="9"/>
      <c r="L1739" s="69"/>
      <c r="M1739" s="67"/>
      <c r="S1739" s="63"/>
    </row>
    <row r="1740" spans="1:19" ht="15">
      <c r="A1740" s="28" t="s">
        <v>3367</v>
      </c>
      <c r="B1740" s="63" t="s">
        <v>3411</v>
      </c>
      <c r="C1740" s="3"/>
      <c r="D1740" s="3"/>
      <c r="E1740" s="9"/>
      <c r="F1740" s="9"/>
      <c r="G1740" s="9"/>
      <c r="H1740" s="9"/>
      <c r="I1740" s="9"/>
      <c r="J1740" s="9"/>
      <c r="K1740" s="9"/>
      <c r="L1740" s="69"/>
      <c r="M1740" s="67"/>
      <c r="S1740" s="63"/>
    </row>
    <row r="1741" spans="1:19" ht="15">
      <c r="A1741" s="28" t="s">
        <v>3368</v>
      </c>
      <c r="B1741" s="63" t="s">
        <v>3430</v>
      </c>
      <c r="C1741" s="3"/>
      <c r="D1741" s="3"/>
      <c r="E1741" s="9"/>
      <c r="F1741" s="9"/>
      <c r="G1741" s="9"/>
      <c r="H1741" s="9"/>
      <c r="I1741" s="9"/>
      <c r="J1741" s="9"/>
      <c r="K1741" s="9"/>
      <c r="L1741" s="69"/>
      <c r="M1741" s="67"/>
      <c r="S1741" s="63"/>
    </row>
    <row r="1742" spans="1:19" ht="15">
      <c r="A1742" s="28" t="s">
        <v>3369</v>
      </c>
      <c r="B1742" s="63" t="s">
        <v>3400</v>
      </c>
      <c r="C1742" s="3"/>
      <c r="D1742" s="3"/>
      <c r="E1742" s="9"/>
      <c r="F1742" s="9"/>
      <c r="G1742" s="9"/>
      <c r="H1742" s="9"/>
      <c r="I1742" s="9"/>
      <c r="J1742" s="9"/>
      <c r="K1742" s="9"/>
      <c r="L1742" s="69"/>
      <c r="M1742" s="67"/>
      <c r="S1742" s="63"/>
    </row>
    <row r="1743" spans="1:19" ht="15">
      <c r="A1743" s="28" t="s">
        <v>4163</v>
      </c>
      <c r="B1743" s="63" t="s">
        <v>3407</v>
      </c>
      <c r="C1743" s="3"/>
      <c r="D1743" s="3"/>
      <c r="E1743" s="9"/>
      <c r="F1743" s="9"/>
      <c r="G1743" s="9"/>
      <c r="H1743" s="9"/>
      <c r="I1743" s="9"/>
      <c r="J1743" s="9"/>
      <c r="K1743" s="9"/>
      <c r="L1743" s="69"/>
      <c r="M1743" s="67"/>
      <c r="S1743" s="63"/>
    </row>
    <row r="1744" spans="1:19" ht="15">
      <c r="A1744" s="28" t="s">
        <v>4164</v>
      </c>
      <c r="B1744" s="63" t="s">
        <v>3428</v>
      </c>
      <c r="C1744" s="3"/>
      <c r="D1744" s="3"/>
      <c r="E1744" s="9"/>
      <c r="F1744" s="9"/>
      <c r="G1744" s="9"/>
      <c r="H1744" s="9"/>
      <c r="I1744" s="9"/>
      <c r="J1744" s="9"/>
      <c r="K1744" s="9"/>
      <c r="L1744" s="69"/>
      <c r="M1744" s="67"/>
      <c r="S1744" s="63"/>
    </row>
    <row r="1745" spans="1:23" ht="15">
      <c r="A1745" s="28" t="s">
        <v>4165</v>
      </c>
      <c r="B1745" s="63" t="s">
        <v>3412</v>
      </c>
      <c r="C1745" s="3"/>
      <c r="D1745" s="3"/>
      <c r="E1745" s="9"/>
      <c r="F1745" s="9"/>
      <c r="G1745" s="9"/>
      <c r="H1745" s="9"/>
      <c r="I1745" s="9"/>
      <c r="J1745" s="9"/>
      <c r="K1745" s="9"/>
      <c r="L1745" s="69"/>
      <c r="M1745" s="67"/>
      <c r="S1745" s="63"/>
    </row>
    <row r="1746" spans="1:23" ht="15">
      <c r="A1746" s="28"/>
      <c r="B1746" s="63"/>
      <c r="E1746" s="9"/>
      <c r="L1746" s="69"/>
    </row>
    <row r="1747" spans="1:23" ht="15">
      <c r="A1747" s="28"/>
      <c r="B1747" s="63"/>
      <c r="E1747" s="9"/>
      <c r="L1747" s="69"/>
    </row>
    <row r="1748" spans="1:23" ht="15">
      <c r="A1748" s="28"/>
      <c r="B1748" s="63"/>
      <c r="E1748" s="9"/>
      <c r="L1748" s="69"/>
    </row>
    <row r="1749" spans="1:23" ht="25.5">
      <c r="A1749" s="23" t="s">
        <v>193</v>
      </c>
      <c r="L1749" s="69"/>
    </row>
    <row r="1750" spans="1:23">
      <c r="L1750" s="69"/>
    </row>
    <row r="1751" spans="1:23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9"/>
      <c r="M1751" s="70" t="s">
        <v>40</v>
      </c>
    </row>
    <row r="1752" spans="1:23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M1752" s="67">
        <f t="shared" ref="M1752:M1783" si="33">SUM(E1752:K1752)</f>
        <v>2501.1500000000033</v>
      </c>
      <c r="O1752" t="s">
        <v>2486</v>
      </c>
      <c r="R1752" s="3" t="s">
        <v>1778</v>
      </c>
      <c r="S1752" s="278"/>
      <c r="T1752" s="63"/>
      <c r="U1752" s="349"/>
      <c r="W1752" s="63"/>
    </row>
    <row r="1753" spans="1:23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M1753" s="67">
        <f t="shared" si="33"/>
        <v>2466.1999999999957</v>
      </c>
      <c r="O1753" t="s">
        <v>293</v>
      </c>
      <c r="S1753" s="225"/>
      <c r="T1753" s="63"/>
      <c r="U1753" s="349"/>
      <c r="W1753" s="63"/>
    </row>
    <row r="1754" spans="1:23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M1754" s="67">
        <f t="shared" si="33"/>
        <v>2409.5999999999981</v>
      </c>
      <c r="O1754" t="s">
        <v>2618</v>
      </c>
      <c r="S1754" s="63"/>
      <c r="T1754" s="63"/>
      <c r="U1754" s="350"/>
      <c r="W1754" s="63"/>
    </row>
    <row r="1755" spans="1:23" ht="15">
      <c r="A1755" s="28" t="s">
        <v>5</v>
      </c>
      <c r="B1755" s="63" t="s">
        <v>141</v>
      </c>
      <c r="E1755" s="9" t="s">
        <v>280</v>
      </c>
      <c r="F1755" s="212">
        <v>423.8</v>
      </c>
      <c r="G1755" s="217">
        <v>356.7</v>
      </c>
      <c r="H1755" s="9">
        <v>384.20000000000255</v>
      </c>
      <c r="I1755" s="9">
        <v>298.09999999999309</v>
      </c>
      <c r="J1755" s="217">
        <v>486.20000000000164</v>
      </c>
      <c r="K1755" s="9">
        <v>335.99999999999818</v>
      </c>
      <c r="M1755" s="67">
        <f t="shared" si="33"/>
        <v>2284.9999999999955</v>
      </c>
      <c r="O1755" t="s">
        <v>2488</v>
      </c>
      <c r="S1755" s="278"/>
      <c r="T1755" s="63"/>
      <c r="U1755" s="349"/>
      <c r="W1755" s="63"/>
    </row>
    <row r="1756" spans="1:23" ht="15">
      <c r="A1756" s="28" t="s">
        <v>7</v>
      </c>
      <c r="B1756" s="63" t="s">
        <v>6</v>
      </c>
      <c r="E1756" s="217">
        <v>596.1</v>
      </c>
      <c r="F1756" s="217">
        <v>293.89999999999998</v>
      </c>
      <c r="G1756" s="9">
        <v>314.55</v>
      </c>
      <c r="H1756" s="9">
        <v>270.69999999999891</v>
      </c>
      <c r="I1756" s="9">
        <v>281.5</v>
      </c>
      <c r="J1756" s="217">
        <v>500.79999999999927</v>
      </c>
      <c r="K1756" s="9" t="s">
        <v>280</v>
      </c>
      <c r="M1756" s="67">
        <f t="shared" si="33"/>
        <v>2257.5499999999984</v>
      </c>
      <c r="O1756" t="s">
        <v>2487</v>
      </c>
      <c r="S1756" s="225"/>
      <c r="T1756" s="63"/>
      <c r="U1756" s="349"/>
      <c r="W1756" s="63"/>
    </row>
    <row r="1757" spans="1:23" ht="15">
      <c r="A1757" s="28" t="s">
        <v>8</v>
      </c>
      <c r="B1757" s="63" t="s">
        <v>17</v>
      </c>
      <c r="E1757" s="217">
        <v>542.4</v>
      </c>
      <c r="F1757" s="9">
        <v>195</v>
      </c>
      <c r="G1757" s="9">
        <v>305.7</v>
      </c>
      <c r="H1757" s="9">
        <v>269.30000000000109</v>
      </c>
      <c r="I1757" s="9">
        <v>383.99999999999818</v>
      </c>
      <c r="J1757" s="9">
        <v>372.70000000000164</v>
      </c>
      <c r="K1757" s="9">
        <v>176.99999999999909</v>
      </c>
      <c r="M1757" s="67">
        <f t="shared" si="33"/>
        <v>2246.1</v>
      </c>
      <c r="O1757" t="s">
        <v>299</v>
      </c>
      <c r="S1757" s="225"/>
      <c r="T1757" s="63"/>
      <c r="U1757" s="349"/>
      <c r="W1757" s="63"/>
    </row>
    <row r="1758" spans="1:23" ht="15">
      <c r="A1758" s="28" t="s">
        <v>10</v>
      </c>
      <c r="B1758" s="63" t="s">
        <v>13</v>
      </c>
      <c r="E1758" s="217">
        <v>483.7</v>
      </c>
      <c r="F1758" s="9">
        <v>170.3</v>
      </c>
      <c r="G1758" s="9">
        <v>210.8</v>
      </c>
      <c r="H1758" s="9">
        <v>278.099999999994</v>
      </c>
      <c r="I1758" s="9">
        <v>315.50000000000546</v>
      </c>
      <c r="J1758" s="9">
        <v>343.25000000000091</v>
      </c>
      <c r="K1758" s="9">
        <v>407.90000000000055</v>
      </c>
      <c r="M1758" s="67">
        <f t="shared" si="33"/>
        <v>2209.5500000000011</v>
      </c>
      <c r="O1758" t="s">
        <v>295</v>
      </c>
      <c r="S1758" s="278"/>
      <c r="T1758" s="63"/>
      <c r="U1758" s="349"/>
      <c r="W1758" s="63"/>
    </row>
    <row r="1759" spans="1:23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M1759" s="67">
        <f t="shared" si="33"/>
        <v>2182.0999999999958</v>
      </c>
      <c r="O1759" t="s">
        <v>302</v>
      </c>
      <c r="S1759" s="278"/>
      <c r="T1759" s="63"/>
      <c r="U1759" s="349"/>
      <c r="W1759" s="63"/>
    </row>
    <row r="1760" spans="1:23" ht="15">
      <c r="A1760" s="28" t="s">
        <v>14</v>
      </c>
      <c r="B1760" s="63" t="s">
        <v>1</v>
      </c>
      <c r="E1760" s="9">
        <v>262.5</v>
      </c>
      <c r="F1760" s="217">
        <v>271.7</v>
      </c>
      <c r="G1760" s="9">
        <v>219.3</v>
      </c>
      <c r="H1760" s="9">
        <v>313.50000000000091</v>
      </c>
      <c r="I1760" s="9">
        <v>287.00000000000182</v>
      </c>
      <c r="J1760" s="9">
        <v>345.80000000000018</v>
      </c>
      <c r="K1760" s="217">
        <v>459.39999999999964</v>
      </c>
      <c r="M1760" s="67">
        <f t="shared" si="33"/>
        <v>2159.2000000000025</v>
      </c>
      <c r="O1760" t="s">
        <v>327</v>
      </c>
      <c r="S1760" s="278"/>
      <c r="T1760" s="63"/>
      <c r="U1760" s="349"/>
      <c r="W1760" s="63"/>
    </row>
    <row r="1761" spans="1:23" ht="15">
      <c r="A1761" s="28" t="s">
        <v>16</v>
      </c>
      <c r="B1761" s="63" t="s">
        <v>23</v>
      </c>
      <c r="E1761" s="9">
        <v>322.39999999999998</v>
      </c>
      <c r="F1761" s="9">
        <v>192.6</v>
      </c>
      <c r="G1761" s="217">
        <v>420.8</v>
      </c>
      <c r="H1761" s="9">
        <v>100.40000000000055</v>
      </c>
      <c r="I1761" s="217">
        <v>431.50000000000182</v>
      </c>
      <c r="J1761" s="9">
        <v>385.54999999999927</v>
      </c>
      <c r="K1761" s="9">
        <v>268.15000000000055</v>
      </c>
      <c r="M1761" s="67">
        <f t="shared" si="33"/>
        <v>2121.4000000000024</v>
      </c>
      <c r="O1761" t="s">
        <v>313</v>
      </c>
      <c r="S1761" s="225"/>
      <c r="T1761" s="63"/>
      <c r="U1761" s="350"/>
      <c r="W1761" s="63"/>
    </row>
    <row r="1762" spans="1:23" ht="15">
      <c r="A1762" s="28" t="s">
        <v>18</v>
      </c>
      <c r="B1762" s="63" t="s">
        <v>31</v>
      </c>
      <c r="E1762" s="214">
        <v>683.3</v>
      </c>
      <c r="F1762" s="9">
        <v>80.5</v>
      </c>
      <c r="G1762" s="212">
        <v>456.2</v>
      </c>
      <c r="H1762" s="9">
        <v>367.59999999999945</v>
      </c>
      <c r="I1762" s="9">
        <v>59.600000000000364</v>
      </c>
      <c r="J1762" s="9">
        <v>218.09999999999764</v>
      </c>
      <c r="K1762" s="9">
        <v>234.00000000000091</v>
      </c>
      <c r="M1762" s="67">
        <f t="shared" si="33"/>
        <v>2099.2999999999984</v>
      </c>
      <c r="O1762" t="s">
        <v>282</v>
      </c>
      <c r="R1762" s="3" t="s">
        <v>1779</v>
      </c>
      <c r="S1762" s="63"/>
      <c r="T1762" s="63"/>
      <c r="U1762" s="349"/>
      <c r="W1762" s="63"/>
    </row>
    <row r="1763" spans="1:23" ht="15">
      <c r="A1763" s="28" t="s">
        <v>20</v>
      </c>
      <c r="B1763" s="63" t="s">
        <v>25</v>
      </c>
      <c r="E1763" s="9">
        <v>392.2</v>
      </c>
      <c r="F1763" s="9">
        <v>75</v>
      </c>
      <c r="G1763" s="9">
        <v>305.8</v>
      </c>
      <c r="H1763" s="9">
        <v>231.69999999999982</v>
      </c>
      <c r="I1763" s="9">
        <v>381.29999999999745</v>
      </c>
      <c r="J1763" s="217">
        <v>476.50000000000091</v>
      </c>
      <c r="K1763" s="9">
        <v>225.59999999999764</v>
      </c>
      <c r="M1763" s="67">
        <f t="shared" si="33"/>
        <v>2088.0999999999958</v>
      </c>
      <c r="O1763" t="s">
        <v>295</v>
      </c>
      <c r="S1763" s="278"/>
      <c r="T1763" s="63"/>
      <c r="U1763" s="349"/>
      <c r="W1763" s="63"/>
    </row>
    <row r="1764" spans="1:23" ht="15">
      <c r="A1764" s="28" t="s">
        <v>22</v>
      </c>
      <c r="B1764" s="63" t="s">
        <v>144</v>
      </c>
      <c r="E1764" s="9" t="s">
        <v>280</v>
      </c>
      <c r="F1764" s="214">
        <v>570</v>
      </c>
      <c r="G1764" s="9">
        <v>236.05</v>
      </c>
      <c r="H1764" s="9">
        <v>163.40000000000055</v>
      </c>
      <c r="I1764" s="9">
        <v>270.80000000000291</v>
      </c>
      <c r="J1764" s="217">
        <v>492.10000000000036</v>
      </c>
      <c r="K1764" s="9">
        <v>274.64999999999964</v>
      </c>
      <c r="M1764" s="67">
        <f t="shared" si="33"/>
        <v>2007.0000000000034</v>
      </c>
      <c r="O1764" t="s">
        <v>326</v>
      </c>
      <c r="R1764" s="3" t="s">
        <v>1779</v>
      </c>
      <c r="S1764" s="63"/>
      <c r="T1764" s="63"/>
      <c r="U1764" s="349"/>
      <c r="W1764" s="63"/>
    </row>
    <row r="1765" spans="1:23" ht="15">
      <c r="A1765" s="28" t="s">
        <v>24</v>
      </c>
      <c r="B1765" s="63" t="s">
        <v>15</v>
      </c>
      <c r="E1765" s="9">
        <v>437.9</v>
      </c>
      <c r="F1765" s="217">
        <v>304</v>
      </c>
      <c r="G1765" s="9">
        <v>201.1</v>
      </c>
      <c r="H1765" s="9">
        <v>224.49999999999909</v>
      </c>
      <c r="I1765" s="9">
        <v>114.29999999999382</v>
      </c>
      <c r="J1765" s="9">
        <v>334.69999999999982</v>
      </c>
      <c r="K1765" s="9">
        <v>303.89999999999964</v>
      </c>
      <c r="M1765" s="67">
        <f t="shared" si="33"/>
        <v>1920.3999999999924</v>
      </c>
      <c r="O1765" t="s">
        <v>299</v>
      </c>
      <c r="S1765" s="278"/>
      <c r="T1765" s="63"/>
      <c r="U1765" s="350"/>
      <c r="W1765" s="63"/>
    </row>
    <row r="1766" spans="1:23" ht="15">
      <c r="A1766" s="28" t="s">
        <v>26</v>
      </c>
      <c r="B1766" s="63" t="s">
        <v>143</v>
      </c>
      <c r="E1766" s="9" t="s">
        <v>280</v>
      </c>
      <c r="F1766" s="213">
        <v>354.5</v>
      </c>
      <c r="G1766" s="9">
        <v>250</v>
      </c>
      <c r="H1766" s="9">
        <v>360.70000000000255</v>
      </c>
      <c r="I1766" s="9">
        <v>309.19999999999709</v>
      </c>
      <c r="J1766" s="9">
        <v>432.09999999999854</v>
      </c>
      <c r="K1766" s="9">
        <v>213.00000000000091</v>
      </c>
      <c r="M1766" s="67">
        <f t="shared" si="33"/>
        <v>1919.4999999999991</v>
      </c>
      <c r="O1766" t="s">
        <v>284</v>
      </c>
      <c r="S1766" s="63"/>
      <c r="T1766" s="63"/>
      <c r="U1766" s="349"/>
      <c r="W1766" s="63"/>
    </row>
    <row r="1767" spans="1:23" ht="15">
      <c r="A1767" s="28" t="s">
        <v>28</v>
      </c>
      <c r="B1767" s="63" t="s">
        <v>37</v>
      </c>
      <c r="E1767" s="9">
        <v>280.5</v>
      </c>
      <c r="F1767" s="217">
        <v>232.5</v>
      </c>
      <c r="G1767" s="9">
        <v>165.3</v>
      </c>
      <c r="H1767" s="9">
        <v>326.90000000000055</v>
      </c>
      <c r="I1767" s="9">
        <v>352.40000000000146</v>
      </c>
      <c r="J1767" s="9">
        <v>356.70000000000073</v>
      </c>
      <c r="K1767" s="9">
        <v>202.5</v>
      </c>
      <c r="M1767" s="67">
        <f t="shared" si="33"/>
        <v>1916.8000000000027</v>
      </c>
      <c r="O1767" t="s">
        <v>290</v>
      </c>
      <c r="S1767" s="278"/>
      <c r="T1767" s="63"/>
      <c r="U1767" s="350"/>
      <c r="W1767" s="63"/>
    </row>
    <row r="1768" spans="1:23" ht="15">
      <c r="A1768" s="28" t="s">
        <v>30</v>
      </c>
      <c r="B1768" s="63" t="s">
        <v>797</v>
      </c>
      <c r="E1768" s="9" t="s">
        <v>280</v>
      </c>
      <c r="F1768" s="9" t="s">
        <v>280</v>
      </c>
      <c r="G1768" s="9" t="s">
        <v>280</v>
      </c>
      <c r="H1768" s="9">
        <v>407.05000000000018</v>
      </c>
      <c r="I1768" s="213">
        <v>457.5</v>
      </c>
      <c r="J1768" s="9">
        <v>405.10000000000036</v>
      </c>
      <c r="K1768" s="214">
        <v>637.54999999999927</v>
      </c>
      <c r="M1768" s="67">
        <f t="shared" si="33"/>
        <v>1907.1999999999998</v>
      </c>
      <c r="O1768" t="s">
        <v>373</v>
      </c>
      <c r="R1768" s="216" t="s">
        <v>1779</v>
      </c>
      <c r="S1768" s="63"/>
      <c r="T1768" s="63"/>
      <c r="U1768" s="349"/>
      <c r="W1768" s="63"/>
    </row>
    <row r="1769" spans="1:23" ht="15">
      <c r="A1769" s="28" t="s">
        <v>32</v>
      </c>
      <c r="B1769" s="63" t="s">
        <v>153</v>
      </c>
      <c r="E1769" s="9" t="s">
        <v>280</v>
      </c>
      <c r="F1769" s="9" t="s">
        <v>280</v>
      </c>
      <c r="G1769" s="213">
        <v>446.5</v>
      </c>
      <c r="H1769" s="9">
        <v>359.09999999999854</v>
      </c>
      <c r="I1769" s="9">
        <v>397.20000000000437</v>
      </c>
      <c r="J1769" s="9">
        <v>263.70000000000164</v>
      </c>
      <c r="K1769" s="9">
        <v>410.29999999999927</v>
      </c>
      <c r="M1769" s="67">
        <f t="shared" si="33"/>
        <v>1876.8000000000038</v>
      </c>
      <c r="O1769" t="s">
        <v>284</v>
      </c>
      <c r="S1769" s="278"/>
      <c r="T1769" s="63"/>
      <c r="U1769" s="349"/>
      <c r="W1769" s="63"/>
    </row>
    <row r="1770" spans="1:23" ht="15">
      <c r="A1770" s="28" t="s">
        <v>34</v>
      </c>
      <c r="B1770" s="63" t="s">
        <v>142</v>
      </c>
      <c r="E1770" s="9" t="s">
        <v>280</v>
      </c>
      <c r="F1770" s="9">
        <v>146.5</v>
      </c>
      <c r="G1770" s="217">
        <v>436.7</v>
      </c>
      <c r="H1770" s="9">
        <v>302.19999999999982</v>
      </c>
      <c r="I1770" s="9">
        <v>250.10000000000036</v>
      </c>
      <c r="J1770" s="9">
        <v>379.19999999999982</v>
      </c>
      <c r="K1770" s="9">
        <v>277.5</v>
      </c>
      <c r="M1770" s="67">
        <f t="shared" si="33"/>
        <v>1792.2</v>
      </c>
      <c r="O1770" t="s">
        <v>285</v>
      </c>
      <c r="S1770" s="278"/>
      <c r="T1770" s="63"/>
      <c r="U1770" s="349"/>
      <c r="W1770" s="63"/>
    </row>
    <row r="1771" spans="1:23" ht="15">
      <c r="A1771" s="28" t="s">
        <v>36</v>
      </c>
      <c r="B1771" s="63" t="s">
        <v>783</v>
      </c>
      <c r="E1771" s="9" t="s">
        <v>280</v>
      </c>
      <c r="F1771" s="9" t="s">
        <v>280</v>
      </c>
      <c r="G1771" s="9" t="s">
        <v>280</v>
      </c>
      <c r="H1771" s="217">
        <v>486.20000000000164</v>
      </c>
      <c r="I1771" s="9">
        <v>389.5</v>
      </c>
      <c r="J1771" s="217">
        <v>480.90000000000055</v>
      </c>
      <c r="K1771" s="217">
        <v>434.74999999999909</v>
      </c>
      <c r="M1771" s="67">
        <f t="shared" si="33"/>
        <v>1791.3500000000013</v>
      </c>
      <c r="O1771" t="s">
        <v>374</v>
      </c>
      <c r="S1771" s="278"/>
      <c r="T1771" s="63"/>
      <c r="U1771" s="350"/>
      <c r="W1771" s="63"/>
    </row>
    <row r="1772" spans="1:23" ht="15">
      <c r="A1772" s="28" t="s">
        <v>38</v>
      </c>
      <c r="B1772" s="63" t="s">
        <v>9</v>
      </c>
      <c r="E1772" s="9">
        <v>295.60000000000002</v>
      </c>
      <c r="F1772" s="9">
        <v>207</v>
      </c>
      <c r="G1772" s="9">
        <v>282.39999999999998</v>
      </c>
      <c r="H1772" s="9">
        <v>284.90000000000146</v>
      </c>
      <c r="I1772" s="9">
        <v>212.50000000000182</v>
      </c>
      <c r="J1772" s="9">
        <v>317.89999999999964</v>
      </c>
      <c r="K1772" s="9">
        <v>156.19999999999891</v>
      </c>
      <c r="M1772" s="67">
        <f t="shared" si="33"/>
        <v>1756.5000000000018</v>
      </c>
      <c r="S1772" s="225"/>
      <c r="T1772" s="63"/>
      <c r="U1772" s="349"/>
      <c r="W1772" s="63"/>
    </row>
    <row r="1773" spans="1:23" ht="15">
      <c r="A1773" s="28" t="s">
        <v>145</v>
      </c>
      <c r="B1773" s="63" t="s">
        <v>162</v>
      </c>
      <c r="E1773" s="9" t="s">
        <v>280</v>
      </c>
      <c r="F1773" s="9" t="s">
        <v>280</v>
      </c>
      <c r="G1773" s="217">
        <v>359.4</v>
      </c>
      <c r="H1773" s="9">
        <v>424.49999999999909</v>
      </c>
      <c r="I1773" s="9">
        <v>381.00000000000182</v>
      </c>
      <c r="J1773" s="9">
        <v>372.39999999999873</v>
      </c>
      <c r="K1773" s="9">
        <v>199.80000000000018</v>
      </c>
      <c r="M1773" s="67">
        <f t="shared" si="33"/>
        <v>1737.1</v>
      </c>
      <c r="O1773" t="s">
        <v>294</v>
      </c>
      <c r="S1773" s="63"/>
      <c r="T1773" s="63"/>
      <c r="U1773" s="350"/>
      <c r="W1773" s="63"/>
    </row>
    <row r="1774" spans="1:23" ht="15">
      <c r="A1774" s="28" t="s">
        <v>146</v>
      </c>
      <c r="B1774" s="63" t="s">
        <v>156</v>
      </c>
      <c r="E1774" s="9" t="s">
        <v>280</v>
      </c>
      <c r="F1774" s="9" t="s">
        <v>280</v>
      </c>
      <c r="G1774" s="214">
        <v>613.65</v>
      </c>
      <c r="H1774" s="9">
        <v>350.89999999999964</v>
      </c>
      <c r="I1774" s="9">
        <v>140.70000000000437</v>
      </c>
      <c r="J1774" s="9">
        <v>334.09999999999945</v>
      </c>
      <c r="K1774" s="9">
        <v>287.80000000000109</v>
      </c>
      <c r="M1774" s="67">
        <f t="shared" si="33"/>
        <v>1727.1500000000046</v>
      </c>
      <c r="O1774" t="s">
        <v>283</v>
      </c>
      <c r="R1774" s="3" t="s">
        <v>1779</v>
      </c>
      <c r="S1774" s="278"/>
      <c r="T1774" s="63"/>
      <c r="U1774" s="349"/>
      <c r="W1774" s="63"/>
    </row>
    <row r="1775" spans="1:23" ht="15">
      <c r="A1775" s="28" t="s">
        <v>147</v>
      </c>
      <c r="B1775" s="63" t="s">
        <v>789</v>
      </c>
      <c r="E1775" s="9" t="s">
        <v>280</v>
      </c>
      <c r="F1775" s="9" t="s">
        <v>280</v>
      </c>
      <c r="G1775" s="9" t="s">
        <v>280</v>
      </c>
      <c r="H1775" s="9">
        <v>422.80000000000018</v>
      </c>
      <c r="I1775" s="9">
        <v>203.5</v>
      </c>
      <c r="J1775" s="9">
        <v>421.35000000000127</v>
      </c>
      <c r="K1775" s="213">
        <v>607.80000000000018</v>
      </c>
      <c r="M1775" s="67">
        <f t="shared" si="33"/>
        <v>1655.4500000000016</v>
      </c>
      <c r="O1775" t="s">
        <v>284</v>
      </c>
      <c r="S1775" s="63"/>
      <c r="T1775" s="63"/>
      <c r="U1775" s="349"/>
      <c r="W1775" s="63"/>
    </row>
    <row r="1776" spans="1:23" ht="15">
      <c r="A1776" s="28" t="s">
        <v>151</v>
      </c>
      <c r="B1776" s="63" t="s">
        <v>39</v>
      </c>
      <c r="E1776" s="217">
        <v>487.5</v>
      </c>
      <c r="F1776" s="9">
        <v>75</v>
      </c>
      <c r="G1776" s="9">
        <v>193.6</v>
      </c>
      <c r="H1776" s="9">
        <v>365.70000000000073</v>
      </c>
      <c r="I1776" s="9">
        <v>177.10000000000218</v>
      </c>
      <c r="J1776" s="9">
        <v>249.20000000000073</v>
      </c>
      <c r="K1776" s="9">
        <v>97.700000000000728</v>
      </c>
      <c r="M1776" s="67">
        <f t="shared" si="33"/>
        <v>1645.8000000000043</v>
      </c>
      <c r="O1776" t="s">
        <v>290</v>
      </c>
      <c r="S1776" s="278"/>
      <c r="T1776" s="63"/>
      <c r="U1776" s="349"/>
      <c r="W1776" s="63"/>
    </row>
    <row r="1777" spans="1:23" ht="15">
      <c r="A1777" s="28" t="s">
        <v>157</v>
      </c>
      <c r="B1777" s="63" t="s">
        <v>791</v>
      </c>
      <c r="E1777" s="9" t="s">
        <v>280</v>
      </c>
      <c r="F1777" s="9" t="s">
        <v>280</v>
      </c>
      <c r="G1777" s="9" t="s">
        <v>280</v>
      </c>
      <c r="H1777" s="217">
        <v>481.59999999999764</v>
      </c>
      <c r="I1777" s="217">
        <v>399.50000000000182</v>
      </c>
      <c r="J1777" s="213">
        <v>524.29999999999927</v>
      </c>
      <c r="K1777" s="9">
        <v>216.49999999999909</v>
      </c>
      <c r="M1777" s="67">
        <f t="shared" si="33"/>
        <v>1621.8999999999978</v>
      </c>
      <c r="O1777" t="s">
        <v>380</v>
      </c>
      <c r="S1777" s="63"/>
      <c r="T1777" s="63"/>
      <c r="U1777" s="349"/>
      <c r="W1777" s="63"/>
    </row>
    <row r="1778" spans="1:23" ht="15">
      <c r="A1778" s="28" t="s">
        <v>159</v>
      </c>
      <c r="B1778" s="63" t="s">
        <v>758</v>
      </c>
      <c r="E1778" s="9" t="s">
        <v>280</v>
      </c>
      <c r="F1778" s="9" t="s">
        <v>280</v>
      </c>
      <c r="G1778" s="9" t="s">
        <v>280</v>
      </c>
      <c r="H1778" s="217">
        <v>529.90000000000055</v>
      </c>
      <c r="I1778" s="9">
        <v>227.19999999999891</v>
      </c>
      <c r="J1778" s="214">
        <v>654.40000000000146</v>
      </c>
      <c r="K1778" s="9">
        <v>194.55000000000109</v>
      </c>
      <c r="M1778" s="67">
        <f t="shared" si="33"/>
        <v>1606.050000000002</v>
      </c>
      <c r="O1778" t="s">
        <v>326</v>
      </c>
      <c r="R1778" s="216" t="s">
        <v>1779</v>
      </c>
      <c r="S1778" s="278"/>
      <c r="T1778" s="63"/>
      <c r="U1778" s="349"/>
      <c r="W1778" s="63"/>
    </row>
    <row r="1779" spans="1:23" ht="15">
      <c r="A1779" s="28" t="s">
        <v>160</v>
      </c>
      <c r="B1779" s="63" t="s">
        <v>739</v>
      </c>
      <c r="E1779" s="9" t="s">
        <v>280</v>
      </c>
      <c r="F1779" s="9" t="s">
        <v>280</v>
      </c>
      <c r="G1779" s="9" t="s">
        <v>280</v>
      </c>
      <c r="H1779" s="212">
        <v>607.20000000000255</v>
      </c>
      <c r="I1779" s="9">
        <v>264.00000000000364</v>
      </c>
      <c r="J1779" s="9">
        <v>415.70000000000073</v>
      </c>
      <c r="K1779" s="9">
        <v>313.60000000000218</v>
      </c>
      <c r="M1779" s="67">
        <f t="shared" si="33"/>
        <v>1600.5000000000091</v>
      </c>
      <c r="O1779" t="s">
        <v>302</v>
      </c>
      <c r="S1779" s="278"/>
      <c r="T1779" s="63"/>
      <c r="U1779" s="349"/>
      <c r="W1779" s="63"/>
    </row>
    <row r="1780" spans="1:23" ht="15">
      <c r="A1780" s="28" t="s">
        <v>161</v>
      </c>
      <c r="B1780" s="63" t="s">
        <v>19</v>
      </c>
      <c r="E1780" s="9">
        <v>387.3</v>
      </c>
      <c r="F1780" s="9">
        <v>82.6</v>
      </c>
      <c r="G1780" s="9">
        <v>234.8</v>
      </c>
      <c r="H1780" s="9">
        <v>367.20000000000073</v>
      </c>
      <c r="I1780" s="9">
        <v>177.10000000000218</v>
      </c>
      <c r="J1780" s="9">
        <v>258.99999999999909</v>
      </c>
      <c r="K1780" s="9" t="s">
        <v>280</v>
      </c>
      <c r="M1780" s="67">
        <f t="shared" si="33"/>
        <v>1508.000000000002</v>
      </c>
      <c r="S1780" s="278"/>
      <c r="T1780" s="63"/>
      <c r="U1780" s="349"/>
      <c r="W1780" s="63"/>
    </row>
    <row r="1781" spans="1:23" ht="15">
      <c r="A1781" s="28" t="s">
        <v>163</v>
      </c>
      <c r="B1781" s="63" t="s">
        <v>772</v>
      </c>
      <c r="E1781" s="9" t="s">
        <v>280</v>
      </c>
      <c r="F1781" s="9" t="s">
        <v>280</v>
      </c>
      <c r="G1781" s="9" t="s">
        <v>280</v>
      </c>
      <c r="H1781" s="9">
        <v>425.79999999999927</v>
      </c>
      <c r="I1781" s="9">
        <v>355.59999999999854</v>
      </c>
      <c r="J1781" s="9">
        <v>330.49999999999727</v>
      </c>
      <c r="K1781" s="9">
        <v>370.30000000000109</v>
      </c>
      <c r="M1781" s="67">
        <f t="shared" si="33"/>
        <v>1482.1999999999962</v>
      </c>
      <c r="S1781" s="63"/>
      <c r="T1781" s="63"/>
      <c r="U1781" s="349"/>
      <c r="W1781" s="63"/>
    </row>
    <row r="1782" spans="1:23" ht="15">
      <c r="A1782" s="28" t="s">
        <v>276</v>
      </c>
      <c r="B1782" s="63" t="s">
        <v>154</v>
      </c>
      <c r="E1782" s="9" t="s">
        <v>280</v>
      </c>
      <c r="F1782" s="9" t="s">
        <v>280</v>
      </c>
      <c r="G1782" s="9">
        <v>195.2</v>
      </c>
      <c r="H1782" s="213">
        <v>554.00000000000182</v>
      </c>
      <c r="I1782" s="9">
        <v>111.30000000000109</v>
      </c>
      <c r="J1782" s="9">
        <v>341.19999999999891</v>
      </c>
      <c r="K1782" s="9">
        <v>243.59999999999854</v>
      </c>
      <c r="M1782" s="67">
        <f t="shared" si="33"/>
        <v>1445.3000000000004</v>
      </c>
      <c r="O1782" t="s">
        <v>284</v>
      </c>
      <c r="S1782" s="63"/>
      <c r="T1782" s="63"/>
      <c r="U1782" s="349"/>
      <c r="W1782" s="63"/>
    </row>
    <row r="1783" spans="1:23" ht="15">
      <c r="A1783" s="28" t="s">
        <v>277</v>
      </c>
      <c r="B1783" s="63" t="s">
        <v>779</v>
      </c>
      <c r="E1783" s="9" t="s">
        <v>280</v>
      </c>
      <c r="F1783" s="9" t="s">
        <v>280</v>
      </c>
      <c r="G1783" s="9" t="s">
        <v>280</v>
      </c>
      <c r="H1783" s="217">
        <v>515</v>
      </c>
      <c r="I1783" s="9">
        <v>315.99999999999636</v>
      </c>
      <c r="J1783" s="9">
        <v>338.10000000000036</v>
      </c>
      <c r="K1783" s="9">
        <v>226.19999999999891</v>
      </c>
      <c r="M1783" s="67">
        <f t="shared" si="33"/>
        <v>1395.2999999999956</v>
      </c>
      <c r="O1783" t="s">
        <v>299</v>
      </c>
      <c r="S1783" s="225"/>
      <c r="T1783" s="63"/>
      <c r="U1783" s="349"/>
      <c r="W1783" s="63"/>
    </row>
    <row r="1784" spans="1:23" ht="15">
      <c r="A1784" s="28" t="s">
        <v>278</v>
      </c>
      <c r="B1784" s="63" t="s">
        <v>747</v>
      </c>
      <c r="E1784" s="9" t="s">
        <v>280</v>
      </c>
      <c r="F1784" s="9" t="s">
        <v>280</v>
      </c>
      <c r="G1784" s="9" t="s">
        <v>280</v>
      </c>
      <c r="H1784" s="9">
        <v>345.00000000000091</v>
      </c>
      <c r="I1784" s="9">
        <v>340.399999999996</v>
      </c>
      <c r="J1784" s="9">
        <v>468.99999999999909</v>
      </c>
      <c r="K1784" s="9">
        <v>209.24999999999545</v>
      </c>
      <c r="M1784" s="67">
        <f t="shared" ref="M1784:M1815" si="34">SUM(E1784:K1784)</f>
        <v>1363.6499999999915</v>
      </c>
      <c r="S1784" s="63"/>
      <c r="T1784" s="63"/>
      <c r="U1784" s="349"/>
      <c r="W1784" s="63"/>
    </row>
    <row r="1785" spans="1:23" ht="15">
      <c r="A1785" s="28" t="s">
        <v>279</v>
      </c>
      <c r="B1785" s="225" t="s">
        <v>1667</v>
      </c>
      <c r="C1785" s="3"/>
      <c r="D1785" s="3"/>
      <c r="E1785" s="9" t="s">
        <v>280</v>
      </c>
      <c r="F1785" s="9" t="s">
        <v>280</v>
      </c>
      <c r="G1785" s="9" t="s">
        <v>280</v>
      </c>
      <c r="H1785" s="9" t="s">
        <v>280</v>
      </c>
      <c r="I1785" s="217">
        <v>398.79999999999563</v>
      </c>
      <c r="J1785" s="217">
        <v>477.80000000000018</v>
      </c>
      <c r="K1785" s="9">
        <v>417.39999999999964</v>
      </c>
      <c r="L1785" s="272"/>
      <c r="M1785" s="67">
        <f t="shared" si="34"/>
        <v>1293.9999999999955</v>
      </c>
      <c r="O1785" t="s">
        <v>324</v>
      </c>
      <c r="S1785" s="278"/>
      <c r="T1785" s="63"/>
      <c r="U1785" s="349"/>
      <c r="W1785" s="63"/>
    </row>
    <row r="1786" spans="1:23" ht="15">
      <c r="A1786" s="28" t="s">
        <v>736</v>
      </c>
      <c r="B1786" s="63" t="s">
        <v>763</v>
      </c>
      <c r="E1786" s="9" t="s">
        <v>280</v>
      </c>
      <c r="F1786" s="9" t="s">
        <v>280</v>
      </c>
      <c r="G1786" s="9" t="s">
        <v>280</v>
      </c>
      <c r="H1786" s="9">
        <v>340.800000000002</v>
      </c>
      <c r="I1786" s="9">
        <v>278.60000000000036</v>
      </c>
      <c r="J1786" s="9">
        <v>377.30000000000109</v>
      </c>
      <c r="K1786" s="9">
        <v>288.49999999999909</v>
      </c>
      <c r="M1786" s="67">
        <f t="shared" si="34"/>
        <v>1285.2000000000025</v>
      </c>
      <c r="S1786" s="63"/>
      <c r="T1786" s="63"/>
      <c r="U1786" s="349"/>
      <c r="W1786" s="63"/>
    </row>
    <row r="1787" spans="1:23" ht="15">
      <c r="A1787" s="28" t="s">
        <v>737</v>
      </c>
      <c r="B1787" s="63" t="s">
        <v>155</v>
      </c>
      <c r="E1787" s="9" t="s">
        <v>280</v>
      </c>
      <c r="F1787" s="9" t="s">
        <v>280</v>
      </c>
      <c r="G1787" s="9">
        <v>303.5</v>
      </c>
      <c r="H1787" s="9">
        <v>198</v>
      </c>
      <c r="I1787" s="9">
        <v>255.5</v>
      </c>
      <c r="J1787" s="9">
        <v>244.90000000000055</v>
      </c>
      <c r="K1787" s="9">
        <v>275.99999999999909</v>
      </c>
      <c r="M1787" s="67">
        <f t="shared" si="34"/>
        <v>1277.8999999999996</v>
      </c>
      <c r="S1787" s="28"/>
      <c r="T1787" s="63"/>
      <c r="U1787" s="350"/>
      <c r="W1787" s="63"/>
    </row>
    <row r="1788" spans="1:23" ht="15">
      <c r="A1788" s="28" t="s">
        <v>738</v>
      </c>
      <c r="B1788" s="63" t="s">
        <v>801</v>
      </c>
      <c r="E1788" s="9" t="s">
        <v>280</v>
      </c>
      <c r="F1788" s="9" t="s">
        <v>280</v>
      </c>
      <c r="G1788" s="9" t="s">
        <v>280</v>
      </c>
      <c r="H1788" s="217">
        <v>541.59999999999854</v>
      </c>
      <c r="I1788" s="9">
        <v>227.99999999999818</v>
      </c>
      <c r="J1788" s="9">
        <v>349.29999999999745</v>
      </c>
      <c r="K1788" s="9">
        <v>147.29999999999927</v>
      </c>
      <c r="M1788" s="67">
        <f t="shared" si="34"/>
        <v>1266.1999999999935</v>
      </c>
      <c r="O1788" t="s">
        <v>285</v>
      </c>
      <c r="S1788" s="63"/>
      <c r="T1788" s="63"/>
      <c r="U1788" s="349"/>
      <c r="W1788" s="63"/>
    </row>
    <row r="1789" spans="1:23" ht="15">
      <c r="A1789" s="28" t="s">
        <v>740</v>
      </c>
      <c r="B1789" s="63" t="s">
        <v>35</v>
      </c>
      <c r="E1789" s="9">
        <v>98.7</v>
      </c>
      <c r="F1789" s="9">
        <v>163.69999999999999</v>
      </c>
      <c r="G1789" s="9">
        <v>190.7</v>
      </c>
      <c r="H1789" s="9">
        <v>292.19999999999982</v>
      </c>
      <c r="I1789" s="212">
        <v>489</v>
      </c>
      <c r="J1789" s="9" t="s">
        <v>280</v>
      </c>
      <c r="K1789" s="9" t="s">
        <v>280</v>
      </c>
      <c r="L1789" s="69"/>
      <c r="M1789" s="67">
        <f t="shared" si="34"/>
        <v>1234.2999999999997</v>
      </c>
      <c r="O1789" t="s">
        <v>302</v>
      </c>
      <c r="S1789" s="278"/>
      <c r="T1789" s="63"/>
      <c r="U1789" s="350"/>
      <c r="W1789" s="63"/>
    </row>
    <row r="1790" spans="1:23" ht="15">
      <c r="A1790" s="28" t="s">
        <v>746</v>
      </c>
      <c r="B1790" s="229" t="s">
        <v>1659</v>
      </c>
      <c r="C1790" s="3"/>
      <c r="D1790" s="3"/>
      <c r="E1790" s="9" t="s">
        <v>280</v>
      </c>
      <c r="F1790" s="9" t="s">
        <v>280</v>
      </c>
      <c r="G1790" s="9" t="s">
        <v>280</v>
      </c>
      <c r="H1790" s="9" t="s">
        <v>280</v>
      </c>
      <c r="I1790" s="9">
        <v>327.49999999999818</v>
      </c>
      <c r="J1790" s="212">
        <v>557.80000000000018</v>
      </c>
      <c r="K1790" s="9">
        <v>331.20000000000073</v>
      </c>
      <c r="M1790" s="67">
        <f t="shared" si="34"/>
        <v>1216.4999999999991</v>
      </c>
      <c r="O1790" t="s">
        <v>302</v>
      </c>
      <c r="S1790" s="278"/>
      <c r="T1790" s="63"/>
      <c r="U1790" s="350"/>
      <c r="W1790" s="63"/>
    </row>
    <row r="1791" spans="1:23" ht="15">
      <c r="A1791" s="28" t="s">
        <v>748</v>
      </c>
      <c r="B1791" s="63" t="s">
        <v>754</v>
      </c>
      <c r="E1791" s="9" t="s">
        <v>280</v>
      </c>
      <c r="F1791" s="9" t="s">
        <v>280</v>
      </c>
      <c r="G1791" s="9" t="s">
        <v>280</v>
      </c>
      <c r="H1791" s="9">
        <v>358.10000000000127</v>
      </c>
      <c r="I1791" s="9">
        <v>121.40000000000327</v>
      </c>
      <c r="J1791" s="9">
        <v>327.10000000000218</v>
      </c>
      <c r="K1791" s="9">
        <v>363.29999999999836</v>
      </c>
      <c r="M1791" s="67">
        <f t="shared" si="34"/>
        <v>1169.9000000000051</v>
      </c>
      <c r="S1791" s="225"/>
      <c r="T1791" s="63"/>
      <c r="U1791" s="350"/>
      <c r="W1791" s="63"/>
    </row>
    <row r="1792" spans="1:23" ht="15">
      <c r="A1792" s="28" t="s">
        <v>751</v>
      </c>
      <c r="B1792" s="63" t="s">
        <v>756</v>
      </c>
      <c r="E1792" s="9" t="s">
        <v>280</v>
      </c>
      <c r="F1792" s="9" t="s">
        <v>280</v>
      </c>
      <c r="G1792" s="9" t="s">
        <v>280</v>
      </c>
      <c r="H1792" s="9">
        <v>313.20000000000073</v>
      </c>
      <c r="I1792" s="9">
        <v>207.99999999999636</v>
      </c>
      <c r="J1792" s="9">
        <v>246.5</v>
      </c>
      <c r="K1792" s="9">
        <v>369.25000000000091</v>
      </c>
      <c r="M1792" s="67">
        <f t="shared" si="34"/>
        <v>1136.949999999998</v>
      </c>
      <c r="S1792" s="63"/>
      <c r="T1792" s="63"/>
      <c r="U1792" s="350"/>
      <c r="W1792" s="63"/>
    </row>
    <row r="1793" spans="1:23" ht="15">
      <c r="A1793" s="28" t="s">
        <v>752</v>
      </c>
      <c r="B1793" s="63" t="s">
        <v>764</v>
      </c>
      <c r="E1793" s="9" t="s">
        <v>280</v>
      </c>
      <c r="F1793" s="9" t="s">
        <v>280</v>
      </c>
      <c r="G1793" s="9" t="s">
        <v>280</v>
      </c>
      <c r="H1793" s="9">
        <v>209.75000000000273</v>
      </c>
      <c r="I1793" s="9">
        <v>375.19999999999709</v>
      </c>
      <c r="J1793" s="9">
        <v>361.29999999999836</v>
      </c>
      <c r="K1793" s="9">
        <v>181.59999999999854</v>
      </c>
      <c r="M1793" s="67">
        <f t="shared" si="34"/>
        <v>1127.8499999999967</v>
      </c>
      <c r="S1793" s="63"/>
      <c r="T1793" s="63"/>
      <c r="U1793" s="349"/>
      <c r="W1793" s="63"/>
    </row>
    <row r="1794" spans="1:23" ht="15">
      <c r="A1794" s="28" t="s">
        <v>755</v>
      </c>
      <c r="B1794" s="229" t="s">
        <v>1666</v>
      </c>
      <c r="C1794" s="3"/>
      <c r="D1794" s="3"/>
      <c r="E1794" s="9" t="s">
        <v>280</v>
      </c>
      <c r="F1794" s="9" t="s">
        <v>280</v>
      </c>
      <c r="G1794" s="9" t="s">
        <v>280</v>
      </c>
      <c r="H1794" s="9" t="s">
        <v>280</v>
      </c>
      <c r="I1794" s="217">
        <v>419.79999999999927</v>
      </c>
      <c r="J1794" s="9">
        <v>468.00000000000091</v>
      </c>
      <c r="K1794" s="9">
        <v>207</v>
      </c>
      <c r="M1794" s="67">
        <f t="shared" si="34"/>
        <v>1094.8000000000002</v>
      </c>
      <c r="O1794" t="s">
        <v>294</v>
      </c>
      <c r="S1794" s="278"/>
      <c r="T1794" s="63"/>
      <c r="U1794" s="349"/>
      <c r="W1794" s="63"/>
    </row>
    <row r="1795" spans="1:23" ht="15">
      <c r="A1795" s="28" t="s">
        <v>757</v>
      </c>
      <c r="B1795" s="63" t="s">
        <v>4</v>
      </c>
      <c r="E1795" s="9">
        <v>91.1</v>
      </c>
      <c r="F1795" s="9">
        <v>120.5</v>
      </c>
      <c r="G1795" s="9">
        <v>170.4</v>
      </c>
      <c r="H1795" s="9">
        <v>384.49999999999818</v>
      </c>
      <c r="I1795" s="9">
        <v>285</v>
      </c>
      <c r="J1795" s="9" t="s">
        <v>280</v>
      </c>
      <c r="K1795" s="9" t="s">
        <v>280</v>
      </c>
      <c r="L1795" s="69"/>
      <c r="M1795" s="67">
        <f t="shared" si="34"/>
        <v>1051.4999999999982</v>
      </c>
      <c r="S1795" s="278"/>
      <c r="T1795" s="63"/>
      <c r="U1795" s="350"/>
      <c r="W1795" s="63"/>
    </row>
    <row r="1796" spans="1:23" ht="15">
      <c r="A1796" s="28" t="s">
        <v>762</v>
      </c>
      <c r="B1796" s="63" t="s">
        <v>29</v>
      </c>
      <c r="E1796" s="217">
        <v>511.4</v>
      </c>
      <c r="F1796" s="9">
        <v>121.5</v>
      </c>
      <c r="G1796" s="9">
        <v>115.9</v>
      </c>
      <c r="H1796" s="9" t="s">
        <v>280</v>
      </c>
      <c r="I1796" s="9" t="s">
        <v>280</v>
      </c>
      <c r="J1796" s="9">
        <v>293.19999999999982</v>
      </c>
      <c r="K1796" s="9" t="s">
        <v>280</v>
      </c>
      <c r="M1796" s="67">
        <f t="shared" si="34"/>
        <v>1041.9999999999998</v>
      </c>
      <c r="O1796" t="s">
        <v>294</v>
      </c>
      <c r="S1796" s="225"/>
      <c r="T1796" s="63"/>
      <c r="U1796" s="349"/>
      <c r="W1796" s="63"/>
    </row>
    <row r="1797" spans="1:23" ht="15">
      <c r="A1797" s="28" t="s">
        <v>766</v>
      </c>
      <c r="B1797" s="28" t="s">
        <v>734</v>
      </c>
      <c r="E1797" s="9" t="s">
        <v>280</v>
      </c>
      <c r="F1797" s="9" t="s">
        <v>280</v>
      </c>
      <c r="G1797" s="9" t="s">
        <v>280</v>
      </c>
      <c r="H1797" s="9">
        <v>184.00000000000182</v>
      </c>
      <c r="I1797" s="9">
        <v>263.20000000000255</v>
      </c>
      <c r="J1797" s="9">
        <v>336.5</v>
      </c>
      <c r="K1797" s="9">
        <v>204.90000000000146</v>
      </c>
      <c r="M1797" s="67">
        <f t="shared" si="34"/>
        <v>988.60000000000582</v>
      </c>
      <c r="S1797" s="225"/>
      <c r="T1797" s="63"/>
      <c r="U1797" s="349"/>
      <c r="W1797" s="63"/>
    </row>
    <row r="1798" spans="1:23" ht="15">
      <c r="A1798" s="28" t="s">
        <v>767</v>
      </c>
      <c r="B1798" s="63" t="s">
        <v>780</v>
      </c>
      <c r="E1798" s="9" t="s">
        <v>280</v>
      </c>
      <c r="F1798" s="9" t="s">
        <v>280</v>
      </c>
      <c r="G1798" s="9" t="s">
        <v>280</v>
      </c>
      <c r="H1798" s="9">
        <v>343.09999999999854</v>
      </c>
      <c r="I1798" s="9">
        <v>177.30000000000655</v>
      </c>
      <c r="J1798" s="9">
        <v>322.00000000000091</v>
      </c>
      <c r="K1798" s="9">
        <v>143.99999999999909</v>
      </c>
      <c r="M1798" s="67">
        <f t="shared" si="34"/>
        <v>986.40000000000509</v>
      </c>
      <c r="S1798" s="225"/>
      <c r="T1798" s="63"/>
      <c r="U1798" s="349"/>
      <c r="W1798" s="63"/>
    </row>
    <row r="1799" spans="1:23" ht="15">
      <c r="A1799" s="28" t="s">
        <v>768</v>
      </c>
      <c r="B1799" s="63" t="s">
        <v>158</v>
      </c>
      <c r="E1799" s="9" t="s">
        <v>280</v>
      </c>
      <c r="F1799" s="9" t="s">
        <v>280</v>
      </c>
      <c r="G1799" s="217">
        <v>324</v>
      </c>
      <c r="H1799" s="9">
        <v>195.80000000000018</v>
      </c>
      <c r="I1799" s="217">
        <v>450.10000000000218</v>
      </c>
      <c r="J1799" s="9" t="s">
        <v>280</v>
      </c>
      <c r="K1799" s="9" t="s">
        <v>280</v>
      </c>
      <c r="L1799" s="69"/>
      <c r="M1799" s="67">
        <f t="shared" si="34"/>
        <v>969.90000000000236</v>
      </c>
      <c r="O1799" t="s">
        <v>291</v>
      </c>
      <c r="S1799" s="278"/>
      <c r="T1799" s="63"/>
      <c r="U1799" s="350"/>
      <c r="W1799" s="63"/>
    </row>
    <row r="1800" spans="1:23" ht="15">
      <c r="A1800" s="28" t="s">
        <v>774</v>
      </c>
      <c r="B1800" s="28" t="s">
        <v>735</v>
      </c>
      <c r="E1800" s="9" t="s">
        <v>280</v>
      </c>
      <c r="F1800" s="9" t="s">
        <v>280</v>
      </c>
      <c r="G1800" s="9" t="s">
        <v>280</v>
      </c>
      <c r="H1800" s="9">
        <v>133.20000000000255</v>
      </c>
      <c r="I1800" s="9">
        <v>309.90000000000327</v>
      </c>
      <c r="J1800" s="9">
        <v>250</v>
      </c>
      <c r="K1800" s="9">
        <v>262.09999999999945</v>
      </c>
      <c r="M1800" s="67">
        <f t="shared" si="34"/>
        <v>955.20000000000528</v>
      </c>
      <c r="S1800" s="63"/>
      <c r="T1800" s="63"/>
      <c r="U1800" s="349"/>
      <c r="W1800" s="63"/>
    </row>
    <row r="1801" spans="1:23" ht="15">
      <c r="A1801" s="28" t="s">
        <v>782</v>
      </c>
      <c r="B1801" s="229" t="s">
        <v>1661</v>
      </c>
      <c r="C1801" s="3"/>
      <c r="D1801" s="3"/>
      <c r="E1801" s="9" t="s">
        <v>280</v>
      </c>
      <c r="F1801" s="9" t="s">
        <v>280</v>
      </c>
      <c r="G1801" s="9" t="s">
        <v>280</v>
      </c>
      <c r="H1801" s="9" t="s">
        <v>280</v>
      </c>
      <c r="I1801" s="9">
        <v>202.80000000000109</v>
      </c>
      <c r="J1801" s="9">
        <v>446.80000000000109</v>
      </c>
      <c r="K1801" s="9">
        <v>301.05000000000291</v>
      </c>
      <c r="M1801" s="67">
        <f t="shared" si="34"/>
        <v>950.65000000000509</v>
      </c>
      <c r="S1801" s="278"/>
      <c r="T1801" s="63"/>
      <c r="U1801" s="349"/>
      <c r="W1801" s="63"/>
    </row>
    <row r="1802" spans="1:23" ht="15">
      <c r="A1802" s="28" t="s">
        <v>786</v>
      </c>
      <c r="B1802" s="63" t="s">
        <v>770</v>
      </c>
      <c r="E1802" s="9" t="s">
        <v>280</v>
      </c>
      <c r="F1802" s="9" t="s">
        <v>280</v>
      </c>
      <c r="G1802" s="9" t="s">
        <v>280</v>
      </c>
      <c r="H1802" s="217">
        <v>440.70000000000073</v>
      </c>
      <c r="I1802" s="214">
        <v>501.99999999999636</v>
      </c>
      <c r="J1802" s="9" t="s">
        <v>280</v>
      </c>
      <c r="K1802" s="9" t="s">
        <v>280</v>
      </c>
      <c r="L1802" s="69"/>
      <c r="M1802" s="67">
        <f t="shared" si="34"/>
        <v>942.69999999999709</v>
      </c>
      <c r="O1802" t="s">
        <v>340</v>
      </c>
      <c r="R1802" s="216" t="s">
        <v>1779</v>
      </c>
      <c r="S1802" s="63"/>
      <c r="T1802" s="63"/>
      <c r="U1802" s="350"/>
      <c r="W1802" s="63"/>
    </row>
    <row r="1803" spans="1:23" ht="15">
      <c r="A1803" s="28" t="s">
        <v>787</v>
      </c>
      <c r="B1803" s="63" t="s">
        <v>750</v>
      </c>
      <c r="E1803" s="9" t="s">
        <v>280</v>
      </c>
      <c r="F1803" s="9" t="s">
        <v>280</v>
      </c>
      <c r="G1803" s="9" t="s">
        <v>280</v>
      </c>
      <c r="H1803" s="9">
        <v>264.70000000000073</v>
      </c>
      <c r="I1803" s="9">
        <v>255.10000000000218</v>
      </c>
      <c r="J1803" s="9">
        <v>185.69999999999982</v>
      </c>
      <c r="K1803" s="9">
        <v>232.09999999999945</v>
      </c>
      <c r="M1803" s="67">
        <f t="shared" si="34"/>
        <v>937.60000000000218</v>
      </c>
      <c r="S1803" s="63"/>
      <c r="T1803" s="63"/>
      <c r="U1803" s="349"/>
      <c r="W1803" s="63"/>
    </row>
    <row r="1804" spans="1:23" ht="15">
      <c r="A1804" s="28" t="s">
        <v>788</v>
      </c>
      <c r="B1804" s="229" t="s">
        <v>1652</v>
      </c>
      <c r="C1804" s="3"/>
      <c r="D1804" s="3"/>
      <c r="E1804" s="9" t="s">
        <v>280</v>
      </c>
      <c r="F1804" s="9" t="s">
        <v>280</v>
      </c>
      <c r="G1804" s="9" t="s">
        <v>280</v>
      </c>
      <c r="H1804" s="9" t="s">
        <v>280</v>
      </c>
      <c r="I1804" s="9">
        <v>241.30000000000291</v>
      </c>
      <c r="J1804" s="9">
        <v>463.5</v>
      </c>
      <c r="K1804" s="9">
        <v>207</v>
      </c>
      <c r="M1804" s="67">
        <f t="shared" si="34"/>
        <v>911.80000000000291</v>
      </c>
      <c r="S1804" s="63"/>
      <c r="T1804" s="63"/>
      <c r="U1804" s="349"/>
      <c r="W1804" s="63"/>
    </row>
    <row r="1805" spans="1:23" ht="15">
      <c r="A1805" s="28" t="s">
        <v>794</v>
      </c>
      <c r="B1805" s="63" t="s">
        <v>784</v>
      </c>
      <c r="E1805" s="9" t="s">
        <v>280</v>
      </c>
      <c r="F1805" s="9" t="s">
        <v>280</v>
      </c>
      <c r="G1805" s="9" t="s">
        <v>280</v>
      </c>
      <c r="H1805" s="9">
        <v>318.19999999999891</v>
      </c>
      <c r="I1805" s="9">
        <v>65.5</v>
      </c>
      <c r="J1805" s="9">
        <v>346.90000000000055</v>
      </c>
      <c r="K1805" s="9">
        <v>144</v>
      </c>
      <c r="M1805" s="67">
        <f t="shared" si="34"/>
        <v>874.59999999999945</v>
      </c>
      <c r="S1805" s="28"/>
      <c r="T1805" s="63"/>
      <c r="U1805" s="349"/>
      <c r="W1805" s="63"/>
    </row>
    <row r="1806" spans="1:23" ht="15">
      <c r="A1806" s="28" t="s">
        <v>795</v>
      </c>
      <c r="B1806" s="278" t="s">
        <v>2022</v>
      </c>
      <c r="C1806" s="3"/>
      <c r="D1806" s="3"/>
      <c r="E1806" s="9" t="s">
        <v>280</v>
      </c>
      <c r="F1806" s="9" t="s">
        <v>280</v>
      </c>
      <c r="G1806" s="9" t="s">
        <v>280</v>
      </c>
      <c r="H1806" s="9" t="s">
        <v>280</v>
      </c>
      <c r="I1806" s="9" t="s">
        <v>280</v>
      </c>
      <c r="J1806" s="9">
        <v>305.89999999999873</v>
      </c>
      <c r="K1806" s="217">
        <v>568.10000000000127</v>
      </c>
      <c r="M1806" s="67">
        <f t="shared" si="34"/>
        <v>874</v>
      </c>
      <c r="O1806" t="s">
        <v>286</v>
      </c>
      <c r="S1806" s="63"/>
      <c r="T1806" s="63"/>
      <c r="U1806" s="349"/>
      <c r="W1806" s="63"/>
    </row>
    <row r="1807" spans="1:23" ht="15">
      <c r="A1807" s="28" t="s">
        <v>796</v>
      </c>
      <c r="B1807" s="229" t="s">
        <v>1648</v>
      </c>
      <c r="C1807" s="3"/>
      <c r="D1807" s="3"/>
      <c r="E1807" s="9" t="s">
        <v>280</v>
      </c>
      <c r="F1807" s="9" t="s">
        <v>280</v>
      </c>
      <c r="G1807" s="9" t="s">
        <v>280</v>
      </c>
      <c r="H1807" s="9" t="s">
        <v>280</v>
      </c>
      <c r="I1807" s="9">
        <v>253.80000000000291</v>
      </c>
      <c r="J1807" s="9">
        <v>329.60000000000127</v>
      </c>
      <c r="K1807" s="9">
        <v>281.99999999999909</v>
      </c>
      <c r="M1807" s="67">
        <f t="shared" si="34"/>
        <v>865.40000000000327</v>
      </c>
      <c r="S1807" s="225"/>
      <c r="T1807" s="63"/>
      <c r="U1807" s="349"/>
      <c r="W1807" s="63"/>
    </row>
    <row r="1808" spans="1:23" ht="15">
      <c r="A1808" s="28" t="s">
        <v>798</v>
      </c>
      <c r="B1808" s="63" t="s">
        <v>745</v>
      </c>
      <c r="E1808" s="9" t="s">
        <v>280</v>
      </c>
      <c r="F1808" s="9" t="s">
        <v>280</v>
      </c>
      <c r="G1808" s="9" t="s">
        <v>280</v>
      </c>
      <c r="H1808" s="9">
        <v>412.29999999999836</v>
      </c>
      <c r="I1808" s="217">
        <v>443.79999999999927</v>
      </c>
      <c r="J1808" s="9" t="s">
        <v>280</v>
      </c>
      <c r="K1808" s="9" t="s">
        <v>280</v>
      </c>
      <c r="L1808" s="69"/>
      <c r="M1808" s="67">
        <f t="shared" si="34"/>
        <v>856.09999999999764</v>
      </c>
      <c r="O1808" t="s">
        <v>286</v>
      </c>
      <c r="S1808" s="63"/>
      <c r="T1808" s="63"/>
      <c r="U1808" s="349"/>
      <c r="W1808" s="63"/>
    </row>
    <row r="1809" spans="1:23" ht="15">
      <c r="A1809" s="28" t="s">
        <v>799</v>
      </c>
      <c r="B1809" s="229" t="s">
        <v>1657</v>
      </c>
      <c r="C1809" s="3"/>
      <c r="D1809" s="3"/>
      <c r="E1809" s="9" t="s">
        <v>280</v>
      </c>
      <c r="F1809" s="9" t="s">
        <v>280</v>
      </c>
      <c r="G1809" s="9" t="s">
        <v>280</v>
      </c>
      <c r="H1809" s="9" t="s">
        <v>280</v>
      </c>
      <c r="I1809" s="9">
        <v>252.79999999999745</v>
      </c>
      <c r="J1809" s="9">
        <v>355.10000000000036</v>
      </c>
      <c r="K1809" s="9">
        <v>239.19999999999891</v>
      </c>
      <c r="M1809" s="67">
        <f t="shared" si="34"/>
        <v>847.09999999999673</v>
      </c>
      <c r="S1809" s="278"/>
      <c r="T1809" s="63"/>
      <c r="U1809" s="350"/>
      <c r="W1809" s="63"/>
    </row>
    <row r="1810" spans="1:23" ht="15">
      <c r="A1810" s="28" t="s">
        <v>800</v>
      </c>
      <c r="B1810" s="278" t="s">
        <v>2018</v>
      </c>
      <c r="C1810" s="3"/>
      <c r="D1810" s="3"/>
      <c r="E1810" s="9" t="s">
        <v>280</v>
      </c>
      <c r="F1810" s="9" t="s">
        <v>280</v>
      </c>
      <c r="G1810" s="9" t="s">
        <v>280</v>
      </c>
      <c r="H1810" s="9" t="s">
        <v>280</v>
      </c>
      <c r="I1810" s="9" t="s">
        <v>280</v>
      </c>
      <c r="J1810" s="9">
        <v>259.20000000000073</v>
      </c>
      <c r="K1810" s="217">
        <v>517.39999999999873</v>
      </c>
      <c r="M1810" s="67">
        <f t="shared" si="34"/>
        <v>776.59999999999945</v>
      </c>
      <c r="O1810" t="s">
        <v>294</v>
      </c>
      <c r="S1810" s="63"/>
      <c r="T1810" s="63"/>
      <c r="U1810" s="349"/>
      <c r="W1810" s="63"/>
    </row>
    <row r="1811" spans="1:23" ht="15">
      <c r="A1811" s="28" t="s">
        <v>803</v>
      </c>
      <c r="B1811" s="229" t="s">
        <v>1649</v>
      </c>
      <c r="C1811" s="3"/>
      <c r="D1811" s="3"/>
      <c r="E1811" s="9" t="s">
        <v>280</v>
      </c>
      <c r="F1811" s="9" t="s">
        <v>280</v>
      </c>
      <c r="G1811" s="9" t="s">
        <v>280</v>
      </c>
      <c r="H1811" s="9" t="s">
        <v>280</v>
      </c>
      <c r="I1811" s="9">
        <v>272.79999999999563</v>
      </c>
      <c r="J1811" s="9">
        <v>321.09999999999945</v>
      </c>
      <c r="K1811" s="9">
        <v>142.99999999999818</v>
      </c>
      <c r="M1811" s="67">
        <f t="shared" si="34"/>
        <v>736.89999999999327</v>
      </c>
      <c r="S1811" s="63"/>
      <c r="T1811" s="63"/>
      <c r="U1811" s="350"/>
      <c r="W1811" s="63"/>
    </row>
    <row r="1812" spans="1:23" ht="15">
      <c r="A1812" s="28" t="s">
        <v>899</v>
      </c>
      <c r="B1812" s="278" t="s">
        <v>2024</v>
      </c>
      <c r="C1812" s="3"/>
      <c r="D1812" s="3"/>
      <c r="E1812" s="9" t="s">
        <v>280</v>
      </c>
      <c r="F1812" s="9" t="s">
        <v>280</v>
      </c>
      <c r="G1812" s="9" t="s">
        <v>280</v>
      </c>
      <c r="H1812" s="9" t="s">
        <v>280</v>
      </c>
      <c r="I1812" s="9" t="s">
        <v>280</v>
      </c>
      <c r="J1812" s="9">
        <v>454.30000000000018</v>
      </c>
      <c r="K1812" s="9">
        <v>265.49999999999909</v>
      </c>
      <c r="M1812" s="67">
        <f t="shared" si="34"/>
        <v>719.79999999999927</v>
      </c>
      <c r="S1812" s="278"/>
      <c r="T1812" s="63"/>
      <c r="U1812" s="350"/>
      <c r="W1812" s="63"/>
    </row>
    <row r="1813" spans="1:23" ht="15">
      <c r="A1813" s="28" t="s">
        <v>900</v>
      </c>
      <c r="B1813" s="229" t="s">
        <v>1664</v>
      </c>
      <c r="C1813" s="3"/>
      <c r="D1813" s="3"/>
      <c r="E1813" s="9" t="s">
        <v>280</v>
      </c>
      <c r="F1813" s="9" t="s">
        <v>280</v>
      </c>
      <c r="G1813" s="9" t="s">
        <v>280</v>
      </c>
      <c r="H1813" s="9" t="s">
        <v>280</v>
      </c>
      <c r="I1813" s="9">
        <v>97.000000000001819</v>
      </c>
      <c r="J1813" s="9">
        <v>353.79999999999927</v>
      </c>
      <c r="K1813" s="9">
        <v>264.00000000000091</v>
      </c>
      <c r="M1813" s="67">
        <f t="shared" si="34"/>
        <v>714.800000000002</v>
      </c>
      <c r="S1813" s="278"/>
      <c r="T1813" s="63"/>
      <c r="U1813" s="349"/>
      <c r="W1813" s="63"/>
    </row>
    <row r="1814" spans="1:23" ht="15">
      <c r="A1814" s="28" t="s">
        <v>901</v>
      </c>
      <c r="B1814" s="28" t="s">
        <v>729</v>
      </c>
      <c r="E1814" s="9" t="s">
        <v>280</v>
      </c>
      <c r="F1814" s="9" t="s">
        <v>280</v>
      </c>
      <c r="G1814" s="9" t="s">
        <v>280</v>
      </c>
      <c r="H1814" s="9">
        <v>235.09999999999945</v>
      </c>
      <c r="I1814" s="9">
        <v>117.39999999999964</v>
      </c>
      <c r="J1814" s="9">
        <v>133.40000000000009</v>
      </c>
      <c r="K1814" s="9">
        <v>183.30000000000109</v>
      </c>
      <c r="M1814" s="67">
        <f t="shared" si="34"/>
        <v>669.20000000000027</v>
      </c>
      <c r="S1814" s="63"/>
      <c r="T1814" s="63"/>
      <c r="U1814" s="350"/>
      <c r="W1814" s="63"/>
    </row>
    <row r="1815" spans="1:23" ht="15">
      <c r="A1815" s="28" t="s">
        <v>902</v>
      </c>
      <c r="B1815" s="63" t="s">
        <v>749</v>
      </c>
      <c r="E1815" s="9" t="s">
        <v>280</v>
      </c>
      <c r="F1815" s="9" t="s">
        <v>280</v>
      </c>
      <c r="G1815" s="9" t="s">
        <v>280</v>
      </c>
      <c r="H1815" s="9">
        <v>150.39999999999964</v>
      </c>
      <c r="I1815" s="9">
        <v>2.1000000000003638</v>
      </c>
      <c r="J1815" s="9">
        <v>291.80000000000109</v>
      </c>
      <c r="K1815" s="9">
        <v>220.79999999999745</v>
      </c>
      <c r="M1815" s="67">
        <f t="shared" si="34"/>
        <v>665.09999999999854</v>
      </c>
      <c r="S1815" s="278"/>
      <c r="T1815" s="63"/>
      <c r="U1815" s="350"/>
      <c r="W1815" s="63"/>
    </row>
    <row r="1816" spans="1:23" ht="15">
      <c r="A1816" s="28" t="s">
        <v>903</v>
      </c>
      <c r="B1816" s="229" t="s">
        <v>1665</v>
      </c>
      <c r="C1816" s="3"/>
      <c r="D1816" s="3"/>
      <c r="E1816" s="9" t="s">
        <v>280</v>
      </c>
      <c r="F1816" s="9" t="s">
        <v>280</v>
      </c>
      <c r="G1816" s="9" t="s">
        <v>280</v>
      </c>
      <c r="H1816" s="9" t="s">
        <v>280</v>
      </c>
      <c r="I1816" s="9">
        <v>5.499999999996362</v>
      </c>
      <c r="J1816" s="9">
        <v>333.69999999999982</v>
      </c>
      <c r="K1816" s="9">
        <v>282.15000000000146</v>
      </c>
      <c r="M1816" s="67">
        <f t="shared" ref="M1816:M1852" si="35">SUM(E1816:K1816)</f>
        <v>621.34999999999764</v>
      </c>
      <c r="S1816" s="278"/>
      <c r="T1816" s="63"/>
      <c r="U1816" s="349"/>
      <c r="W1816" s="63"/>
    </row>
    <row r="1817" spans="1:23" ht="15">
      <c r="A1817" s="28" t="s">
        <v>904</v>
      </c>
      <c r="B1817" s="63" t="s">
        <v>765</v>
      </c>
      <c r="E1817" s="9" t="s">
        <v>280</v>
      </c>
      <c r="F1817" s="9" t="s">
        <v>280</v>
      </c>
      <c r="G1817" s="9" t="s">
        <v>280</v>
      </c>
      <c r="H1817" s="9">
        <v>120</v>
      </c>
      <c r="I1817" s="9">
        <v>51.000000000001819</v>
      </c>
      <c r="J1817" s="9">
        <v>290.30000000000018</v>
      </c>
      <c r="K1817" s="9">
        <v>157.10000000000127</v>
      </c>
      <c r="M1817" s="67">
        <f t="shared" si="35"/>
        <v>618.40000000000327</v>
      </c>
      <c r="S1817" s="278"/>
      <c r="T1817" s="63"/>
      <c r="U1817" s="349"/>
      <c r="W1817" s="63"/>
    </row>
    <row r="1818" spans="1:23" ht="15">
      <c r="A1818" s="28" t="s">
        <v>905</v>
      </c>
      <c r="B1818" s="278" t="s">
        <v>2041</v>
      </c>
      <c r="C1818" s="3"/>
      <c r="D1818" s="3"/>
      <c r="E1818" s="9" t="s">
        <v>280</v>
      </c>
      <c r="F1818" s="9" t="s">
        <v>280</v>
      </c>
      <c r="G1818" s="9" t="s">
        <v>280</v>
      </c>
      <c r="H1818" s="9" t="s">
        <v>280</v>
      </c>
      <c r="I1818" s="9" t="s">
        <v>280</v>
      </c>
      <c r="J1818" s="9" t="s">
        <v>280</v>
      </c>
      <c r="K1818" s="212">
        <v>608.50000000000091</v>
      </c>
      <c r="L1818" s="69"/>
      <c r="M1818" s="67">
        <f t="shared" si="35"/>
        <v>608.50000000000091</v>
      </c>
      <c r="O1818" t="s">
        <v>302</v>
      </c>
      <c r="S1818" s="63"/>
      <c r="T1818" s="63"/>
      <c r="U1818" s="349"/>
      <c r="W1818" s="63"/>
    </row>
    <row r="1819" spans="1:23" ht="15">
      <c r="A1819" s="28" t="s">
        <v>906</v>
      </c>
      <c r="B1819" s="63" t="s">
        <v>179</v>
      </c>
      <c r="E1819" s="217">
        <v>593.20000000000005</v>
      </c>
      <c r="F1819" s="9" t="s">
        <v>280</v>
      </c>
      <c r="G1819" s="9" t="s">
        <v>280</v>
      </c>
      <c r="H1819" s="9" t="s">
        <v>280</v>
      </c>
      <c r="I1819" s="9" t="s">
        <v>280</v>
      </c>
      <c r="J1819" s="9" t="s">
        <v>280</v>
      </c>
      <c r="K1819" s="9" t="s">
        <v>280</v>
      </c>
      <c r="L1819" s="69"/>
      <c r="M1819" s="67">
        <f t="shared" si="35"/>
        <v>593.20000000000005</v>
      </c>
      <c r="O1819" t="s">
        <v>286</v>
      </c>
      <c r="S1819" s="63"/>
      <c r="T1819" s="63"/>
      <c r="U1819" s="349"/>
      <c r="W1819" s="63"/>
    </row>
    <row r="1820" spans="1:23" ht="15">
      <c r="A1820" s="28" t="s">
        <v>907</v>
      </c>
      <c r="B1820" s="229" t="s">
        <v>1658</v>
      </c>
      <c r="C1820" s="3"/>
      <c r="D1820" s="3"/>
      <c r="E1820" s="9" t="s">
        <v>280</v>
      </c>
      <c r="F1820" s="9" t="s">
        <v>280</v>
      </c>
      <c r="G1820" s="9" t="s">
        <v>280</v>
      </c>
      <c r="H1820" s="9" t="s">
        <v>280</v>
      </c>
      <c r="I1820" s="9">
        <v>6.999999999996362</v>
      </c>
      <c r="J1820" s="9">
        <v>304.79999999999836</v>
      </c>
      <c r="K1820" s="9">
        <v>271.79999999999927</v>
      </c>
      <c r="M1820" s="67">
        <f t="shared" si="35"/>
        <v>583.599999999994</v>
      </c>
      <c r="S1820" s="63"/>
      <c r="T1820" s="63"/>
      <c r="U1820" s="350"/>
      <c r="W1820" s="63"/>
    </row>
    <row r="1821" spans="1:23" ht="15">
      <c r="A1821" s="28" t="s">
        <v>908</v>
      </c>
      <c r="B1821" s="63" t="s">
        <v>178</v>
      </c>
      <c r="E1821" s="9">
        <v>261.60000000000002</v>
      </c>
      <c r="F1821" s="217">
        <v>316.39999999999998</v>
      </c>
      <c r="G1821" s="9" t="s">
        <v>280</v>
      </c>
      <c r="H1821" s="9" t="s">
        <v>280</v>
      </c>
      <c r="I1821" s="9" t="s">
        <v>280</v>
      </c>
      <c r="J1821" s="9" t="s">
        <v>280</v>
      </c>
      <c r="K1821" s="9" t="s">
        <v>280</v>
      </c>
      <c r="L1821" s="69"/>
      <c r="M1821" s="67">
        <f t="shared" si="35"/>
        <v>578</v>
      </c>
      <c r="O1821" t="s">
        <v>286</v>
      </c>
      <c r="S1821" s="278"/>
      <c r="T1821" s="63"/>
      <c r="U1821" s="349"/>
      <c r="W1821" s="63"/>
    </row>
    <row r="1822" spans="1:23" ht="15">
      <c r="A1822" s="28" t="s">
        <v>909</v>
      </c>
      <c r="B1822" s="278" t="s">
        <v>2021</v>
      </c>
      <c r="C1822" s="3"/>
      <c r="D1822" s="3"/>
      <c r="E1822" s="9" t="s">
        <v>280</v>
      </c>
      <c r="F1822" s="9" t="s">
        <v>280</v>
      </c>
      <c r="G1822" s="9" t="s">
        <v>280</v>
      </c>
      <c r="H1822" s="9" t="s">
        <v>280</v>
      </c>
      <c r="I1822" s="9" t="s">
        <v>280</v>
      </c>
      <c r="J1822" s="9">
        <v>353.39999999999873</v>
      </c>
      <c r="K1822" s="9">
        <v>213.60000000000127</v>
      </c>
      <c r="M1822" s="67">
        <f t="shared" si="35"/>
        <v>567</v>
      </c>
      <c r="S1822" s="278"/>
      <c r="T1822" s="63"/>
      <c r="U1822" s="349"/>
      <c r="W1822" s="63"/>
    </row>
    <row r="1823" spans="1:23" ht="15">
      <c r="A1823" s="28" t="s">
        <v>910</v>
      </c>
      <c r="B1823" s="278" t="s">
        <v>2068</v>
      </c>
      <c r="C1823" s="3"/>
      <c r="D1823" s="3"/>
      <c r="E1823" s="9" t="s">
        <v>280</v>
      </c>
      <c r="F1823" s="9" t="s">
        <v>280</v>
      </c>
      <c r="G1823" s="9" t="s">
        <v>280</v>
      </c>
      <c r="H1823" s="9" t="s">
        <v>280</v>
      </c>
      <c r="I1823" s="9" t="s">
        <v>280</v>
      </c>
      <c r="J1823" s="9" t="s">
        <v>280</v>
      </c>
      <c r="K1823" s="217">
        <v>564.60000000000036</v>
      </c>
      <c r="L1823" s="69"/>
      <c r="M1823" s="67">
        <f t="shared" si="35"/>
        <v>564.60000000000036</v>
      </c>
      <c r="O1823" t="s">
        <v>299</v>
      </c>
      <c r="S1823" s="28"/>
      <c r="T1823" s="63"/>
      <c r="U1823" s="349"/>
      <c r="W1823" s="63"/>
    </row>
    <row r="1824" spans="1:23" ht="15">
      <c r="A1824" s="28" t="s">
        <v>911</v>
      </c>
      <c r="B1824" s="229" t="s">
        <v>1660</v>
      </c>
      <c r="C1824" s="3"/>
      <c r="D1824" s="3"/>
      <c r="E1824" s="9" t="s">
        <v>280</v>
      </c>
      <c r="F1824" s="9" t="s">
        <v>280</v>
      </c>
      <c r="G1824" s="9" t="s">
        <v>280</v>
      </c>
      <c r="H1824" s="9" t="s">
        <v>280</v>
      </c>
      <c r="I1824" s="9">
        <v>1.3999999999978172</v>
      </c>
      <c r="J1824" s="9">
        <v>327.09999999999854</v>
      </c>
      <c r="K1824" s="9">
        <v>214.85000000000036</v>
      </c>
      <c r="M1824" s="67">
        <f t="shared" si="35"/>
        <v>543.34999999999673</v>
      </c>
      <c r="S1824" s="225"/>
      <c r="T1824" s="63"/>
      <c r="U1824" s="349"/>
      <c r="W1824" s="63"/>
    </row>
    <row r="1825" spans="1:23" ht="15">
      <c r="A1825" s="28" t="s">
        <v>912</v>
      </c>
      <c r="B1825" s="229" t="s">
        <v>1650</v>
      </c>
      <c r="C1825" s="3"/>
      <c r="D1825" s="3"/>
      <c r="E1825" s="9" t="s">
        <v>280</v>
      </c>
      <c r="F1825" s="9" t="s">
        <v>280</v>
      </c>
      <c r="G1825" s="9" t="s">
        <v>280</v>
      </c>
      <c r="H1825" s="9" t="s">
        <v>280</v>
      </c>
      <c r="I1825" s="9">
        <v>145.29999999999927</v>
      </c>
      <c r="J1825" s="9">
        <v>393.60000000000036</v>
      </c>
      <c r="K1825" s="9" t="s">
        <v>280</v>
      </c>
      <c r="M1825" s="67">
        <f t="shared" si="35"/>
        <v>538.89999999999964</v>
      </c>
      <c r="S1825" s="278"/>
      <c r="T1825" s="63"/>
      <c r="U1825" s="349"/>
      <c r="W1825" s="63"/>
    </row>
    <row r="1826" spans="1:23" ht="15">
      <c r="A1826" s="28" t="s">
        <v>913</v>
      </c>
      <c r="B1826" s="278" t="s">
        <v>2023</v>
      </c>
      <c r="C1826" s="3"/>
      <c r="D1826" s="3"/>
      <c r="E1826" s="9" t="s">
        <v>280</v>
      </c>
      <c r="F1826" s="9" t="s">
        <v>280</v>
      </c>
      <c r="G1826" s="9" t="s">
        <v>280</v>
      </c>
      <c r="H1826" s="9" t="s">
        <v>280</v>
      </c>
      <c r="I1826" s="9" t="s">
        <v>280</v>
      </c>
      <c r="J1826" s="9">
        <v>319.60000000000218</v>
      </c>
      <c r="K1826" s="9">
        <v>209.24999999999818</v>
      </c>
      <c r="M1826" s="67">
        <f t="shared" si="35"/>
        <v>528.85000000000036</v>
      </c>
      <c r="S1826" s="278"/>
      <c r="T1826" s="63"/>
      <c r="U1826" s="349"/>
      <c r="W1826" s="63"/>
    </row>
    <row r="1827" spans="1:23" ht="15">
      <c r="A1827" s="28" t="s">
        <v>914</v>
      </c>
      <c r="B1827" s="229" t="s">
        <v>1662</v>
      </c>
      <c r="C1827" s="3"/>
      <c r="D1827" s="3"/>
      <c r="E1827" s="9" t="s">
        <v>280</v>
      </c>
      <c r="F1827" s="9" t="s">
        <v>280</v>
      </c>
      <c r="G1827" s="9" t="s">
        <v>280</v>
      </c>
      <c r="H1827" s="9" t="s">
        <v>280</v>
      </c>
      <c r="I1827" s="9">
        <v>160.29999999999927</v>
      </c>
      <c r="J1827" s="9">
        <v>162.50000000000182</v>
      </c>
      <c r="K1827" s="9">
        <v>205.80000000000018</v>
      </c>
      <c r="M1827" s="67">
        <f t="shared" si="35"/>
        <v>528.60000000000127</v>
      </c>
      <c r="S1827" s="28"/>
      <c r="T1827" s="63"/>
      <c r="U1827" s="349"/>
      <c r="W1827" s="63"/>
    </row>
    <row r="1828" spans="1:23" ht="15">
      <c r="A1828" s="28" t="s">
        <v>915</v>
      </c>
      <c r="B1828" s="278" t="s">
        <v>2026</v>
      </c>
      <c r="C1828" s="3"/>
      <c r="D1828" s="3"/>
      <c r="E1828" s="9" t="s">
        <v>280</v>
      </c>
      <c r="F1828" s="9" t="s">
        <v>280</v>
      </c>
      <c r="G1828" s="9" t="s">
        <v>280</v>
      </c>
      <c r="H1828" s="9" t="s">
        <v>280</v>
      </c>
      <c r="I1828" s="9" t="s">
        <v>280</v>
      </c>
      <c r="J1828" s="9">
        <v>318.5</v>
      </c>
      <c r="K1828" s="9">
        <v>191.70000000000073</v>
      </c>
      <c r="M1828" s="67">
        <f t="shared" si="35"/>
        <v>510.20000000000073</v>
      </c>
      <c r="S1828" s="225"/>
      <c r="T1828" s="63"/>
      <c r="U1828" s="349"/>
      <c r="W1828" s="63"/>
    </row>
    <row r="1829" spans="1:23" ht="15">
      <c r="A1829" s="28" t="s">
        <v>916</v>
      </c>
      <c r="B1829" s="278" t="s">
        <v>2040</v>
      </c>
      <c r="C1829" s="3"/>
      <c r="D1829" s="3"/>
      <c r="E1829" s="9" t="s">
        <v>280</v>
      </c>
      <c r="F1829" s="9" t="s">
        <v>280</v>
      </c>
      <c r="G1829" s="9" t="s">
        <v>280</v>
      </c>
      <c r="H1829" s="9" t="s">
        <v>280</v>
      </c>
      <c r="I1829" s="9" t="s">
        <v>280</v>
      </c>
      <c r="J1829" s="9" t="s">
        <v>280</v>
      </c>
      <c r="K1829" s="217">
        <v>451.70000000000073</v>
      </c>
      <c r="L1829" s="69"/>
      <c r="M1829" s="67">
        <f t="shared" si="35"/>
        <v>451.70000000000073</v>
      </c>
      <c r="O1829" t="s">
        <v>290</v>
      </c>
      <c r="S1829" s="63"/>
      <c r="T1829" s="63"/>
      <c r="U1829" s="349"/>
      <c r="W1829" s="63"/>
    </row>
    <row r="1830" spans="1:23" ht="15">
      <c r="A1830" s="28" t="s">
        <v>917</v>
      </c>
      <c r="B1830" s="229" t="s">
        <v>1681</v>
      </c>
      <c r="C1830" s="3"/>
      <c r="D1830" s="3"/>
      <c r="E1830" s="9" t="s">
        <v>280</v>
      </c>
      <c r="F1830" s="9" t="s">
        <v>280</v>
      </c>
      <c r="G1830" s="9" t="s">
        <v>280</v>
      </c>
      <c r="H1830" s="9" t="s">
        <v>280</v>
      </c>
      <c r="I1830" s="217">
        <v>417.40000000000146</v>
      </c>
      <c r="J1830" s="9" t="s">
        <v>280</v>
      </c>
      <c r="K1830" s="9" t="s">
        <v>280</v>
      </c>
      <c r="L1830" s="69"/>
      <c r="M1830" s="67">
        <f t="shared" si="35"/>
        <v>417.40000000000146</v>
      </c>
      <c r="O1830" t="s">
        <v>289</v>
      </c>
      <c r="S1830" s="63"/>
      <c r="T1830" s="63"/>
      <c r="U1830" s="349"/>
      <c r="W1830" s="63"/>
    </row>
    <row r="1831" spans="1:23" ht="15">
      <c r="A1831" s="28" t="s">
        <v>918</v>
      </c>
      <c r="B1831" s="278" t="s">
        <v>2039</v>
      </c>
      <c r="C1831" s="3"/>
      <c r="D1831" s="3"/>
      <c r="E1831" s="9" t="s">
        <v>280</v>
      </c>
      <c r="F1831" s="9" t="s">
        <v>280</v>
      </c>
      <c r="G1831" s="9" t="s">
        <v>280</v>
      </c>
      <c r="H1831" s="9" t="s">
        <v>280</v>
      </c>
      <c r="I1831" s="9" t="s">
        <v>280</v>
      </c>
      <c r="J1831" s="9" t="s">
        <v>280</v>
      </c>
      <c r="K1831" s="9">
        <v>414.69999999999618</v>
      </c>
      <c r="L1831" s="69"/>
      <c r="M1831" s="67">
        <f t="shared" si="35"/>
        <v>414.69999999999618</v>
      </c>
      <c r="S1831" s="278"/>
      <c r="T1831" s="63"/>
      <c r="U1831" s="349"/>
      <c r="W1831" s="63"/>
    </row>
    <row r="1832" spans="1:23" ht="15">
      <c r="A1832" s="28" t="s">
        <v>919</v>
      </c>
      <c r="B1832" s="278" t="s">
        <v>2033</v>
      </c>
      <c r="C1832" s="3"/>
      <c r="D1832" s="3"/>
      <c r="E1832" s="9" t="s">
        <v>280</v>
      </c>
      <c r="F1832" s="9" t="s">
        <v>280</v>
      </c>
      <c r="G1832" s="9" t="s">
        <v>280</v>
      </c>
      <c r="H1832" s="9" t="s">
        <v>280</v>
      </c>
      <c r="I1832" s="9" t="s">
        <v>280</v>
      </c>
      <c r="J1832" s="9">
        <v>244.89999999999964</v>
      </c>
      <c r="K1832" s="9">
        <v>147.59999999999945</v>
      </c>
      <c r="M1832" s="67">
        <f t="shared" si="35"/>
        <v>392.49999999999909</v>
      </c>
      <c r="T1832" s="82"/>
      <c r="U1832" s="3"/>
      <c r="V1832" s="79"/>
      <c r="W1832" s="67"/>
    </row>
    <row r="1833" spans="1:23" ht="15">
      <c r="A1833" s="28" t="s">
        <v>920</v>
      </c>
      <c r="B1833" s="278" t="s">
        <v>2017</v>
      </c>
      <c r="C1833" s="3"/>
      <c r="D1833" s="3"/>
      <c r="E1833" s="9" t="s">
        <v>280</v>
      </c>
      <c r="F1833" s="9" t="s">
        <v>280</v>
      </c>
      <c r="G1833" s="9" t="s">
        <v>280</v>
      </c>
      <c r="H1833" s="9" t="s">
        <v>280</v>
      </c>
      <c r="I1833" s="9" t="s">
        <v>280</v>
      </c>
      <c r="J1833" s="9">
        <v>218.5</v>
      </c>
      <c r="K1833" s="9">
        <v>147.60000000000036</v>
      </c>
      <c r="M1833" s="67">
        <f t="shared" si="35"/>
        <v>366.10000000000036</v>
      </c>
      <c r="T1833" s="82"/>
      <c r="U1833" s="3"/>
      <c r="V1833" s="79"/>
      <c r="W1833" s="67"/>
    </row>
    <row r="1834" spans="1:23" ht="15">
      <c r="A1834" s="28" t="s">
        <v>921</v>
      </c>
      <c r="B1834" s="278" t="s">
        <v>2038</v>
      </c>
      <c r="C1834" s="3"/>
      <c r="D1834" s="3"/>
      <c r="E1834" s="9" t="s">
        <v>280</v>
      </c>
      <c r="F1834" s="9" t="s">
        <v>280</v>
      </c>
      <c r="G1834" s="9" t="s">
        <v>280</v>
      </c>
      <c r="H1834" s="9" t="s">
        <v>280</v>
      </c>
      <c r="I1834" s="9" t="s">
        <v>280</v>
      </c>
      <c r="J1834" s="9" t="s">
        <v>280</v>
      </c>
      <c r="K1834" s="9">
        <v>337.50000000000273</v>
      </c>
      <c r="L1834" s="69"/>
      <c r="M1834" s="67">
        <f t="shared" si="35"/>
        <v>337.50000000000273</v>
      </c>
      <c r="T1834" s="82"/>
      <c r="U1834" s="3"/>
      <c r="V1834" s="79"/>
      <c r="W1834" s="67"/>
    </row>
    <row r="1835" spans="1:23" ht="15">
      <c r="A1835" s="28" t="s">
        <v>922</v>
      </c>
      <c r="B1835" s="229" t="s">
        <v>1656</v>
      </c>
      <c r="C1835" s="3"/>
      <c r="D1835" s="3"/>
      <c r="E1835" s="9" t="s">
        <v>280</v>
      </c>
      <c r="F1835" s="9" t="s">
        <v>280</v>
      </c>
      <c r="G1835" s="9" t="s">
        <v>280</v>
      </c>
      <c r="H1835" s="9" t="s">
        <v>280</v>
      </c>
      <c r="I1835" s="9">
        <v>336.00000000000182</v>
      </c>
      <c r="J1835" s="9" t="s">
        <v>280</v>
      </c>
      <c r="K1835" s="9" t="s">
        <v>280</v>
      </c>
      <c r="L1835" s="69"/>
      <c r="M1835" s="67">
        <f t="shared" si="35"/>
        <v>336.00000000000182</v>
      </c>
      <c r="T1835" s="82"/>
      <c r="U1835" s="3"/>
      <c r="V1835" s="79"/>
      <c r="W1835" s="67"/>
    </row>
    <row r="1836" spans="1:23" ht="15">
      <c r="A1836" s="28" t="s">
        <v>923</v>
      </c>
      <c r="B1836" s="63" t="s">
        <v>775</v>
      </c>
      <c r="E1836" s="9" t="s">
        <v>280</v>
      </c>
      <c r="F1836" s="9" t="s">
        <v>280</v>
      </c>
      <c r="G1836" s="9" t="s">
        <v>280</v>
      </c>
      <c r="H1836" s="9">
        <v>315.54999999999927</v>
      </c>
      <c r="I1836" s="9" t="s">
        <v>280</v>
      </c>
      <c r="J1836" s="9" t="s">
        <v>280</v>
      </c>
      <c r="K1836" s="9" t="s">
        <v>280</v>
      </c>
      <c r="L1836" s="69"/>
      <c r="M1836" s="67">
        <f t="shared" si="35"/>
        <v>315.54999999999927</v>
      </c>
      <c r="T1836" s="82"/>
      <c r="U1836" s="3"/>
      <c r="V1836" s="79"/>
      <c r="W1836" s="67"/>
    </row>
    <row r="1837" spans="1:23" ht="15">
      <c r="A1837" s="28" t="s">
        <v>924</v>
      </c>
      <c r="B1837" s="225" t="s">
        <v>1646</v>
      </c>
      <c r="C1837" s="3"/>
      <c r="D1837" s="3"/>
      <c r="E1837" s="9" t="s">
        <v>280</v>
      </c>
      <c r="F1837" s="9" t="s">
        <v>280</v>
      </c>
      <c r="G1837" s="9" t="s">
        <v>280</v>
      </c>
      <c r="H1837" s="9" t="s">
        <v>280</v>
      </c>
      <c r="I1837" s="9">
        <v>305.49999999999454</v>
      </c>
      <c r="J1837" s="9" t="s">
        <v>280</v>
      </c>
      <c r="K1837" s="9" t="s">
        <v>280</v>
      </c>
      <c r="L1837" s="69"/>
      <c r="M1837" s="67">
        <f t="shared" si="35"/>
        <v>305.49999999999454</v>
      </c>
      <c r="T1837" s="82"/>
      <c r="U1837" s="3"/>
      <c r="V1837" s="79"/>
      <c r="W1837" s="67"/>
    </row>
    <row r="1838" spans="1:23" ht="15">
      <c r="A1838" s="28" t="s">
        <v>925</v>
      </c>
      <c r="B1838" s="278" t="s">
        <v>2025</v>
      </c>
      <c r="C1838" s="3"/>
      <c r="D1838" s="3"/>
      <c r="E1838" s="9" t="s">
        <v>280</v>
      </c>
      <c r="F1838" s="9" t="s">
        <v>280</v>
      </c>
      <c r="G1838" s="9" t="s">
        <v>280</v>
      </c>
      <c r="H1838" s="9" t="s">
        <v>280</v>
      </c>
      <c r="I1838" s="9" t="s">
        <v>280</v>
      </c>
      <c r="J1838" s="9">
        <v>233.10000000000127</v>
      </c>
      <c r="K1838" s="9">
        <v>61.999999999998181</v>
      </c>
      <c r="M1838" s="67">
        <f t="shared" si="35"/>
        <v>295.09999999999945</v>
      </c>
      <c r="T1838" s="82"/>
      <c r="U1838" s="3"/>
      <c r="V1838" s="79"/>
      <c r="W1838" s="67"/>
    </row>
    <row r="1839" spans="1:23" ht="15">
      <c r="A1839" s="28" t="s">
        <v>926</v>
      </c>
      <c r="B1839" s="278" t="s">
        <v>2045</v>
      </c>
      <c r="C1839" s="3"/>
      <c r="D1839" s="3"/>
      <c r="E1839" s="9" t="s">
        <v>280</v>
      </c>
      <c r="F1839" s="9" t="s">
        <v>280</v>
      </c>
      <c r="G1839" s="9" t="s">
        <v>280</v>
      </c>
      <c r="H1839" s="9" t="s">
        <v>280</v>
      </c>
      <c r="I1839" s="9" t="s">
        <v>280</v>
      </c>
      <c r="J1839" s="9" t="s">
        <v>280</v>
      </c>
      <c r="K1839" s="9">
        <v>294.70000000000164</v>
      </c>
      <c r="L1839" s="69"/>
      <c r="M1839" s="67">
        <f t="shared" si="35"/>
        <v>294.70000000000164</v>
      </c>
      <c r="T1839" s="82"/>
      <c r="U1839" s="3"/>
      <c r="V1839" s="79"/>
      <c r="W1839" s="67"/>
    </row>
    <row r="1840" spans="1:23" ht="15">
      <c r="A1840" s="28" t="s">
        <v>927</v>
      </c>
      <c r="B1840" s="278" t="s">
        <v>2065</v>
      </c>
      <c r="C1840" s="3"/>
      <c r="D1840" s="3"/>
      <c r="E1840" s="9" t="s">
        <v>280</v>
      </c>
      <c r="F1840" s="9" t="s">
        <v>280</v>
      </c>
      <c r="G1840" s="9" t="s">
        <v>280</v>
      </c>
      <c r="H1840" s="9" t="s">
        <v>280</v>
      </c>
      <c r="I1840" s="9" t="s">
        <v>280</v>
      </c>
      <c r="J1840" s="9" t="s">
        <v>280</v>
      </c>
      <c r="K1840" s="9">
        <v>252.79999999999836</v>
      </c>
      <c r="L1840" s="69"/>
      <c r="M1840" s="67">
        <f t="shared" si="35"/>
        <v>252.79999999999836</v>
      </c>
      <c r="T1840" s="82"/>
      <c r="U1840" s="3"/>
      <c r="V1840" s="79"/>
      <c r="W1840" s="67"/>
    </row>
    <row r="1841" spans="1:23" ht="15">
      <c r="A1841" s="28" t="s">
        <v>928</v>
      </c>
      <c r="B1841" s="278" t="s">
        <v>2019</v>
      </c>
      <c r="C1841" s="3"/>
      <c r="D1841" s="3"/>
      <c r="E1841" s="9" t="s">
        <v>280</v>
      </c>
      <c r="F1841" s="9" t="s">
        <v>280</v>
      </c>
      <c r="G1841" s="9" t="s">
        <v>280</v>
      </c>
      <c r="H1841" s="9" t="s">
        <v>280</v>
      </c>
      <c r="I1841" s="9" t="s">
        <v>280</v>
      </c>
      <c r="J1841" s="9">
        <v>252.29999999999927</v>
      </c>
      <c r="K1841" s="9" t="s">
        <v>280</v>
      </c>
      <c r="M1841" s="67">
        <f t="shared" si="35"/>
        <v>252.29999999999927</v>
      </c>
      <c r="T1841" s="82"/>
      <c r="U1841" s="3"/>
      <c r="V1841" s="79"/>
      <c r="W1841" s="67"/>
    </row>
    <row r="1842" spans="1:23" ht="15">
      <c r="A1842" s="28" t="s">
        <v>929</v>
      </c>
      <c r="B1842" s="278" t="s">
        <v>2067</v>
      </c>
      <c r="C1842" s="3"/>
      <c r="D1842" s="3"/>
      <c r="E1842" s="9" t="s">
        <v>280</v>
      </c>
      <c r="F1842" s="9" t="s">
        <v>280</v>
      </c>
      <c r="G1842" s="9" t="s">
        <v>280</v>
      </c>
      <c r="H1842" s="9" t="s">
        <v>280</v>
      </c>
      <c r="I1842" s="9" t="s">
        <v>280</v>
      </c>
      <c r="J1842" s="9" t="s">
        <v>280</v>
      </c>
      <c r="K1842" s="9">
        <v>245.40000000000009</v>
      </c>
      <c r="L1842" s="69"/>
      <c r="M1842" s="67">
        <f t="shared" si="35"/>
        <v>245.40000000000009</v>
      </c>
      <c r="T1842" s="82"/>
      <c r="U1842" s="3"/>
      <c r="V1842" s="79"/>
      <c r="W1842" s="67"/>
    </row>
    <row r="1843" spans="1:23" ht="15">
      <c r="A1843" s="28" t="s">
        <v>930</v>
      </c>
      <c r="B1843" s="278" t="s">
        <v>4565</v>
      </c>
      <c r="C1843" s="3"/>
      <c r="D1843" s="3"/>
      <c r="E1843" s="9" t="s">
        <v>280</v>
      </c>
      <c r="F1843" s="9" t="s">
        <v>280</v>
      </c>
      <c r="G1843" s="9" t="s">
        <v>280</v>
      </c>
      <c r="H1843" s="9" t="s">
        <v>280</v>
      </c>
      <c r="I1843" s="9" t="s">
        <v>280</v>
      </c>
      <c r="J1843" s="9" t="s">
        <v>280</v>
      </c>
      <c r="K1843" s="9">
        <v>235.95000000000255</v>
      </c>
      <c r="L1843" s="69"/>
      <c r="M1843" s="67">
        <f t="shared" si="35"/>
        <v>235.95000000000255</v>
      </c>
      <c r="T1843" s="82"/>
      <c r="U1843" s="3"/>
      <c r="V1843" s="79"/>
      <c r="W1843" s="67"/>
    </row>
    <row r="1844" spans="1:23" ht="15">
      <c r="A1844" s="28" t="s">
        <v>931</v>
      </c>
      <c r="B1844" s="63" t="s">
        <v>785</v>
      </c>
      <c r="E1844" s="9" t="s">
        <v>280</v>
      </c>
      <c r="F1844" s="9" t="s">
        <v>280</v>
      </c>
      <c r="G1844" s="9" t="s">
        <v>280</v>
      </c>
      <c r="H1844" s="9">
        <v>234.20000000000073</v>
      </c>
      <c r="I1844" s="9" t="s">
        <v>280</v>
      </c>
      <c r="J1844" s="9" t="s">
        <v>280</v>
      </c>
      <c r="K1844" s="9" t="s">
        <v>280</v>
      </c>
      <c r="L1844" s="69"/>
      <c r="M1844" s="67">
        <f t="shared" si="35"/>
        <v>234.20000000000073</v>
      </c>
      <c r="T1844" s="82"/>
      <c r="U1844" s="3"/>
      <c r="V1844" s="79"/>
      <c r="W1844" s="67"/>
    </row>
    <row r="1845" spans="1:23" ht="15">
      <c r="A1845" s="28" t="s">
        <v>932</v>
      </c>
      <c r="B1845" s="278" t="s">
        <v>2043</v>
      </c>
      <c r="C1845" s="3"/>
      <c r="D1845" s="3"/>
      <c r="E1845" s="9" t="s">
        <v>280</v>
      </c>
      <c r="F1845" s="9" t="s">
        <v>280</v>
      </c>
      <c r="G1845" s="9" t="s">
        <v>280</v>
      </c>
      <c r="H1845" s="9" t="s">
        <v>280</v>
      </c>
      <c r="I1845" s="9" t="s">
        <v>280</v>
      </c>
      <c r="J1845" s="9" t="s">
        <v>280</v>
      </c>
      <c r="K1845" s="9">
        <v>213.64999999999964</v>
      </c>
      <c r="L1845" s="69"/>
      <c r="M1845" s="67">
        <f t="shared" si="35"/>
        <v>213.64999999999964</v>
      </c>
      <c r="T1845" s="82"/>
      <c r="U1845" s="3"/>
      <c r="V1845" s="79"/>
      <c r="W1845" s="67"/>
    </row>
    <row r="1846" spans="1:23" ht="15">
      <c r="A1846" s="28" t="s">
        <v>933</v>
      </c>
      <c r="B1846" s="229" t="s">
        <v>1653</v>
      </c>
      <c r="C1846" s="3"/>
      <c r="D1846" s="3"/>
      <c r="E1846" s="9" t="s">
        <v>280</v>
      </c>
      <c r="F1846" s="9" t="s">
        <v>280</v>
      </c>
      <c r="G1846" s="9" t="s">
        <v>280</v>
      </c>
      <c r="H1846" s="9" t="s">
        <v>280</v>
      </c>
      <c r="I1846" s="9">
        <v>183.80000000000291</v>
      </c>
      <c r="J1846" s="9" t="s">
        <v>280</v>
      </c>
      <c r="K1846" s="9" t="s">
        <v>280</v>
      </c>
      <c r="L1846" s="69"/>
      <c r="M1846" s="67">
        <f t="shared" si="35"/>
        <v>183.80000000000291</v>
      </c>
      <c r="T1846" s="82"/>
      <c r="U1846" s="3"/>
      <c r="V1846" s="79"/>
      <c r="W1846" s="67"/>
    </row>
    <row r="1847" spans="1:23" ht="15">
      <c r="A1847" s="28" t="s">
        <v>934</v>
      </c>
      <c r="B1847" s="278" t="s">
        <v>2172</v>
      </c>
      <c r="C1847" s="3"/>
      <c r="D1847" s="3"/>
      <c r="E1847" s="9" t="s">
        <v>280</v>
      </c>
      <c r="F1847" s="9" t="s">
        <v>280</v>
      </c>
      <c r="G1847" s="9" t="s">
        <v>280</v>
      </c>
      <c r="H1847" s="9" t="s">
        <v>280</v>
      </c>
      <c r="I1847" s="9" t="s">
        <v>280</v>
      </c>
      <c r="J1847" s="9" t="s">
        <v>280</v>
      </c>
      <c r="K1847" s="9">
        <v>173.09999999999945</v>
      </c>
      <c r="L1847" s="69"/>
      <c r="M1847" s="67">
        <f t="shared" si="35"/>
        <v>173.09999999999945</v>
      </c>
      <c r="T1847" s="82"/>
      <c r="U1847" s="3"/>
      <c r="V1847" s="79"/>
      <c r="W1847" s="67"/>
    </row>
    <row r="1848" spans="1:23" ht="15">
      <c r="A1848" s="28" t="s">
        <v>935</v>
      </c>
      <c r="B1848" s="63" t="s">
        <v>164</v>
      </c>
      <c r="E1848" s="9" t="s">
        <v>280</v>
      </c>
      <c r="F1848" s="9" t="s">
        <v>280</v>
      </c>
      <c r="G1848" s="9">
        <v>163.9</v>
      </c>
      <c r="H1848" s="9" t="s">
        <v>280</v>
      </c>
      <c r="I1848" s="9" t="s">
        <v>280</v>
      </c>
      <c r="J1848" s="9" t="s">
        <v>280</v>
      </c>
      <c r="K1848" s="9" t="s">
        <v>280</v>
      </c>
      <c r="L1848" s="69"/>
      <c r="M1848" s="67">
        <f t="shared" si="35"/>
        <v>163.9</v>
      </c>
      <c r="T1848" s="82"/>
      <c r="U1848" s="3"/>
      <c r="V1848" s="79"/>
      <c r="W1848" s="67"/>
    </row>
    <row r="1849" spans="1:23" ht="15">
      <c r="A1849" s="28" t="s">
        <v>936</v>
      </c>
      <c r="B1849" s="229" t="s">
        <v>1663</v>
      </c>
      <c r="C1849" s="3"/>
      <c r="D1849" s="3"/>
      <c r="E1849" s="9" t="s">
        <v>280</v>
      </c>
      <c r="F1849" s="9" t="s">
        <v>280</v>
      </c>
      <c r="G1849" s="9" t="s">
        <v>280</v>
      </c>
      <c r="H1849" s="9" t="s">
        <v>280</v>
      </c>
      <c r="I1849" s="9">
        <v>159.39999999999964</v>
      </c>
      <c r="J1849" s="9" t="s">
        <v>280</v>
      </c>
      <c r="K1849" s="9" t="s">
        <v>280</v>
      </c>
      <c r="M1849" s="67">
        <f t="shared" si="35"/>
        <v>159.39999999999964</v>
      </c>
      <c r="T1849" s="82"/>
      <c r="U1849" s="3"/>
      <c r="V1849" s="79"/>
      <c r="W1849" s="67"/>
    </row>
    <row r="1850" spans="1:23" ht="15">
      <c r="A1850" s="28" t="s">
        <v>937</v>
      </c>
      <c r="B1850" s="278" t="s">
        <v>2042</v>
      </c>
      <c r="C1850" s="3"/>
      <c r="D1850" s="3"/>
      <c r="E1850" s="9" t="s">
        <v>280</v>
      </c>
      <c r="F1850" s="9" t="s">
        <v>280</v>
      </c>
      <c r="G1850" s="9" t="s">
        <v>280</v>
      </c>
      <c r="H1850" s="9" t="s">
        <v>280</v>
      </c>
      <c r="I1850" s="9" t="s">
        <v>280</v>
      </c>
      <c r="J1850" s="9" t="s">
        <v>280</v>
      </c>
      <c r="K1850" s="9">
        <v>152.10000000000036</v>
      </c>
      <c r="L1850" s="69"/>
      <c r="M1850" s="67">
        <f t="shared" si="35"/>
        <v>152.10000000000036</v>
      </c>
      <c r="T1850" s="82"/>
      <c r="U1850" s="3"/>
      <c r="V1850" s="79"/>
      <c r="W1850" s="67"/>
    </row>
    <row r="1851" spans="1:23" ht="15">
      <c r="A1851" s="28" t="s">
        <v>938</v>
      </c>
      <c r="B1851" s="278" t="s">
        <v>2044</v>
      </c>
      <c r="C1851" s="3"/>
      <c r="D1851" s="3"/>
      <c r="E1851" s="9" t="s">
        <v>280</v>
      </c>
      <c r="F1851" s="9" t="s">
        <v>280</v>
      </c>
      <c r="G1851" s="9" t="s">
        <v>280</v>
      </c>
      <c r="H1851" s="9" t="s">
        <v>280</v>
      </c>
      <c r="I1851" s="9" t="s">
        <v>280</v>
      </c>
      <c r="J1851" s="9" t="s">
        <v>280</v>
      </c>
      <c r="K1851" s="9">
        <v>133.49999999999909</v>
      </c>
      <c r="L1851" s="69"/>
      <c r="M1851" s="67">
        <f t="shared" si="35"/>
        <v>133.49999999999909</v>
      </c>
      <c r="T1851" s="82"/>
      <c r="U1851" s="3"/>
      <c r="V1851" s="79"/>
      <c r="W1851" s="67"/>
    </row>
    <row r="1852" spans="1:23" ht="15">
      <c r="A1852" s="28" t="s">
        <v>2517</v>
      </c>
      <c r="B1852" s="229" t="s">
        <v>1655</v>
      </c>
      <c r="C1852" s="3"/>
      <c r="D1852" s="3"/>
      <c r="E1852" s="9" t="s">
        <v>280</v>
      </c>
      <c r="F1852" s="9" t="s">
        <v>280</v>
      </c>
      <c r="G1852" s="9" t="s">
        <v>280</v>
      </c>
      <c r="H1852" s="9" t="s">
        <v>280</v>
      </c>
      <c r="I1852" s="9">
        <v>111.40000000000327</v>
      </c>
      <c r="J1852" s="9" t="s">
        <v>280</v>
      </c>
      <c r="K1852" s="9" t="s">
        <v>280</v>
      </c>
      <c r="L1852" s="69"/>
      <c r="M1852" s="67">
        <f t="shared" si="35"/>
        <v>111.40000000000327</v>
      </c>
      <c r="T1852" s="82"/>
      <c r="U1852" s="3"/>
      <c r="V1852" s="79"/>
      <c r="W1852" s="67"/>
    </row>
    <row r="1853" spans="1:23" ht="15">
      <c r="A1853" s="28" t="s">
        <v>3346</v>
      </c>
      <c r="B1853" s="63" t="s">
        <v>3408</v>
      </c>
      <c r="C1853" s="3"/>
      <c r="D1853" s="3"/>
      <c r="E1853" s="9"/>
      <c r="F1853" s="9"/>
      <c r="G1853" s="9"/>
      <c r="H1853" s="9"/>
      <c r="I1853" s="9"/>
      <c r="J1853" s="9"/>
      <c r="K1853" s="9"/>
      <c r="L1853" s="69"/>
      <c r="M1853" s="67"/>
      <c r="T1853" s="82"/>
      <c r="U1853" s="3"/>
      <c r="V1853" s="79"/>
      <c r="W1853" s="67"/>
    </row>
    <row r="1854" spans="1:23" ht="15">
      <c r="A1854" s="28" t="s">
        <v>3347</v>
      </c>
      <c r="B1854" s="63" t="s">
        <v>3402</v>
      </c>
      <c r="C1854" s="3"/>
      <c r="D1854" s="3"/>
      <c r="E1854" s="9"/>
      <c r="F1854" s="9"/>
      <c r="G1854" s="9"/>
      <c r="H1854" s="9"/>
      <c r="I1854" s="9"/>
      <c r="J1854" s="9"/>
      <c r="K1854" s="9"/>
      <c r="L1854" s="69"/>
      <c r="M1854" s="67"/>
      <c r="T1854" s="82"/>
      <c r="U1854" s="3"/>
      <c r="V1854" s="79"/>
      <c r="W1854" s="67"/>
    </row>
    <row r="1855" spans="1:23" ht="15">
      <c r="A1855" s="28" t="s">
        <v>3348</v>
      </c>
      <c r="B1855" s="63" t="s">
        <v>3401</v>
      </c>
      <c r="C1855" s="3"/>
      <c r="D1855" s="3"/>
      <c r="E1855" s="9"/>
      <c r="F1855" s="9"/>
      <c r="G1855" s="9"/>
      <c r="H1855" s="9"/>
      <c r="I1855" s="9"/>
      <c r="J1855" s="9"/>
      <c r="K1855" s="9"/>
      <c r="L1855" s="69"/>
      <c r="M1855" s="67"/>
      <c r="T1855" s="82"/>
      <c r="U1855" s="3"/>
      <c r="V1855" s="79"/>
      <c r="W1855" s="67"/>
    </row>
    <row r="1856" spans="1:23" ht="15">
      <c r="A1856" s="28" t="s">
        <v>3349</v>
      </c>
      <c r="B1856" s="63" t="s">
        <v>3417</v>
      </c>
      <c r="C1856" s="3"/>
      <c r="D1856" s="3"/>
      <c r="E1856" s="9"/>
      <c r="F1856" s="9"/>
      <c r="G1856" s="9"/>
      <c r="H1856" s="9"/>
      <c r="I1856" s="9"/>
      <c r="J1856" s="9"/>
      <c r="K1856" s="9"/>
      <c r="L1856" s="69"/>
      <c r="M1856" s="67"/>
      <c r="T1856" s="82"/>
      <c r="U1856" s="3"/>
      <c r="V1856" s="79"/>
      <c r="W1856" s="67"/>
    </row>
    <row r="1857" spans="1:23" ht="15">
      <c r="A1857" s="28" t="s">
        <v>3350</v>
      </c>
      <c r="B1857" s="63" t="s">
        <v>3416</v>
      </c>
      <c r="C1857" s="3"/>
      <c r="D1857" s="3"/>
      <c r="E1857" s="9"/>
      <c r="F1857" s="9"/>
      <c r="G1857" s="9"/>
      <c r="H1857" s="9"/>
      <c r="I1857" s="9"/>
      <c r="J1857" s="9"/>
      <c r="K1857" s="9"/>
      <c r="L1857" s="69"/>
      <c r="M1857" s="67"/>
      <c r="T1857" s="82"/>
      <c r="U1857" s="3"/>
      <c r="V1857" s="79"/>
      <c r="W1857" s="67"/>
    </row>
    <row r="1858" spans="1:23" ht="15">
      <c r="A1858" s="28" t="s">
        <v>3351</v>
      </c>
      <c r="B1858" s="63" t="s">
        <v>3404</v>
      </c>
      <c r="C1858" s="3"/>
      <c r="D1858" s="3"/>
      <c r="E1858" s="9"/>
      <c r="F1858" s="9"/>
      <c r="G1858" s="9"/>
      <c r="H1858" s="9"/>
      <c r="I1858" s="9"/>
      <c r="J1858" s="9"/>
      <c r="K1858" s="9"/>
      <c r="L1858" s="69"/>
      <c r="M1858" s="67"/>
      <c r="T1858" s="82"/>
      <c r="U1858" s="3"/>
      <c r="V1858" s="79"/>
      <c r="W1858" s="67"/>
    </row>
    <row r="1859" spans="1:23" ht="15">
      <c r="A1859" s="28" t="s">
        <v>3352</v>
      </c>
      <c r="B1859" s="63" t="s">
        <v>3398</v>
      </c>
      <c r="C1859" s="3"/>
      <c r="D1859" s="3"/>
      <c r="E1859" s="9"/>
      <c r="F1859" s="9"/>
      <c r="G1859" s="9"/>
      <c r="H1859" s="9"/>
      <c r="I1859" s="9"/>
      <c r="J1859" s="9"/>
      <c r="K1859" s="9"/>
      <c r="L1859" s="69"/>
      <c r="M1859" s="67"/>
      <c r="T1859" s="82"/>
      <c r="U1859" s="3"/>
      <c r="V1859" s="79"/>
      <c r="W1859" s="67"/>
    </row>
    <row r="1860" spans="1:23" ht="15">
      <c r="A1860" s="28" t="s">
        <v>3353</v>
      </c>
      <c r="B1860" s="63" t="s">
        <v>3429</v>
      </c>
      <c r="C1860" s="3"/>
      <c r="D1860" s="3"/>
      <c r="E1860" s="9"/>
      <c r="F1860" s="9"/>
      <c r="G1860" s="9"/>
      <c r="H1860" s="9"/>
      <c r="I1860" s="9"/>
      <c r="J1860" s="9"/>
      <c r="K1860" s="9"/>
      <c r="L1860" s="69"/>
      <c r="M1860" s="67"/>
      <c r="T1860" s="82"/>
      <c r="U1860" s="3"/>
      <c r="V1860" s="79"/>
      <c r="W1860" s="67"/>
    </row>
    <row r="1861" spans="1:23" ht="15">
      <c r="A1861" s="28" t="s">
        <v>3354</v>
      </c>
      <c r="B1861" s="278" t="s">
        <v>3397</v>
      </c>
      <c r="C1861" s="3"/>
      <c r="D1861" s="3"/>
      <c r="E1861" s="9"/>
      <c r="F1861" s="9"/>
      <c r="G1861" s="9"/>
      <c r="H1861" s="9"/>
      <c r="I1861" s="9"/>
      <c r="J1861" s="9"/>
      <c r="K1861" s="9"/>
      <c r="L1861" s="69"/>
      <c r="M1861" s="67"/>
      <c r="T1861" s="82"/>
      <c r="U1861" s="3"/>
      <c r="V1861" s="79"/>
      <c r="W1861" s="67"/>
    </row>
    <row r="1862" spans="1:23" ht="15">
      <c r="A1862" s="28" t="s">
        <v>3355</v>
      </c>
      <c r="B1862" s="63" t="s">
        <v>3413</v>
      </c>
      <c r="C1862" s="3"/>
      <c r="D1862" s="3"/>
      <c r="E1862" s="9"/>
      <c r="F1862" s="9"/>
      <c r="G1862" s="9"/>
      <c r="H1862" s="9"/>
      <c r="I1862" s="9"/>
      <c r="J1862" s="9"/>
      <c r="K1862" s="9"/>
      <c r="L1862" s="69"/>
      <c r="M1862" s="67"/>
      <c r="T1862" s="82"/>
      <c r="U1862" s="3"/>
      <c r="V1862" s="79"/>
      <c r="W1862" s="67"/>
    </row>
    <row r="1863" spans="1:23" ht="15">
      <c r="A1863" s="28" t="s">
        <v>3356</v>
      </c>
      <c r="B1863" s="63" t="s">
        <v>3410</v>
      </c>
      <c r="C1863" s="3"/>
      <c r="D1863" s="3"/>
      <c r="E1863" s="9"/>
      <c r="F1863" s="9"/>
      <c r="G1863" s="9"/>
      <c r="H1863" s="9"/>
      <c r="I1863" s="9"/>
      <c r="J1863" s="9"/>
      <c r="K1863" s="9"/>
      <c r="L1863" s="69"/>
      <c r="M1863" s="67"/>
      <c r="T1863" s="82"/>
      <c r="U1863" s="3"/>
      <c r="V1863" s="79"/>
      <c r="W1863" s="67"/>
    </row>
    <row r="1864" spans="1:23" ht="15">
      <c r="A1864" s="28" t="s">
        <v>3357</v>
      </c>
      <c r="B1864" s="63" t="s">
        <v>3425</v>
      </c>
      <c r="C1864" s="3"/>
      <c r="D1864" s="3"/>
      <c r="E1864" s="9"/>
      <c r="F1864" s="9"/>
      <c r="G1864" s="9"/>
      <c r="H1864" s="9"/>
      <c r="I1864" s="9"/>
      <c r="J1864" s="9"/>
      <c r="K1864" s="9"/>
      <c r="L1864" s="69"/>
      <c r="M1864" s="67"/>
      <c r="T1864" s="82"/>
      <c r="U1864" s="3"/>
      <c r="V1864" s="79"/>
      <c r="W1864" s="67"/>
    </row>
    <row r="1865" spans="1:23" ht="15">
      <c r="A1865" s="28" t="s">
        <v>3358</v>
      </c>
      <c r="B1865" s="63" t="s">
        <v>180</v>
      </c>
      <c r="C1865" s="3"/>
      <c r="D1865" s="3"/>
      <c r="E1865" s="9"/>
      <c r="F1865" s="9"/>
      <c r="G1865" s="9"/>
      <c r="H1865" s="9"/>
      <c r="I1865" s="9"/>
      <c r="J1865" s="9"/>
      <c r="K1865" s="9"/>
      <c r="L1865" s="69"/>
      <c r="M1865" s="67"/>
      <c r="T1865" s="82"/>
      <c r="U1865" s="3"/>
      <c r="V1865" s="79"/>
      <c r="W1865" s="67"/>
    </row>
    <row r="1866" spans="1:23" ht="15">
      <c r="A1866" s="28" t="s">
        <v>3359</v>
      </c>
      <c r="B1866" s="63" t="s">
        <v>3426</v>
      </c>
      <c r="C1866" s="3"/>
      <c r="D1866" s="3"/>
      <c r="E1866" s="9"/>
      <c r="F1866" s="9"/>
      <c r="G1866" s="9"/>
      <c r="H1866" s="9"/>
      <c r="I1866" s="9"/>
      <c r="J1866" s="9"/>
      <c r="K1866" s="9"/>
      <c r="L1866" s="69"/>
      <c r="M1866" s="67"/>
      <c r="T1866" s="82"/>
      <c r="U1866" s="3"/>
      <c r="V1866" s="79"/>
      <c r="W1866" s="67"/>
    </row>
    <row r="1867" spans="1:23" ht="15">
      <c r="A1867" s="28" t="s">
        <v>3360</v>
      </c>
      <c r="B1867" s="63" t="s">
        <v>3405</v>
      </c>
      <c r="C1867" s="3"/>
      <c r="D1867" s="3"/>
      <c r="E1867" s="9"/>
      <c r="F1867" s="9"/>
      <c r="G1867" s="9"/>
      <c r="H1867" s="9"/>
      <c r="I1867" s="9"/>
      <c r="J1867" s="9"/>
      <c r="K1867" s="9"/>
      <c r="L1867" s="69"/>
      <c r="M1867" s="67"/>
      <c r="T1867" s="82"/>
      <c r="U1867" s="3"/>
      <c r="V1867" s="79"/>
      <c r="W1867" s="67"/>
    </row>
    <row r="1868" spans="1:23" ht="15">
      <c r="A1868" s="28" t="s">
        <v>3361</v>
      </c>
      <c r="B1868" s="63" t="s">
        <v>3399</v>
      </c>
      <c r="C1868" s="3"/>
      <c r="D1868" s="3"/>
      <c r="E1868" s="9"/>
      <c r="F1868" s="9"/>
      <c r="G1868" s="9"/>
      <c r="H1868" s="9"/>
      <c r="I1868" s="9"/>
      <c r="J1868" s="9"/>
      <c r="K1868" s="9"/>
      <c r="L1868" s="69"/>
      <c r="M1868" s="67"/>
      <c r="T1868" s="82"/>
      <c r="U1868" s="3"/>
      <c r="V1868" s="79"/>
      <c r="W1868" s="67"/>
    </row>
    <row r="1869" spans="1:23" ht="15">
      <c r="A1869" s="28" t="s">
        <v>3362</v>
      </c>
      <c r="B1869" s="63" t="s">
        <v>3406</v>
      </c>
      <c r="C1869" s="3"/>
      <c r="D1869" s="3"/>
      <c r="E1869" s="9"/>
      <c r="F1869" s="9"/>
      <c r="G1869" s="9"/>
      <c r="H1869" s="9"/>
      <c r="I1869" s="9"/>
      <c r="J1869" s="9"/>
      <c r="K1869" s="9"/>
      <c r="L1869" s="69"/>
      <c r="M1869" s="67"/>
      <c r="T1869" s="82"/>
      <c r="U1869" s="3"/>
      <c r="V1869" s="79"/>
      <c r="W1869" s="67"/>
    </row>
    <row r="1870" spans="1:23" ht="15">
      <c r="A1870" s="28" t="s">
        <v>3363</v>
      </c>
      <c r="B1870" s="63" t="s">
        <v>3403</v>
      </c>
      <c r="C1870" s="3"/>
      <c r="D1870" s="3"/>
      <c r="E1870" s="9"/>
      <c r="F1870" s="9"/>
      <c r="G1870" s="9"/>
      <c r="H1870" s="9"/>
      <c r="I1870" s="9"/>
      <c r="J1870" s="9"/>
      <c r="K1870" s="9"/>
      <c r="L1870" s="69"/>
      <c r="M1870" s="67"/>
      <c r="T1870" s="82"/>
      <c r="U1870" s="3"/>
      <c r="V1870" s="79"/>
      <c r="W1870" s="67"/>
    </row>
    <row r="1871" spans="1:23" ht="15">
      <c r="A1871" s="28" t="s">
        <v>3364</v>
      </c>
      <c r="B1871" s="63" t="s">
        <v>3414</v>
      </c>
      <c r="C1871" s="3"/>
      <c r="D1871" s="3"/>
      <c r="E1871" s="9"/>
      <c r="F1871" s="9"/>
      <c r="G1871" s="9"/>
      <c r="H1871" s="9"/>
      <c r="I1871" s="9"/>
      <c r="J1871" s="9"/>
      <c r="K1871" s="9"/>
      <c r="L1871" s="69"/>
      <c r="M1871" s="67"/>
      <c r="T1871" s="82"/>
      <c r="U1871" s="3"/>
      <c r="V1871" s="79"/>
      <c r="W1871" s="67"/>
    </row>
    <row r="1872" spans="1:23" ht="15">
      <c r="A1872" s="28" t="s">
        <v>3365</v>
      </c>
      <c r="B1872" s="63" t="s">
        <v>3409</v>
      </c>
      <c r="C1872" s="3"/>
      <c r="D1872" s="3"/>
      <c r="E1872" s="9"/>
      <c r="F1872" s="9"/>
      <c r="G1872" s="9"/>
      <c r="H1872" s="9"/>
      <c r="I1872" s="9"/>
      <c r="J1872" s="9"/>
      <c r="K1872" s="9"/>
      <c r="L1872" s="69"/>
      <c r="M1872" s="67"/>
      <c r="T1872" s="82"/>
      <c r="U1872" s="3"/>
      <c r="V1872" s="79"/>
      <c r="W1872" s="67"/>
    </row>
    <row r="1873" spans="1:25" ht="15">
      <c r="A1873" s="28" t="s">
        <v>3366</v>
      </c>
      <c r="B1873" s="278" t="s">
        <v>3396</v>
      </c>
      <c r="C1873" s="3"/>
      <c r="D1873" s="3"/>
      <c r="E1873" s="9"/>
      <c r="F1873" s="9"/>
      <c r="G1873" s="9"/>
      <c r="H1873" s="9"/>
      <c r="I1873" s="9"/>
      <c r="J1873" s="9"/>
      <c r="K1873" s="9"/>
      <c r="L1873" s="69"/>
      <c r="M1873" s="67"/>
      <c r="T1873" s="82"/>
      <c r="U1873" s="3"/>
      <c r="V1873" s="79"/>
      <c r="W1873" s="67"/>
    </row>
    <row r="1874" spans="1:25" ht="15">
      <c r="A1874" s="28" t="s">
        <v>3367</v>
      </c>
      <c r="B1874" s="63" t="s">
        <v>3411</v>
      </c>
      <c r="C1874" s="3"/>
      <c r="D1874" s="3"/>
      <c r="E1874" s="9"/>
      <c r="F1874" s="9"/>
      <c r="G1874" s="9"/>
      <c r="H1874" s="9"/>
      <c r="I1874" s="9"/>
      <c r="J1874" s="9"/>
      <c r="K1874" s="9"/>
      <c r="L1874" s="69"/>
      <c r="M1874" s="67"/>
      <c r="T1874" s="82"/>
      <c r="U1874" s="3"/>
      <c r="V1874" s="79"/>
      <c r="W1874" s="67"/>
    </row>
    <row r="1875" spans="1:25" ht="15">
      <c r="A1875" s="28" t="s">
        <v>3368</v>
      </c>
      <c r="B1875" s="63" t="s">
        <v>3430</v>
      </c>
      <c r="C1875" s="3"/>
      <c r="D1875" s="3"/>
      <c r="E1875" s="9"/>
      <c r="F1875" s="9"/>
      <c r="G1875" s="9"/>
      <c r="H1875" s="9"/>
      <c r="I1875" s="9"/>
      <c r="J1875" s="9"/>
      <c r="K1875" s="9"/>
      <c r="L1875" s="69"/>
      <c r="M1875" s="67"/>
      <c r="T1875" s="82"/>
      <c r="U1875" s="3"/>
      <c r="V1875" s="79"/>
      <c r="W1875" s="67"/>
    </row>
    <row r="1876" spans="1:25" ht="15">
      <c r="A1876" s="28" t="s">
        <v>3369</v>
      </c>
      <c r="B1876" s="63" t="s">
        <v>3400</v>
      </c>
      <c r="C1876" s="3"/>
      <c r="D1876" s="3"/>
      <c r="E1876" s="9"/>
      <c r="F1876" s="9"/>
      <c r="G1876" s="9"/>
      <c r="H1876" s="9"/>
      <c r="I1876" s="9"/>
      <c r="J1876" s="9"/>
      <c r="K1876" s="9"/>
      <c r="L1876" s="69"/>
      <c r="M1876" s="67"/>
      <c r="T1876" s="82"/>
      <c r="U1876" s="3"/>
      <c r="V1876" s="79"/>
      <c r="W1876" s="67"/>
    </row>
    <row r="1877" spans="1:25" ht="15">
      <c r="A1877" s="28" t="s">
        <v>4163</v>
      </c>
      <c r="B1877" s="63" t="s">
        <v>3407</v>
      </c>
      <c r="C1877" s="3"/>
      <c r="D1877" s="3"/>
      <c r="E1877" s="9"/>
      <c r="F1877" s="9"/>
      <c r="G1877" s="9"/>
      <c r="H1877" s="9"/>
      <c r="I1877" s="9"/>
      <c r="J1877" s="9"/>
      <c r="K1877" s="9"/>
      <c r="L1877" s="69"/>
      <c r="M1877" s="67"/>
      <c r="T1877" s="82"/>
      <c r="U1877" s="3"/>
      <c r="V1877" s="79"/>
      <c r="W1877" s="67"/>
    </row>
    <row r="1878" spans="1:25" ht="15">
      <c r="A1878" s="28" t="s">
        <v>4164</v>
      </c>
      <c r="B1878" s="63" t="s">
        <v>3428</v>
      </c>
      <c r="C1878" s="3"/>
      <c r="D1878" s="3"/>
      <c r="E1878" s="9"/>
      <c r="F1878" s="9"/>
      <c r="G1878" s="9"/>
      <c r="H1878" s="9"/>
      <c r="I1878" s="9"/>
      <c r="J1878" s="9"/>
      <c r="K1878" s="9"/>
      <c r="L1878" s="69"/>
      <c r="M1878" s="67"/>
      <c r="T1878" s="82"/>
      <c r="U1878" s="3"/>
      <c r="V1878" s="79"/>
      <c r="W1878" s="67"/>
    </row>
    <row r="1879" spans="1:25" ht="15">
      <c r="A1879" s="28" t="s">
        <v>4165</v>
      </c>
      <c r="B1879" s="63" t="s">
        <v>3412</v>
      </c>
      <c r="C1879" s="3"/>
      <c r="D1879" s="3"/>
      <c r="E1879" s="9"/>
      <c r="F1879" s="9"/>
      <c r="G1879" s="9"/>
      <c r="H1879" s="9"/>
      <c r="I1879" s="9"/>
      <c r="J1879" s="9"/>
      <c r="K1879" s="9"/>
      <c r="L1879" s="69"/>
      <c r="M1879" s="67"/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196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M1886" s="67">
        <f t="shared" ref="M1886:M1917" si="36">SUM(E1886:K1886)</f>
        <v>3840.2000000000016</v>
      </c>
      <c r="O1886" t="s">
        <v>2638</v>
      </c>
      <c r="R1886" s="3" t="s">
        <v>962</v>
      </c>
      <c r="S1886" s="278"/>
      <c r="T1886" s="63"/>
      <c r="U1886" s="349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M1887" s="67">
        <f t="shared" si="36"/>
        <v>3696.4000000000028</v>
      </c>
      <c r="O1887" t="s">
        <v>1007</v>
      </c>
      <c r="S1887" s="225"/>
      <c r="T1887" s="63"/>
      <c r="U1887" s="349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36"/>
        <v>3505.4000000000024</v>
      </c>
      <c r="O1888" t="s">
        <v>282</v>
      </c>
      <c r="R1888" s="3" t="s">
        <v>1780</v>
      </c>
      <c r="S1888" s="63"/>
      <c r="T1888" s="63"/>
      <c r="U1888" s="350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36"/>
        <v>3321.8999999999987</v>
      </c>
      <c r="O1889" t="s">
        <v>961</v>
      </c>
      <c r="S1889" s="278"/>
      <c r="T1889" s="63"/>
      <c r="U1889" s="349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3">
        <v>480.4</v>
      </c>
      <c r="F1890" s="9">
        <v>189.7</v>
      </c>
      <c r="G1890" s="9">
        <v>327.5</v>
      </c>
      <c r="H1890" s="214">
        <v>892.30000000000109</v>
      </c>
      <c r="I1890" s="9">
        <v>0</v>
      </c>
      <c r="J1890" s="217">
        <v>978.99999999999818</v>
      </c>
      <c r="K1890" s="9">
        <v>440.70000000000073</v>
      </c>
      <c r="M1890" s="67">
        <f t="shared" si="36"/>
        <v>3309.6</v>
      </c>
      <c r="O1890" t="s">
        <v>1319</v>
      </c>
      <c r="R1890" s="3" t="s">
        <v>1780</v>
      </c>
      <c r="S1890" s="225"/>
      <c r="T1890" s="63"/>
      <c r="U1890" s="349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4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7">
        <v>986.30000000000018</v>
      </c>
      <c r="K1891" s="9">
        <v>682.29999999999745</v>
      </c>
      <c r="M1891" s="67">
        <f t="shared" si="36"/>
        <v>3114.3999999999978</v>
      </c>
      <c r="O1891" t="s">
        <v>323</v>
      </c>
      <c r="R1891" s="3" t="s">
        <v>1780</v>
      </c>
      <c r="S1891" s="225"/>
      <c r="T1891" s="63"/>
      <c r="U1891" s="349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280</v>
      </c>
      <c r="F1892" s="217">
        <v>316.89999999999998</v>
      </c>
      <c r="G1892" s="9">
        <v>330.6</v>
      </c>
      <c r="H1892" s="217">
        <v>610.90000000000055</v>
      </c>
      <c r="I1892" s="9">
        <v>0</v>
      </c>
      <c r="J1892" s="213">
        <v>1108.0999999999985</v>
      </c>
      <c r="K1892" s="9">
        <v>719.50000000000182</v>
      </c>
      <c r="M1892" s="67">
        <f t="shared" si="36"/>
        <v>3086.0000000000009</v>
      </c>
      <c r="O1892" t="s">
        <v>2489</v>
      </c>
      <c r="S1892" s="278"/>
      <c r="T1892" s="63"/>
      <c r="U1892" s="349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7">
        <v>438.1</v>
      </c>
      <c r="F1893" s="217">
        <v>327.9</v>
      </c>
      <c r="G1893" s="217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36"/>
        <v>3019.4999999999982</v>
      </c>
      <c r="O1893" t="s">
        <v>378</v>
      </c>
      <c r="S1893" s="278"/>
      <c r="T1893" s="63"/>
      <c r="U1893" s="349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7">
        <v>458</v>
      </c>
      <c r="F1894" s="217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36"/>
        <v>2929.2000000000016</v>
      </c>
      <c r="O1894" t="s">
        <v>342</v>
      </c>
      <c r="S1894" s="278"/>
      <c r="T1894" s="63"/>
      <c r="U1894" s="349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7">
        <v>450.2</v>
      </c>
      <c r="H1895" s="9">
        <v>205.19999999999891</v>
      </c>
      <c r="I1895" s="9">
        <v>0</v>
      </c>
      <c r="J1895" s="9">
        <v>969.50000000000091</v>
      </c>
      <c r="K1895" s="217">
        <v>784.300000000002</v>
      </c>
      <c r="M1895" s="67">
        <f t="shared" si="36"/>
        <v>2783.7000000000016</v>
      </c>
      <c r="O1895" t="s">
        <v>324</v>
      </c>
      <c r="S1895" s="225"/>
      <c r="T1895" s="63"/>
      <c r="U1895" s="350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280</v>
      </c>
      <c r="F1896" s="9">
        <v>252.6</v>
      </c>
      <c r="G1896" s="9">
        <v>274.7</v>
      </c>
      <c r="H1896" s="213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36"/>
        <v>2760.100000000004</v>
      </c>
      <c r="O1896" t="s">
        <v>284</v>
      </c>
      <c r="S1896" s="63"/>
      <c r="T1896" s="63"/>
      <c r="U1896" s="349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280</v>
      </c>
      <c r="F1897" s="217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36"/>
        <v>2658.2999999999979</v>
      </c>
      <c r="O1897" t="s">
        <v>289</v>
      </c>
      <c r="S1897" s="278"/>
      <c r="T1897" s="63"/>
      <c r="U1897" s="349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280</v>
      </c>
      <c r="F1898" s="9" t="s">
        <v>280</v>
      </c>
      <c r="G1898" s="217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36"/>
        <v>2657.2999999999975</v>
      </c>
      <c r="O1898" t="s">
        <v>285</v>
      </c>
      <c r="S1898" s="63"/>
      <c r="T1898" s="63"/>
      <c r="U1898" s="349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7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36"/>
        <v>2604.7999999999975</v>
      </c>
      <c r="O1899" t="s">
        <v>290</v>
      </c>
      <c r="S1899" s="278"/>
      <c r="T1899" s="63"/>
      <c r="U1899" s="350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2">
        <v>710.6</v>
      </c>
      <c r="H1900" s="9">
        <v>401.19999999999982</v>
      </c>
      <c r="I1900" s="9">
        <v>0</v>
      </c>
      <c r="J1900" s="9">
        <v>845.04999999999927</v>
      </c>
      <c r="K1900" s="9" t="s">
        <v>280</v>
      </c>
      <c r="M1900" s="67">
        <f t="shared" si="36"/>
        <v>2495.0499999999993</v>
      </c>
      <c r="O1900" t="s">
        <v>302</v>
      </c>
      <c r="S1900" s="63"/>
      <c r="T1900" s="63"/>
      <c r="U1900" s="349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280</v>
      </c>
      <c r="F1901" s="9" t="s">
        <v>280</v>
      </c>
      <c r="G1901" s="9">
        <v>243.7</v>
      </c>
      <c r="H1901" s="217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36"/>
        <v>2489.899999999996</v>
      </c>
      <c r="O1901" t="s">
        <v>285</v>
      </c>
      <c r="S1901" s="278"/>
      <c r="T1901" s="63"/>
      <c r="U1901" s="350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4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36"/>
        <v>2417.399999999996</v>
      </c>
      <c r="O1902" t="s">
        <v>283</v>
      </c>
      <c r="R1902" s="3" t="s">
        <v>1780</v>
      </c>
      <c r="S1902" s="63"/>
      <c r="T1902" s="63"/>
      <c r="U1902" s="349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7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36"/>
        <v>2376.6999999999998</v>
      </c>
      <c r="O1903" t="s">
        <v>299</v>
      </c>
      <c r="S1903" s="278"/>
      <c r="T1903" s="63"/>
      <c r="U1903" s="349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7">
        <v>343.3</v>
      </c>
      <c r="F1904" s="212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36"/>
        <v>2307.4000000000024</v>
      </c>
      <c r="O1904" t="s">
        <v>308</v>
      </c>
      <c r="S1904" s="278"/>
      <c r="T1904" s="63"/>
      <c r="U1904" s="349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2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36"/>
        <v>2233.4999999999982</v>
      </c>
      <c r="O1905" t="s">
        <v>302</v>
      </c>
      <c r="S1905" s="278"/>
      <c r="T1905" s="63"/>
      <c r="U1905" s="350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280</v>
      </c>
      <c r="F1906" s="9" t="s">
        <v>280</v>
      </c>
      <c r="G1906" s="217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36"/>
        <v>2105.8999999999996</v>
      </c>
      <c r="O1906" t="s">
        <v>289</v>
      </c>
      <c r="S1906" s="225"/>
      <c r="T1906" s="63"/>
      <c r="U1906" s="349"/>
      <c r="V1906" s="63"/>
      <c r="W1906" s="63"/>
      <c r="Y1906" s="50"/>
    </row>
    <row r="1907" spans="1:25" ht="15">
      <c r="A1907" s="28" t="s">
        <v>145</v>
      </c>
      <c r="B1907" s="63" t="s">
        <v>801</v>
      </c>
      <c r="E1907" s="9" t="s">
        <v>280</v>
      </c>
      <c r="F1907" s="9" t="s">
        <v>280</v>
      </c>
      <c r="G1907" s="9" t="s">
        <v>280</v>
      </c>
      <c r="H1907" s="9">
        <v>495.89999999999873</v>
      </c>
      <c r="I1907" s="9">
        <v>0</v>
      </c>
      <c r="J1907" s="9">
        <v>749.89999999999873</v>
      </c>
      <c r="K1907" s="217">
        <v>841.49999999999818</v>
      </c>
      <c r="M1907" s="67">
        <f t="shared" si="36"/>
        <v>2087.2999999999956</v>
      </c>
      <c r="O1907" t="s">
        <v>285</v>
      </c>
      <c r="S1907" s="63"/>
      <c r="T1907" s="63"/>
      <c r="U1907" s="350"/>
      <c r="V1907" s="63"/>
      <c r="W1907" s="63"/>
      <c r="Y1907" s="50"/>
    </row>
    <row r="1908" spans="1:25" ht="15">
      <c r="A1908" s="28" t="s">
        <v>146</v>
      </c>
      <c r="B1908" s="28" t="s">
        <v>734</v>
      </c>
      <c r="E1908" s="9" t="s">
        <v>280</v>
      </c>
      <c r="F1908" s="9" t="s">
        <v>280</v>
      </c>
      <c r="G1908" s="9" t="s">
        <v>280</v>
      </c>
      <c r="H1908" s="9">
        <v>340.90000000000146</v>
      </c>
      <c r="I1908" s="9">
        <v>0</v>
      </c>
      <c r="J1908" s="217">
        <v>978.09999999999945</v>
      </c>
      <c r="K1908" s="9">
        <v>757.69999999999982</v>
      </c>
      <c r="M1908" s="67">
        <f t="shared" si="36"/>
        <v>2076.7000000000007</v>
      </c>
      <c r="O1908" t="s">
        <v>295</v>
      </c>
      <c r="S1908" s="278"/>
      <c r="T1908" s="63"/>
      <c r="U1908" s="349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280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36"/>
        <v>2037.400000000001</v>
      </c>
      <c r="S1909" s="63"/>
      <c r="T1909" s="63"/>
      <c r="U1909" s="349"/>
      <c r="V1909" s="63"/>
      <c r="W1909" s="63"/>
      <c r="Y1909" s="50"/>
    </row>
    <row r="1910" spans="1:25" ht="15">
      <c r="A1910" s="28" t="s">
        <v>151</v>
      </c>
      <c r="B1910" s="63" t="s">
        <v>765</v>
      </c>
      <c r="E1910" s="9" t="s">
        <v>280</v>
      </c>
      <c r="F1910" s="9" t="s">
        <v>280</v>
      </c>
      <c r="G1910" s="9" t="s">
        <v>280</v>
      </c>
      <c r="H1910" s="9">
        <v>417.70000000000073</v>
      </c>
      <c r="I1910" s="9">
        <v>0</v>
      </c>
      <c r="J1910" s="9">
        <v>792.29999999999927</v>
      </c>
      <c r="K1910" s="217">
        <v>827.30000000000018</v>
      </c>
      <c r="M1910" s="67">
        <f t="shared" si="36"/>
        <v>2037.3000000000002</v>
      </c>
      <c r="O1910" t="s">
        <v>286</v>
      </c>
      <c r="S1910" s="278"/>
      <c r="T1910" s="63"/>
      <c r="U1910" s="349"/>
      <c r="V1910" s="63"/>
      <c r="W1910" s="63"/>
      <c r="Y1910" s="50"/>
    </row>
    <row r="1911" spans="1:25" ht="15">
      <c r="A1911" s="28" t="s">
        <v>157</v>
      </c>
      <c r="B1911" s="63" t="s">
        <v>739</v>
      </c>
      <c r="E1911" s="9" t="s">
        <v>280</v>
      </c>
      <c r="F1911" s="9" t="s">
        <v>280</v>
      </c>
      <c r="G1911" s="9" t="s">
        <v>280</v>
      </c>
      <c r="H1911" s="217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36"/>
        <v>2028.2000000000044</v>
      </c>
      <c r="O1911" t="s">
        <v>295</v>
      </c>
      <c r="S1911" s="63"/>
      <c r="T1911" s="63"/>
      <c r="U1911" s="349"/>
      <c r="V1911" s="63"/>
      <c r="W1911" s="63"/>
      <c r="Y1911" s="50"/>
    </row>
    <row r="1912" spans="1:25" ht="15">
      <c r="A1912" s="28" t="s">
        <v>159</v>
      </c>
      <c r="B1912" s="278" t="s">
        <v>2025</v>
      </c>
      <c r="C1912" s="3"/>
      <c r="D1912" s="3"/>
      <c r="E1912" s="9" t="s">
        <v>280</v>
      </c>
      <c r="F1912" s="9" t="s">
        <v>280</v>
      </c>
      <c r="G1912" s="9" t="s">
        <v>280</v>
      </c>
      <c r="H1912" s="9" t="s">
        <v>280</v>
      </c>
      <c r="I1912" s="9">
        <v>0</v>
      </c>
      <c r="J1912" s="217">
        <v>1070.9000000000024</v>
      </c>
      <c r="K1912" s="213">
        <v>950.39999999999782</v>
      </c>
      <c r="M1912" s="67">
        <f t="shared" si="36"/>
        <v>2021.3000000000002</v>
      </c>
      <c r="O1912" t="s">
        <v>298</v>
      </c>
      <c r="S1912" s="278"/>
      <c r="T1912" s="63"/>
      <c r="U1912" s="349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280</v>
      </c>
      <c r="M1913" s="67">
        <f t="shared" si="36"/>
        <v>1986.549999999999</v>
      </c>
      <c r="S1913" s="278"/>
      <c r="T1913" s="63"/>
      <c r="U1913" s="349"/>
      <c r="V1913" s="63"/>
      <c r="W1913" s="63"/>
      <c r="Y1913" s="50"/>
    </row>
    <row r="1914" spans="1:25" ht="15">
      <c r="A1914" s="28" t="s">
        <v>161</v>
      </c>
      <c r="B1914" s="278" t="s">
        <v>2017</v>
      </c>
      <c r="C1914" s="3"/>
      <c r="D1914" s="3"/>
      <c r="E1914" s="9" t="s">
        <v>280</v>
      </c>
      <c r="F1914" s="9" t="s">
        <v>280</v>
      </c>
      <c r="G1914" s="9" t="s">
        <v>280</v>
      </c>
      <c r="H1914" s="9" t="s">
        <v>280</v>
      </c>
      <c r="I1914" s="9">
        <v>0</v>
      </c>
      <c r="J1914" s="214">
        <v>1159.0000000000009</v>
      </c>
      <c r="K1914" s="9">
        <v>772.60000000000036</v>
      </c>
      <c r="M1914" s="67">
        <f t="shared" si="36"/>
        <v>1931.6000000000013</v>
      </c>
      <c r="O1914" t="s">
        <v>283</v>
      </c>
      <c r="R1914" s="216" t="s">
        <v>1780</v>
      </c>
      <c r="S1914" s="278"/>
      <c r="T1914" s="63"/>
      <c r="U1914" s="349"/>
      <c r="V1914" s="63"/>
      <c r="W1914" s="63"/>
      <c r="Y1914" s="50"/>
    </row>
    <row r="1915" spans="1:25" ht="15">
      <c r="A1915" s="28" t="s">
        <v>163</v>
      </c>
      <c r="B1915" s="63" t="s">
        <v>764</v>
      </c>
      <c r="E1915" s="9" t="s">
        <v>280</v>
      </c>
      <c r="F1915" s="9" t="s">
        <v>280</v>
      </c>
      <c r="G1915" s="9" t="s">
        <v>280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36"/>
        <v>1899.4000000000015</v>
      </c>
      <c r="S1915" s="63"/>
      <c r="T1915" s="63"/>
      <c r="U1915" s="349"/>
      <c r="V1915" s="63"/>
      <c r="W1915" s="63"/>
      <c r="Y1915" s="50"/>
    </row>
    <row r="1916" spans="1:25" ht="15">
      <c r="A1916" s="28" t="s">
        <v>276</v>
      </c>
      <c r="B1916" s="63" t="s">
        <v>747</v>
      </c>
      <c r="E1916" s="9" t="s">
        <v>280</v>
      </c>
      <c r="F1916" s="9" t="s">
        <v>280</v>
      </c>
      <c r="G1916" s="9" t="s">
        <v>280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36"/>
        <v>1885.4999999999945</v>
      </c>
      <c r="S1916" s="63"/>
      <c r="T1916" s="63"/>
      <c r="U1916" s="349"/>
      <c r="V1916" s="63"/>
      <c r="W1916" s="63"/>
      <c r="Y1916" s="50"/>
    </row>
    <row r="1917" spans="1:25" ht="15">
      <c r="A1917" s="28" t="s">
        <v>277</v>
      </c>
      <c r="B1917" s="63" t="s">
        <v>791</v>
      </c>
      <c r="E1917" s="9" t="s">
        <v>280</v>
      </c>
      <c r="F1917" s="9" t="s">
        <v>280</v>
      </c>
      <c r="G1917" s="9" t="s">
        <v>280</v>
      </c>
      <c r="H1917" s="9">
        <v>351.89999999999691</v>
      </c>
      <c r="I1917" s="9">
        <v>0</v>
      </c>
      <c r="J1917" s="9">
        <v>691.49999999999909</v>
      </c>
      <c r="K1917" s="217">
        <v>815</v>
      </c>
      <c r="M1917" s="67">
        <f t="shared" si="36"/>
        <v>1858.399999999996</v>
      </c>
      <c r="O1917" t="s">
        <v>294</v>
      </c>
      <c r="S1917" s="225"/>
      <c r="T1917" s="63"/>
      <c r="U1917" s="349"/>
      <c r="V1917" s="63"/>
      <c r="W1917" s="63"/>
      <c r="Y1917" s="50"/>
    </row>
    <row r="1918" spans="1:25" ht="15">
      <c r="A1918" s="28" t="s">
        <v>278</v>
      </c>
      <c r="B1918" s="63" t="s">
        <v>780</v>
      </c>
      <c r="E1918" s="9" t="s">
        <v>280</v>
      </c>
      <c r="F1918" s="9" t="s">
        <v>280</v>
      </c>
      <c r="G1918" s="9" t="s">
        <v>280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37">SUM(E1918:K1918)</f>
        <v>1853.1999999999998</v>
      </c>
      <c r="S1918" s="63"/>
      <c r="T1918" s="63"/>
      <c r="U1918" s="349"/>
      <c r="V1918" s="63"/>
      <c r="W1918" s="63"/>
      <c r="Y1918" s="50"/>
    </row>
    <row r="1919" spans="1:25" ht="15">
      <c r="A1919" s="28" t="s">
        <v>279</v>
      </c>
      <c r="B1919" s="63" t="s">
        <v>29</v>
      </c>
      <c r="E1919" s="217">
        <v>389.3</v>
      </c>
      <c r="F1919" s="217">
        <v>368.5</v>
      </c>
      <c r="G1919" s="9">
        <v>195</v>
      </c>
      <c r="H1919" s="9" t="s">
        <v>280</v>
      </c>
      <c r="I1919" s="9">
        <v>0</v>
      </c>
      <c r="J1919" s="9">
        <v>891.69999999999982</v>
      </c>
      <c r="K1919" s="9" t="s">
        <v>280</v>
      </c>
      <c r="M1919" s="67">
        <f t="shared" si="37"/>
        <v>1844.4999999999998</v>
      </c>
      <c r="O1919" t="s">
        <v>333</v>
      </c>
      <c r="S1919" s="278"/>
      <c r="T1919" s="63"/>
      <c r="U1919" s="349"/>
      <c r="V1919" s="63"/>
      <c r="W1919" s="63"/>
      <c r="Y1919" s="50"/>
    </row>
    <row r="1920" spans="1:25" ht="15">
      <c r="A1920" s="28" t="s">
        <v>736</v>
      </c>
      <c r="B1920" s="28" t="s">
        <v>735</v>
      </c>
      <c r="E1920" s="9" t="s">
        <v>280</v>
      </c>
      <c r="F1920" s="9" t="s">
        <v>280</v>
      </c>
      <c r="G1920" s="9" t="s">
        <v>280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37"/>
        <v>1837.1500000000015</v>
      </c>
      <c r="S1920" s="63"/>
      <c r="T1920" s="63"/>
      <c r="U1920" s="349"/>
      <c r="V1920" s="63"/>
      <c r="W1920" s="63"/>
      <c r="Y1920" s="50"/>
    </row>
    <row r="1921" spans="1:25" ht="15">
      <c r="A1921" s="28" t="s">
        <v>737</v>
      </c>
      <c r="B1921" s="63" t="s">
        <v>153</v>
      </c>
      <c r="E1921" s="9" t="s">
        <v>280</v>
      </c>
      <c r="F1921" s="9" t="s">
        <v>280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37"/>
        <v>1834.3999999999974</v>
      </c>
      <c r="S1921" s="28"/>
      <c r="T1921" s="63"/>
      <c r="U1921" s="350"/>
      <c r="V1921" s="63"/>
      <c r="W1921" s="63"/>
      <c r="Y1921" s="50"/>
    </row>
    <row r="1922" spans="1:25" ht="15">
      <c r="A1922" s="28" t="s">
        <v>738</v>
      </c>
      <c r="B1922" s="229" t="s">
        <v>1652</v>
      </c>
      <c r="C1922" s="3"/>
      <c r="D1922" s="3"/>
      <c r="E1922" s="9" t="s">
        <v>280</v>
      </c>
      <c r="F1922" s="9" t="s">
        <v>280</v>
      </c>
      <c r="G1922" s="9" t="s">
        <v>280</v>
      </c>
      <c r="H1922" s="9" t="s">
        <v>280</v>
      </c>
      <c r="I1922" s="9">
        <v>0</v>
      </c>
      <c r="J1922" s="217">
        <v>1061.7000000000016</v>
      </c>
      <c r="K1922" s="9">
        <v>734.80000000000018</v>
      </c>
      <c r="M1922" s="67">
        <f t="shared" si="37"/>
        <v>1796.5000000000018</v>
      </c>
      <c r="O1922" t="s">
        <v>286</v>
      </c>
      <c r="S1922" s="63"/>
      <c r="T1922" s="63"/>
      <c r="U1922" s="349"/>
      <c r="V1922" s="63"/>
      <c r="W1922" s="63"/>
      <c r="Y1922" s="50"/>
    </row>
    <row r="1923" spans="1:25" ht="15">
      <c r="A1923" s="28" t="s">
        <v>740</v>
      </c>
      <c r="B1923" s="63" t="s">
        <v>749</v>
      </c>
      <c r="E1923" s="9" t="s">
        <v>280</v>
      </c>
      <c r="F1923" s="9" t="s">
        <v>280</v>
      </c>
      <c r="G1923" s="9" t="s">
        <v>280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37"/>
        <v>1727.4999999999973</v>
      </c>
      <c r="S1923" s="278"/>
      <c r="T1923" s="63"/>
      <c r="U1923" s="350"/>
      <c r="V1923" s="63"/>
      <c r="W1923" s="63"/>
      <c r="Y1923" s="50"/>
    </row>
    <row r="1924" spans="1:25" ht="15">
      <c r="A1924" s="28" t="s">
        <v>746</v>
      </c>
      <c r="B1924" s="63" t="s">
        <v>784</v>
      </c>
      <c r="E1924" s="9" t="s">
        <v>280</v>
      </c>
      <c r="F1924" s="9" t="s">
        <v>280</v>
      </c>
      <c r="G1924" s="9" t="s">
        <v>280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37"/>
        <v>1723.3999999999987</v>
      </c>
      <c r="S1924" s="278"/>
      <c r="T1924" s="63"/>
      <c r="U1924" s="350"/>
      <c r="V1924" s="63"/>
      <c r="W1924" s="63"/>
      <c r="Y1924" s="50"/>
    </row>
    <row r="1925" spans="1:25" ht="15">
      <c r="A1925" s="28" t="s">
        <v>748</v>
      </c>
      <c r="B1925" s="63" t="s">
        <v>750</v>
      </c>
      <c r="E1925" s="9" t="s">
        <v>280</v>
      </c>
      <c r="F1925" s="9" t="s">
        <v>280</v>
      </c>
      <c r="G1925" s="9" t="s">
        <v>280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37"/>
        <v>1684.6000000000013</v>
      </c>
      <c r="S1925" s="225"/>
      <c r="T1925" s="63"/>
      <c r="U1925" s="350"/>
      <c r="V1925" s="63"/>
      <c r="W1925" s="63"/>
      <c r="Y1925" s="50"/>
    </row>
    <row r="1926" spans="1:25" ht="15">
      <c r="A1926" s="28" t="s">
        <v>751</v>
      </c>
      <c r="B1926" s="63" t="s">
        <v>754</v>
      </c>
      <c r="E1926" s="9" t="s">
        <v>280</v>
      </c>
      <c r="F1926" s="9" t="s">
        <v>280</v>
      </c>
      <c r="G1926" s="9" t="s">
        <v>280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37"/>
        <v>1662.6999999999998</v>
      </c>
      <c r="S1926" s="63"/>
      <c r="T1926" s="63"/>
      <c r="U1926" s="350"/>
      <c r="V1926" s="63"/>
      <c r="W1926" s="63"/>
      <c r="Y1926" s="50"/>
    </row>
    <row r="1927" spans="1:25" ht="15">
      <c r="A1927" s="28" t="s">
        <v>752</v>
      </c>
      <c r="B1927" s="229" t="s">
        <v>1658</v>
      </c>
      <c r="C1927" s="3"/>
      <c r="D1927" s="3"/>
      <c r="E1927" s="9" t="s">
        <v>280</v>
      </c>
      <c r="F1927" s="9" t="s">
        <v>280</v>
      </c>
      <c r="G1927" s="9" t="s">
        <v>280</v>
      </c>
      <c r="H1927" s="9" t="s">
        <v>280</v>
      </c>
      <c r="I1927" s="9">
        <v>0</v>
      </c>
      <c r="J1927" s="9">
        <v>924.29999999999927</v>
      </c>
      <c r="K1927" s="9">
        <v>714.49999999999727</v>
      </c>
      <c r="M1927" s="67">
        <f t="shared" si="37"/>
        <v>1638.7999999999965</v>
      </c>
      <c r="S1927" s="63"/>
      <c r="T1927" s="63"/>
      <c r="U1927" s="349"/>
      <c r="V1927" s="63"/>
      <c r="W1927" s="63"/>
      <c r="Y1927" s="50"/>
    </row>
    <row r="1928" spans="1:25" ht="15">
      <c r="A1928" s="28" t="s">
        <v>755</v>
      </c>
      <c r="B1928" s="63" t="s">
        <v>763</v>
      </c>
      <c r="E1928" s="9" t="s">
        <v>280</v>
      </c>
      <c r="F1928" s="9" t="s">
        <v>280</v>
      </c>
      <c r="G1928" s="9" t="s">
        <v>280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37"/>
        <v>1637.5000000000018</v>
      </c>
      <c r="S1928" s="278"/>
      <c r="T1928" s="63"/>
      <c r="U1928" s="349"/>
      <c r="V1928" s="63"/>
      <c r="W1928" s="63"/>
      <c r="Y1928" s="50"/>
    </row>
    <row r="1929" spans="1:25" ht="15">
      <c r="A1929" s="28" t="s">
        <v>757</v>
      </c>
      <c r="B1929" s="28" t="s">
        <v>729</v>
      </c>
      <c r="E1929" s="9" t="s">
        <v>280</v>
      </c>
      <c r="F1929" s="9" t="s">
        <v>280</v>
      </c>
      <c r="G1929" s="9" t="s">
        <v>280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37"/>
        <v>1622.7000000000035</v>
      </c>
      <c r="S1929" s="278"/>
      <c r="T1929" s="63"/>
      <c r="U1929" s="350"/>
      <c r="V1929" s="63"/>
      <c r="W1929" s="63"/>
      <c r="Y1929" s="50"/>
    </row>
    <row r="1930" spans="1:25" ht="15">
      <c r="A1930" s="28" t="s">
        <v>762</v>
      </c>
      <c r="B1930" s="63" t="s">
        <v>779</v>
      </c>
      <c r="E1930" s="9" t="s">
        <v>280</v>
      </c>
      <c r="F1930" s="9" t="s">
        <v>280</v>
      </c>
      <c r="G1930" s="9" t="s">
        <v>280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37"/>
        <v>1615.5</v>
      </c>
      <c r="S1930" s="225"/>
      <c r="T1930" s="63"/>
      <c r="U1930" s="349"/>
      <c r="V1930" s="63"/>
      <c r="W1930" s="63"/>
      <c r="Y1930" s="50"/>
    </row>
    <row r="1931" spans="1:25" ht="15">
      <c r="A1931" s="28" t="s">
        <v>766</v>
      </c>
      <c r="B1931" s="229" t="s">
        <v>1665</v>
      </c>
      <c r="C1931" s="3"/>
      <c r="D1931" s="3"/>
      <c r="E1931" s="9" t="s">
        <v>280</v>
      </c>
      <c r="F1931" s="9" t="s">
        <v>280</v>
      </c>
      <c r="G1931" s="9" t="s">
        <v>280</v>
      </c>
      <c r="H1931" s="9" t="s">
        <v>280</v>
      </c>
      <c r="I1931" s="9">
        <v>0</v>
      </c>
      <c r="J1931" s="9">
        <v>761.49999999999818</v>
      </c>
      <c r="K1931" s="217">
        <v>820.90000000000236</v>
      </c>
      <c r="M1931" s="67">
        <f t="shared" si="37"/>
        <v>1582.4000000000005</v>
      </c>
      <c r="O1931" t="s">
        <v>299</v>
      </c>
      <c r="S1931" s="225"/>
      <c r="T1931" s="63"/>
      <c r="U1931" s="349"/>
      <c r="V1931" s="63"/>
      <c r="W1931" s="63"/>
      <c r="Y1931" s="50"/>
    </row>
    <row r="1932" spans="1:25" ht="15">
      <c r="A1932" s="28" t="s">
        <v>767</v>
      </c>
      <c r="B1932" s="278" t="s">
        <v>2033</v>
      </c>
      <c r="C1932" s="3"/>
      <c r="D1932" s="3"/>
      <c r="E1932" s="9" t="s">
        <v>280</v>
      </c>
      <c r="F1932" s="9" t="s">
        <v>280</v>
      </c>
      <c r="G1932" s="9" t="s">
        <v>280</v>
      </c>
      <c r="H1932" s="9" t="s">
        <v>280</v>
      </c>
      <c r="I1932" s="9">
        <v>0</v>
      </c>
      <c r="J1932" s="9">
        <v>832.70000000000073</v>
      </c>
      <c r="K1932" s="9">
        <v>707.5</v>
      </c>
      <c r="M1932" s="67">
        <f t="shared" si="37"/>
        <v>1540.2000000000007</v>
      </c>
      <c r="S1932" s="225"/>
      <c r="T1932" s="63"/>
      <c r="U1932" s="349"/>
      <c r="V1932" s="63"/>
      <c r="W1932" s="63"/>
      <c r="Y1932" s="50"/>
    </row>
    <row r="1933" spans="1:25" ht="15">
      <c r="A1933" s="28" t="s">
        <v>768</v>
      </c>
      <c r="B1933" s="63" t="s">
        <v>758</v>
      </c>
      <c r="E1933" s="9" t="s">
        <v>280</v>
      </c>
      <c r="F1933" s="9" t="s">
        <v>280</v>
      </c>
      <c r="G1933" s="9" t="s">
        <v>280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37"/>
        <v>1539.2000000000016</v>
      </c>
      <c r="S1933" s="278"/>
      <c r="T1933" s="63"/>
      <c r="U1933" s="350"/>
      <c r="V1933" s="63"/>
      <c r="W1933" s="63"/>
      <c r="Y1933" s="50"/>
    </row>
    <row r="1934" spans="1:25" ht="15">
      <c r="A1934" s="28" t="s">
        <v>774</v>
      </c>
      <c r="B1934" s="63" t="s">
        <v>756</v>
      </c>
      <c r="E1934" s="9" t="s">
        <v>280</v>
      </c>
      <c r="F1934" s="9" t="s">
        <v>280</v>
      </c>
      <c r="G1934" s="9" t="s">
        <v>280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37"/>
        <v>1538.2499999999991</v>
      </c>
      <c r="S1934" s="63"/>
      <c r="T1934" s="63"/>
      <c r="U1934" s="349"/>
      <c r="V1934" s="63"/>
      <c r="W1934" s="63"/>
      <c r="Y1934" s="50"/>
    </row>
    <row r="1935" spans="1:25" ht="15">
      <c r="A1935" s="28" t="s">
        <v>782</v>
      </c>
      <c r="B1935" s="63" t="s">
        <v>789</v>
      </c>
      <c r="E1935" s="9" t="s">
        <v>280</v>
      </c>
      <c r="F1935" s="9" t="s">
        <v>280</v>
      </c>
      <c r="G1935" s="9" t="s">
        <v>280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37"/>
        <v>1536.4000000000015</v>
      </c>
      <c r="S1935" s="278"/>
      <c r="T1935" s="63"/>
      <c r="U1935" s="349"/>
      <c r="V1935" s="63"/>
      <c r="W1935" s="63"/>
      <c r="Y1935" s="50"/>
    </row>
    <row r="1936" spans="1:25" ht="15">
      <c r="A1936" s="28" t="s">
        <v>786</v>
      </c>
      <c r="B1936" s="63" t="s">
        <v>156</v>
      </c>
      <c r="E1936" s="9" t="s">
        <v>280</v>
      </c>
      <c r="F1936" s="9" t="s">
        <v>280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37"/>
        <v>1518.7500000000007</v>
      </c>
      <c r="S1936" s="63"/>
      <c r="T1936" s="63"/>
      <c r="U1936" s="350"/>
      <c r="V1936" s="63"/>
      <c r="W1936" s="63"/>
      <c r="Y1936" s="50"/>
    </row>
    <row r="1937" spans="1:25" ht="15">
      <c r="A1937" s="28" t="s">
        <v>787</v>
      </c>
      <c r="B1937" s="229" t="s">
        <v>1648</v>
      </c>
      <c r="C1937" s="3"/>
      <c r="D1937" s="3"/>
      <c r="E1937" s="9" t="s">
        <v>280</v>
      </c>
      <c r="F1937" s="9" t="s">
        <v>280</v>
      </c>
      <c r="G1937" s="9" t="s">
        <v>280</v>
      </c>
      <c r="H1937" s="9" t="s">
        <v>280</v>
      </c>
      <c r="I1937" s="9">
        <v>0</v>
      </c>
      <c r="J1937" s="9">
        <v>822.75</v>
      </c>
      <c r="K1937" s="9">
        <v>680.30000000000018</v>
      </c>
      <c r="M1937" s="67">
        <f t="shared" si="37"/>
        <v>1503.0500000000002</v>
      </c>
      <c r="S1937" s="63"/>
      <c r="T1937" s="63"/>
      <c r="U1937" s="349"/>
      <c r="V1937" s="63"/>
      <c r="W1937" s="63"/>
      <c r="Y1937" s="50"/>
    </row>
    <row r="1938" spans="1:25" ht="15">
      <c r="A1938" s="28" t="s">
        <v>788</v>
      </c>
      <c r="B1938" s="229" t="s">
        <v>1664</v>
      </c>
      <c r="C1938" s="3"/>
      <c r="D1938" s="3"/>
      <c r="E1938" s="9" t="s">
        <v>280</v>
      </c>
      <c r="F1938" s="9" t="s">
        <v>280</v>
      </c>
      <c r="G1938" s="9" t="s">
        <v>280</v>
      </c>
      <c r="H1938" s="9" t="s">
        <v>280</v>
      </c>
      <c r="I1938" s="9">
        <v>0</v>
      </c>
      <c r="J1938" s="9">
        <v>843.89999999999873</v>
      </c>
      <c r="K1938" s="9">
        <v>641.90000000000055</v>
      </c>
      <c r="M1938" s="67">
        <f t="shared" si="37"/>
        <v>1485.7999999999993</v>
      </c>
      <c r="S1938" s="63"/>
      <c r="T1938" s="63"/>
      <c r="U1938" s="349"/>
      <c r="V1938" s="63"/>
      <c r="W1938" s="63"/>
      <c r="Y1938" s="50"/>
    </row>
    <row r="1939" spans="1:25" ht="15">
      <c r="A1939" s="28" t="s">
        <v>794</v>
      </c>
      <c r="B1939" s="225" t="s">
        <v>1667</v>
      </c>
      <c r="C1939" s="3"/>
      <c r="D1939" s="3"/>
      <c r="E1939" s="9" t="s">
        <v>280</v>
      </c>
      <c r="F1939" s="9" t="s">
        <v>280</v>
      </c>
      <c r="G1939" s="9" t="s">
        <v>280</v>
      </c>
      <c r="H1939" s="9" t="s">
        <v>280</v>
      </c>
      <c r="I1939" s="9">
        <v>0</v>
      </c>
      <c r="J1939" s="9">
        <v>723.10000000000036</v>
      </c>
      <c r="K1939" s="9">
        <v>715.00000000000091</v>
      </c>
      <c r="M1939" s="67">
        <f t="shared" si="37"/>
        <v>1438.1000000000013</v>
      </c>
      <c r="S1939" s="28"/>
      <c r="T1939" s="63"/>
      <c r="U1939" s="349"/>
      <c r="V1939" s="63"/>
      <c r="W1939" s="63"/>
      <c r="Y1939" s="50"/>
    </row>
    <row r="1940" spans="1:25" ht="15">
      <c r="A1940" s="28" t="s">
        <v>795</v>
      </c>
      <c r="B1940" s="278" t="s">
        <v>2021</v>
      </c>
      <c r="C1940" s="3"/>
      <c r="D1940" s="3"/>
      <c r="E1940" s="9" t="s">
        <v>280</v>
      </c>
      <c r="F1940" s="9" t="s">
        <v>280</v>
      </c>
      <c r="G1940" s="9" t="s">
        <v>280</v>
      </c>
      <c r="H1940" s="9" t="s">
        <v>280</v>
      </c>
      <c r="I1940" s="9">
        <v>0</v>
      </c>
      <c r="J1940" s="9">
        <v>788.80000000000018</v>
      </c>
      <c r="K1940" s="9">
        <v>647.20000000000164</v>
      </c>
      <c r="M1940" s="67">
        <f t="shared" si="37"/>
        <v>1436.0000000000018</v>
      </c>
      <c r="S1940" s="63"/>
      <c r="T1940" s="63"/>
      <c r="U1940" s="349"/>
      <c r="V1940" s="63"/>
      <c r="W1940" s="63"/>
      <c r="Y1940" s="50"/>
    </row>
    <row r="1941" spans="1:25" ht="15">
      <c r="A1941" s="28" t="s">
        <v>796</v>
      </c>
      <c r="B1941" s="229" t="s">
        <v>1666</v>
      </c>
      <c r="C1941" s="3"/>
      <c r="D1941" s="3"/>
      <c r="E1941" s="9" t="s">
        <v>280</v>
      </c>
      <c r="F1941" s="9" t="s">
        <v>280</v>
      </c>
      <c r="G1941" s="9" t="s">
        <v>280</v>
      </c>
      <c r="H1941" s="9" t="s">
        <v>280</v>
      </c>
      <c r="I1941" s="9">
        <v>0</v>
      </c>
      <c r="J1941" s="9">
        <v>743.5</v>
      </c>
      <c r="K1941" s="9">
        <v>680.39999999999782</v>
      </c>
      <c r="M1941" s="67">
        <f t="shared" si="37"/>
        <v>1423.8999999999978</v>
      </c>
      <c r="S1941" s="225"/>
      <c r="T1941" s="63"/>
      <c r="U1941" s="349"/>
      <c r="V1941" s="63"/>
      <c r="W1941" s="63"/>
      <c r="Y1941" s="50"/>
    </row>
    <row r="1942" spans="1:25" ht="15">
      <c r="A1942" s="28" t="s">
        <v>798</v>
      </c>
      <c r="B1942" s="229" t="s">
        <v>1662</v>
      </c>
      <c r="C1942" s="3"/>
      <c r="D1942" s="3"/>
      <c r="E1942" s="9" t="s">
        <v>280</v>
      </c>
      <c r="F1942" s="9" t="s">
        <v>280</v>
      </c>
      <c r="G1942" s="9" t="s">
        <v>280</v>
      </c>
      <c r="H1942" s="9" t="s">
        <v>280</v>
      </c>
      <c r="I1942" s="9">
        <v>0</v>
      </c>
      <c r="J1942" s="212">
        <v>1115.2000000000016</v>
      </c>
      <c r="K1942" s="9">
        <v>294.80000000000109</v>
      </c>
      <c r="M1942" s="67">
        <f t="shared" si="37"/>
        <v>1410.0000000000027</v>
      </c>
      <c r="O1942" t="s">
        <v>302</v>
      </c>
      <c r="S1942" s="63"/>
      <c r="T1942" s="63"/>
      <c r="U1942" s="349"/>
      <c r="V1942" s="63"/>
      <c r="W1942" s="63"/>
      <c r="Y1942" s="50"/>
    </row>
    <row r="1943" spans="1:25" ht="15">
      <c r="A1943" s="28" t="s">
        <v>799</v>
      </c>
      <c r="B1943" s="229" t="s">
        <v>1657</v>
      </c>
      <c r="C1943" s="3"/>
      <c r="D1943" s="3"/>
      <c r="E1943" s="9" t="s">
        <v>280</v>
      </c>
      <c r="F1943" s="9" t="s">
        <v>280</v>
      </c>
      <c r="G1943" s="9" t="s">
        <v>280</v>
      </c>
      <c r="H1943" s="9" t="s">
        <v>280</v>
      </c>
      <c r="I1943" s="9">
        <v>0</v>
      </c>
      <c r="J1943" s="9">
        <v>815.24999999999909</v>
      </c>
      <c r="K1943" s="9">
        <v>546.199999999998</v>
      </c>
      <c r="M1943" s="67">
        <f t="shared" si="37"/>
        <v>1361.4499999999971</v>
      </c>
      <c r="S1943" s="278"/>
      <c r="T1943" s="63"/>
      <c r="U1943" s="350"/>
      <c r="V1943" s="63"/>
      <c r="W1943" s="63"/>
      <c r="Y1943" s="50"/>
    </row>
    <row r="1944" spans="1:25" ht="15">
      <c r="A1944" s="28" t="s">
        <v>800</v>
      </c>
      <c r="B1944" s="278" t="s">
        <v>2026</v>
      </c>
      <c r="C1944" s="3"/>
      <c r="D1944" s="3"/>
      <c r="E1944" s="9" t="s">
        <v>280</v>
      </c>
      <c r="F1944" s="9" t="s">
        <v>280</v>
      </c>
      <c r="G1944" s="9" t="s">
        <v>280</v>
      </c>
      <c r="H1944" s="9" t="s">
        <v>280</v>
      </c>
      <c r="I1944" s="9">
        <v>0</v>
      </c>
      <c r="J1944" s="9">
        <v>842.39999999999964</v>
      </c>
      <c r="K1944" s="9">
        <v>504.90000000000055</v>
      </c>
      <c r="M1944" s="67">
        <f t="shared" si="37"/>
        <v>1347.3000000000002</v>
      </c>
      <c r="S1944" s="63"/>
      <c r="T1944" s="63"/>
      <c r="U1944" s="349"/>
      <c r="V1944" s="63"/>
      <c r="W1944" s="63"/>
      <c r="Y1944" s="50"/>
    </row>
    <row r="1945" spans="1:25" ht="15">
      <c r="A1945" s="28" t="s">
        <v>803</v>
      </c>
      <c r="B1945" s="229" t="s">
        <v>1660</v>
      </c>
      <c r="C1945" s="3"/>
      <c r="D1945" s="3"/>
      <c r="E1945" s="9" t="s">
        <v>280</v>
      </c>
      <c r="F1945" s="9" t="s">
        <v>280</v>
      </c>
      <c r="G1945" s="9" t="s">
        <v>280</v>
      </c>
      <c r="H1945" s="9" t="s">
        <v>280</v>
      </c>
      <c r="I1945" s="9">
        <v>0</v>
      </c>
      <c r="J1945" s="9">
        <v>823.79999999999745</v>
      </c>
      <c r="K1945" s="9">
        <v>511.09999999999945</v>
      </c>
      <c r="M1945" s="67">
        <f t="shared" si="37"/>
        <v>1334.8999999999969</v>
      </c>
      <c r="S1945" s="63"/>
      <c r="T1945" s="63"/>
      <c r="U1945" s="350"/>
      <c r="V1945" s="63"/>
      <c r="W1945" s="63"/>
      <c r="Y1945" s="50"/>
    </row>
    <row r="1946" spans="1:25" ht="15">
      <c r="A1946" s="28" t="s">
        <v>899</v>
      </c>
      <c r="B1946" s="278" t="s">
        <v>2022</v>
      </c>
      <c r="C1946" s="3"/>
      <c r="D1946" s="3"/>
      <c r="E1946" s="9" t="s">
        <v>280</v>
      </c>
      <c r="F1946" s="9" t="s">
        <v>280</v>
      </c>
      <c r="G1946" s="9" t="s">
        <v>280</v>
      </c>
      <c r="H1946" s="9" t="s">
        <v>280</v>
      </c>
      <c r="I1946" s="9">
        <v>0</v>
      </c>
      <c r="J1946" s="217">
        <v>1036.7999999999993</v>
      </c>
      <c r="K1946" s="9">
        <v>287.59999999999854</v>
      </c>
      <c r="M1946" s="67">
        <f t="shared" si="37"/>
        <v>1324.3999999999978</v>
      </c>
      <c r="O1946" t="s">
        <v>299</v>
      </c>
      <c r="S1946" s="278"/>
      <c r="T1946" s="63"/>
      <c r="U1946" s="350"/>
      <c r="V1946" s="63"/>
      <c r="W1946" s="63"/>
      <c r="Y1946" s="50"/>
    </row>
    <row r="1947" spans="1:25" ht="15">
      <c r="A1947" s="28" t="s">
        <v>900</v>
      </c>
      <c r="B1947" s="278" t="s">
        <v>2023</v>
      </c>
      <c r="C1947" s="3"/>
      <c r="D1947" s="3"/>
      <c r="E1947" s="9" t="s">
        <v>280</v>
      </c>
      <c r="F1947" s="9" t="s">
        <v>280</v>
      </c>
      <c r="G1947" s="9" t="s">
        <v>280</v>
      </c>
      <c r="H1947" s="9" t="s">
        <v>280</v>
      </c>
      <c r="I1947" s="9">
        <v>0</v>
      </c>
      <c r="J1947" s="9">
        <v>721.70000000000164</v>
      </c>
      <c r="K1947" s="9">
        <v>601.49999999999909</v>
      </c>
      <c r="M1947" s="67">
        <f t="shared" si="37"/>
        <v>1323.2000000000007</v>
      </c>
      <c r="S1947" s="278"/>
      <c r="T1947" s="63"/>
      <c r="U1947" s="349"/>
      <c r="V1947" s="63"/>
      <c r="W1947" s="63"/>
      <c r="Y1947" s="50"/>
    </row>
    <row r="1948" spans="1:25" ht="15">
      <c r="A1948" s="28" t="s">
        <v>901</v>
      </c>
      <c r="B1948" s="63" t="s">
        <v>35</v>
      </c>
      <c r="E1948" s="217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280</v>
      </c>
      <c r="K1948" s="9" t="s">
        <v>280</v>
      </c>
      <c r="L1948" s="69"/>
      <c r="M1948" s="67">
        <f t="shared" si="37"/>
        <v>1269.8</v>
      </c>
      <c r="O1948" t="s">
        <v>299</v>
      </c>
      <c r="S1948" s="63"/>
      <c r="T1948" s="63"/>
      <c r="U1948" s="350"/>
      <c r="V1948" s="63"/>
      <c r="W1948" s="63"/>
      <c r="Y1948" s="50"/>
    </row>
    <row r="1949" spans="1:25" ht="15">
      <c r="A1949" s="28" t="s">
        <v>902</v>
      </c>
      <c r="B1949" s="63" t="s">
        <v>4</v>
      </c>
      <c r="E1949" s="9">
        <v>248.05</v>
      </c>
      <c r="F1949" s="9">
        <v>225.6</v>
      </c>
      <c r="G1949" s="217">
        <v>550</v>
      </c>
      <c r="H1949" s="9">
        <v>244.99999999999818</v>
      </c>
      <c r="I1949" s="9">
        <v>0</v>
      </c>
      <c r="J1949" s="9" t="s">
        <v>280</v>
      </c>
      <c r="K1949" s="9" t="s">
        <v>280</v>
      </c>
      <c r="L1949" s="69"/>
      <c r="M1949" s="67">
        <f t="shared" si="37"/>
        <v>1268.6499999999983</v>
      </c>
      <c r="O1949" t="s">
        <v>286</v>
      </c>
      <c r="S1949" s="278"/>
      <c r="T1949" s="63"/>
      <c r="U1949" s="350"/>
      <c r="V1949" s="63"/>
      <c r="W1949" s="63"/>
      <c r="Y1949" s="50"/>
    </row>
    <row r="1950" spans="1:25" ht="15">
      <c r="A1950" s="28" t="s">
        <v>903</v>
      </c>
      <c r="B1950" s="63" t="s">
        <v>797</v>
      </c>
      <c r="E1950" s="9" t="s">
        <v>280</v>
      </c>
      <c r="F1950" s="9" t="s">
        <v>280</v>
      </c>
      <c r="G1950" s="9" t="s">
        <v>280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38">SUM(E1950:K1950)</f>
        <v>1265.6999999999998</v>
      </c>
      <c r="S1950" s="278"/>
      <c r="T1950" s="63"/>
      <c r="U1950" s="349"/>
      <c r="V1950" s="63"/>
      <c r="W1950" s="63"/>
      <c r="Y1950" s="50"/>
    </row>
    <row r="1951" spans="1:25" ht="15">
      <c r="A1951" s="28" t="s">
        <v>904</v>
      </c>
      <c r="B1951" s="229" t="s">
        <v>1649</v>
      </c>
      <c r="C1951" s="3"/>
      <c r="D1951" s="3"/>
      <c r="E1951" s="9" t="s">
        <v>280</v>
      </c>
      <c r="F1951" s="9" t="s">
        <v>280</v>
      </c>
      <c r="G1951" s="9" t="s">
        <v>280</v>
      </c>
      <c r="H1951" s="9" t="s">
        <v>280</v>
      </c>
      <c r="I1951" s="9">
        <v>0</v>
      </c>
      <c r="J1951" s="9">
        <v>429.10000000000036</v>
      </c>
      <c r="K1951" s="217">
        <v>793.99999999999636</v>
      </c>
      <c r="M1951" s="67">
        <f t="shared" si="38"/>
        <v>1223.0999999999967</v>
      </c>
      <c r="O1951" t="s">
        <v>289</v>
      </c>
      <c r="S1951" s="278"/>
      <c r="T1951" s="63"/>
      <c r="U1951" s="349"/>
      <c r="V1951" s="63"/>
      <c r="W1951" s="63"/>
      <c r="Y1951" s="50"/>
    </row>
    <row r="1952" spans="1:25" ht="15">
      <c r="A1952" s="28" t="s">
        <v>905</v>
      </c>
      <c r="B1952" s="278" t="s">
        <v>2024</v>
      </c>
      <c r="C1952" s="3"/>
      <c r="D1952" s="3"/>
      <c r="E1952" s="9" t="s">
        <v>280</v>
      </c>
      <c r="F1952" s="9" t="s">
        <v>280</v>
      </c>
      <c r="G1952" s="9" t="s">
        <v>280</v>
      </c>
      <c r="H1952" s="9" t="s">
        <v>280</v>
      </c>
      <c r="I1952" s="9">
        <v>0</v>
      </c>
      <c r="J1952" s="9">
        <v>624.50000000000091</v>
      </c>
      <c r="K1952" s="9">
        <v>565.89999999999873</v>
      </c>
      <c r="M1952" s="67">
        <f t="shared" si="38"/>
        <v>1190.3999999999996</v>
      </c>
      <c r="S1952" s="63"/>
      <c r="T1952" s="63"/>
      <c r="U1952" s="349"/>
      <c r="V1952" s="63"/>
      <c r="W1952" s="63"/>
      <c r="Y1952" s="50"/>
    </row>
    <row r="1953" spans="1:25" ht="15">
      <c r="A1953" s="28" t="s">
        <v>906</v>
      </c>
      <c r="B1953" s="63" t="s">
        <v>783</v>
      </c>
      <c r="E1953" s="9" t="s">
        <v>280</v>
      </c>
      <c r="F1953" s="9" t="s">
        <v>280</v>
      </c>
      <c r="G1953" s="9" t="s">
        <v>280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38"/>
        <v>1167.8000000000002</v>
      </c>
      <c r="S1953" s="63"/>
      <c r="T1953" s="63"/>
      <c r="U1953" s="349"/>
      <c r="V1953" s="63"/>
      <c r="W1953" s="63"/>
      <c r="Y1953" s="50"/>
    </row>
    <row r="1954" spans="1:25" ht="15">
      <c r="A1954" s="28" t="s">
        <v>907</v>
      </c>
      <c r="B1954" s="229" t="s">
        <v>1659</v>
      </c>
      <c r="C1954" s="3"/>
      <c r="D1954" s="3"/>
      <c r="E1954" s="9" t="s">
        <v>280</v>
      </c>
      <c r="F1954" s="9" t="s">
        <v>280</v>
      </c>
      <c r="G1954" s="9" t="s">
        <v>280</v>
      </c>
      <c r="H1954" s="9" t="s">
        <v>280</v>
      </c>
      <c r="I1954" s="9">
        <v>0</v>
      </c>
      <c r="J1954" s="9">
        <v>603.49999999999909</v>
      </c>
      <c r="K1954" s="9">
        <v>533.99999999999909</v>
      </c>
      <c r="M1954" s="67">
        <f t="shared" si="38"/>
        <v>1137.4999999999982</v>
      </c>
      <c r="S1954" s="63"/>
      <c r="T1954" s="63"/>
      <c r="U1954" s="350"/>
      <c r="V1954" s="63"/>
      <c r="W1954" s="63"/>
      <c r="Y1954" s="50"/>
    </row>
    <row r="1955" spans="1:25" ht="15">
      <c r="A1955" s="28" t="s">
        <v>908</v>
      </c>
      <c r="B1955" s="63" t="s">
        <v>772</v>
      </c>
      <c r="E1955" s="9" t="s">
        <v>280</v>
      </c>
      <c r="F1955" s="9" t="s">
        <v>280</v>
      </c>
      <c r="G1955" s="9" t="s">
        <v>280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38"/>
        <v>1126.1999999999971</v>
      </c>
      <c r="S1955" s="278"/>
      <c r="T1955" s="63"/>
      <c r="U1955" s="349"/>
      <c r="V1955" s="63"/>
      <c r="W1955" s="63"/>
      <c r="Y1955" s="50"/>
    </row>
    <row r="1956" spans="1:25" ht="15">
      <c r="A1956" s="28" t="s">
        <v>909</v>
      </c>
      <c r="B1956" s="278" t="s">
        <v>2044</v>
      </c>
      <c r="C1956" s="3"/>
      <c r="D1956" s="3"/>
      <c r="E1956" s="9" t="s">
        <v>280</v>
      </c>
      <c r="F1956" s="9" t="s">
        <v>280</v>
      </c>
      <c r="G1956" s="9" t="s">
        <v>280</v>
      </c>
      <c r="H1956" s="9" t="s">
        <v>280</v>
      </c>
      <c r="I1956" s="9">
        <v>0</v>
      </c>
      <c r="J1956" s="9" t="s">
        <v>280</v>
      </c>
      <c r="K1956" s="214">
        <v>1094.3499999999976</v>
      </c>
      <c r="M1956" s="67">
        <f t="shared" si="38"/>
        <v>1094.3499999999976</v>
      </c>
      <c r="O1956" t="s">
        <v>283</v>
      </c>
      <c r="R1956" s="216" t="s">
        <v>1780</v>
      </c>
      <c r="S1956" s="278"/>
      <c r="T1956" s="63"/>
      <c r="U1956" s="349"/>
      <c r="V1956" s="63"/>
      <c r="W1956" s="63"/>
      <c r="Y1956" s="50"/>
    </row>
    <row r="1957" spans="1:25" ht="15">
      <c r="A1957" s="28" t="s">
        <v>910</v>
      </c>
      <c r="B1957" s="229" t="s">
        <v>1661</v>
      </c>
      <c r="C1957" s="3"/>
      <c r="D1957" s="3"/>
      <c r="E1957" s="9" t="s">
        <v>280</v>
      </c>
      <c r="F1957" s="9" t="s">
        <v>280</v>
      </c>
      <c r="G1957" s="9" t="s">
        <v>280</v>
      </c>
      <c r="H1957" s="9" t="s">
        <v>280</v>
      </c>
      <c r="I1957" s="9">
        <v>0</v>
      </c>
      <c r="J1957" s="9">
        <v>618.60000000000036</v>
      </c>
      <c r="K1957" s="9">
        <v>455.40000000000146</v>
      </c>
      <c r="M1957" s="67">
        <f t="shared" si="38"/>
        <v>1074.0000000000018</v>
      </c>
      <c r="S1957" s="28"/>
      <c r="T1957" s="63"/>
      <c r="U1957" s="349"/>
      <c r="V1957" s="63"/>
      <c r="W1957" s="63"/>
      <c r="Y1957" s="50"/>
    </row>
    <row r="1958" spans="1:25" ht="15">
      <c r="A1958" s="28" t="s">
        <v>911</v>
      </c>
      <c r="B1958" s="278" t="s">
        <v>2018</v>
      </c>
      <c r="C1958" s="3"/>
      <c r="D1958" s="3"/>
      <c r="E1958" s="9" t="s">
        <v>280</v>
      </c>
      <c r="F1958" s="9" t="s">
        <v>280</v>
      </c>
      <c r="G1958" s="9" t="s">
        <v>280</v>
      </c>
      <c r="H1958" s="9" t="s">
        <v>280</v>
      </c>
      <c r="I1958" s="9">
        <v>0</v>
      </c>
      <c r="J1958" s="9">
        <v>157.20000000000073</v>
      </c>
      <c r="K1958" s="9">
        <v>696.99999999999909</v>
      </c>
      <c r="M1958" s="67">
        <f t="shared" si="38"/>
        <v>854.19999999999982</v>
      </c>
      <c r="S1958" s="225"/>
      <c r="T1958" s="63"/>
      <c r="U1958" s="349"/>
      <c r="V1958" s="63"/>
      <c r="W1958" s="63"/>
      <c r="Y1958" s="50"/>
    </row>
    <row r="1959" spans="1:25" ht="15">
      <c r="A1959" s="28" t="s">
        <v>912</v>
      </c>
      <c r="B1959" s="278" t="s">
        <v>2038</v>
      </c>
      <c r="C1959" s="3"/>
      <c r="D1959" s="3"/>
      <c r="E1959" s="9" t="s">
        <v>280</v>
      </c>
      <c r="F1959" s="9" t="s">
        <v>280</v>
      </c>
      <c r="G1959" s="9" t="s">
        <v>280</v>
      </c>
      <c r="H1959" s="9" t="s">
        <v>280</v>
      </c>
      <c r="I1959" s="9">
        <v>0</v>
      </c>
      <c r="J1959" s="9" t="s">
        <v>280</v>
      </c>
      <c r="K1959" s="217">
        <v>789.40000000000236</v>
      </c>
      <c r="M1959" s="67">
        <f t="shared" si="38"/>
        <v>789.40000000000236</v>
      </c>
      <c r="O1959" t="s">
        <v>290</v>
      </c>
      <c r="S1959" s="278"/>
      <c r="T1959" s="63"/>
      <c r="U1959" s="349"/>
      <c r="V1959" s="63"/>
      <c r="W1959" s="63"/>
      <c r="Y1959" s="50"/>
    </row>
    <row r="1960" spans="1:25" ht="15">
      <c r="A1960" s="28" t="s">
        <v>913</v>
      </c>
      <c r="B1960" s="229" t="s">
        <v>1650</v>
      </c>
      <c r="C1960" s="3"/>
      <c r="D1960" s="3"/>
      <c r="E1960" s="9" t="s">
        <v>280</v>
      </c>
      <c r="F1960" s="9" t="s">
        <v>280</v>
      </c>
      <c r="G1960" s="9" t="s">
        <v>280</v>
      </c>
      <c r="H1960" s="9" t="s">
        <v>280</v>
      </c>
      <c r="I1960" s="9">
        <v>0</v>
      </c>
      <c r="J1960" s="9">
        <v>748.70000000000073</v>
      </c>
      <c r="K1960" s="9" t="s">
        <v>280</v>
      </c>
      <c r="M1960" s="67">
        <f t="shared" si="38"/>
        <v>748.70000000000073</v>
      </c>
      <c r="S1960" s="278"/>
      <c r="T1960" s="63"/>
      <c r="U1960" s="349"/>
      <c r="V1960" s="63"/>
      <c r="W1960" s="63"/>
      <c r="Y1960" s="50"/>
    </row>
    <row r="1961" spans="1:25" ht="15">
      <c r="A1961" s="28" t="s">
        <v>914</v>
      </c>
      <c r="B1961" s="278" t="s">
        <v>2043</v>
      </c>
      <c r="C1961" s="3"/>
      <c r="D1961" s="3"/>
      <c r="E1961" s="9" t="s">
        <v>280</v>
      </c>
      <c r="F1961" s="9" t="s">
        <v>280</v>
      </c>
      <c r="G1961" s="9" t="s">
        <v>280</v>
      </c>
      <c r="H1961" s="9" t="s">
        <v>280</v>
      </c>
      <c r="I1961" s="9">
        <v>0</v>
      </c>
      <c r="J1961" s="9" t="s">
        <v>280</v>
      </c>
      <c r="K1961" s="9">
        <v>743.09999999999945</v>
      </c>
      <c r="M1961" s="67">
        <f t="shared" si="38"/>
        <v>743.09999999999945</v>
      </c>
      <c r="S1961" s="28"/>
      <c r="T1961" s="63"/>
      <c r="U1961" s="349"/>
      <c r="V1961" s="63"/>
      <c r="W1961" s="63"/>
      <c r="Y1961" s="50"/>
    </row>
    <row r="1962" spans="1:25" ht="15">
      <c r="A1962" s="28" t="s">
        <v>915</v>
      </c>
      <c r="B1962" s="278" t="s">
        <v>2040</v>
      </c>
      <c r="C1962" s="3"/>
      <c r="D1962" s="3"/>
      <c r="E1962" s="9" t="s">
        <v>280</v>
      </c>
      <c r="F1962" s="9" t="s">
        <v>280</v>
      </c>
      <c r="G1962" s="9" t="s">
        <v>280</v>
      </c>
      <c r="H1962" s="9" t="s">
        <v>280</v>
      </c>
      <c r="I1962" s="9">
        <v>0</v>
      </c>
      <c r="J1962" s="9" t="s">
        <v>280</v>
      </c>
      <c r="K1962" s="9">
        <v>723.80000000000018</v>
      </c>
      <c r="M1962" s="67">
        <f t="shared" si="38"/>
        <v>723.80000000000018</v>
      </c>
      <c r="S1962" s="225"/>
      <c r="T1962" s="63"/>
      <c r="U1962" s="349"/>
      <c r="V1962" s="63"/>
      <c r="W1962" s="63"/>
      <c r="Y1962" s="50"/>
    </row>
    <row r="1963" spans="1:25" ht="15">
      <c r="A1963" s="28" t="s">
        <v>916</v>
      </c>
      <c r="B1963" s="63" t="s">
        <v>178</v>
      </c>
      <c r="E1963" s="9">
        <v>339.2</v>
      </c>
      <c r="F1963" s="217">
        <v>377.3</v>
      </c>
      <c r="G1963" s="9" t="s">
        <v>280</v>
      </c>
      <c r="H1963" s="9" t="s">
        <v>280</v>
      </c>
      <c r="I1963" s="9">
        <v>0</v>
      </c>
      <c r="J1963" s="9" t="s">
        <v>280</v>
      </c>
      <c r="K1963" s="9" t="s">
        <v>280</v>
      </c>
      <c r="L1963" s="69"/>
      <c r="M1963" s="67">
        <f t="shared" si="38"/>
        <v>716.5</v>
      </c>
      <c r="O1963" t="s">
        <v>299</v>
      </c>
      <c r="S1963" s="63"/>
      <c r="T1963" s="63"/>
      <c r="U1963" s="349"/>
      <c r="V1963" s="63"/>
      <c r="W1963" s="63"/>
      <c r="Y1963" s="50"/>
    </row>
    <row r="1964" spans="1:25" ht="15">
      <c r="A1964" s="28" t="s">
        <v>917</v>
      </c>
      <c r="B1964" s="278" t="s">
        <v>4565</v>
      </c>
      <c r="C1964" s="3"/>
      <c r="D1964" s="3"/>
      <c r="E1964" s="9" t="s">
        <v>280</v>
      </c>
      <c r="F1964" s="9" t="s">
        <v>280</v>
      </c>
      <c r="G1964" s="9" t="s">
        <v>280</v>
      </c>
      <c r="H1964" s="9" t="s">
        <v>280</v>
      </c>
      <c r="I1964" s="9">
        <v>0</v>
      </c>
      <c r="J1964" s="9" t="s">
        <v>280</v>
      </c>
      <c r="K1964" s="9">
        <v>697.30000000000109</v>
      </c>
      <c r="M1964" s="67">
        <f t="shared" si="38"/>
        <v>697.30000000000109</v>
      </c>
      <c r="S1964" s="63"/>
      <c r="T1964" s="63"/>
      <c r="U1964" s="349"/>
      <c r="V1964" s="63"/>
      <c r="W1964" s="63"/>
      <c r="Y1964" s="50"/>
    </row>
    <row r="1965" spans="1:25" ht="15">
      <c r="A1965" s="28" t="s">
        <v>918</v>
      </c>
      <c r="B1965" s="278" t="s">
        <v>2172</v>
      </c>
      <c r="C1965" s="3"/>
      <c r="D1965" s="3"/>
      <c r="E1965" s="9" t="s">
        <v>280</v>
      </c>
      <c r="F1965" s="9" t="s">
        <v>280</v>
      </c>
      <c r="G1965" s="9" t="s">
        <v>280</v>
      </c>
      <c r="H1965" s="9" t="s">
        <v>280</v>
      </c>
      <c r="I1965" s="9">
        <v>0</v>
      </c>
      <c r="J1965" s="9" t="s">
        <v>280</v>
      </c>
      <c r="K1965" s="9">
        <v>592.09999999999854</v>
      </c>
      <c r="M1965" s="67">
        <f t="shared" si="38"/>
        <v>592.09999999999854</v>
      </c>
      <c r="S1965" s="278"/>
      <c r="T1965" s="63"/>
      <c r="U1965" s="349"/>
      <c r="V1965" s="63"/>
      <c r="W1965" s="63"/>
      <c r="Y1965" s="50"/>
    </row>
    <row r="1966" spans="1:25" ht="15">
      <c r="A1966" s="28" t="s">
        <v>919</v>
      </c>
      <c r="B1966" s="278" t="s">
        <v>2039</v>
      </c>
      <c r="C1966" s="3"/>
      <c r="D1966" s="3"/>
      <c r="E1966" s="9" t="s">
        <v>280</v>
      </c>
      <c r="F1966" s="9" t="s">
        <v>280</v>
      </c>
      <c r="G1966" s="9" t="s">
        <v>280</v>
      </c>
      <c r="H1966" s="9" t="s">
        <v>280</v>
      </c>
      <c r="I1966" s="9">
        <v>0</v>
      </c>
      <c r="J1966" s="9" t="s">
        <v>280</v>
      </c>
      <c r="K1966" s="9">
        <v>555.69999999999618</v>
      </c>
      <c r="M1966" s="67">
        <f t="shared" si="38"/>
        <v>555.69999999999618</v>
      </c>
    </row>
    <row r="1967" spans="1:25" ht="15">
      <c r="A1967" s="28" t="s">
        <v>920</v>
      </c>
      <c r="B1967" s="278" t="s">
        <v>2045</v>
      </c>
      <c r="C1967" s="3"/>
      <c r="D1967" s="3"/>
      <c r="E1967" s="9" t="s">
        <v>280</v>
      </c>
      <c r="F1967" s="9" t="s">
        <v>280</v>
      </c>
      <c r="G1967" s="9" t="s">
        <v>280</v>
      </c>
      <c r="H1967" s="9" t="s">
        <v>280</v>
      </c>
      <c r="I1967" s="9">
        <v>0</v>
      </c>
      <c r="J1967" s="9" t="s">
        <v>280</v>
      </c>
      <c r="K1967" s="9">
        <v>554.40000000000236</v>
      </c>
      <c r="M1967" s="67">
        <f t="shared" si="38"/>
        <v>554.40000000000236</v>
      </c>
    </row>
    <row r="1968" spans="1:25" ht="15">
      <c r="A1968" s="28" t="s">
        <v>921</v>
      </c>
      <c r="B1968" s="278" t="s">
        <v>2042</v>
      </c>
      <c r="C1968" s="3"/>
      <c r="D1968" s="3"/>
      <c r="E1968" s="9" t="s">
        <v>280</v>
      </c>
      <c r="F1968" s="9" t="s">
        <v>280</v>
      </c>
      <c r="G1968" s="9" t="s">
        <v>280</v>
      </c>
      <c r="H1968" s="9" t="s">
        <v>280</v>
      </c>
      <c r="I1968" s="9">
        <v>0</v>
      </c>
      <c r="J1968" s="9" t="s">
        <v>280</v>
      </c>
      <c r="K1968" s="9">
        <v>535.90000000000055</v>
      </c>
      <c r="M1968" s="67">
        <f t="shared" si="38"/>
        <v>535.90000000000055</v>
      </c>
    </row>
    <row r="1969" spans="1:13" ht="15">
      <c r="A1969" s="28" t="s">
        <v>922</v>
      </c>
      <c r="B1969" s="278" t="s">
        <v>2065</v>
      </c>
      <c r="C1969" s="3"/>
      <c r="D1969" s="3"/>
      <c r="E1969" s="9" t="s">
        <v>280</v>
      </c>
      <c r="F1969" s="9" t="s">
        <v>280</v>
      </c>
      <c r="G1969" s="9" t="s">
        <v>280</v>
      </c>
      <c r="H1969" s="9" t="s">
        <v>280</v>
      </c>
      <c r="I1969" s="9">
        <v>0</v>
      </c>
      <c r="J1969" s="9" t="s">
        <v>280</v>
      </c>
      <c r="K1969" s="9">
        <v>528.49999999999909</v>
      </c>
      <c r="M1969" s="67">
        <f t="shared" si="38"/>
        <v>528.49999999999909</v>
      </c>
    </row>
    <row r="1970" spans="1:13" ht="15">
      <c r="A1970" s="28" t="s">
        <v>923</v>
      </c>
      <c r="B1970" s="278" t="s">
        <v>2019</v>
      </c>
      <c r="C1970" s="3"/>
      <c r="D1970" s="3"/>
      <c r="E1970" s="9" t="s">
        <v>280</v>
      </c>
      <c r="F1970" s="9" t="s">
        <v>280</v>
      </c>
      <c r="G1970" s="9" t="s">
        <v>280</v>
      </c>
      <c r="H1970" s="9" t="s">
        <v>280</v>
      </c>
      <c r="I1970" s="9">
        <v>0</v>
      </c>
      <c r="J1970" s="9">
        <v>506</v>
      </c>
      <c r="K1970" s="9" t="s">
        <v>280</v>
      </c>
      <c r="M1970" s="67">
        <f t="shared" si="38"/>
        <v>506</v>
      </c>
    </row>
    <row r="1971" spans="1:13" ht="15">
      <c r="A1971" s="28" t="s">
        <v>924</v>
      </c>
      <c r="B1971" s="278" t="s">
        <v>2068</v>
      </c>
      <c r="C1971" s="3"/>
      <c r="D1971" s="3"/>
      <c r="E1971" s="9" t="s">
        <v>280</v>
      </c>
      <c r="F1971" s="9" t="s">
        <v>280</v>
      </c>
      <c r="G1971" s="9" t="s">
        <v>280</v>
      </c>
      <c r="H1971" s="9" t="s">
        <v>280</v>
      </c>
      <c r="I1971" s="9">
        <v>0</v>
      </c>
      <c r="J1971" s="9" t="s">
        <v>280</v>
      </c>
      <c r="K1971" s="9">
        <v>482.49999999999909</v>
      </c>
      <c r="M1971" s="67">
        <f t="shared" si="38"/>
        <v>482.49999999999909</v>
      </c>
    </row>
    <row r="1972" spans="1:13" ht="15">
      <c r="A1972" s="28" t="s">
        <v>925</v>
      </c>
      <c r="B1972" s="63" t="s">
        <v>770</v>
      </c>
      <c r="E1972" s="9" t="s">
        <v>280</v>
      </c>
      <c r="F1972" s="9" t="s">
        <v>280</v>
      </c>
      <c r="G1972" s="9" t="s">
        <v>280</v>
      </c>
      <c r="H1972" s="9">
        <v>482.050000000002</v>
      </c>
      <c r="I1972" s="9">
        <v>0</v>
      </c>
      <c r="J1972" s="9" t="s">
        <v>280</v>
      </c>
      <c r="K1972" s="9" t="s">
        <v>280</v>
      </c>
      <c r="L1972" s="69"/>
      <c r="M1972" s="67">
        <f t="shared" si="38"/>
        <v>482.050000000002</v>
      </c>
    </row>
    <row r="1973" spans="1:13" ht="15">
      <c r="A1973" s="28" t="s">
        <v>926</v>
      </c>
      <c r="B1973" s="278" t="s">
        <v>2067</v>
      </c>
      <c r="C1973" s="3"/>
      <c r="D1973" s="3"/>
      <c r="E1973" s="9" t="s">
        <v>280</v>
      </c>
      <c r="F1973" s="9" t="s">
        <v>280</v>
      </c>
      <c r="G1973" s="9" t="s">
        <v>280</v>
      </c>
      <c r="H1973" s="9" t="s">
        <v>280</v>
      </c>
      <c r="I1973" s="9">
        <v>0</v>
      </c>
      <c r="J1973" s="9" t="s">
        <v>280</v>
      </c>
      <c r="K1973" s="9">
        <v>430.09999999999945</v>
      </c>
      <c r="M1973" s="67">
        <f t="shared" si="38"/>
        <v>430.09999999999945</v>
      </c>
    </row>
    <row r="1974" spans="1:13" ht="15">
      <c r="A1974" s="28" t="s">
        <v>927</v>
      </c>
      <c r="B1974" s="63" t="s">
        <v>158</v>
      </c>
      <c r="E1974" s="9" t="s">
        <v>280</v>
      </c>
      <c r="F1974" s="9" t="s">
        <v>280</v>
      </c>
      <c r="G1974" s="9">
        <v>214.9</v>
      </c>
      <c r="H1974" s="9">
        <v>178.39999999999964</v>
      </c>
      <c r="I1974" s="9">
        <v>0</v>
      </c>
      <c r="J1974" s="9" t="s">
        <v>280</v>
      </c>
      <c r="K1974" s="9" t="s">
        <v>280</v>
      </c>
      <c r="L1974" s="69"/>
      <c r="M1974" s="67">
        <f t="shared" si="38"/>
        <v>393.29999999999961</v>
      </c>
    </row>
    <row r="1975" spans="1:13" ht="15">
      <c r="A1975" s="28" t="s">
        <v>928</v>
      </c>
      <c r="B1975" s="63" t="s">
        <v>164</v>
      </c>
      <c r="E1975" s="9" t="s">
        <v>280</v>
      </c>
      <c r="F1975" s="9" t="s">
        <v>280</v>
      </c>
      <c r="G1975" s="9">
        <v>391.9</v>
      </c>
      <c r="H1975" s="9" t="s">
        <v>280</v>
      </c>
      <c r="I1975" s="9">
        <v>0</v>
      </c>
      <c r="J1975" s="9" t="s">
        <v>280</v>
      </c>
      <c r="K1975" s="9" t="s">
        <v>280</v>
      </c>
      <c r="L1975" s="69"/>
      <c r="M1975" s="67">
        <f t="shared" si="38"/>
        <v>391.9</v>
      </c>
    </row>
    <row r="1976" spans="1:13" ht="15">
      <c r="A1976" s="28" t="s">
        <v>929</v>
      </c>
      <c r="B1976" s="63" t="s">
        <v>785</v>
      </c>
      <c r="E1976" s="9" t="s">
        <v>280</v>
      </c>
      <c r="F1976" s="9" t="s">
        <v>280</v>
      </c>
      <c r="G1976" s="9" t="s">
        <v>280</v>
      </c>
      <c r="H1976" s="9">
        <v>389.10000000000036</v>
      </c>
      <c r="I1976" s="9">
        <v>0</v>
      </c>
      <c r="J1976" s="9" t="s">
        <v>280</v>
      </c>
      <c r="K1976" s="9" t="s">
        <v>280</v>
      </c>
      <c r="L1976" s="69"/>
      <c r="M1976" s="67">
        <f t="shared" si="38"/>
        <v>389.10000000000036</v>
      </c>
    </row>
    <row r="1977" spans="1:13" ht="15">
      <c r="A1977" s="28" t="s">
        <v>930</v>
      </c>
      <c r="B1977" s="278" t="s">
        <v>2041</v>
      </c>
      <c r="C1977" s="3"/>
      <c r="D1977" s="3"/>
      <c r="E1977" s="9" t="s">
        <v>280</v>
      </c>
      <c r="F1977" s="9" t="s">
        <v>280</v>
      </c>
      <c r="G1977" s="9" t="s">
        <v>280</v>
      </c>
      <c r="H1977" s="9" t="s">
        <v>280</v>
      </c>
      <c r="I1977" s="9">
        <v>0</v>
      </c>
      <c r="J1977" s="9" t="s">
        <v>280</v>
      </c>
      <c r="K1977" s="9">
        <v>381.30000000000018</v>
      </c>
      <c r="M1977" s="67">
        <f t="shared" si="38"/>
        <v>381.30000000000018</v>
      </c>
    </row>
    <row r="1978" spans="1:13" ht="15">
      <c r="A1978" s="28" t="s">
        <v>931</v>
      </c>
      <c r="B1978" s="63" t="s">
        <v>179</v>
      </c>
      <c r="E1978" s="9">
        <v>238.5</v>
      </c>
      <c r="F1978" s="9" t="s">
        <v>280</v>
      </c>
      <c r="G1978" s="9" t="s">
        <v>280</v>
      </c>
      <c r="H1978" s="9" t="s">
        <v>280</v>
      </c>
      <c r="I1978" s="9">
        <v>0</v>
      </c>
      <c r="J1978" s="9" t="s">
        <v>280</v>
      </c>
      <c r="K1978" s="9" t="s">
        <v>280</v>
      </c>
      <c r="L1978" s="69"/>
      <c r="M1978" s="67">
        <f t="shared" si="38"/>
        <v>238.5</v>
      </c>
    </row>
    <row r="1979" spans="1:13" ht="15">
      <c r="A1979" s="28" t="s">
        <v>932</v>
      </c>
      <c r="B1979" s="63" t="s">
        <v>775</v>
      </c>
      <c r="E1979" s="9" t="s">
        <v>280</v>
      </c>
      <c r="F1979" s="9" t="s">
        <v>280</v>
      </c>
      <c r="G1979" s="9" t="s">
        <v>280</v>
      </c>
      <c r="H1979" s="9">
        <v>112.29999999999927</v>
      </c>
      <c r="I1979" s="9">
        <v>0</v>
      </c>
      <c r="J1979" s="9" t="s">
        <v>280</v>
      </c>
      <c r="K1979" s="9" t="s">
        <v>280</v>
      </c>
      <c r="L1979" s="69"/>
      <c r="M1979" s="67">
        <f t="shared" si="38"/>
        <v>112.29999999999927</v>
      </c>
    </row>
    <row r="1980" spans="1:13" ht="15">
      <c r="A1980" s="28" t="s">
        <v>933</v>
      </c>
      <c r="B1980" s="63" t="s">
        <v>745</v>
      </c>
      <c r="E1980" s="9" t="s">
        <v>280</v>
      </c>
      <c r="F1980" s="9" t="s">
        <v>280</v>
      </c>
      <c r="G1980" s="9" t="s">
        <v>280</v>
      </c>
      <c r="H1980" s="9">
        <v>105.09999999999764</v>
      </c>
      <c r="I1980" s="9">
        <v>0</v>
      </c>
      <c r="J1980" s="9" t="s">
        <v>280</v>
      </c>
      <c r="K1980" s="9" t="s">
        <v>280</v>
      </c>
      <c r="L1980" s="69"/>
      <c r="M1980" s="67">
        <f t="shared" si="38"/>
        <v>105.09999999999764</v>
      </c>
    </row>
    <row r="1981" spans="1:13" ht="15">
      <c r="A1981" s="28" t="s">
        <v>934</v>
      </c>
      <c r="B1981" s="225" t="s">
        <v>1646</v>
      </c>
      <c r="C1981" s="3"/>
      <c r="D1981" s="3"/>
      <c r="E1981" s="9" t="s">
        <v>280</v>
      </c>
      <c r="F1981" s="9" t="s">
        <v>280</v>
      </c>
      <c r="G1981" s="9" t="s">
        <v>280</v>
      </c>
      <c r="H1981" s="9" t="s">
        <v>280</v>
      </c>
      <c r="I1981" s="9">
        <v>0</v>
      </c>
      <c r="J1981" s="9" t="s">
        <v>280</v>
      </c>
      <c r="K1981" s="9" t="s">
        <v>280</v>
      </c>
      <c r="L1981" s="69"/>
      <c r="M1981" s="67">
        <f t="shared" si="38"/>
        <v>0</v>
      </c>
    </row>
    <row r="1982" spans="1:13" ht="15">
      <c r="A1982" s="28" t="s">
        <v>935</v>
      </c>
      <c r="B1982" s="229" t="s">
        <v>1656</v>
      </c>
      <c r="C1982" s="3"/>
      <c r="D1982" s="3"/>
      <c r="E1982" s="9" t="s">
        <v>280</v>
      </c>
      <c r="F1982" s="9" t="s">
        <v>280</v>
      </c>
      <c r="G1982" s="9" t="s">
        <v>280</v>
      </c>
      <c r="H1982" s="9" t="s">
        <v>280</v>
      </c>
      <c r="I1982" s="9">
        <v>0</v>
      </c>
      <c r="J1982" s="9" t="s">
        <v>280</v>
      </c>
      <c r="K1982" s="9" t="s">
        <v>280</v>
      </c>
      <c r="L1982" s="69"/>
      <c r="M1982" s="67">
        <f t="shared" si="38"/>
        <v>0</v>
      </c>
    </row>
    <row r="1983" spans="1:13" ht="15">
      <c r="A1983" s="28" t="s">
        <v>936</v>
      </c>
      <c r="B1983" s="229" t="s">
        <v>1655</v>
      </c>
      <c r="C1983" s="3"/>
      <c r="D1983" s="3"/>
      <c r="E1983" s="9" t="s">
        <v>280</v>
      </c>
      <c r="F1983" s="9" t="s">
        <v>280</v>
      </c>
      <c r="G1983" s="9" t="s">
        <v>280</v>
      </c>
      <c r="H1983" s="9" t="s">
        <v>280</v>
      </c>
      <c r="I1983" s="9">
        <v>0</v>
      </c>
      <c r="J1983" s="9" t="s">
        <v>280</v>
      </c>
      <c r="K1983" s="9" t="s">
        <v>280</v>
      </c>
      <c r="L1983" s="69"/>
      <c r="M1983" s="67">
        <f t="shared" si="38"/>
        <v>0</v>
      </c>
    </row>
    <row r="1984" spans="1:13" ht="15">
      <c r="A1984" s="28" t="s">
        <v>937</v>
      </c>
      <c r="B1984" s="229" t="s">
        <v>1653</v>
      </c>
      <c r="C1984" s="3"/>
      <c r="D1984" s="3"/>
      <c r="E1984" s="9" t="s">
        <v>280</v>
      </c>
      <c r="F1984" s="9" t="s">
        <v>280</v>
      </c>
      <c r="G1984" s="9" t="s">
        <v>280</v>
      </c>
      <c r="H1984" s="9" t="s">
        <v>280</v>
      </c>
      <c r="I1984" s="9">
        <v>0</v>
      </c>
      <c r="J1984" s="9" t="s">
        <v>280</v>
      </c>
      <c r="K1984" s="9" t="s">
        <v>280</v>
      </c>
      <c r="L1984" s="69"/>
      <c r="M1984" s="67">
        <f t="shared" si="38"/>
        <v>0</v>
      </c>
    </row>
    <row r="1985" spans="1:13" ht="15">
      <c r="A1985" s="28" t="s">
        <v>938</v>
      </c>
      <c r="B1985" s="229" t="s">
        <v>1681</v>
      </c>
      <c r="C1985" s="3"/>
      <c r="D1985" s="3"/>
      <c r="E1985" s="9" t="s">
        <v>280</v>
      </c>
      <c r="F1985" s="9" t="s">
        <v>280</v>
      </c>
      <c r="G1985" s="9" t="s">
        <v>280</v>
      </c>
      <c r="H1985" s="9" t="s">
        <v>280</v>
      </c>
      <c r="I1985" s="9">
        <v>0</v>
      </c>
      <c r="J1985" s="9" t="s">
        <v>280</v>
      </c>
      <c r="K1985" s="9" t="s">
        <v>280</v>
      </c>
      <c r="L1985" s="69"/>
      <c r="M1985" s="67">
        <f t="shared" si="38"/>
        <v>0</v>
      </c>
    </row>
    <row r="1986" spans="1:13" ht="15">
      <c r="A1986" s="28" t="s">
        <v>2517</v>
      </c>
      <c r="B1986" s="229" t="s">
        <v>1663</v>
      </c>
      <c r="C1986" s="3"/>
      <c r="D1986" s="3"/>
      <c r="E1986" s="9" t="s">
        <v>280</v>
      </c>
      <c r="F1986" s="9" t="s">
        <v>280</v>
      </c>
      <c r="G1986" s="9" t="s">
        <v>280</v>
      </c>
      <c r="H1986" s="9" t="s">
        <v>280</v>
      </c>
      <c r="I1986" s="9">
        <v>0</v>
      </c>
      <c r="J1986" s="9" t="s">
        <v>280</v>
      </c>
      <c r="K1986" s="9" t="s">
        <v>280</v>
      </c>
      <c r="M1986" s="67">
        <f t="shared" si="38"/>
        <v>0</v>
      </c>
    </row>
    <row r="1987" spans="1:13" ht="15">
      <c r="A1987" s="28" t="s">
        <v>3346</v>
      </c>
      <c r="B1987" s="63" t="s">
        <v>3408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3347</v>
      </c>
      <c r="B1988" s="63" t="s">
        <v>3402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3348</v>
      </c>
      <c r="B1989" s="63" t="s">
        <v>3401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3349</v>
      </c>
      <c r="B1990" s="63" t="s">
        <v>3417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3350</v>
      </c>
      <c r="B1991" s="63" t="s">
        <v>3416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3351</v>
      </c>
      <c r="B1992" s="63" t="s">
        <v>3404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3352</v>
      </c>
      <c r="B1993" s="63" t="s">
        <v>3398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3353</v>
      </c>
      <c r="B1994" s="63" t="s">
        <v>3429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3354</v>
      </c>
      <c r="B1995" s="278" t="s">
        <v>3397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3355</v>
      </c>
      <c r="B1996" s="63" t="s">
        <v>3413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3356</v>
      </c>
      <c r="B1997" s="63" t="s">
        <v>3410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3357</v>
      </c>
      <c r="B1998" s="63" t="s">
        <v>3425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3358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3359</v>
      </c>
      <c r="B2000" s="63" t="s">
        <v>3426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3360</v>
      </c>
      <c r="B2001" s="63" t="s">
        <v>3405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3361</v>
      </c>
      <c r="B2002" s="63" t="s">
        <v>3399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3362</v>
      </c>
      <c r="B2003" s="63" t="s">
        <v>3406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3363</v>
      </c>
      <c r="B2004" s="63" t="s">
        <v>3403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3364</v>
      </c>
      <c r="B2005" s="63" t="s">
        <v>3414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3365</v>
      </c>
      <c r="B2006" s="63" t="s">
        <v>3409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3366</v>
      </c>
      <c r="B2007" s="278" t="s">
        <v>3396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3367</v>
      </c>
      <c r="B2008" s="63" t="s">
        <v>3411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3368</v>
      </c>
      <c r="B2009" s="63" t="s">
        <v>3430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3369</v>
      </c>
      <c r="B2010" s="63" t="s">
        <v>3400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4163</v>
      </c>
      <c r="B2011" s="63" t="s">
        <v>3407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4164</v>
      </c>
      <c r="B2012" s="63" t="s">
        <v>3428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4165</v>
      </c>
      <c r="B2013" s="63" t="s">
        <v>3412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194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69"/>
      <c r="M2020" s="67">
        <f t="shared" ref="M2020:M2051" si="39">SUM(E2020:K2020)</f>
        <v>1837.1499999999908</v>
      </c>
      <c r="O2020" t="s">
        <v>326</v>
      </c>
      <c r="R2020" s="21" t="s">
        <v>1781</v>
      </c>
      <c r="S2020" s="278"/>
      <c r="T2020" s="63"/>
      <c r="U2020" s="349"/>
      <c r="V2020" s="63"/>
      <c r="W2020" s="63"/>
    </row>
    <row r="2021" spans="1:23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39"/>
        <v>1836.7499999999918</v>
      </c>
      <c r="O2021" t="s">
        <v>315</v>
      </c>
      <c r="R2021" t="s">
        <v>365</v>
      </c>
      <c r="S2021" s="225"/>
      <c r="T2021" s="63"/>
      <c r="U2021" s="349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3">
        <v>427</v>
      </c>
      <c r="G2022" s="217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39"/>
        <v>1475.5000000000002</v>
      </c>
      <c r="O2022" t="s">
        <v>298</v>
      </c>
      <c r="S2022" s="63"/>
      <c r="T2022" s="63"/>
      <c r="U2022" s="350"/>
      <c r="V2022" s="63"/>
      <c r="W2022" s="63"/>
    </row>
    <row r="2023" spans="1:23" ht="15">
      <c r="A2023" s="28" t="s">
        <v>5</v>
      </c>
      <c r="B2023" s="63" t="s">
        <v>21</v>
      </c>
      <c r="E2023" s="212">
        <v>288.8</v>
      </c>
      <c r="F2023" s="217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39"/>
        <v>1440.599999999989</v>
      </c>
      <c r="O2023" t="s">
        <v>341</v>
      </c>
      <c r="S2023" s="278"/>
      <c r="T2023" s="63"/>
      <c r="U2023" s="349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7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39"/>
        <v>1381.2999999999956</v>
      </c>
      <c r="O2024" t="s">
        <v>285</v>
      </c>
      <c r="S2024" s="225"/>
      <c r="T2024" s="63"/>
      <c r="U2024" s="349"/>
      <c r="V2024" s="63"/>
      <c r="W2024" s="63"/>
    </row>
    <row r="2025" spans="1:23" ht="15">
      <c r="A2025" s="28" t="s">
        <v>8</v>
      </c>
      <c r="B2025" s="63" t="s">
        <v>143</v>
      </c>
      <c r="E2025" s="9" t="s">
        <v>280</v>
      </c>
      <c r="F2025" s="212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39"/>
        <v>1370.4499999999996</v>
      </c>
      <c r="O2025" t="s">
        <v>302</v>
      </c>
      <c r="S2025" s="225"/>
      <c r="T2025" s="63"/>
      <c r="U2025" s="349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7">
        <v>483.5</v>
      </c>
      <c r="H2026" s="9">
        <v>102.69999999999982</v>
      </c>
      <c r="I2026" s="9">
        <v>0</v>
      </c>
      <c r="J2026" s="212">
        <v>492</v>
      </c>
      <c r="K2026" s="9">
        <v>130.00000000000091</v>
      </c>
      <c r="L2026" s="69"/>
      <c r="M2026" s="67">
        <f t="shared" si="39"/>
        <v>1348.6500000000008</v>
      </c>
      <c r="O2026" t="s">
        <v>309</v>
      </c>
      <c r="S2026" s="278"/>
      <c r="T2026" s="63"/>
      <c r="U2026" s="349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280</v>
      </c>
      <c r="F2027" s="217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39"/>
        <v>1341.7500000000005</v>
      </c>
      <c r="O2027" t="s">
        <v>285</v>
      </c>
      <c r="S2027" s="278"/>
      <c r="T2027" s="63"/>
      <c r="U2027" s="349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7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280</v>
      </c>
      <c r="L2028" s="69"/>
      <c r="M2028" s="67">
        <f t="shared" si="39"/>
        <v>1307.1500000000001</v>
      </c>
      <c r="O2028" t="s">
        <v>299</v>
      </c>
      <c r="S2028" s="278"/>
      <c r="T2028" s="63"/>
      <c r="U2028" s="349"/>
      <c r="V2028" s="63"/>
      <c r="W2028" s="63"/>
    </row>
    <row r="2029" spans="1:23" ht="15">
      <c r="A2029" s="28" t="s">
        <v>16</v>
      </c>
      <c r="B2029" s="63" t="s">
        <v>29</v>
      </c>
      <c r="E2029" s="217">
        <v>246.6</v>
      </c>
      <c r="F2029" s="9">
        <v>197.5</v>
      </c>
      <c r="G2029" s="9">
        <v>269.10000000000002</v>
      </c>
      <c r="H2029" s="9" t="s">
        <v>280</v>
      </c>
      <c r="I2029" s="9">
        <v>0</v>
      </c>
      <c r="J2029" s="214">
        <v>587.69999999999709</v>
      </c>
      <c r="K2029" s="9" t="s">
        <v>280</v>
      </c>
      <c r="L2029" s="69"/>
      <c r="M2029" s="67">
        <f t="shared" si="39"/>
        <v>1300.8999999999971</v>
      </c>
      <c r="O2029" t="s">
        <v>297</v>
      </c>
      <c r="R2029" s="21" t="s">
        <v>1781</v>
      </c>
      <c r="S2029" s="225"/>
      <c r="T2029" s="63"/>
      <c r="U2029" s="350"/>
      <c r="V2029" s="63"/>
      <c r="W2029" s="63"/>
    </row>
    <row r="2030" spans="1:23" ht="15">
      <c r="A2030" s="28" t="s">
        <v>18</v>
      </c>
      <c r="B2030" s="63" t="s">
        <v>797</v>
      </c>
      <c r="E2030" s="9" t="s">
        <v>280</v>
      </c>
      <c r="F2030" s="9" t="s">
        <v>280</v>
      </c>
      <c r="G2030" s="9" t="s">
        <v>280</v>
      </c>
      <c r="H2030" s="213">
        <v>382.39999999999782</v>
      </c>
      <c r="I2030" s="9">
        <v>0</v>
      </c>
      <c r="J2030" s="217">
        <v>443.29999999999927</v>
      </c>
      <c r="K2030" s="217">
        <v>455.99999999999818</v>
      </c>
      <c r="L2030" s="69"/>
      <c r="M2030" s="67">
        <f t="shared" si="39"/>
        <v>1281.6999999999953</v>
      </c>
      <c r="O2030" t="s">
        <v>2663</v>
      </c>
      <c r="S2030" s="63"/>
      <c r="T2030" s="63"/>
      <c r="U2030" s="349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280</v>
      </c>
      <c r="F2031" s="9">
        <v>125.4</v>
      </c>
      <c r="G2031" s="213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39"/>
        <v>1277.6999999999962</v>
      </c>
      <c r="O2031" t="s">
        <v>284</v>
      </c>
      <c r="S2031" s="278"/>
      <c r="T2031" s="63"/>
      <c r="U2031" s="349"/>
      <c r="V2031" s="63"/>
      <c r="W2031" s="63"/>
    </row>
    <row r="2032" spans="1:23" ht="15">
      <c r="A2032" s="28" t="s">
        <v>22</v>
      </c>
      <c r="B2032" s="63" t="s">
        <v>31</v>
      </c>
      <c r="E2032" s="217">
        <v>193.9</v>
      </c>
      <c r="F2032" s="9">
        <v>221.5</v>
      </c>
      <c r="G2032" s="217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39"/>
        <v>1273.2000000000003</v>
      </c>
      <c r="O2032" t="s">
        <v>336</v>
      </c>
      <c r="S2032" s="63"/>
      <c r="T2032" s="63"/>
      <c r="U2032" s="349"/>
      <c r="V2032" s="63"/>
      <c r="W2032" s="63"/>
    </row>
    <row r="2033" spans="1:23" ht="15">
      <c r="A2033" s="28" t="s">
        <v>24</v>
      </c>
      <c r="B2033" s="63" t="s">
        <v>33</v>
      </c>
      <c r="E2033" s="217">
        <v>209.7</v>
      </c>
      <c r="F2033" s="217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39"/>
        <v>1247.8000000000006</v>
      </c>
      <c r="O2033" t="s">
        <v>343</v>
      </c>
      <c r="S2033" s="278"/>
      <c r="T2033" s="63"/>
      <c r="U2033" s="350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281</v>
      </c>
      <c r="G2034" s="214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39"/>
        <v>1236.1999999999969</v>
      </c>
      <c r="O2034" t="s">
        <v>283</v>
      </c>
      <c r="R2034" t="s">
        <v>1781</v>
      </c>
      <c r="S2034" s="63"/>
      <c r="T2034" s="63"/>
      <c r="U2034" s="349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280</v>
      </c>
      <c r="F2035" s="9" t="s">
        <v>280</v>
      </c>
      <c r="G2035" s="212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39"/>
        <v>1232.7999999999961</v>
      </c>
      <c r="O2035" t="s">
        <v>302</v>
      </c>
      <c r="S2035" s="278"/>
      <c r="T2035" s="63"/>
      <c r="U2035" s="350"/>
      <c r="V2035" s="63"/>
      <c r="W2035" s="63"/>
    </row>
    <row r="2036" spans="1:23" ht="15">
      <c r="A2036" s="28" t="s">
        <v>30</v>
      </c>
      <c r="B2036" s="63" t="s">
        <v>1</v>
      </c>
      <c r="E2036" s="217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39"/>
        <v>1208.1000000000108</v>
      </c>
      <c r="O2036" t="s">
        <v>289</v>
      </c>
      <c r="S2036" s="63"/>
      <c r="T2036" s="63"/>
      <c r="U2036" s="349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280</v>
      </c>
      <c r="F2037" s="9" t="s">
        <v>280</v>
      </c>
      <c r="G2037" s="217">
        <v>435.85</v>
      </c>
      <c r="H2037" s="217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39"/>
        <v>1203.2500000000032</v>
      </c>
      <c r="O2037" t="s">
        <v>318</v>
      </c>
      <c r="S2037" s="278"/>
      <c r="T2037" s="63"/>
      <c r="U2037" s="349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280</v>
      </c>
      <c r="F2038" s="9" t="s">
        <v>280</v>
      </c>
      <c r="G2038" s="9">
        <v>394.6</v>
      </c>
      <c r="H2038" s="217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39"/>
        <v>1192.0999999999963</v>
      </c>
      <c r="O2038" t="s">
        <v>295</v>
      </c>
      <c r="S2038" s="278"/>
      <c r="T2038" s="63"/>
      <c r="U2038" s="349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7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39"/>
        <v>1180.3999999999905</v>
      </c>
      <c r="O2039" t="s">
        <v>290</v>
      </c>
      <c r="S2039" s="278"/>
      <c r="T2039" s="63"/>
      <c r="U2039" s="350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280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39"/>
        <v>1171.8999999999999</v>
      </c>
      <c r="S2040" s="225"/>
      <c r="T2040" s="63"/>
      <c r="U2040" s="349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7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39"/>
        <v>1168.6500000000069</v>
      </c>
      <c r="O2041" t="s">
        <v>289</v>
      </c>
      <c r="S2041" s="63"/>
      <c r="T2041" s="63"/>
      <c r="U2041" s="350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7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39"/>
        <v>1083.949999999993</v>
      </c>
      <c r="O2042" t="s">
        <v>294</v>
      </c>
      <c r="S2042" s="278"/>
      <c r="T2042" s="63"/>
      <c r="U2042" s="349"/>
      <c r="V2042" s="63"/>
      <c r="W2042" s="63"/>
    </row>
    <row r="2043" spans="1:23" ht="15">
      <c r="A2043" s="28" t="s">
        <v>147</v>
      </c>
      <c r="B2043" s="63" t="s">
        <v>789</v>
      </c>
      <c r="E2043" s="9" t="s">
        <v>280</v>
      </c>
      <c r="F2043" s="9" t="s">
        <v>280</v>
      </c>
      <c r="G2043" s="9" t="s">
        <v>280</v>
      </c>
      <c r="H2043" s="9">
        <v>171.39999999999964</v>
      </c>
      <c r="I2043" s="9">
        <v>0</v>
      </c>
      <c r="J2043" s="9">
        <v>313</v>
      </c>
      <c r="K2043" s="213">
        <v>532</v>
      </c>
      <c r="L2043" s="69"/>
      <c r="M2043" s="67">
        <f t="shared" si="39"/>
        <v>1016.3999999999996</v>
      </c>
      <c r="O2043" t="s">
        <v>284</v>
      </c>
      <c r="S2043" s="63"/>
      <c r="T2043" s="63"/>
      <c r="U2043" s="349"/>
      <c r="V2043" s="63"/>
      <c r="W2043" s="63"/>
    </row>
    <row r="2044" spans="1:23" ht="15">
      <c r="A2044" s="28" t="s">
        <v>151</v>
      </c>
      <c r="B2044" s="63" t="s">
        <v>39</v>
      </c>
      <c r="E2044" s="217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39"/>
        <v>1001.5000000000048</v>
      </c>
      <c r="O2044" t="s">
        <v>290</v>
      </c>
      <c r="S2044" s="278"/>
      <c r="T2044" s="63"/>
      <c r="U2044" s="349"/>
      <c r="V2044" s="63"/>
      <c r="W2044" s="63"/>
    </row>
    <row r="2045" spans="1:23" ht="15">
      <c r="A2045" s="28" t="s">
        <v>157</v>
      </c>
      <c r="B2045" s="63" t="s">
        <v>783</v>
      </c>
      <c r="E2045" s="9" t="s">
        <v>280</v>
      </c>
      <c r="F2045" s="9" t="s">
        <v>280</v>
      </c>
      <c r="G2045" s="9" t="s">
        <v>280</v>
      </c>
      <c r="H2045" s="217">
        <v>344.90000000000055</v>
      </c>
      <c r="I2045" s="9">
        <v>0</v>
      </c>
      <c r="J2045" s="9">
        <v>209.39999999999782</v>
      </c>
      <c r="K2045" s="217">
        <v>436.79999999999836</v>
      </c>
      <c r="L2045" s="69"/>
      <c r="M2045" s="67">
        <f t="shared" si="39"/>
        <v>991.09999999999673</v>
      </c>
      <c r="O2045" t="s">
        <v>318</v>
      </c>
      <c r="S2045" s="63"/>
      <c r="T2045" s="63"/>
      <c r="U2045" s="349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280</v>
      </c>
      <c r="F2046" s="9" t="s">
        <v>280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39"/>
        <v>974.89999999998236</v>
      </c>
      <c r="O2046" t="s">
        <v>299</v>
      </c>
      <c r="S2046" s="278"/>
      <c r="T2046" s="63"/>
      <c r="U2046" s="349"/>
      <c r="V2046" s="63"/>
      <c r="W2046" s="63"/>
    </row>
    <row r="2047" spans="1:23" ht="15">
      <c r="A2047" s="28" t="s">
        <v>160</v>
      </c>
      <c r="B2047" s="63" t="s">
        <v>19</v>
      </c>
      <c r="E2047" s="213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280</v>
      </c>
      <c r="L2047" s="69"/>
      <c r="M2047" s="67">
        <f t="shared" si="39"/>
        <v>968.79999999999654</v>
      </c>
      <c r="O2047" t="s">
        <v>284</v>
      </c>
      <c r="S2047" s="278"/>
      <c r="T2047" s="63"/>
      <c r="U2047" s="349"/>
      <c r="V2047" s="63"/>
      <c r="W2047" s="63"/>
    </row>
    <row r="2048" spans="1:23" ht="15">
      <c r="A2048" s="28" t="s">
        <v>161</v>
      </c>
      <c r="B2048" s="28" t="s">
        <v>735</v>
      </c>
      <c r="E2048" s="9" t="s">
        <v>280</v>
      </c>
      <c r="F2048" s="9" t="s">
        <v>280</v>
      </c>
      <c r="G2048" s="9" t="s">
        <v>280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39"/>
        <v>947.100000000004</v>
      </c>
      <c r="S2048" s="278"/>
      <c r="T2048" s="63"/>
      <c r="U2048" s="349"/>
      <c r="V2048" s="63"/>
      <c r="W2048" s="63"/>
    </row>
    <row r="2049" spans="1:23" ht="15">
      <c r="A2049" s="28" t="s">
        <v>163</v>
      </c>
      <c r="B2049" s="63" t="s">
        <v>758</v>
      </c>
      <c r="E2049" s="9" t="s">
        <v>280</v>
      </c>
      <c r="F2049" s="9" t="s">
        <v>280</v>
      </c>
      <c r="G2049" s="9" t="s">
        <v>280</v>
      </c>
      <c r="H2049" s="9">
        <v>172.30000000000018</v>
      </c>
      <c r="I2049" s="9">
        <v>0</v>
      </c>
      <c r="J2049" s="217">
        <v>447.79999999999927</v>
      </c>
      <c r="K2049" s="9">
        <v>166.39999999999964</v>
      </c>
      <c r="L2049" s="69"/>
      <c r="M2049" s="67">
        <f t="shared" si="39"/>
        <v>786.49999999999909</v>
      </c>
      <c r="O2049" t="s">
        <v>285</v>
      </c>
      <c r="S2049" s="63"/>
      <c r="T2049" s="63"/>
      <c r="U2049" s="349"/>
      <c r="V2049" s="63"/>
      <c r="W2049" s="63"/>
    </row>
    <row r="2050" spans="1:23" ht="15">
      <c r="A2050" s="28" t="s">
        <v>276</v>
      </c>
      <c r="B2050" s="63" t="s">
        <v>791</v>
      </c>
      <c r="E2050" s="9" t="s">
        <v>280</v>
      </c>
      <c r="F2050" s="9" t="s">
        <v>280</v>
      </c>
      <c r="G2050" s="9" t="s">
        <v>280</v>
      </c>
      <c r="H2050" s="217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39"/>
        <v>769.44999999999254</v>
      </c>
      <c r="O2050" t="s">
        <v>289</v>
      </c>
      <c r="S2050" s="63"/>
      <c r="T2050" s="63"/>
      <c r="U2050" s="349"/>
      <c r="V2050" s="63"/>
      <c r="W2050" s="63"/>
    </row>
    <row r="2051" spans="1:23" ht="15">
      <c r="A2051" s="28" t="s">
        <v>277</v>
      </c>
      <c r="B2051" s="63" t="s">
        <v>739</v>
      </c>
      <c r="E2051" s="9" t="s">
        <v>280</v>
      </c>
      <c r="F2051" s="9" t="s">
        <v>280</v>
      </c>
      <c r="G2051" s="9" t="s">
        <v>280</v>
      </c>
      <c r="H2051" s="217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39"/>
        <v>763.24999999999363</v>
      </c>
      <c r="O2051" t="s">
        <v>290</v>
      </c>
      <c r="S2051" s="225"/>
      <c r="T2051" s="63"/>
      <c r="U2051" s="349"/>
      <c r="V2051" s="63"/>
      <c r="W2051" s="63"/>
    </row>
    <row r="2052" spans="1:23" ht="15">
      <c r="A2052" s="28" t="s">
        <v>278</v>
      </c>
      <c r="B2052" s="63" t="s">
        <v>747</v>
      </c>
      <c r="E2052" s="9" t="s">
        <v>280</v>
      </c>
      <c r="F2052" s="9" t="s">
        <v>280</v>
      </c>
      <c r="G2052" s="9" t="s">
        <v>280</v>
      </c>
      <c r="H2052" s="9">
        <v>107.25000000000182</v>
      </c>
      <c r="I2052" s="9">
        <v>0</v>
      </c>
      <c r="J2052" s="213">
        <v>460.90000000000873</v>
      </c>
      <c r="K2052" s="9">
        <v>194.99999999999727</v>
      </c>
      <c r="L2052" s="69"/>
      <c r="M2052" s="67">
        <f t="shared" ref="M2052:M2083" si="40">SUM(E2052:K2052)</f>
        <v>763.15000000000782</v>
      </c>
      <c r="O2052" t="s">
        <v>284</v>
      </c>
      <c r="S2052" s="63"/>
      <c r="T2052" s="63"/>
      <c r="U2052" s="349"/>
      <c r="V2052" s="63"/>
      <c r="W2052" s="63"/>
    </row>
    <row r="2053" spans="1:23" ht="15">
      <c r="A2053" s="28" t="s">
        <v>279</v>
      </c>
      <c r="B2053" s="63" t="s">
        <v>772</v>
      </c>
      <c r="E2053" s="9" t="s">
        <v>280</v>
      </c>
      <c r="F2053" s="9" t="s">
        <v>280</v>
      </c>
      <c r="G2053" s="9" t="s">
        <v>280</v>
      </c>
      <c r="H2053" s="9">
        <v>161.69999999999891</v>
      </c>
      <c r="I2053" s="9">
        <v>0</v>
      </c>
      <c r="J2053" s="9">
        <v>206.70000000000073</v>
      </c>
      <c r="K2053" s="217">
        <v>391</v>
      </c>
      <c r="L2053" s="69"/>
      <c r="M2053" s="67">
        <f t="shared" si="40"/>
        <v>759.39999999999964</v>
      </c>
      <c r="O2053" t="s">
        <v>289</v>
      </c>
      <c r="S2053" s="278"/>
      <c r="T2053" s="63"/>
      <c r="U2053" s="349"/>
      <c r="V2053" s="63"/>
      <c r="W2053" s="63"/>
    </row>
    <row r="2054" spans="1:23" ht="15">
      <c r="A2054" s="28" t="s">
        <v>736</v>
      </c>
      <c r="B2054" s="278" t="s">
        <v>2022</v>
      </c>
      <c r="C2054" s="3"/>
      <c r="D2054" s="3"/>
      <c r="E2054" s="9" t="s">
        <v>280</v>
      </c>
      <c r="F2054" s="9" t="s">
        <v>280</v>
      </c>
      <c r="G2054" s="9" t="s">
        <v>280</v>
      </c>
      <c r="H2054" s="9" t="s">
        <v>280</v>
      </c>
      <c r="I2054" s="9">
        <v>0</v>
      </c>
      <c r="J2054" s="9">
        <v>164.00000000000364</v>
      </c>
      <c r="K2054" s="212">
        <v>584.89999999999964</v>
      </c>
      <c r="L2054" s="69"/>
      <c r="M2054" s="67">
        <f t="shared" si="40"/>
        <v>748.90000000000327</v>
      </c>
      <c r="O2054" t="s">
        <v>302</v>
      </c>
      <c r="S2054" s="63"/>
      <c r="T2054" s="63"/>
      <c r="U2054" s="349"/>
      <c r="V2054" s="63"/>
      <c r="W2054" s="63"/>
    </row>
    <row r="2055" spans="1:23" ht="15">
      <c r="A2055" s="28" t="s">
        <v>737</v>
      </c>
      <c r="B2055" s="63" t="s">
        <v>763</v>
      </c>
      <c r="E2055" s="9" t="s">
        <v>280</v>
      </c>
      <c r="F2055" s="9" t="s">
        <v>280</v>
      </c>
      <c r="G2055" s="9" t="s">
        <v>280</v>
      </c>
      <c r="H2055" s="9">
        <v>242.50000000000273</v>
      </c>
      <c r="I2055" s="9">
        <v>0</v>
      </c>
      <c r="J2055" s="217">
        <v>374.59999999999491</v>
      </c>
      <c r="K2055" s="9">
        <v>120</v>
      </c>
      <c r="L2055" s="69"/>
      <c r="M2055" s="67">
        <f t="shared" si="40"/>
        <v>737.09999999999764</v>
      </c>
      <c r="O2055" t="s">
        <v>295</v>
      </c>
      <c r="S2055" s="28"/>
      <c r="T2055" s="63"/>
      <c r="U2055" s="350"/>
      <c r="V2055" s="63"/>
      <c r="W2055" s="63"/>
    </row>
    <row r="2056" spans="1:23" ht="15">
      <c r="A2056" s="28" t="s">
        <v>738</v>
      </c>
      <c r="B2056" s="63" t="s">
        <v>154</v>
      </c>
      <c r="E2056" s="9" t="s">
        <v>280</v>
      </c>
      <c r="F2056" s="9" t="s">
        <v>280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40"/>
        <v>725.70000000000312</v>
      </c>
      <c r="S2056" s="63"/>
      <c r="T2056" s="63"/>
      <c r="U2056" s="349"/>
      <c r="V2056" s="63"/>
      <c r="W2056" s="63"/>
    </row>
    <row r="2057" spans="1:23" ht="15">
      <c r="A2057" s="28" t="s">
        <v>740</v>
      </c>
      <c r="B2057" s="63" t="s">
        <v>765</v>
      </c>
      <c r="E2057" s="9" t="s">
        <v>280</v>
      </c>
      <c r="F2057" s="9" t="s">
        <v>280</v>
      </c>
      <c r="G2057" s="9" t="s">
        <v>280</v>
      </c>
      <c r="H2057" s="217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40"/>
        <v>693.90000000000509</v>
      </c>
      <c r="O2057" t="s">
        <v>286</v>
      </c>
      <c r="S2057" s="278"/>
      <c r="T2057" s="63"/>
      <c r="U2057" s="350"/>
      <c r="V2057" s="63"/>
      <c r="W2057" s="63"/>
    </row>
    <row r="2058" spans="1:23" ht="15">
      <c r="A2058" s="28" t="s">
        <v>746</v>
      </c>
      <c r="B2058" s="225" t="s">
        <v>1667</v>
      </c>
      <c r="C2058" s="3"/>
      <c r="D2058" s="3"/>
      <c r="E2058" s="9" t="s">
        <v>280</v>
      </c>
      <c r="F2058" s="9" t="s">
        <v>280</v>
      </c>
      <c r="G2058" s="9" t="s">
        <v>280</v>
      </c>
      <c r="H2058" s="9" t="s">
        <v>280</v>
      </c>
      <c r="I2058" s="9">
        <v>0</v>
      </c>
      <c r="J2058" s="217">
        <v>406.99999999999636</v>
      </c>
      <c r="K2058" s="9">
        <v>273.5</v>
      </c>
      <c r="L2058" s="69"/>
      <c r="M2058" s="67">
        <f t="shared" si="40"/>
        <v>680.49999999999636</v>
      </c>
      <c r="O2058" t="s">
        <v>294</v>
      </c>
      <c r="S2058" s="278"/>
      <c r="T2058" s="63"/>
      <c r="U2058" s="350"/>
      <c r="V2058" s="63"/>
      <c r="W2058" s="63"/>
    </row>
    <row r="2059" spans="1:23" ht="15">
      <c r="A2059" s="28" t="s">
        <v>748</v>
      </c>
      <c r="B2059" s="63" t="s">
        <v>754</v>
      </c>
      <c r="E2059" s="9" t="s">
        <v>280</v>
      </c>
      <c r="F2059" s="9" t="s">
        <v>280</v>
      </c>
      <c r="G2059" s="9" t="s">
        <v>280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40"/>
        <v>672.79999999999382</v>
      </c>
      <c r="S2059" s="225"/>
      <c r="T2059" s="63"/>
      <c r="U2059" s="350"/>
      <c r="V2059" s="63"/>
      <c r="W2059" s="63"/>
    </row>
    <row r="2060" spans="1:23" ht="15">
      <c r="A2060" s="28" t="s">
        <v>751</v>
      </c>
      <c r="B2060" s="63" t="s">
        <v>784</v>
      </c>
      <c r="E2060" s="9" t="s">
        <v>280</v>
      </c>
      <c r="F2060" s="9" t="s">
        <v>280</v>
      </c>
      <c r="G2060" s="9" t="s">
        <v>280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40"/>
        <v>667.99999999999454</v>
      </c>
      <c r="S2060" s="63"/>
      <c r="T2060" s="63"/>
      <c r="U2060" s="350"/>
      <c r="V2060" s="63"/>
      <c r="W2060" s="63"/>
    </row>
    <row r="2061" spans="1:23" ht="15">
      <c r="A2061" s="28" t="s">
        <v>752</v>
      </c>
      <c r="B2061" s="278" t="s">
        <v>2024</v>
      </c>
      <c r="C2061" s="3"/>
      <c r="D2061" s="3"/>
      <c r="E2061" s="9" t="s">
        <v>280</v>
      </c>
      <c r="F2061" s="9" t="s">
        <v>280</v>
      </c>
      <c r="G2061" s="9" t="s">
        <v>280</v>
      </c>
      <c r="H2061" s="9" t="s">
        <v>280</v>
      </c>
      <c r="I2061" s="9">
        <v>0</v>
      </c>
      <c r="J2061" s="217">
        <v>432.39999999999782</v>
      </c>
      <c r="K2061" s="9">
        <v>223.99999999999909</v>
      </c>
      <c r="L2061" s="69"/>
      <c r="M2061" s="67">
        <f t="shared" si="40"/>
        <v>656.39999999999691</v>
      </c>
      <c r="O2061" t="s">
        <v>299</v>
      </c>
      <c r="S2061" s="63"/>
      <c r="T2061" s="63"/>
      <c r="U2061" s="349"/>
      <c r="V2061" s="63"/>
      <c r="W2061" s="63"/>
    </row>
    <row r="2062" spans="1:23" ht="15">
      <c r="A2062" s="28" t="s">
        <v>755</v>
      </c>
      <c r="B2062" s="63" t="s">
        <v>779</v>
      </c>
      <c r="E2062" s="9" t="s">
        <v>280</v>
      </c>
      <c r="F2062" s="9" t="s">
        <v>280</v>
      </c>
      <c r="G2062" s="9" t="s">
        <v>280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40"/>
        <v>644.24999999999181</v>
      </c>
      <c r="S2062" s="278"/>
      <c r="T2062" s="63"/>
      <c r="U2062" s="349"/>
      <c r="V2062" s="63"/>
      <c r="W2062" s="63"/>
    </row>
    <row r="2063" spans="1:23" ht="15">
      <c r="A2063" s="28" t="s">
        <v>757</v>
      </c>
      <c r="B2063" s="229" t="s">
        <v>1657</v>
      </c>
      <c r="C2063" s="3"/>
      <c r="D2063" s="3"/>
      <c r="E2063" s="9" t="s">
        <v>280</v>
      </c>
      <c r="F2063" s="9" t="s">
        <v>280</v>
      </c>
      <c r="G2063" s="9" t="s">
        <v>280</v>
      </c>
      <c r="H2063" s="9" t="s">
        <v>280</v>
      </c>
      <c r="I2063" s="9">
        <v>0</v>
      </c>
      <c r="J2063" s="217">
        <v>388.29999999999563</v>
      </c>
      <c r="K2063" s="9">
        <v>241.899999999996</v>
      </c>
      <c r="L2063" s="69"/>
      <c r="M2063" s="67">
        <f t="shared" si="40"/>
        <v>630.19999999999163</v>
      </c>
      <c r="O2063" t="s">
        <v>290</v>
      </c>
      <c r="S2063" s="278"/>
      <c r="T2063" s="63"/>
      <c r="U2063" s="350"/>
      <c r="V2063" s="63"/>
      <c r="W2063" s="63"/>
    </row>
    <row r="2064" spans="1:23" ht="15">
      <c r="A2064" s="28" t="s">
        <v>762</v>
      </c>
      <c r="B2064" s="63" t="s">
        <v>801</v>
      </c>
      <c r="E2064" s="9" t="s">
        <v>280</v>
      </c>
      <c r="F2064" s="9" t="s">
        <v>280</v>
      </c>
      <c r="G2064" s="9" t="s">
        <v>280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40"/>
        <v>606.74999999999181</v>
      </c>
      <c r="S2064" s="225"/>
      <c r="T2064" s="63"/>
      <c r="U2064" s="349"/>
      <c r="V2064" s="63"/>
      <c r="W2064" s="63"/>
    </row>
    <row r="2065" spans="1:23" ht="15">
      <c r="A2065" s="28" t="s">
        <v>766</v>
      </c>
      <c r="B2065" s="28" t="s">
        <v>734</v>
      </c>
      <c r="E2065" s="9" t="s">
        <v>280</v>
      </c>
      <c r="F2065" s="9" t="s">
        <v>280</v>
      </c>
      <c r="G2065" s="9" t="s">
        <v>280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40"/>
        <v>599.19999999999345</v>
      </c>
      <c r="S2065" s="225"/>
      <c r="T2065" s="63"/>
      <c r="U2065" s="349"/>
      <c r="V2065" s="63"/>
      <c r="W2065" s="63"/>
    </row>
    <row r="2066" spans="1:23" ht="15">
      <c r="A2066" s="28" t="s">
        <v>767</v>
      </c>
      <c r="B2066" s="278" t="s">
        <v>2018</v>
      </c>
      <c r="C2066" s="3"/>
      <c r="D2066" s="3"/>
      <c r="E2066" s="9" t="s">
        <v>280</v>
      </c>
      <c r="F2066" s="9" t="s">
        <v>280</v>
      </c>
      <c r="G2066" s="9" t="s">
        <v>280</v>
      </c>
      <c r="H2066" s="9" t="s">
        <v>280</v>
      </c>
      <c r="I2066" s="9">
        <v>0</v>
      </c>
      <c r="J2066" s="9">
        <v>219.79999999999563</v>
      </c>
      <c r="K2066" s="217">
        <v>379.10000000000036</v>
      </c>
      <c r="L2066" s="69"/>
      <c r="M2066" s="67">
        <f t="shared" si="40"/>
        <v>598.899999999996</v>
      </c>
      <c r="O2066" t="s">
        <v>290</v>
      </c>
      <c r="S2066" s="225"/>
      <c r="T2066" s="63"/>
      <c r="U2066" s="349"/>
      <c r="V2066" s="63"/>
      <c r="W2066" s="63"/>
    </row>
    <row r="2067" spans="1:23" ht="15">
      <c r="A2067" s="28" t="s">
        <v>768</v>
      </c>
      <c r="B2067" s="63" t="s">
        <v>756</v>
      </c>
      <c r="E2067" s="9" t="s">
        <v>280</v>
      </c>
      <c r="F2067" s="9" t="s">
        <v>280</v>
      </c>
      <c r="G2067" s="9" t="s">
        <v>280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40"/>
        <v>588.69999999999618</v>
      </c>
      <c r="S2067" s="278"/>
      <c r="T2067" s="63"/>
      <c r="U2067" s="350"/>
      <c r="V2067" s="63"/>
      <c r="W2067" s="63"/>
    </row>
    <row r="2068" spans="1:23" ht="15">
      <c r="A2068" s="28" t="s">
        <v>774</v>
      </c>
      <c r="B2068" s="63" t="s">
        <v>749</v>
      </c>
      <c r="E2068" s="9" t="s">
        <v>280</v>
      </c>
      <c r="F2068" s="9" t="s">
        <v>280</v>
      </c>
      <c r="G2068" s="9" t="s">
        <v>280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40"/>
        <v>580.45000000000346</v>
      </c>
      <c r="S2068" s="63"/>
      <c r="T2068" s="63"/>
      <c r="U2068" s="349"/>
      <c r="V2068" s="63"/>
      <c r="W2068" s="63"/>
    </row>
    <row r="2069" spans="1:23" ht="15">
      <c r="A2069" s="28" t="s">
        <v>782</v>
      </c>
      <c r="B2069" s="63" t="s">
        <v>750</v>
      </c>
      <c r="E2069" s="9" t="s">
        <v>280</v>
      </c>
      <c r="F2069" s="9" t="s">
        <v>280</v>
      </c>
      <c r="G2069" s="9" t="s">
        <v>280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40"/>
        <v>575.19999999999982</v>
      </c>
      <c r="S2069" s="278"/>
      <c r="T2069" s="63"/>
      <c r="U2069" s="349"/>
      <c r="V2069" s="63"/>
      <c r="W2069" s="63"/>
    </row>
    <row r="2070" spans="1:23" ht="15">
      <c r="A2070" s="28" t="s">
        <v>786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280</v>
      </c>
      <c r="K2070" s="9" t="s">
        <v>280</v>
      </c>
      <c r="L2070" s="69"/>
      <c r="M2070" s="67">
        <f t="shared" si="40"/>
        <v>536.20000000000005</v>
      </c>
      <c r="S2070" s="63"/>
      <c r="T2070" s="63"/>
      <c r="U2070" s="350"/>
      <c r="V2070" s="63"/>
      <c r="W2070" s="63"/>
    </row>
    <row r="2071" spans="1:23" ht="15">
      <c r="A2071" s="28" t="s">
        <v>787</v>
      </c>
      <c r="B2071" s="63" t="s">
        <v>780</v>
      </c>
      <c r="E2071" s="9" t="s">
        <v>280</v>
      </c>
      <c r="F2071" s="9" t="s">
        <v>280</v>
      </c>
      <c r="G2071" s="9" t="s">
        <v>280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40"/>
        <v>532.89999999999145</v>
      </c>
      <c r="S2071" s="63"/>
      <c r="T2071" s="63"/>
      <c r="U2071" s="349"/>
      <c r="V2071" s="63"/>
      <c r="W2071" s="63"/>
    </row>
    <row r="2072" spans="1:23" ht="15">
      <c r="A2072" s="28" t="s">
        <v>788</v>
      </c>
      <c r="B2072" s="229" t="s">
        <v>1666</v>
      </c>
      <c r="C2072" s="3"/>
      <c r="D2072" s="3"/>
      <c r="E2072" s="9" t="s">
        <v>280</v>
      </c>
      <c r="F2072" s="9" t="s">
        <v>280</v>
      </c>
      <c r="G2072" s="9" t="s">
        <v>280</v>
      </c>
      <c r="H2072" s="9" t="s">
        <v>280</v>
      </c>
      <c r="I2072" s="9">
        <v>0</v>
      </c>
      <c r="J2072" s="217">
        <v>402.49999999999272</v>
      </c>
      <c r="K2072" s="9">
        <v>129.99999999999818</v>
      </c>
      <c r="L2072" s="69"/>
      <c r="M2072" s="67">
        <f t="shared" si="40"/>
        <v>532.49999999999091</v>
      </c>
      <c r="O2072" t="s">
        <v>289</v>
      </c>
      <c r="S2072" s="63"/>
      <c r="T2072" s="63"/>
      <c r="U2072" s="349"/>
      <c r="V2072" s="63"/>
      <c r="W2072" s="63"/>
    </row>
    <row r="2073" spans="1:23" ht="15">
      <c r="A2073" s="28" t="s">
        <v>794</v>
      </c>
      <c r="B2073" s="229" t="s">
        <v>1658</v>
      </c>
      <c r="C2073" s="3"/>
      <c r="D2073" s="3"/>
      <c r="E2073" s="9" t="s">
        <v>280</v>
      </c>
      <c r="F2073" s="9" t="s">
        <v>280</v>
      </c>
      <c r="G2073" s="9" t="s">
        <v>280</v>
      </c>
      <c r="H2073" s="9" t="s">
        <v>280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40"/>
        <v>509.19999999999436</v>
      </c>
      <c r="S2073" s="28"/>
      <c r="T2073" s="63"/>
      <c r="U2073" s="349"/>
      <c r="V2073" s="63"/>
      <c r="W2073" s="63"/>
    </row>
    <row r="2074" spans="1:23" ht="15">
      <c r="A2074" s="28" t="s">
        <v>795</v>
      </c>
      <c r="B2074" s="229" t="s">
        <v>1664</v>
      </c>
      <c r="C2074" s="3"/>
      <c r="D2074" s="3"/>
      <c r="E2074" s="9" t="s">
        <v>280</v>
      </c>
      <c r="F2074" s="9" t="s">
        <v>280</v>
      </c>
      <c r="G2074" s="9" t="s">
        <v>280</v>
      </c>
      <c r="H2074" s="9" t="s">
        <v>280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40"/>
        <v>503.49999999999818</v>
      </c>
      <c r="S2074" s="63"/>
      <c r="T2074" s="63"/>
      <c r="U2074" s="349"/>
      <c r="V2074" s="63"/>
      <c r="W2074" s="63"/>
    </row>
    <row r="2075" spans="1:23" ht="15">
      <c r="A2075" s="28" t="s">
        <v>796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280</v>
      </c>
      <c r="K2075" s="9" t="s">
        <v>280</v>
      </c>
      <c r="L2075" s="69"/>
      <c r="M2075" s="67">
        <f t="shared" si="40"/>
        <v>502.69999999999965</v>
      </c>
      <c r="S2075" s="225"/>
      <c r="T2075" s="63"/>
      <c r="U2075" s="349"/>
      <c r="V2075" s="63"/>
      <c r="W2075" s="63"/>
    </row>
    <row r="2076" spans="1:23" ht="15">
      <c r="A2076" s="28" t="s">
        <v>798</v>
      </c>
      <c r="B2076" s="278" t="s">
        <v>2033</v>
      </c>
      <c r="C2076" s="3"/>
      <c r="D2076" s="3"/>
      <c r="E2076" s="9" t="s">
        <v>280</v>
      </c>
      <c r="F2076" s="9" t="s">
        <v>280</v>
      </c>
      <c r="G2076" s="9" t="s">
        <v>280</v>
      </c>
      <c r="H2076" s="9" t="s">
        <v>280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40"/>
        <v>477.39999999999236</v>
      </c>
      <c r="S2076" s="63"/>
      <c r="T2076" s="63"/>
      <c r="U2076" s="349"/>
      <c r="V2076" s="63"/>
      <c r="W2076" s="63"/>
    </row>
    <row r="2077" spans="1:23" ht="15">
      <c r="A2077" s="28" t="s">
        <v>799</v>
      </c>
      <c r="B2077" s="63" t="s">
        <v>178</v>
      </c>
      <c r="E2077" s="217">
        <v>224.5</v>
      </c>
      <c r="F2077" s="217">
        <v>244.5</v>
      </c>
      <c r="G2077" s="9" t="s">
        <v>280</v>
      </c>
      <c r="H2077" s="9" t="s">
        <v>280</v>
      </c>
      <c r="I2077" s="9">
        <v>0</v>
      </c>
      <c r="J2077" s="9" t="s">
        <v>280</v>
      </c>
      <c r="K2077" s="9" t="s">
        <v>280</v>
      </c>
      <c r="L2077" s="69"/>
      <c r="M2077" s="67">
        <f t="shared" si="40"/>
        <v>469</v>
      </c>
      <c r="O2077" t="s">
        <v>344</v>
      </c>
      <c r="S2077" s="278"/>
      <c r="T2077" s="63"/>
      <c r="U2077" s="350"/>
      <c r="V2077" s="63"/>
      <c r="W2077" s="63"/>
    </row>
    <row r="2078" spans="1:23" ht="15">
      <c r="A2078" s="28" t="s">
        <v>800</v>
      </c>
      <c r="B2078" s="28" t="s">
        <v>729</v>
      </c>
      <c r="E2078" s="9" t="s">
        <v>280</v>
      </c>
      <c r="F2078" s="9" t="s">
        <v>280</v>
      </c>
      <c r="G2078" s="9" t="s">
        <v>280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40"/>
        <v>465.80000000000382</v>
      </c>
      <c r="S2078" s="63"/>
      <c r="T2078" s="63"/>
      <c r="U2078" s="349"/>
      <c r="V2078" s="63"/>
      <c r="W2078" s="63"/>
    </row>
    <row r="2079" spans="1:23" ht="15">
      <c r="A2079" s="28" t="s">
        <v>803</v>
      </c>
      <c r="B2079" s="229" t="s">
        <v>1659</v>
      </c>
      <c r="C2079" s="3"/>
      <c r="D2079" s="3"/>
      <c r="E2079" s="9" t="s">
        <v>280</v>
      </c>
      <c r="F2079" s="9" t="s">
        <v>280</v>
      </c>
      <c r="G2079" s="9" t="s">
        <v>280</v>
      </c>
      <c r="H2079" s="9" t="s">
        <v>280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40"/>
        <v>465.79999999999836</v>
      </c>
      <c r="S2079" s="63"/>
      <c r="T2079" s="63"/>
      <c r="U2079" s="350"/>
      <c r="V2079" s="63"/>
      <c r="W2079" s="63"/>
    </row>
    <row r="2080" spans="1:23" ht="15">
      <c r="A2080" s="28" t="s">
        <v>899</v>
      </c>
      <c r="B2080" s="229" t="s">
        <v>1649</v>
      </c>
      <c r="C2080" s="3"/>
      <c r="D2080" s="3"/>
      <c r="E2080" s="9" t="s">
        <v>280</v>
      </c>
      <c r="F2080" s="9" t="s">
        <v>280</v>
      </c>
      <c r="G2080" s="9" t="s">
        <v>280</v>
      </c>
      <c r="H2080" s="9" t="s">
        <v>280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40"/>
        <v>458.70000000000164</v>
      </c>
      <c r="S2080" s="278"/>
      <c r="T2080" s="63"/>
      <c r="U2080" s="350"/>
      <c r="V2080" s="63"/>
      <c r="W2080" s="63"/>
    </row>
    <row r="2081" spans="1:23" ht="15">
      <c r="A2081" s="28" t="s">
        <v>900</v>
      </c>
      <c r="B2081" s="278" t="s">
        <v>2021</v>
      </c>
      <c r="C2081" s="3"/>
      <c r="D2081" s="3"/>
      <c r="E2081" s="9" t="s">
        <v>280</v>
      </c>
      <c r="F2081" s="9" t="s">
        <v>280</v>
      </c>
      <c r="G2081" s="9" t="s">
        <v>280</v>
      </c>
      <c r="H2081" s="9" t="s">
        <v>280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40"/>
        <v>456.600000000004</v>
      </c>
      <c r="S2081" s="278"/>
      <c r="T2081" s="63"/>
      <c r="U2081" s="349"/>
      <c r="V2081" s="63"/>
      <c r="W2081" s="63"/>
    </row>
    <row r="2082" spans="1:23" ht="15">
      <c r="A2082" s="28" t="s">
        <v>901</v>
      </c>
      <c r="B2082" s="63" t="s">
        <v>158</v>
      </c>
      <c r="E2082" s="9" t="s">
        <v>280</v>
      </c>
      <c r="F2082" s="9" t="s">
        <v>280</v>
      </c>
      <c r="G2082" s="9">
        <v>319.10000000000002</v>
      </c>
      <c r="H2082" s="9">
        <v>134.49999999999909</v>
      </c>
      <c r="I2082" s="9">
        <v>0</v>
      </c>
      <c r="J2082" s="9" t="s">
        <v>280</v>
      </c>
      <c r="K2082" s="9" t="s">
        <v>280</v>
      </c>
      <c r="L2082" s="69"/>
      <c r="M2082" s="67">
        <f t="shared" si="40"/>
        <v>453.59999999999911</v>
      </c>
      <c r="S2082" s="63"/>
      <c r="T2082" s="63"/>
      <c r="U2082" s="350"/>
      <c r="V2082" s="63"/>
      <c r="W2082" s="63"/>
    </row>
    <row r="2083" spans="1:23" ht="15">
      <c r="A2083" s="28" t="s">
        <v>902</v>
      </c>
      <c r="B2083" s="278" t="s">
        <v>2068</v>
      </c>
      <c r="C2083" s="334"/>
      <c r="D2083" s="3"/>
      <c r="E2083" s="9" t="s">
        <v>280</v>
      </c>
      <c r="F2083" s="9" t="s">
        <v>280</v>
      </c>
      <c r="G2083" s="9" t="s">
        <v>280</v>
      </c>
      <c r="H2083" s="9" t="s">
        <v>280</v>
      </c>
      <c r="I2083" s="9">
        <v>0</v>
      </c>
      <c r="J2083" s="9" t="s">
        <v>280</v>
      </c>
      <c r="K2083" s="217">
        <v>442.89999999999964</v>
      </c>
      <c r="L2083" s="69"/>
      <c r="M2083" s="67">
        <f t="shared" si="40"/>
        <v>442.89999999999964</v>
      </c>
      <c r="O2083" t="s">
        <v>286</v>
      </c>
      <c r="S2083" s="278"/>
      <c r="T2083" s="63"/>
      <c r="U2083" s="350"/>
      <c r="V2083" s="63"/>
      <c r="W2083" s="63"/>
    </row>
    <row r="2084" spans="1:23" ht="15">
      <c r="A2084" s="28" t="s">
        <v>903</v>
      </c>
      <c r="B2084" s="63" t="s">
        <v>764</v>
      </c>
      <c r="E2084" s="9" t="s">
        <v>280</v>
      </c>
      <c r="F2084" s="9" t="s">
        <v>280</v>
      </c>
      <c r="G2084" s="9" t="s">
        <v>280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41">SUM(E2084:K2084)</f>
        <v>432.09999999999854</v>
      </c>
      <c r="S2084" s="278"/>
      <c r="T2084" s="63"/>
      <c r="U2084" s="349"/>
      <c r="V2084" s="63"/>
      <c r="W2084" s="63"/>
    </row>
    <row r="2085" spans="1:23" ht="15">
      <c r="A2085" s="28" t="s">
        <v>904</v>
      </c>
      <c r="B2085" s="63" t="s">
        <v>770</v>
      </c>
      <c r="E2085" s="9" t="s">
        <v>280</v>
      </c>
      <c r="F2085" s="9" t="s">
        <v>280</v>
      </c>
      <c r="G2085" s="9" t="s">
        <v>280</v>
      </c>
      <c r="H2085" s="214">
        <v>428.50000000000273</v>
      </c>
      <c r="I2085" s="9">
        <v>0</v>
      </c>
      <c r="J2085" s="9" t="s">
        <v>280</v>
      </c>
      <c r="K2085" s="9" t="s">
        <v>280</v>
      </c>
      <c r="L2085" s="69"/>
      <c r="M2085" s="67">
        <f t="shared" si="41"/>
        <v>428.50000000000273</v>
      </c>
      <c r="O2085" t="s">
        <v>283</v>
      </c>
      <c r="R2085" t="s">
        <v>1781</v>
      </c>
      <c r="S2085" s="278"/>
      <c r="T2085" s="63"/>
      <c r="U2085" s="349"/>
      <c r="V2085" s="63"/>
      <c r="W2085" s="63"/>
    </row>
    <row r="2086" spans="1:23" ht="15">
      <c r="A2086" s="28" t="s">
        <v>905</v>
      </c>
      <c r="B2086" s="229" t="s">
        <v>1661</v>
      </c>
      <c r="C2086" s="3"/>
      <c r="D2086" s="3"/>
      <c r="E2086" s="9" t="s">
        <v>280</v>
      </c>
      <c r="F2086" s="9" t="s">
        <v>280</v>
      </c>
      <c r="G2086" s="9" t="s">
        <v>280</v>
      </c>
      <c r="H2086" s="9" t="s">
        <v>280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41"/>
        <v>427.49999999999181</v>
      </c>
      <c r="S2086" s="63"/>
      <c r="T2086" s="63"/>
      <c r="U2086" s="349"/>
      <c r="V2086" s="63"/>
      <c r="W2086" s="63"/>
    </row>
    <row r="2087" spans="1:23" ht="15">
      <c r="A2087" s="28" t="s">
        <v>906</v>
      </c>
      <c r="B2087" s="278" t="s">
        <v>2041</v>
      </c>
      <c r="C2087" s="334"/>
      <c r="D2087" s="3"/>
      <c r="E2087" s="9" t="s">
        <v>280</v>
      </c>
      <c r="F2087" s="9" t="s">
        <v>280</v>
      </c>
      <c r="G2087" s="9" t="s">
        <v>280</v>
      </c>
      <c r="H2087" s="9" t="s">
        <v>280</v>
      </c>
      <c r="I2087" s="9">
        <v>0</v>
      </c>
      <c r="J2087" s="9" t="s">
        <v>280</v>
      </c>
      <c r="K2087" s="217">
        <v>412.69999999999982</v>
      </c>
      <c r="L2087" s="69"/>
      <c r="M2087" s="67">
        <f t="shared" si="41"/>
        <v>412.69999999999982</v>
      </c>
      <c r="O2087" t="s">
        <v>294</v>
      </c>
      <c r="S2087" s="63"/>
      <c r="T2087" s="63"/>
      <c r="U2087" s="349"/>
      <c r="V2087" s="63"/>
      <c r="W2087" s="63"/>
    </row>
    <row r="2088" spans="1:23" ht="15">
      <c r="A2088" s="28" t="s">
        <v>907</v>
      </c>
      <c r="B2088" s="63" t="s">
        <v>775</v>
      </c>
      <c r="E2088" s="9" t="s">
        <v>280</v>
      </c>
      <c r="F2088" s="9" t="s">
        <v>280</v>
      </c>
      <c r="G2088" s="9" t="s">
        <v>280</v>
      </c>
      <c r="H2088" s="212">
        <v>400.14999999999964</v>
      </c>
      <c r="I2088" s="9">
        <v>0</v>
      </c>
      <c r="J2088" s="9" t="s">
        <v>280</v>
      </c>
      <c r="K2088" s="9" t="s">
        <v>280</v>
      </c>
      <c r="L2088" s="69"/>
      <c r="M2088" s="67">
        <f t="shared" si="41"/>
        <v>400.14999999999964</v>
      </c>
      <c r="O2088" t="s">
        <v>302</v>
      </c>
      <c r="S2088" s="63"/>
      <c r="T2088" s="63"/>
      <c r="U2088" s="350"/>
      <c r="V2088" s="63"/>
      <c r="W2088" s="63"/>
    </row>
    <row r="2089" spans="1:23" ht="15">
      <c r="A2089" s="28" t="s">
        <v>908</v>
      </c>
      <c r="B2089" s="229" t="s">
        <v>1652</v>
      </c>
      <c r="C2089" s="3"/>
      <c r="D2089" s="3"/>
      <c r="E2089" s="9" t="s">
        <v>280</v>
      </c>
      <c r="F2089" s="9" t="s">
        <v>280</v>
      </c>
      <c r="G2089" s="9" t="s">
        <v>280</v>
      </c>
      <c r="H2089" s="9" t="s">
        <v>280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41"/>
        <v>396.59999999998945</v>
      </c>
      <c r="S2089" s="278"/>
      <c r="T2089" s="63"/>
      <c r="U2089" s="349"/>
      <c r="V2089" s="63"/>
      <c r="W2089" s="63"/>
    </row>
    <row r="2090" spans="1:23" ht="15">
      <c r="A2090" s="28" t="s">
        <v>909</v>
      </c>
      <c r="B2090" s="229" t="s">
        <v>1648</v>
      </c>
      <c r="C2090" s="3"/>
      <c r="D2090" s="3"/>
      <c r="E2090" s="9" t="s">
        <v>280</v>
      </c>
      <c r="F2090" s="9" t="s">
        <v>280</v>
      </c>
      <c r="G2090" s="9" t="s">
        <v>280</v>
      </c>
      <c r="H2090" s="9" t="s">
        <v>280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41"/>
        <v>392.70000000000255</v>
      </c>
      <c r="S2090" s="278"/>
      <c r="T2090" s="63"/>
      <c r="U2090" s="349"/>
      <c r="V2090" s="63"/>
      <c r="W2090" s="63"/>
    </row>
    <row r="2091" spans="1:23" ht="15">
      <c r="A2091" s="28" t="s">
        <v>910</v>
      </c>
      <c r="B2091" s="278" t="s">
        <v>2045</v>
      </c>
      <c r="C2091" s="334"/>
      <c r="D2091" s="3"/>
      <c r="E2091" s="9" t="s">
        <v>280</v>
      </c>
      <c r="F2091" s="9" t="s">
        <v>280</v>
      </c>
      <c r="G2091" s="9" t="s">
        <v>280</v>
      </c>
      <c r="H2091" s="9" t="s">
        <v>280</v>
      </c>
      <c r="I2091" s="9">
        <v>0</v>
      </c>
      <c r="J2091" s="9" t="s">
        <v>280</v>
      </c>
      <c r="K2091" s="217">
        <v>368.20000000000073</v>
      </c>
      <c r="L2091" s="69"/>
      <c r="M2091" s="67">
        <f t="shared" si="41"/>
        <v>368.20000000000073</v>
      </c>
      <c r="O2091" t="s">
        <v>295</v>
      </c>
      <c r="S2091" s="28"/>
      <c r="T2091" s="63"/>
      <c r="U2091" s="349"/>
      <c r="V2091" s="63"/>
      <c r="W2091" s="63"/>
    </row>
    <row r="2092" spans="1:23" ht="15">
      <c r="A2092" s="28" t="s">
        <v>911</v>
      </c>
      <c r="B2092" s="278" t="s">
        <v>2040</v>
      </c>
      <c r="C2092" s="335"/>
      <c r="D2092" s="3"/>
      <c r="E2092" s="9" t="s">
        <v>280</v>
      </c>
      <c r="F2092" s="9" t="s">
        <v>280</v>
      </c>
      <c r="G2092" s="9" t="s">
        <v>280</v>
      </c>
      <c r="H2092" s="9" t="s">
        <v>280</v>
      </c>
      <c r="I2092" s="9">
        <v>0</v>
      </c>
      <c r="J2092" s="9" t="s">
        <v>280</v>
      </c>
      <c r="K2092" s="9">
        <v>366.00000000000091</v>
      </c>
      <c r="L2092" s="69"/>
      <c r="M2092" s="67">
        <f t="shared" si="41"/>
        <v>366.00000000000091</v>
      </c>
      <c r="S2092" s="225"/>
      <c r="T2092" s="63"/>
      <c r="U2092" s="349"/>
      <c r="V2092" s="63"/>
      <c r="W2092" s="63"/>
    </row>
    <row r="2093" spans="1:23" ht="15">
      <c r="A2093" s="28" t="s">
        <v>912</v>
      </c>
      <c r="B2093" s="278" t="s">
        <v>2019</v>
      </c>
      <c r="C2093" s="3"/>
      <c r="D2093" s="3"/>
      <c r="E2093" s="9" t="s">
        <v>280</v>
      </c>
      <c r="F2093" s="9" t="s">
        <v>280</v>
      </c>
      <c r="G2093" s="9" t="s">
        <v>280</v>
      </c>
      <c r="H2093" s="9" t="s">
        <v>280</v>
      </c>
      <c r="I2093" s="9">
        <v>0</v>
      </c>
      <c r="J2093" s="9">
        <v>365.50000000000364</v>
      </c>
      <c r="K2093" s="9" t="s">
        <v>280</v>
      </c>
      <c r="L2093" s="69"/>
      <c r="M2093" s="67">
        <f t="shared" si="41"/>
        <v>365.50000000000364</v>
      </c>
      <c r="S2093" s="278"/>
      <c r="T2093" s="63"/>
      <c r="U2093" s="349"/>
      <c r="V2093" s="63"/>
      <c r="W2093" s="63"/>
    </row>
    <row r="2094" spans="1:23" ht="15">
      <c r="A2094" s="28" t="s">
        <v>913</v>
      </c>
      <c r="B2094" s="278" t="s">
        <v>2039</v>
      </c>
      <c r="C2094" s="334"/>
      <c r="D2094" s="3"/>
      <c r="E2094" s="9" t="s">
        <v>280</v>
      </c>
      <c r="F2094" s="9" t="s">
        <v>280</v>
      </c>
      <c r="G2094" s="9" t="s">
        <v>280</v>
      </c>
      <c r="H2094" s="9" t="s">
        <v>280</v>
      </c>
      <c r="I2094" s="9">
        <v>0</v>
      </c>
      <c r="J2094" s="9" t="s">
        <v>280</v>
      </c>
      <c r="K2094" s="9">
        <v>345.49999999999545</v>
      </c>
      <c r="L2094" s="69"/>
      <c r="M2094" s="67">
        <f t="shared" si="41"/>
        <v>345.49999999999545</v>
      </c>
      <c r="S2094" s="278"/>
      <c r="T2094" s="63"/>
      <c r="U2094" s="349"/>
      <c r="V2094" s="63"/>
      <c r="W2094" s="63"/>
    </row>
    <row r="2095" spans="1:23" ht="15">
      <c r="A2095" s="28" t="s">
        <v>914</v>
      </c>
      <c r="B2095" s="278" t="s">
        <v>2026</v>
      </c>
      <c r="C2095" s="3"/>
      <c r="D2095" s="3"/>
      <c r="E2095" s="9" t="s">
        <v>280</v>
      </c>
      <c r="F2095" s="9" t="s">
        <v>280</v>
      </c>
      <c r="G2095" s="9" t="s">
        <v>280</v>
      </c>
      <c r="H2095" s="9" t="s">
        <v>280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41"/>
        <v>340.80000000000928</v>
      </c>
      <c r="S2095" s="28"/>
      <c r="T2095" s="63"/>
      <c r="U2095" s="349"/>
      <c r="V2095" s="63"/>
      <c r="W2095" s="63"/>
    </row>
    <row r="2096" spans="1:23" ht="15">
      <c r="A2096" s="28" t="s">
        <v>915</v>
      </c>
      <c r="B2096" s="278" t="s">
        <v>2017</v>
      </c>
      <c r="C2096" s="3"/>
      <c r="D2096" s="3"/>
      <c r="E2096" s="9" t="s">
        <v>280</v>
      </c>
      <c r="F2096" s="9" t="s">
        <v>280</v>
      </c>
      <c r="G2096" s="9" t="s">
        <v>280</v>
      </c>
      <c r="H2096" s="9" t="s">
        <v>280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41"/>
        <v>329.29999999999927</v>
      </c>
      <c r="S2096" s="225"/>
      <c r="T2096" s="63"/>
      <c r="U2096" s="349"/>
      <c r="V2096" s="63"/>
      <c r="W2096" s="63"/>
    </row>
    <row r="2097" spans="1:23" ht="15">
      <c r="A2097" s="28" t="s">
        <v>916</v>
      </c>
      <c r="B2097" s="278" t="s">
        <v>2025</v>
      </c>
      <c r="C2097" s="3"/>
      <c r="D2097" s="3"/>
      <c r="E2097" s="9" t="s">
        <v>280</v>
      </c>
      <c r="F2097" s="9" t="s">
        <v>280</v>
      </c>
      <c r="G2097" s="9" t="s">
        <v>280</v>
      </c>
      <c r="H2097" s="9" t="s">
        <v>280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41"/>
        <v>321.89999999998599</v>
      </c>
      <c r="S2097" s="63"/>
      <c r="T2097" s="63"/>
      <c r="U2097" s="349"/>
      <c r="V2097" s="63"/>
      <c r="W2097" s="63"/>
    </row>
    <row r="2098" spans="1:23" ht="15">
      <c r="A2098" s="28" t="s">
        <v>917</v>
      </c>
      <c r="B2098" s="229" t="s">
        <v>1660</v>
      </c>
      <c r="C2098" s="3"/>
      <c r="D2098" s="3"/>
      <c r="E2098" s="9" t="s">
        <v>280</v>
      </c>
      <c r="F2098" s="9" t="s">
        <v>280</v>
      </c>
      <c r="G2098" s="9" t="s">
        <v>280</v>
      </c>
      <c r="H2098" s="9" t="s">
        <v>280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41"/>
        <v>321.80000000000018</v>
      </c>
      <c r="S2098" s="63"/>
      <c r="T2098" s="63"/>
      <c r="U2098" s="349"/>
      <c r="V2098" s="63"/>
      <c r="W2098" s="63"/>
    </row>
    <row r="2099" spans="1:23" ht="15">
      <c r="A2099" s="28" t="s">
        <v>918</v>
      </c>
      <c r="B2099" s="229" t="s">
        <v>1665</v>
      </c>
      <c r="C2099" s="3"/>
      <c r="D2099" s="3"/>
      <c r="E2099" s="9" t="s">
        <v>280</v>
      </c>
      <c r="F2099" s="9" t="s">
        <v>280</v>
      </c>
      <c r="G2099" s="9" t="s">
        <v>280</v>
      </c>
      <c r="H2099" s="9" t="s">
        <v>280</v>
      </c>
      <c r="I2099" s="9">
        <v>0</v>
      </c>
      <c r="J2099" s="9">
        <v>181.59999999999491</v>
      </c>
      <c r="K2099" s="9">
        <v>140</v>
      </c>
      <c r="L2099" s="69"/>
      <c r="M2099" s="67">
        <f t="shared" si="41"/>
        <v>321.59999999999491</v>
      </c>
      <c r="S2099" s="278"/>
      <c r="T2099" s="63"/>
      <c r="U2099" s="349"/>
      <c r="V2099" s="63"/>
      <c r="W2099" s="63"/>
    </row>
    <row r="2100" spans="1:23" ht="15">
      <c r="A2100" s="28" t="s">
        <v>919</v>
      </c>
      <c r="B2100" s="278" t="s">
        <v>2023</v>
      </c>
      <c r="C2100" s="3"/>
      <c r="D2100" s="3"/>
      <c r="E2100" s="9" t="s">
        <v>280</v>
      </c>
      <c r="F2100" s="9" t="s">
        <v>280</v>
      </c>
      <c r="G2100" s="9" t="s">
        <v>280</v>
      </c>
      <c r="H2100" s="9" t="s">
        <v>280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41"/>
        <v>305.50000000000819</v>
      </c>
    </row>
    <row r="2101" spans="1:23" ht="15">
      <c r="A2101" s="28" t="s">
        <v>920</v>
      </c>
      <c r="B2101" s="229" t="s">
        <v>1650</v>
      </c>
      <c r="C2101" s="3"/>
      <c r="D2101" s="3"/>
      <c r="E2101" s="9" t="s">
        <v>280</v>
      </c>
      <c r="F2101" s="9" t="s">
        <v>280</v>
      </c>
      <c r="G2101" s="9" t="s">
        <v>280</v>
      </c>
      <c r="H2101" s="9" t="s">
        <v>280</v>
      </c>
      <c r="I2101" s="9">
        <v>0</v>
      </c>
      <c r="J2101" s="9">
        <v>286.200000000008</v>
      </c>
      <c r="K2101" s="9" t="s">
        <v>280</v>
      </c>
      <c r="L2101" s="69"/>
      <c r="M2101" s="67">
        <f t="shared" si="41"/>
        <v>286.200000000008</v>
      </c>
    </row>
    <row r="2102" spans="1:23" ht="15">
      <c r="A2102" s="28" t="s">
        <v>921</v>
      </c>
      <c r="B2102" s="278" t="s">
        <v>2038</v>
      </c>
      <c r="C2102" s="334"/>
      <c r="D2102" s="3"/>
      <c r="E2102" s="9" t="s">
        <v>280</v>
      </c>
      <c r="F2102" s="9" t="s">
        <v>280</v>
      </c>
      <c r="G2102" s="9" t="s">
        <v>280</v>
      </c>
      <c r="H2102" s="9" t="s">
        <v>280</v>
      </c>
      <c r="I2102" s="9">
        <v>0</v>
      </c>
      <c r="J2102" s="9" t="s">
        <v>280</v>
      </c>
      <c r="K2102" s="9">
        <v>268.50000000000182</v>
      </c>
      <c r="L2102" s="69"/>
      <c r="M2102" s="67">
        <f t="shared" si="41"/>
        <v>268.50000000000182</v>
      </c>
    </row>
    <row r="2103" spans="1:23" ht="15">
      <c r="A2103" s="28" t="s">
        <v>922</v>
      </c>
      <c r="B2103" s="63" t="s">
        <v>745</v>
      </c>
      <c r="E2103" s="9" t="s">
        <v>280</v>
      </c>
      <c r="F2103" s="9" t="s">
        <v>280</v>
      </c>
      <c r="G2103" s="9" t="s">
        <v>280</v>
      </c>
      <c r="H2103" s="9">
        <v>251.74999999999727</v>
      </c>
      <c r="I2103" s="9">
        <v>0</v>
      </c>
      <c r="J2103" s="9" t="s">
        <v>280</v>
      </c>
      <c r="K2103" s="9" t="s">
        <v>280</v>
      </c>
      <c r="L2103" s="69"/>
      <c r="M2103" s="67">
        <f t="shared" si="41"/>
        <v>251.74999999999727</v>
      </c>
    </row>
    <row r="2104" spans="1:23" ht="15">
      <c r="A2104" s="28" t="s">
        <v>923</v>
      </c>
      <c r="B2104" s="63" t="s">
        <v>164</v>
      </c>
      <c r="E2104" s="9" t="s">
        <v>280</v>
      </c>
      <c r="F2104" s="9" t="s">
        <v>280</v>
      </c>
      <c r="G2104" s="9">
        <v>238.5</v>
      </c>
      <c r="H2104" s="9" t="s">
        <v>280</v>
      </c>
      <c r="I2104" s="9">
        <v>0</v>
      </c>
      <c r="J2104" s="9" t="s">
        <v>280</v>
      </c>
      <c r="K2104" s="9" t="s">
        <v>280</v>
      </c>
      <c r="L2104" s="69"/>
      <c r="M2104" s="67">
        <f t="shared" si="41"/>
        <v>238.5</v>
      </c>
    </row>
    <row r="2105" spans="1:23" ht="15">
      <c r="A2105" s="28" t="s">
        <v>924</v>
      </c>
      <c r="B2105" s="278" t="s">
        <v>2043</v>
      </c>
      <c r="C2105" s="334"/>
      <c r="D2105" s="3"/>
      <c r="E2105" s="9" t="s">
        <v>280</v>
      </c>
      <c r="F2105" s="9" t="s">
        <v>280</v>
      </c>
      <c r="G2105" s="9" t="s">
        <v>280</v>
      </c>
      <c r="H2105" s="9" t="s">
        <v>280</v>
      </c>
      <c r="I2105" s="9">
        <v>0</v>
      </c>
      <c r="J2105" s="9" t="s">
        <v>280</v>
      </c>
      <c r="K2105" s="9">
        <v>232</v>
      </c>
      <c r="L2105" s="69"/>
      <c r="M2105" s="67">
        <f t="shared" si="41"/>
        <v>232</v>
      </c>
    </row>
    <row r="2106" spans="1:23" ht="15">
      <c r="A2106" s="28" t="s">
        <v>925</v>
      </c>
      <c r="B2106" s="229" t="s">
        <v>1662</v>
      </c>
      <c r="C2106" s="3"/>
      <c r="D2106" s="3"/>
      <c r="E2106" s="9" t="s">
        <v>280</v>
      </c>
      <c r="F2106" s="9" t="s">
        <v>280</v>
      </c>
      <c r="G2106" s="9" t="s">
        <v>280</v>
      </c>
      <c r="H2106" s="9" t="s">
        <v>280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41"/>
        <v>222.79999999999382</v>
      </c>
    </row>
    <row r="2107" spans="1:23" ht="15">
      <c r="A2107" s="28" t="s">
        <v>926</v>
      </c>
      <c r="B2107" s="278" t="s">
        <v>2042</v>
      </c>
      <c r="C2107" s="334"/>
      <c r="D2107" s="3"/>
      <c r="E2107" s="9" t="s">
        <v>280</v>
      </c>
      <c r="F2107" s="9" t="s">
        <v>280</v>
      </c>
      <c r="G2107" s="9" t="s">
        <v>280</v>
      </c>
      <c r="H2107" s="9" t="s">
        <v>280</v>
      </c>
      <c r="I2107" s="9">
        <v>0</v>
      </c>
      <c r="J2107" s="9" t="s">
        <v>280</v>
      </c>
      <c r="K2107" s="9">
        <v>215.00000000000182</v>
      </c>
      <c r="L2107" s="69"/>
      <c r="M2107" s="67">
        <f t="shared" si="41"/>
        <v>215.00000000000182</v>
      </c>
    </row>
    <row r="2108" spans="1:23" ht="15">
      <c r="A2108" s="28" t="s">
        <v>927</v>
      </c>
      <c r="B2108" s="63" t="s">
        <v>179</v>
      </c>
      <c r="E2108" s="217">
        <v>154.5</v>
      </c>
      <c r="F2108" s="9" t="s">
        <v>280</v>
      </c>
      <c r="G2108" s="9" t="s">
        <v>280</v>
      </c>
      <c r="H2108" s="9" t="s">
        <v>280</v>
      </c>
      <c r="I2108" s="9">
        <v>0</v>
      </c>
      <c r="J2108" s="9" t="s">
        <v>280</v>
      </c>
      <c r="K2108" s="9" t="s">
        <v>280</v>
      </c>
      <c r="L2108" s="69"/>
      <c r="M2108" s="67">
        <f t="shared" si="41"/>
        <v>154.5</v>
      </c>
      <c r="O2108" t="s">
        <v>295</v>
      </c>
    </row>
    <row r="2109" spans="1:23" ht="15">
      <c r="A2109" s="28" t="s">
        <v>928</v>
      </c>
      <c r="B2109" s="278" t="s">
        <v>2172</v>
      </c>
      <c r="C2109" s="334"/>
      <c r="D2109" s="3"/>
      <c r="E2109" s="9" t="s">
        <v>280</v>
      </c>
      <c r="F2109" s="9" t="s">
        <v>280</v>
      </c>
      <c r="G2109" s="9" t="s">
        <v>280</v>
      </c>
      <c r="H2109" s="9" t="s">
        <v>280</v>
      </c>
      <c r="I2109" s="9">
        <v>0</v>
      </c>
      <c r="J2109" s="9" t="s">
        <v>280</v>
      </c>
      <c r="K2109" s="9">
        <v>152.29999999999927</v>
      </c>
      <c r="L2109" s="69"/>
      <c r="M2109" s="67">
        <f t="shared" si="41"/>
        <v>152.29999999999927</v>
      </c>
    </row>
    <row r="2110" spans="1:23" ht="15">
      <c r="A2110" s="28" t="s">
        <v>929</v>
      </c>
      <c r="B2110" s="278" t="s">
        <v>4565</v>
      </c>
      <c r="C2110" s="334"/>
      <c r="D2110" s="3"/>
      <c r="E2110" s="9" t="s">
        <v>280</v>
      </c>
      <c r="F2110" s="9" t="s">
        <v>280</v>
      </c>
      <c r="G2110" s="9" t="s">
        <v>280</v>
      </c>
      <c r="H2110" s="9" t="s">
        <v>280</v>
      </c>
      <c r="I2110" s="9">
        <v>0</v>
      </c>
      <c r="J2110" s="9" t="s">
        <v>280</v>
      </c>
      <c r="K2110" s="9">
        <v>142.20000000000073</v>
      </c>
      <c r="L2110" s="69"/>
      <c r="M2110" s="67">
        <f t="shared" si="41"/>
        <v>142.20000000000073</v>
      </c>
    </row>
    <row r="2111" spans="1:23" ht="15">
      <c r="A2111" s="28" t="s">
        <v>930</v>
      </c>
      <c r="B2111" s="63" t="s">
        <v>785</v>
      </c>
      <c r="E2111" s="9" t="s">
        <v>280</v>
      </c>
      <c r="F2111" s="9" t="s">
        <v>280</v>
      </c>
      <c r="G2111" s="9" t="s">
        <v>280</v>
      </c>
      <c r="H2111" s="9">
        <v>141.50000000000091</v>
      </c>
      <c r="I2111" s="9">
        <v>0</v>
      </c>
      <c r="J2111" s="9" t="s">
        <v>280</v>
      </c>
      <c r="K2111" s="9" t="s">
        <v>280</v>
      </c>
      <c r="L2111" s="69"/>
      <c r="M2111" s="67">
        <f t="shared" si="41"/>
        <v>141.50000000000091</v>
      </c>
    </row>
    <row r="2112" spans="1:23" ht="15">
      <c r="A2112" s="28" t="s">
        <v>931</v>
      </c>
      <c r="B2112" s="278" t="s">
        <v>2065</v>
      </c>
      <c r="C2112" s="334"/>
      <c r="D2112" s="3"/>
      <c r="E2112" s="9" t="s">
        <v>280</v>
      </c>
      <c r="F2112" s="9" t="s">
        <v>280</v>
      </c>
      <c r="G2112" s="9" t="s">
        <v>280</v>
      </c>
      <c r="H2112" s="9" t="s">
        <v>280</v>
      </c>
      <c r="I2112" s="9">
        <v>0</v>
      </c>
      <c r="J2112" s="9" t="s">
        <v>280</v>
      </c>
      <c r="K2112" s="9">
        <v>102.00000000000182</v>
      </c>
      <c r="L2112" s="69"/>
      <c r="M2112" s="67">
        <f t="shared" si="41"/>
        <v>102.00000000000182</v>
      </c>
    </row>
    <row r="2113" spans="1:13" ht="15">
      <c r="A2113" s="28" t="s">
        <v>932</v>
      </c>
      <c r="B2113" s="278" t="s">
        <v>2067</v>
      </c>
      <c r="C2113" s="63"/>
      <c r="D2113" s="3"/>
      <c r="E2113" s="9" t="s">
        <v>280</v>
      </c>
      <c r="F2113" s="9" t="s">
        <v>280</v>
      </c>
      <c r="G2113" s="9" t="s">
        <v>280</v>
      </c>
      <c r="H2113" s="9" t="s">
        <v>280</v>
      </c>
      <c r="I2113" s="9">
        <v>0</v>
      </c>
      <c r="J2113" s="9" t="s">
        <v>280</v>
      </c>
      <c r="K2113" s="9">
        <v>93.499999999999091</v>
      </c>
      <c r="L2113" s="69"/>
      <c r="M2113" s="67">
        <f t="shared" si="41"/>
        <v>93.499999999999091</v>
      </c>
    </row>
    <row r="2114" spans="1:13" ht="15">
      <c r="A2114" s="28" t="s">
        <v>933</v>
      </c>
      <c r="B2114" s="278" t="s">
        <v>2044</v>
      </c>
      <c r="C2114" s="335"/>
      <c r="D2114" s="3"/>
      <c r="E2114" s="9" t="s">
        <v>280</v>
      </c>
      <c r="F2114" s="9" t="s">
        <v>280</v>
      </c>
      <c r="G2114" s="9" t="s">
        <v>280</v>
      </c>
      <c r="H2114" s="9" t="s">
        <v>280</v>
      </c>
      <c r="I2114" s="9">
        <v>0</v>
      </c>
      <c r="J2114" s="9" t="s">
        <v>280</v>
      </c>
      <c r="K2114" s="9">
        <v>27.899999999999636</v>
      </c>
      <c r="L2114" s="69"/>
      <c r="M2114" s="67">
        <f t="shared" si="41"/>
        <v>27.899999999999636</v>
      </c>
    </row>
    <row r="2115" spans="1:13" ht="15">
      <c r="A2115" s="28" t="s">
        <v>934</v>
      </c>
      <c r="B2115" s="225" t="s">
        <v>1646</v>
      </c>
      <c r="C2115" s="3"/>
      <c r="D2115" s="3"/>
      <c r="E2115" s="9" t="s">
        <v>280</v>
      </c>
      <c r="F2115" s="9" t="s">
        <v>280</v>
      </c>
      <c r="G2115" s="9" t="s">
        <v>280</v>
      </c>
      <c r="H2115" s="9" t="s">
        <v>280</v>
      </c>
      <c r="I2115" s="9">
        <v>0</v>
      </c>
      <c r="J2115" s="9" t="s">
        <v>280</v>
      </c>
      <c r="K2115" s="9" t="s">
        <v>280</v>
      </c>
      <c r="L2115" s="69"/>
      <c r="M2115" s="67">
        <f t="shared" si="41"/>
        <v>0</v>
      </c>
    </row>
    <row r="2116" spans="1:13" ht="15">
      <c r="A2116" s="28" t="s">
        <v>935</v>
      </c>
      <c r="B2116" s="229" t="s">
        <v>1656</v>
      </c>
      <c r="C2116" s="3"/>
      <c r="D2116" s="3"/>
      <c r="E2116" s="9" t="s">
        <v>280</v>
      </c>
      <c r="F2116" s="9" t="s">
        <v>280</v>
      </c>
      <c r="G2116" s="9" t="s">
        <v>280</v>
      </c>
      <c r="H2116" s="9" t="s">
        <v>280</v>
      </c>
      <c r="I2116" s="9">
        <v>0</v>
      </c>
      <c r="J2116" s="9" t="s">
        <v>280</v>
      </c>
      <c r="K2116" s="9" t="s">
        <v>280</v>
      </c>
      <c r="L2116" s="69"/>
      <c r="M2116" s="67">
        <f t="shared" si="41"/>
        <v>0</v>
      </c>
    </row>
    <row r="2117" spans="1:13" ht="15">
      <c r="A2117" s="28" t="s">
        <v>936</v>
      </c>
      <c r="B2117" s="229" t="s">
        <v>1655</v>
      </c>
      <c r="C2117" s="3"/>
      <c r="D2117" s="3"/>
      <c r="E2117" s="9" t="s">
        <v>280</v>
      </c>
      <c r="F2117" s="9" t="s">
        <v>280</v>
      </c>
      <c r="G2117" s="9" t="s">
        <v>280</v>
      </c>
      <c r="H2117" s="9" t="s">
        <v>280</v>
      </c>
      <c r="I2117" s="9">
        <v>0</v>
      </c>
      <c r="J2117" s="9" t="s">
        <v>280</v>
      </c>
      <c r="K2117" s="9" t="s">
        <v>280</v>
      </c>
      <c r="L2117" s="69"/>
      <c r="M2117" s="67">
        <f t="shared" si="41"/>
        <v>0</v>
      </c>
    </row>
    <row r="2118" spans="1:13" ht="15">
      <c r="A2118" s="28" t="s">
        <v>937</v>
      </c>
      <c r="B2118" s="229" t="s">
        <v>1653</v>
      </c>
      <c r="C2118" s="3"/>
      <c r="D2118" s="3"/>
      <c r="E2118" s="9" t="s">
        <v>280</v>
      </c>
      <c r="F2118" s="9" t="s">
        <v>280</v>
      </c>
      <c r="G2118" s="9" t="s">
        <v>280</v>
      </c>
      <c r="H2118" s="9" t="s">
        <v>280</v>
      </c>
      <c r="I2118" s="9">
        <v>0</v>
      </c>
      <c r="J2118" s="9" t="s">
        <v>280</v>
      </c>
      <c r="K2118" s="9" t="s">
        <v>280</v>
      </c>
      <c r="L2118" s="69"/>
      <c r="M2118" s="67">
        <f t="shared" si="41"/>
        <v>0</v>
      </c>
    </row>
    <row r="2119" spans="1:13" ht="15">
      <c r="A2119" s="28" t="s">
        <v>938</v>
      </c>
      <c r="B2119" s="229" t="s">
        <v>1681</v>
      </c>
      <c r="C2119" s="3"/>
      <c r="D2119" s="3"/>
      <c r="E2119" s="9" t="s">
        <v>280</v>
      </c>
      <c r="F2119" s="9" t="s">
        <v>280</v>
      </c>
      <c r="G2119" s="9" t="s">
        <v>280</v>
      </c>
      <c r="H2119" s="9" t="s">
        <v>280</v>
      </c>
      <c r="I2119" s="9">
        <v>0</v>
      </c>
      <c r="J2119" s="9" t="s">
        <v>280</v>
      </c>
      <c r="K2119" s="9" t="s">
        <v>280</v>
      </c>
      <c r="L2119" s="69"/>
      <c r="M2119" s="67">
        <f t="shared" si="41"/>
        <v>0</v>
      </c>
    </row>
    <row r="2120" spans="1:13" ht="15">
      <c r="A2120" s="28" t="s">
        <v>2517</v>
      </c>
      <c r="B2120" s="229" t="s">
        <v>1663</v>
      </c>
      <c r="C2120" s="3"/>
      <c r="D2120" s="3"/>
      <c r="E2120" s="9" t="s">
        <v>280</v>
      </c>
      <c r="F2120" s="9" t="s">
        <v>280</v>
      </c>
      <c r="G2120" s="9" t="s">
        <v>280</v>
      </c>
      <c r="H2120" s="9" t="s">
        <v>280</v>
      </c>
      <c r="I2120" s="9">
        <v>0</v>
      </c>
      <c r="J2120" s="9" t="s">
        <v>280</v>
      </c>
      <c r="K2120" s="9" t="s">
        <v>280</v>
      </c>
      <c r="L2120" s="69"/>
      <c r="M2120" s="67">
        <f t="shared" si="41"/>
        <v>0</v>
      </c>
    </row>
    <row r="2121" spans="1:13" ht="15">
      <c r="A2121" s="28" t="s">
        <v>3346</v>
      </c>
      <c r="B2121" s="63" t="s">
        <v>3408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3347</v>
      </c>
      <c r="B2122" s="63" t="s">
        <v>3402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3348</v>
      </c>
      <c r="B2123" s="63" t="s">
        <v>3401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3349</v>
      </c>
      <c r="B2124" s="63" t="s">
        <v>3417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3350</v>
      </c>
      <c r="B2125" s="63" t="s">
        <v>3416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3351</v>
      </c>
      <c r="B2126" s="63" t="s">
        <v>3404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3352</v>
      </c>
      <c r="B2127" s="63" t="s">
        <v>3398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3353</v>
      </c>
      <c r="B2128" s="63" t="s">
        <v>3429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3354</v>
      </c>
      <c r="B2129" s="278" t="s">
        <v>3397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3355</v>
      </c>
      <c r="B2130" s="63" t="s">
        <v>3413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3356</v>
      </c>
      <c r="B2131" s="63" t="s">
        <v>3410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3357</v>
      </c>
      <c r="B2132" s="63" t="s">
        <v>3425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3358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3359</v>
      </c>
      <c r="B2134" s="63" t="s">
        <v>3426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3360</v>
      </c>
      <c r="B2135" s="63" t="s">
        <v>3405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3361</v>
      </c>
      <c r="B2136" s="63" t="s">
        <v>3399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3362</v>
      </c>
      <c r="B2137" s="63" t="s">
        <v>3406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3363</v>
      </c>
      <c r="B2138" s="63" t="s">
        <v>3403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3364</v>
      </c>
      <c r="B2139" s="63" t="s">
        <v>3414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3365</v>
      </c>
      <c r="B2140" s="63" t="s">
        <v>3409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3366</v>
      </c>
      <c r="B2141" s="278" t="s">
        <v>3396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3367</v>
      </c>
      <c r="B2142" s="63" t="s">
        <v>3411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3368</v>
      </c>
      <c r="B2143" s="63" t="s">
        <v>3430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3369</v>
      </c>
      <c r="B2144" s="63" t="s">
        <v>3400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4163</v>
      </c>
      <c r="B2145" s="63" t="s">
        <v>3407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4164</v>
      </c>
      <c r="B2146" s="63" t="s">
        <v>3428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4165</v>
      </c>
      <c r="B2147" s="63" t="s">
        <v>3412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195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42">SUM(E2154:K2154)</f>
        <v>1846.050000000002</v>
      </c>
      <c r="O2154" t="s">
        <v>347</v>
      </c>
      <c r="R2154" t="s">
        <v>1782</v>
      </c>
      <c r="S2154" s="278"/>
      <c r="T2154" s="63"/>
      <c r="U2154" s="361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42"/>
        <v>1842.5000000000018</v>
      </c>
      <c r="O2155" t="s">
        <v>283</v>
      </c>
      <c r="R2155" t="s">
        <v>1782</v>
      </c>
      <c r="S2155" s="225"/>
      <c r="T2155" s="63"/>
      <c r="U2155" s="362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42"/>
        <v>1826.2999999999961</v>
      </c>
      <c r="O2156" t="s">
        <v>357</v>
      </c>
      <c r="R2156" s="21" t="s">
        <v>1782</v>
      </c>
      <c r="S2156" s="63"/>
      <c r="T2156" s="63"/>
      <c r="U2156" s="350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42"/>
        <v>1804.3000000000009</v>
      </c>
      <c r="O2157" t="s">
        <v>345</v>
      </c>
      <c r="S2157" s="278"/>
      <c r="T2157" s="63"/>
      <c r="U2157" s="349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42"/>
        <v>1759.2000000000039</v>
      </c>
      <c r="O2158" t="s">
        <v>312</v>
      </c>
      <c r="S2158" s="225"/>
      <c r="T2158" s="63"/>
      <c r="U2158" s="349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42"/>
        <v>1703.3999999999992</v>
      </c>
      <c r="O2159" t="s">
        <v>302</v>
      </c>
      <c r="S2159" s="225"/>
      <c r="T2159" s="63"/>
      <c r="U2159" s="361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42"/>
        <v>1646.7999999999997</v>
      </c>
      <c r="O2160" t="s">
        <v>337</v>
      </c>
      <c r="S2160" s="278"/>
      <c r="T2160" s="63"/>
      <c r="U2160" s="349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42"/>
        <v>1593.4999999999995</v>
      </c>
      <c r="O2161" t="s">
        <v>285</v>
      </c>
      <c r="S2161" s="278"/>
      <c r="T2161" s="63"/>
      <c r="U2161" s="349"/>
      <c r="W2161" s="63"/>
    </row>
    <row r="2162" spans="1:23" ht="15">
      <c r="A2162" s="28" t="s">
        <v>14</v>
      </c>
      <c r="B2162" s="63" t="s">
        <v>141</v>
      </c>
      <c r="E2162" s="9" t="s">
        <v>280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42"/>
        <v>1592.7000000000048</v>
      </c>
      <c r="O2162" t="s">
        <v>295</v>
      </c>
      <c r="S2162" s="225"/>
      <c r="T2162" s="63"/>
      <c r="U2162" s="361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280</v>
      </c>
      <c r="M2163" s="67">
        <f t="shared" si="42"/>
        <v>1529.4499999999998</v>
      </c>
      <c r="O2163" t="s">
        <v>283</v>
      </c>
      <c r="R2163" t="s">
        <v>1782</v>
      </c>
      <c r="S2163" s="63"/>
      <c r="T2163" s="63"/>
      <c r="U2163" s="349"/>
      <c r="W2163" s="63"/>
    </row>
    <row r="2164" spans="1:23" ht="15">
      <c r="A2164" s="28" t="s">
        <v>18</v>
      </c>
      <c r="B2164" s="63" t="s">
        <v>772</v>
      </c>
      <c r="E2164" s="9" t="s">
        <v>280</v>
      </c>
      <c r="F2164" s="9" t="s">
        <v>280</v>
      </c>
      <c r="G2164" s="9" t="s">
        <v>280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42"/>
        <v>1522.0999999999976</v>
      </c>
      <c r="O2164" t="s">
        <v>2637</v>
      </c>
      <c r="S2164" s="63"/>
      <c r="T2164" s="63"/>
      <c r="U2164" s="349"/>
      <c r="W2164" s="63"/>
    </row>
    <row r="2165" spans="1:23" ht="15">
      <c r="A2165" s="28" t="s">
        <v>20</v>
      </c>
      <c r="B2165" s="63" t="s">
        <v>143</v>
      </c>
      <c r="E2165" s="9" t="s">
        <v>280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42"/>
        <v>1513.9000000000017</v>
      </c>
      <c r="O2165" t="s">
        <v>294</v>
      </c>
      <c r="S2165" s="278"/>
      <c r="T2165" s="63"/>
      <c r="U2165" s="361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42"/>
        <v>1510.3999999999962</v>
      </c>
      <c r="O2166" t="s">
        <v>344</v>
      </c>
      <c r="S2166" s="278"/>
      <c r="T2166" s="63"/>
      <c r="U2166" s="349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42"/>
        <v>1474.9999999999995</v>
      </c>
      <c r="O2167" t="s">
        <v>287</v>
      </c>
      <c r="S2167" s="63"/>
      <c r="T2167" s="63"/>
      <c r="U2167" s="349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280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42"/>
        <v>1453.2999999999997</v>
      </c>
      <c r="O2168" t="s">
        <v>284</v>
      </c>
      <c r="S2168" s="278"/>
      <c r="T2168" s="63"/>
      <c r="U2168" s="349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280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42"/>
        <v>1450.9500000000012</v>
      </c>
      <c r="O2169" t="s">
        <v>334</v>
      </c>
      <c r="S2169" s="278"/>
      <c r="T2169" s="63"/>
      <c r="U2169" s="361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42"/>
        <v>1409.6000000000015</v>
      </c>
      <c r="O2170" t="s">
        <v>346</v>
      </c>
      <c r="S2170" s="278"/>
      <c r="T2170" s="63"/>
      <c r="U2170" s="349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42"/>
        <v>1378.1000000000017</v>
      </c>
      <c r="O2171" t="s">
        <v>321</v>
      </c>
      <c r="S2171" s="278"/>
      <c r="T2171" s="63"/>
      <c r="U2171" s="362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280</v>
      </c>
      <c r="F2172" s="9" t="s">
        <v>280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42"/>
        <v>1370.4999999999964</v>
      </c>
      <c r="O2172" t="s">
        <v>286</v>
      </c>
      <c r="S2172" s="225"/>
      <c r="T2172" s="63"/>
      <c r="U2172" s="349"/>
      <c r="V2172" s="63"/>
      <c r="W2172" s="63"/>
    </row>
    <row r="2173" spans="1:23" ht="15">
      <c r="A2173" s="28" t="s">
        <v>36</v>
      </c>
      <c r="B2173" s="63" t="s">
        <v>758</v>
      </c>
      <c r="E2173" s="9" t="s">
        <v>280</v>
      </c>
      <c r="F2173" s="9" t="s">
        <v>280</v>
      </c>
      <c r="G2173" s="9" t="s">
        <v>280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42"/>
        <v>1347.0000000000009</v>
      </c>
      <c r="O2173" t="s">
        <v>291</v>
      </c>
      <c r="S2173" s="63"/>
      <c r="T2173" s="63"/>
      <c r="U2173" s="349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280</v>
      </c>
      <c r="F2174" s="9" t="s">
        <v>280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42"/>
        <v>1320.6999999999975</v>
      </c>
      <c r="O2174" t="s">
        <v>289</v>
      </c>
      <c r="S2174" s="278"/>
      <c r="T2174" s="63"/>
      <c r="U2174" s="349"/>
      <c r="V2174" s="63"/>
      <c r="W2174" s="63"/>
    </row>
    <row r="2175" spans="1:23" ht="15">
      <c r="A2175" s="28" t="s">
        <v>145</v>
      </c>
      <c r="B2175" s="63" t="s">
        <v>789</v>
      </c>
      <c r="E2175" s="9" t="s">
        <v>280</v>
      </c>
      <c r="F2175" s="9" t="s">
        <v>280</v>
      </c>
      <c r="G2175" s="9" t="s">
        <v>280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42"/>
        <v>1271.8000000000002</v>
      </c>
      <c r="O2175" t="s">
        <v>318</v>
      </c>
      <c r="S2175" s="63"/>
      <c r="T2175" s="63"/>
      <c r="U2175" s="349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280</v>
      </c>
      <c r="M2176" s="67">
        <f t="shared" si="42"/>
        <v>1194.8000000000013</v>
      </c>
      <c r="S2176" s="278"/>
      <c r="T2176" s="63"/>
      <c r="U2176" s="349"/>
      <c r="V2176" s="63"/>
      <c r="W2176" s="63"/>
    </row>
    <row r="2177" spans="1:23" ht="15">
      <c r="A2177" s="28" t="s">
        <v>147</v>
      </c>
      <c r="B2177" s="63" t="s">
        <v>797</v>
      </c>
      <c r="E2177" s="9" t="s">
        <v>280</v>
      </c>
      <c r="F2177" s="9" t="s">
        <v>280</v>
      </c>
      <c r="G2177" s="9" t="s">
        <v>280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42"/>
        <v>1187.2999999999984</v>
      </c>
      <c r="O2177" t="s">
        <v>289</v>
      </c>
      <c r="S2177" s="63"/>
      <c r="T2177" s="63"/>
      <c r="U2177" s="361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42"/>
        <v>1181.2999999999993</v>
      </c>
      <c r="O2178" t="s">
        <v>295</v>
      </c>
      <c r="S2178" s="278"/>
      <c r="T2178" s="63"/>
      <c r="U2178" s="349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42"/>
        <v>1160.6999999999989</v>
      </c>
      <c r="O2179" t="s">
        <v>285</v>
      </c>
      <c r="S2179" s="278"/>
      <c r="T2179" s="63"/>
      <c r="U2179" s="361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280</v>
      </c>
      <c r="F2180" s="9" t="s">
        <v>280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42"/>
        <v>1159.2999999999986</v>
      </c>
      <c r="S2180" s="278"/>
      <c r="T2180" s="63"/>
      <c r="U2180" s="349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280</v>
      </c>
      <c r="F2181" s="9" t="s">
        <v>280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42"/>
        <v>1150.2999999999972</v>
      </c>
      <c r="S2181" s="63"/>
      <c r="T2181" s="63"/>
      <c r="U2181" s="349"/>
      <c r="V2181" s="63"/>
      <c r="W2181" s="63"/>
    </row>
    <row r="2182" spans="1:23" ht="15">
      <c r="A2182" s="28" t="s">
        <v>161</v>
      </c>
      <c r="B2182" s="63" t="s">
        <v>739</v>
      </c>
      <c r="E2182" s="9" t="s">
        <v>280</v>
      </c>
      <c r="F2182" s="9" t="s">
        <v>280</v>
      </c>
      <c r="G2182" s="9" t="s">
        <v>280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42"/>
        <v>1105.7000000000007</v>
      </c>
      <c r="O2182" t="s">
        <v>343</v>
      </c>
      <c r="S2182" s="63"/>
      <c r="T2182" s="63"/>
      <c r="U2182" s="350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280</v>
      </c>
      <c r="I2183" s="9">
        <v>0</v>
      </c>
      <c r="J2183" s="9">
        <v>378.5</v>
      </c>
      <c r="K2183" s="9" t="s">
        <v>280</v>
      </c>
      <c r="M2183" s="67">
        <f t="shared" si="42"/>
        <v>1056.3</v>
      </c>
      <c r="O2183" t="s">
        <v>294</v>
      </c>
      <c r="S2183" s="278"/>
      <c r="T2183" s="63"/>
      <c r="U2183" s="349"/>
      <c r="V2183" s="63"/>
      <c r="W2183" s="63"/>
    </row>
    <row r="2184" spans="1:23" ht="15">
      <c r="A2184" s="28" t="s">
        <v>276</v>
      </c>
      <c r="B2184" s="63" t="s">
        <v>780</v>
      </c>
      <c r="E2184" s="9" t="s">
        <v>280</v>
      </c>
      <c r="F2184" s="9" t="s">
        <v>280</v>
      </c>
      <c r="G2184" s="9" t="s">
        <v>280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42"/>
        <v>1055.9999999999991</v>
      </c>
      <c r="O2184" t="s">
        <v>299</v>
      </c>
      <c r="S2184" s="225"/>
      <c r="T2184" s="63"/>
      <c r="U2184" s="349"/>
      <c r="V2184" s="63"/>
      <c r="W2184" s="63"/>
    </row>
    <row r="2185" spans="1:23" ht="15">
      <c r="A2185" s="28" t="s">
        <v>277</v>
      </c>
      <c r="B2185" s="63" t="s">
        <v>747</v>
      </c>
      <c r="E2185" s="9" t="s">
        <v>280</v>
      </c>
      <c r="F2185" s="9" t="s">
        <v>280</v>
      </c>
      <c r="G2185" s="9" t="s">
        <v>280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42"/>
        <v>1026.4999999999973</v>
      </c>
      <c r="S2185" s="63"/>
      <c r="T2185" s="63"/>
      <c r="U2185" s="350"/>
      <c r="V2185" s="63"/>
      <c r="W2185" s="63"/>
    </row>
    <row r="2186" spans="1:23" ht="15">
      <c r="A2186" s="28" t="s">
        <v>278</v>
      </c>
      <c r="B2186" s="63" t="s">
        <v>784</v>
      </c>
      <c r="E2186" s="9" t="s">
        <v>280</v>
      </c>
      <c r="F2186" s="9" t="s">
        <v>280</v>
      </c>
      <c r="G2186" s="9" t="s">
        <v>280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43">SUM(E2186:K2186)</f>
        <v>1006.1000000000004</v>
      </c>
      <c r="O2186" t="s">
        <v>284</v>
      </c>
      <c r="S2186" s="63"/>
      <c r="T2186" s="63"/>
      <c r="U2186" s="349"/>
      <c r="V2186" s="63"/>
      <c r="W2186" s="63"/>
    </row>
    <row r="2187" spans="1:23" ht="15">
      <c r="A2187" s="28" t="s">
        <v>279</v>
      </c>
      <c r="B2187" s="63" t="s">
        <v>779</v>
      </c>
      <c r="E2187" s="9" t="s">
        <v>280</v>
      </c>
      <c r="F2187" s="9" t="s">
        <v>280</v>
      </c>
      <c r="G2187" s="9" t="s">
        <v>280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43"/>
        <v>1001.3000000000011</v>
      </c>
      <c r="S2187" s="28"/>
      <c r="T2187" s="63"/>
      <c r="U2187" s="361"/>
      <c r="V2187" s="63"/>
      <c r="W2187" s="63"/>
    </row>
    <row r="2188" spans="1:23" ht="15">
      <c r="A2188" s="28" t="s">
        <v>736</v>
      </c>
      <c r="B2188" s="63" t="s">
        <v>750</v>
      </c>
      <c r="E2188" s="9" t="s">
        <v>280</v>
      </c>
      <c r="F2188" s="9" t="s">
        <v>280</v>
      </c>
      <c r="G2188" s="9" t="s">
        <v>280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43"/>
        <v>1000.8000000000011</v>
      </c>
      <c r="O2188" t="s">
        <v>289</v>
      </c>
      <c r="S2188" s="63"/>
      <c r="T2188" s="63"/>
      <c r="U2188" s="349"/>
      <c r="V2188" s="63"/>
      <c r="W2188" s="63"/>
    </row>
    <row r="2189" spans="1:23" ht="15">
      <c r="A2189" s="28" t="s">
        <v>737</v>
      </c>
      <c r="B2189" s="63" t="s">
        <v>764</v>
      </c>
      <c r="E2189" s="9" t="s">
        <v>280</v>
      </c>
      <c r="F2189" s="9" t="s">
        <v>280</v>
      </c>
      <c r="G2189" s="9" t="s">
        <v>280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43"/>
        <v>997.40000000000055</v>
      </c>
      <c r="O2189" t="s">
        <v>285</v>
      </c>
      <c r="S2189" s="225"/>
      <c r="T2189" s="63"/>
      <c r="U2189" s="349"/>
      <c r="V2189" s="63"/>
      <c r="W2189" s="63"/>
    </row>
    <row r="2190" spans="1:23" ht="15">
      <c r="A2190" s="28" t="s">
        <v>738</v>
      </c>
      <c r="B2190" s="63" t="s">
        <v>754</v>
      </c>
      <c r="E2190" s="9" t="s">
        <v>280</v>
      </c>
      <c r="F2190" s="9" t="s">
        <v>280</v>
      </c>
      <c r="G2190" s="9" t="s">
        <v>280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43"/>
        <v>974</v>
      </c>
      <c r="O2190" t="s">
        <v>290</v>
      </c>
      <c r="S2190" s="225"/>
      <c r="T2190" s="63"/>
      <c r="U2190" s="350"/>
      <c r="V2190" s="63"/>
      <c r="W2190" s="63"/>
    </row>
    <row r="2191" spans="1:23" ht="15">
      <c r="A2191" s="28" t="s">
        <v>740</v>
      </c>
      <c r="B2191" s="229" t="s">
        <v>1661</v>
      </c>
      <c r="C2191" s="3"/>
      <c r="D2191" s="3"/>
      <c r="E2191" s="9" t="s">
        <v>280</v>
      </c>
      <c r="F2191" s="9" t="s">
        <v>280</v>
      </c>
      <c r="G2191" s="9" t="s">
        <v>280</v>
      </c>
      <c r="H2191" s="9" t="s">
        <v>280</v>
      </c>
      <c r="I2191" s="9">
        <v>0</v>
      </c>
      <c r="J2191" s="9">
        <v>514.5</v>
      </c>
      <c r="K2191" s="217">
        <v>444.40000000000146</v>
      </c>
      <c r="M2191" s="67">
        <f t="shared" si="43"/>
        <v>958.90000000000146</v>
      </c>
      <c r="O2191" t="s">
        <v>285</v>
      </c>
      <c r="S2191" s="63"/>
      <c r="T2191" s="63"/>
      <c r="U2191" s="350"/>
      <c r="V2191" s="63"/>
      <c r="W2191" s="63"/>
    </row>
    <row r="2192" spans="1:23" ht="15">
      <c r="A2192" s="28" t="s">
        <v>746</v>
      </c>
      <c r="B2192" s="28" t="s">
        <v>734</v>
      </c>
      <c r="E2192" s="9" t="s">
        <v>280</v>
      </c>
      <c r="F2192" s="9" t="s">
        <v>280</v>
      </c>
      <c r="G2192" s="9" t="s">
        <v>280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43"/>
        <v>958.70000000000073</v>
      </c>
      <c r="S2192" s="63"/>
      <c r="T2192" s="63"/>
      <c r="U2192" s="349"/>
      <c r="V2192" s="63"/>
      <c r="W2192" s="63"/>
    </row>
    <row r="2193" spans="1:23" ht="15">
      <c r="A2193" s="28" t="s">
        <v>748</v>
      </c>
      <c r="B2193" s="63" t="s">
        <v>791</v>
      </c>
      <c r="E2193" s="9" t="s">
        <v>280</v>
      </c>
      <c r="F2193" s="9" t="s">
        <v>280</v>
      </c>
      <c r="G2193" s="9" t="s">
        <v>280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43"/>
        <v>907.69999999999982</v>
      </c>
      <c r="S2193" s="278"/>
      <c r="T2193" s="63"/>
      <c r="U2193" s="349"/>
      <c r="V2193" s="63"/>
      <c r="W2193" s="63"/>
    </row>
    <row r="2194" spans="1:23" ht="15">
      <c r="A2194" s="28" t="s">
        <v>751</v>
      </c>
      <c r="B2194" s="278" t="s">
        <v>2022</v>
      </c>
      <c r="C2194" s="3"/>
      <c r="D2194" s="3"/>
      <c r="E2194" s="9" t="s">
        <v>280</v>
      </c>
      <c r="F2194" s="9" t="s">
        <v>280</v>
      </c>
      <c r="G2194" s="9" t="s">
        <v>280</v>
      </c>
      <c r="H2194" s="9" t="s">
        <v>280</v>
      </c>
      <c r="I2194" s="9">
        <v>0</v>
      </c>
      <c r="J2194" s="9">
        <v>348.99999999999818</v>
      </c>
      <c r="K2194" s="212">
        <v>550.79999999999927</v>
      </c>
      <c r="M2194" s="67">
        <f t="shared" si="43"/>
        <v>899.79999999999745</v>
      </c>
      <c r="O2194" t="s">
        <v>302</v>
      </c>
      <c r="S2194" s="278"/>
      <c r="T2194" s="63"/>
      <c r="U2194" s="349"/>
      <c r="V2194" s="63"/>
      <c r="W2194" s="63"/>
    </row>
    <row r="2195" spans="1:23" ht="15">
      <c r="A2195" s="28" t="s">
        <v>752</v>
      </c>
      <c r="B2195" s="63" t="s">
        <v>156</v>
      </c>
      <c r="E2195" s="9" t="s">
        <v>280</v>
      </c>
      <c r="F2195" s="9" t="s">
        <v>280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43"/>
        <v>868.64999999999964</v>
      </c>
      <c r="S2195" s="225"/>
      <c r="T2195" s="63"/>
      <c r="U2195" s="349"/>
      <c r="V2195" s="63"/>
      <c r="W2195" s="63"/>
    </row>
    <row r="2196" spans="1:23" ht="15">
      <c r="A2196" s="28" t="s">
        <v>755</v>
      </c>
      <c r="B2196" s="63" t="s">
        <v>763</v>
      </c>
      <c r="E2196" s="9" t="s">
        <v>280</v>
      </c>
      <c r="F2196" s="9" t="s">
        <v>280</v>
      </c>
      <c r="G2196" s="9" t="s">
        <v>280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43"/>
        <v>818.80000000000109</v>
      </c>
      <c r="S2196" s="225"/>
      <c r="T2196" s="63"/>
      <c r="U2196" s="349"/>
      <c r="V2196" s="63"/>
      <c r="W2196" s="63"/>
    </row>
    <row r="2197" spans="1:23" ht="15">
      <c r="A2197" s="28" t="s">
        <v>757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280</v>
      </c>
      <c r="K2197" s="9" t="s">
        <v>280</v>
      </c>
      <c r="L2197" s="69"/>
      <c r="M2197" s="67">
        <f t="shared" si="43"/>
        <v>802.09999999999832</v>
      </c>
      <c r="O2197" t="s">
        <v>294</v>
      </c>
      <c r="S2197" s="225"/>
      <c r="T2197" s="63"/>
      <c r="U2197" s="349"/>
      <c r="V2197" s="63"/>
      <c r="W2197" s="63"/>
    </row>
    <row r="2198" spans="1:23" ht="15">
      <c r="A2198" s="28" t="s">
        <v>762</v>
      </c>
      <c r="B2198" s="63" t="s">
        <v>801</v>
      </c>
      <c r="E2198" s="9" t="s">
        <v>280</v>
      </c>
      <c r="F2198" s="9" t="s">
        <v>280</v>
      </c>
      <c r="G2198" s="9" t="s">
        <v>280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43"/>
        <v>784.79999999999654</v>
      </c>
      <c r="S2198" s="63"/>
      <c r="T2198" s="63"/>
      <c r="U2198" s="349"/>
      <c r="V2198" s="63"/>
      <c r="W2198" s="63"/>
    </row>
    <row r="2199" spans="1:23" ht="15">
      <c r="A2199" s="28" t="s">
        <v>766</v>
      </c>
      <c r="B2199" s="229" t="s">
        <v>1666</v>
      </c>
      <c r="C2199" s="3"/>
      <c r="D2199" s="3"/>
      <c r="E2199" s="9" t="s">
        <v>280</v>
      </c>
      <c r="F2199" s="9" t="s">
        <v>280</v>
      </c>
      <c r="G2199" s="9" t="s">
        <v>280</v>
      </c>
      <c r="H2199" s="9" t="s">
        <v>280</v>
      </c>
      <c r="I2199" s="9">
        <v>0</v>
      </c>
      <c r="J2199" s="214">
        <v>680.29999999999927</v>
      </c>
      <c r="K2199" s="9">
        <v>71.400000000000546</v>
      </c>
      <c r="M2199" s="67">
        <f t="shared" si="43"/>
        <v>751.69999999999982</v>
      </c>
      <c r="O2199" t="s">
        <v>283</v>
      </c>
      <c r="R2199" s="21" t="s">
        <v>1782</v>
      </c>
      <c r="S2199" s="278"/>
      <c r="T2199" s="63"/>
      <c r="U2199" s="349"/>
      <c r="V2199" s="63"/>
      <c r="W2199" s="63"/>
    </row>
    <row r="2200" spans="1:23" ht="15">
      <c r="A2200" s="28" t="s">
        <v>767</v>
      </c>
      <c r="B2200" s="63" t="s">
        <v>783</v>
      </c>
      <c r="E2200" s="9" t="s">
        <v>280</v>
      </c>
      <c r="F2200" s="9" t="s">
        <v>280</v>
      </c>
      <c r="G2200" s="9" t="s">
        <v>280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43"/>
        <v>737.90000000000146</v>
      </c>
      <c r="S2200" s="63"/>
      <c r="T2200" s="63"/>
      <c r="U2200" s="349"/>
      <c r="V2200" s="63"/>
      <c r="W2200" s="63"/>
    </row>
    <row r="2201" spans="1:23" ht="15">
      <c r="A2201" s="28" t="s">
        <v>768</v>
      </c>
      <c r="B2201" s="229" t="s">
        <v>1652</v>
      </c>
      <c r="C2201" s="3"/>
      <c r="D2201" s="3"/>
      <c r="E2201" s="9" t="s">
        <v>280</v>
      </c>
      <c r="F2201" s="9" t="s">
        <v>280</v>
      </c>
      <c r="G2201" s="9" t="s">
        <v>280</v>
      </c>
      <c r="H2201" s="9" t="s">
        <v>280</v>
      </c>
      <c r="I2201" s="9">
        <v>0</v>
      </c>
      <c r="J2201" s="9">
        <v>462.00000000000182</v>
      </c>
      <c r="K2201" s="9">
        <v>264.19999999999891</v>
      </c>
      <c r="M2201" s="67">
        <f t="shared" si="43"/>
        <v>726.20000000000073</v>
      </c>
      <c r="S2201" s="63"/>
      <c r="T2201" s="63"/>
      <c r="U2201" s="361"/>
      <c r="V2201" s="63"/>
      <c r="W2201" s="63"/>
    </row>
    <row r="2202" spans="1:23" ht="15">
      <c r="A2202" s="28" t="s">
        <v>774</v>
      </c>
      <c r="B2202" s="225" t="s">
        <v>1667</v>
      </c>
      <c r="C2202" s="3"/>
      <c r="D2202" s="3"/>
      <c r="E2202" s="9" t="s">
        <v>280</v>
      </c>
      <c r="F2202" s="9" t="s">
        <v>280</v>
      </c>
      <c r="G2202" s="9" t="s">
        <v>280</v>
      </c>
      <c r="H2202" s="9" t="s">
        <v>280</v>
      </c>
      <c r="I2202" s="9">
        <v>0</v>
      </c>
      <c r="J2202" s="217">
        <v>580.00000000000273</v>
      </c>
      <c r="K2202" s="9">
        <v>129.69999999999982</v>
      </c>
      <c r="M2202" s="67">
        <f t="shared" si="43"/>
        <v>709.70000000000255</v>
      </c>
      <c r="O2202" t="s">
        <v>344</v>
      </c>
      <c r="S2202" s="63"/>
      <c r="T2202" s="63"/>
      <c r="U2202" s="349"/>
      <c r="V2202" s="63"/>
      <c r="W2202" s="63"/>
    </row>
    <row r="2203" spans="1:23" ht="15">
      <c r="A2203" s="28" t="s">
        <v>782</v>
      </c>
      <c r="B2203" s="63" t="s">
        <v>749</v>
      </c>
      <c r="E2203" s="9" t="s">
        <v>280</v>
      </c>
      <c r="F2203" s="9" t="s">
        <v>280</v>
      </c>
      <c r="G2203" s="9" t="s">
        <v>280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43"/>
        <v>707.39999999999691</v>
      </c>
      <c r="S2203" s="278"/>
      <c r="T2203" s="63"/>
      <c r="U2203" s="350"/>
      <c r="V2203" s="63"/>
      <c r="W2203" s="63"/>
    </row>
    <row r="2204" spans="1:23" ht="15">
      <c r="A2204" s="28" t="s">
        <v>786</v>
      </c>
      <c r="B2204" s="229" t="s">
        <v>1662</v>
      </c>
      <c r="C2204" s="3"/>
      <c r="D2204" s="3"/>
      <c r="E2204" s="9" t="s">
        <v>280</v>
      </c>
      <c r="F2204" s="9" t="s">
        <v>280</v>
      </c>
      <c r="G2204" s="9" t="s">
        <v>280</v>
      </c>
      <c r="H2204" s="9" t="s">
        <v>280</v>
      </c>
      <c r="I2204" s="9">
        <v>0</v>
      </c>
      <c r="J2204" s="9">
        <v>487.30000000000109</v>
      </c>
      <c r="K2204" s="9">
        <v>190.39999999999964</v>
      </c>
      <c r="M2204" s="67">
        <f t="shared" si="43"/>
        <v>677.70000000000073</v>
      </c>
      <c r="S2204" s="28"/>
      <c r="T2204" s="63"/>
      <c r="U2204" s="349"/>
      <c r="V2204" s="63"/>
      <c r="W2204" s="63"/>
    </row>
    <row r="2205" spans="1:23" ht="15">
      <c r="A2205" s="28" t="s">
        <v>787</v>
      </c>
      <c r="B2205" s="63" t="s">
        <v>765</v>
      </c>
      <c r="E2205" s="9" t="s">
        <v>280</v>
      </c>
      <c r="F2205" s="9" t="s">
        <v>280</v>
      </c>
      <c r="G2205" s="9" t="s">
        <v>280</v>
      </c>
      <c r="H2205" s="9">
        <v>145.50000000000091</v>
      </c>
      <c r="I2205" s="9">
        <v>0</v>
      </c>
      <c r="J2205" s="9">
        <v>526.70000000000073</v>
      </c>
      <c r="K2205" s="64" t="s">
        <v>281</v>
      </c>
      <c r="M2205" s="67">
        <f t="shared" si="43"/>
        <v>672.20000000000164</v>
      </c>
      <c r="S2205" s="63"/>
      <c r="T2205" s="63"/>
      <c r="U2205" s="349"/>
      <c r="V2205" s="63"/>
      <c r="W2205" s="63"/>
    </row>
    <row r="2206" spans="1:23" ht="15">
      <c r="A2206" s="28" t="s">
        <v>788</v>
      </c>
      <c r="B2206" s="229" t="s">
        <v>1664</v>
      </c>
      <c r="C2206" s="3"/>
      <c r="D2206" s="3"/>
      <c r="E2206" s="9" t="s">
        <v>280</v>
      </c>
      <c r="F2206" s="9" t="s">
        <v>280</v>
      </c>
      <c r="G2206" s="9" t="s">
        <v>280</v>
      </c>
      <c r="H2206" s="9" t="s">
        <v>280</v>
      </c>
      <c r="I2206" s="9">
        <v>0</v>
      </c>
      <c r="J2206" s="9">
        <v>448.39999999999873</v>
      </c>
      <c r="K2206" s="9">
        <v>217.800000000002</v>
      </c>
      <c r="M2206" s="67">
        <f t="shared" si="43"/>
        <v>666.20000000000073</v>
      </c>
      <c r="S2206" s="225"/>
      <c r="T2206" s="63"/>
      <c r="U2206" s="349"/>
      <c r="V2206" s="63"/>
      <c r="W2206" s="63"/>
    </row>
    <row r="2207" spans="1:23" ht="15">
      <c r="A2207" s="28" t="s">
        <v>794</v>
      </c>
      <c r="B2207" s="28" t="s">
        <v>729</v>
      </c>
      <c r="E2207" s="9" t="s">
        <v>280</v>
      </c>
      <c r="F2207" s="9" t="s">
        <v>280</v>
      </c>
      <c r="G2207" s="9" t="s">
        <v>280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43"/>
        <v>661.70000000000164</v>
      </c>
      <c r="S2207" s="63"/>
      <c r="T2207" s="63"/>
      <c r="U2207" s="349"/>
      <c r="V2207" s="63"/>
      <c r="W2207" s="63"/>
    </row>
    <row r="2208" spans="1:23" ht="15">
      <c r="A2208" s="28" t="s">
        <v>795</v>
      </c>
      <c r="B2208" s="278" t="s">
        <v>2023</v>
      </c>
      <c r="C2208" s="3"/>
      <c r="D2208" s="3"/>
      <c r="E2208" s="9" t="s">
        <v>280</v>
      </c>
      <c r="F2208" s="9" t="s">
        <v>280</v>
      </c>
      <c r="G2208" s="9" t="s">
        <v>280</v>
      </c>
      <c r="H2208" s="9" t="s">
        <v>280</v>
      </c>
      <c r="I2208" s="9">
        <v>0</v>
      </c>
      <c r="J2208" s="9">
        <v>424.89999999999964</v>
      </c>
      <c r="K2208" s="9">
        <v>212.99999999999818</v>
      </c>
      <c r="M2208" s="67">
        <f t="shared" si="43"/>
        <v>637.89999999999782</v>
      </c>
      <c r="S2208" s="63"/>
      <c r="T2208" s="63"/>
      <c r="U2208" s="349"/>
      <c r="V2208" s="63"/>
      <c r="W2208" s="63"/>
    </row>
    <row r="2209" spans="1:23" ht="15">
      <c r="A2209" s="28" t="s">
        <v>796</v>
      </c>
      <c r="B2209" s="278" t="s">
        <v>2018</v>
      </c>
      <c r="C2209" s="3"/>
      <c r="D2209" s="3"/>
      <c r="E2209" s="9" t="s">
        <v>280</v>
      </c>
      <c r="F2209" s="9" t="s">
        <v>280</v>
      </c>
      <c r="G2209" s="9" t="s">
        <v>280</v>
      </c>
      <c r="H2209" s="9" t="s">
        <v>280</v>
      </c>
      <c r="I2209" s="9">
        <v>0</v>
      </c>
      <c r="J2209" s="9">
        <v>367.5</v>
      </c>
      <c r="K2209" s="9">
        <v>269.70000000000073</v>
      </c>
      <c r="M2209" s="67">
        <f t="shared" si="43"/>
        <v>637.20000000000073</v>
      </c>
      <c r="S2209" s="63"/>
      <c r="T2209" s="63"/>
      <c r="U2209" s="349"/>
      <c r="V2209" s="63"/>
      <c r="W2209" s="63"/>
    </row>
    <row r="2210" spans="1:23" ht="15">
      <c r="A2210" s="28" t="s">
        <v>798</v>
      </c>
      <c r="B2210" s="28" t="s">
        <v>735</v>
      </c>
      <c r="E2210" s="9" t="s">
        <v>280</v>
      </c>
      <c r="F2210" s="9" t="s">
        <v>280</v>
      </c>
      <c r="G2210" s="9" t="s">
        <v>280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43"/>
        <v>625.5</v>
      </c>
      <c r="S2210" s="63"/>
      <c r="T2210" s="63"/>
      <c r="U2210" s="362"/>
      <c r="V2210" s="63"/>
      <c r="W2210" s="63"/>
    </row>
    <row r="2211" spans="1:23" ht="15">
      <c r="A2211" s="28" t="s">
        <v>799</v>
      </c>
      <c r="B2211" s="63" t="s">
        <v>756</v>
      </c>
      <c r="E2211" s="9" t="s">
        <v>280</v>
      </c>
      <c r="F2211" s="9" t="s">
        <v>280</v>
      </c>
      <c r="G2211" s="9" t="s">
        <v>280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43"/>
        <v>610.25000000000273</v>
      </c>
      <c r="S2211" s="278"/>
      <c r="T2211" s="63"/>
      <c r="U2211" s="361"/>
      <c r="V2211" s="63"/>
      <c r="W2211" s="63"/>
    </row>
    <row r="2212" spans="1:23" ht="15">
      <c r="A2212" s="28" t="s">
        <v>800</v>
      </c>
      <c r="B2212" s="63" t="s">
        <v>178</v>
      </c>
      <c r="E2212" s="217">
        <v>191.6</v>
      </c>
      <c r="F2212" s="212">
        <v>410.6</v>
      </c>
      <c r="G2212" s="9" t="s">
        <v>280</v>
      </c>
      <c r="H2212" s="9" t="s">
        <v>280</v>
      </c>
      <c r="I2212" s="9">
        <v>0</v>
      </c>
      <c r="J2212" s="9" t="s">
        <v>280</v>
      </c>
      <c r="K2212" s="9" t="s">
        <v>280</v>
      </c>
      <c r="L2212" s="69"/>
      <c r="M2212" s="67">
        <f t="shared" si="43"/>
        <v>602.20000000000005</v>
      </c>
      <c r="O2212" t="s">
        <v>321</v>
      </c>
      <c r="S2212" s="278"/>
      <c r="T2212" s="63"/>
      <c r="U2212" s="349"/>
      <c r="V2212" s="63"/>
      <c r="W2212" s="63"/>
    </row>
    <row r="2213" spans="1:23" ht="15">
      <c r="A2213" s="28" t="s">
        <v>803</v>
      </c>
      <c r="B2213" s="63" t="s">
        <v>770</v>
      </c>
      <c r="E2213" s="9" t="s">
        <v>280</v>
      </c>
      <c r="F2213" s="9" t="s">
        <v>280</v>
      </c>
      <c r="G2213" s="9" t="s">
        <v>280</v>
      </c>
      <c r="H2213" s="214">
        <v>600.350000000004</v>
      </c>
      <c r="I2213" s="9">
        <v>0</v>
      </c>
      <c r="J2213" s="9" t="s">
        <v>280</v>
      </c>
      <c r="K2213" s="9" t="s">
        <v>280</v>
      </c>
      <c r="L2213" s="69"/>
      <c r="M2213" s="67">
        <f t="shared" si="43"/>
        <v>600.350000000004</v>
      </c>
      <c r="O2213" t="s">
        <v>283</v>
      </c>
      <c r="R2213" t="s">
        <v>1782</v>
      </c>
      <c r="S2213" s="63"/>
      <c r="T2213" s="63"/>
      <c r="U2213" s="349"/>
      <c r="V2213" s="63"/>
      <c r="W2213" s="63"/>
    </row>
    <row r="2214" spans="1:23" ht="15">
      <c r="A2214" s="28" t="s">
        <v>899</v>
      </c>
      <c r="B2214" s="278" t="s">
        <v>2026</v>
      </c>
      <c r="C2214" s="3"/>
      <c r="D2214" s="3"/>
      <c r="E2214" s="9" t="s">
        <v>280</v>
      </c>
      <c r="F2214" s="9" t="s">
        <v>280</v>
      </c>
      <c r="G2214" s="9" t="s">
        <v>280</v>
      </c>
      <c r="H2214" s="9" t="s">
        <v>280</v>
      </c>
      <c r="I2214" s="9">
        <v>0</v>
      </c>
      <c r="J2214" s="9">
        <v>335.99999999999909</v>
      </c>
      <c r="K2214" s="9">
        <v>263.19999999999982</v>
      </c>
      <c r="M2214" s="67">
        <f t="shared" si="43"/>
        <v>599.19999999999891</v>
      </c>
      <c r="S2214" s="63"/>
      <c r="T2214" s="63"/>
      <c r="U2214" s="349"/>
      <c r="V2214" s="63"/>
      <c r="W2214" s="63"/>
    </row>
    <row r="2215" spans="1:23" ht="15">
      <c r="A2215" s="28" t="s">
        <v>900</v>
      </c>
      <c r="B2215" s="229" t="s">
        <v>1665</v>
      </c>
      <c r="C2215" s="3"/>
      <c r="D2215" s="3"/>
      <c r="E2215" s="9" t="s">
        <v>280</v>
      </c>
      <c r="F2215" s="9" t="s">
        <v>280</v>
      </c>
      <c r="G2215" s="9" t="s">
        <v>280</v>
      </c>
      <c r="H2215" s="9" t="s">
        <v>280</v>
      </c>
      <c r="I2215" s="9">
        <v>0</v>
      </c>
      <c r="J2215" s="9">
        <v>422.59999999999945</v>
      </c>
      <c r="K2215" s="9">
        <v>164.60000000000127</v>
      </c>
      <c r="M2215" s="67">
        <f t="shared" si="43"/>
        <v>587.20000000000073</v>
      </c>
      <c r="S2215" s="63"/>
      <c r="T2215" s="63"/>
      <c r="U2215" s="350"/>
      <c r="V2215" s="63"/>
      <c r="W2215" s="63"/>
    </row>
    <row r="2216" spans="1:23" ht="15">
      <c r="A2216" s="28" t="s">
        <v>901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280</v>
      </c>
      <c r="K2216" s="9" t="s">
        <v>280</v>
      </c>
      <c r="L2216" s="69"/>
      <c r="M2216" s="67">
        <f t="shared" si="43"/>
        <v>581.9</v>
      </c>
      <c r="S2216" s="278"/>
      <c r="T2216" s="63"/>
      <c r="U2216" s="362"/>
      <c r="V2216" s="63"/>
      <c r="W2216" s="63"/>
    </row>
    <row r="2217" spans="1:23" ht="15">
      <c r="A2217" s="28" t="s">
        <v>902</v>
      </c>
      <c r="B2217" s="278" t="s">
        <v>2024</v>
      </c>
      <c r="C2217" s="3"/>
      <c r="D2217" s="3"/>
      <c r="E2217" s="9" t="s">
        <v>280</v>
      </c>
      <c r="F2217" s="9" t="s">
        <v>280</v>
      </c>
      <c r="G2217" s="9" t="s">
        <v>280</v>
      </c>
      <c r="H2217" s="9" t="s">
        <v>280</v>
      </c>
      <c r="I2217" s="9">
        <v>0</v>
      </c>
      <c r="J2217" s="9">
        <v>391.70000000000073</v>
      </c>
      <c r="K2217" s="9">
        <v>186.69999999999891</v>
      </c>
      <c r="M2217" s="67">
        <f t="shared" si="43"/>
        <v>578.39999999999964</v>
      </c>
      <c r="S2217" s="278"/>
      <c r="T2217" s="63"/>
      <c r="U2217" s="361"/>
      <c r="V2217" s="63"/>
      <c r="W2217" s="63"/>
    </row>
    <row r="2218" spans="1:23" ht="15">
      <c r="A2218" s="28" t="s">
        <v>903</v>
      </c>
      <c r="B2218" s="229" t="s">
        <v>1658</v>
      </c>
      <c r="C2218" s="3"/>
      <c r="D2218" s="3"/>
      <c r="E2218" s="9" t="s">
        <v>280</v>
      </c>
      <c r="F2218" s="9" t="s">
        <v>280</v>
      </c>
      <c r="G2218" s="9" t="s">
        <v>280</v>
      </c>
      <c r="H2218" s="9" t="s">
        <v>280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44">SUM(E2218:K2218)</f>
        <v>571.09999999999582</v>
      </c>
      <c r="S2218" s="28"/>
      <c r="T2218" s="63"/>
      <c r="U2218" s="361"/>
      <c r="V2218" s="63"/>
      <c r="W2218" s="63"/>
    </row>
    <row r="2219" spans="1:23" ht="15">
      <c r="A2219" s="28" t="s">
        <v>904</v>
      </c>
      <c r="B2219" s="278" t="s">
        <v>2033</v>
      </c>
      <c r="C2219" s="3"/>
      <c r="D2219" s="3"/>
      <c r="E2219" s="9" t="s">
        <v>280</v>
      </c>
      <c r="F2219" s="9" t="s">
        <v>280</v>
      </c>
      <c r="G2219" s="9" t="s">
        <v>280</v>
      </c>
      <c r="H2219" s="9" t="s">
        <v>280</v>
      </c>
      <c r="I2219" s="9">
        <v>0</v>
      </c>
      <c r="J2219" s="9">
        <v>416.00000000000091</v>
      </c>
      <c r="K2219" s="9">
        <v>110.99999999999909</v>
      </c>
      <c r="M2219" s="67">
        <f t="shared" si="44"/>
        <v>527</v>
      </c>
      <c r="S2219" s="225"/>
      <c r="T2219" s="63"/>
      <c r="U2219" s="350"/>
      <c r="V2219" s="63"/>
      <c r="W2219" s="63"/>
    </row>
    <row r="2220" spans="1:23" ht="15">
      <c r="A2220" s="28" t="s">
        <v>905</v>
      </c>
      <c r="B2220" s="229" t="s">
        <v>1660</v>
      </c>
      <c r="C2220" s="3"/>
      <c r="D2220" s="3"/>
      <c r="E2220" s="9" t="s">
        <v>280</v>
      </c>
      <c r="F2220" s="9" t="s">
        <v>280</v>
      </c>
      <c r="G2220" s="9" t="s">
        <v>280</v>
      </c>
      <c r="H2220" s="9" t="s">
        <v>280</v>
      </c>
      <c r="I2220" s="9">
        <v>0</v>
      </c>
      <c r="J2220" s="9">
        <v>461.79999999999836</v>
      </c>
      <c r="K2220" s="9">
        <v>62.400000000000546</v>
      </c>
      <c r="M2220" s="67">
        <f t="shared" si="44"/>
        <v>524.19999999999891</v>
      </c>
      <c r="S2220" s="278"/>
      <c r="T2220" s="63"/>
      <c r="U2220" s="361"/>
      <c r="V2220" s="63"/>
      <c r="W2220" s="63"/>
    </row>
    <row r="2221" spans="1:23" ht="15">
      <c r="A2221" s="28" t="s">
        <v>906</v>
      </c>
      <c r="B2221" s="229" t="s">
        <v>1657</v>
      </c>
      <c r="C2221" s="3"/>
      <c r="D2221" s="3"/>
      <c r="E2221" s="9" t="s">
        <v>280</v>
      </c>
      <c r="F2221" s="9" t="s">
        <v>280</v>
      </c>
      <c r="G2221" s="9" t="s">
        <v>280</v>
      </c>
      <c r="H2221" s="9" t="s">
        <v>280</v>
      </c>
      <c r="I2221" s="9">
        <v>0</v>
      </c>
      <c r="J2221" s="9">
        <v>341.10000000000036</v>
      </c>
      <c r="K2221" s="9">
        <v>178.09999999999854</v>
      </c>
      <c r="M2221" s="67">
        <f t="shared" si="44"/>
        <v>519.19999999999891</v>
      </c>
      <c r="S2221" s="28"/>
      <c r="T2221" s="63"/>
      <c r="U2221" s="349"/>
      <c r="V2221" s="63"/>
      <c r="W2221" s="63"/>
    </row>
    <row r="2222" spans="1:23" ht="15">
      <c r="A2222" s="28" t="s">
        <v>907</v>
      </c>
      <c r="B2222" s="63" t="s">
        <v>158</v>
      </c>
      <c r="E2222" s="9" t="s">
        <v>280</v>
      </c>
      <c r="F2222" s="9" t="s">
        <v>280</v>
      </c>
      <c r="G2222" s="9">
        <v>303.5</v>
      </c>
      <c r="H2222" s="9">
        <v>212.19999999999891</v>
      </c>
      <c r="I2222" s="9">
        <v>0</v>
      </c>
      <c r="J2222" s="9" t="s">
        <v>280</v>
      </c>
      <c r="K2222" s="9" t="s">
        <v>280</v>
      </c>
      <c r="L2222" s="69"/>
      <c r="M2222" s="67">
        <f t="shared" si="44"/>
        <v>515.69999999999891</v>
      </c>
      <c r="S2222" s="225"/>
      <c r="T2222" s="63"/>
      <c r="U2222" s="349"/>
      <c r="V2222" s="63"/>
      <c r="W2222" s="63"/>
    </row>
    <row r="2223" spans="1:23" ht="15">
      <c r="A2223" s="28" t="s">
        <v>908</v>
      </c>
      <c r="B2223" s="229" t="s">
        <v>1649</v>
      </c>
      <c r="C2223" s="3"/>
      <c r="D2223" s="3"/>
      <c r="E2223" s="9" t="s">
        <v>280</v>
      </c>
      <c r="F2223" s="9" t="s">
        <v>280</v>
      </c>
      <c r="G2223" s="9" t="s">
        <v>280</v>
      </c>
      <c r="H2223" s="9" t="s">
        <v>280</v>
      </c>
      <c r="I2223" s="9">
        <v>0</v>
      </c>
      <c r="J2223" s="9">
        <v>430</v>
      </c>
      <c r="K2223" s="9">
        <v>76.19999999999709</v>
      </c>
      <c r="M2223" s="67">
        <f t="shared" si="44"/>
        <v>506.19999999999709</v>
      </c>
      <c r="S2223" s="63"/>
      <c r="T2223" s="63"/>
      <c r="U2223" s="361"/>
      <c r="V2223" s="63"/>
      <c r="W2223" s="63"/>
    </row>
    <row r="2224" spans="1:23" ht="15">
      <c r="A2224" s="28" t="s">
        <v>909</v>
      </c>
      <c r="B2224" s="229" t="s">
        <v>1650</v>
      </c>
      <c r="C2224" s="3"/>
      <c r="D2224" s="3"/>
      <c r="E2224" s="9" t="s">
        <v>280</v>
      </c>
      <c r="F2224" s="9" t="s">
        <v>280</v>
      </c>
      <c r="G2224" s="9" t="s">
        <v>280</v>
      </c>
      <c r="H2224" s="9" t="s">
        <v>280</v>
      </c>
      <c r="I2224" s="9">
        <v>0</v>
      </c>
      <c r="J2224" s="9">
        <v>502.39999999999964</v>
      </c>
      <c r="K2224" s="9" t="s">
        <v>280</v>
      </c>
      <c r="M2224" s="67">
        <f t="shared" si="44"/>
        <v>502.39999999999964</v>
      </c>
      <c r="S2224" s="63"/>
      <c r="T2224" s="63"/>
      <c r="U2224" s="361"/>
      <c r="V2224" s="63"/>
      <c r="W2224" s="63"/>
    </row>
    <row r="2225" spans="1:23" ht="15">
      <c r="A2225" s="28" t="s">
        <v>910</v>
      </c>
      <c r="B2225" s="229" t="s">
        <v>1659</v>
      </c>
      <c r="C2225" s="3"/>
      <c r="D2225" s="3"/>
      <c r="E2225" s="9" t="s">
        <v>280</v>
      </c>
      <c r="F2225" s="9" t="s">
        <v>280</v>
      </c>
      <c r="G2225" s="9" t="s">
        <v>280</v>
      </c>
      <c r="H2225" s="9" t="s">
        <v>280</v>
      </c>
      <c r="I2225" s="9">
        <v>0</v>
      </c>
      <c r="J2225" s="9">
        <v>279.29999999999927</v>
      </c>
      <c r="K2225" s="9">
        <v>219.50000000000091</v>
      </c>
      <c r="M2225" s="67">
        <f t="shared" si="44"/>
        <v>498.80000000000018</v>
      </c>
      <c r="S2225" s="278"/>
      <c r="T2225" s="63"/>
      <c r="U2225" s="349"/>
      <c r="V2225" s="63"/>
      <c r="W2225" s="63"/>
    </row>
    <row r="2226" spans="1:23" ht="15">
      <c r="A2226" s="28" t="s">
        <v>911</v>
      </c>
      <c r="B2226" s="278" t="s">
        <v>2068</v>
      </c>
      <c r="C2226" s="3"/>
      <c r="D2226" s="3"/>
      <c r="E2226" s="9" t="s">
        <v>280</v>
      </c>
      <c r="F2226" s="9" t="s">
        <v>280</v>
      </c>
      <c r="G2226" s="9" t="s">
        <v>280</v>
      </c>
      <c r="H2226" s="9" t="s">
        <v>280</v>
      </c>
      <c r="I2226" s="9">
        <v>0</v>
      </c>
      <c r="J2226" s="9" t="s">
        <v>280</v>
      </c>
      <c r="K2226" s="213">
        <v>489.45000000000073</v>
      </c>
      <c r="M2226" s="67">
        <f t="shared" si="44"/>
        <v>489.45000000000073</v>
      </c>
      <c r="O2226" t="s">
        <v>284</v>
      </c>
    </row>
    <row r="2227" spans="1:23" ht="15">
      <c r="A2227" s="28" t="s">
        <v>912</v>
      </c>
      <c r="B2227" s="63" t="s">
        <v>745</v>
      </c>
      <c r="E2227" s="9" t="s">
        <v>280</v>
      </c>
      <c r="F2227" s="9" t="s">
        <v>280</v>
      </c>
      <c r="G2227" s="9" t="s">
        <v>280</v>
      </c>
      <c r="H2227" s="217">
        <v>459.49999999999909</v>
      </c>
      <c r="I2227" s="9">
        <v>0</v>
      </c>
      <c r="J2227" s="9" t="s">
        <v>280</v>
      </c>
      <c r="K2227" s="9" t="s">
        <v>280</v>
      </c>
      <c r="L2227" s="69"/>
      <c r="M2227" s="67">
        <f t="shared" si="44"/>
        <v>459.49999999999909</v>
      </c>
      <c r="O2227" t="s">
        <v>286</v>
      </c>
    </row>
    <row r="2228" spans="1:23" ht="15">
      <c r="A2228" s="28" t="s">
        <v>913</v>
      </c>
      <c r="B2228" s="278" t="s">
        <v>2067</v>
      </c>
      <c r="C2228" s="3"/>
      <c r="D2228" s="3"/>
      <c r="E2228" s="9" t="s">
        <v>280</v>
      </c>
      <c r="F2228" s="9" t="s">
        <v>280</v>
      </c>
      <c r="G2228" s="9" t="s">
        <v>280</v>
      </c>
      <c r="H2228" s="9" t="s">
        <v>280</v>
      </c>
      <c r="I2228" s="9">
        <v>0</v>
      </c>
      <c r="J2228" s="9" t="s">
        <v>280</v>
      </c>
      <c r="K2228" s="217">
        <v>438.5</v>
      </c>
      <c r="M2228" s="67">
        <f t="shared" si="44"/>
        <v>438.5</v>
      </c>
      <c r="O2228" t="s">
        <v>286</v>
      </c>
    </row>
    <row r="2229" spans="1:23" ht="15">
      <c r="A2229" s="28" t="s">
        <v>914</v>
      </c>
      <c r="B2229" s="278" t="s">
        <v>2021</v>
      </c>
      <c r="C2229" s="3"/>
      <c r="D2229" s="3"/>
      <c r="E2229" s="9" t="s">
        <v>280</v>
      </c>
      <c r="F2229" s="9" t="s">
        <v>280</v>
      </c>
      <c r="G2229" s="9" t="s">
        <v>280</v>
      </c>
      <c r="H2229" s="9" t="s">
        <v>280</v>
      </c>
      <c r="I2229" s="9">
        <v>0</v>
      </c>
      <c r="J2229" s="9">
        <v>345.29999999999927</v>
      </c>
      <c r="K2229" s="9">
        <v>91.799999999999272</v>
      </c>
      <c r="M2229" s="67">
        <f t="shared" si="44"/>
        <v>437.09999999999854</v>
      </c>
    </row>
    <row r="2230" spans="1:23" ht="15">
      <c r="A2230" s="28" t="s">
        <v>915</v>
      </c>
      <c r="B2230" s="278" t="s">
        <v>2019</v>
      </c>
      <c r="C2230" s="3"/>
      <c r="D2230" s="3"/>
      <c r="E2230" s="9" t="s">
        <v>280</v>
      </c>
      <c r="F2230" s="9" t="s">
        <v>280</v>
      </c>
      <c r="G2230" s="9" t="s">
        <v>280</v>
      </c>
      <c r="H2230" s="9" t="s">
        <v>280</v>
      </c>
      <c r="I2230" s="9">
        <v>0</v>
      </c>
      <c r="J2230" s="9">
        <v>397.29999999999927</v>
      </c>
      <c r="K2230" s="9" t="s">
        <v>280</v>
      </c>
      <c r="M2230" s="67">
        <f t="shared" si="44"/>
        <v>397.29999999999927</v>
      </c>
    </row>
    <row r="2231" spans="1:23" ht="15">
      <c r="A2231" s="28" t="s">
        <v>916</v>
      </c>
      <c r="B2231" s="229" t="s">
        <v>1648</v>
      </c>
      <c r="C2231" s="3"/>
      <c r="D2231" s="3"/>
      <c r="E2231" s="9" t="s">
        <v>280</v>
      </c>
      <c r="F2231" s="9" t="s">
        <v>280</v>
      </c>
      <c r="G2231" s="9" t="s">
        <v>280</v>
      </c>
      <c r="H2231" s="9" t="s">
        <v>280</v>
      </c>
      <c r="I2231" s="9">
        <v>0</v>
      </c>
      <c r="J2231" s="9">
        <v>303.69999999999982</v>
      </c>
      <c r="K2231" s="9">
        <v>92.899999999998727</v>
      </c>
      <c r="M2231" s="67">
        <f t="shared" si="44"/>
        <v>396.59999999999854</v>
      </c>
    </row>
    <row r="2232" spans="1:23" ht="15">
      <c r="A2232" s="28" t="s">
        <v>917</v>
      </c>
      <c r="B2232" s="278" t="s">
        <v>2025</v>
      </c>
      <c r="C2232" s="3"/>
      <c r="D2232" s="3"/>
      <c r="E2232" s="9" t="s">
        <v>280</v>
      </c>
      <c r="F2232" s="9" t="s">
        <v>280</v>
      </c>
      <c r="G2232" s="9" t="s">
        <v>280</v>
      </c>
      <c r="H2232" s="9" t="s">
        <v>280</v>
      </c>
      <c r="I2232" s="9">
        <v>0</v>
      </c>
      <c r="J2232" s="9">
        <v>357.30000000000109</v>
      </c>
      <c r="K2232" s="9">
        <v>7.6999999999989086</v>
      </c>
      <c r="M2232" s="67">
        <f t="shared" si="44"/>
        <v>365</v>
      </c>
    </row>
    <row r="2233" spans="1:23" ht="15">
      <c r="A2233" s="28" t="s">
        <v>918</v>
      </c>
      <c r="B2233" s="278" t="s">
        <v>2017</v>
      </c>
      <c r="C2233" s="3"/>
      <c r="D2233" s="3"/>
      <c r="E2233" s="9" t="s">
        <v>280</v>
      </c>
      <c r="F2233" s="9" t="s">
        <v>280</v>
      </c>
      <c r="G2233" s="9" t="s">
        <v>280</v>
      </c>
      <c r="H2233" s="9" t="s">
        <v>280</v>
      </c>
      <c r="I2233" s="9">
        <v>0</v>
      </c>
      <c r="J2233" s="9">
        <v>250.50000000000091</v>
      </c>
      <c r="K2233" s="9">
        <v>80.000000000000909</v>
      </c>
      <c r="M2233" s="67">
        <f t="shared" si="44"/>
        <v>330.50000000000182</v>
      </c>
    </row>
    <row r="2234" spans="1:23" ht="15">
      <c r="A2234" s="28" t="s">
        <v>919</v>
      </c>
      <c r="B2234" s="278" t="s">
        <v>2045</v>
      </c>
      <c r="C2234" s="3"/>
      <c r="D2234" s="3"/>
      <c r="E2234" s="9" t="s">
        <v>280</v>
      </c>
      <c r="F2234" s="9" t="s">
        <v>280</v>
      </c>
      <c r="G2234" s="9" t="s">
        <v>280</v>
      </c>
      <c r="H2234" s="9" t="s">
        <v>280</v>
      </c>
      <c r="I2234" s="9">
        <v>0</v>
      </c>
      <c r="J2234" s="9" t="s">
        <v>280</v>
      </c>
      <c r="K2234" s="9">
        <v>324.70000000000073</v>
      </c>
      <c r="M2234" s="67">
        <f t="shared" si="44"/>
        <v>324.70000000000073</v>
      </c>
    </row>
    <row r="2235" spans="1:23" ht="15">
      <c r="A2235" s="28" t="s">
        <v>920</v>
      </c>
      <c r="B2235" s="278" t="s">
        <v>2040</v>
      </c>
      <c r="C2235" s="3"/>
      <c r="D2235" s="3"/>
      <c r="E2235" s="9" t="s">
        <v>280</v>
      </c>
      <c r="F2235" s="9" t="s">
        <v>280</v>
      </c>
      <c r="G2235" s="9" t="s">
        <v>280</v>
      </c>
      <c r="H2235" s="9" t="s">
        <v>280</v>
      </c>
      <c r="I2235" s="9">
        <v>0</v>
      </c>
      <c r="J2235" s="9" t="s">
        <v>280</v>
      </c>
      <c r="K2235" s="9">
        <v>322.59999999999945</v>
      </c>
      <c r="M2235" s="67">
        <f t="shared" si="44"/>
        <v>322.59999999999945</v>
      </c>
    </row>
    <row r="2236" spans="1:23" ht="15">
      <c r="A2236" s="28" t="s">
        <v>921</v>
      </c>
      <c r="B2236" s="278" t="s">
        <v>2042</v>
      </c>
      <c r="C2236" s="3"/>
      <c r="D2236" s="3"/>
      <c r="E2236" s="9" t="s">
        <v>280</v>
      </c>
      <c r="F2236" s="9" t="s">
        <v>280</v>
      </c>
      <c r="G2236" s="9" t="s">
        <v>280</v>
      </c>
      <c r="H2236" s="9" t="s">
        <v>280</v>
      </c>
      <c r="I2236" s="9">
        <v>0</v>
      </c>
      <c r="J2236" s="9" t="s">
        <v>280</v>
      </c>
      <c r="K2236" s="9">
        <v>292.50000000000091</v>
      </c>
      <c r="M2236" s="67">
        <f t="shared" si="44"/>
        <v>292.50000000000091</v>
      </c>
    </row>
    <row r="2237" spans="1:23" ht="15">
      <c r="A2237" s="28" t="s">
        <v>922</v>
      </c>
      <c r="B2237" s="63" t="s">
        <v>785</v>
      </c>
      <c r="E2237" s="9" t="s">
        <v>280</v>
      </c>
      <c r="F2237" s="9" t="s">
        <v>280</v>
      </c>
      <c r="G2237" s="9" t="s">
        <v>280</v>
      </c>
      <c r="H2237" s="9">
        <v>236.90000000000055</v>
      </c>
      <c r="I2237" s="9">
        <v>0</v>
      </c>
      <c r="J2237" s="9" t="s">
        <v>280</v>
      </c>
      <c r="K2237" s="9" t="s">
        <v>280</v>
      </c>
      <c r="L2237" s="69"/>
      <c r="M2237" s="67">
        <f t="shared" si="44"/>
        <v>236.90000000000055</v>
      </c>
    </row>
    <row r="2238" spans="1:23" ht="15">
      <c r="A2238" s="28" t="s">
        <v>923</v>
      </c>
      <c r="B2238" s="278" t="s">
        <v>2041</v>
      </c>
      <c r="C2238" s="3"/>
      <c r="D2238" s="3"/>
      <c r="E2238" s="9" t="s">
        <v>280</v>
      </c>
      <c r="F2238" s="9" t="s">
        <v>280</v>
      </c>
      <c r="G2238" s="9" t="s">
        <v>280</v>
      </c>
      <c r="H2238" s="9" t="s">
        <v>280</v>
      </c>
      <c r="I2238" s="9">
        <v>0</v>
      </c>
      <c r="J2238" s="9" t="s">
        <v>280</v>
      </c>
      <c r="K2238" s="9">
        <v>225.10000000000036</v>
      </c>
      <c r="M2238" s="67">
        <f t="shared" si="44"/>
        <v>225.10000000000036</v>
      </c>
    </row>
    <row r="2239" spans="1:23" ht="15">
      <c r="A2239" s="28" t="s">
        <v>924</v>
      </c>
      <c r="B2239" s="278" t="s">
        <v>4565</v>
      </c>
      <c r="C2239" s="3"/>
      <c r="D2239" s="3"/>
      <c r="E2239" s="9" t="s">
        <v>280</v>
      </c>
      <c r="F2239" s="9" t="s">
        <v>280</v>
      </c>
      <c r="G2239" s="9" t="s">
        <v>280</v>
      </c>
      <c r="H2239" s="9" t="s">
        <v>280</v>
      </c>
      <c r="I2239" s="9">
        <v>0</v>
      </c>
      <c r="J2239" s="9" t="s">
        <v>280</v>
      </c>
      <c r="K2239" s="9">
        <v>211.50000000000182</v>
      </c>
      <c r="M2239" s="67">
        <f t="shared" si="44"/>
        <v>211.50000000000182</v>
      </c>
    </row>
    <row r="2240" spans="1:23" ht="15">
      <c r="A2240" s="28" t="s">
        <v>925</v>
      </c>
      <c r="B2240" s="63" t="s">
        <v>164</v>
      </c>
      <c r="E2240" s="9" t="s">
        <v>280</v>
      </c>
      <c r="F2240" s="9" t="s">
        <v>280</v>
      </c>
      <c r="G2240" s="9">
        <v>195.1</v>
      </c>
      <c r="H2240" s="9" t="s">
        <v>280</v>
      </c>
      <c r="I2240" s="9">
        <v>0</v>
      </c>
      <c r="J2240" s="9" t="s">
        <v>280</v>
      </c>
      <c r="K2240" s="9" t="s">
        <v>280</v>
      </c>
      <c r="L2240" s="69"/>
      <c r="M2240" s="67">
        <f t="shared" si="44"/>
        <v>195.1</v>
      </c>
    </row>
    <row r="2241" spans="1:13" ht="15">
      <c r="A2241" s="28" t="s">
        <v>926</v>
      </c>
      <c r="B2241" s="278" t="s">
        <v>2172</v>
      </c>
      <c r="C2241" s="3"/>
      <c r="D2241" s="3"/>
      <c r="E2241" s="9" t="s">
        <v>280</v>
      </c>
      <c r="F2241" s="9" t="s">
        <v>280</v>
      </c>
      <c r="G2241" s="9" t="s">
        <v>280</v>
      </c>
      <c r="H2241" s="9" t="s">
        <v>280</v>
      </c>
      <c r="I2241" s="9">
        <v>0</v>
      </c>
      <c r="J2241" s="9" t="s">
        <v>280</v>
      </c>
      <c r="K2241" s="9">
        <v>152.49999999999818</v>
      </c>
      <c r="M2241" s="67">
        <f t="shared" si="44"/>
        <v>152.49999999999818</v>
      </c>
    </row>
    <row r="2242" spans="1:13" ht="15">
      <c r="A2242" s="28" t="s">
        <v>927</v>
      </c>
      <c r="B2242" s="63" t="s">
        <v>775</v>
      </c>
      <c r="E2242" s="9" t="s">
        <v>280</v>
      </c>
      <c r="F2242" s="9" t="s">
        <v>280</v>
      </c>
      <c r="G2242" s="9" t="s">
        <v>280</v>
      </c>
      <c r="H2242" s="9">
        <v>143.44999999999982</v>
      </c>
      <c r="I2242" s="9">
        <v>0</v>
      </c>
      <c r="J2242" s="9" t="s">
        <v>280</v>
      </c>
      <c r="K2242" s="9" t="s">
        <v>280</v>
      </c>
      <c r="L2242" s="69"/>
      <c r="M2242" s="67">
        <f t="shared" si="44"/>
        <v>143.44999999999982</v>
      </c>
    </row>
    <row r="2243" spans="1:13" ht="15">
      <c r="A2243" s="28" t="s">
        <v>928</v>
      </c>
      <c r="B2243" s="278" t="s">
        <v>2043</v>
      </c>
      <c r="C2243" s="3"/>
      <c r="D2243" s="3"/>
      <c r="E2243" s="9" t="s">
        <v>280</v>
      </c>
      <c r="F2243" s="9" t="s">
        <v>280</v>
      </c>
      <c r="G2243" s="9" t="s">
        <v>280</v>
      </c>
      <c r="H2243" s="9" t="s">
        <v>280</v>
      </c>
      <c r="I2243" s="9">
        <v>0</v>
      </c>
      <c r="J2243" s="9" t="s">
        <v>280</v>
      </c>
      <c r="K2243" s="9">
        <v>136.5</v>
      </c>
      <c r="M2243" s="67">
        <f t="shared" si="44"/>
        <v>136.5</v>
      </c>
    </row>
    <row r="2244" spans="1:13" ht="15">
      <c r="A2244" s="28" t="s">
        <v>929</v>
      </c>
      <c r="B2244" s="278" t="s">
        <v>2039</v>
      </c>
      <c r="C2244" s="3"/>
      <c r="D2244" s="3"/>
      <c r="E2244" s="9" t="s">
        <v>280</v>
      </c>
      <c r="F2244" s="9" t="s">
        <v>280</v>
      </c>
      <c r="G2244" s="9" t="s">
        <v>280</v>
      </c>
      <c r="H2244" s="9" t="s">
        <v>280</v>
      </c>
      <c r="I2244" s="9">
        <v>0</v>
      </c>
      <c r="J2244" s="9" t="s">
        <v>280</v>
      </c>
      <c r="K2244" s="9">
        <v>134.19999999999618</v>
      </c>
      <c r="M2244" s="67">
        <f t="shared" si="44"/>
        <v>134.19999999999618</v>
      </c>
    </row>
    <row r="2245" spans="1:13" ht="15">
      <c r="A2245" s="28" t="s">
        <v>930</v>
      </c>
      <c r="B2245" s="278" t="s">
        <v>2038</v>
      </c>
      <c r="C2245" s="3"/>
      <c r="D2245" s="3"/>
      <c r="E2245" s="9" t="s">
        <v>280</v>
      </c>
      <c r="F2245" s="9" t="s">
        <v>280</v>
      </c>
      <c r="G2245" s="9" t="s">
        <v>280</v>
      </c>
      <c r="H2245" s="9" t="s">
        <v>280</v>
      </c>
      <c r="I2245" s="9">
        <v>0</v>
      </c>
      <c r="J2245" s="9" t="s">
        <v>280</v>
      </c>
      <c r="K2245" s="9">
        <v>130.40000000000055</v>
      </c>
      <c r="M2245" s="67">
        <f t="shared" si="44"/>
        <v>130.40000000000055</v>
      </c>
    </row>
    <row r="2246" spans="1:13" ht="15">
      <c r="A2246" s="28" t="s">
        <v>931</v>
      </c>
      <c r="B2246" s="278" t="s">
        <v>2065</v>
      </c>
      <c r="C2246" s="3"/>
      <c r="D2246" s="3"/>
      <c r="E2246" s="9" t="s">
        <v>280</v>
      </c>
      <c r="F2246" s="9" t="s">
        <v>280</v>
      </c>
      <c r="G2246" s="9" t="s">
        <v>280</v>
      </c>
      <c r="H2246" s="9" t="s">
        <v>280</v>
      </c>
      <c r="I2246" s="9">
        <v>0</v>
      </c>
      <c r="J2246" s="9" t="s">
        <v>280</v>
      </c>
      <c r="K2246" s="9">
        <v>97.999999999998181</v>
      </c>
      <c r="M2246" s="67">
        <f t="shared" si="44"/>
        <v>97.999999999998181</v>
      </c>
    </row>
    <row r="2247" spans="1:13" ht="15">
      <c r="A2247" s="28" t="s">
        <v>932</v>
      </c>
      <c r="B2247" s="63" t="s">
        <v>179</v>
      </c>
      <c r="E2247" s="9">
        <v>79.5</v>
      </c>
      <c r="F2247" s="9" t="s">
        <v>280</v>
      </c>
      <c r="G2247" s="9" t="s">
        <v>280</v>
      </c>
      <c r="H2247" s="9" t="s">
        <v>280</v>
      </c>
      <c r="I2247" s="9">
        <v>0</v>
      </c>
      <c r="J2247" s="9" t="s">
        <v>280</v>
      </c>
      <c r="K2247" s="9" t="s">
        <v>280</v>
      </c>
      <c r="L2247" s="69"/>
      <c r="M2247" s="67">
        <f t="shared" si="44"/>
        <v>79.5</v>
      </c>
    </row>
    <row r="2248" spans="1:13" ht="15">
      <c r="A2248" s="28" t="s">
        <v>933</v>
      </c>
      <c r="B2248" s="278" t="s">
        <v>2044</v>
      </c>
      <c r="C2248" s="3"/>
      <c r="D2248" s="3"/>
      <c r="E2248" s="9" t="s">
        <v>280</v>
      </c>
      <c r="F2248" s="9" t="s">
        <v>280</v>
      </c>
      <c r="G2248" s="9" t="s">
        <v>280</v>
      </c>
      <c r="H2248" s="9" t="s">
        <v>280</v>
      </c>
      <c r="I2248" s="9">
        <v>0</v>
      </c>
      <c r="J2248" s="9" t="s">
        <v>280</v>
      </c>
      <c r="K2248" s="9">
        <v>37.099999999998545</v>
      </c>
      <c r="M2248" s="67">
        <f t="shared" si="44"/>
        <v>37.099999999998545</v>
      </c>
    </row>
    <row r="2249" spans="1:13" ht="15">
      <c r="A2249" s="28" t="s">
        <v>934</v>
      </c>
      <c r="B2249" s="225" t="s">
        <v>1646</v>
      </c>
      <c r="C2249" s="3"/>
      <c r="D2249" s="3"/>
      <c r="E2249" s="9" t="s">
        <v>280</v>
      </c>
      <c r="F2249" s="9" t="s">
        <v>280</v>
      </c>
      <c r="G2249" s="9" t="s">
        <v>280</v>
      </c>
      <c r="H2249" s="9" t="s">
        <v>280</v>
      </c>
      <c r="I2249" s="9">
        <v>0</v>
      </c>
      <c r="J2249" s="9" t="s">
        <v>280</v>
      </c>
      <c r="K2249" s="9" t="s">
        <v>280</v>
      </c>
      <c r="L2249" s="69"/>
      <c r="M2249" s="67">
        <f t="shared" si="44"/>
        <v>0</v>
      </c>
    </row>
    <row r="2250" spans="1:13" ht="15">
      <c r="A2250" s="28" t="s">
        <v>935</v>
      </c>
      <c r="B2250" s="229" t="s">
        <v>1656</v>
      </c>
      <c r="C2250" s="3"/>
      <c r="D2250" s="3"/>
      <c r="E2250" s="9" t="s">
        <v>280</v>
      </c>
      <c r="F2250" s="9" t="s">
        <v>280</v>
      </c>
      <c r="G2250" s="9" t="s">
        <v>280</v>
      </c>
      <c r="H2250" s="9" t="s">
        <v>280</v>
      </c>
      <c r="I2250" s="9">
        <v>0</v>
      </c>
      <c r="J2250" s="9" t="s">
        <v>280</v>
      </c>
      <c r="K2250" s="9" t="s">
        <v>280</v>
      </c>
      <c r="L2250" s="69"/>
      <c r="M2250" s="67">
        <f t="shared" si="44"/>
        <v>0</v>
      </c>
    </row>
    <row r="2251" spans="1:13" ht="15">
      <c r="A2251" s="28" t="s">
        <v>936</v>
      </c>
      <c r="B2251" s="229" t="s">
        <v>1655</v>
      </c>
      <c r="C2251" s="3"/>
      <c r="D2251" s="3"/>
      <c r="E2251" s="9" t="s">
        <v>280</v>
      </c>
      <c r="F2251" s="9" t="s">
        <v>280</v>
      </c>
      <c r="G2251" s="9" t="s">
        <v>280</v>
      </c>
      <c r="H2251" s="9" t="s">
        <v>280</v>
      </c>
      <c r="I2251" s="9">
        <v>0</v>
      </c>
      <c r="J2251" s="9" t="s">
        <v>280</v>
      </c>
      <c r="K2251" s="9" t="s">
        <v>280</v>
      </c>
      <c r="L2251" s="69"/>
      <c r="M2251" s="67">
        <f t="shared" si="44"/>
        <v>0</v>
      </c>
    </row>
    <row r="2252" spans="1:13" ht="15">
      <c r="A2252" s="28" t="s">
        <v>937</v>
      </c>
      <c r="B2252" s="229" t="s">
        <v>1653</v>
      </c>
      <c r="C2252" s="3"/>
      <c r="D2252" s="3"/>
      <c r="E2252" s="9" t="s">
        <v>280</v>
      </c>
      <c r="F2252" s="9" t="s">
        <v>280</v>
      </c>
      <c r="G2252" s="9" t="s">
        <v>280</v>
      </c>
      <c r="H2252" s="9" t="s">
        <v>280</v>
      </c>
      <c r="I2252" s="9">
        <v>0</v>
      </c>
      <c r="J2252" s="9" t="s">
        <v>280</v>
      </c>
      <c r="K2252" s="9" t="s">
        <v>280</v>
      </c>
      <c r="L2252" s="69"/>
      <c r="M2252" s="67">
        <f t="shared" si="44"/>
        <v>0</v>
      </c>
    </row>
    <row r="2253" spans="1:13" ht="15">
      <c r="A2253" s="28" t="s">
        <v>938</v>
      </c>
      <c r="B2253" s="229" t="s">
        <v>1681</v>
      </c>
      <c r="C2253" s="3"/>
      <c r="D2253" s="3"/>
      <c r="E2253" s="9" t="s">
        <v>280</v>
      </c>
      <c r="F2253" s="9" t="s">
        <v>280</v>
      </c>
      <c r="G2253" s="9" t="s">
        <v>280</v>
      </c>
      <c r="H2253" s="9" t="s">
        <v>280</v>
      </c>
      <c r="I2253" s="9">
        <v>0</v>
      </c>
      <c r="J2253" s="9" t="s">
        <v>280</v>
      </c>
      <c r="K2253" s="9" t="s">
        <v>280</v>
      </c>
      <c r="L2253" s="69"/>
      <c r="M2253" s="67">
        <f t="shared" si="44"/>
        <v>0</v>
      </c>
    </row>
    <row r="2254" spans="1:13" ht="15">
      <c r="A2254" s="28" t="s">
        <v>2517</v>
      </c>
      <c r="B2254" s="229" t="s">
        <v>1663</v>
      </c>
      <c r="C2254" s="3"/>
      <c r="D2254" s="3"/>
      <c r="E2254" s="9" t="s">
        <v>280</v>
      </c>
      <c r="F2254" s="9" t="s">
        <v>280</v>
      </c>
      <c r="G2254" s="9" t="s">
        <v>280</v>
      </c>
      <c r="H2254" s="9" t="s">
        <v>280</v>
      </c>
      <c r="I2254" s="9">
        <v>0</v>
      </c>
      <c r="J2254" s="9" t="s">
        <v>280</v>
      </c>
      <c r="K2254" s="9" t="s">
        <v>280</v>
      </c>
      <c r="M2254" s="67">
        <f t="shared" si="44"/>
        <v>0</v>
      </c>
    </row>
    <row r="2255" spans="1:13" ht="15">
      <c r="A2255" s="28" t="s">
        <v>3346</v>
      </c>
      <c r="B2255" s="63" t="s">
        <v>3408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3347</v>
      </c>
      <c r="B2256" s="63" t="s">
        <v>3402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3348</v>
      </c>
      <c r="B2257" s="63" t="s">
        <v>3401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3349</v>
      </c>
      <c r="B2258" s="63" t="s">
        <v>3417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3350</v>
      </c>
      <c r="B2259" s="63" t="s">
        <v>3416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3351</v>
      </c>
      <c r="B2260" s="63" t="s">
        <v>3404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3352</v>
      </c>
      <c r="B2261" s="63" t="s">
        <v>3398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3353</v>
      </c>
      <c r="B2262" s="63" t="s">
        <v>3429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3354</v>
      </c>
      <c r="B2263" s="278" t="s">
        <v>3397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3355</v>
      </c>
      <c r="B2264" s="63" t="s">
        <v>3413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3356</v>
      </c>
      <c r="B2265" s="63" t="s">
        <v>3410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3357</v>
      </c>
      <c r="B2266" s="63" t="s">
        <v>3425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3358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3359</v>
      </c>
      <c r="B2268" s="63" t="s">
        <v>3426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3360</v>
      </c>
      <c r="B2269" s="63" t="s">
        <v>3405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3361</v>
      </c>
      <c r="B2270" s="63" t="s">
        <v>3399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3362</v>
      </c>
      <c r="B2271" s="63" t="s">
        <v>3406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3363</v>
      </c>
      <c r="B2272" s="63" t="s">
        <v>3403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3364</v>
      </c>
      <c r="B2273" s="63" t="s">
        <v>3414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3365</v>
      </c>
      <c r="B2274" s="63" t="s">
        <v>3409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3366</v>
      </c>
      <c r="B2275" s="278" t="s">
        <v>3396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3367</v>
      </c>
      <c r="B2276" s="63" t="s">
        <v>3411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3368</v>
      </c>
      <c r="B2277" s="63" t="s">
        <v>3430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3369</v>
      </c>
      <c r="B2278" s="63" t="s">
        <v>3400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4163</v>
      </c>
      <c r="B2279" s="63" t="s">
        <v>3407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4164</v>
      </c>
      <c r="B2280" s="63" t="s">
        <v>3428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4165</v>
      </c>
      <c r="B2281" s="63" t="s">
        <v>3412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45">SUM(E2288:K2288)</f>
        <v>2702.5000000000014</v>
      </c>
      <c r="O2288" t="s">
        <v>1841</v>
      </c>
      <c r="R2288" t="s">
        <v>1842</v>
      </c>
      <c r="S2288" s="278"/>
      <c r="T2288" s="63"/>
      <c r="U2288" s="349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45"/>
        <v>2336.3500000000026</v>
      </c>
      <c r="O2289" t="s">
        <v>283</v>
      </c>
      <c r="R2289" t="s">
        <v>1783</v>
      </c>
      <c r="S2289" s="225"/>
      <c r="T2289" s="63"/>
      <c r="U2289" s="349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45"/>
        <v>2275.3500000000081</v>
      </c>
      <c r="O2290" t="s">
        <v>355</v>
      </c>
      <c r="S2290" s="63"/>
      <c r="T2290" s="63"/>
      <c r="U2290" s="350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45"/>
        <v>2170.3000000000088</v>
      </c>
      <c r="O2291" t="s">
        <v>2490</v>
      </c>
      <c r="R2291" s="21" t="s">
        <v>2491</v>
      </c>
      <c r="S2291" s="278"/>
      <c r="T2291" s="63"/>
      <c r="U2291" s="349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45"/>
        <v>2161.7999999999956</v>
      </c>
      <c r="O2292" t="s">
        <v>1844</v>
      </c>
      <c r="S2292" s="225"/>
      <c r="T2292" s="63"/>
      <c r="U2292" s="349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45"/>
        <v>2094.4000000000051</v>
      </c>
      <c r="O2293" t="s">
        <v>356</v>
      </c>
      <c r="S2293" s="225"/>
      <c r="T2293" s="63"/>
      <c r="U2293" s="349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45"/>
        <v>2071.8999999999951</v>
      </c>
      <c r="O2294" t="s">
        <v>283</v>
      </c>
      <c r="R2294" t="s">
        <v>1783</v>
      </c>
      <c r="S2294" s="278"/>
      <c r="T2294" s="63"/>
      <c r="U2294" s="349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45"/>
        <v>2061.2999999999929</v>
      </c>
      <c r="O2295" t="s">
        <v>981</v>
      </c>
      <c r="S2295" s="278"/>
      <c r="T2295" s="63"/>
      <c r="U2295" s="349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45"/>
        <v>2027.9999999999982</v>
      </c>
      <c r="O2296" t="s">
        <v>324</v>
      </c>
      <c r="S2296" s="278"/>
      <c r="T2296" s="63"/>
      <c r="U2296" s="349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45"/>
        <v>1939.450000000003</v>
      </c>
      <c r="O2297" t="s">
        <v>295</v>
      </c>
      <c r="S2297" s="225"/>
      <c r="T2297" s="63"/>
      <c r="U2297" s="350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45"/>
        <v>1890.9999999999968</v>
      </c>
      <c r="O2298" t="s">
        <v>305</v>
      </c>
      <c r="S2298" s="63"/>
      <c r="T2298" s="63"/>
      <c r="U2298" s="349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280</v>
      </c>
      <c r="F2299" s="9" t="s">
        <v>280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45"/>
        <v>1809.7000000000007</v>
      </c>
      <c r="O2299" t="s">
        <v>311</v>
      </c>
      <c r="S2299" s="278"/>
      <c r="T2299" s="63"/>
      <c r="U2299" s="349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280</v>
      </c>
      <c r="F2300" s="9" t="s">
        <v>280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45"/>
        <v>1802.999999999997</v>
      </c>
      <c r="O2300" t="s">
        <v>341</v>
      </c>
      <c r="S2300" s="63"/>
      <c r="T2300" s="63"/>
      <c r="U2300" s="349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280</v>
      </c>
      <c r="M2301" s="67">
        <f t="shared" si="45"/>
        <v>1512.0000000000002</v>
      </c>
      <c r="S2301" s="278"/>
      <c r="T2301" s="63"/>
      <c r="U2301" s="350"/>
      <c r="V2301" s="63"/>
      <c r="W2301" s="63"/>
    </row>
    <row r="2302" spans="1:23" ht="15">
      <c r="A2302" s="28" t="s">
        <v>26</v>
      </c>
      <c r="B2302" s="63" t="s">
        <v>764</v>
      </c>
      <c r="E2302" s="9" t="s">
        <v>280</v>
      </c>
      <c r="F2302" s="9" t="s">
        <v>280</v>
      </c>
      <c r="G2302" s="9" t="s">
        <v>280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45"/>
        <v>1505</v>
      </c>
      <c r="O2302" t="s">
        <v>283</v>
      </c>
      <c r="R2302" t="s">
        <v>1783</v>
      </c>
      <c r="S2302" s="63"/>
      <c r="T2302" s="63"/>
      <c r="U2302" s="349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45"/>
        <v>1488.5999999999981</v>
      </c>
      <c r="O2303" t="s">
        <v>299</v>
      </c>
      <c r="S2303" s="278"/>
      <c r="T2303" s="63"/>
      <c r="U2303" s="350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280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45"/>
        <v>1477.699999999996</v>
      </c>
      <c r="O2304" t="s">
        <v>290</v>
      </c>
      <c r="S2304" s="63"/>
      <c r="T2304" s="63"/>
      <c r="U2304" s="349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280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45"/>
        <v>1469.9999999999982</v>
      </c>
      <c r="S2305" s="278"/>
      <c r="T2305" s="63"/>
      <c r="U2305" s="349"/>
      <c r="V2305" s="63"/>
      <c r="W2305" s="63"/>
    </row>
    <row r="2306" spans="1:23" ht="15">
      <c r="A2306" s="28" t="s">
        <v>34</v>
      </c>
      <c r="B2306" s="63" t="s">
        <v>784</v>
      </c>
      <c r="E2306" s="9" t="s">
        <v>280</v>
      </c>
      <c r="F2306" s="9" t="s">
        <v>280</v>
      </c>
      <c r="G2306" s="9" t="s">
        <v>280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45"/>
        <v>1469.1999999999971</v>
      </c>
      <c r="O2306" t="s">
        <v>1843</v>
      </c>
      <c r="S2306" s="278"/>
      <c r="T2306" s="63"/>
      <c r="U2306" s="349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280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45"/>
        <v>1461.1000000000008</v>
      </c>
      <c r="S2307" s="278"/>
      <c r="T2307" s="63"/>
      <c r="U2307" s="350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280</v>
      </c>
      <c r="F2308" s="9" t="s">
        <v>280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45"/>
        <v>1451.7000000000044</v>
      </c>
      <c r="O2308" t="s">
        <v>286</v>
      </c>
      <c r="S2308" s="225"/>
      <c r="T2308" s="63"/>
      <c r="U2308" s="349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45"/>
        <v>1443.3000000000061</v>
      </c>
      <c r="O2309" t="s">
        <v>289</v>
      </c>
      <c r="S2309" s="63"/>
      <c r="T2309" s="63"/>
      <c r="U2309" s="350"/>
      <c r="V2309" s="63"/>
      <c r="W2309" s="63"/>
    </row>
    <row r="2310" spans="1:23" ht="15">
      <c r="A2310" s="28" t="s">
        <v>146</v>
      </c>
      <c r="B2310" s="63" t="s">
        <v>789</v>
      </c>
      <c r="E2310" s="9" t="s">
        <v>280</v>
      </c>
      <c r="F2310" s="9" t="s">
        <v>280</v>
      </c>
      <c r="G2310" s="9" t="s">
        <v>280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45"/>
        <v>1362.9999999999964</v>
      </c>
      <c r="O2310" t="s">
        <v>302</v>
      </c>
      <c r="S2310" s="278"/>
      <c r="T2310" s="63"/>
      <c r="U2310" s="349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281</v>
      </c>
      <c r="J2311" s="9">
        <v>330.10000000000036</v>
      </c>
      <c r="K2311" s="9">
        <v>273.70000000000164</v>
      </c>
      <c r="M2311" s="67">
        <f t="shared" si="45"/>
        <v>1342.1000000000017</v>
      </c>
      <c r="O2311" t="s">
        <v>295</v>
      </c>
      <c r="S2311" s="63"/>
      <c r="T2311" s="63"/>
      <c r="U2311" s="349"/>
      <c r="V2311" s="63"/>
      <c r="W2311" s="63"/>
    </row>
    <row r="2312" spans="1:23" ht="15">
      <c r="A2312" s="28" t="s">
        <v>151</v>
      </c>
      <c r="B2312" s="63" t="s">
        <v>765</v>
      </c>
      <c r="E2312" s="9" t="s">
        <v>280</v>
      </c>
      <c r="F2312" s="9" t="s">
        <v>280</v>
      </c>
      <c r="G2312" s="9" t="s">
        <v>280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45"/>
        <v>1326.9000000000051</v>
      </c>
      <c r="O2312" t="s">
        <v>299</v>
      </c>
      <c r="S2312" s="278"/>
      <c r="T2312" s="63"/>
      <c r="U2312" s="349"/>
      <c r="V2312" s="63"/>
      <c r="W2312" s="63"/>
    </row>
    <row r="2313" spans="1:23" ht="15">
      <c r="A2313" s="28" t="s">
        <v>157</v>
      </c>
      <c r="B2313" s="63" t="s">
        <v>797</v>
      </c>
      <c r="E2313" s="9" t="s">
        <v>280</v>
      </c>
      <c r="F2313" s="9" t="s">
        <v>280</v>
      </c>
      <c r="G2313" s="9" t="s">
        <v>280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45"/>
        <v>1324.5499999999965</v>
      </c>
      <c r="O2313" t="s">
        <v>330</v>
      </c>
      <c r="S2313" s="63"/>
      <c r="T2313" s="63"/>
      <c r="U2313" s="349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280</v>
      </c>
      <c r="M2314" s="67">
        <f t="shared" si="45"/>
        <v>1314.1000000000035</v>
      </c>
      <c r="O2314" t="s">
        <v>294</v>
      </c>
      <c r="S2314" s="278"/>
      <c r="T2314" s="63"/>
      <c r="U2314" s="349"/>
      <c r="V2314" s="63"/>
      <c r="W2314" s="63"/>
    </row>
    <row r="2315" spans="1:23" ht="15">
      <c r="A2315" s="28" t="s">
        <v>160</v>
      </c>
      <c r="B2315" s="229" t="s">
        <v>1648</v>
      </c>
      <c r="C2315" s="3"/>
      <c r="D2315" s="3"/>
      <c r="E2315" s="9" t="s">
        <v>280</v>
      </c>
      <c r="F2315" s="9" t="s">
        <v>280</v>
      </c>
      <c r="G2315" s="9" t="s">
        <v>280</v>
      </c>
      <c r="H2315" s="9" t="s">
        <v>280</v>
      </c>
      <c r="I2315" s="9">
        <v>167.00000000000182</v>
      </c>
      <c r="J2315" s="214">
        <v>649</v>
      </c>
      <c r="K2315" s="212">
        <v>487.300000000002</v>
      </c>
      <c r="M2315" s="67">
        <f t="shared" si="45"/>
        <v>1303.3000000000038</v>
      </c>
      <c r="O2315" t="s">
        <v>282</v>
      </c>
      <c r="R2315" s="21" t="s">
        <v>1783</v>
      </c>
      <c r="S2315" s="278"/>
      <c r="T2315" s="63"/>
      <c r="U2315" s="349"/>
      <c r="V2315" s="63"/>
      <c r="W2315" s="63"/>
    </row>
    <row r="2316" spans="1:23" ht="15">
      <c r="A2316" s="28" t="s">
        <v>161</v>
      </c>
      <c r="B2316" s="63" t="s">
        <v>772</v>
      </c>
      <c r="E2316" s="9" t="s">
        <v>280</v>
      </c>
      <c r="F2316" s="9" t="s">
        <v>280</v>
      </c>
      <c r="G2316" s="9" t="s">
        <v>280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45"/>
        <v>1287.2000000000016</v>
      </c>
      <c r="O2316" t="s">
        <v>295</v>
      </c>
      <c r="S2316" s="278"/>
      <c r="T2316" s="63"/>
      <c r="U2316" s="349"/>
      <c r="V2316" s="63"/>
      <c r="W2316" s="63"/>
    </row>
    <row r="2317" spans="1:23" ht="15">
      <c r="A2317" s="28" t="s">
        <v>163</v>
      </c>
      <c r="B2317" s="63" t="s">
        <v>739</v>
      </c>
      <c r="E2317" s="9" t="s">
        <v>280</v>
      </c>
      <c r="F2317" s="9" t="s">
        <v>280</v>
      </c>
      <c r="G2317" s="9" t="s">
        <v>280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45"/>
        <v>1243.9999999999982</v>
      </c>
      <c r="S2317" s="63"/>
      <c r="T2317" s="63"/>
      <c r="U2317" s="349"/>
      <c r="V2317" s="63"/>
      <c r="W2317" s="63"/>
    </row>
    <row r="2318" spans="1:23" ht="15">
      <c r="A2318" s="28" t="s">
        <v>276</v>
      </c>
      <c r="B2318" s="63" t="s">
        <v>747</v>
      </c>
      <c r="E2318" s="9" t="s">
        <v>280</v>
      </c>
      <c r="F2318" s="9" t="s">
        <v>280</v>
      </c>
      <c r="G2318" s="9" t="s">
        <v>280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45"/>
        <v>1241.2499999999982</v>
      </c>
      <c r="S2318" s="63"/>
      <c r="T2318" s="63"/>
      <c r="U2318" s="349"/>
      <c r="V2318" s="63"/>
      <c r="W2318" s="63"/>
    </row>
    <row r="2319" spans="1:23" ht="15">
      <c r="A2319" s="28" t="s">
        <v>277</v>
      </c>
      <c r="B2319" s="63" t="s">
        <v>156</v>
      </c>
      <c r="E2319" s="9" t="s">
        <v>280</v>
      </c>
      <c r="F2319" s="9" t="s">
        <v>280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45"/>
        <v>1222.7999999999995</v>
      </c>
      <c r="S2319" s="225"/>
      <c r="T2319" s="63"/>
      <c r="U2319" s="349"/>
      <c r="V2319" s="63"/>
      <c r="W2319" s="63"/>
    </row>
    <row r="2320" spans="1:23" ht="15">
      <c r="A2320" s="28" t="s">
        <v>278</v>
      </c>
      <c r="B2320" s="63" t="s">
        <v>763</v>
      </c>
      <c r="E2320" s="9" t="s">
        <v>280</v>
      </c>
      <c r="F2320" s="9" t="s">
        <v>280</v>
      </c>
      <c r="G2320" s="9" t="s">
        <v>280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46">SUM(E2320:K2320)</f>
        <v>1217.900000000006</v>
      </c>
      <c r="O2320" t="s">
        <v>290</v>
      </c>
      <c r="S2320" s="63"/>
      <c r="T2320" s="63"/>
      <c r="U2320" s="349"/>
      <c r="V2320" s="63"/>
      <c r="W2320" s="63"/>
    </row>
    <row r="2321" spans="1:23" ht="15">
      <c r="A2321" s="28" t="s">
        <v>279</v>
      </c>
      <c r="B2321" s="229" t="s">
        <v>1664</v>
      </c>
      <c r="C2321" s="3"/>
      <c r="D2321" s="3"/>
      <c r="E2321" s="9" t="s">
        <v>280</v>
      </c>
      <c r="F2321" s="9" t="s">
        <v>280</v>
      </c>
      <c r="G2321" s="9" t="s">
        <v>280</v>
      </c>
      <c r="H2321" s="9" t="s">
        <v>280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46"/>
        <v>1217.6000000000022</v>
      </c>
      <c r="O2321" t="s">
        <v>285</v>
      </c>
      <c r="S2321" s="278"/>
      <c r="T2321" s="63"/>
      <c r="U2321" s="349"/>
      <c r="V2321" s="63"/>
      <c r="W2321" s="63"/>
    </row>
    <row r="2322" spans="1:23" ht="15">
      <c r="A2322" s="28" t="s">
        <v>736</v>
      </c>
      <c r="B2322" s="63" t="s">
        <v>153</v>
      </c>
      <c r="E2322" s="9" t="s">
        <v>280</v>
      </c>
      <c r="F2322" s="9" t="s">
        <v>280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46"/>
        <v>1213.1999999999978</v>
      </c>
      <c r="S2322" s="63"/>
      <c r="T2322" s="63"/>
      <c r="U2322" s="349"/>
      <c r="V2322" s="63"/>
      <c r="W2322" s="63"/>
    </row>
    <row r="2323" spans="1:23" ht="15">
      <c r="A2323" s="28" t="s">
        <v>737</v>
      </c>
      <c r="B2323" s="63" t="s">
        <v>791</v>
      </c>
      <c r="E2323" s="9" t="s">
        <v>280</v>
      </c>
      <c r="F2323" s="9" t="s">
        <v>280</v>
      </c>
      <c r="G2323" s="9" t="s">
        <v>280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46"/>
        <v>1199.6000000000013</v>
      </c>
      <c r="S2323" s="28"/>
      <c r="T2323" s="63"/>
      <c r="U2323" s="350"/>
      <c r="V2323" s="63"/>
      <c r="W2323" s="63"/>
    </row>
    <row r="2324" spans="1:23" ht="15">
      <c r="A2324" s="28" t="s">
        <v>738</v>
      </c>
      <c r="B2324" s="63" t="s">
        <v>144</v>
      </c>
      <c r="E2324" s="9" t="s">
        <v>280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46"/>
        <v>1194.7500000000045</v>
      </c>
      <c r="S2324" s="63"/>
      <c r="T2324" s="63"/>
      <c r="U2324" s="349"/>
      <c r="V2324" s="63"/>
      <c r="W2324" s="63"/>
    </row>
    <row r="2325" spans="1:23" ht="15">
      <c r="A2325" s="28" t="s">
        <v>740</v>
      </c>
      <c r="B2325" s="63" t="s">
        <v>780</v>
      </c>
      <c r="E2325" s="9" t="s">
        <v>280</v>
      </c>
      <c r="F2325" s="9" t="s">
        <v>280</v>
      </c>
      <c r="G2325" s="9" t="s">
        <v>280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46"/>
        <v>1170.5</v>
      </c>
      <c r="O2325" t="s">
        <v>337</v>
      </c>
      <c r="S2325" s="278"/>
      <c r="T2325" s="63"/>
      <c r="U2325" s="350"/>
      <c r="V2325" s="63"/>
      <c r="W2325" s="63"/>
    </row>
    <row r="2326" spans="1:23" ht="15">
      <c r="A2326" s="28" t="s">
        <v>746</v>
      </c>
      <c r="B2326" s="63" t="s">
        <v>756</v>
      </c>
      <c r="E2326" s="9" t="s">
        <v>280</v>
      </c>
      <c r="F2326" s="9" t="s">
        <v>280</v>
      </c>
      <c r="G2326" s="9" t="s">
        <v>280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46"/>
        <v>1154.8999999999987</v>
      </c>
      <c r="S2326" s="278"/>
      <c r="T2326" s="63"/>
      <c r="U2326" s="350"/>
      <c r="V2326" s="63"/>
      <c r="W2326" s="63"/>
    </row>
    <row r="2327" spans="1:23" ht="15">
      <c r="A2327" s="28" t="s">
        <v>748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280</v>
      </c>
      <c r="I2327" s="9" t="s">
        <v>280</v>
      </c>
      <c r="J2327" s="9">
        <v>343.300000000002</v>
      </c>
      <c r="K2327" s="9" t="s">
        <v>280</v>
      </c>
      <c r="M2327" s="67">
        <f t="shared" si="46"/>
        <v>1134.300000000002</v>
      </c>
      <c r="O2327" t="s">
        <v>338</v>
      </c>
      <c r="S2327" s="225"/>
      <c r="T2327" s="63"/>
      <c r="U2327" s="350"/>
      <c r="V2327" s="63"/>
      <c r="W2327" s="63"/>
    </row>
    <row r="2328" spans="1:23" ht="15">
      <c r="A2328" s="28" t="s">
        <v>751</v>
      </c>
      <c r="B2328" s="63" t="s">
        <v>779</v>
      </c>
      <c r="E2328" s="9" t="s">
        <v>280</v>
      </c>
      <c r="F2328" s="9" t="s">
        <v>280</v>
      </c>
      <c r="G2328" s="9" t="s">
        <v>280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46"/>
        <v>1117.2000000000025</v>
      </c>
      <c r="S2328" s="63"/>
      <c r="T2328" s="63"/>
      <c r="U2328" s="350"/>
      <c r="V2328" s="63"/>
      <c r="W2328" s="63"/>
    </row>
    <row r="2329" spans="1:23" ht="15">
      <c r="A2329" s="28" t="s">
        <v>752</v>
      </c>
      <c r="B2329" s="63" t="s">
        <v>749</v>
      </c>
      <c r="E2329" s="9" t="s">
        <v>280</v>
      </c>
      <c r="F2329" s="9" t="s">
        <v>280</v>
      </c>
      <c r="G2329" s="9" t="s">
        <v>280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46"/>
        <v>1079.7999999999975</v>
      </c>
      <c r="O2329" t="s">
        <v>290</v>
      </c>
      <c r="S2329" s="63"/>
      <c r="T2329" s="63"/>
      <c r="U2329" s="349"/>
      <c r="V2329" s="63"/>
      <c r="W2329" s="63"/>
    </row>
    <row r="2330" spans="1:23" ht="15">
      <c r="A2330" s="28" t="s">
        <v>755</v>
      </c>
      <c r="B2330" s="63" t="s">
        <v>758</v>
      </c>
      <c r="E2330" s="9" t="s">
        <v>280</v>
      </c>
      <c r="F2330" s="9" t="s">
        <v>280</v>
      </c>
      <c r="G2330" s="9" t="s">
        <v>280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46"/>
        <v>1074.6499999999951</v>
      </c>
      <c r="O2330" t="s">
        <v>290</v>
      </c>
      <c r="S2330" s="278"/>
      <c r="T2330" s="63"/>
      <c r="U2330" s="349"/>
      <c r="V2330" s="63"/>
      <c r="W2330" s="63"/>
    </row>
    <row r="2331" spans="1:23" ht="15">
      <c r="A2331" s="28" t="s">
        <v>757</v>
      </c>
      <c r="B2331" s="63" t="s">
        <v>750</v>
      </c>
      <c r="E2331" s="9" t="s">
        <v>280</v>
      </c>
      <c r="F2331" s="9" t="s">
        <v>280</v>
      </c>
      <c r="G2331" s="9" t="s">
        <v>280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46"/>
        <v>1070.4000000000015</v>
      </c>
      <c r="O2331" t="s">
        <v>285</v>
      </c>
      <c r="S2331" s="278"/>
      <c r="T2331" s="63"/>
      <c r="U2331" s="350"/>
      <c r="V2331" s="63"/>
      <c r="W2331" s="63"/>
    </row>
    <row r="2332" spans="1:23" ht="15">
      <c r="A2332" s="28" t="s">
        <v>762</v>
      </c>
      <c r="B2332" s="229" t="s">
        <v>1666</v>
      </c>
      <c r="C2332" s="3"/>
      <c r="D2332" s="3"/>
      <c r="E2332" s="9" t="s">
        <v>280</v>
      </c>
      <c r="F2332" s="9" t="s">
        <v>280</v>
      </c>
      <c r="G2332" s="9" t="s">
        <v>280</v>
      </c>
      <c r="H2332" s="9" t="s">
        <v>280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46"/>
        <v>1049.7000000000007</v>
      </c>
      <c r="O2332" t="s">
        <v>358</v>
      </c>
      <c r="S2332" s="225"/>
      <c r="T2332" s="63"/>
      <c r="U2332" s="349"/>
      <c r="V2332" s="63"/>
      <c r="W2332" s="63"/>
    </row>
    <row r="2333" spans="1:23" ht="15">
      <c r="A2333" s="28" t="s">
        <v>766</v>
      </c>
      <c r="B2333" s="229" t="s">
        <v>1665</v>
      </c>
      <c r="C2333" s="3"/>
      <c r="D2333" s="3"/>
      <c r="E2333" s="9" t="s">
        <v>280</v>
      </c>
      <c r="F2333" s="9" t="s">
        <v>280</v>
      </c>
      <c r="G2333" s="9" t="s">
        <v>280</v>
      </c>
      <c r="H2333" s="9" t="s">
        <v>280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46"/>
        <v>1035.0499999999956</v>
      </c>
      <c r="S2333" s="225"/>
      <c r="T2333" s="63"/>
      <c r="U2333" s="349"/>
      <c r="V2333" s="63"/>
      <c r="W2333" s="63"/>
    </row>
    <row r="2334" spans="1:23" ht="15">
      <c r="A2334" s="28" t="s">
        <v>767</v>
      </c>
      <c r="B2334" s="229" t="s">
        <v>1660</v>
      </c>
      <c r="C2334" s="3"/>
      <c r="D2334" s="3"/>
      <c r="E2334" s="9" t="s">
        <v>280</v>
      </c>
      <c r="F2334" s="9" t="s">
        <v>280</v>
      </c>
      <c r="G2334" s="9" t="s">
        <v>280</v>
      </c>
      <c r="H2334" s="9" t="s">
        <v>280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46"/>
        <v>1002.5499999999975</v>
      </c>
      <c r="S2334" s="225"/>
      <c r="T2334" s="63"/>
      <c r="U2334" s="349"/>
      <c r="V2334" s="63"/>
      <c r="W2334" s="63"/>
    </row>
    <row r="2335" spans="1:23" ht="15">
      <c r="A2335" s="28" t="s">
        <v>768</v>
      </c>
      <c r="B2335" s="63" t="s">
        <v>754</v>
      </c>
      <c r="E2335" s="9" t="s">
        <v>280</v>
      </c>
      <c r="F2335" s="9" t="s">
        <v>280</v>
      </c>
      <c r="G2335" s="9" t="s">
        <v>280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46"/>
        <v>1000.1000000000013</v>
      </c>
      <c r="S2335" s="278"/>
      <c r="T2335" s="63"/>
      <c r="U2335" s="350"/>
      <c r="V2335" s="63"/>
      <c r="W2335" s="63"/>
    </row>
    <row r="2336" spans="1:23" ht="15">
      <c r="A2336" s="28" t="s">
        <v>774</v>
      </c>
      <c r="B2336" s="229" t="s">
        <v>1652</v>
      </c>
      <c r="C2336" s="3"/>
      <c r="D2336" s="3"/>
      <c r="E2336" s="9" t="s">
        <v>280</v>
      </c>
      <c r="F2336" s="9" t="s">
        <v>280</v>
      </c>
      <c r="G2336" s="9" t="s">
        <v>280</v>
      </c>
      <c r="H2336" s="9" t="s">
        <v>280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46"/>
        <v>998.30000000000291</v>
      </c>
      <c r="O2336" t="s">
        <v>284</v>
      </c>
      <c r="S2336" s="63"/>
      <c r="T2336" s="63"/>
      <c r="U2336" s="349"/>
      <c r="V2336" s="63"/>
      <c r="W2336" s="63"/>
    </row>
    <row r="2337" spans="1:23" ht="15">
      <c r="A2337" s="28" t="s">
        <v>782</v>
      </c>
      <c r="B2337" s="229" t="s">
        <v>1661</v>
      </c>
      <c r="C2337" s="3"/>
      <c r="D2337" s="3"/>
      <c r="E2337" s="9" t="s">
        <v>280</v>
      </c>
      <c r="F2337" s="9" t="s">
        <v>280</v>
      </c>
      <c r="G2337" s="9" t="s">
        <v>280</v>
      </c>
      <c r="H2337" s="9" t="s">
        <v>280</v>
      </c>
      <c r="I2337" s="9">
        <v>60.999999999998181</v>
      </c>
      <c r="J2337" s="9">
        <v>480.5</v>
      </c>
      <c r="K2337" s="213">
        <v>453.74999999999636</v>
      </c>
      <c r="M2337" s="67">
        <f t="shared" si="46"/>
        <v>995.24999999999454</v>
      </c>
      <c r="O2337" t="s">
        <v>284</v>
      </c>
      <c r="S2337" s="278"/>
      <c r="T2337" s="63"/>
      <c r="U2337" s="349"/>
      <c r="V2337" s="63"/>
      <c r="W2337" s="63"/>
    </row>
    <row r="2338" spans="1:23" ht="15">
      <c r="A2338" s="28" t="s">
        <v>786</v>
      </c>
      <c r="B2338" s="63" t="s">
        <v>801</v>
      </c>
      <c r="E2338" s="9" t="s">
        <v>280</v>
      </c>
      <c r="F2338" s="9" t="s">
        <v>280</v>
      </c>
      <c r="G2338" s="9" t="s">
        <v>280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46"/>
        <v>978.39999999999509</v>
      </c>
      <c r="S2338" s="63"/>
      <c r="T2338" s="63"/>
      <c r="U2338" s="350"/>
      <c r="V2338" s="63"/>
      <c r="W2338" s="63"/>
    </row>
    <row r="2339" spans="1:23" ht="15">
      <c r="A2339" s="28" t="s">
        <v>787</v>
      </c>
      <c r="B2339" s="28" t="s">
        <v>735</v>
      </c>
      <c r="E2339" s="9" t="s">
        <v>280</v>
      </c>
      <c r="F2339" s="9" t="s">
        <v>280</v>
      </c>
      <c r="G2339" s="9" t="s">
        <v>280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46"/>
        <v>974.20000000000437</v>
      </c>
      <c r="O2339" t="s">
        <v>302</v>
      </c>
      <c r="S2339" s="63"/>
      <c r="T2339" s="63"/>
      <c r="U2339" s="349"/>
      <c r="V2339" s="63"/>
      <c r="W2339" s="63"/>
    </row>
    <row r="2340" spans="1:23" ht="15">
      <c r="A2340" s="28" t="s">
        <v>788</v>
      </c>
      <c r="B2340" s="28" t="s">
        <v>734</v>
      </c>
      <c r="E2340" s="9" t="s">
        <v>280</v>
      </c>
      <c r="F2340" s="9" t="s">
        <v>280</v>
      </c>
      <c r="G2340" s="9" t="s">
        <v>280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46"/>
        <v>957.09999999999673</v>
      </c>
      <c r="S2340" s="63"/>
      <c r="T2340" s="63"/>
      <c r="U2340" s="349"/>
      <c r="V2340" s="63"/>
      <c r="W2340" s="63"/>
    </row>
    <row r="2341" spans="1:23" ht="15">
      <c r="A2341" s="28" t="s">
        <v>794</v>
      </c>
      <c r="B2341" s="278" t="s">
        <v>2025</v>
      </c>
      <c r="C2341" s="3"/>
      <c r="D2341" s="3"/>
      <c r="E2341" s="9" t="s">
        <v>280</v>
      </c>
      <c r="F2341" s="9" t="s">
        <v>280</v>
      </c>
      <c r="G2341" s="9" t="s">
        <v>280</v>
      </c>
      <c r="H2341" s="9" t="s">
        <v>280</v>
      </c>
      <c r="I2341" s="9" t="s">
        <v>280</v>
      </c>
      <c r="J2341" s="9">
        <v>559.70000000000255</v>
      </c>
      <c r="K2341" s="217">
        <v>391.79999999999654</v>
      </c>
      <c r="M2341" s="67">
        <f t="shared" si="46"/>
        <v>951.49999999999909</v>
      </c>
      <c r="O2341" t="s">
        <v>294</v>
      </c>
      <c r="S2341" s="28"/>
      <c r="T2341" s="63"/>
      <c r="U2341" s="349"/>
      <c r="V2341" s="63"/>
      <c r="W2341" s="63"/>
    </row>
    <row r="2342" spans="1:23" ht="15">
      <c r="A2342" s="28" t="s">
        <v>795</v>
      </c>
      <c r="B2342" s="229" t="s">
        <v>1662</v>
      </c>
      <c r="C2342" s="3"/>
      <c r="D2342" s="3"/>
      <c r="E2342" s="9" t="s">
        <v>280</v>
      </c>
      <c r="F2342" s="9" t="s">
        <v>280</v>
      </c>
      <c r="G2342" s="9" t="s">
        <v>280</v>
      </c>
      <c r="H2342" s="9" t="s">
        <v>280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46"/>
        <v>950.5</v>
      </c>
      <c r="O2342" t="s">
        <v>295</v>
      </c>
      <c r="S2342" s="63"/>
      <c r="T2342" s="63"/>
      <c r="U2342" s="349"/>
      <c r="V2342" s="63"/>
      <c r="W2342" s="63"/>
    </row>
    <row r="2343" spans="1:23" ht="15">
      <c r="A2343" s="28" t="s">
        <v>796</v>
      </c>
      <c r="B2343" s="278" t="s">
        <v>2022</v>
      </c>
      <c r="C2343" s="3"/>
      <c r="D2343" s="3"/>
      <c r="E2343" s="9" t="s">
        <v>280</v>
      </c>
      <c r="F2343" s="9" t="s">
        <v>280</v>
      </c>
      <c r="G2343" s="9" t="s">
        <v>280</v>
      </c>
      <c r="H2343" s="9" t="s">
        <v>280</v>
      </c>
      <c r="I2343" s="9" t="s">
        <v>280</v>
      </c>
      <c r="J2343" s="9">
        <v>375.49999999999818</v>
      </c>
      <c r="K2343" s="214">
        <v>518.59999999999673</v>
      </c>
      <c r="M2343" s="67">
        <f t="shared" si="46"/>
        <v>894.09999999999491</v>
      </c>
      <c r="O2343" t="s">
        <v>283</v>
      </c>
      <c r="R2343" s="21" t="s">
        <v>1783</v>
      </c>
      <c r="S2343" s="225"/>
      <c r="T2343" s="63"/>
      <c r="U2343" s="349"/>
      <c r="V2343" s="63"/>
      <c r="W2343" s="63"/>
    </row>
    <row r="2344" spans="1:23" ht="15">
      <c r="A2344" s="28" t="s">
        <v>798</v>
      </c>
      <c r="B2344" s="63" t="s">
        <v>783</v>
      </c>
      <c r="E2344" s="9" t="s">
        <v>280</v>
      </c>
      <c r="F2344" s="9" t="s">
        <v>280</v>
      </c>
      <c r="G2344" s="9" t="s">
        <v>280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46"/>
        <v>879.55000000000473</v>
      </c>
      <c r="S2344" s="63"/>
      <c r="T2344" s="63"/>
      <c r="U2344" s="349"/>
      <c r="V2344" s="63"/>
      <c r="W2344" s="63"/>
    </row>
    <row r="2345" spans="1:23" ht="15">
      <c r="A2345" s="28" t="s">
        <v>799</v>
      </c>
      <c r="B2345" s="63" t="s">
        <v>4</v>
      </c>
      <c r="E2345" s="64" t="s">
        <v>281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280</v>
      </c>
      <c r="K2345" s="9" t="s">
        <v>280</v>
      </c>
      <c r="L2345" s="69"/>
      <c r="M2345" s="67">
        <f t="shared" si="46"/>
        <v>877.2000000000013</v>
      </c>
      <c r="S2345" s="278"/>
      <c r="T2345" s="63"/>
      <c r="U2345" s="350"/>
      <c r="V2345" s="63"/>
      <c r="W2345" s="63"/>
    </row>
    <row r="2346" spans="1:23" ht="15">
      <c r="A2346" s="28" t="s">
        <v>800</v>
      </c>
      <c r="B2346" s="225" t="s">
        <v>1667</v>
      </c>
      <c r="C2346" s="3"/>
      <c r="D2346" s="3"/>
      <c r="E2346" s="9" t="s">
        <v>280</v>
      </c>
      <c r="F2346" s="9" t="s">
        <v>280</v>
      </c>
      <c r="G2346" s="9" t="s">
        <v>280</v>
      </c>
      <c r="H2346" s="9" t="s">
        <v>280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46"/>
        <v>844</v>
      </c>
      <c r="S2346" s="63"/>
      <c r="T2346" s="63"/>
      <c r="U2346" s="349"/>
      <c r="V2346" s="63"/>
      <c r="W2346" s="63"/>
    </row>
    <row r="2347" spans="1:23" ht="15">
      <c r="A2347" s="28" t="s">
        <v>803</v>
      </c>
      <c r="B2347" s="229" t="s">
        <v>1649</v>
      </c>
      <c r="C2347" s="3"/>
      <c r="D2347" s="3"/>
      <c r="E2347" s="9" t="s">
        <v>280</v>
      </c>
      <c r="F2347" s="9" t="s">
        <v>280</v>
      </c>
      <c r="G2347" s="9" t="s">
        <v>280</v>
      </c>
      <c r="H2347" s="9" t="s">
        <v>280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46"/>
        <v>812.19999999999709</v>
      </c>
      <c r="S2347" s="63"/>
      <c r="T2347" s="63"/>
      <c r="U2347" s="350"/>
      <c r="V2347" s="63"/>
      <c r="W2347" s="63"/>
    </row>
    <row r="2348" spans="1:23" ht="15">
      <c r="A2348" s="28" t="s">
        <v>899</v>
      </c>
      <c r="B2348" s="28" t="s">
        <v>729</v>
      </c>
      <c r="E2348" s="9" t="s">
        <v>280</v>
      </c>
      <c r="F2348" s="9" t="s">
        <v>280</v>
      </c>
      <c r="G2348" s="9" t="s">
        <v>280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46"/>
        <v>770.60000000000036</v>
      </c>
      <c r="S2348" s="278"/>
      <c r="T2348" s="63"/>
      <c r="U2348" s="350"/>
      <c r="V2348" s="63"/>
      <c r="W2348" s="63"/>
    </row>
    <row r="2349" spans="1:23" ht="15">
      <c r="A2349" s="28" t="s">
        <v>900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280</v>
      </c>
      <c r="K2349" s="9" t="s">
        <v>280</v>
      </c>
      <c r="L2349" s="69"/>
      <c r="M2349" s="67">
        <f t="shared" si="46"/>
        <v>760.60000000000014</v>
      </c>
      <c r="S2349" s="278"/>
      <c r="T2349" s="63"/>
      <c r="U2349" s="349"/>
      <c r="V2349" s="63"/>
      <c r="W2349" s="63"/>
    </row>
    <row r="2350" spans="1:23" ht="15">
      <c r="A2350" s="28" t="s">
        <v>901</v>
      </c>
      <c r="B2350" s="278" t="s">
        <v>2033</v>
      </c>
      <c r="C2350" s="3"/>
      <c r="D2350" s="3"/>
      <c r="E2350" s="9" t="s">
        <v>280</v>
      </c>
      <c r="F2350" s="9" t="s">
        <v>280</v>
      </c>
      <c r="G2350" s="9" t="s">
        <v>280</v>
      </c>
      <c r="H2350" s="9" t="s">
        <v>280</v>
      </c>
      <c r="I2350" s="9" t="s">
        <v>280</v>
      </c>
      <c r="J2350" s="9">
        <v>524.10000000000036</v>
      </c>
      <c r="K2350" s="9">
        <v>224.89999999999964</v>
      </c>
      <c r="M2350" s="67">
        <f t="shared" si="46"/>
        <v>749</v>
      </c>
      <c r="S2350" s="63"/>
      <c r="T2350" s="63"/>
      <c r="U2350" s="350"/>
      <c r="V2350" s="63"/>
      <c r="W2350" s="63"/>
    </row>
    <row r="2351" spans="1:23" ht="15">
      <c r="A2351" s="28" t="s">
        <v>902</v>
      </c>
      <c r="B2351" s="63" t="s">
        <v>770</v>
      </c>
      <c r="E2351" s="9" t="s">
        <v>280</v>
      </c>
      <c r="F2351" s="9" t="s">
        <v>280</v>
      </c>
      <c r="G2351" s="9" t="s">
        <v>280</v>
      </c>
      <c r="H2351" s="213">
        <v>459.50000000000182</v>
      </c>
      <c r="I2351" s="9">
        <v>250.49999999999818</v>
      </c>
      <c r="J2351" s="9" t="s">
        <v>280</v>
      </c>
      <c r="K2351" s="9" t="s">
        <v>280</v>
      </c>
      <c r="L2351" s="69"/>
      <c r="M2351" s="67">
        <f t="shared" si="46"/>
        <v>710</v>
      </c>
      <c r="O2351" t="s">
        <v>284</v>
      </c>
      <c r="S2351" s="278"/>
      <c r="T2351" s="63"/>
      <c r="U2351" s="350"/>
      <c r="V2351" s="63"/>
      <c r="W2351" s="63"/>
    </row>
    <row r="2352" spans="1:23" ht="15">
      <c r="A2352" s="28" t="s">
        <v>903</v>
      </c>
      <c r="B2352" s="63" t="s">
        <v>158</v>
      </c>
      <c r="E2352" s="9" t="s">
        <v>280</v>
      </c>
      <c r="F2352" s="9" t="s">
        <v>280</v>
      </c>
      <c r="G2352" s="217">
        <v>386.4</v>
      </c>
      <c r="H2352" s="9">
        <v>136.5</v>
      </c>
      <c r="I2352" s="9">
        <v>181.5</v>
      </c>
      <c r="J2352" s="9" t="s">
        <v>280</v>
      </c>
      <c r="K2352" s="9" t="s">
        <v>280</v>
      </c>
      <c r="L2352" s="69"/>
      <c r="M2352" s="67">
        <f t="shared" ref="M2352:M2388" si="47">SUM(E2352:K2352)</f>
        <v>704.4</v>
      </c>
      <c r="O2352" t="s">
        <v>299</v>
      </c>
      <c r="S2352" s="278"/>
      <c r="T2352" s="63"/>
      <c r="U2352" s="349"/>
      <c r="V2352" s="63"/>
      <c r="W2352" s="63"/>
    </row>
    <row r="2353" spans="1:23" ht="15">
      <c r="A2353" s="28" t="s">
        <v>904</v>
      </c>
      <c r="B2353" s="229" t="s">
        <v>1650</v>
      </c>
      <c r="C2353" s="3"/>
      <c r="D2353" s="3"/>
      <c r="E2353" s="9" t="s">
        <v>280</v>
      </c>
      <c r="F2353" s="9" t="s">
        <v>280</v>
      </c>
      <c r="G2353" s="9" t="s">
        <v>280</v>
      </c>
      <c r="H2353" s="9" t="s">
        <v>280</v>
      </c>
      <c r="I2353" s="9">
        <v>245.79999999999745</v>
      </c>
      <c r="J2353" s="9">
        <v>435.80000000000291</v>
      </c>
      <c r="K2353" s="9" t="s">
        <v>280</v>
      </c>
      <c r="M2353" s="67">
        <f t="shared" si="47"/>
        <v>681.60000000000036</v>
      </c>
      <c r="S2353" s="278"/>
      <c r="T2353" s="63"/>
      <c r="U2353" s="349"/>
      <c r="V2353" s="63"/>
      <c r="W2353" s="63"/>
    </row>
    <row r="2354" spans="1:23" ht="15">
      <c r="A2354" s="28" t="s">
        <v>905</v>
      </c>
      <c r="B2354" s="229" t="s">
        <v>1657</v>
      </c>
      <c r="C2354" s="3"/>
      <c r="D2354" s="3"/>
      <c r="E2354" s="9" t="s">
        <v>280</v>
      </c>
      <c r="F2354" s="9" t="s">
        <v>280</v>
      </c>
      <c r="G2354" s="9" t="s">
        <v>280</v>
      </c>
      <c r="H2354" s="9" t="s">
        <v>280</v>
      </c>
      <c r="I2354" s="64" t="s">
        <v>281</v>
      </c>
      <c r="J2354" s="9">
        <v>511.60000000000127</v>
      </c>
      <c r="K2354" s="9">
        <v>162.29999999999745</v>
      </c>
      <c r="M2354" s="67">
        <f t="shared" si="47"/>
        <v>673.89999999999873</v>
      </c>
      <c r="S2354" s="63"/>
      <c r="T2354" s="63"/>
      <c r="U2354" s="349"/>
      <c r="V2354" s="63"/>
      <c r="W2354" s="63"/>
    </row>
    <row r="2355" spans="1:23" ht="15">
      <c r="A2355" s="28" t="s">
        <v>906</v>
      </c>
      <c r="B2355" s="278" t="s">
        <v>2026</v>
      </c>
      <c r="C2355" s="3"/>
      <c r="D2355" s="3"/>
      <c r="E2355" s="9" t="s">
        <v>280</v>
      </c>
      <c r="F2355" s="9" t="s">
        <v>280</v>
      </c>
      <c r="G2355" s="9" t="s">
        <v>280</v>
      </c>
      <c r="H2355" s="9" t="s">
        <v>280</v>
      </c>
      <c r="I2355" s="9" t="s">
        <v>280</v>
      </c>
      <c r="J2355" s="9">
        <v>453.29999999999927</v>
      </c>
      <c r="K2355" s="9">
        <v>200.89999999999964</v>
      </c>
      <c r="M2355" s="67">
        <f t="shared" si="47"/>
        <v>654.19999999999891</v>
      </c>
      <c r="S2355" s="63"/>
      <c r="T2355" s="63"/>
      <c r="U2355" s="349"/>
      <c r="V2355" s="63"/>
      <c r="W2355" s="63"/>
    </row>
    <row r="2356" spans="1:23" ht="15">
      <c r="A2356" s="28" t="s">
        <v>907</v>
      </c>
      <c r="B2356" s="278" t="s">
        <v>2017</v>
      </c>
      <c r="C2356" s="3"/>
      <c r="D2356" s="3"/>
      <c r="E2356" s="9" t="s">
        <v>280</v>
      </c>
      <c r="F2356" s="9" t="s">
        <v>280</v>
      </c>
      <c r="G2356" s="9" t="s">
        <v>280</v>
      </c>
      <c r="H2356" s="9" t="s">
        <v>280</v>
      </c>
      <c r="I2356" s="9" t="s">
        <v>280</v>
      </c>
      <c r="J2356" s="9">
        <v>498.80000000000018</v>
      </c>
      <c r="K2356" s="9">
        <v>151.00000000000091</v>
      </c>
      <c r="M2356" s="67">
        <f t="shared" si="47"/>
        <v>649.80000000000109</v>
      </c>
      <c r="S2356" s="63"/>
      <c r="T2356" s="63"/>
      <c r="U2356" s="350"/>
      <c r="V2356" s="63"/>
      <c r="W2356" s="63"/>
    </row>
    <row r="2357" spans="1:23" ht="15">
      <c r="A2357" s="28" t="s">
        <v>908</v>
      </c>
      <c r="B2357" s="278" t="s">
        <v>2021</v>
      </c>
      <c r="C2357" s="3"/>
      <c r="D2357" s="3"/>
      <c r="E2357" s="9" t="s">
        <v>280</v>
      </c>
      <c r="F2357" s="9" t="s">
        <v>280</v>
      </c>
      <c r="G2357" s="9" t="s">
        <v>280</v>
      </c>
      <c r="H2357" s="9" t="s">
        <v>280</v>
      </c>
      <c r="I2357" s="9" t="s">
        <v>280</v>
      </c>
      <c r="J2357" s="9">
        <v>446.19999999999709</v>
      </c>
      <c r="K2357" s="9">
        <v>198.79999999999927</v>
      </c>
      <c r="M2357" s="67">
        <f t="shared" si="47"/>
        <v>644.99999999999636</v>
      </c>
      <c r="S2357" s="278"/>
      <c r="T2357" s="63"/>
      <c r="U2357" s="349"/>
      <c r="V2357" s="63"/>
      <c r="W2357" s="63"/>
    </row>
    <row r="2358" spans="1:23" ht="15">
      <c r="A2358" s="28" t="s">
        <v>909</v>
      </c>
      <c r="B2358" s="278" t="s">
        <v>2018</v>
      </c>
      <c r="C2358" s="3"/>
      <c r="D2358" s="3"/>
      <c r="E2358" s="9" t="s">
        <v>280</v>
      </c>
      <c r="F2358" s="9" t="s">
        <v>280</v>
      </c>
      <c r="G2358" s="9" t="s">
        <v>280</v>
      </c>
      <c r="H2358" s="9" t="s">
        <v>280</v>
      </c>
      <c r="I2358" s="9" t="s">
        <v>280</v>
      </c>
      <c r="J2358" s="9">
        <v>302.59999999999945</v>
      </c>
      <c r="K2358" s="9">
        <v>336.5</v>
      </c>
      <c r="M2358" s="67">
        <f t="shared" si="47"/>
        <v>639.09999999999945</v>
      </c>
      <c r="S2358" s="278"/>
      <c r="T2358" s="63"/>
      <c r="U2358" s="349"/>
      <c r="V2358" s="63"/>
      <c r="W2358" s="63"/>
    </row>
    <row r="2359" spans="1:23" ht="15">
      <c r="A2359" s="28" t="s">
        <v>910</v>
      </c>
      <c r="B2359" s="63" t="s">
        <v>178</v>
      </c>
      <c r="E2359" s="213">
        <v>438</v>
      </c>
      <c r="F2359" s="9">
        <v>181.9</v>
      </c>
      <c r="G2359" s="9" t="s">
        <v>280</v>
      </c>
      <c r="H2359" s="9" t="s">
        <v>280</v>
      </c>
      <c r="I2359" s="9" t="s">
        <v>280</v>
      </c>
      <c r="J2359" s="9" t="s">
        <v>280</v>
      </c>
      <c r="K2359" s="9" t="s">
        <v>280</v>
      </c>
      <c r="L2359" s="69"/>
      <c r="M2359" s="67">
        <f t="shared" si="47"/>
        <v>619.9</v>
      </c>
      <c r="O2359" t="s">
        <v>284</v>
      </c>
      <c r="S2359" s="28"/>
      <c r="T2359" s="63"/>
      <c r="U2359" s="349"/>
      <c r="V2359" s="63"/>
      <c r="W2359" s="63"/>
    </row>
    <row r="2360" spans="1:23" ht="15">
      <c r="A2360" s="28" t="s">
        <v>911</v>
      </c>
      <c r="B2360" s="278" t="s">
        <v>2023</v>
      </c>
      <c r="C2360" s="3"/>
      <c r="D2360" s="3"/>
      <c r="E2360" s="9" t="s">
        <v>280</v>
      </c>
      <c r="F2360" s="9" t="s">
        <v>280</v>
      </c>
      <c r="G2360" s="9" t="s">
        <v>280</v>
      </c>
      <c r="H2360" s="9" t="s">
        <v>280</v>
      </c>
      <c r="I2360" s="9" t="s">
        <v>280</v>
      </c>
      <c r="J2360" s="9">
        <v>381.39999999999964</v>
      </c>
      <c r="K2360" s="9">
        <v>237.75000000000091</v>
      </c>
      <c r="M2360" s="67">
        <f t="shared" si="47"/>
        <v>619.15000000000055</v>
      </c>
      <c r="S2360" s="225"/>
      <c r="T2360" s="63"/>
      <c r="U2360" s="349"/>
      <c r="V2360" s="63"/>
      <c r="W2360" s="63"/>
    </row>
    <row r="2361" spans="1:23" ht="15">
      <c r="A2361" s="28" t="s">
        <v>912</v>
      </c>
      <c r="B2361" s="229" t="s">
        <v>1658</v>
      </c>
      <c r="C2361" s="3"/>
      <c r="D2361" s="3"/>
      <c r="E2361" s="9" t="s">
        <v>280</v>
      </c>
      <c r="F2361" s="9" t="s">
        <v>280</v>
      </c>
      <c r="G2361" s="9" t="s">
        <v>280</v>
      </c>
      <c r="H2361" s="9" t="s">
        <v>280</v>
      </c>
      <c r="I2361" s="64" t="s">
        <v>281</v>
      </c>
      <c r="J2361" s="9">
        <v>483.60000000000036</v>
      </c>
      <c r="K2361" s="9">
        <v>134.39999999999782</v>
      </c>
      <c r="M2361" s="67">
        <f t="shared" si="47"/>
        <v>617.99999999999818</v>
      </c>
      <c r="S2361" s="278"/>
      <c r="T2361" s="63"/>
      <c r="U2361" s="349"/>
      <c r="V2361" s="63"/>
      <c r="W2361" s="63"/>
    </row>
    <row r="2362" spans="1:23" ht="15">
      <c r="A2362" s="28" t="s">
        <v>913</v>
      </c>
      <c r="B2362" s="278" t="s">
        <v>2024</v>
      </c>
      <c r="C2362" s="3"/>
      <c r="D2362" s="3"/>
      <c r="E2362" s="9" t="s">
        <v>280</v>
      </c>
      <c r="F2362" s="9" t="s">
        <v>280</v>
      </c>
      <c r="G2362" s="9" t="s">
        <v>280</v>
      </c>
      <c r="H2362" s="9" t="s">
        <v>280</v>
      </c>
      <c r="I2362" s="9" t="s">
        <v>280</v>
      </c>
      <c r="J2362" s="9">
        <v>459.00000000000091</v>
      </c>
      <c r="K2362" s="9">
        <v>152.79999999999836</v>
      </c>
      <c r="M2362" s="67">
        <f t="shared" si="47"/>
        <v>611.79999999999927</v>
      </c>
      <c r="S2362" s="278"/>
      <c r="T2362" s="63"/>
      <c r="U2362" s="349"/>
      <c r="V2362" s="63"/>
      <c r="W2362" s="63"/>
    </row>
    <row r="2363" spans="1:23" ht="15">
      <c r="A2363" s="28" t="s">
        <v>914</v>
      </c>
      <c r="B2363" s="229" t="s">
        <v>1659</v>
      </c>
      <c r="C2363" s="3"/>
      <c r="D2363" s="3"/>
      <c r="E2363" s="9" t="s">
        <v>280</v>
      </c>
      <c r="F2363" s="9" t="s">
        <v>280</v>
      </c>
      <c r="G2363" s="9" t="s">
        <v>280</v>
      </c>
      <c r="H2363" s="9" t="s">
        <v>280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47"/>
        <v>469.39999999999418</v>
      </c>
      <c r="S2363" s="28"/>
      <c r="T2363" s="63"/>
      <c r="U2363" s="349"/>
      <c r="V2363" s="63"/>
      <c r="W2363" s="63"/>
    </row>
    <row r="2364" spans="1:23" ht="15">
      <c r="A2364" s="28" t="s">
        <v>915</v>
      </c>
      <c r="B2364" s="278" t="s">
        <v>2019</v>
      </c>
      <c r="C2364" s="3"/>
      <c r="D2364" s="3"/>
      <c r="E2364" s="9" t="s">
        <v>280</v>
      </c>
      <c r="F2364" s="9" t="s">
        <v>280</v>
      </c>
      <c r="G2364" s="9" t="s">
        <v>280</v>
      </c>
      <c r="H2364" s="9" t="s">
        <v>280</v>
      </c>
      <c r="I2364" s="9" t="s">
        <v>280</v>
      </c>
      <c r="J2364" s="9">
        <v>401.5</v>
      </c>
      <c r="K2364" s="9" t="s">
        <v>280</v>
      </c>
      <c r="M2364" s="67">
        <f t="shared" si="47"/>
        <v>401.5</v>
      </c>
      <c r="S2364" s="225"/>
      <c r="T2364" s="63"/>
      <c r="U2364" s="349"/>
      <c r="V2364" s="63"/>
      <c r="W2364" s="63"/>
    </row>
    <row r="2365" spans="1:23" ht="15">
      <c r="A2365" s="28" t="s">
        <v>916</v>
      </c>
      <c r="B2365" s="278" t="s">
        <v>2041</v>
      </c>
      <c r="C2365" s="3"/>
      <c r="D2365" s="3"/>
      <c r="E2365" s="9" t="s">
        <v>280</v>
      </c>
      <c r="F2365" s="9" t="s">
        <v>280</v>
      </c>
      <c r="G2365" s="9" t="s">
        <v>280</v>
      </c>
      <c r="H2365" s="9" t="s">
        <v>280</v>
      </c>
      <c r="I2365" s="9" t="s">
        <v>280</v>
      </c>
      <c r="J2365" s="9" t="s">
        <v>280</v>
      </c>
      <c r="K2365" s="217">
        <v>399.69999999999982</v>
      </c>
      <c r="M2365" s="67">
        <f t="shared" si="47"/>
        <v>399.69999999999982</v>
      </c>
      <c r="O2365" t="s">
        <v>286</v>
      </c>
      <c r="S2365" s="63"/>
      <c r="T2365" s="63"/>
      <c r="U2365" s="349"/>
      <c r="V2365" s="63"/>
      <c r="W2365" s="63"/>
    </row>
    <row r="2366" spans="1:23" ht="15">
      <c r="A2366" s="28" t="s">
        <v>917</v>
      </c>
      <c r="B2366" s="278" t="s">
        <v>2068</v>
      </c>
      <c r="C2366" s="3"/>
      <c r="D2366" s="3"/>
      <c r="E2366" s="9" t="s">
        <v>280</v>
      </c>
      <c r="F2366" s="9" t="s">
        <v>280</v>
      </c>
      <c r="G2366" s="9" t="s">
        <v>280</v>
      </c>
      <c r="H2366" s="9" t="s">
        <v>280</v>
      </c>
      <c r="I2366" s="9" t="s">
        <v>280</v>
      </c>
      <c r="J2366" s="9" t="s">
        <v>280</v>
      </c>
      <c r="K2366" s="217">
        <v>362.10000000000036</v>
      </c>
      <c r="M2366" s="67">
        <f t="shared" si="47"/>
        <v>362.10000000000036</v>
      </c>
      <c r="O2366" t="s">
        <v>289</v>
      </c>
      <c r="S2366" s="63"/>
      <c r="T2366" s="63"/>
      <c r="U2366" s="349"/>
      <c r="V2366" s="63"/>
      <c r="W2366" s="63"/>
    </row>
    <row r="2367" spans="1:23" ht="15">
      <c r="A2367" s="28" t="s">
        <v>918</v>
      </c>
      <c r="B2367" s="229" t="s">
        <v>1655</v>
      </c>
      <c r="C2367" s="3"/>
      <c r="D2367" s="3"/>
      <c r="E2367" s="9" t="s">
        <v>280</v>
      </c>
      <c r="F2367" s="9" t="s">
        <v>280</v>
      </c>
      <c r="G2367" s="9" t="s">
        <v>280</v>
      </c>
      <c r="H2367" s="9" t="s">
        <v>280</v>
      </c>
      <c r="I2367" s="217">
        <v>337.79999999999745</v>
      </c>
      <c r="J2367" s="9" t="s">
        <v>280</v>
      </c>
      <c r="K2367" s="9" t="s">
        <v>280</v>
      </c>
      <c r="L2367" s="69"/>
      <c r="M2367" s="67">
        <f t="shared" si="47"/>
        <v>337.79999999999745</v>
      </c>
      <c r="O2367" t="s">
        <v>285</v>
      </c>
      <c r="S2367" s="278"/>
      <c r="T2367" s="63"/>
      <c r="U2367" s="349"/>
      <c r="V2367" s="63"/>
      <c r="W2367" s="63"/>
    </row>
    <row r="2368" spans="1:23" ht="15">
      <c r="A2368" s="28" t="s">
        <v>919</v>
      </c>
      <c r="B2368" s="278" t="s">
        <v>2067</v>
      </c>
      <c r="C2368" s="3"/>
      <c r="D2368" s="3"/>
      <c r="E2368" s="9" t="s">
        <v>280</v>
      </c>
      <c r="F2368" s="9" t="s">
        <v>280</v>
      </c>
      <c r="G2368" s="9" t="s">
        <v>280</v>
      </c>
      <c r="H2368" s="9" t="s">
        <v>280</v>
      </c>
      <c r="I2368" s="9" t="s">
        <v>280</v>
      </c>
      <c r="J2368" s="9" t="s">
        <v>280</v>
      </c>
      <c r="K2368" s="9">
        <v>334.59999999999854</v>
      </c>
      <c r="M2368" s="67">
        <f t="shared" si="47"/>
        <v>334.59999999999854</v>
      </c>
    </row>
    <row r="2369" spans="1:19" ht="15">
      <c r="A2369" s="28" t="s">
        <v>920</v>
      </c>
      <c r="B2369" s="278" t="s">
        <v>2044</v>
      </c>
      <c r="C2369" s="3"/>
      <c r="D2369" s="3"/>
      <c r="E2369" s="9" t="s">
        <v>280</v>
      </c>
      <c r="F2369" s="9" t="s">
        <v>280</v>
      </c>
      <c r="G2369" s="9" t="s">
        <v>280</v>
      </c>
      <c r="H2369" s="9" t="s">
        <v>280</v>
      </c>
      <c r="I2369" s="9" t="s">
        <v>280</v>
      </c>
      <c r="J2369" s="9" t="s">
        <v>280</v>
      </c>
      <c r="K2369" s="9">
        <v>323.29999999999836</v>
      </c>
      <c r="M2369" s="67">
        <f t="shared" si="47"/>
        <v>323.29999999999836</v>
      </c>
    </row>
    <row r="2370" spans="1:19" ht="15">
      <c r="A2370" s="28" t="s">
        <v>921</v>
      </c>
      <c r="B2370" s="63" t="s">
        <v>164</v>
      </c>
      <c r="E2370" s="9" t="s">
        <v>280</v>
      </c>
      <c r="F2370" s="9" t="s">
        <v>280</v>
      </c>
      <c r="G2370" s="217">
        <v>321.85000000000002</v>
      </c>
      <c r="H2370" s="9" t="s">
        <v>280</v>
      </c>
      <c r="I2370" s="9" t="s">
        <v>280</v>
      </c>
      <c r="J2370" s="9" t="s">
        <v>280</v>
      </c>
      <c r="K2370" s="9" t="s">
        <v>280</v>
      </c>
      <c r="L2370" s="69"/>
      <c r="M2370" s="67">
        <f t="shared" si="47"/>
        <v>321.85000000000002</v>
      </c>
      <c r="O2370" t="s">
        <v>290</v>
      </c>
    </row>
    <row r="2371" spans="1:19" ht="15">
      <c r="A2371" s="28" t="s">
        <v>922</v>
      </c>
      <c r="B2371" s="278" t="s">
        <v>2043</v>
      </c>
      <c r="C2371" s="3"/>
      <c r="D2371" s="3"/>
      <c r="E2371" s="9" t="s">
        <v>280</v>
      </c>
      <c r="F2371" s="9" t="s">
        <v>280</v>
      </c>
      <c r="G2371" s="9" t="s">
        <v>280</v>
      </c>
      <c r="H2371" s="9" t="s">
        <v>280</v>
      </c>
      <c r="I2371" s="9" t="s">
        <v>280</v>
      </c>
      <c r="J2371" s="9" t="s">
        <v>280</v>
      </c>
      <c r="K2371" s="9">
        <v>315.54999999999927</v>
      </c>
      <c r="M2371" s="67">
        <f t="shared" si="47"/>
        <v>315.54999999999927</v>
      </c>
      <c r="S2371" s="60"/>
    </row>
    <row r="2372" spans="1:19" ht="15">
      <c r="A2372" s="28" t="s">
        <v>923</v>
      </c>
      <c r="B2372" s="278" t="s">
        <v>4565</v>
      </c>
      <c r="C2372" s="3"/>
      <c r="D2372" s="3"/>
      <c r="E2372" s="9" t="s">
        <v>280</v>
      </c>
      <c r="F2372" s="9" t="s">
        <v>280</v>
      </c>
      <c r="G2372" s="9" t="s">
        <v>280</v>
      </c>
      <c r="H2372" s="9" t="s">
        <v>280</v>
      </c>
      <c r="I2372" s="9" t="s">
        <v>280</v>
      </c>
      <c r="J2372" s="9" t="s">
        <v>280</v>
      </c>
      <c r="K2372" s="9">
        <v>300.05000000000018</v>
      </c>
      <c r="M2372" s="67">
        <f t="shared" si="47"/>
        <v>300.05000000000018</v>
      </c>
    </row>
    <row r="2373" spans="1:19" ht="15">
      <c r="A2373" s="28" t="s">
        <v>924</v>
      </c>
      <c r="B2373" s="63" t="s">
        <v>745</v>
      </c>
      <c r="E2373" s="9" t="s">
        <v>280</v>
      </c>
      <c r="F2373" s="9" t="s">
        <v>280</v>
      </c>
      <c r="G2373" s="9" t="s">
        <v>280</v>
      </c>
      <c r="H2373" s="9">
        <v>121.00000000000182</v>
      </c>
      <c r="I2373" s="9">
        <v>176.69999999999709</v>
      </c>
      <c r="J2373" s="9" t="s">
        <v>280</v>
      </c>
      <c r="K2373" s="9" t="s">
        <v>280</v>
      </c>
      <c r="L2373" s="69"/>
      <c r="M2373" s="67">
        <f t="shared" si="47"/>
        <v>297.69999999999891</v>
      </c>
      <c r="S2373" s="60"/>
    </row>
    <row r="2374" spans="1:19" ht="15">
      <c r="A2374" s="28" t="s">
        <v>925</v>
      </c>
      <c r="B2374" s="278" t="s">
        <v>2040</v>
      </c>
      <c r="C2374" s="3"/>
      <c r="D2374" s="3"/>
      <c r="E2374" s="9" t="s">
        <v>280</v>
      </c>
      <c r="F2374" s="9" t="s">
        <v>280</v>
      </c>
      <c r="G2374" s="9" t="s">
        <v>280</v>
      </c>
      <c r="H2374" s="9" t="s">
        <v>280</v>
      </c>
      <c r="I2374" s="9" t="s">
        <v>280</v>
      </c>
      <c r="J2374" s="9" t="s">
        <v>280</v>
      </c>
      <c r="K2374" s="9">
        <v>296.29999999999927</v>
      </c>
      <c r="M2374" s="67">
        <f t="shared" si="47"/>
        <v>296.29999999999927</v>
      </c>
      <c r="S2374" s="60"/>
    </row>
    <row r="2375" spans="1:19" ht="15">
      <c r="A2375" s="28" t="s">
        <v>926</v>
      </c>
      <c r="B2375" s="278" t="s">
        <v>2065</v>
      </c>
      <c r="C2375" s="3"/>
      <c r="D2375" s="3"/>
      <c r="E2375" s="9" t="s">
        <v>280</v>
      </c>
      <c r="F2375" s="9" t="s">
        <v>280</v>
      </c>
      <c r="G2375" s="9" t="s">
        <v>280</v>
      </c>
      <c r="H2375" s="9" t="s">
        <v>280</v>
      </c>
      <c r="I2375" s="9" t="s">
        <v>280</v>
      </c>
      <c r="J2375" s="9" t="s">
        <v>280</v>
      </c>
      <c r="K2375" s="9">
        <v>288.50000000000091</v>
      </c>
      <c r="M2375" s="67">
        <f t="shared" si="47"/>
        <v>288.50000000000091</v>
      </c>
      <c r="S2375" s="3"/>
    </row>
    <row r="2376" spans="1:19" ht="15">
      <c r="A2376" s="28" t="s">
        <v>927</v>
      </c>
      <c r="B2376" s="278" t="s">
        <v>2038</v>
      </c>
      <c r="C2376" s="3"/>
      <c r="D2376" s="3"/>
      <c r="E2376" s="9" t="s">
        <v>280</v>
      </c>
      <c r="F2376" s="9" t="s">
        <v>280</v>
      </c>
      <c r="G2376" s="9" t="s">
        <v>280</v>
      </c>
      <c r="H2376" s="9" t="s">
        <v>280</v>
      </c>
      <c r="I2376" s="9" t="s">
        <v>280</v>
      </c>
      <c r="J2376" s="9" t="s">
        <v>280</v>
      </c>
      <c r="K2376" s="9">
        <v>264.40000000000146</v>
      </c>
      <c r="M2376" s="67">
        <f t="shared" si="47"/>
        <v>264.40000000000146</v>
      </c>
    </row>
    <row r="2377" spans="1:19" ht="15">
      <c r="A2377" s="28" t="s">
        <v>928</v>
      </c>
      <c r="B2377" s="63" t="s">
        <v>179</v>
      </c>
      <c r="E2377" s="9">
        <v>246.6</v>
      </c>
      <c r="F2377" s="9" t="s">
        <v>280</v>
      </c>
      <c r="G2377" s="9" t="s">
        <v>280</v>
      </c>
      <c r="H2377" s="9" t="s">
        <v>280</v>
      </c>
      <c r="I2377" s="9" t="s">
        <v>280</v>
      </c>
      <c r="J2377" s="9" t="s">
        <v>280</v>
      </c>
      <c r="K2377" s="9" t="s">
        <v>280</v>
      </c>
      <c r="L2377" s="69"/>
      <c r="M2377" s="67">
        <f t="shared" si="47"/>
        <v>246.6</v>
      </c>
      <c r="S2377" s="3"/>
    </row>
    <row r="2378" spans="1:19" ht="15">
      <c r="A2378" s="28" t="s">
        <v>929</v>
      </c>
      <c r="B2378" s="63" t="s">
        <v>785</v>
      </c>
      <c r="E2378" s="9" t="s">
        <v>280</v>
      </c>
      <c r="F2378" s="9" t="s">
        <v>280</v>
      </c>
      <c r="G2378" s="9" t="s">
        <v>280</v>
      </c>
      <c r="H2378" s="9">
        <v>235.19999999999891</v>
      </c>
      <c r="I2378" s="9" t="s">
        <v>280</v>
      </c>
      <c r="J2378" s="9" t="s">
        <v>280</v>
      </c>
      <c r="K2378" s="9" t="s">
        <v>280</v>
      </c>
      <c r="L2378" s="69"/>
      <c r="M2378" s="67">
        <f t="shared" si="47"/>
        <v>235.19999999999891</v>
      </c>
      <c r="S2378" s="82"/>
    </row>
    <row r="2379" spans="1:19" ht="15">
      <c r="A2379" s="28" t="s">
        <v>930</v>
      </c>
      <c r="B2379" s="278" t="s">
        <v>2172</v>
      </c>
      <c r="C2379" s="3"/>
      <c r="D2379" s="3"/>
      <c r="E2379" s="9" t="s">
        <v>280</v>
      </c>
      <c r="F2379" s="9" t="s">
        <v>280</v>
      </c>
      <c r="G2379" s="9" t="s">
        <v>280</v>
      </c>
      <c r="H2379" s="9" t="s">
        <v>280</v>
      </c>
      <c r="I2379" s="9" t="s">
        <v>280</v>
      </c>
      <c r="J2379" s="9" t="s">
        <v>280</v>
      </c>
      <c r="K2379" s="9">
        <v>225.99999999999909</v>
      </c>
      <c r="M2379" s="67">
        <f t="shared" si="47"/>
        <v>225.99999999999909</v>
      </c>
      <c r="S2379" s="3"/>
    </row>
    <row r="2380" spans="1:19" ht="15">
      <c r="A2380" s="28" t="s">
        <v>931</v>
      </c>
      <c r="B2380" s="225" t="s">
        <v>1646</v>
      </c>
      <c r="C2380" s="3"/>
      <c r="D2380" s="3"/>
      <c r="E2380" s="9" t="s">
        <v>280</v>
      </c>
      <c r="F2380" s="9" t="s">
        <v>280</v>
      </c>
      <c r="G2380" s="9" t="s">
        <v>280</v>
      </c>
      <c r="H2380" s="9" t="s">
        <v>280</v>
      </c>
      <c r="I2380" s="9">
        <v>217.10000000000218</v>
      </c>
      <c r="J2380" s="9" t="s">
        <v>280</v>
      </c>
      <c r="K2380" s="9" t="s">
        <v>280</v>
      </c>
      <c r="L2380" s="69"/>
      <c r="M2380" s="67">
        <f t="shared" si="47"/>
        <v>217.10000000000218</v>
      </c>
      <c r="S2380" s="3"/>
    </row>
    <row r="2381" spans="1:19" ht="15">
      <c r="A2381" s="28" t="s">
        <v>932</v>
      </c>
      <c r="B2381" s="278" t="s">
        <v>2042</v>
      </c>
      <c r="C2381" s="3"/>
      <c r="D2381" s="3"/>
      <c r="E2381" s="9" t="s">
        <v>280</v>
      </c>
      <c r="F2381" s="9" t="s">
        <v>280</v>
      </c>
      <c r="G2381" s="9" t="s">
        <v>280</v>
      </c>
      <c r="H2381" s="9" t="s">
        <v>280</v>
      </c>
      <c r="I2381" s="9" t="s">
        <v>280</v>
      </c>
      <c r="J2381" s="9" t="s">
        <v>280</v>
      </c>
      <c r="K2381" s="9">
        <v>211.30000000000109</v>
      </c>
      <c r="M2381" s="67">
        <f t="shared" si="47"/>
        <v>211.30000000000109</v>
      </c>
      <c r="S2381" s="82"/>
    </row>
    <row r="2382" spans="1:19" ht="15">
      <c r="A2382" s="28" t="s">
        <v>933</v>
      </c>
      <c r="B2382" s="229" t="s">
        <v>1653</v>
      </c>
      <c r="C2382" s="3"/>
      <c r="D2382" s="3"/>
      <c r="E2382" s="9" t="s">
        <v>280</v>
      </c>
      <c r="F2382" s="9" t="s">
        <v>280</v>
      </c>
      <c r="G2382" s="9" t="s">
        <v>280</v>
      </c>
      <c r="H2382" s="9" t="s">
        <v>280</v>
      </c>
      <c r="I2382" s="9">
        <v>207.20000000000437</v>
      </c>
      <c r="J2382" s="9" t="s">
        <v>280</v>
      </c>
      <c r="K2382" s="9" t="s">
        <v>280</v>
      </c>
      <c r="L2382" s="69"/>
      <c r="M2382" s="67">
        <f t="shared" si="47"/>
        <v>207.20000000000437</v>
      </c>
    </row>
    <row r="2383" spans="1:19" ht="15">
      <c r="A2383" s="28" t="s">
        <v>934</v>
      </c>
      <c r="B2383" s="278" t="s">
        <v>2045</v>
      </c>
      <c r="C2383" s="3"/>
      <c r="D2383" s="3"/>
      <c r="E2383" s="9" t="s">
        <v>280</v>
      </c>
      <c r="F2383" s="9" t="s">
        <v>280</v>
      </c>
      <c r="G2383" s="9" t="s">
        <v>280</v>
      </c>
      <c r="H2383" s="9" t="s">
        <v>280</v>
      </c>
      <c r="I2383" s="9" t="s">
        <v>280</v>
      </c>
      <c r="J2383" s="9" t="s">
        <v>280</v>
      </c>
      <c r="K2383" s="9">
        <v>189.60000000000036</v>
      </c>
      <c r="M2383" s="67">
        <f t="shared" si="47"/>
        <v>189.60000000000036</v>
      </c>
      <c r="S2383" s="3"/>
    </row>
    <row r="2384" spans="1:19" ht="15">
      <c r="A2384" s="28" t="s">
        <v>935</v>
      </c>
      <c r="B2384" s="278" t="s">
        <v>2039</v>
      </c>
      <c r="C2384" s="3"/>
      <c r="D2384" s="3"/>
      <c r="E2384" s="9" t="s">
        <v>280</v>
      </c>
      <c r="F2384" s="9" t="s">
        <v>280</v>
      </c>
      <c r="G2384" s="9" t="s">
        <v>280</v>
      </c>
      <c r="H2384" s="9" t="s">
        <v>280</v>
      </c>
      <c r="I2384" s="9" t="s">
        <v>280</v>
      </c>
      <c r="J2384" s="9" t="s">
        <v>280</v>
      </c>
      <c r="K2384" s="9">
        <v>149.99999999999454</v>
      </c>
      <c r="M2384" s="67">
        <f t="shared" si="47"/>
        <v>149.99999999999454</v>
      </c>
      <c r="S2384" s="3"/>
    </row>
    <row r="2385" spans="1:19" ht="15">
      <c r="A2385" s="28" t="s">
        <v>936</v>
      </c>
      <c r="B2385" s="229" t="s">
        <v>1681</v>
      </c>
      <c r="C2385" s="3"/>
      <c r="D2385" s="3"/>
      <c r="E2385" s="9" t="s">
        <v>280</v>
      </c>
      <c r="F2385" s="9" t="s">
        <v>280</v>
      </c>
      <c r="G2385" s="9" t="s">
        <v>280</v>
      </c>
      <c r="H2385" s="9" t="s">
        <v>280</v>
      </c>
      <c r="I2385" s="9">
        <v>129.60000000000218</v>
      </c>
      <c r="J2385" s="9" t="s">
        <v>280</v>
      </c>
      <c r="K2385" s="9" t="s">
        <v>280</v>
      </c>
      <c r="L2385" s="69"/>
      <c r="M2385" s="67">
        <f t="shared" si="47"/>
        <v>129.60000000000218</v>
      </c>
      <c r="S2385" s="3"/>
    </row>
    <row r="2386" spans="1:19" ht="15">
      <c r="A2386" s="28" t="s">
        <v>937</v>
      </c>
      <c r="B2386" s="63" t="s">
        <v>775</v>
      </c>
      <c r="E2386" s="9" t="s">
        <v>280</v>
      </c>
      <c r="F2386" s="9" t="s">
        <v>280</v>
      </c>
      <c r="G2386" s="9" t="s">
        <v>280</v>
      </c>
      <c r="H2386" s="9">
        <v>113.5</v>
      </c>
      <c r="I2386" s="9" t="s">
        <v>280</v>
      </c>
      <c r="J2386" s="9" t="s">
        <v>280</v>
      </c>
      <c r="K2386" s="9" t="s">
        <v>280</v>
      </c>
      <c r="L2386" s="69"/>
      <c r="M2386" s="67">
        <f t="shared" si="47"/>
        <v>113.5</v>
      </c>
    </row>
    <row r="2387" spans="1:19" ht="15">
      <c r="A2387" s="28" t="s">
        <v>938</v>
      </c>
      <c r="B2387" s="229" t="s">
        <v>1656</v>
      </c>
      <c r="C2387" s="3"/>
      <c r="D2387" s="3"/>
      <c r="E2387" s="9" t="s">
        <v>280</v>
      </c>
      <c r="F2387" s="9" t="s">
        <v>280</v>
      </c>
      <c r="G2387" s="9" t="s">
        <v>280</v>
      </c>
      <c r="H2387" s="9" t="s">
        <v>280</v>
      </c>
      <c r="I2387" s="9">
        <v>69.799999999999272</v>
      </c>
      <c r="J2387" s="9" t="s">
        <v>280</v>
      </c>
      <c r="K2387" s="9" t="s">
        <v>280</v>
      </c>
      <c r="L2387" s="69"/>
      <c r="M2387" s="67">
        <f t="shared" si="47"/>
        <v>69.799999999999272</v>
      </c>
      <c r="S2387" s="60"/>
    </row>
    <row r="2388" spans="1:19" ht="15">
      <c r="A2388" s="28" t="s">
        <v>2517</v>
      </c>
      <c r="B2388" s="229" t="s">
        <v>1663</v>
      </c>
      <c r="C2388" s="3"/>
      <c r="D2388" s="3"/>
      <c r="E2388" s="9" t="s">
        <v>280</v>
      </c>
      <c r="F2388" s="9" t="s">
        <v>280</v>
      </c>
      <c r="G2388" s="9" t="s">
        <v>280</v>
      </c>
      <c r="H2388" s="9" t="s">
        <v>280</v>
      </c>
      <c r="I2388" s="9">
        <v>44</v>
      </c>
      <c r="J2388" s="9" t="s">
        <v>280</v>
      </c>
      <c r="K2388" s="9" t="s">
        <v>280</v>
      </c>
      <c r="M2388" s="67">
        <f t="shared" si="47"/>
        <v>44</v>
      </c>
    </row>
    <row r="2389" spans="1:19" ht="15">
      <c r="A2389" s="28" t="s">
        <v>3346</v>
      </c>
      <c r="B2389" s="63" t="s">
        <v>3408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3347</v>
      </c>
      <c r="B2390" s="63" t="s">
        <v>3402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3348</v>
      </c>
      <c r="B2391" s="63" t="s">
        <v>3401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3349</v>
      </c>
      <c r="B2392" s="63" t="s">
        <v>3417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3350</v>
      </c>
      <c r="B2393" s="63" t="s">
        <v>3416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3351</v>
      </c>
      <c r="B2394" s="63" t="s">
        <v>3404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3352</v>
      </c>
      <c r="B2395" s="63" t="s">
        <v>3398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3353</v>
      </c>
      <c r="B2396" s="63" t="s">
        <v>3429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3354</v>
      </c>
      <c r="B2397" s="278" t="s">
        <v>3397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3355</v>
      </c>
      <c r="B2398" s="63" t="s">
        <v>3413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3356</v>
      </c>
      <c r="B2399" s="63" t="s">
        <v>3410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3357</v>
      </c>
      <c r="B2400" s="63" t="s">
        <v>3425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3358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3359</v>
      </c>
      <c r="B2402" s="63" t="s">
        <v>3426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3360</v>
      </c>
      <c r="B2403" s="63" t="s">
        <v>3405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3361</v>
      </c>
      <c r="B2404" s="63" t="s">
        <v>3399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3362</v>
      </c>
      <c r="B2405" s="63" t="s">
        <v>3406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3363</v>
      </c>
      <c r="B2406" s="63" t="s">
        <v>3403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3364</v>
      </c>
      <c r="B2407" s="63" t="s">
        <v>3414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3365</v>
      </c>
      <c r="B2408" s="63" t="s">
        <v>3409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3366</v>
      </c>
      <c r="B2409" s="278" t="s">
        <v>3396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3367</v>
      </c>
      <c r="B2410" s="63" t="s">
        <v>3411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3368</v>
      </c>
      <c r="B2411" s="63" t="s">
        <v>3430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3369</v>
      </c>
      <c r="B2412" s="63" t="s">
        <v>3400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4163</v>
      </c>
      <c r="B2413" s="63" t="s">
        <v>3407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4164</v>
      </c>
      <c r="B2414" s="63" t="s">
        <v>3428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4165</v>
      </c>
      <c r="B2415" s="63" t="s">
        <v>3412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197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48">SUM(E2422:K2422)</f>
        <v>2968.050000000002</v>
      </c>
      <c r="O2422" t="s">
        <v>2666</v>
      </c>
      <c r="R2422" s="21" t="s">
        <v>1784</v>
      </c>
      <c r="S2422" s="278"/>
      <c r="T2422" s="63"/>
      <c r="U2422" s="349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48"/>
        <v>2967.6500000000024</v>
      </c>
      <c r="O2423" t="s">
        <v>297</v>
      </c>
      <c r="R2423" t="s">
        <v>1784</v>
      </c>
      <c r="S2423" s="225"/>
      <c r="T2423" s="63"/>
      <c r="U2423" s="349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48"/>
        <v>2804.4999999999918</v>
      </c>
      <c r="O2424" t="s">
        <v>380</v>
      </c>
      <c r="R2424" s="219"/>
      <c r="S2424" s="63"/>
      <c r="T2424" s="63"/>
      <c r="U2424" s="350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48"/>
        <v>2721.3000000000025</v>
      </c>
      <c r="O2425" t="s">
        <v>2492</v>
      </c>
      <c r="R2425" s="219"/>
      <c r="S2425" s="278"/>
      <c r="T2425" s="63"/>
      <c r="U2425" s="349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48"/>
        <v>2696.949999999998</v>
      </c>
      <c r="O2426" t="s">
        <v>284</v>
      </c>
      <c r="R2426" s="219"/>
      <c r="S2426" s="225"/>
      <c r="T2426" s="63"/>
      <c r="U2426" s="349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48"/>
        <v>2627.8999999999978</v>
      </c>
      <c r="O2427" t="s">
        <v>282</v>
      </c>
      <c r="R2427" t="s">
        <v>1784</v>
      </c>
      <c r="S2427" s="225"/>
      <c r="T2427" s="63"/>
      <c r="U2427" s="349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48"/>
        <v>2614.9999999999955</v>
      </c>
      <c r="O2428" t="s">
        <v>359</v>
      </c>
      <c r="S2428" s="278"/>
      <c r="T2428" s="63"/>
      <c r="U2428" s="349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48"/>
        <v>2563.6000000000063</v>
      </c>
      <c r="O2429" t="s">
        <v>343</v>
      </c>
      <c r="R2429" s="219"/>
      <c r="S2429" s="278"/>
      <c r="T2429" s="63"/>
      <c r="U2429" s="349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48"/>
        <v>2517.0500000000034</v>
      </c>
      <c r="O2430" t="s">
        <v>311</v>
      </c>
      <c r="R2430" s="219"/>
      <c r="S2430" s="278"/>
      <c r="T2430" s="63"/>
      <c r="U2430" s="349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48"/>
        <v>2502.9499999999985</v>
      </c>
      <c r="O2431" t="s">
        <v>2493</v>
      </c>
      <c r="R2431" s="219"/>
      <c r="S2431" s="225"/>
      <c r="T2431" s="63"/>
      <c r="U2431" s="350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48"/>
        <v>2492.9000000000042</v>
      </c>
      <c r="O2432" t="s">
        <v>309</v>
      </c>
      <c r="R2432" s="219"/>
      <c r="S2432" s="63"/>
      <c r="T2432" s="63"/>
      <c r="U2432" s="349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48"/>
        <v>2425.7000000000003</v>
      </c>
      <c r="O2433" t="s">
        <v>307</v>
      </c>
      <c r="R2433" s="219"/>
      <c r="S2433" s="278"/>
      <c r="T2433" s="63"/>
      <c r="U2433" s="349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280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48"/>
        <v>2414.0999999999908</v>
      </c>
      <c r="O2434" t="s">
        <v>303</v>
      </c>
      <c r="R2434" t="s">
        <v>1784</v>
      </c>
      <c r="S2434" s="63"/>
      <c r="T2434" s="63"/>
      <c r="U2434" s="349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280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48"/>
        <v>2321.2499999999977</v>
      </c>
      <c r="O2435" t="s">
        <v>300</v>
      </c>
      <c r="R2435" s="219"/>
      <c r="S2435" s="278"/>
      <c r="T2435" s="63"/>
      <c r="U2435" s="350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280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48"/>
        <v>2311.5999999999981</v>
      </c>
      <c r="O2436" t="s">
        <v>344</v>
      </c>
      <c r="R2436" s="219"/>
      <c r="S2436" s="63"/>
      <c r="T2436" s="63"/>
      <c r="U2436" s="349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280</v>
      </c>
      <c r="F2437" s="9" t="s">
        <v>280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48"/>
        <v>2285.4500000000025</v>
      </c>
      <c r="O2437" t="s">
        <v>355</v>
      </c>
      <c r="R2437" s="219"/>
      <c r="S2437" s="278"/>
      <c r="T2437" s="63"/>
      <c r="U2437" s="350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280</v>
      </c>
      <c r="F2438" s="9" t="s">
        <v>280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48"/>
        <v>2203.4999999999991</v>
      </c>
      <c r="O2438" t="s">
        <v>318</v>
      </c>
      <c r="R2438" s="219"/>
      <c r="S2438" s="63"/>
      <c r="T2438" s="63"/>
      <c r="U2438" s="349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48"/>
        <v>2097.6499999999965</v>
      </c>
      <c r="O2439" t="s">
        <v>358</v>
      </c>
      <c r="R2439" s="219"/>
      <c r="S2439" s="278"/>
      <c r="T2439" s="63"/>
      <c r="U2439" s="349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280</v>
      </c>
      <c r="L2440" s="69"/>
      <c r="M2440" s="67">
        <f t="shared" si="48"/>
        <v>2041.450000000003</v>
      </c>
      <c r="O2440" t="s">
        <v>285</v>
      </c>
      <c r="R2440" s="219"/>
      <c r="S2440" s="278"/>
      <c r="T2440" s="63"/>
      <c r="U2440" s="349"/>
      <c r="V2440" s="63"/>
      <c r="W2440" s="63"/>
    </row>
    <row r="2441" spans="1:23" ht="15">
      <c r="A2441" s="28" t="s">
        <v>36</v>
      </c>
      <c r="B2441" s="63" t="s">
        <v>739</v>
      </c>
      <c r="E2441" s="9" t="s">
        <v>280</v>
      </c>
      <c r="F2441" s="9" t="s">
        <v>280</v>
      </c>
      <c r="G2441" s="9" t="s">
        <v>280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48"/>
        <v>2022.4000000000051</v>
      </c>
      <c r="O2441" t="s">
        <v>295</v>
      </c>
      <c r="R2441" s="219"/>
      <c r="S2441" s="278"/>
      <c r="T2441" s="63"/>
      <c r="U2441" s="350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280</v>
      </c>
      <c r="F2442" s="9" t="s">
        <v>280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48"/>
        <v>1973.4000000000037</v>
      </c>
      <c r="O2442" t="s">
        <v>289</v>
      </c>
      <c r="R2442" s="219"/>
      <c r="S2442" s="225"/>
      <c r="T2442" s="63"/>
      <c r="U2442" s="349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280</v>
      </c>
      <c r="F2443" s="9" t="s">
        <v>280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48"/>
        <v>1949.4999999999952</v>
      </c>
      <c r="O2443" t="s">
        <v>299</v>
      </c>
      <c r="R2443" s="219"/>
      <c r="S2443" s="63"/>
      <c r="T2443" s="63"/>
      <c r="U2443" s="350"/>
      <c r="V2443" s="63"/>
      <c r="W2443" s="63"/>
    </row>
    <row r="2444" spans="1:23" ht="15">
      <c r="A2444" s="28" t="s">
        <v>146</v>
      </c>
      <c r="B2444" s="63" t="s">
        <v>747</v>
      </c>
      <c r="E2444" s="9" t="s">
        <v>280</v>
      </c>
      <c r="F2444" s="9" t="s">
        <v>280</v>
      </c>
      <c r="G2444" s="9" t="s">
        <v>280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48"/>
        <v>1945.3000000000034</v>
      </c>
      <c r="O2444" t="s">
        <v>316</v>
      </c>
      <c r="R2444" s="219"/>
      <c r="S2444" s="278"/>
      <c r="T2444" s="63"/>
      <c r="U2444" s="349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280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48"/>
        <v>1942.300000000004</v>
      </c>
      <c r="R2445" s="219"/>
      <c r="S2445" s="63"/>
      <c r="T2445" s="63"/>
      <c r="U2445" s="349"/>
      <c r="V2445" s="63"/>
      <c r="W2445" s="63"/>
    </row>
    <row r="2446" spans="1:23" ht="15">
      <c r="A2446" s="28" t="s">
        <v>151</v>
      </c>
      <c r="B2446" s="63" t="s">
        <v>763</v>
      </c>
      <c r="E2446" s="9" t="s">
        <v>280</v>
      </c>
      <c r="F2446" s="9" t="s">
        <v>280</v>
      </c>
      <c r="G2446" s="9" t="s">
        <v>280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48"/>
        <v>1889.2000000000016</v>
      </c>
      <c r="O2446" t="s">
        <v>303</v>
      </c>
      <c r="R2446" s="21" t="s">
        <v>2667</v>
      </c>
      <c r="S2446" s="278"/>
      <c r="T2446" s="63"/>
      <c r="U2446" s="349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280</v>
      </c>
      <c r="L2447" s="69"/>
      <c r="M2447" s="67">
        <f t="shared" si="48"/>
        <v>1886.0000000000007</v>
      </c>
      <c r="O2447" t="s">
        <v>299</v>
      </c>
      <c r="R2447" s="219"/>
      <c r="S2447" s="63"/>
      <c r="T2447" s="63"/>
      <c r="U2447" s="349"/>
      <c r="V2447" s="63"/>
      <c r="W2447" s="63"/>
    </row>
    <row r="2448" spans="1:23" ht="15">
      <c r="A2448" s="28" t="s">
        <v>159</v>
      </c>
      <c r="B2448" s="229" t="s">
        <v>1652</v>
      </c>
      <c r="C2448" s="3"/>
      <c r="D2448" s="3"/>
      <c r="E2448" s="9" t="s">
        <v>280</v>
      </c>
      <c r="F2448" s="9" t="s">
        <v>280</v>
      </c>
      <c r="G2448" s="9" t="s">
        <v>280</v>
      </c>
      <c r="H2448" s="9" t="s">
        <v>280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48"/>
        <v>1883.6500000000087</v>
      </c>
      <c r="O2448" t="s">
        <v>2668</v>
      </c>
      <c r="R2448" s="21" t="s">
        <v>1784</v>
      </c>
      <c r="S2448" s="278"/>
      <c r="T2448" s="63"/>
      <c r="U2448" s="349"/>
      <c r="V2448" s="63"/>
      <c r="W2448" s="63"/>
    </row>
    <row r="2449" spans="1:23" ht="15">
      <c r="A2449" s="28" t="s">
        <v>160</v>
      </c>
      <c r="B2449" s="63" t="s">
        <v>750</v>
      </c>
      <c r="E2449" s="9" t="s">
        <v>280</v>
      </c>
      <c r="F2449" s="9" t="s">
        <v>280</v>
      </c>
      <c r="G2449" s="9" t="s">
        <v>280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48"/>
        <v>1846.3999999999987</v>
      </c>
      <c r="O2449" t="s">
        <v>290</v>
      </c>
      <c r="R2449" s="219"/>
      <c r="S2449" s="278"/>
      <c r="T2449" s="63"/>
      <c r="U2449" s="349"/>
      <c r="V2449" s="63"/>
      <c r="W2449" s="63"/>
    </row>
    <row r="2450" spans="1:23" ht="15">
      <c r="A2450" s="28" t="s">
        <v>161</v>
      </c>
      <c r="B2450" s="63" t="s">
        <v>780</v>
      </c>
      <c r="E2450" s="9" t="s">
        <v>280</v>
      </c>
      <c r="F2450" s="9" t="s">
        <v>280</v>
      </c>
      <c r="G2450" s="9" t="s">
        <v>280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48"/>
        <v>1830.5000000000009</v>
      </c>
      <c r="R2450" s="219"/>
      <c r="S2450" s="278"/>
      <c r="T2450" s="63"/>
      <c r="U2450" s="349"/>
      <c r="V2450" s="63"/>
      <c r="W2450" s="63"/>
    </row>
    <row r="2451" spans="1:23" ht="15">
      <c r="A2451" s="28" t="s">
        <v>163</v>
      </c>
      <c r="B2451" s="28" t="s">
        <v>734</v>
      </c>
      <c r="E2451" s="9" t="s">
        <v>280</v>
      </c>
      <c r="F2451" s="9" t="s">
        <v>280</v>
      </c>
      <c r="G2451" s="9" t="s">
        <v>280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48"/>
        <v>1799.1000000000013</v>
      </c>
      <c r="R2451" s="219"/>
      <c r="S2451" s="63"/>
      <c r="T2451" s="63"/>
      <c r="U2451" s="349"/>
      <c r="V2451" s="63"/>
      <c r="W2451" s="63"/>
    </row>
    <row r="2452" spans="1:23" ht="15">
      <c r="A2452" s="28" t="s">
        <v>276</v>
      </c>
      <c r="B2452" s="63" t="s">
        <v>765</v>
      </c>
      <c r="E2452" s="9" t="s">
        <v>280</v>
      </c>
      <c r="F2452" s="9" t="s">
        <v>280</v>
      </c>
      <c r="G2452" s="9" t="s">
        <v>280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48"/>
        <v>1745.7500000000009</v>
      </c>
      <c r="O2452" t="s">
        <v>302</v>
      </c>
      <c r="R2452" s="219"/>
      <c r="S2452" s="63"/>
      <c r="T2452" s="63"/>
      <c r="U2452" s="349"/>
      <c r="V2452" s="63"/>
      <c r="W2452" s="63"/>
    </row>
    <row r="2453" spans="1:23" ht="15">
      <c r="A2453" s="28" t="s">
        <v>277</v>
      </c>
      <c r="B2453" s="63" t="s">
        <v>801</v>
      </c>
      <c r="E2453" s="9" t="s">
        <v>280</v>
      </c>
      <c r="F2453" s="9" t="s">
        <v>280</v>
      </c>
      <c r="G2453" s="9" t="s">
        <v>280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48"/>
        <v>1727.8999999999978</v>
      </c>
      <c r="R2453" s="219"/>
      <c r="S2453" s="225"/>
      <c r="T2453" s="63"/>
      <c r="U2453" s="349"/>
      <c r="V2453" s="63"/>
      <c r="W2453" s="63"/>
    </row>
    <row r="2454" spans="1:23" ht="15">
      <c r="A2454" s="28" t="s">
        <v>278</v>
      </c>
      <c r="B2454" s="63" t="s">
        <v>784</v>
      </c>
      <c r="E2454" s="9" t="s">
        <v>280</v>
      </c>
      <c r="F2454" s="9" t="s">
        <v>280</v>
      </c>
      <c r="G2454" s="9" t="s">
        <v>280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49">SUM(E2454:K2454)</f>
        <v>1717.2000000000007</v>
      </c>
      <c r="R2454" s="219"/>
      <c r="S2454" s="63"/>
      <c r="T2454" s="63"/>
      <c r="U2454" s="349"/>
      <c r="V2454" s="63"/>
      <c r="W2454" s="63"/>
    </row>
    <row r="2455" spans="1:23" ht="15">
      <c r="A2455" s="28" t="s">
        <v>279</v>
      </c>
      <c r="B2455" s="63" t="s">
        <v>754</v>
      </c>
      <c r="E2455" s="9" t="s">
        <v>280</v>
      </c>
      <c r="F2455" s="9" t="s">
        <v>280</v>
      </c>
      <c r="G2455" s="9" t="s">
        <v>280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49"/>
        <v>1656.1000000000013</v>
      </c>
      <c r="O2455" t="s">
        <v>294</v>
      </c>
      <c r="S2455" s="278"/>
      <c r="T2455" s="63"/>
      <c r="U2455" s="349"/>
      <c r="V2455" s="63"/>
      <c r="W2455" s="63"/>
    </row>
    <row r="2456" spans="1:23" ht="15">
      <c r="A2456" s="28" t="s">
        <v>736</v>
      </c>
      <c r="B2456" s="229" t="s">
        <v>1665</v>
      </c>
      <c r="C2456" s="3"/>
      <c r="D2456" s="3"/>
      <c r="E2456" s="9" t="s">
        <v>280</v>
      </c>
      <c r="F2456" s="9" t="s">
        <v>280</v>
      </c>
      <c r="G2456" s="9" t="s">
        <v>280</v>
      </c>
      <c r="H2456" s="9" t="s">
        <v>280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49"/>
        <v>1642.1999999999916</v>
      </c>
      <c r="O2456" t="s">
        <v>284</v>
      </c>
      <c r="S2456" s="63"/>
      <c r="T2456" s="63"/>
      <c r="U2456" s="349"/>
      <c r="V2456" s="63"/>
      <c r="W2456" s="63"/>
    </row>
    <row r="2457" spans="1:23" ht="15">
      <c r="A2457" s="28" t="s">
        <v>737</v>
      </c>
      <c r="B2457" s="63" t="s">
        <v>797</v>
      </c>
      <c r="E2457" s="9" t="s">
        <v>280</v>
      </c>
      <c r="F2457" s="9" t="s">
        <v>280</v>
      </c>
      <c r="G2457" s="9" t="s">
        <v>280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49"/>
        <v>1625.0999999999985</v>
      </c>
      <c r="R2457" s="219"/>
      <c r="S2457" s="28"/>
      <c r="T2457" s="63"/>
      <c r="U2457" s="350"/>
      <c r="V2457" s="63"/>
      <c r="W2457" s="63"/>
    </row>
    <row r="2458" spans="1:23" ht="15">
      <c r="A2458" s="28" t="s">
        <v>738</v>
      </c>
      <c r="B2458" s="63" t="s">
        <v>764</v>
      </c>
      <c r="E2458" s="9" t="s">
        <v>280</v>
      </c>
      <c r="F2458" s="9" t="s">
        <v>280</v>
      </c>
      <c r="G2458" s="9" t="s">
        <v>280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49"/>
        <v>1603.9999999999973</v>
      </c>
      <c r="R2458" s="219"/>
      <c r="S2458" s="63"/>
      <c r="T2458" s="63"/>
      <c r="U2458" s="349"/>
      <c r="V2458" s="63"/>
      <c r="W2458" s="63"/>
    </row>
    <row r="2459" spans="1:23" ht="15">
      <c r="A2459" s="28" t="s">
        <v>740</v>
      </c>
      <c r="B2459" s="229" t="s">
        <v>1657</v>
      </c>
      <c r="C2459" s="3"/>
      <c r="D2459" s="3"/>
      <c r="E2459" s="9" t="s">
        <v>280</v>
      </c>
      <c r="F2459" s="9" t="s">
        <v>280</v>
      </c>
      <c r="G2459" s="9" t="s">
        <v>280</v>
      </c>
      <c r="H2459" s="9" t="s">
        <v>280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49"/>
        <v>1589.2999999999975</v>
      </c>
      <c r="O2459" t="s">
        <v>284</v>
      </c>
      <c r="S2459" s="278"/>
      <c r="T2459" s="63"/>
      <c r="U2459" s="350"/>
      <c r="V2459" s="63"/>
      <c r="W2459" s="63"/>
    </row>
    <row r="2460" spans="1:23" ht="15">
      <c r="A2460" s="28" t="s">
        <v>746</v>
      </c>
      <c r="B2460" s="229" t="s">
        <v>1666</v>
      </c>
      <c r="C2460" s="3"/>
      <c r="D2460" s="3"/>
      <c r="E2460" s="9" t="s">
        <v>280</v>
      </c>
      <c r="F2460" s="9" t="s">
        <v>280</v>
      </c>
      <c r="G2460" s="9" t="s">
        <v>280</v>
      </c>
      <c r="H2460" s="9" t="s">
        <v>280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49"/>
        <v>1588.6999999999989</v>
      </c>
      <c r="S2460" s="278"/>
      <c r="T2460" s="63"/>
      <c r="U2460" s="350"/>
      <c r="V2460" s="63"/>
      <c r="W2460" s="63"/>
    </row>
    <row r="2461" spans="1:23" ht="15">
      <c r="A2461" s="28" t="s">
        <v>748</v>
      </c>
      <c r="B2461" s="63" t="s">
        <v>756</v>
      </c>
      <c r="E2461" s="9" t="s">
        <v>280</v>
      </c>
      <c r="F2461" s="9" t="s">
        <v>280</v>
      </c>
      <c r="G2461" s="9" t="s">
        <v>280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49"/>
        <v>1571.699999999998</v>
      </c>
      <c r="O2461" t="s">
        <v>294</v>
      </c>
      <c r="R2461" s="219"/>
      <c r="S2461" s="225"/>
      <c r="T2461" s="63"/>
      <c r="U2461" s="350"/>
      <c r="V2461" s="63"/>
      <c r="W2461" s="63"/>
    </row>
    <row r="2462" spans="1:23" ht="15">
      <c r="A2462" s="28" t="s">
        <v>751</v>
      </c>
      <c r="B2462" s="229" t="s">
        <v>1664</v>
      </c>
      <c r="C2462" s="3"/>
      <c r="D2462" s="3"/>
      <c r="E2462" s="9" t="s">
        <v>280</v>
      </c>
      <c r="F2462" s="9" t="s">
        <v>280</v>
      </c>
      <c r="G2462" s="9" t="s">
        <v>280</v>
      </c>
      <c r="H2462" s="9" t="s">
        <v>280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49"/>
        <v>1565.6000000000058</v>
      </c>
      <c r="O2462" t="s">
        <v>290</v>
      </c>
      <c r="S2462" s="63"/>
      <c r="T2462" s="63"/>
      <c r="U2462" s="350"/>
      <c r="V2462" s="63"/>
      <c r="W2462" s="63"/>
    </row>
    <row r="2463" spans="1:23" ht="15">
      <c r="A2463" s="28" t="s">
        <v>752</v>
      </c>
      <c r="B2463" s="28" t="s">
        <v>735</v>
      </c>
      <c r="E2463" s="9" t="s">
        <v>280</v>
      </c>
      <c r="F2463" s="9" t="s">
        <v>280</v>
      </c>
      <c r="G2463" s="9" t="s">
        <v>280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49"/>
        <v>1558.2000000000089</v>
      </c>
      <c r="R2463" s="219"/>
      <c r="S2463" s="63"/>
      <c r="T2463" s="63"/>
      <c r="U2463" s="349"/>
      <c r="V2463" s="63"/>
      <c r="W2463" s="63"/>
    </row>
    <row r="2464" spans="1:23" ht="15">
      <c r="A2464" s="28" t="s">
        <v>755</v>
      </c>
      <c r="B2464" s="63" t="s">
        <v>749</v>
      </c>
      <c r="E2464" s="9" t="s">
        <v>280</v>
      </c>
      <c r="F2464" s="9" t="s">
        <v>280</v>
      </c>
      <c r="G2464" s="9" t="s">
        <v>280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49"/>
        <v>1550.8999999999969</v>
      </c>
      <c r="R2464" s="219"/>
      <c r="S2464" s="278"/>
      <c r="T2464" s="63"/>
      <c r="U2464" s="349"/>
      <c r="V2464" s="63"/>
      <c r="W2464" s="63"/>
    </row>
    <row r="2465" spans="1:23" ht="15">
      <c r="A2465" s="28" t="s">
        <v>757</v>
      </c>
      <c r="B2465" s="63" t="s">
        <v>758</v>
      </c>
      <c r="E2465" s="9" t="s">
        <v>280</v>
      </c>
      <c r="F2465" s="9" t="s">
        <v>280</v>
      </c>
      <c r="G2465" s="9" t="s">
        <v>280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49"/>
        <v>1539.7999999999929</v>
      </c>
      <c r="R2465" s="219"/>
      <c r="S2465" s="278"/>
      <c r="T2465" s="63"/>
      <c r="U2465" s="350"/>
      <c r="V2465" s="63"/>
      <c r="W2465" s="63"/>
    </row>
    <row r="2466" spans="1:23" ht="15">
      <c r="A2466" s="28" t="s">
        <v>762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49"/>
        <v>1498.7000000000039</v>
      </c>
      <c r="O2466" t="s">
        <v>289</v>
      </c>
      <c r="R2466" s="219"/>
      <c r="S2466" s="225"/>
      <c r="T2466" s="63"/>
      <c r="U2466" s="349"/>
      <c r="V2466" s="63"/>
      <c r="W2466" s="63"/>
    </row>
    <row r="2467" spans="1:23" ht="15">
      <c r="A2467" s="28" t="s">
        <v>766</v>
      </c>
      <c r="B2467" s="63" t="s">
        <v>779</v>
      </c>
      <c r="E2467" s="9" t="s">
        <v>280</v>
      </c>
      <c r="F2467" s="9" t="s">
        <v>280</v>
      </c>
      <c r="G2467" s="9" t="s">
        <v>280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49"/>
        <v>1492.0999999999931</v>
      </c>
      <c r="R2467" s="219"/>
      <c r="S2467" s="225"/>
      <c r="T2467" s="63"/>
      <c r="U2467" s="349"/>
      <c r="V2467" s="63"/>
      <c r="W2467" s="63"/>
    </row>
    <row r="2468" spans="1:23" ht="15">
      <c r="A2468" s="28" t="s">
        <v>767</v>
      </c>
      <c r="B2468" s="229" t="s">
        <v>1661</v>
      </c>
      <c r="C2468" s="3"/>
      <c r="D2468" s="3"/>
      <c r="E2468" s="9" t="s">
        <v>280</v>
      </c>
      <c r="F2468" s="9" t="s">
        <v>280</v>
      </c>
      <c r="G2468" s="9" t="s">
        <v>280</v>
      </c>
      <c r="H2468" s="9" t="s">
        <v>280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49"/>
        <v>1489.8999999999978</v>
      </c>
      <c r="S2468" s="225"/>
      <c r="T2468" s="63"/>
      <c r="U2468" s="349"/>
      <c r="V2468" s="63"/>
      <c r="W2468" s="63"/>
    </row>
    <row r="2469" spans="1:23" ht="15">
      <c r="A2469" s="28" t="s">
        <v>768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280</v>
      </c>
      <c r="I2469" s="9" t="s">
        <v>280</v>
      </c>
      <c r="J2469" s="9">
        <v>591.40000000000146</v>
      </c>
      <c r="K2469" s="9" t="s">
        <v>280</v>
      </c>
      <c r="L2469" s="69"/>
      <c r="M2469" s="67">
        <f t="shared" si="49"/>
        <v>1487.1000000000015</v>
      </c>
      <c r="O2469" t="s">
        <v>309</v>
      </c>
      <c r="R2469" s="219"/>
      <c r="S2469" s="278"/>
      <c r="T2469" s="63"/>
      <c r="U2469" s="350"/>
      <c r="V2469" s="63"/>
      <c r="W2469" s="63"/>
    </row>
    <row r="2470" spans="1:23" ht="15">
      <c r="A2470" s="28" t="s">
        <v>774</v>
      </c>
      <c r="B2470" s="229" t="s">
        <v>1660</v>
      </c>
      <c r="C2470" s="3"/>
      <c r="D2470" s="3"/>
      <c r="E2470" s="9" t="s">
        <v>280</v>
      </c>
      <c r="F2470" s="9" t="s">
        <v>280</v>
      </c>
      <c r="G2470" s="9" t="s">
        <v>280</v>
      </c>
      <c r="H2470" s="9" t="s">
        <v>280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49"/>
        <v>1470.5999999999985</v>
      </c>
      <c r="S2470" s="63"/>
      <c r="T2470" s="63"/>
      <c r="U2470" s="349"/>
      <c r="V2470" s="63"/>
      <c r="W2470" s="63"/>
    </row>
    <row r="2471" spans="1:23" ht="15">
      <c r="A2471" s="28" t="s">
        <v>782</v>
      </c>
      <c r="B2471" s="225" t="s">
        <v>1667</v>
      </c>
      <c r="C2471" s="3"/>
      <c r="D2471" s="3"/>
      <c r="E2471" s="9" t="s">
        <v>280</v>
      </c>
      <c r="F2471" s="9" t="s">
        <v>280</v>
      </c>
      <c r="G2471" s="9" t="s">
        <v>280</v>
      </c>
      <c r="H2471" s="9" t="s">
        <v>280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49"/>
        <v>1466.1999999999916</v>
      </c>
      <c r="S2471" s="278"/>
      <c r="T2471" s="63"/>
      <c r="U2471" s="349"/>
      <c r="V2471" s="63"/>
      <c r="W2471" s="63"/>
    </row>
    <row r="2472" spans="1:23" ht="15">
      <c r="A2472" s="28" t="s">
        <v>786</v>
      </c>
      <c r="B2472" s="229" t="s">
        <v>1648</v>
      </c>
      <c r="C2472" s="3"/>
      <c r="D2472" s="3"/>
      <c r="E2472" s="9" t="s">
        <v>280</v>
      </c>
      <c r="F2472" s="9" t="s">
        <v>280</v>
      </c>
      <c r="G2472" s="9" t="s">
        <v>280</v>
      </c>
      <c r="H2472" s="9" t="s">
        <v>280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49"/>
        <v>1454.300000000002</v>
      </c>
      <c r="S2472" s="63"/>
      <c r="T2472" s="63"/>
      <c r="U2472" s="350"/>
      <c r="V2472" s="63"/>
      <c r="W2472" s="63"/>
    </row>
    <row r="2473" spans="1:23" ht="15">
      <c r="A2473" s="28" t="s">
        <v>787</v>
      </c>
      <c r="B2473" s="63" t="s">
        <v>791</v>
      </c>
      <c r="E2473" s="9" t="s">
        <v>280</v>
      </c>
      <c r="F2473" s="9" t="s">
        <v>280</v>
      </c>
      <c r="G2473" s="9" t="s">
        <v>280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49"/>
        <v>1445.800000000002</v>
      </c>
      <c r="R2473" s="219"/>
      <c r="S2473" s="63"/>
      <c r="T2473" s="63"/>
      <c r="U2473" s="349"/>
      <c r="V2473" s="63"/>
      <c r="W2473" s="63"/>
    </row>
    <row r="2474" spans="1:23" ht="15">
      <c r="A2474" s="28" t="s">
        <v>788</v>
      </c>
      <c r="B2474" s="63" t="s">
        <v>772</v>
      </c>
      <c r="E2474" s="9" t="s">
        <v>280</v>
      </c>
      <c r="F2474" s="9" t="s">
        <v>280</v>
      </c>
      <c r="G2474" s="9" t="s">
        <v>280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49"/>
        <v>1442.3999999999996</v>
      </c>
      <c r="R2474" s="219"/>
      <c r="S2474" s="63"/>
      <c r="T2474" s="63"/>
      <c r="U2474" s="349"/>
      <c r="V2474" s="63"/>
      <c r="W2474" s="63"/>
    </row>
    <row r="2475" spans="1:23" ht="15">
      <c r="A2475" s="28" t="s">
        <v>794</v>
      </c>
      <c r="B2475" s="63" t="s">
        <v>156</v>
      </c>
      <c r="E2475" s="9" t="s">
        <v>280</v>
      </c>
      <c r="F2475" s="9" t="s">
        <v>280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49"/>
        <v>1405.9000000000015</v>
      </c>
      <c r="R2475" s="219"/>
      <c r="S2475" s="28"/>
      <c r="T2475" s="63"/>
      <c r="U2475" s="349"/>
      <c r="V2475" s="63"/>
      <c r="W2475" s="63"/>
    </row>
    <row r="2476" spans="1:23" ht="15">
      <c r="A2476" s="28" t="s">
        <v>795</v>
      </c>
      <c r="B2476" s="63" t="s">
        <v>789</v>
      </c>
      <c r="E2476" s="9" t="s">
        <v>280</v>
      </c>
      <c r="F2476" s="9" t="s">
        <v>280</v>
      </c>
      <c r="G2476" s="9" t="s">
        <v>280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49"/>
        <v>1399.3959999999952</v>
      </c>
      <c r="R2476" s="219"/>
      <c r="S2476" s="63"/>
      <c r="T2476" s="63"/>
      <c r="U2476" s="349"/>
      <c r="V2476" s="63"/>
      <c r="W2476" s="63"/>
    </row>
    <row r="2477" spans="1:23" ht="15">
      <c r="A2477" s="28" t="s">
        <v>796</v>
      </c>
      <c r="B2477" s="63" t="s">
        <v>783</v>
      </c>
      <c r="E2477" s="9" t="s">
        <v>280</v>
      </c>
      <c r="F2477" s="9" t="s">
        <v>280</v>
      </c>
      <c r="G2477" s="9" t="s">
        <v>280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49"/>
        <v>1351.9000000000042</v>
      </c>
      <c r="S2477" s="225"/>
      <c r="T2477" s="63"/>
      <c r="U2477" s="349"/>
      <c r="V2477" s="63"/>
      <c r="W2477" s="63"/>
    </row>
    <row r="2478" spans="1:23" ht="15">
      <c r="A2478" s="28" t="s">
        <v>798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280</v>
      </c>
      <c r="K2478" s="9" t="s">
        <v>280</v>
      </c>
      <c r="L2478" s="69"/>
      <c r="M2478" s="67">
        <f t="shared" si="49"/>
        <v>1267.4999999999989</v>
      </c>
      <c r="O2478" t="s">
        <v>290</v>
      </c>
      <c r="R2478" s="219"/>
      <c r="S2478" s="63"/>
      <c r="T2478" s="63"/>
      <c r="U2478" s="349"/>
      <c r="V2478" s="63"/>
      <c r="W2478" s="63"/>
    </row>
    <row r="2479" spans="1:23" ht="15">
      <c r="A2479" s="28" t="s">
        <v>799</v>
      </c>
      <c r="B2479" s="229" t="s">
        <v>1658</v>
      </c>
      <c r="C2479" s="3"/>
      <c r="D2479" s="3"/>
      <c r="E2479" s="9" t="s">
        <v>280</v>
      </c>
      <c r="F2479" s="9" t="s">
        <v>280</v>
      </c>
      <c r="G2479" s="9" t="s">
        <v>280</v>
      </c>
      <c r="H2479" s="9" t="s">
        <v>280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49"/>
        <v>1248.6999999999944</v>
      </c>
      <c r="S2479" s="278"/>
      <c r="T2479" s="63"/>
      <c r="U2479" s="350"/>
      <c r="V2479" s="63"/>
      <c r="W2479" s="63"/>
    </row>
    <row r="2480" spans="1:23" ht="15">
      <c r="A2480" s="28" t="s">
        <v>800</v>
      </c>
      <c r="B2480" s="229" t="s">
        <v>1659</v>
      </c>
      <c r="C2480" s="3"/>
      <c r="D2480" s="3"/>
      <c r="E2480" s="9" t="s">
        <v>280</v>
      </c>
      <c r="F2480" s="9" t="s">
        <v>280</v>
      </c>
      <c r="G2480" s="9" t="s">
        <v>280</v>
      </c>
      <c r="H2480" s="9" t="s">
        <v>280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49"/>
        <v>1232.4999999999973</v>
      </c>
      <c r="S2480" s="63"/>
      <c r="T2480" s="63"/>
      <c r="U2480" s="349"/>
      <c r="V2480" s="63"/>
      <c r="W2480" s="63"/>
    </row>
    <row r="2481" spans="1:23" ht="15">
      <c r="A2481" s="28" t="s">
        <v>803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280</v>
      </c>
      <c r="K2481" s="9" t="s">
        <v>280</v>
      </c>
      <c r="L2481" s="69"/>
      <c r="M2481" s="67">
        <f t="shared" si="49"/>
        <v>1121.5500000000015</v>
      </c>
      <c r="R2481" s="219"/>
      <c r="S2481" s="63"/>
      <c r="T2481" s="63"/>
      <c r="U2481" s="350"/>
      <c r="V2481" s="63"/>
      <c r="W2481" s="63"/>
    </row>
    <row r="2482" spans="1:23" ht="15">
      <c r="A2482" s="28" t="s">
        <v>899</v>
      </c>
      <c r="B2482" s="28" t="s">
        <v>729</v>
      </c>
      <c r="E2482" s="9" t="s">
        <v>280</v>
      </c>
      <c r="F2482" s="9" t="s">
        <v>280</v>
      </c>
      <c r="G2482" s="9" t="s">
        <v>280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49"/>
        <v>1105.0499999999993</v>
      </c>
      <c r="R2482" s="219"/>
      <c r="S2482" s="278"/>
      <c r="T2482" s="63"/>
      <c r="U2482" s="350"/>
      <c r="V2482" s="63"/>
      <c r="W2482" s="63"/>
    </row>
    <row r="2483" spans="1:23" ht="15">
      <c r="A2483" s="28" t="s">
        <v>900</v>
      </c>
      <c r="B2483" s="229" t="s">
        <v>1649</v>
      </c>
      <c r="C2483" s="3"/>
      <c r="D2483" s="3"/>
      <c r="E2483" s="9" t="s">
        <v>280</v>
      </c>
      <c r="F2483" s="9" t="s">
        <v>280</v>
      </c>
      <c r="G2483" s="9" t="s">
        <v>280</v>
      </c>
      <c r="H2483" s="9" t="s">
        <v>280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49"/>
        <v>1086.2999999999938</v>
      </c>
      <c r="S2483" s="278"/>
      <c r="T2483" s="63"/>
      <c r="U2483" s="349"/>
      <c r="V2483" s="63"/>
      <c r="W2483" s="63"/>
    </row>
    <row r="2484" spans="1:23" ht="15">
      <c r="A2484" s="28" t="s">
        <v>901</v>
      </c>
      <c r="B2484" s="229" t="s">
        <v>1650</v>
      </c>
      <c r="C2484" s="3"/>
      <c r="D2484" s="3"/>
      <c r="E2484" s="9" t="s">
        <v>280</v>
      </c>
      <c r="F2484" s="9" t="s">
        <v>280</v>
      </c>
      <c r="G2484" s="9" t="s">
        <v>280</v>
      </c>
      <c r="H2484" s="9" t="s">
        <v>280</v>
      </c>
      <c r="I2484" s="217">
        <v>652.89999999999964</v>
      </c>
      <c r="J2484" s="9">
        <v>422.90000000000327</v>
      </c>
      <c r="K2484" s="9" t="s">
        <v>280</v>
      </c>
      <c r="L2484" s="69"/>
      <c r="M2484" s="67">
        <f t="shared" si="49"/>
        <v>1075.8000000000029</v>
      </c>
      <c r="O2484" t="s">
        <v>295</v>
      </c>
      <c r="S2484" s="63"/>
      <c r="T2484" s="63"/>
      <c r="U2484" s="350"/>
      <c r="V2484" s="63"/>
      <c r="W2484" s="63"/>
    </row>
    <row r="2485" spans="1:23" ht="15">
      <c r="A2485" s="28" t="s">
        <v>902</v>
      </c>
      <c r="B2485" s="229" t="s">
        <v>1662</v>
      </c>
      <c r="C2485" s="3"/>
      <c r="D2485" s="3"/>
      <c r="E2485" s="9" t="s">
        <v>280</v>
      </c>
      <c r="F2485" s="9" t="s">
        <v>280</v>
      </c>
      <c r="G2485" s="9" t="s">
        <v>280</v>
      </c>
      <c r="H2485" s="9" t="s">
        <v>280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49"/>
        <v>1024.4999999999982</v>
      </c>
      <c r="S2485" s="278"/>
      <c r="T2485" s="63"/>
      <c r="U2485" s="350"/>
      <c r="V2485" s="63"/>
      <c r="W2485" s="63"/>
    </row>
    <row r="2486" spans="1:23" ht="15">
      <c r="A2486" s="28" t="s">
        <v>903</v>
      </c>
      <c r="B2486" s="278" t="s">
        <v>2025</v>
      </c>
      <c r="C2486" s="3"/>
      <c r="D2486" s="3"/>
      <c r="E2486" s="9" t="s">
        <v>280</v>
      </c>
      <c r="F2486" s="9" t="s">
        <v>280</v>
      </c>
      <c r="G2486" s="9" t="s">
        <v>280</v>
      </c>
      <c r="H2486" s="9" t="s">
        <v>280</v>
      </c>
      <c r="I2486" s="9" t="s">
        <v>280</v>
      </c>
      <c r="J2486" s="9">
        <v>507.00000000000182</v>
      </c>
      <c r="K2486" s="217">
        <v>500.79999999999836</v>
      </c>
      <c r="L2486" s="69"/>
      <c r="M2486" s="67">
        <f t="shared" ref="M2486:M2522" si="50">SUM(E2486:K2486)</f>
        <v>1007.8000000000002</v>
      </c>
      <c r="O2486" t="s">
        <v>289</v>
      </c>
      <c r="S2486" s="278"/>
      <c r="T2486" s="63"/>
      <c r="U2486" s="349"/>
      <c r="V2486" s="63"/>
      <c r="W2486" s="63"/>
    </row>
    <row r="2487" spans="1:23" ht="15">
      <c r="A2487" s="28" t="s">
        <v>904</v>
      </c>
      <c r="B2487" s="278" t="s">
        <v>2017</v>
      </c>
      <c r="C2487" s="3"/>
      <c r="D2487" s="3"/>
      <c r="E2487" s="9" t="s">
        <v>280</v>
      </c>
      <c r="F2487" s="9" t="s">
        <v>280</v>
      </c>
      <c r="G2487" s="9" t="s">
        <v>280</v>
      </c>
      <c r="H2487" s="9" t="s">
        <v>280</v>
      </c>
      <c r="I2487" s="9" t="s">
        <v>280</v>
      </c>
      <c r="J2487" s="217">
        <v>653.70000000000255</v>
      </c>
      <c r="K2487" s="9">
        <v>350.40000000000146</v>
      </c>
      <c r="L2487" s="69"/>
      <c r="M2487" s="67">
        <f t="shared" si="50"/>
        <v>1004.100000000004</v>
      </c>
      <c r="O2487" t="s">
        <v>286</v>
      </c>
      <c r="S2487" s="278"/>
      <c r="T2487" s="63"/>
      <c r="U2487" s="349"/>
      <c r="V2487" s="63"/>
      <c r="W2487" s="63"/>
    </row>
    <row r="2488" spans="1:23" ht="15">
      <c r="A2488" s="28" t="s">
        <v>905</v>
      </c>
      <c r="B2488" s="278" t="s">
        <v>2026</v>
      </c>
      <c r="C2488" s="3"/>
      <c r="D2488" s="3"/>
      <c r="E2488" s="9" t="s">
        <v>280</v>
      </c>
      <c r="F2488" s="9" t="s">
        <v>280</v>
      </c>
      <c r="G2488" s="9" t="s">
        <v>280</v>
      </c>
      <c r="H2488" s="9" t="s">
        <v>280</v>
      </c>
      <c r="I2488" s="9" t="s">
        <v>280</v>
      </c>
      <c r="J2488" s="9">
        <v>602.5</v>
      </c>
      <c r="K2488" s="9">
        <v>321.00000000000091</v>
      </c>
      <c r="L2488" s="69"/>
      <c r="M2488" s="67">
        <f t="shared" si="50"/>
        <v>923.50000000000091</v>
      </c>
      <c r="S2488" s="63"/>
      <c r="T2488" s="63"/>
      <c r="U2488" s="349"/>
      <c r="V2488" s="63"/>
      <c r="W2488" s="63"/>
    </row>
    <row r="2489" spans="1:23" ht="15">
      <c r="A2489" s="28" t="s">
        <v>906</v>
      </c>
      <c r="B2489" s="278" t="s">
        <v>2022</v>
      </c>
      <c r="C2489" s="3"/>
      <c r="D2489" s="3"/>
      <c r="E2489" s="9" t="s">
        <v>280</v>
      </c>
      <c r="F2489" s="9" t="s">
        <v>280</v>
      </c>
      <c r="G2489" s="9" t="s">
        <v>280</v>
      </c>
      <c r="H2489" s="9" t="s">
        <v>280</v>
      </c>
      <c r="I2489" s="9" t="s">
        <v>280</v>
      </c>
      <c r="J2489" s="9">
        <v>482.99999999999818</v>
      </c>
      <c r="K2489" s="9">
        <v>415.34999999999854</v>
      </c>
      <c r="L2489" s="69"/>
      <c r="M2489" s="67">
        <f t="shared" si="50"/>
        <v>898.34999999999673</v>
      </c>
      <c r="S2489" s="63"/>
      <c r="T2489" s="63"/>
      <c r="U2489" s="349"/>
      <c r="V2489" s="63"/>
      <c r="W2489" s="63"/>
    </row>
    <row r="2490" spans="1:23" ht="15">
      <c r="A2490" s="28" t="s">
        <v>907</v>
      </c>
      <c r="B2490" s="278" t="s">
        <v>2024</v>
      </c>
      <c r="C2490" s="3"/>
      <c r="D2490" s="3"/>
      <c r="E2490" s="9" t="s">
        <v>280</v>
      </c>
      <c r="F2490" s="9" t="s">
        <v>280</v>
      </c>
      <c r="G2490" s="9" t="s">
        <v>280</v>
      </c>
      <c r="H2490" s="9" t="s">
        <v>280</v>
      </c>
      <c r="I2490" s="9" t="s">
        <v>280</v>
      </c>
      <c r="J2490" s="9">
        <v>467.70000000000164</v>
      </c>
      <c r="K2490" s="9">
        <v>402.79999999999745</v>
      </c>
      <c r="L2490" s="69"/>
      <c r="M2490" s="67">
        <f t="shared" si="50"/>
        <v>870.49999999999909</v>
      </c>
      <c r="S2490" s="63"/>
      <c r="T2490" s="63"/>
      <c r="U2490" s="350"/>
      <c r="V2490" s="63"/>
      <c r="W2490" s="63"/>
    </row>
    <row r="2491" spans="1:23" ht="15">
      <c r="A2491" s="28" t="s">
        <v>908</v>
      </c>
      <c r="B2491" s="278" t="s">
        <v>2023</v>
      </c>
      <c r="C2491" s="3"/>
      <c r="D2491" s="3"/>
      <c r="E2491" s="9" t="s">
        <v>280</v>
      </c>
      <c r="F2491" s="9" t="s">
        <v>280</v>
      </c>
      <c r="G2491" s="9" t="s">
        <v>280</v>
      </c>
      <c r="H2491" s="9" t="s">
        <v>280</v>
      </c>
      <c r="I2491" s="9" t="s">
        <v>280</v>
      </c>
      <c r="J2491" s="9">
        <v>430.80000000000018</v>
      </c>
      <c r="K2491" s="9">
        <v>434.39999999999964</v>
      </c>
      <c r="L2491" s="69"/>
      <c r="M2491" s="67">
        <f t="shared" si="50"/>
        <v>865.19999999999982</v>
      </c>
      <c r="S2491" s="278"/>
      <c r="T2491" s="63"/>
      <c r="U2491" s="349"/>
      <c r="V2491" s="63"/>
      <c r="W2491" s="63"/>
    </row>
    <row r="2492" spans="1:23" ht="15">
      <c r="A2492" s="28" t="s">
        <v>909</v>
      </c>
      <c r="B2492" s="278" t="s">
        <v>2021</v>
      </c>
      <c r="C2492" s="3"/>
      <c r="D2492" s="3"/>
      <c r="E2492" s="9" t="s">
        <v>280</v>
      </c>
      <c r="F2492" s="9" t="s">
        <v>280</v>
      </c>
      <c r="G2492" s="9" t="s">
        <v>280</v>
      </c>
      <c r="H2492" s="9" t="s">
        <v>280</v>
      </c>
      <c r="I2492" s="9" t="s">
        <v>280</v>
      </c>
      <c r="J2492" s="9">
        <v>458.19999999999709</v>
      </c>
      <c r="K2492" s="9">
        <v>405.89999999999964</v>
      </c>
      <c r="L2492" s="69"/>
      <c r="M2492" s="67">
        <f t="shared" si="50"/>
        <v>864.09999999999673</v>
      </c>
      <c r="S2492" s="278"/>
      <c r="T2492" s="63"/>
      <c r="U2492" s="349"/>
      <c r="V2492" s="63"/>
      <c r="W2492" s="63"/>
    </row>
    <row r="2493" spans="1:23" ht="15">
      <c r="A2493" s="28" t="s">
        <v>910</v>
      </c>
      <c r="B2493" s="63" t="s">
        <v>770</v>
      </c>
      <c r="E2493" s="9" t="s">
        <v>280</v>
      </c>
      <c r="F2493" s="9" t="s">
        <v>280</v>
      </c>
      <c r="G2493" s="9" t="s">
        <v>280</v>
      </c>
      <c r="H2493" s="9">
        <v>276.25000000000364</v>
      </c>
      <c r="I2493" s="9">
        <v>521.79999999999563</v>
      </c>
      <c r="J2493" s="9" t="s">
        <v>280</v>
      </c>
      <c r="K2493" s="9" t="s">
        <v>280</v>
      </c>
      <c r="L2493" s="69"/>
      <c r="M2493" s="67">
        <f t="shared" si="50"/>
        <v>798.04999999999927</v>
      </c>
      <c r="R2493" s="219"/>
      <c r="S2493" s="28"/>
      <c r="T2493" s="63"/>
      <c r="U2493" s="349"/>
      <c r="V2493" s="63"/>
      <c r="W2493" s="63"/>
    </row>
    <row r="2494" spans="1:23" ht="15">
      <c r="A2494" s="28" t="s">
        <v>911</v>
      </c>
      <c r="B2494" s="278" t="s">
        <v>2033</v>
      </c>
      <c r="C2494" s="3"/>
      <c r="D2494" s="3"/>
      <c r="E2494" s="9" t="s">
        <v>280</v>
      </c>
      <c r="F2494" s="9" t="s">
        <v>280</v>
      </c>
      <c r="G2494" s="9" t="s">
        <v>280</v>
      </c>
      <c r="H2494" s="9" t="s">
        <v>280</v>
      </c>
      <c r="I2494" s="9" t="s">
        <v>280</v>
      </c>
      <c r="J2494" s="9">
        <v>469.5</v>
      </c>
      <c r="K2494" s="9">
        <v>327.30000000000109</v>
      </c>
      <c r="L2494" s="69"/>
      <c r="M2494" s="67">
        <f t="shared" si="50"/>
        <v>796.80000000000109</v>
      </c>
      <c r="S2494" s="225"/>
      <c r="T2494" s="63"/>
      <c r="U2494" s="349"/>
      <c r="V2494" s="63"/>
      <c r="W2494" s="63"/>
    </row>
    <row r="2495" spans="1:23" ht="15">
      <c r="A2495" s="28" t="s">
        <v>912</v>
      </c>
      <c r="B2495" s="63" t="s">
        <v>178</v>
      </c>
      <c r="E2495" s="214">
        <v>448.75</v>
      </c>
      <c r="F2495" s="217">
        <v>345.9</v>
      </c>
      <c r="G2495" s="9" t="s">
        <v>280</v>
      </c>
      <c r="H2495" s="9" t="s">
        <v>280</v>
      </c>
      <c r="I2495" s="9" t="s">
        <v>280</v>
      </c>
      <c r="J2495" s="9" t="s">
        <v>280</v>
      </c>
      <c r="K2495" s="9" t="s">
        <v>280</v>
      </c>
      <c r="L2495" s="69"/>
      <c r="M2495" s="67">
        <f t="shared" si="50"/>
        <v>794.65</v>
      </c>
      <c r="O2495" t="s">
        <v>357</v>
      </c>
      <c r="R2495" t="s">
        <v>1784</v>
      </c>
      <c r="S2495" s="278"/>
      <c r="T2495" s="63"/>
      <c r="U2495" s="349"/>
      <c r="V2495" s="63"/>
      <c r="W2495" s="63"/>
    </row>
    <row r="2496" spans="1:23" ht="15">
      <c r="A2496" s="28" t="s">
        <v>913</v>
      </c>
      <c r="B2496" s="278" t="s">
        <v>2018</v>
      </c>
      <c r="C2496" s="3"/>
      <c r="D2496" s="3"/>
      <c r="E2496" s="9" t="s">
        <v>280</v>
      </c>
      <c r="F2496" s="9" t="s">
        <v>280</v>
      </c>
      <c r="G2496" s="9" t="s">
        <v>280</v>
      </c>
      <c r="H2496" s="9" t="s">
        <v>280</v>
      </c>
      <c r="I2496" s="9" t="s">
        <v>280</v>
      </c>
      <c r="J2496" s="9">
        <v>261.59999999999945</v>
      </c>
      <c r="K2496" s="217">
        <v>516.99999999999818</v>
      </c>
      <c r="L2496" s="69"/>
      <c r="M2496" s="67">
        <f t="shared" si="50"/>
        <v>778.59999999999764</v>
      </c>
      <c r="O2496" t="s">
        <v>286</v>
      </c>
      <c r="S2496" s="278"/>
      <c r="T2496" s="63"/>
      <c r="U2496" s="349"/>
      <c r="V2496" s="63"/>
      <c r="W2496" s="63"/>
    </row>
    <row r="2497" spans="1:23" ht="15">
      <c r="A2497" s="28" t="s">
        <v>914</v>
      </c>
      <c r="B2497" s="63" t="s">
        <v>158</v>
      </c>
      <c r="E2497" s="9" t="s">
        <v>280</v>
      </c>
      <c r="F2497" s="9" t="s">
        <v>280</v>
      </c>
      <c r="G2497" s="9">
        <v>136.4</v>
      </c>
      <c r="H2497" s="9">
        <v>123.80000000000109</v>
      </c>
      <c r="I2497" s="9">
        <v>470.80000000000109</v>
      </c>
      <c r="J2497" s="9" t="s">
        <v>280</v>
      </c>
      <c r="K2497" s="9" t="s">
        <v>280</v>
      </c>
      <c r="L2497" s="69"/>
      <c r="M2497" s="67">
        <f t="shared" si="50"/>
        <v>731.00000000000216</v>
      </c>
      <c r="R2497" s="219"/>
      <c r="S2497" s="28"/>
      <c r="T2497" s="63"/>
      <c r="U2497" s="349"/>
      <c r="V2497" s="63"/>
      <c r="W2497" s="63"/>
    </row>
    <row r="2498" spans="1:23" ht="15">
      <c r="A2498" s="28" t="s">
        <v>915</v>
      </c>
      <c r="B2498" s="225" t="s">
        <v>1646</v>
      </c>
      <c r="C2498" s="3"/>
      <c r="D2498" s="3"/>
      <c r="E2498" s="9" t="s">
        <v>280</v>
      </c>
      <c r="F2498" s="9" t="s">
        <v>280</v>
      </c>
      <c r="G2498" s="9" t="s">
        <v>280</v>
      </c>
      <c r="H2498" s="9" t="s">
        <v>280</v>
      </c>
      <c r="I2498" s="213">
        <v>713.49999999999818</v>
      </c>
      <c r="J2498" s="9" t="s">
        <v>280</v>
      </c>
      <c r="K2498" s="9" t="s">
        <v>280</v>
      </c>
      <c r="L2498" s="69"/>
      <c r="M2498" s="67">
        <f t="shared" si="50"/>
        <v>713.49999999999818</v>
      </c>
      <c r="O2498" t="s">
        <v>284</v>
      </c>
      <c r="S2498" s="225"/>
      <c r="T2498" s="63"/>
      <c r="U2498" s="349"/>
      <c r="V2498" s="63"/>
      <c r="W2498" s="63"/>
    </row>
    <row r="2499" spans="1:23" ht="15">
      <c r="A2499" s="28" t="s">
        <v>916</v>
      </c>
      <c r="B2499" s="63" t="s">
        <v>745</v>
      </c>
      <c r="E2499" s="9" t="s">
        <v>280</v>
      </c>
      <c r="F2499" s="9" t="s">
        <v>280</v>
      </c>
      <c r="G2499" s="9" t="s">
        <v>280</v>
      </c>
      <c r="H2499" s="9">
        <v>118.50000000000182</v>
      </c>
      <c r="I2499" s="9">
        <v>510.59999999999854</v>
      </c>
      <c r="J2499" s="9" t="s">
        <v>280</v>
      </c>
      <c r="K2499" s="9" t="s">
        <v>280</v>
      </c>
      <c r="L2499" s="69"/>
      <c r="M2499" s="67">
        <f t="shared" si="50"/>
        <v>629.10000000000036</v>
      </c>
      <c r="S2499" s="63"/>
      <c r="T2499" s="63"/>
      <c r="U2499" s="349"/>
      <c r="V2499" s="63"/>
      <c r="W2499" s="63"/>
    </row>
    <row r="2500" spans="1:23" ht="15">
      <c r="A2500" s="28" t="s">
        <v>917</v>
      </c>
      <c r="B2500" s="229" t="s">
        <v>1655</v>
      </c>
      <c r="C2500" s="3"/>
      <c r="D2500" s="3"/>
      <c r="E2500" s="9" t="s">
        <v>280</v>
      </c>
      <c r="F2500" s="9" t="s">
        <v>280</v>
      </c>
      <c r="G2500" s="9" t="s">
        <v>280</v>
      </c>
      <c r="H2500" s="9" t="s">
        <v>280</v>
      </c>
      <c r="I2500" s="9">
        <v>618.39999999999964</v>
      </c>
      <c r="J2500" s="9" t="s">
        <v>280</v>
      </c>
      <c r="K2500" s="9" t="s">
        <v>280</v>
      </c>
      <c r="L2500" s="69"/>
      <c r="M2500" s="67">
        <f t="shared" si="50"/>
        <v>618.39999999999964</v>
      </c>
      <c r="S2500" s="63"/>
      <c r="T2500" s="63"/>
      <c r="U2500" s="349"/>
      <c r="V2500" s="63"/>
      <c r="W2500" s="63"/>
    </row>
    <row r="2501" spans="1:23" ht="15">
      <c r="A2501" s="28" t="s">
        <v>918</v>
      </c>
      <c r="B2501" s="278" t="s">
        <v>2172</v>
      </c>
      <c r="E2501" s="9" t="s">
        <v>280</v>
      </c>
      <c r="F2501" s="9" t="s">
        <v>280</v>
      </c>
      <c r="G2501" s="9" t="s">
        <v>280</v>
      </c>
      <c r="H2501" s="9" t="s">
        <v>280</v>
      </c>
      <c r="I2501" s="9" t="s">
        <v>280</v>
      </c>
      <c r="J2501" s="9" t="s">
        <v>280</v>
      </c>
      <c r="K2501" s="9">
        <v>488.60000000000127</v>
      </c>
      <c r="L2501" s="69"/>
      <c r="M2501" s="67">
        <f t="shared" si="50"/>
        <v>488.60000000000127</v>
      </c>
      <c r="S2501" s="278"/>
      <c r="T2501" s="63"/>
      <c r="U2501" s="349"/>
      <c r="V2501" s="63"/>
      <c r="W2501" s="63"/>
    </row>
    <row r="2502" spans="1:23" ht="15">
      <c r="A2502" s="28" t="s">
        <v>919</v>
      </c>
      <c r="B2502" s="278" t="s">
        <v>2043</v>
      </c>
      <c r="E2502" s="9" t="s">
        <v>280</v>
      </c>
      <c r="F2502" s="9" t="s">
        <v>280</v>
      </c>
      <c r="G2502" s="9" t="s">
        <v>280</v>
      </c>
      <c r="H2502" s="9" t="s">
        <v>280</v>
      </c>
      <c r="I2502" s="9" t="s">
        <v>280</v>
      </c>
      <c r="J2502" s="9" t="s">
        <v>280</v>
      </c>
      <c r="K2502" s="9">
        <v>481.09999999999945</v>
      </c>
      <c r="L2502" s="69"/>
      <c r="M2502" s="67">
        <f t="shared" si="50"/>
        <v>481.09999999999945</v>
      </c>
      <c r="S2502" s="63"/>
      <c r="T2502" s="63"/>
    </row>
    <row r="2503" spans="1:23" ht="15">
      <c r="A2503" s="28" t="s">
        <v>920</v>
      </c>
      <c r="B2503" s="229" t="s">
        <v>1681</v>
      </c>
      <c r="C2503" s="3"/>
      <c r="D2503" s="3"/>
      <c r="E2503" s="9" t="s">
        <v>280</v>
      </c>
      <c r="F2503" s="9" t="s">
        <v>280</v>
      </c>
      <c r="G2503" s="9" t="s">
        <v>280</v>
      </c>
      <c r="H2503" s="9" t="s">
        <v>280</v>
      </c>
      <c r="I2503" s="9">
        <v>452.80000000000109</v>
      </c>
      <c r="J2503" s="9" t="s">
        <v>280</v>
      </c>
      <c r="K2503" s="9" t="s">
        <v>280</v>
      </c>
      <c r="L2503" s="69"/>
      <c r="M2503" s="67">
        <f t="shared" si="50"/>
        <v>452.80000000000109</v>
      </c>
    </row>
    <row r="2504" spans="1:23" ht="15">
      <c r="A2504" s="28" t="s">
        <v>921</v>
      </c>
      <c r="B2504" s="278" t="s">
        <v>2045</v>
      </c>
      <c r="E2504" s="9" t="s">
        <v>280</v>
      </c>
      <c r="F2504" s="9" t="s">
        <v>280</v>
      </c>
      <c r="G2504" s="9" t="s">
        <v>280</v>
      </c>
      <c r="H2504" s="9" t="s">
        <v>280</v>
      </c>
      <c r="I2504" s="9" t="s">
        <v>280</v>
      </c>
      <c r="J2504" s="9" t="s">
        <v>280</v>
      </c>
      <c r="K2504" s="9">
        <v>452.80000000000109</v>
      </c>
      <c r="L2504" s="69"/>
      <c r="M2504" s="67">
        <f t="shared" si="50"/>
        <v>452.80000000000109</v>
      </c>
      <c r="S2504" s="225"/>
      <c r="T2504" s="63"/>
    </row>
    <row r="2505" spans="1:23" ht="15">
      <c r="A2505" s="28" t="s">
        <v>922</v>
      </c>
      <c r="B2505" s="229" t="s">
        <v>1653</v>
      </c>
      <c r="C2505" s="3"/>
      <c r="D2505" s="3"/>
      <c r="E2505" s="9" t="s">
        <v>280</v>
      </c>
      <c r="F2505" s="9" t="s">
        <v>280</v>
      </c>
      <c r="G2505" s="9" t="s">
        <v>280</v>
      </c>
      <c r="H2505" s="9" t="s">
        <v>280</v>
      </c>
      <c r="I2505" s="9">
        <v>447.80000000000109</v>
      </c>
      <c r="J2505" s="9" t="s">
        <v>280</v>
      </c>
      <c r="K2505" s="9" t="s">
        <v>280</v>
      </c>
      <c r="L2505" s="69"/>
      <c r="M2505" s="67">
        <f t="shared" si="50"/>
        <v>447.80000000000109</v>
      </c>
      <c r="S2505" s="225"/>
      <c r="T2505" s="63"/>
    </row>
    <row r="2506" spans="1:23" ht="15">
      <c r="A2506" s="28" t="s">
        <v>923</v>
      </c>
      <c r="B2506" s="278" t="s">
        <v>4565</v>
      </c>
      <c r="E2506" s="9" t="s">
        <v>280</v>
      </c>
      <c r="F2506" s="9" t="s">
        <v>280</v>
      </c>
      <c r="G2506" s="9" t="s">
        <v>280</v>
      </c>
      <c r="H2506" s="9" t="s">
        <v>280</v>
      </c>
      <c r="I2506" s="9" t="s">
        <v>280</v>
      </c>
      <c r="J2506" s="9" t="s">
        <v>280</v>
      </c>
      <c r="K2506" s="9">
        <v>433.30000000000018</v>
      </c>
      <c r="L2506" s="69"/>
      <c r="M2506" s="67">
        <f t="shared" si="50"/>
        <v>433.30000000000018</v>
      </c>
      <c r="S2506" s="278"/>
      <c r="T2506" s="63"/>
    </row>
    <row r="2507" spans="1:23" ht="15">
      <c r="A2507" s="28" t="s">
        <v>924</v>
      </c>
      <c r="B2507" s="278" t="s">
        <v>2038</v>
      </c>
      <c r="E2507" s="9" t="s">
        <v>280</v>
      </c>
      <c r="F2507" s="9" t="s">
        <v>280</v>
      </c>
      <c r="G2507" s="9" t="s">
        <v>280</v>
      </c>
      <c r="H2507" s="9" t="s">
        <v>280</v>
      </c>
      <c r="I2507" s="9" t="s">
        <v>280</v>
      </c>
      <c r="J2507" s="9" t="s">
        <v>280</v>
      </c>
      <c r="K2507" s="9">
        <v>423.29999999999745</v>
      </c>
      <c r="L2507" s="69"/>
      <c r="M2507" s="67">
        <f t="shared" si="50"/>
        <v>423.29999999999745</v>
      </c>
      <c r="S2507" s="63"/>
      <c r="T2507" s="63"/>
    </row>
    <row r="2508" spans="1:23" ht="15">
      <c r="A2508" s="28" t="s">
        <v>925</v>
      </c>
      <c r="B2508" s="229" t="s">
        <v>1656</v>
      </c>
      <c r="C2508" s="3"/>
      <c r="D2508" s="3"/>
      <c r="E2508" s="9" t="s">
        <v>280</v>
      </c>
      <c r="F2508" s="9" t="s">
        <v>280</v>
      </c>
      <c r="G2508" s="9" t="s">
        <v>280</v>
      </c>
      <c r="H2508" s="9" t="s">
        <v>280</v>
      </c>
      <c r="I2508" s="9">
        <v>399.79999999999927</v>
      </c>
      <c r="J2508" s="9" t="s">
        <v>280</v>
      </c>
      <c r="K2508" s="9" t="s">
        <v>280</v>
      </c>
      <c r="L2508" s="69"/>
      <c r="M2508" s="67">
        <f t="shared" si="50"/>
        <v>399.79999999999927</v>
      </c>
      <c r="S2508" s="278"/>
      <c r="T2508" s="63"/>
    </row>
    <row r="2509" spans="1:23" ht="15">
      <c r="A2509" s="28" t="s">
        <v>926</v>
      </c>
      <c r="B2509" s="278" t="s">
        <v>2019</v>
      </c>
      <c r="C2509" s="3"/>
      <c r="D2509" s="3"/>
      <c r="E2509" s="9" t="s">
        <v>280</v>
      </c>
      <c r="F2509" s="9" t="s">
        <v>280</v>
      </c>
      <c r="G2509" s="9" t="s">
        <v>280</v>
      </c>
      <c r="H2509" s="9" t="s">
        <v>280</v>
      </c>
      <c r="I2509" s="9" t="s">
        <v>280</v>
      </c>
      <c r="J2509" s="9">
        <v>387.70000000000255</v>
      </c>
      <c r="K2509" s="9" t="s">
        <v>280</v>
      </c>
      <c r="L2509" s="69"/>
      <c r="M2509" s="67">
        <f t="shared" si="50"/>
        <v>387.70000000000255</v>
      </c>
      <c r="S2509" s="63"/>
      <c r="T2509" s="63"/>
    </row>
    <row r="2510" spans="1:23" ht="15">
      <c r="A2510" s="28" t="s">
        <v>927</v>
      </c>
      <c r="B2510" s="278" t="s">
        <v>2044</v>
      </c>
      <c r="E2510" s="9" t="s">
        <v>280</v>
      </c>
      <c r="F2510" s="9" t="s">
        <v>280</v>
      </c>
      <c r="G2510" s="9" t="s">
        <v>280</v>
      </c>
      <c r="H2510" s="9" t="s">
        <v>280</v>
      </c>
      <c r="I2510" s="9" t="s">
        <v>280</v>
      </c>
      <c r="J2510" s="9" t="s">
        <v>280</v>
      </c>
      <c r="K2510" s="9">
        <v>344.39999999999873</v>
      </c>
      <c r="L2510" s="69"/>
      <c r="M2510" s="67">
        <f t="shared" si="50"/>
        <v>344.39999999999873</v>
      </c>
    </row>
    <row r="2511" spans="1:23" ht="15">
      <c r="A2511" s="28" t="s">
        <v>928</v>
      </c>
      <c r="B2511" s="229" t="s">
        <v>1663</v>
      </c>
      <c r="C2511" s="3"/>
      <c r="D2511" s="3"/>
      <c r="E2511" s="9" t="s">
        <v>280</v>
      </c>
      <c r="F2511" s="9" t="s">
        <v>280</v>
      </c>
      <c r="G2511" s="9" t="s">
        <v>280</v>
      </c>
      <c r="H2511" s="9" t="s">
        <v>280</v>
      </c>
      <c r="I2511" s="9">
        <v>344</v>
      </c>
      <c r="J2511" s="9" t="s">
        <v>280</v>
      </c>
      <c r="K2511" s="9" t="s">
        <v>280</v>
      </c>
      <c r="L2511" s="69"/>
      <c r="M2511" s="67">
        <f t="shared" si="50"/>
        <v>344</v>
      </c>
      <c r="S2511" s="63"/>
      <c r="T2511" s="63"/>
    </row>
    <row r="2512" spans="1:23" ht="15">
      <c r="A2512" s="28" t="s">
        <v>929</v>
      </c>
      <c r="B2512" s="63" t="s">
        <v>785</v>
      </c>
      <c r="E2512" s="9" t="s">
        <v>280</v>
      </c>
      <c r="F2512" s="9" t="s">
        <v>280</v>
      </c>
      <c r="G2512" s="9" t="s">
        <v>280</v>
      </c>
      <c r="H2512" s="9">
        <v>331.29999999999927</v>
      </c>
      <c r="I2512" s="9" t="s">
        <v>280</v>
      </c>
      <c r="J2512" s="9" t="s">
        <v>280</v>
      </c>
      <c r="K2512" s="9" t="s">
        <v>280</v>
      </c>
      <c r="L2512" s="69"/>
      <c r="M2512" s="67">
        <f t="shared" si="50"/>
        <v>331.29999999999927</v>
      </c>
      <c r="R2512" s="219"/>
      <c r="S2512" s="225"/>
      <c r="T2512" s="63"/>
    </row>
    <row r="2513" spans="1:20" ht="15">
      <c r="A2513" s="28" t="s">
        <v>930</v>
      </c>
      <c r="B2513" s="278" t="s">
        <v>2042</v>
      </c>
      <c r="E2513" s="9" t="s">
        <v>280</v>
      </c>
      <c r="F2513" s="9" t="s">
        <v>280</v>
      </c>
      <c r="G2513" s="9" t="s">
        <v>280</v>
      </c>
      <c r="H2513" s="9" t="s">
        <v>280</v>
      </c>
      <c r="I2513" s="9" t="s">
        <v>280</v>
      </c>
      <c r="J2513" s="9" t="s">
        <v>280</v>
      </c>
      <c r="K2513" s="9">
        <v>317.5</v>
      </c>
      <c r="L2513" s="69"/>
      <c r="M2513" s="67">
        <f t="shared" si="50"/>
        <v>317.5</v>
      </c>
      <c r="S2513" s="63"/>
      <c r="T2513" s="63"/>
    </row>
    <row r="2514" spans="1:20" ht="15">
      <c r="A2514" s="28" t="s">
        <v>931</v>
      </c>
      <c r="B2514" s="278" t="s">
        <v>2040</v>
      </c>
      <c r="E2514" s="9" t="s">
        <v>280</v>
      </c>
      <c r="F2514" s="9" t="s">
        <v>280</v>
      </c>
      <c r="G2514" s="9" t="s">
        <v>280</v>
      </c>
      <c r="H2514" s="9" t="s">
        <v>280</v>
      </c>
      <c r="I2514" s="9" t="s">
        <v>280</v>
      </c>
      <c r="J2514" s="9" t="s">
        <v>280</v>
      </c>
      <c r="K2514" s="9">
        <v>303.10000000000127</v>
      </c>
      <c r="L2514" s="69"/>
      <c r="M2514" s="67">
        <f t="shared" si="50"/>
        <v>303.10000000000127</v>
      </c>
      <c r="S2514" s="28"/>
      <c r="T2514" s="63"/>
    </row>
    <row r="2515" spans="1:20" ht="15">
      <c r="A2515" s="28" t="s">
        <v>932</v>
      </c>
      <c r="B2515" s="278" t="s">
        <v>2065</v>
      </c>
      <c r="E2515" s="9" t="s">
        <v>280</v>
      </c>
      <c r="F2515" s="9" t="s">
        <v>280</v>
      </c>
      <c r="G2515" s="9" t="s">
        <v>280</v>
      </c>
      <c r="H2515" s="9" t="s">
        <v>280</v>
      </c>
      <c r="I2515" s="9" t="s">
        <v>280</v>
      </c>
      <c r="J2515" s="9" t="s">
        <v>280</v>
      </c>
      <c r="K2515" s="9">
        <v>274.29999999999927</v>
      </c>
      <c r="L2515" s="69"/>
      <c r="M2515" s="67">
        <f t="shared" si="50"/>
        <v>274.29999999999927</v>
      </c>
      <c r="S2515" s="63"/>
      <c r="T2515" s="63"/>
    </row>
    <row r="2516" spans="1:20" ht="15">
      <c r="A2516" s="28" t="s">
        <v>933</v>
      </c>
      <c r="B2516" s="278" t="s">
        <v>2039</v>
      </c>
      <c r="E2516" s="9" t="s">
        <v>280</v>
      </c>
      <c r="F2516" s="9" t="s">
        <v>280</v>
      </c>
      <c r="G2516" s="9" t="s">
        <v>280</v>
      </c>
      <c r="H2516" s="9" t="s">
        <v>280</v>
      </c>
      <c r="I2516" s="9" t="s">
        <v>280</v>
      </c>
      <c r="J2516" s="9" t="s">
        <v>280</v>
      </c>
      <c r="K2516" s="9">
        <v>263.39999999999509</v>
      </c>
      <c r="L2516" s="69"/>
      <c r="M2516" s="67">
        <f t="shared" si="50"/>
        <v>263.39999999999509</v>
      </c>
    </row>
    <row r="2517" spans="1:20" ht="15">
      <c r="A2517" s="28" t="s">
        <v>934</v>
      </c>
      <c r="B2517" s="278" t="s">
        <v>2067</v>
      </c>
      <c r="E2517" s="9" t="s">
        <v>280</v>
      </c>
      <c r="F2517" s="9" t="s">
        <v>280</v>
      </c>
      <c r="G2517" s="9" t="s">
        <v>280</v>
      </c>
      <c r="H2517" s="9" t="s">
        <v>280</v>
      </c>
      <c r="I2517" s="9" t="s">
        <v>280</v>
      </c>
      <c r="J2517" s="9" t="s">
        <v>280</v>
      </c>
      <c r="K2517" s="9">
        <v>239.699999999998</v>
      </c>
      <c r="L2517" s="69"/>
      <c r="M2517" s="67">
        <f t="shared" si="50"/>
        <v>239.699999999998</v>
      </c>
      <c r="S2517" s="63"/>
      <c r="T2517" s="63"/>
    </row>
    <row r="2518" spans="1:20" ht="15">
      <c r="A2518" s="28" t="s">
        <v>935</v>
      </c>
      <c r="B2518" s="278" t="s">
        <v>2041</v>
      </c>
      <c r="E2518" s="9" t="s">
        <v>280</v>
      </c>
      <c r="F2518" s="9" t="s">
        <v>280</v>
      </c>
      <c r="G2518" s="9" t="s">
        <v>280</v>
      </c>
      <c r="H2518" s="9" t="s">
        <v>280</v>
      </c>
      <c r="I2518" s="9" t="s">
        <v>280</v>
      </c>
      <c r="J2518" s="9" t="s">
        <v>280</v>
      </c>
      <c r="K2518" s="9">
        <v>238.00000000000091</v>
      </c>
      <c r="L2518" s="69"/>
      <c r="M2518" s="67">
        <f t="shared" si="50"/>
        <v>238.00000000000091</v>
      </c>
      <c r="S2518" s="63"/>
      <c r="T2518" s="63"/>
    </row>
    <row r="2519" spans="1:20" ht="15">
      <c r="A2519" s="28" t="s">
        <v>936</v>
      </c>
      <c r="B2519" s="63" t="s">
        <v>164</v>
      </c>
      <c r="E2519" s="9" t="s">
        <v>280</v>
      </c>
      <c r="F2519" s="9" t="s">
        <v>280</v>
      </c>
      <c r="G2519" s="9">
        <v>182.3</v>
      </c>
      <c r="H2519" s="9" t="s">
        <v>280</v>
      </c>
      <c r="I2519" s="9" t="s">
        <v>280</v>
      </c>
      <c r="J2519" s="9" t="s">
        <v>280</v>
      </c>
      <c r="K2519" s="9" t="s">
        <v>280</v>
      </c>
      <c r="L2519" s="69"/>
      <c r="M2519" s="67">
        <f t="shared" si="50"/>
        <v>182.3</v>
      </c>
      <c r="R2519" s="219"/>
      <c r="S2519" s="225"/>
      <c r="T2519" s="63"/>
    </row>
    <row r="2520" spans="1:20" ht="15">
      <c r="A2520" s="28" t="s">
        <v>937</v>
      </c>
      <c r="B2520" s="63" t="s">
        <v>775</v>
      </c>
      <c r="E2520" s="9" t="s">
        <v>280</v>
      </c>
      <c r="F2520" s="9" t="s">
        <v>280</v>
      </c>
      <c r="G2520" s="9" t="s">
        <v>280</v>
      </c>
      <c r="H2520" s="9">
        <v>175.50000000000091</v>
      </c>
      <c r="I2520" s="9" t="s">
        <v>280</v>
      </c>
      <c r="J2520" s="9" t="s">
        <v>280</v>
      </c>
      <c r="K2520" s="9" t="s">
        <v>280</v>
      </c>
      <c r="L2520" s="69"/>
      <c r="M2520" s="67">
        <f t="shared" si="50"/>
        <v>175.50000000000091</v>
      </c>
      <c r="R2520" s="219"/>
    </row>
    <row r="2521" spans="1:20" ht="15">
      <c r="A2521" s="28" t="s">
        <v>938</v>
      </c>
      <c r="B2521" s="278" t="s">
        <v>2068</v>
      </c>
      <c r="E2521" s="9" t="s">
        <v>280</v>
      </c>
      <c r="F2521" s="9" t="s">
        <v>280</v>
      </c>
      <c r="G2521" s="9" t="s">
        <v>280</v>
      </c>
      <c r="H2521" s="9" t="s">
        <v>280</v>
      </c>
      <c r="I2521" s="9" t="s">
        <v>280</v>
      </c>
      <c r="J2521" s="9" t="s">
        <v>280</v>
      </c>
      <c r="K2521" s="9">
        <v>122.50000000000091</v>
      </c>
      <c r="L2521" s="69"/>
      <c r="M2521" s="67">
        <f t="shared" si="50"/>
        <v>122.50000000000091</v>
      </c>
      <c r="S2521" s="63"/>
      <c r="T2521" s="63"/>
    </row>
    <row r="2522" spans="1:20" ht="15">
      <c r="A2522" s="28" t="s">
        <v>2517</v>
      </c>
      <c r="B2522" s="63" t="s">
        <v>179</v>
      </c>
      <c r="E2522" s="9">
        <v>82.5</v>
      </c>
      <c r="F2522" s="9" t="s">
        <v>280</v>
      </c>
      <c r="G2522" s="9" t="s">
        <v>280</v>
      </c>
      <c r="H2522" s="9" t="s">
        <v>280</v>
      </c>
      <c r="I2522" s="9" t="s">
        <v>280</v>
      </c>
      <c r="J2522" s="9" t="s">
        <v>280</v>
      </c>
      <c r="K2522" s="9" t="s">
        <v>280</v>
      </c>
      <c r="L2522" s="69"/>
      <c r="M2522" s="67">
        <f t="shared" si="50"/>
        <v>82.5</v>
      </c>
    </row>
    <row r="2523" spans="1:20" ht="15">
      <c r="A2523" s="28" t="s">
        <v>3346</v>
      </c>
      <c r="B2523" s="63" t="s">
        <v>3408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3347</v>
      </c>
      <c r="B2524" s="63" t="s">
        <v>3402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3348</v>
      </c>
      <c r="B2525" s="63" t="s">
        <v>3401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3349</v>
      </c>
      <c r="B2526" s="63" t="s">
        <v>3417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3350</v>
      </c>
      <c r="B2527" s="63" t="s">
        <v>3416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3351</v>
      </c>
      <c r="B2528" s="63" t="s">
        <v>3404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3352</v>
      </c>
      <c r="B2529" s="63" t="s">
        <v>3398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3353</v>
      </c>
      <c r="B2530" s="63" t="s">
        <v>3429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3354</v>
      </c>
      <c r="B2531" s="278" t="s">
        <v>3397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3355</v>
      </c>
      <c r="B2532" s="63" t="s">
        <v>3413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3356</v>
      </c>
      <c r="B2533" s="63" t="s">
        <v>3410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3357</v>
      </c>
      <c r="B2534" s="63" t="s">
        <v>3425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3358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3359</v>
      </c>
      <c r="B2536" s="63" t="s">
        <v>3426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3360</v>
      </c>
      <c r="B2537" s="63" t="s">
        <v>3405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3361</v>
      </c>
      <c r="B2538" s="63" t="s">
        <v>3399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3362</v>
      </c>
      <c r="B2539" s="63" t="s">
        <v>3406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3363</v>
      </c>
      <c r="B2540" s="63" t="s">
        <v>3403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3364</v>
      </c>
      <c r="B2541" s="63" t="s">
        <v>3414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3365</v>
      </c>
      <c r="B2542" s="63" t="s">
        <v>3409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3366</v>
      </c>
      <c r="B2543" s="278" t="s">
        <v>3396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3367</v>
      </c>
      <c r="B2544" s="63" t="s">
        <v>3411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3368</v>
      </c>
      <c r="B2545" s="63" t="s">
        <v>3430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3369</v>
      </c>
      <c r="B2546" s="63" t="s">
        <v>3400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4163</v>
      </c>
      <c r="B2547" s="63" t="s">
        <v>3407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4164</v>
      </c>
      <c r="B2548" s="63" t="s">
        <v>3428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4165</v>
      </c>
      <c r="B2549" s="63" t="s">
        <v>3412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198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51">SUM(E2556:K2556)</f>
        <v>3934.8499999999985</v>
      </c>
      <c r="O2556" t="s">
        <v>2684</v>
      </c>
      <c r="R2556" t="s">
        <v>1785</v>
      </c>
      <c r="S2556" s="278"/>
      <c r="T2556" s="63"/>
      <c r="U2556" s="349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51"/>
        <v>3573.6499999999996</v>
      </c>
      <c r="O2557" t="s">
        <v>2685</v>
      </c>
      <c r="R2557" t="s">
        <v>996</v>
      </c>
      <c r="S2557" s="225"/>
      <c r="T2557" s="63"/>
      <c r="U2557" s="349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280</v>
      </c>
      <c r="M2558" s="67">
        <f t="shared" si="51"/>
        <v>3167.3999999999992</v>
      </c>
      <c r="O2558" t="s">
        <v>328</v>
      </c>
      <c r="R2558" s="21" t="s">
        <v>1786</v>
      </c>
      <c r="S2558" s="63"/>
      <c r="T2558" s="63"/>
      <c r="U2558" s="350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51"/>
        <v>3079.65</v>
      </c>
      <c r="O2559" t="s">
        <v>339</v>
      </c>
      <c r="S2559" s="278"/>
      <c r="T2559" s="63"/>
      <c r="U2559" s="349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51"/>
        <v>3000.4499999999975</v>
      </c>
      <c r="O2560" t="s">
        <v>360</v>
      </c>
      <c r="S2560" s="225"/>
      <c r="T2560" s="63"/>
      <c r="U2560" s="349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280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51"/>
        <v>2773.699999999998</v>
      </c>
      <c r="O2561" t="s">
        <v>2500</v>
      </c>
      <c r="R2561" s="21" t="s">
        <v>1786</v>
      </c>
      <c r="S2561" s="225"/>
      <c r="T2561" s="63"/>
      <c r="U2561" s="349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51"/>
        <v>2756.6500000000019</v>
      </c>
      <c r="O2562" t="s">
        <v>310</v>
      </c>
      <c r="S2562" s="278"/>
      <c r="T2562" s="63"/>
      <c r="U2562" s="349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51"/>
        <v>2574.3999999999978</v>
      </c>
      <c r="O2563" t="s">
        <v>302</v>
      </c>
      <c r="S2563" s="278"/>
      <c r="T2563" s="63"/>
      <c r="U2563" s="349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51"/>
        <v>2523.5999999999967</v>
      </c>
      <c r="O2564" t="s">
        <v>301</v>
      </c>
      <c r="S2564" s="278"/>
      <c r="T2564" s="63"/>
      <c r="U2564" s="349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51"/>
        <v>2511.7999999999984</v>
      </c>
      <c r="O2565" t="s">
        <v>283</v>
      </c>
      <c r="R2565" t="s">
        <v>1786</v>
      </c>
      <c r="S2565" s="225"/>
      <c r="T2565" s="63"/>
      <c r="U2565" s="350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51"/>
        <v>2462.2999999999965</v>
      </c>
      <c r="O2566" t="s">
        <v>339</v>
      </c>
      <c r="S2566" s="63"/>
      <c r="T2566" s="63"/>
      <c r="U2566" s="349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51"/>
        <v>2422.7000000000025</v>
      </c>
      <c r="O2567" t="s">
        <v>324</v>
      </c>
      <c r="S2567" s="278"/>
      <c r="T2567" s="63"/>
      <c r="U2567" s="349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51"/>
        <v>2393.0999999999995</v>
      </c>
      <c r="S2568" s="63"/>
      <c r="T2568" s="63"/>
      <c r="U2568" s="349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51"/>
        <v>2373.6999999999998</v>
      </c>
      <c r="O2569" t="s">
        <v>290</v>
      </c>
      <c r="S2569" s="278"/>
      <c r="T2569" s="63"/>
      <c r="U2569" s="350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51"/>
        <v>2295.2000000000021</v>
      </c>
      <c r="S2570" s="63"/>
      <c r="T2570" s="63"/>
      <c r="U2570" s="349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280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51"/>
        <v>2209.550000000002</v>
      </c>
      <c r="O2571" t="s">
        <v>318</v>
      </c>
      <c r="S2571" s="278"/>
      <c r="T2571" s="63"/>
      <c r="U2571" s="350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280</v>
      </c>
      <c r="I2572" s="9">
        <v>0</v>
      </c>
      <c r="J2572" s="9">
        <v>514.15000000000146</v>
      </c>
      <c r="K2572" s="9" t="s">
        <v>280</v>
      </c>
      <c r="M2572" s="67">
        <f t="shared" si="51"/>
        <v>2078.5500000000015</v>
      </c>
      <c r="O2572" t="s">
        <v>289</v>
      </c>
      <c r="S2572" s="63"/>
      <c r="T2572" s="63"/>
      <c r="U2572" s="349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280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51"/>
        <v>2039.4500000000025</v>
      </c>
      <c r="S2573" s="278"/>
      <c r="T2573" s="63"/>
      <c r="U2573" s="349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280</v>
      </c>
      <c r="F2574" s="9" t="s">
        <v>280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51"/>
        <v>2028.9000000000005</v>
      </c>
      <c r="O2574" t="s">
        <v>344</v>
      </c>
      <c r="S2574" s="278"/>
      <c r="T2574" s="63"/>
      <c r="U2574" s="349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280</v>
      </c>
      <c r="F2575" s="9" t="s">
        <v>280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51"/>
        <v>2021.8500000000015</v>
      </c>
      <c r="O2575" t="s">
        <v>283</v>
      </c>
      <c r="R2575" t="s">
        <v>1786</v>
      </c>
      <c r="S2575" s="278"/>
      <c r="T2575" s="63"/>
      <c r="U2575" s="350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51"/>
        <v>1967.7999999999968</v>
      </c>
      <c r="O2576" t="s">
        <v>299</v>
      </c>
      <c r="S2576" s="225"/>
      <c r="T2576" s="63"/>
      <c r="U2576" s="349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280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51"/>
        <v>1831.100000000001</v>
      </c>
      <c r="S2577" s="63"/>
      <c r="T2577" s="63"/>
      <c r="U2577" s="350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280</v>
      </c>
      <c r="K2578" s="9" t="s">
        <v>280</v>
      </c>
      <c r="L2578" s="69"/>
      <c r="M2578" s="67">
        <f t="shared" si="51"/>
        <v>1680.6499999999967</v>
      </c>
      <c r="O2578" t="s">
        <v>316</v>
      </c>
      <c r="S2578" s="278"/>
      <c r="T2578" s="63"/>
      <c r="U2578" s="349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280</v>
      </c>
      <c r="K2579" s="9" t="s">
        <v>280</v>
      </c>
      <c r="L2579" s="69"/>
      <c r="M2579" s="67">
        <f t="shared" si="51"/>
        <v>1577.4500000000005</v>
      </c>
      <c r="O2579" t="s">
        <v>319</v>
      </c>
      <c r="S2579" s="63"/>
      <c r="T2579" s="63"/>
      <c r="U2579" s="349"/>
      <c r="V2579" s="63"/>
      <c r="W2579" s="63"/>
      <c r="X2579" s="9"/>
    </row>
    <row r="2580" spans="1:24" ht="15">
      <c r="A2580" s="28" t="s">
        <v>151</v>
      </c>
      <c r="B2580" s="63" t="s">
        <v>754</v>
      </c>
      <c r="E2580" s="9" t="s">
        <v>280</v>
      </c>
      <c r="F2580" s="9" t="s">
        <v>280</v>
      </c>
      <c r="G2580" s="9" t="s">
        <v>280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51"/>
        <v>1562.4499999999998</v>
      </c>
      <c r="O2580" t="s">
        <v>284</v>
      </c>
      <c r="S2580" s="278"/>
      <c r="T2580" s="63"/>
      <c r="U2580" s="349"/>
      <c r="V2580" s="63"/>
      <c r="W2580" s="63"/>
      <c r="X2580" s="9"/>
    </row>
    <row r="2581" spans="1:24" ht="15">
      <c r="A2581" s="28" t="s">
        <v>157</v>
      </c>
      <c r="B2581" s="63" t="s">
        <v>784</v>
      </c>
      <c r="E2581" s="9" t="s">
        <v>280</v>
      </c>
      <c r="F2581" s="9" t="s">
        <v>280</v>
      </c>
      <c r="G2581" s="9" t="s">
        <v>280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51"/>
        <v>1538.4999999999945</v>
      </c>
      <c r="O2581" t="s">
        <v>284</v>
      </c>
      <c r="S2581" s="63"/>
      <c r="T2581" s="63"/>
      <c r="U2581" s="349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280</v>
      </c>
      <c r="F2582" s="9" t="s">
        <v>280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51"/>
        <v>1528.5000000000005</v>
      </c>
      <c r="O2582" t="s">
        <v>302</v>
      </c>
      <c r="S2582" s="278"/>
      <c r="T2582" s="63"/>
      <c r="U2582" s="349"/>
      <c r="V2582" s="63"/>
      <c r="W2582" s="63"/>
      <c r="X2582" s="9"/>
    </row>
    <row r="2583" spans="1:24" ht="15">
      <c r="A2583" s="28" t="s">
        <v>160</v>
      </c>
      <c r="B2583" s="63" t="s">
        <v>765</v>
      </c>
      <c r="E2583" s="9" t="s">
        <v>280</v>
      </c>
      <c r="F2583" s="9" t="s">
        <v>280</v>
      </c>
      <c r="G2583" s="9" t="s">
        <v>280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51"/>
        <v>1508.9500000000016</v>
      </c>
      <c r="O2583" t="s">
        <v>302</v>
      </c>
      <c r="S2583" s="278"/>
      <c r="T2583" s="63"/>
      <c r="U2583" s="349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280</v>
      </c>
      <c r="M2584" s="67">
        <f t="shared" si="51"/>
        <v>1497.8</v>
      </c>
      <c r="O2584" t="s">
        <v>290</v>
      </c>
      <c r="S2584" s="278"/>
      <c r="T2584" s="63"/>
      <c r="U2584" s="349"/>
      <c r="V2584" s="63"/>
      <c r="W2584" s="63"/>
      <c r="X2584" s="9"/>
    </row>
    <row r="2585" spans="1:24" ht="15">
      <c r="A2585" s="28" t="s">
        <v>163</v>
      </c>
      <c r="B2585" s="63" t="s">
        <v>750</v>
      </c>
      <c r="E2585" s="9" t="s">
        <v>280</v>
      </c>
      <c r="F2585" s="9" t="s">
        <v>280</v>
      </c>
      <c r="G2585" s="9" t="s">
        <v>280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51"/>
        <v>1466.4499999999998</v>
      </c>
      <c r="O2585" t="s">
        <v>284</v>
      </c>
      <c r="S2585" s="63"/>
      <c r="T2585" s="63"/>
      <c r="U2585" s="349"/>
      <c r="V2585" s="63"/>
      <c r="W2585" s="63"/>
      <c r="X2585" s="9"/>
    </row>
    <row r="2586" spans="1:24" ht="15">
      <c r="A2586" s="28" t="s">
        <v>276</v>
      </c>
      <c r="B2586" s="63" t="s">
        <v>801</v>
      </c>
      <c r="E2586" s="9" t="s">
        <v>280</v>
      </c>
      <c r="F2586" s="9" t="s">
        <v>280</v>
      </c>
      <c r="G2586" s="9" t="s">
        <v>280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51"/>
        <v>1458.1000000000058</v>
      </c>
      <c r="S2586" s="63"/>
      <c r="T2586" s="63"/>
      <c r="U2586" s="349"/>
      <c r="V2586" s="63"/>
      <c r="W2586" s="63"/>
      <c r="X2586" s="9"/>
    </row>
    <row r="2587" spans="1:24" ht="15">
      <c r="A2587" s="28" t="s">
        <v>277</v>
      </c>
      <c r="B2587" s="63" t="s">
        <v>162</v>
      </c>
      <c r="E2587" s="9" t="s">
        <v>280</v>
      </c>
      <c r="F2587" s="9" t="s">
        <v>280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51"/>
        <v>1452.7499999999993</v>
      </c>
      <c r="S2587" s="225"/>
      <c r="T2587" s="63"/>
      <c r="U2587" s="349"/>
      <c r="V2587" s="63"/>
      <c r="W2587" s="63"/>
      <c r="X2587" s="9"/>
    </row>
    <row r="2588" spans="1:24" ht="15">
      <c r="A2588" s="28" t="s">
        <v>278</v>
      </c>
      <c r="B2588" s="28" t="s">
        <v>735</v>
      </c>
      <c r="E2588" s="9" t="s">
        <v>280</v>
      </c>
      <c r="F2588" s="9" t="s">
        <v>280</v>
      </c>
      <c r="G2588" s="9" t="s">
        <v>280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52">SUM(E2588:K2588)</f>
        <v>1329.0000000000009</v>
      </c>
      <c r="S2588" s="63"/>
      <c r="T2588" s="63"/>
      <c r="U2588" s="349"/>
      <c r="V2588" s="63"/>
      <c r="W2588" s="63"/>
      <c r="X2588" s="9"/>
    </row>
    <row r="2589" spans="1:24" ht="15">
      <c r="A2589" s="28" t="s">
        <v>279</v>
      </c>
      <c r="B2589" s="225" t="s">
        <v>1667</v>
      </c>
      <c r="C2589" s="3"/>
      <c r="D2589" s="3"/>
      <c r="E2589" s="9" t="s">
        <v>280</v>
      </c>
      <c r="F2589" s="9" t="s">
        <v>280</v>
      </c>
      <c r="G2589" s="9" t="s">
        <v>280</v>
      </c>
      <c r="H2589" s="9" t="s">
        <v>280</v>
      </c>
      <c r="I2589" s="9">
        <v>0</v>
      </c>
      <c r="J2589" s="212">
        <v>642.95000000000255</v>
      </c>
      <c r="K2589" s="217">
        <v>607.90000000000327</v>
      </c>
      <c r="M2589" s="67">
        <f t="shared" si="52"/>
        <v>1250.8500000000058</v>
      </c>
      <c r="O2589" t="s">
        <v>308</v>
      </c>
      <c r="S2589" s="278"/>
      <c r="T2589" s="63"/>
      <c r="U2589" s="349"/>
      <c r="V2589" s="63"/>
      <c r="W2589" s="63"/>
      <c r="X2589" s="9"/>
    </row>
    <row r="2590" spans="1:24" ht="15">
      <c r="A2590" s="28" t="s">
        <v>736</v>
      </c>
      <c r="B2590" s="229" t="s">
        <v>1666</v>
      </c>
      <c r="C2590" s="3"/>
      <c r="D2590" s="3"/>
      <c r="E2590" s="9" t="s">
        <v>280</v>
      </c>
      <c r="F2590" s="9" t="s">
        <v>280</v>
      </c>
      <c r="G2590" s="9" t="s">
        <v>280</v>
      </c>
      <c r="H2590" s="9" t="s">
        <v>280</v>
      </c>
      <c r="I2590" s="9">
        <v>0</v>
      </c>
      <c r="J2590" s="217">
        <v>626.60000000000036</v>
      </c>
      <c r="K2590" s="217">
        <v>623.29999999999745</v>
      </c>
      <c r="M2590" s="67">
        <f t="shared" si="52"/>
        <v>1249.8999999999978</v>
      </c>
      <c r="O2590" t="s">
        <v>316</v>
      </c>
      <c r="S2590" s="63"/>
      <c r="T2590" s="63"/>
      <c r="U2590" s="349"/>
      <c r="V2590" s="63"/>
      <c r="W2590" s="63"/>
      <c r="X2590" s="9"/>
    </row>
    <row r="2591" spans="1:24" ht="15">
      <c r="A2591" s="28" t="s">
        <v>737</v>
      </c>
      <c r="B2591" s="63" t="s">
        <v>153</v>
      </c>
      <c r="E2591" s="9" t="s">
        <v>280</v>
      </c>
      <c r="F2591" s="9" t="s">
        <v>280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52"/>
        <v>1229.9499999999966</v>
      </c>
      <c r="S2591" s="28"/>
      <c r="T2591" s="63"/>
      <c r="U2591" s="350"/>
      <c r="V2591" s="63"/>
      <c r="W2591" s="63"/>
      <c r="X2591" s="9"/>
    </row>
    <row r="2592" spans="1:24" ht="15">
      <c r="A2592" s="28" t="s">
        <v>738</v>
      </c>
      <c r="B2592" s="229" t="s">
        <v>1652</v>
      </c>
      <c r="C2592" s="3"/>
      <c r="D2592" s="3"/>
      <c r="E2592" s="9" t="s">
        <v>280</v>
      </c>
      <c r="F2592" s="9" t="s">
        <v>280</v>
      </c>
      <c r="G2592" s="9" t="s">
        <v>280</v>
      </c>
      <c r="H2592" s="9" t="s">
        <v>280</v>
      </c>
      <c r="I2592" s="9">
        <v>0</v>
      </c>
      <c r="J2592" s="217">
        <v>599.45000000000255</v>
      </c>
      <c r="K2592" s="217">
        <v>623.45000000000437</v>
      </c>
      <c r="M2592" s="67">
        <f t="shared" si="52"/>
        <v>1222.9000000000069</v>
      </c>
      <c r="O2592" t="s">
        <v>322</v>
      </c>
      <c r="S2592" s="63"/>
      <c r="T2592" s="63"/>
      <c r="U2592" s="349"/>
      <c r="V2592" s="63"/>
      <c r="W2592" s="63"/>
      <c r="X2592" s="9"/>
    </row>
    <row r="2593" spans="1:24" ht="15">
      <c r="A2593" s="28" t="s">
        <v>740</v>
      </c>
      <c r="B2593" s="63" t="s">
        <v>779</v>
      </c>
      <c r="E2593" s="9" t="s">
        <v>280</v>
      </c>
      <c r="F2593" s="9" t="s">
        <v>280</v>
      </c>
      <c r="G2593" s="9" t="s">
        <v>280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52"/>
        <v>1206.3999999999996</v>
      </c>
      <c r="S2593" s="278"/>
      <c r="T2593" s="63"/>
      <c r="U2593" s="350"/>
      <c r="V2593" s="63"/>
      <c r="W2593" s="63"/>
      <c r="X2593" s="9"/>
    </row>
    <row r="2594" spans="1:24" ht="15">
      <c r="A2594" s="28" t="s">
        <v>746</v>
      </c>
      <c r="B2594" s="63" t="s">
        <v>178</v>
      </c>
      <c r="E2594" s="214">
        <v>873</v>
      </c>
      <c r="F2594" s="9">
        <v>274.8</v>
      </c>
      <c r="G2594" s="9" t="s">
        <v>280</v>
      </c>
      <c r="H2594" s="9" t="s">
        <v>280</v>
      </c>
      <c r="I2594" s="9">
        <v>0</v>
      </c>
      <c r="J2594" s="9" t="s">
        <v>280</v>
      </c>
      <c r="K2594" s="9" t="s">
        <v>280</v>
      </c>
      <c r="L2594" s="69"/>
      <c r="M2594" s="67">
        <f t="shared" si="52"/>
        <v>1147.8</v>
      </c>
      <c r="O2594" t="s">
        <v>283</v>
      </c>
      <c r="R2594" t="s">
        <v>1786</v>
      </c>
      <c r="S2594" s="278"/>
      <c r="T2594" s="63"/>
      <c r="U2594" s="350"/>
      <c r="V2594" s="63"/>
      <c r="W2594" s="63"/>
      <c r="X2594" s="9"/>
    </row>
    <row r="2595" spans="1:24" ht="15">
      <c r="A2595" s="28" t="s">
        <v>748</v>
      </c>
      <c r="B2595" s="63" t="s">
        <v>772</v>
      </c>
      <c r="E2595" s="9" t="s">
        <v>280</v>
      </c>
      <c r="F2595" s="9" t="s">
        <v>280</v>
      </c>
      <c r="G2595" s="9" t="s">
        <v>280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52"/>
        <v>1144.0500000000029</v>
      </c>
      <c r="O2595" t="s">
        <v>299</v>
      </c>
      <c r="S2595" s="225"/>
      <c r="T2595" s="63"/>
      <c r="U2595" s="350"/>
      <c r="V2595" s="63"/>
      <c r="W2595" s="63"/>
      <c r="X2595" s="9"/>
    </row>
    <row r="2596" spans="1:24" ht="15">
      <c r="A2596" s="28" t="s">
        <v>751</v>
      </c>
      <c r="B2596" s="63" t="s">
        <v>780</v>
      </c>
      <c r="E2596" s="9" t="s">
        <v>280</v>
      </c>
      <c r="F2596" s="9" t="s">
        <v>280</v>
      </c>
      <c r="G2596" s="9" t="s">
        <v>280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52"/>
        <v>1113.8499999999967</v>
      </c>
      <c r="S2596" s="63"/>
      <c r="T2596" s="63"/>
      <c r="U2596" s="350"/>
      <c r="V2596" s="63"/>
      <c r="W2596" s="63"/>
      <c r="X2596" s="9"/>
    </row>
    <row r="2597" spans="1:24" ht="15">
      <c r="A2597" s="28" t="s">
        <v>752</v>
      </c>
      <c r="B2597" s="63" t="s">
        <v>763</v>
      </c>
      <c r="E2597" s="9" t="s">
        <v>280</v>
      </c>
      <c r="F2597" s="9" t="s">
        <v>280</v>
      </c>
      <c r="G2597" s="9" t="s">
        <v>280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52"/>
        <v>1102.7000000000053</v>
      </c>
      <c r="S2597" s="63"/>
      <c r="T2597" s="63"/>
      <c r="U2597" s="349"/>
      <c r="V2597" s="63"/>
      <c r="W2597" s="63"/>
      <c r="X2597" s="9"/>
    </row>
    <row r="2598" spans="1:24" ht="15">
      <c r="A2598" s="28" t="s">
        <v>755</v>
      </c>
      <c r="B2598" s="63" t="s">
        <v>158</v>
      </c>
      <c r="E2598" s="9" t="s">
        <v>280</v>
      </c>
      <c r="F2598" s="9" t="s">
        <v>280</v>
      </c>
      <c r="G2598" s="9">
        <v>557.70000000000005</v>
      </c>
      <c r="H2598" s="9">
        <v>504.60000000000036</v>
      </c>
      <c r="I2598" s="9">
        <v>0</v>
      </c>
      <c r="J2598" s="9" t="s">
        <v>280</v>
      </c>
      <c r="K2598" s="9" t="s">
        <v>280</v>
      </c>
      <c r="L2598" s="69"/>
      <c r="M2598" s="67">
        <f t="shared" si="52"/>
        <v>1062.3000000000004</v>
      </c>
      <c r="S2598" s="278"/>
      <c r="T2598" s="63"/>
      <c r="U2598" s="349"/>
      <c r="V2598" s="63"/>
      <c r="W2598" s="63"/>
      <c r="X2598" s="9"/>
    </row>
    <row r="2599" spans="1:24" ht="15">
      <c r="A2599" s="28" t="s">
        <v>757</v>
      </c>
      <c r="B2599" s="63" t="s">
        <v>739</v>
      </c>
      <c r="E2599" s="9" t="s">
        <v>280</v>
      </c>
      <c r="F2599" s="9" t="s">
        <v>280</v>
      </c>
      <c r="G2599" s="9" t="s">
        <v>280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52"/>
        <v>1050.0000000000009</v>
      </c>
      <c r="S2599" s="278"/>
      <c r="T2599" s="63"/>
      <c r="U2599" s="350"/>
      <c r="V2599" s="63"/>
      <c r="W2599" s="63"/>
      <c r="X2599" s="9"/>
    </row>
    <row r="2600" spans="1:24" ht="15">
      <c r="A2600" s="28" t="s">
        <v>762</v>
      </c>
      <c r="B2600" s="63" t="s">
        <v>747</v>
      </c>
      <c r="E2600" s="9" t="s">
        <v>280</v>
      </c>
      <c r="F2600" s="9" t="s">
        <v>280</v>
      </c>
      <c r="G2600" s="9" t="s">
        <v>280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52"/>
        <v>1008.5000000000036</v>
      </c>
      <c r="S2600" s="225"/>
      <c r="T2600" s="63"/>
      <c r="U2600" s="349"/>
      <c r="V2600" s="63"/>
      <c r="W2600" s="63"/>
      <c r="X2600" s="9"/>
    </row>
    <row r="2601" spans="1:24" ht="15">
      <c r="A2601" s="28" t="s">
        <v>766</v>
      </c>
      <c r="B2601" s="63" t="s">
        <v>789</v>
      </c>
      <c r="E2601" s="9" t="s">
        <v>280</v>
      </c>
      <c r="F2601" s="9" t="s">
        <v>280</v>
      </c>
      <c r="G2601" s="9" t="s">
        <v>280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52"/>
        <v>975.49999999999818</v>
      </c>
      <c r="S2601" s="225"/>
      <c r="T2601" s="63"/>
      <c r="U2601" s="349"/>
      <c r="V2601" s="63"/>
      <c r="W2601" s="63"/>
      <c r="X2601" s="9"/>
    </row>
    <row r="2602" spans="1:24" ht="15">
      <c r="A2602" s="28" t="s">
        <v>767</v>
      </c>
      <c r="B2602" s="229" t="s">
        <v>1649</v>
      </c>
      <c r="C2602" s="3"/>
      <c r="D2602" s="3"/>
      <c r="E2602" s="9" t="s">
        <v>280</v>
      </c>
      <c r="F2602" s="9" t="s">
        <v>280</v>
      </c>
      <c r="G2602" s="9" t="s">
        <v>280</v>
      </c>
      <c r="H2602" s="9" t="s">
        <v>280</v>
      </c>
      <c r="I2602" s="9">
        <v>0</v>
      </c>
      <c r="J2602" s="9">
        <v>331.10000000000218</v>
      </c>
      <c r="K2602" s="217">
        <v>629.99999999999818</v>
      </c>
      <c r="M2602" s="67">
        <f t="shared" si="52"/>
        <v>961.10000000000036</v>
      </c>
      <c r="O2602" t="s">
        <v>299</v>
      </c>
      <c r="S2602" s="225"/>
      <c r="T2602" s="63"/>
      <c r="U2602" s="349"/>
      <c r="V2602" s="63"/>
      <c r="W2602" s="63"/>
      <c r="X2602" s="9"/>
    </row>
    <row r="2603" spans="1:24" ht="15">
      <c r="A2603" s="28" t="s">
        <v>768</v>
      </c>
      <c r="B2603" s="63" t="s">
        <v>749</v>
      </c>
      <c r="E2603" s="9" t="s">
        <v>280</v>
      </c>
      <c r="F2603" s="9" t="s">
        <v>280</v>
      </c>
      <c r="G2603" s="9" t="s">
        <v>280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52"/>
        <v>946.49999999999909</v>
      </c>
      <c r="S2603" s="278"/>
      <c r="T2603" s="63"/>
      <c r="U2603" s="350"/>
      <c r="V2603" s="63"/>
      <c r="W2603" s="63"/>
      <c r="X2603" s="9"/>
    </row>
    <row r="2604" spans="1:24" ht="15">
      <c r="A2604" s="28" t="s">
        <v>774</v>
      </c>
      <c r="B2604" s="63" t="s">
        <v>764</v>
      </c>
      <c r="E2604" s="9" t="s">
        <v>280</v>
      </c>
      <c r="F2604" s="9" t="s">
        <v>280</v>
      </c>
      <c r="G2604" s="9" t="s">
        <v>280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52"/>
        <v>878.19999999999527</v>
      </c>
      <c r="S2604" s="63"/>
      <c r="T2604" s="63"/>
      <c r="U2604" s="349"/>
      <c r="V2604" s="63"/>
      <c r="W2604" s="63"/>
      <c r="X2604" s="9"/>
    </row>
    <row r="2605" spans="1:24" ht="15">
      <c r="A2605" s="28" t="s">
        <v>782</v>
      </c>
      <c r="B2605" s="229" t="s">
        <v>1660</v>
      </c>
      <c r="C2605" s="3"/>
      <c r="D2605" s="3"/>
      <c r="E2605" s="9" t="s">
        <v>280</v>
      </c>
      <c r="F2605" s="9" t="s">
        <v>280</v>
      </c>
      <c r="G2605" s="9" t="s">
        <v>280</v>
      </c>
      <c r="H2605" s="9" t="s">
        <v>280</v>
      </c>
      <c r="I2605" s="9">
        <v>0</v>
      </c>
      <c r="J2605" s="217">
        <v>554.79999999999927</v>
      </c>
      <c r="K2605" s="9">
        <v>303.40000000000146</v>
      </c>
      <c r="M2605" s="67">
        <f t="shared" si="52"/>
        <v>858.20000000000073</v>
      </c>
      <c r="O2605" t="s">
        <v>295</v>
      </c>
      <c r="S2605" s="278"/>
      <c r="T2605" s="63"/>
      <c r="U2605" s="349"/>
      <c r="V2605" s="63"/>
      <c r="W2605" s="63"/>
      <c r="X2605" s="9"/>
    </row>
    <row r="2606" spans="1:24" ht="15">
      <c r="A2606" s="28" t="s">
        <v>786</v>
      </c>
      <c r="B2606" s="28" t="s">
        <v>734</v>
      </c>
      <c r="E2606" s="9" t="s">
        <v>280</v>
      </c>
      <c r="F2606" s="9" t="s">
        <v>280</v>
      </c>
      <c r="G2606" s="9" t="s">
        <v>280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52"/>
        <v>842.29999999999745</v>
      </c>
      <c r="S2606" s="63"/>
      <c r="T2606" s="63"/>
      <c r="U2606" s="350"/>
      <c r="V2606" s="63"/>
      <c r="W2606" s="63"/>
      <c r="X2606" s="9"/>
    </row>
    <row r="2607" spans="1:24" ht="15">
      <c r="A2607" s="28" t="s">
        <v>787</v>
      </c>
      <c r="B2607" s="278" t="s">
        <v>2033</v>
      </c>
      <c r="C2607" s="3"/>
      <c r="D2607" s="3"/>
      <c r="E2607" s="9" t="s">
        <v>280</v>
      </c>
      <c r="F2607" s="9" t="s">
        <v>280</v>
      </c>
      <c r="G2607" s="9" t="s">
        <v>280</v>
      </c>
      <c r="H2607" s="9" t="s">
        <v>280</v>
      </c>
      <c r="I2607" s="9">
        <v>0</v>
      </c>
      <c r="J2607" s="9">
        <v>401.94999999999982</v>
      </c>
      <c r="K2607" s="9">
        <v>438.90000000000509</v>
      </c>
      <c r="M2607" s="67">
        <f t="shared" si="52"/>
        <v>840.85000000000491</v>
      </c>
      <c r="S2607" s="63"/>
      <c r="T2607" s="63"/>
      <c r="U2607" s="349"/>
      <c r="V2607" s="63"/>
      <c r="W2607" s="63"/>
      <c r="X2607" s="9"/>
    </row>
    <row r="2608" spans="1:24" ht="15">
      <c r="A2608" s="28" t="s">
        <v>788</v>
      </c>
      <c r="B2608" s="229" t="s">
        <v>1664</v>
      </c>
      <c r="C2608" s="3"/>
      <c r="D2608" s="3"/>
      <c r="E2608" s="9" t="s">
        <v>280</v>
      </c>
      <c r="F2608" s="9" t="s">
        <v>280</v>
      </c>
      <c r="G2608" s="9" t="s">
        <v>280</v>
      </c>
      <c r="H2608" s="9" t="s">
        <v>280</v>
      </c>
      <c r="I2608" s="9">
        <v>0</v>
      </c>
      <c r="J2608" s="9">
        <v>278.30000000000109</v>
      </c>
      <c r="K2608" s="9">
        <v>561.29999999999927</v>
      </c>
      <c r="M2608" s="67">
        <f t="shared" si="52"/>
        <v>839.60000000000036</v>
      </c>
      <c r="S2608" s="63"/>
      <c r="T2608" s="63"/>
      <c r="U2608" s="349"/>
      <c r="V2608" s="63"/>
      <c r="W2608" s="63"/>
      <c r="X2608" s="9"/>
    </row>
    <row r="2609" spans="1:24" ht="15">
      <c r="A2609" s="28" t="s">
        <v>794</v>
      </c>
      <c r="B2609" s="229" t="s">
        <v>1657</v>
      </c>
      <c r="C2609" s="3"/>
      <c r="D2609" s="3"/>
      <c r="E2609" s="9" t="s">
        <v>280</v>
      </c>
      <c r="F2609" s="9" t="s">
        <v>280</v>
      </c>
      <c r="G2609" s="9" t="s">
        <v>280</v>
      </c>
      <c r="H2609" s="9" t="s">
        <v>280</v>
      </c>
      <c r="I2609" s="9">
        <v>0</v>
      </c>
      <c r="J2609" s="9">
        <v>428.5</v>
      </c>
      <c r="K2609" s="9">
        <v>393.20000000000073</v>
      </c>
      <c r="M2609" s="67">
        <f t="shared" si="52"/>
        <v>821.70000000000073</v>
      </c>
      <c r="S2609" s="28"/>
      <c r="T2609" s="63"/>
      <c r="U2609" s="349"/>
      <c r="V2609" s="63"/>
      <c r="W2609" s="63"/>
      <c r="X2609" s="9"/>
    </row>
    <row r="2610" spans="1:24" ht="15">
      <c r="A2610" s="28" t="s">
        <v>795</v>
      </c>
      <c r="B2610" s="278" t="s">
        <v>2023</v>
      </c>
      <c r="C2610" s="3"/>
      <c r="D2610" s="3"/>
      <c r="E2610" s="9" t="s">
        <v>280</v>
      </c>
      <c r="F2610" s="9" t="s">
        <v>280</v>
      </c>
      <c r="G2610" s="9" t="s">
        <v>280</v>
      </c>
      <c r="H2610" s="9" t="s">
        <v>280</v>
      </c>
      <c r="I2610" s="9">
        <v>0</v>
      </c>
      <c r="J2610" s="9">
        <v>388.79999999999745</v>
      </c>
      <c r="K2610" s="9">
        <v>411.59999999999673</v>
      </c>
      <c r="M2610" s="67">
        <f t="shared" si="52"/>
        <v>800.39999999999418</v>
      </c>
      <c r="S2610" s="63"/>
      <c r="T2610" s="63"/>
      <c r="U2610" s="349"/>
      <c r="V2610" s="63"/>
      <c r="W2610" s="63"/>
      <c r="X2610" s="9"/>
    </row>
    <row r="2611" spans="1:24" ht="15">
      <c r="A2611" s="28" t="s">
        <v>796</v>
      </c>
      <c r="B2611" s="63" t="s">
        <v>783</v>
      </c>
      <c r="E2611" s="9" t="s">
        <v>280</v>
      </c>
      <c r="F2611" s="9" t="s">
        <v>280</v>
      </c>
      <c r="G2611" s="9" t="s">
        <v>280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52"/>
        <v>799.90000000000055</v>
      </c>
      <c r="S2611" s="225"/>
      <c r="T2611" s="63"/>
      <c r="U2611" s="349"/>
      <c r="V2611" s="63"/>
      <c r="W2611" s="63"/>
      <c r="X2611" s="9"/>
    </row>
    <row r="2612" spans="1:24" ht="15">
      <c r="A2612" s="28" t="s">
        <v>798</v>
      </c>
      <c r="B2612" s="28" t="s">
        <v>729</v>
      </c>
      <c r="E2612" s="9" t="s">
        <v>280</v>
      </c>
      <c r="F2612" s="9" t="s">
        <v>280</v>
      </c>
      <c r="G2612" s="9" t="s">
        <v>280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52"/>
        <v>799.00000000000091</v>
      </c>
      <c r="S2612" s="63"/>
      <c r="T2612" s="63"/>
      <c r="U2612" s="349"/>
      <c r="V2612" s="63"/>
      <c r="W2612" s="63"/>
      <c r="X2612" s="9"/>
    </row>
    <row r="2613" spans="1:24" ht="15">
      <c r="A2613" s="28" t="s">
        <v>799</v>
      </c>
      <c r="B2613" s="63" t="s">
        <v>797</v>
      </c>
      <c r="E2613" s="9" t="s">
        <v>280</v>
      </c>
      <c r="F2613" s="9" t="s">
        <v>280</v>
      </c>
      <c r="G2613" s="9" t="s">
        <v>280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52"/>
        <v>751.00000000000364</v>
      </c>
      <c r="S2613" s="278"/>
      <c r="T2613" s="63"/>
      <c r="U2613" s="350"/>
      <c r="V2613" s="63"/>
      <c r="W2613" s="63"/>
      <c r="X2613" s="9"/>
    </row>
    <row r="2614" spans="1:24" ht="15">
      <c r="A2614" s="28" t="s">
        <v>800</v>
      </c>
      <c r="B2614" s="63" t="s">
        <v>758</v>
      </c>
      <c r="E2614" s="9" t="s">
        <v>280</v>
      </c>
      <c r="F2614" s="9" t="s">
        <v>280</v>
      </c>
      <c r="G2614" s="9" t="s">
        <v>280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52"/>
        <v>745.69999999999254</v>
      </c>
      <c r="S2614" s="63"/>
      <c r="T2614" s="63"/>
      <c r="U2614" s="349"/>
      <c r="V2614" s="63"/>
      <c r="W2614" s="63"/>
      <c r="X2614" s="9"/>
    </row>
    <row r="2615" spans="1:24" ht="15">
      <c r="A2615" s="28" t="s">
        <v>803</v>
      </c>
      <c r="B2615" s="278" t="s">
        <v>2024</v>
      </c>
      <c r="C2615" s="3"/>
      <c r="D2615" s="3"/>
      <c r="E2615" s="9" t="s">
        <v>280</v>
      </c>
      <c r="F2615" s="9" t="s">
        <v>280</v>
      </c>
      <c r="G2615" s="9" t="s">
        <v>280</v>
      </c>
      <c r="H2615" s="9" t="s">
        <v>280</v>
      </c>
      <c r="I2615" s="9">
        <v>0</v>
      </c>
      <c r="J2615" s="9">
        <v>385.25000000000182</v>
      </c>
      <c r="K2615" s="9">
        <v>345.19999999999709</v>
      </c>
      <c r="M2615" s="67">
        <f t="shared" si="52"/>
        <v>730.44999999999891</v>
      </c>
      <c r="S2615" s="63"/>
      <c r="T2615" s="63"/>
      <c r="U2615" s="350"/>
      <c r="V2615" s="63"/>
      <c r="W2615" s="63"/>
      <c r="X2615" s="9"/>
    </row>
    <row r="2616" spans="1:24" ht="15">
      <c r="A2616" s="28" t="s">
        <v>899</v>
      </c>
      <c r="B2616" s="278" t="s">
        <v>2025</v>
      </c>
      <c r="C2616" s="3"/>
      <c r="D2616" s="3"/>
      <c r="E2616" s="9" t="s">
        <v>280</v>
      </c>
      <c r="F2616" s="9" t="s">
        <v>280</v>
      </c>
      <c r="G2616" s="9" t="s">
        <v>280</v>
      </c>
      <c r="H2616" s="9" t="s">
        <v>280</v>
      </c>
      <c r="I2616" s="9">
        <v>0</v>
      </c>
      <c r="J2616" s="9">
        <v>275.20000000000073</v>
      </c>
      <c r="K2616" s="9">
        <v>409.90000000000146</v>
      </c>
      <c r="M2616" s="67">
        <f t="shared" si="52"/>
        <v>685.10000000000218</v>
      </c>
      <c r="S2616" s="278"/>
      <c r="T2616" s="63"/>
      <c r="U2616" s="350"/>
      <c r="V2616" s="63"/>
      <c r="W2616" s="63"/>
      <c r="X2616" s="9"/>
    </row>
    <row r="2617" spans="1:24" ht="15">
      <c r="A2617" s="28" t="s">
        <v>900</v>
      </c>
      <c r="B2617" s="278" t="s">
        <v>2026</v>
      </c>
      <c r="C2617" s="3"/>
      <c r="D2617" s="3"/>
      <c r="E2617" s="9" t="s">
        <v>280</v>
      </c>
      <c r="F2617" s="9" t="s">
        <v>280</v>
      </c>
      <c r="G2617" s="9" t="s">
        <v>280</v>
      </c>
      <c r="H2617" s="9" t="s">
        <v>280</v>
      </c>
      <c r="I2617" s="9">
        <v>0</v>
      </c>
      <c r="J2617" s="9">
        <v>454.29999999999745</v>
      </c>
      <c r="K2617" s="9">
        <v>217.10000000000127</v>
      </c>
      <c r="M2617" s="67">
        <f t="shared" si="52"/>
        <v>671.39999999999873</v>
      </c>
      <c r="S2617" s="278"/>
      <c r="T2617" s="63"/>
      <c r="U2617" s="349"/>
      <c r="V2617" s="63"/>
      <c r="W2617" s="63"/>
      <c r="X2617" s="9"/>
    </row>
    <row r="2618" spans="1:24" ht="15">
      <c r="A2618" s="28" t="s">
        <v>901</v>
      </c>
      <c r="B2618" s="229" t="s">
        <v>1662</v>
      </c>
      <c r="C2618" s="3"/>
      <c r="D2618" s="3"/>
      <c r="E2618" s="9" t="s">
        <v>280</v>
      </c>
      <c r="F2618" s="9" t="s">
        <v>280</v>
      </c>
      <c r="G2618" s="9" t="s">
        <v>280</v>
      </c>
      <c r="H2618" s="9" t="s">
        <v>280</v>
      </c>
      <c r="I2618" s="9">
        <v>0</v>
      </c>
      <c r="J2618" s="9">
        <v>337.10000000000036</v>
      </c>
      <c r="K2618" s="9">
        <v>328.50000000000273</v>
      </c>
      <c r="M2618" s="67">
        <f t="shared" si="52"/>
        <v>665.60000000000309</v>
      </c>
      <c r="S2618" s="63"/>
      <c r="T2618" s="63"/>
      <c r="U2618" s="350"/>
      <c r="V2618" s="63"/>
      <c r="W2618" s="63"/>
      <c r="X2618" s="9"/>
    </row>
    <row r="2619" spans="1:24" ht="15">
      <c r="A2619" s="28" t="s">
        <v>902</v>
      </c>
      <c r="B2619" s="278" t="s">
        <v>2018</v>
      </c>
      <c r="C2619" s="3"/>
      <c r="D2619" s="3"/>
      <c r="E2619" s="9" t="s">
        <v>280</v>
      </c>
      <c r="F2619" s="9" t="s">
        <v>280</v>
      </c>
      <c r="G2619" s="9" t="s">
        <v>280</v>
      </c>
      <c r="H2619" s="9" t="s">
        <v>280</v>
      </c>
      <c r="I2619" s="9">
        <v>0</v>
      </c>
      <c r="J2619" s="217">
        <v>565.80000000000018</v>
      </c>
      <c r="K2619" s="9">
        <v>91.799999999999272</v>
      </c>
      <c r="M2619" s="67">
        <f t="shared" si="52"/>
        <v>657.59999999999945</v>
      </c>
      <c r="O2619" t="s">
        <v>290</v>
      </c>
      <c r="S2619" s="278"/>
      <c r="T2619" s="63"/>
      <c r="U2619" s="350"/>
      <c r="V2619" s="63"/>
      <c r="W2619" s="63"/>
      <c r="X2619" s="9"/>
    </row>
    <row r="2620" spans="1:24" ht="15">
      <c r="A2620" s="28" t="s">
        <v>903</v>
      </c>
      <c r="B2620" s="278" t="s">
        <v>2021</v>
      </c>
      <c r="C2620" s="3"/>
      <c r="D2620" s="3"/>
      <c r="E2620" s="9" t="s">
        <v>280</v>
      </c>
      <c r="F2620" s="9" t="s">
        <v>280</v>
      </c>
      <c r="G2620" s="9" t="s">
        <v>280</v>
      </c>
      <c r="H2620" s="9" t="s">
        <v>280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53">SUM(E2620:K2620)</f>
        <v>643.49999999999272</v>
      </c>
      <c r="S2620" s="278"/>
      <c r="T2620" s="63"/>
      <c r="U2620" s="349"/>
      <c r="V2620" s="63"/>
      <c r="W2620" s="63"/>
      <c r="X2620" s="9"/>
    </row>
    <row r="2621" spans="1:24" ht="15">
      <c r="A2621" s="28" t="s">
        <v>904</v>
      </c>
      <c r="B2621" s="229" t="s">
        <v>1658</v>
      </c>
      <c r="C2621" s="3"/>
      <c r="D2621" s="3"/>
      <c r="E2621" s="9" t="s">
        <v>280</v>
      </c>
      <c r="F2621" s="9" t="s">
        <v>280</v>
      </c>
      <c r="G2621" s="9" t="s">
        <v>280</v>
      </c>
      <c r="H2621" s="9" t="s">
        <v>280</v>
      </c>
      <c r="I2621" s="9">
        <v>0</v>
      </c>
      <c r="J2621" s="9">
        <v>392.80000000000291</v>
      </c>
      <c r="K2621" s="9">
        <v>250.19999999999891</v>
      </c>
      <c r="M2621" s="67">
        <f t="shared" si="53"/>
        <v>643.00000000000182</v>
      </c>
      <c r="S2621" s="278"/>
      <c r="T2621" s="63"/>
      <c r="U2621" s="349"/>
      <c r="V2621" s="63"/>
      <c r="W2621" s="63"/>
      <c r="X2621" s="9"/>
    </row>
    <row r="2622" spans="1:24" ht="15">
      <c r="A2622" s="28" t="s">
        <v>905</v>
      </c>
      <c r="B2622" s="229" t="s">
        <v>1648</v>
      </c>
      <c r="C2622" s="3"/>
      <c r="D2622" s="3"/>
      <c r="E2622" s="9" t="s">
        <v>280</v>
      </c>
      <c r="F2622" s="9" t="s">
        <v>280</v>
      </c>
      <c r="G2622" s="9" t="s">
        <v>280</v>
      </c>
      <c r="H2622" s="9" t="s">
        <v>280</v>
      </c>
      <c r="I2622" s="9">
        <v>0</v>
      </c>
      <c r="J2622" s="9">
        <v>257.70000000000073</v>
      </c>
      <c r="K2622" s="9">
        <v>348.40000000000055</v>
      </c>
      <c r="M2622" s="67">
        <f t="shared" si="53"/>
        <v>606.10000000000127</v>
      </c>
      <c r="S2622" s="63"/>
      <c r="T2622" s="63"/>
      <c r="U2622" s="349"/>
      <c r="V2622" s="63"/>
      <c r="W2622" s="63"/>
      <c r="X2622" s="9"/>
    </row>
    <row r="2623" spans="1:24" ht="15">
      <c r="A2623" s="28" t="s">
        <v>906</v>
      </c>
      <c r="B2623" s="278" t="s">
        <v>2017</v>
      </c>
      <c r="C2623" s="3"/>
      <c r="D2623" s="3"/>
      <c r="E2623" s="9" t="s">
        <v>280</v>
      </c>
      <c r="F2623" s="9" t="s">
        <v>280</v>
      </c>
      <c r="G2623" s="9" t="s">
        <v>280</v>
      </c>
      <c r="H2623" s="9" t="s">
        <v>280</v>
      </c>
      <c r="I2623" s="9">
        <v>0</v>
      </c>
      <c r="J2623" s="9">
        <v>152.80000000000473</v>
      </c>
      <c r="K2623" s="9">
        <v>411.10000000000036</v>
      </c>
      <c r="M2623" s="67">
        <f t="shared" si="53"/>
        <v>563.90000000000509</v>
      </c>
      <c r="S2623" s="63"/>
      <c r="T2623" s="63"/>
      <c r="U2623" s="349"/>
      <c r="V2623" s="63"/>
      <c r="W2623" s="63"/>
      <c r="X2623" s="9"/>
    </row>
    <row r="2624" spans="1:24" ht="15">
      <c r="A2624" s="28" t="s">
        <v>907</v>
      </c>
      <c r="B2624" s="63" t="s">
        <v>756</v>
      </c>
      <c r="E2624" s="9" t="s">
        <v>280</v>
      </c>
      <c r="F2624" s="9" t="s">
        <v>280</v>
      </c>
      <c r="G2624" s="9" t="s">
        <v>280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53"/>
        <v>560.90000000000418</v>
      </c>
      <c r="S2624" s="63"/>
      <c r="T2624" s="63"/>
      <c r="U2624" s="350"/>
      <c r="V2624" s="63"/>
      <c r="W2624" s="63"/>
      <c r="X2624" s="9"/>
    </row>
    <row r="2625" spans="1:24" ht="15">
      <c r="A2625" s="28" t="s">
        <v>908</v>
      </c>
      <c r="B2625" s="63" t="s">
        <v>164</v>
      </c>
      <c r="E2625" s="9" t="s">
        <v>280</v>
      </c>
      <c r="F2625" s="9" t="s">
        <v>280</v>
      </c>
      <c r="G2625" s="9">
        <v>559.20000000000005</v>
      </c>
      <c r="H2625" s="9" t="s">
        <v>280</v>
      </c>
      <c r="I2625" s="9">
        <v>0</v>
      </c>
      <c r="J2625" s="9" t="s">
        <v>280</v>
      </c>
      <c r="K2625" s="9" t="s">
        <v>280</v>
      </c>
      <c r="L2625" s="69"/>
      <c r="M2625" s="67">
        <f t="shared" si="53"/>
        <v>559.20000000000005</v>
      </c>
      <c r="S2625" s="278"/>
      <c r="T2625" s="63"/>
      <c r="U2625" s="349"/>
      <c r="V2625" s="63"/>
      <c r="W2625" s="63"/>
      <c r="X2625" s="9"/>
    </row>
    <row r="2626" spans="1:24" ht="15">
      <c r="A2626" s="28" t="s">
        <v>909</v>
      </c>
      <c r="B2626" s="278" t="s">
        <v>2044</v>
      </c>
      <c r="C2626" s="3"/>
      <c r="D2626" s="3"/>
      <c r="E2626" s="9" t="s">
        <v>280</v>
      </c>
      <c r="F2626" s="9" t="s">
        <v>280</v>
      </c>
      <c r="G2626" s="9" t="s">
        <v>280</v>
      </c>
      <c r="H2626" s="9" t="s">
        <v>280</v>
      </c>
      <c r="I2626" s="9">
        <v>0</v>
      </c>
      <c r="J2626" s="9" t="s">
        <v>280</v>
      </c>
      <c r="K2626" s="9">
        <v>557.39999999999782</v>
      </c>
      <c r="M2626" s="67">
        <f t="shared" si="53"/>
        <v>557.39999999999782</v>
      </c>
      <c r="S2626" s="278"/>
      <c r="T2626" s="63"/>
      <c r="U2626" s="349"/>
      <c r="V2626" s="63"/>
      <c r="W2626" s="63"/>
      <c r="X2626" s="9"/>
    </row>
    <row r="2627" spans="1:24" ht="15">
      <c r="A2627" s="28" t="s">
        <v>910</v>
      </c>
      <c r="B2627" s="278" t="s">
        <v>4565</v>
      </c>
      <c r="C2627" s="3"/>
      <c r="D2627" s="3"/>
      <c r="E2627" s="9" t="s">
        <v>280</v>
      </c>
      <c r="F2627" s="9" t="s">
        <v>280</v>
      </c>
      <c r="G2627" s="9" t="s">
        <v>280</v>
      </c>
      <c r="H2627" s="9" t="s">
        <v>280</v>
      </c>
      <c r="I2627" s="9">
        <v>0</v>
      </c>
      <c r="J2627" s="9" t="s">
        <v>280</v>
      </c>
      <c r="K2627" s="9">
        <v>550.20000000000437</v>
      </c>
      <c r="M2627" s="67">
        <f t="shared" si="53"/>
        <v>550.20000000000437</v>
      </c>
      <c r="S2627" s="28"/>
      <c r="T2627" s="63"/>
      <c r="U2627" s="349"/>
      <c r="V2627" s="63"/>
      <c r="W2627" s="63"/>
      <c r="X2627" s="9"/>
    </row>
    <row r="2628" spans="1:24" ht="15">
      <c r="A2628" s="28" t="s">
        <v>911</v>
      </c>
      <c r="B2628" s="278" t="s">
        <v>2038</v>
      </c>
      <c r="C2628" s="3"/>
      <c r="D2628" s="3"/>
      <c r="E2628" s="9" t="s">
        <v>280</v>
      </c>
      <c r="F2628" s="9" t="s">
        <v>280</v>
      </c>
      <c r="G2628" s="9" t="s">
        <v>280</v>
      </c>
      <c r="H2628" s="9" t="s">
        <v>280</v>
      </c>
      <c r="I2628" s="9">
        <v>0</v>
      </c>
      <c r="J2628" s="9" t="s">
        <v>280</v>
      </c>
      <c r="K2628" s="9">
        <v>537.49999999999818</v>
      </c>
      <c r="M2628" s="67">
        <f t="shared" si="53"/>
        <v>537.49999999999818</v>
      </c>
      <c r="S2628" s="225"/>
      <c r="T2628" s="63"/>
      <c r="U2628" s="349"/>
      <c r="V2628" s="63"/>
      <c r="W2628" s="63"/>
      <c r="X2628" s="9"/>
    </row>
    <row r="2629" spans="1:24" ht="15">
      <c r="A2629" s="28" t="s">
        <v>912</v>
      </c>
      <c r="B2629" s="278" t="s">
        <v>2068</v>
      </c>
      <c r="C2629" s="3"/>
      <c r="D2629" s="3"/>
      <c r="E2629" s="9" t="s">
        <v>280</v>
      </c>
      <c r="F2629" s="9" t="s">
        <v>280</v>
      </c>
      <c r="G2629" s="9" t="s">
        <v>280</v>
      </c>
      <c r="H2629" s="9" t="s">
        <v>280</v>
      </c>
      <c r="I2629" s="9">
        <v>0</v>
      </c>
      <c r="J2629" s="9" t="s">
        <v>280</v>
      </c>
      <c r="K2629" s="9">
        <v>534.39999999999873</v>
      </c>
      <c r="M2629" s="67">
        <f t="shared" si="53"/>
        <v>534.39999999999873</v>
      </c>
      <c r="S2629" s="278"/>
      <c r="T2629" s="63"/>
      <c r="U2629" s="349"/>
      <c r="V2629" s="63"/>
      <c r="W2629" s="63"/>
      <c r="X2629" s="9"/>
    </row>
    <row r="2630" spans="1:24" ht="15">
      <c r="A2630" s="28" t="s">
        <v>913</v>
      </c>
      <c r="B2630" s="278" t="s">
        <v>2172</v>
      </c>
      <c r="C2630" s="3"/>
      <c r="D2630" s="3"/>
      <c r="E2630" s="9" t="s">
        <v>280</v>
      </c>
      <c r="F2630" s="9" t="s">
        <v>280</v>
      </c>
      <c r="G2630" s="9" t="s">
        <v>280</v>
      </c>
      <c r="H2630" s="9" t="s">
        <v>280</v>
      </c>
      <c r="I2630" s="9">
        <v>0</v>
      </c>
      <c r="J2630" s="9" t="s">
        <v>280</v>
      </c>
      <c r="K2630" s="9">
        <v>521</v>
      </c>
      <c r="M2630" s="67">
        <f t="shared" si="53"/>
        <v>521</v>
      </c>
      <c r="S2630" s="278"/>
      <c r="T2630" s="63"/>
      <c r="U2630" s="349"/>
      <c r="V2630" s="63"/>
      <c r="W2630" s="63"/>
      <c r="X2630" s="9"/>
    </row>
    <row r="2631" spans="1:24" ht="15">
      <c r="A2631" s="28" t="s">
        <v>914</v>
      </c>
      <c r="B2631" s="229" t="s">
        <v>1659</v>
      </c>
      <c r="C2631" s="3"/>
      <c r="D2631" s="3"/>
      <c r="E2631" s="9" t="s">
        <v>280</v>
      </c>
      <c r="F2631" s="9" t="s">
        <v>280</v>
      </c>
      <c r="G2631" s="9" t="s">
        <v>280</v>
      </c>
      <c r="H2631" s="9" t="s">
        <v>280</v>
      </c>
      <c r="I2631" s="9">
        <v>0</v>
      </c>
      <c r="J2631" s="9">
        <v>238.09999999999854</v>
      </c>
      <c r="K2631" s="9">
        <v>273.20000000000164</v>
      </c>
      <c r="M2631" s="67">
        <f t="shared" si="53"/>
        <v>511.30000000000018</v>
      </c>
      <c r="S2631" s="28"/>
      <c r="T2631" s="63"/>
      <c r="U2631" s="349"/>
      <c r="V2631" s="63"/>
      <c r="W2631" s="63"/>
      <c r="X2631" s="9"/>
    </row>
    <row r="2632" spans="1:24" ht="15">
      <c r="A2632" s="28" t="s">
        <v>915</v>
      </c>
      <c r="B2632" s="63" t="s">
        <v>791</v>
      </c>
      <c r="E2632" s="9" t="s">
        <v>280</v>
      </c>
      <c r="F2632" s="9" t="s">
        <v>280</v>
      </c>
      <c r="G2632" s="9" t="s">
        <v>280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53"/>
        <v>505.39999999999873</v>
      </c>
      <c r="S2632" s="225"/>
      <c r="T2632" s="63"/>
      <c r="U2632" s="349"/>
      <c r="V2632" s="63"/>
      <c r="W2632" s="63"/>
      <c r="X2632" s="9"/>
    </row>
    <row r="2633" spans="1:24" ht="15">
      <c r="A2633" s="28" t="s">
        <v>916</v>
      </c>
      <c r="B2633" s="229" t="s">
        <v>1665</v>
      </c>
      <c r="C2633" s="3"/>
      <c r="D2633" s="3"/>
      <c r="E2633" s="9" t="s">
        <v>280</v>
      </c>
      <c r="F2633" s="9" t="s">
        <v>280</v>
      </c>
      <c r="G2633" s="9" t="s">
        <v>280</v>
      </c>
      <c r="H2633" s="9" t="s">
        <v>280</v>
      </c>
      <c r="I2633" s="9">
        <v>0</v>
      </c>
      <c r="J2633" s="9">
        <v>302.29999999999927</v>
      </c>
      <c r="K2633" s="9">
        <v>201.79999999999745</v>
      </c>
      <c r="M2633" s="67">
        <f t="shared" si="53"/>
        <v>504.09999999999673</v>
      </c>
      <c r="S2633" s="63"/>
      <c r="T2633" s="63"/>
      <c r="U2633" s="349"/>
      <c r="V2633" s="63"/>
      <c r="W2633" s="63"/>
      <c r="X2633" s="9"/>
    </row>
    <row r="2634" spans="1:24" ht="15">
      <c r="A2634" s="28" t="s">
        <v>917</v>
      </c>
      <c r="B2634" s="278" t="s">
        <v>2043</v>
      </c>
      <c r="C2634" s="3"/>
      <c r="D2634" s="3"/>
      <c r="E2634" s="9" t="s">
        <v>280</v>
      </c>
      <c r="F2634" s="9" t="s">
        <v>280</v>
      </c>
      <c r="G2634" s="9" t="s">
        <v>280</v>
      </c>
      <c r="H2634" s="9" t="s">
        <v>280</v>
      </c>
      <c r="I2634" s="9">
        <v>0</v>
      </c>
      <c r="J2634" s="9" t="s">
        <v>280</v>
      </c>
      <c r="K2634" s="9">
        <v>499.60000000000036</v>
      </c>
      <c r="M2634" s="67">
        <f t="shared" si="53"/>
        <v>499.60000000000036</v>
      </c>
      <c r="S2634" s="63"/>
      <c r="T2634" s="63"/>
      <c r="U2634" s="349"/>
      <c r="V2634" s="63"/>
      <c r="W2634" s="63"/>
      <c r="X2634" s="9"/>
    </row>
    <row r="2635" spans="1:24" ht="15">
      <c r="A2635" s="28" t="s">
        <v>918</v>
      </c>
      <c r="B2635" s="278" t="s">
        <v>2040</v>
      </c>
      <c r="C2635" s="3"/>
      <c r="D2635" s="3"/>
      <c r="E2635" s="9" t="s">
        <v>280</v>
      </c>
      <c r="F2635" s="9" t="s">
        <v>280</v>
      </c>
      <c r="G2635" s="9" t="s">
        <v>280</v>
      </c>
      <c r="H2635" s="9" t="s">
        <v>280</v>
      </c>
      <c r="I2635" s="9">
        <v>0</v>
      </c>
      <c r="J2635" s="9" t="s">
        <v>280</v>
      </c>
      <c r="K2635" s="9">
        <v>441.600000000004</v>
      </c>
      <c r="M2635" s="67">
        <f t="shared" si="53"/>
        <v>441.600000000004</v>
      </c>
      <c r="S2635" s="278"/>
      <c r="T2635" s="63"/>
      <c r="U2635" s="349"/>
      <c r="V2635" s="63"/>
      <c r="W2635" s="63"/>
      <c r="X2635" s="9"/>
    </row>
    <row r="2636" spans="1:24" ht="15">
      <c r="A2636" s="28" t="s">
        <v>919</v>
      </c>
      <c r="B2636" s="278" t="s">
        <v>2041</v>
      </c>
      <c r="C2636" s="3"/>
      <c r="D2636" s="3"/>
      <c r="E2636" s="9" t="s">
        <v>280</v>
      </c>
      <c r="F2636" s="9" t="s">
        <v>280</v>
      </c>
      <c r="G2636" s="9" t="s">
        <v>280</v>
      </c>
      <c r="H2636" s="9" t="s">
        <v>280</v>
      </c>
      <c r="I2636" s="9">
        <v>0</v>
      </c>
      <c r="J2636" s="9" t="s">
        <v>280</v>
      </c>
      <c r="K2636" s="9">
        <v>439.60000000000127</v>
      </c>
      <c r="M2636" s="67">
        <f t="shared" si="53"/>
        <v>439.60000000000127</v>
      </c>
    </row>
    <row r="2637" spans="1:24" ht="15">
      <c r="A2637" s="28" t="s">
        <v>920</v>
      </c>
      <c r="B2637" s="278" t="s">
        <v>2042</v>
      </c>
      <c r="C2637" s="3"/>
      <c r="D2637" s="3"/>
      <c r="E2637" s="9" t="s">
        <v>280</v>
      </c>
      <c r="F2637" s="9" t="s">
        <v>280</v>
      </c>
      <c r="G2637" s="9" t="s">
        <v>280</v>
      </c>
      <c r="H2637" s="9" t="s">
        <v>280</v>
      </c>
      <c r="I2637" s="9">
        <v>0</v>
      </c>
      <c r="J2637" s="9" t="s">
        <v>280</v>
      </c>
      <c r="K2637" s="9">
        <v>422.80000000000018</v>
      </c>
      <c r="M2637" s="67">
        <f t="shared" si="53"/>
        <v>422.80000000000018</v>
      </c>
    </row>
    <row r="2638" spans="1:24" ht="15">
      <c r="A2638" s="28" t="s">
        <v>921</v>
      </c>
      <c r="B2638" s="63" t="s">
        <v>775</v>
      </c>
      <c r="E2638" s="9" t="s">
        <v>280</v>
      </c>
      <c r="F2638" s="9" t="s">
        <v>280</v>
      </c>
      <c r="G2638" s="9" t="s">
        <v>280</v>
      </c>
      <c r="H2638" s="9">
        <v>399.30000000000018</v>
      </c>
      <c r="I2638" s="9">
        <v>0</v>
      </c>
      <c r="J2638" s="9" t="s">
        <v>280</v>
      </c>
      <c r="K2638" s="9" t="s">
        <v>280</v>
      </c>
      <c r="L2638" s="69"/>
      <c r="M2638" s="67">
        <f t="shared" si="53"/>
        <v>399.30000000000018</v>
      </c>
    </row>
    <row r="2639" spans="1:24" ht="15">
      <c r="A2639" s="28" t="s">
        <v>922</v>
      </c>
      <c r="B2639" s="229" t="s">
        <v>1661</v>
      </c>
      <c r="C2639" s="3"/>
      <c r="D2639" s="3"/>
      <c r="E2639" s="9" t="s">
        <v>280</v>
      </c>
      <c r="F2639" s="9" t="s">
        <v>280</v>
      </c>
      <c r="G2639" s="9" t="s">
        <v>280</v>
      </c>
      <c r="H2639" s="9" t="s">
        <v>280</v>
      </c>
      <c r="I2639" s="9">
        <v>0</v>
      </c>
      <c r="J2639" s="9">
        <v>267.20000000000073</v>
      </c>
      <c r="K2639" s="9">
        <v>120.19999999999891</v>
      </c>
      <c r="M2639" s="67">
        <f t="shared" si="53"/>
        <v>387.39999999999964</v>
      </c>
    </row>
    <row r="2640" spans="1:24" ht="15">
      <c r="A2640" s="28" t="s">
        <v>923</v>
      </c>
      <c r="B2640" s="278" t="s">
        <v>2067</v>
      </c>
      <c r="C2640" s="3"/>
      <c r="D2640" s="3"/>
      <c r="E2640" s="9" t="s">
        <v>280</v>
      </c>
      <c r="F2640" s="9" t="s">
        <v>280</v>
      </c>
      <c r="G2640" s="9" t="s">
        <v>280</v>
      </c>
      <c r="H2640" s="9" t="s">
        <v>280</v>
      </c>
      <c r="I2640" s="9">
        <v>0</v>
      </c>
      <c r="J2640" s="9" t="s">
        <v>280</v>
      </c>
      <c r="K2640" s="9">
        <v>379.199999999998</v>
      </c>
      <c r="M2640" s="67">
        <f t="shared" si="53"/>
        <v>379.199999999998</v>
      </c>
    </row>
    <row r="2641" spans="1:13" ht="15">
      <c r="A2641" s="28" t="s">
        <v>924</v>
      </c>
      <c r="B2641" s="278" t="s">
        <v>2022</v>
      </c>
      <c r="C2641" s="3"/>
      <c r="D2641" s="3"/>
      <c r="E2641" s="9" t="s">
        <v>280</v>
      </c>
      <c r="F2641" s="9" t="s">
        <v>280</v>
      </c>
      <c r="G2641" s="9" t="s">
        <v>280</v>
      </c>
      <c r="H2641" s="9" t="s">
        <v>280</v>
      </c>
      <c r="I2641" s="9">
        <v>0</v>
      </c>
      <c r="J2641" s="9">
        <v>255.89999999999873</v>
      </c>
      <c r="K2641" s="9">
        <v>111.89999999999964</v>
      </c>
      <c r="M2641" s="67">
        <f t="shared" si="53"/>
        <v>367.79999999999836</v>
      </c>
    </row>
    <row r="2642" spans="1:13" ht="15">
      <c r="A2642" s="28" t="s">
        <v>925</v>
      </c>
      <c r="B2642" s="278" t="s">
        <v>2065</v>
      </c>
      <c r="C2642" s="3"/>
      <c r="D2642" s="3"/>
      <c r="E2642" s="9" t="s">
        <v>280</v>
      </c>
      <c r="F2642" s="9" t="s">
        <v>280</v>
      </c>
      <c r="G2642" s="9" t="s">
        <v>280</v>
      </c>
      <c r="H2642" s="9" t="s">
        <v>280</v>
      </c>
      <c r="I2642" s="9">
        <v>0</v>
      </c>
      <c r="J2642" s="9" t="s">
        <v>280</v>
      </c>
      <c r="K2642" s="9">
        <v>365.70000000000073</v>
      </c>
      <c r="M2642" s="67">
        <f t="shared" si="53"/>
        <v>365.70000000000073</v>
      </c>
    </row>
    <row r="2643" spans="1:13" ht="15">
      <c r="A2643" s="28" t="s">
        <v>926</v>
      </c>
      <c r="B2643" s="229" t="s">
        <v>1650</v>
      </c>
      <c r="C2643" s="3"/>
      <c r="D2643" s="3"/>
      <c r="E2643" s="9" t="s">
        <v>280</v>
      </c>
      <c r="F2643" s="9" t="s">
        <v>280</v>
      </c>
      <c r="G2643" s="9" t="s">
        <v>280</v>
      </c>
      <c r="H2643" s="9" t="s">
        <v>280</v>
      </c>
      <c r="I2643" s="9">
        <v>0</v>
      </c>
      <c r="J2643" s="9">
        <v>356.70000000000073</v>
      </c>
      <c r="K2643" s="9" t="s">
        <v>280</v>
      </c>
      <c r="M2643" s="67">
        <f t="shared" si="53"/>
        <v>356.70000000000073</v>
      </c>
    </row>
    <row r="2644" spans="1:13" ht="15">
      <c r="A2644" s="28" t="s">
        <v>927</v>
      </c>
      <c r="B2644" s="63" t="s">
        <v>179</v>
      </c>
      <c r="E2644" s="9">
        <v>345.2</v>
      </c>
      <c r="F2644" s="9" t="s">
        <v>280</v>
      </c>
      <c r="G2644" s="9" t="s">
        <v>280</v>
      </c>
      <c r="H2644" s="9" t="s">
        <v>280</v>
      </c>
      <c r="I2644" s="9">
        <v>0</v>
      </c>
      <c r="J2644" s="9" t="s">
        <v>280</v>
      </c>
      <c r="K2644" s="9" t="s">
        <v>280</v>
      </c>
      <c r="L2644" s="69"/>
      <c r="M2644" s="67">
        <f t="shared" si="53"/>
        <v>345.2</v>
      </c>
    </row>
    <row r="2645" spans="1:13" ht="15">
      <c r="A2645" s="28" t="s">
        <v>928</v>
      </c>
      <c r="B2645" s="63" t="s">
        <v>745</v>
      </c>
      <c r="E2645" s="9" t="s">
        <v>280</v>
      </c>
      <c r="F2645" s="9" t="s">
        <v>280</v>
      </c>
      <c r="G2645" s="9" t="s">
        <v>280</v>
      </c>
      <c r="H2645" s="9">
        <v>327.60000000000218</v>
      </c>
      <c r="I2645" s="9">
        <v>0</v>
      </c>
      <c r="J2645" s="9" t="s">
        <v>280</v>
      </c>
      <c r="K2645" s="9" t="s">
        <v>280</v>
      </c>
      <c r="L2645" s="69"/>
      <c r="M2645" s="67">
        <f t="shared" si="53"/>
        <v>327.60000000000218</v>
      </c>
    </row>
    <row r="2646" spans="1:13" ht="15">
      <c r="A2646" s="28" t="s">
        <v>929</v>
      </c>
      <c r="B2646" s="278" t="s">
        <v>2039</v>
      </c>
      <c r="C2646" s="3"/>
      <c r="D2646" s="3"/>
      <c r="E2646" s="9" t="s">
        <v>280</v>
      </c>
      <c r="F2646" s="9" t="s">
        <v>280</v>
      </c>
      <c r="G2646" s="9" t="s">
        <v>280</v>
      </c>
      <c r="H2646" s="9" t="s">
        <v>280</v>
      </c>
      <c r="I2646" s="9">
        <v>0</v>
      </c>
      <c r="J2646" s="9" t="s">
        <v>280</v>
      </c>
      <c r="K2646" s="9">
        <v>297.49999999999636</v>
      </c>
      <c r="M2646" s="67">
        <f t="shared" si="53"/>
        <v>297.49999999999636</v>
      </c>
    </row>
    <row r="2647" spans="1:13" ht="15">
      <c r="A2647" s="28" t="s">
        <v>930</v>
      </c>
      <c r="B2647" s="63" t="s">
        <v>770</v>
      </c>
      <c r="E2647" s="9" t="s">
        <v>280</v>
      </c>
      <c r="F2647" s="9" t="s">
        <v>280</v>
      </c>
      <c r="G2647" s="9" t="s">
        <v>280</v>
      </c>
      <c r="H2647" s="9">
        <v>283.00000000000364</v>
      </c>
      <c r="I2647" s="9">
        <v>0</v>
      </c>
      <c r="J2647" s="9" t="s">
        <v>280</v>
      </c>
      <c r="K2647" s="9" t="s">
        <v>280</v>
      </c>
      <c r="L2647" s="69"/>
      <c r="M2647" s="67">
        <f t="shared" si="53"/>
        <v>283.00000000000364</v>
      </c>
    </row>
    <row r="2648" spans="1:13" ht="15">
      <c r="A2648" s="28" t="s">
        <v>931</v>
      </c>
      <c r="B2648" s="278" t="s">
        <v>2019</v>
      </c>
      <c r="C2648" s="3"/>
      <c r="D2648" s="3"/>
      <c r="E2648" s="9" t="s">
        <v>280</v>
      </c>
      <c r="F2648" s="9" t="s">
        <v>280</v>
      </c>
      <c r="G2648" s="9" t="s">
        <v>280</v>
      </c>
      <c r="H2648" s="9" t="s">
        <v>280</v>
      </c>
      <c r="I2648" s="9">
        <v>0</v>
      </c>
      <c r="J2648" s="9">
        <v>279.30000000000109</v>
      </c>
      <c r="K2648" s="9" t="s">
        <v>280</v>
      </c>
      <c r="M2648" s="67">
        <f t="shared" si="53"/>
        <v>279.30000000000109</v>
      </c>
    </row>
    <row r="2649" spans="1:13" ht="15">
      <c r="A2649" s="28" t="s">
        <v>932</v>
      </c>
      <c r="B2649" s="63" t="s">
        <v>785</v>
      </c>
      <c r="E2649" s="9" t="s">
        <v>280</v>
      </c>
      <c r="F2649" s="9" t="s">
        <v>280</v>
      </c>
      <c r="G2649" s="9" t="s">
        <v>280</v>
      </c>
      <c r="H2649" s="9">
        <v>147.59999999999854</v>
      </c>
      <c r="I2649" s="9">
        <v>0</v>
      </c>
      <c r="J2649" s="9" t="s">
        <v>280</v>
      </c>
      <c r="K2649" s="9" t="s">
        <v>280</v>
      </c>
      <c r="L2649" s="69"/>
      <c r="M2649" s="67">
        <f t="shared" si="53"/>
        <v>147.59999999999854</v>
      </c>
    </row>
    <row r="2650" spans="1:13" ht="15">
      <c r="A2650" s="28" t="s">
        <v>933</v>
      </c>
      <c r="B2650" s="278" t="s">
        <v>2045</v>
      </c>
      <c r="C2650" s="3"/>
      <c r="D2650" s="3"/>
      <c r="E2650" s="9" t="s">
        <v>280</v>
      </c>
      <c r="F2650" s="9" t="s">
        <v>280</v>
      </c>
      <c r="G2650" s="9" t="s">
        <v>280</v>
      </c>
      <c r="H2650" s="9" t="s">
        <v>280</v>
      </c>
      <c r="I2650" s="9">
        <v>0</v>
      </c>
      <c r="J2650" s="9" t="s">
        <v>280</v>
      </c>
      <c r="K2650" s="9">
        <v>124.09999999999854</v>
      </c>
      <c r="M2650" s="67">
        <f t="shared" si="53"/>
        <v>124.09999999999854</v>
      </c>
    </row>
    <row r="2651" spans="1:13" ht="15">
      <c r="A2651" s="28" t="s">
        <v>934</v>
      </c>
      <c r="B2651" s="225" t="s">
        <v>1646</v>
      </c>
      <c r="C2651" s="3"/>
      <c r="D2651" s="3"/>
      <c r="E2651" s="9" t="s">
        <v>280</v>
      </c>
      <c r="F2651" s="9" t="s">
        <v>280</v>
      </c>
      <c r="G2651" s="9" t="s">
        <v>280</v>
      </c>
      <c r="H2651" s="9" t="s">
        <v>280</v>
      </c>
      <c r="I2651" s="9">
        <v>0</v>
      </c>
      <c r="J2651" s="9" t="s">
        <v>280</v>
      </c>
      <c r="K2651" s="9" t="s">
        <v>280</v>
      </c>
      <c r="L2651" s="69"/>
      <c r="M2651" s="67">
        <f t="shared" si="53"/>
        <v>0</v>
      </c>
    </row>
    <row r="2652" spans="1:13" ht="15">
      <c r="A2652" s="28" t="s">
        <v>935</v>
      </c>
      <c r="B2652" s="229" t="s">
        <v>1656</v>
      </c>
      <c r="C2652" s="3"/>
      <c r="D2652" s="3"/>
      <c r="E2652" s="9" t="s">
        <v>280</v>
      </c>
      <c r="F2652" s="9" t="s">
        <v>280</v>
      </c>
      <c r="G2652" s="9" t="s">
        <v>280</v>
      </c>
      <c r="H2652" s="9" t="s">
        <v>280</v>
      </c>
      <c r="I2652" s="9">
        <v>0</v>
      </c>
      <c r="J2652" s="9" t="s">
        <v>280</v>
      </c>
      <c r="K2652" s="9" t="s">
        <v>280</v>
      </c>
      <c r="L2652" s="69"/>
      <c r="M2652" s="67">
        <f t="shared" si="53"/>
        <v>0</v>
      </c>
    </row>
    <row r="2653" spans="1:13" ht="15">
      <c r="A2653" s="28" t="s">
        <v>936</v>
      </c>
      <c r="B2653" s="229" t="s">
        <v>1655</v>
      </c>
      <c r="C2653" s="3"/>
      <c r="D2653" s="3"/>
      <c r="E2653" s="9" t="s">
        <v>280</v>
      </c>
      <c r="F2653" s="9" t="s">
        <v>280</v>
      </c>
      <c r="G2653" s="9" t="s">
        <v>280</v>
      </c>
      <c r="H2653" s="9" t="s">
        <v>280</v>
      </c>
      <c r="I2653" s="9">
        <v>0</v>
      </c>
      <c r="J2653" s="9" t="s">
        <v>280</v>
      </c>
      <c r="K2653" s="9" t="s">
        <v>280</v>
      </c>
      <c r="L2653" s="69"/>
      <c r="M2653" s="67">
        <f t="shared" si="53"/>
        <v>0</v>
      </c>
    </row>
    <row r="2654" spans="1:13" ht="15">
      <c r="A2654" s="28" t="s">
        <v>937</v>
      </c>
      <c r="B2654" s="229" t="s">
        <v>1653</v>
      </c>
      <c r="C2654" s="3"/>
      <c r="D2654" s="3"/>
      <c r="E2654" s="9" t="s">
        <v>280</v>
      </c>
      <c r="F2654" s="9" t="s">
        <v>280</v>
      </c>
      <c r="G2654" s="9" t="s">
        <v>280</v>
      </c>
      <c r="H2654" s="9" t="s">
        <v>280</v>
      </c>
      <c r="I2654" s="9">
        <v>0</v>
      </c>
      <c r="J2654" s="9" t="s">
        <v>280</v>
      </c>
      <c r="K2654" s="9" t="s">
        <v>280</v>
      </c>
      <c r="L2654" s="69"/>
      <c r="M2654" s="67">
        <f t="shared" si="53"/>
        <v>0</v>
      </c>
    </row>
    <row r="2655" spans="1:13" ht="15">
      <c r="A2655" s="28" t="s">
        <v>938</v>
      </c>
      <c r="B2655" s="229" t="s">
        <v>1681</v>
      </c>
      <c r="C2655" s="3"/>
      <c r="D2655" s="3"/>
      <c r="E2655" s="9" t="s">
        <v>280</v>
      </c>
      <c r="F2655" s="9" t="s">
        <v>280</v>
      </c>
      <c r="G2655" s="9" t="s">
        <v>280</v>
      </c>
      <c r="H2655" s="9" t="s">
        <v>280</v>
      </c>
      <c r="I2655" s="9">
        <v>0</v>
      </c>
      <c r="J2655" s="9" t="s">
        <v>280</v>
      </c>
      <c r="K2655" s="9" t="s">
        <v>280</v>
      </c>
      <c r="L2655" s="69"/>
      <c r="M2655" s="67">
        <f t="shared" si="53"/>
        <v>0</v>
      </c>
    </row>
    <row r="2656" spans="1:13" ht="15">
      <c r="A2656" s="28" t="s">
        <v>2517</v>
      </c>
      <c r="B2656" s="229" t="s">
        <v>1663</v>
      </c>
      <c r="C2656" s="3"/>
      <c r="D2656" s="3"/>
      <c r="E2656" s="9" t="s">
        <v>280</v>
      </c>
      <c r="F2656" s="9" t="s">
        <v>280</v>
      </c>
      <c r="G2656" s="9" t="s">
        <v>280</v>
      </c>
      <c r="H2656" s="9" t="s">
        <v>280</v>
      </c>
      <c r="I2656" s="9">
        <v>0</v>
      </c>
      <c r="J2656" s="9" t="s">
        <v>280</v>
      </c>
      <c r="K2656" s="9" t="s">
        <v>280</v>
      </c>
      <c r="M2656" s="67">
        <f t="shared" si="53"/>
        <v>0</v>
      </c>
    </row>
    <row r="2657" spans="1:13" ht="15">
      <c r="A2657" s="28" t="s">
        <v>3346</v>
      </c>
      <c r="B2657" s="63" t="s">
        <v>3408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3347</v>
      </c>
      <c r="B2658" s="63" t="s">
        <v>3402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3348</v>
      </c>
      <c r="B2659" s="63" t="s">
        <v>3401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3349</v>
      </c>
      <c r="B2660" s="63" t="s">
        <v>3417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3350</v>
      </c>
      <c r="B2661" s="63" t="s">
        <v>3416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3351</v>
      </c>
      <c r="B2662" s="63" t="s">
        <v>3404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3352</v>
      </c>
      <c r="B2663" s="63" t="s">
        <v>3398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3353</v>
      </c>
      <c r="B2664" s="63" t="s">
        <v>3429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3354</v>
      </c>
      <c r="B2665" s="278" t="s">
        <v>3397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3355</v>
      </c>
      <c r="B2666" s="63" t="s">
        <v>3413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3356</v>
      </c>
      <c r="B2667" s="63" t="s">
        <v>3410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3357</v>
      </c>
      <c r="B2668" s="63" t="s">
        <v>3425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3358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3359</v>
      </c>
      <c r="B2670" s="63" t="s">
        <v>3426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3360</v>
      </c>
      <c r="B2671" s="63" t="s">
        <v>3405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3361</v>
      </c>
      <c r="B2672" s="63" t="s">
        <v>3399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3362</v>
      </c>
      <c r="B2673" s="63" t="s">
        <v>3406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3363</v>
      </c>
      <c r="B2674" s="63" t="s">
        <v>3403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3364</v>
      </c>
      <c r="B2675" s="63" t="s">
        <v>3414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3365</v>
      </c>
      <c r="B2676" s="63" t="s">
        <v>3409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3366</v>
      </c>
      <c r="B2677" s="278" t="s">
        <v>3396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3367</v>
      </c>
      <c r="B2678" s="63" t="s">
        <v>3411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3368</v>
      </c>
      <c r="B2679" s="63" t="s">
        <v>3430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3369</v>
      </c>
      <c r="B2680" s="63" t="s">
        <v>3400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4163</v>
      </c>
      <c r="B2681" s="63" t="s">
        <v>3407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4164</v>
      </c>
      <c r="B2682" s="63" t="s">
        <v>3428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4165</v>
      </c>
      <c r="B2683" s="63" t="s">
        <v>3412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199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54">SUM(E2690:K2690)</f>
        <v>1435.5500000000015</v>
      </c>
      <c r="O2690" t="s">
        <v>2687</v>
      </c>
      <c r="R2690" s="21" t="s">
        <v>1787</v>
      </c>
      <c r="S2690" s="278"/>
      <c r="T2690" s="63"/>
      <c r="U2690" s="349"/>
      <c r="V2690" s="63"/>
      <c r="W2690" s="63"/>
    </row>
    <row r="2691" spans="1:23" ht="15">
      <c r="A2691" s="28" t="s">
        <v>2</v>
      </c>
      <c r="B2691" s="63" t="s">
        <v>156</v>
      </c>
      <c r="E2691" s="9" t="s">
        <v>280</v>
      </c>
      <c r="F2691" s="9" t="s">
        <v>280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54"/>
        <v>1244.1000000000035</v>
      </c>
      <c r="O2691" t="s">
        <v>1319</v>
      </c>
      <c r="R2691" t="s">
        <v>1788</v>
      </c>
      <c r="S2691" s="225"/>
      <c r="T2691" s="63"/>
      <c r="U2691" s="349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54"/>
        <v>1198.4499999999939</v>
      </c>
      <c r="O2692" t="s">
        <v>318</v>
      </c>
      <c r="S2692" s="63"/>
      <c r="T2692" s="63"/>
      <c r="U2692" s="350"/>
      <c r="V2692" s="63"/>
      <c r="W2692" s="63"/>
    </row>
    <row r="2693" spans="1:23" ht="15">
      <c r="A2693" s="28" t="s">
        <v>5</v>
      </c>
      <c r="B2693" s="63" t="s">
        <v>141</v>
      </c>
      <c r="E2693" s="9" t="s">
        <v>280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54"/>
        <v>1131.6999999999916</v>
      </c>
      <c r="O2693" t="s">
        <v>291</v>
      </c>
      <c r="S2693" s="278"/>
      <c r="T2693" s="63"/>
      <c r="U2693" s="349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54"/>
        <v>1108.8000000000036</v>
      </c>
      <c r="O2694" t="s">
        <v>303</v>
      </c>
      <c r="R2694" t="s">
        <v>1788</v>
      </c>
      <c r="S2694" s="225"/>
      <c r="T2694" s="63"/>
      <c r="U2694" s="349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54"/>
        <v>1091.0999999999894</v>
      </c>
      <c r="O2695" t="s">
        <v>320</v>
      </c>
      <c r="S2695" s="225"/>
      <c r="T2695" s="63"/>
      <c r="U2695" s="349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280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54"/>
        <v>1047.9000000000028</v>
      </c>
      <c r="O2696" t="s">
        <v>302</v>
      </c>
      <c r="S2696" s="278"/>
      <c r="T2696" s="63"/>
      <c r="U2696" s="349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54"/>
        <v>1000.15</v>
      </c>
      <c r="O2697" t="s">
        <v>306</v>
      </c>
      <c r="S2697" s="278"/>
      <c r="T2697" s="63"/>
      <c r="U2697" s="349"/>
      <c r="V2697" s="63"/>
      <c r="W2697" s="63"/>
    </row>
    <row r="2698" spans="1:23" ht="15">
      <c r="A2698" s="28" t="s">
        <v>14</v>
      </c>
      <c r="B2698" s="63" t="s">
        <v>756</v>
      </c>
      <c r="E2698" s="9" t="s">
        <v>280</v>
      </c>
      <c r="F2698" s="9" t="s">
        <v>280</v>
      </c>
      <c r="G2698" s="9" t="s">
        <v>280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54"/>
        <v>971.19999999999891</v>
      </c>
      <c r="O2698" t="s">
        <v>871</v>
      </c>
      <c r="S2698" s="278"/>
      <c r="T2698" s="63"/>
      <c r="U2698" s="349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281</v>
      </c>
      <c r="M2699" s="67">
        <f t="shared" si="54"/>
        <v>969.45000000000732</v>
      </c>
      <c r="O2699" t="s">
        <v>375</v>
      </c>
      <c r="S2699" s="225"/>
      <c r="T2699" s="63"/>
      <c r="U2699" s="350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280</v>
      </c>
      <c r="K2700" s="9" t="s">
        <v>280</v>
      </c>
      <c r="L2700" s="69"/>
      <c r="M2700" s="67">
        <f t="shared" si="54"/>
        <v>969.30000000000086</v>
      </c>
      <c r="O2700" t="s">
        <v>361</v>
      </c>
      <c r="R2700" t="s">
        <v>1787</v>
      </c>
      <c r="S2700" s="63"/>
      <c r="T2700" s="63"/>
      <c r="U2700" s="349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54"/>
        <v>899.30000000000291</v>
      </c>
      <c r="O2701" t="s">
        <v>299</v>
      </c>
      <c r="S2701" s="278"/>
      <c r="T2701" s="63"/>
      <c r="U2701" s="349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54"/>
        <v>873.35000000000878</v>
      </c>
      <c r="O2702" t="s">
        <v>346</v>
      </c>
      <c r="S2702" s="63"/>
      <c r="T2702" s="63"/>
      <c r="U2702" s="349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54"/>
        <v>855.699999999998</v>
      </c>
      <c r="O2703" t="s">
        <v>341</v>
      </c>
      <c r="S2703" s="278"/>
      <c r="T2703" s="63"/>
      <c r="U2703" s="350"/>
      <c r="V2703" s="63"/>
      <c r="W2703" s="63"/>
    </row>
    <row r="2704" spans="1:23" ht="15">
      <c r="A2704" s="28" t="s">
        <v>26</v>
      </c>
      <c r="B2704" s="63" t="s">
        <v>789</v>
      </c>
      <c r="E2704" s="9" t="s">
        <v>280</v>
      </c>
      <c r="F2704" s="9" t="s">
        <v>280</v>
      </c>
      <c r="G2704" s="9" t="s">
        <v>280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54"/>
        <v>838.100000000004</v>
      </c>
      <c r="O2704" t="s">
        <v>2688</v>
      </c>
      <c r="S2704" s="63"/>
      <c r="T2704" s="63"/>
      <c r="U2704" s="349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280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54"/>
        <v>812.35</v>
      </c>
      <c r="O2705" t="s">
        <v>289</v>
      </c>
      <c r="S2705" s="278"/>
      <c r="T2705" s="63"/>
      <c r="U2705" s="350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280</v>
      </c>
      <c r="M2706" s="67">
        <f t="shared" si="54"/>
        <v>806.49999999999693</v>
      </c>
      <c r="O2706" t="s">
        <v>303</v>
      </c>
      <c r="R2706" t="s">
        <v>1788</v>
      </c>
      <c r="S2706" s="63"/>
      <c r="T2706" s="63"/>
      <c r="U2706" s="349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281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54"/>
        <v>765.20000000000323</v>
      </c>
      <c r="S2707" s="278"/>
      <c r="T2707" s="63"/>
      <c r="U2707" s="349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280</v>
      </c>
      <c r="F2708" s="9" t="s">
        <v>280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54"/>
        <v>733.09999999999968</v>
      </c>
      <c r="O2708" t="s">
        <v>284</v>
      </c>
      <c r="S2708" s="278"/>
      <c r="T2708" s="63"/>
      <c r="U2708" s="349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281</v>
      </c>
      <c r="I2709" s="9">
        <v>0</v>
      </c>
      <c r="J2709" s="67">
        <v>77.999999999996362</v>
      </c>
      <c r="K2709" s="9">
        <v>230.70000000000073</v>
      </c>
      <c r="M2709" s="67">
        <f t="shared" si="54"/>
        <v>726.89999999999714</v>
      </c>
      <c r="O2709" t="s">
        <v>299</v>
      </c>
      <c r="S2709" s="278"/>
      <c r="T2709" s="63"/>
      <c r="U2709" s="350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54"/>
        <v>722.09999999999559</v>
      </c>
      <c r="O2710" t="s">
        <v>294</v>
      </c>
      <c r="S2710" s="225"/>
      <c r="T2710" s="63"/>
      <c r="U2710" s="349"/>
      <c r="V2710" s="63"/>
      <c r="W2710" s="63"/>
    </row>
    <row r="2711" spans="1:23" ht="15">
      <c r="A2711" s="28" t="s">
        <v>145</v>
      </c>
      <c r="B2711" s="63" t="s">
        <v>747</v>
      </c>
      <c r="E2711" s="9" t="s">
        <v>280</v>
      </c>
      <c r="F2711" s="9" t="s">
        <v>280</v>
      </c>
      <c r="G2711" s="9" t="s">
        <v>280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54"/>
        <v>720.10000000000764</v>
      </c>
      <c r="O2711" t="s">
        <v>302</v>
      </c>
      <c r="S2711" s="63"/>
      <c r="T2711" s="63"/>
      <c r="U2711" s="350"/>
      <c r="V2711" s="63"/>
      <c r="W2711" s="63"/>
    </row>
    <row r="2712" spans="1:23" ht="15">
      <c r="A2712" s="28" t="s">
        <v>146</v>
      </c>
      <c r="B2712" s="28" t="s">
        <v>734</v>
      </c>
      <c r="E2712" s="9" t="s">
        <v>280</v>
      </c>
      <c r="F2712" s="9" t="s">
        <v>280</v>
      </c>
      <c r="G2712" s="9" t="s">
        <v>280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54"/>
        <v>712.99999999998727</v>
      </c>
      <c r="S2712" s="278"/>
      <c r="T2712" s="63"/>
      <c r="U2712" s="349"/>
      <c r="V2712" s="63"/>
      <c r="W2712" s="63"/>
    </row>
    <row r="2713" spans="1:23" ht="15">
      <c r="A2713" s="28" t="s">
        <v>147</v>
      </c>
      <c r="B2713" s="63" t="s">
        <v>749</v>
      </c>
      <c r="E2713" s="9" t="s">
        <v>280</v>
      </c>
      <c r="F2713" s="9" t="s">
        <v>280</v>
      </c>
      <c r="G2713" s="9" t="s">
        <v>280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54"/>
        <v>703.300000000002</v>
      </c>
      <c r="O2713" t="s">
        <v>285</v>
      </c>
      <c r="S2713" s="63"/>
      <c r="T2713" s="63"/>
      <c r="U2713" s="349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280</v>
      </c>
      <c r="K2714" s="9" t="s">
        <v>280</v>
      </c>
      <c r="L2714" s="69"/>
      <c r="M2714" s="67">
        <f t="shared" si="54"/>
        <v>675.99999999999818</v>
      </c>
      <c r="O2714" t="s">
        <v>287</v>
      </c>
      <c r="S2714" s="278"/>
      <c r="T2714" s="63"/>
      <c r="U2714" s="349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280</v>
      </c>
      <c r="F2715" s="9" t="s">
        <v>280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54"/>
        <v>656.6999999999905</v>
      </c>
      <c r="S2715" s="63"/>
      <c r="T2715" s="63"/>
      <c r="U2715" s="349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280</v>
      </c>
      <c r="F2716" s="9">
        <v>127.5</v>
      </c>
      <c r="G2716" s="9">
        <v>144</v>
      </c>
      <c r="H2716" s="64" t="s">
        <v>281</v>
      </c>
      <c r="I2716" s="9">
        <v>0</v>
      </c>
      <c r="J2716" s="67">
        <v>190</v>
      </c>
      <c r="K2716" s="9">
        <v>180.00000000000182</v>
      </c>
      <c r="M2716" s="67">
        <f t="shared" si="54"/>
        <v>641.50000000000182</v>
      </c>
      <c r="S2716" s="278"/>
      <c r="T2716" s="63"/>
      <c r="U2716" s="349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280</v>
      </c>
      <c r="F2717" s="9" t="s">
        <v>280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54"/>
        <v>629.99999999999966</v>
      </c>
      <c r="O2717" t="s">
        <v>294</v>
      </c>
      <c r="S2717" s="278"/>
      <c r="T2717" s="63"/>
      <c r="U2717" s="349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281</v>
      </c>
      <c r="F2718" s="9">
        <v>191.25</v>
      </c>
      <c r="G2718" s="64" t="s">
        <v>281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54"/>
        <v>618.94999999999618</v>
      </c>
      <c r="S2718" s="278"/>
      <c r="T2718" s="63"/>
      <c r="U2718" s="349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54"/>
        <v>550.69999999999413</v>
      </c>
      <c r="S2719" s="63"/>
      <c r="T2719" s="63"/>
      <c r="U2719" s="349"/>
      <c r="V2719" s="63"/>
      <c r="W2719" s="63"/>
    </row>
    <row r="2720" spans="1:23" ht="15.75" customHeight="1">
      <c r="A2720" s="28" t="s">
        <v>276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280</v>
      </c>
      <c r="I2720" s="9">
        <v>0</v>
      </c>
      <c r="J2720" s="67">
        <v>159.30000000000291</v>
      </c>
      <c r="K2720" s="9" t="s">
        <v>280</v>
      </c>
      <c r="M2720" s="67">
        <f t="shared" si="54"/>
        <v>546.90000000000282</v>
      </c>
      <c r="O2720" t="s">
        <v>286</v>
      </c>
      <c r="S2720" s="63"/>
      <c r="T2720" s="63"/>
      <c r="U2720" s="349"/>
      <c r="V2720" s="63"/>
      <c r="W2720" s="63"/>
    </row>
    <row r="2721" spans="1:23" ht="15.75" customHeight="1">
      <c r="A2721" s="28" t="s">
        <v>277</v>
      </c>
      <c r="B2721" s="63" t="s">
        <v>162</v>
      </c>
      <c r="E2721" s="9" t="s">
        <v>280</v>
      </c>
      <c r="F2721" s="9" t="s">
        <v>280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54"/>
        <v>541.10000000000218</v>
      </c>
      <c r="O2721" t="s">
        <v>294</v>
      </c>
      <c r="S2721" s="225"/>
      <c r="T2721" s="63"/>
      <c r="U2721" s="349"/>
      <c r="V2721" s="63"/>
      <c r="W2721" s="63"/>
    </row>
    <row r="2722" spans="1:23" ht="15.75" customHeight="1">
      <c r="A2722" s="28" t="s">
        <v>278</v>
      </c>
      <c r="B2722" s="278" t="s">
        <v>2018</v>
      </c>
      <c r="C2722" s="3"/>
      <c r="D2722" s="3"/>
      <c r="E2722" s="9" t="s">
        <v>280</v>
      </c>
      <c r="F2722" s="9" t="s">
        <v>280</v>
      </c>
      <c r="G2722" s="9" t="s">
        <v>280</v>
      </c>
      <c r="H2722" s="9" t="s">
        <v>280</v>
      </c>
      <c r="I2722" s="9">
        <v>0</v>
      </c>
      <c r="J2722" s="67">
        <v>253.5</v>
      </c>
      <c r="K2722" s="217">
        <v>285.99999999999909</v>
      </c>
      <c r="M2722" s="67">
        <f t="shared" ref="M2722:M2753" si="55">SUM(E2722:K2722)</f>
        <v>539.49999999999909</v>
      </c>
      <c r="O2722" t="s">
        <v>290</v>
      </c>
      <c r="S2722" s="63"/>
      <c r="T2722" s="63"/>
      <c r="U2722" s="349"/>
      <c r="V2722" s="63"/>
      <c r="W2722" s="63"/>
    </row>
    <row r="2723" spans="1:23" ht="15.75" customHeight="1">
      <c r="A2723" s="28" t="s">
        <v>279</v>
      </c>
      <c r="B2723" s="278" t="s">
        <v>2023</v>
      </c>
      <c r="C2723" s="3"/>
      <c r="D2723" s="3"/>
      <c r="E2723" s="9" t="s">
        <v>280</v>
      </c>
      <c r="F2723" s="9" t="s">
        <v>280</v>
      </c>
      <c r="G2723" s="9" t="s">
        <v>280</v>
      </c>
      <c r="H2723" s="9" t="s">
        <v>280</v>
      </c>
      <c r="I2723" s="9">
        <v>0</v>
      </c>
      <c r="J2723" s="96">
        <v>325.20000000000437</v>
      </c>
      <c r="K2723" s="9">
        <v>188.40000000000146</v>
      </c>
      <c r="M2723" s="67">
        <f t="shared" si="55"/>
        <v>513.60000000000582</v>
      </c>
      <c r="O2723" t="s">
        <v>285</v>
      </c>
      <c r="S2723" s="278"/>
      <c r="T2723" s="63"/>
      <c r="U2723" s="349"/>
      <c r="V2723" s="63"/>
      <c r="W2723" s="63"/>
    </row>
    <row r="2724" spans="1:23" ht="15.75" customHeight="1">
      <c r="A2724" s="28" t="s">
        <v>736</v>
      </c>
      <c r="B2724" s="63" t="s">
        <v>764</v>
      </c>
      <c r="E2724" s="9" t="s">
        <v>280</v>
      </c>
      <c r="F2724" s="9" t="s">
        <v>280</v>
      </c>
      <c r="G2724" s="9" t="s">
        <v>280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55"/>
        <v>511.59999999999491</v>
      </c>
      <c r="S2724" s="63"/>
      <c r="T2724" s="63"/>
      <c r="U2724" s="349"/>
      <c r="V2724" s="63"/>
      <c r="W2724" s="63"/>
    </row>
    <row r="2725" spans="1:23" ht="15.75" customHeight="1">
      <c r="A2725" s="28" t="s">
        <v>737</v>
      </c>
      <c r="B2725" s="63" t="s">
        <v>19</v>
      </c>
      <c r="E2725" s="64" t="s">
        <v>281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281</v>
      </c>
      <c r="K2725" s="9" t="s">
        <v>280</v>
      </c>
      <c r="M2725" s="67">
        <f t="shared" si="55"/>
        <v>492.29999999999819</v>
      </c>
      <c r="S2725" s="28"/>
      <c r="T2725" s="63"/>
      <c r="U2725" s="350"/>
      <c r="V2725" s="63"/>
      <c r="W2725" s="63"/>
    </row>
    <row r="2726" spans="1:23" ht="15.75" customHeight="1">
      <c r="A2726" s="28" t="s">
        <v>738</v>
      </c>
      <c r="B2726" s="229" t="s">
        <v>1657</v>
      </c>
      <c r="C2726" s="3"/>
      <c r="D2726" s="3"/>
      <c r="E2726" s="9" t="s">
        <v>280</v>
      </c>
      <c r="F2726" s="9" t="s">
        <v>280</v>
      </c>
      <c r="G2726" s="9" t="s">
        <v>280</v>
      </c>
      <c r="H2726" s="9" t="s">
        <v>280</v>
      </c>
      <c r="I2726" s="9">
        <v>0</v>
      </c>
      <c r="J2726" s="67">
        <v>250.5</v>
      </c>
      <c r="K2726" s="9">
        <v>238.00000000000182</v>
      </c>
      <c r="M2726" s="67">
        <f t="shared" si="55"/>
        <v>488.50000000000182</v>
      </c>
      <c r="S2726" s="63"/>
      <c r="T2726" s="63"/>
      <c r="U2726" s="349"/>
      <c r="V2726" s="63"/>
      <c r="W2726" s="63"/>
    </row>
    <row r="2727" spans="1:23" ht="15.75" customHeight="1">
      <c r="A2727" s="28" t="s">
        <v>740</v>
      </c>
      <c r="B2727" s="225" t="s">
        <v>1667</v>
      </c>
      <c r="C2727" s="3"/>
      <c r="D2727" s="3"/>
      <c r="E2727" s="9" t="s">
        <v>280</v>
      </c>
      <c r="F2727" s="9" t="s">
        <v>280</v>
      </c>
      <c r="G2727" s="9" t="s">
        <v>280</v>
      </c>
      <c r="H2727" s="9" t="s">
        <v>280</v>
      </c>
      <c r="I2727" s="9">
        <v>0</v>
      </c>
      <c r="J2727" s="67">
        <v>207.79999999999927</v>
      </c>
      <c r="K2727" s="9">
        <v>277.80000000000473</v>
      </c>
      <c r="M2727" s="67">
        <f t="shared" si="55"/>
        <v>485.600000000004</v>
      </c>
      <c r="S2727" s="278"/>
      <c r="T2727" s="63"/>
      <c r="U2727" s="350"/>
      <c r="V2727" s="63"/>
      <c r="W2727" s="63"/>
    </row>
    <row r="2728" spans="1:23" ht="15.75" customHeight="1">
      <c r="A2728" s="28" t="s">
        <v>746</v>
      </c>
      <c r="B2728" s="63" t="s">
        <v>763</v>
      </c>
      <c r="E2728" s="9" t="s">
        <v>280</v>
      </c>
      <c r="F2728" s="9" t="s">
        <v>280</v>
      </c>
      <c r="G2728" s="9" t="s">
        <v>280</v>
      </c>
      <c r="H2728" s="64" t="s">
        <v>281</v>
      </c>
      <c r="I2728" s="9">
        <v>0</v>
      </c>
      <c r="J2728" s="67">
        <v>217.99999999999272</v>
      </c>
      <c r="K2728" s="9">
        <v>240.50000000000182</v>
      </c>
      <c r="M2728" s="67">
        <f t="shared" si="55"/>
        <v>458.49999999999454</v>
      </c>
      <c r="S2728" s="278"/>
      <c r="T2728" s="63"/>
      <c r="U2728" s="350"/>
      <c r="V2728" s="63"/>
      <c r="W2728" s="63"/>
    </row>
    <row r="2729" spans="1:23" ht="15.75" customHeight="1">
      <c r="A2729" s="28" t="s">
        <v>748</v>
      </c>
      <c r="B2729" s="63" t="s">
        <v>791</v>
      </c>
      <c r="E2729" s="9" t="s">
        <v>280</v>
      </c>
      <c r="F2729" s="9" t="s">
        <v>280</v>
      </c>
      <c r="G2729" s="9" t="s">
        <v>280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55"/>
        <v>457.899999999996</v>
      </c>
      <c r="S2729" s="225"/>
      <c r="T2729" s="63"/>
      <c r="U2729" s="350"/>
      <c r="V2729" s="63"/>
      <c r="W2729" s="63"/>
    </row>
    <row r="2730" spans="1:23" ht="15.75" customHeight="1">
      <c r="A2730" s="28" t="s">
        <v>751</v>
      </c>
      <c r="B2730" s="229" t="s">
        <v>1649</v>
      </c>
      <c r="C2730" s="3"/>
      <c r="D2730" s="3"/>
      <c r="E2730" s="9" t="s">
        <v>280</v>
      </c>
      <c r="F2730" s="9" t="s">
        <v>280</v>
      </c>
      <c r="G2730" s="9" t="s">
        <v>280</v>
      </c>
      <c r="H2730" s="9" t="s">
        <v>280</v>
      </c>
      <c r="I2730" s="9">
        <v>0</v>
      </c>
      <c r="J2730" s="67">
        <v>282.10000000000582</v>
      </c>
      <c r="K2730" s="9">
        <v>157.19999999999891</v>
      </c>
      <c r="M2730" s="67">
        <f t="shared" si="55"/>
        <v>439.30000000000473</v>
      </c>
      <c r="S2730" s="63"/>
      <c r="T2730" s="63"/>
      <c r="U2730" s="350"/>
      <c r="V2730" s="63"/>
      <c r="W2730" s="63"/>
    </row>
    <row r="2731" spans="1:23" ht="15.75" customHeight="1">
      <c r="A2731" s="28" t="s">
        <v>752</v>
      </c>
      <c r="B2731" s="229" t="s">
        <v>1648</v>
      </c>
      <c r="C2731" s="3"/>
      <c r="D2731" s="3"/>
      <c r="E2731" s="9" t="s">
        <v>280</v>
      </c>
      <c r="F2731" s="9" t="s">
        <v>280</v>
      </c>
      <c r="G2731" s="9" t="s">
        <v>280</v>
      </c>
      <c r="H2731" s="9" t="s">
        <v>280</v>
      </c>
      <c r="I2731" s="9">
        <v>0</v>
      </c>
      <c r="J2731" s="67">
        <v>177.10000000000582</v>
      </c>
      <c r="K2731" s="9">
        <v>258</v>
      </c>
      <c r="M2731" s="67">
        <f t="shared" si="55"/>
        <v>435.10000000000582</v>
      </c>
      <c r="S2731" s="63"/>
      <c r="T2731" s="63"/>
      <c r="U2731" s="349"/>
      <c r="V2731" s="63"/>
      <c r="W2731" s="63"/>
    </row>
    <row r="2732" spans="1:23" ht="15.75" customHeight="1">
      <c r="A2732" s="28" t="s">
        <v>755</v>
      </c>
      <c r="B2732" s="229" t="s">
        <v>1661</v>
      </c>
      <c r="C2732" s="3"/>
      <c r="D2732" s="3"/>
      <c r="E2732" s="9" t="s">
        <v>280</v>
      </c>
      <c r="F2732" s="9" t="s">
        <v>280</v>
      </c>
      <c r="G2732" s="9" t="s">
        <v>280</v>
      </c>
      <c r="H2732" s="9" t="s">
        <v>280</v>
      </c>
      <c r="I2732" s="9">
        <v>0</v>
      </c>
      <c r="J2732" s="67">
        <v>186</v>
      </c>
      <c r="K2732" s="9">
        <v>245.29999999999927</v>
      </c>
      <c r="M2732" s="67">
        <f t="shared" si="55"/>
        <v>431.29999999999927</v>
      </c>
      <c r="S2732" s="278"/>
      <c r="T2732" s="63"/>
      <c r="U2732" s="349"/>
      <c r="V2732" s="63"/>
      <c r="W2732" s="63"/>
    </row>
    <row r="2733" spans="1:23" ht="15.75" customHeight="1">
      <c r="A2733" s="28" t="s">
        <v>757</v>
      </c>
      <c r="B2733" s="278" t="s">
        <v>2024</v>
      </c>
      <c r="C2733" s="3"/>
      <c r="D2733" s="3"/>
      <c r="E2733" s="9" t="s">
        <v>280</v>
      </c>
      <c r="F2733" s="9" t="s">
        <v>280</v>
      </c>
      <c r="G2733" s="9" t="s">
        <v>280</v>
      </c>
      <c r="H2733" s="9" t="s">
        <v>280</v>
      </c>
      <c r="I2733" s="9">
        <v>0</v>
      </c>
      <c r="J2733" s="67">
        <v>241</v>
      </c>
      <c r="K2733" s="9">
        <v>179.99999999999636</v>
      </c>
      <c r="M2733" s="67">
        <f t="shared" si="55"/>
        <v>420.99999999999636</v>
      </c>
      <c r="S2733" s="278"/>
      <c r="T2733" s="63"/>
      <c r="U2733" s="350"/>
      <c r="V2733" s="63"/>
      <c r="W2733" s="63"/>
    </row>
    <row r="2734" spans="1:23" ht="15.75" customHeight="1">
      <c r="A2734" s="28" t="s">
        <v>762</v>
      </c>
      <c r="B2734" s="278" t="s">
        <v>2040</v>
      </c>
      <c r="C2734" s="3"/>
      <c r="D2734" s="3"/>
      <c r="E2734" s="9" t="s">
        <v>280</v>
      </c>
      <c r="F2734" s="9" t="s">
        <v>280</v>
      </c>
      <c r="G2734" s="9" t="s">
        <v>280</v>
      </c>
      <c r="H2734" s="9" t="s">
        <v>280</v>
      </c>
      <c r="I2734" s="9">
        <v>0</v>
      </c>
      <c r="J2734" s="9" t="s">
        <v>280</v>
      </c>
      <c r="K2734" s="214">
        <v>416.10000000000036</v>
      </c>
      <c r="M2734" s="67">
        <f t="shared" si="55"/>
        <v>416.10000000000036</v>
      </c>
      <c r="O2734" t="s">
        <v>283</v>
      </c>
      <c r="R2734" s="21" t="s">
        <v>1788</v>
      </c>
      <c r="S2734" s="225"/>
      <c r="T2734" s="63"/>
      <c r="U2734" s="349"/>
      <c r="V2734" s="63"/>
      <c r="W2734" s="63"/>
    </row>
    <row r="2735" spans="1:23" ht="15.75" customHeight="1">
      <c r="A2735" s="28" t="s">
        <v>766</v>
      </c>
      <c r="B2735" s="63" t="s">
        <v>801</v>
      </c>
      <c r="E2735" s="9" t="s">
        <v>280</v>
      </c>
      <c r="F2735" s="9" t="s">
        <v>280</v>
      </c>
      <c r="G2735" s="9" t="s">
        <v>280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55"/>
        <v>411.89999999999782</v>
      </c>
      <c r="S2735" s="225"/>
      <c r="T2735" s="63"/>
      <c r="U2735" s="349"/>
      <c r="V2735" s="63"/>
      <c r="W2735" s="63"/>
    </row>
    <row r="2736" spans="1:23" ht="15.75" customHeight="1">
      <c r="A2736" s="28" t="s">
        <v>767</v>
      </c>
      <c r="B2736" s="63" t="s">
        <v>765</v>
      </c>
      <c r="E2736" s="9" t="s">
        <v>280</v>
      </c>
      <c r="F2736" s="9" t="s">
        <v>280</v>
      </c>
      <c r="G2736" s="9" t="s">
        <v>280</v>
      </c>
      <c r="H2736" s="64" t="s">
        <v>281</v>
      </c>
      <c r="I2736" s="9">
        <v>0</v>
      </c>
      <c r="J2736" s="96">
        <v>285.40000000000873</v>
      </c>
      <c r="K2736" s="9">
        <v>119.99999999999818</v>
      </c>
      <c r="M2736" s="67">
        <f t="shared" si="55"/>
        <v>405.40000000000691</v>
      </c>
      <c r="O2736" t="s">
        <v>295</v>
      </c>
      <c r="S2736" s="225"/>
      <c r="T2736" s="63"/>
      <c r="U2736" s="349"/>
      <c r="V2736" s="63"/>
      <c r="W2736" s="63"/>
    </row>
    <row r="2737" spans="1:23" ht="15">
      <c r="A2737" s="28" t="s">
        <v>768</v>
      </c>
      <c r="B2737" s="278" t="s">
        <v>2026</v>
      </c>
      <c r="C2737" s="3"/>
      <c r="D2737" s="3"/>
      <c r="E2737" s="9" t="s">
        <v>280</v>
      </c>
      <c r="F2737" s="9" t="s">
        <v>280</v>
      </c>
      <c r="G2737" s="9" t="s">
        <v>280</v>
      </c>
      <c r="H2737" s="9" t="s">
        <v>280</v>
      </c>
      <c r="I2737" s="9">
        <v>0</v>
      </c>
      <c r="J2737" s="96">
        <v>303.700000000008</v>
      </c>
      <c r="K2737" s="9">
        <v>91.200000000000728</v>
      </c>
      <c r="M2737" s="67">
        <f t="shared" si="55"/>
        <v>394.90000000000873</v>
      </c>
      <c r="O2737" t="s">
        <v>286</v>
      </c>
      <c r="S2737" s="278"/>
      <c r="T2737" s="63"/>
      <c r="U2737" s="350"/>
      <c r="V2737" s="63"/>
      <c r="W2737" s="63"/>
    </row>
    <row r="2738" spans="1:23" ht="15">
      <c r="A2738" s="28" t="s">
        <v>774</v>
      </c>
      <c r="B2738" s="229" t="s">
        <v>1652</v>
      </c>
      <c r="C2738" s="3"/>
      <c r="D2738" s="3"/>
      <c r="E2738" s="9" t="s">
        <v>280</v>
      </c>
      <c r="F2738" s="9" t="s">
        <v>280</v>
      </c>
      <c r="G2738" s="9" t="s">
        <v>280</v>
      </c>
      <c r="H2738" s="9" t="s">
        <v>280</v>
      </c>
      <c r="I2738" s="9">
        <v>0</v>
      </c>
      <c r="J2738" s="67">
        <v>141.49999999999636</v>
      </c>
      <c r="K2738" s="9">
        <v>244.30000000000837</v>
      </c>
      <c r="M2738" s="67">
        <f t="shared" si="55"/>
        <v>385.80000000000473</v>
      </c>
      <c r="S2738" s="63"/>
      <c r="T2738" s="63"/>
      <c r="U2738" s="349"/>
      <c r="V2738" s="63"/>
      <c r="W2738" s="63"/>
    </row>
    <row r="2739" spans="1:23" ht="15">
      <c r="A2739" s="28" t="s">
        <v>782</v>
      </c>
      <c r="B2739" s="229" t="s">
        <v>1660</v>
      </c>
      <c r="C2739" s="3"/>
      <c r="D2739" s="3"/>
      <c r="E2739" s="9" t="s">
        <v>280</v>
      </c>
      <c r="F2739" s="9" t="s">
        <v>280</v>
      </c>
      <c r="G2739" s="9" t="s">
        <v>280</v>
      </c>
      <c r="H2739" s="9" t="s">
        <v>280</v>
      </c>
      <c r="I2739" s="9">
        <v>0</v>
      </c>
      <c r="J2739" s="67">
        <v>143.99999999999272</v>
      </c>
      <c r="K2739" s="9">
        <v>238.70000000000073</v>
      </c>
      <c r="M2739" s="67">
        <f t="shared" si="55"/>
        <v>382.69999999999345</v>
      </c>
      <c r="S2739" s="278"/>
      <c r="T2739" s="63"/>
      <c r="U2739" s="349"/>
      <c r="V2739" s="63"/>
      <c r="W2739" s="63"/>
    </row>
    <row r="2740" spans="1:23" ht="15">
      <c r="A2740" s="28" t="s">
        <v>786</v>
      </c>
      <c r="B2740" s="63" t="s">
        <v>784</v>
      </c>
      <c r="E2740" s="9" t="s">
        <v>280</v>
      </c>
      <c r="F2740" s="9" t="s">
        <v>280</v>
      </c>
      <c r="G2740" s="9" t="s">
        <v>280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55"/>
        <v>370.59999999999491</v>
      </c>
      <c r="S2740" s="63"/>
      <c r="T2740" s="63"/>
      <c r="U2740" s="350"/>
      <c r="V2740" s="63"/>
      <c r="W2740" s="63"/>
    </row>
    <row r="2741" spans="1:23" ht="15">
      <c r="A2741" s="28" t="s">
        <v>787</v>
      </c>
      <c r="B2741" s="63" t="s">
        <v>745</v>
      </c>
      <c r="E2741" s="9" t="s">
        <v>280</v>
      </c>
      <c r="F2741" s="9" t="s">
        <v>280</v>
      </c>
      <c r="G2741" s="9" t="s">
        <v>280</v>
      </c>
      <c r="H2741" s="212">
        <v>359.5</v>
      </c>
      <c r="I2741" s="9">
        <v>0</v>
      </c>
      <c r="J2741" s="9" t="s">
        <v>280</v>
      </c>
      <c r="K2741" s="9" t="s">
        <v>280</v>
      </c>
      <c r="L2741" s="69"/>
      <c r="M2741" s="67">
        <f t="shared" si="55"/>
        <v>359.5</v>
      </c>
      <c r="O2741" t="s">
        <v>302</v>
      </c>
      <c r="S2741" s="63"/>
      <c r="T2741" s="63"/>
      <c r="U2741" s="349"/>
      <c r="V2741" s="63"/>
      <c r="W2741" s="63"/>
    </row>
    <row r="2742" spans="1:23" ht="15">
      <c r="A2742" s="28" t="s">
        <v>788</v>
      </c>
      <c r="B2742" s="229" t="s">
        <v>1659</v>
      </c>
      <c r="C2742" s="3"/>
      <c r="D2742" s="3"/>
      <c r="E2742" s="9" t="s">
        <v>280</v>
      </c>
      <c r="F2742" s="9" t="s">
        <v>280</v>
      </c>
      <c r="G2742" s="9" t="s">
        <v>280</v>
      </c>
      <c r="H2742" s="9" t="s">
        <v>280</v>
      </c>
      <c r="I2742" s="9">
        <v>0</v>
      </c>
      <c r="J2742" s="67">
        <v>140.79999999999563</v>
      </c>
      <c r="K2742" s="9">
        <v>192.00000000000182</v>
      </c>
      <c r="M2742" s="67">
        <f t="shared" si="55"/>
        <v>332.79999999999745</v>
      </c>
      <c r="S2742" s="63"/>
      <c r="T2742" s="63"/>
      <c r="U2742" s="349"/>
      <c r="V2742" s="63"/>
      <c r="W2742" s="63"/>
    </row>
    <row r="2743" spans="1:23" ht="15">
      <c r="A2743" s="28" t="s">
        <v>794</v>
      </c>
      <c r="B2743" s="63" t="s">
        <v>164</v>
      </c>
      <c r="E2743" s="9" t="s">
        <v>280</v>
      </c>
      <c r="F2743" s="9" t="s">
        <v>280</v>
      </c>
      <c r="G2743" s="217">
        <v>330.5</v>
      </c>
      <c r="H2743" s="9" t="s">
        <v>280</v>
      </c>
      <c r="I2743" s="9">
        <v>0</v>
      </c>
      <c r="J2743" s="9" t="s">
        <v>280</v>
      </c>
      <c r="K2743" s="9" t="s">
        <v>280</v>
      </c>
      <c r="L2743" s="69"/>
      <c r="M2743" s="67">
        <f t="shared" si="55"/>
        <v>330.5</v>
      </c>
      <c r="O2743" t="s">
        <v>285</v>
      </c>
      <c r="S2743" s="28"/>
      <c r="T2743" s="63"/>
      <c r="U2743" s="349"/>
      <c r="V2743" s="63"/>
      <c r="W2743" s="63"/>
    </row>
    <row r="2744" spans="1:23" ht="15">
      <c r="A2744" s="28" t="s">
        <v>795</v>
      </c>
      <c r="B2744" s="63" t="s">
        <v>739</v>
      </c>
      <c r="E2744" s="9" t="s">
        <v>280</v>
      </c>
      <c r="F2744" s="9" t="s">
        <v>280</v>
      </c>
      <c r="G2744" s="9" t="s">
        <v>280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55"/>
        <v>329.69999999999345</v>
      </c>
      <c r="S2744" s="63"/>
      <c r="T2744" s="63"/>
      <c r="U2744" s="349"/>
      <c r="V2744" s="63"/>
      <c r="W2744" s="63"/>
    </row>
    <row r="2745" spans="1:23" ht="15">
      <c r="A2745" s="28" t="s">
        <v>796</v>
      </c>
      <c r="B2745" s="278" t="s">
        <v>2067</v>
      </c>
      <c r="C2745" s="3"/>
      <c r="D2745" s="3"/>
      <c r="E2745" s="9" t="s">
        <v>280</v>
      </c>
      <c r="F2745" s="9" t="s">
        <v>280</v>
      </c>
      <c r="G2745" s="9" t="s">
        <v>280</v>
      </c>
      <c r="H2745" s="9" t="s">
        <v>280</v>
      </c>
      <c r="I2745" s="9">
        <v>0</v>
      </c>
      <c r="J2745" s="9" t="s">
        <v>280</v>
      </c>
      <c r="K2745" s="217">
        <v>328.99999999999818</v>
      </c>
      <c r="M2745" s="67">
        <f t="shared" si="55"/>
        <v>328.99999999999818</v>
      </c>
      <c r="O2745" t="s">
        <v>299</v>
      </c>
      <c r="S2745" s="225"/>
      <c r="T2745" s="63"/>
      <c r="U2745" s="349"/>
      <c r="V2745" s="63"/>
      <c r="W2745" s="63"/>
    </row>
    <row r="2746" spans="1:23" ht="15">
      <c r="A2746" s="28" t="s">
        <v>798</v>
      </c>
      <c r="B2746" s="278" t="s">
        <v>2021</v>
      </c>
      <c r="C2746" s="3"/>
      <c r="D2746" s="3"/>
      <c r="E2746" s="9" t="s">
        <v>280</v>
      </c>
      <c r="F2746" s="9" t="s">
        <v>280</v>
      </c>
      <c r="G2746" s="9" t="s">
        <v>280</v>
      </c>
      <c r="H2746" s="9" t="s">
        <v>280</v>
      </c>
      <c r="I2746" s="9">
        <v>0</v>
      </c>
      <c r="J2746" s="67">
        <v>119.5</v>
      </c>
      <c r="K2746" s="9">
        <v>208.19999999999709</v>
      </c>
      <c r="M2746" s="67">
        <f t="shared" si="55"/>
        <v>327.69999999999709</v>
      </c>
      <c r="S2746" s="63"/>
      <c r="T2746" s="63"/>
      <c r="U2746" s="349"/>
      <c r="V2746" s="63"/>
      <c r="W2746" s="63"/>
    </row>
    <row r="2747" spans="1:23" ht="15">
      <c r="A2747" s="28" t="s">
        <v>799</v>
      </c>
      <c r="B2747" s="278" t="s">
        <v>2039</v>
      </c>
      <c r="C2747" s="3"/>
      <c r="D2747" s="3"/>
      <c r="E2747" s="9" t="s">
        <v>280</v>
      </c>
      <c r="F2747" s="9" t="s">
        <v>280</v>
      </c>
      <c r="G2747" s="9" t="s">
        <v>280</v>
      </c>
      <c r="H2747" s="9" t="s">
        <v>280</v>
      </c>
      <c r="I2747" s="9">
        <v>0</v>
      </c>
      <c r="J2747" s="9" t="s">
        <v>280</v>
      </c>
      <c r="K2747" s="217">
        <v>316.99999999999636</v>
      </c>
      <c r="M2747" s="67">
        <f t="shared" si="55"/>
        <v>316.99999999999636</v>
      </c>
      <c r="O2747" t="s">
        <v>294</v>
      </c>
      <c r="S2747" s="278"/>
      <c r="T2747" s="63"/>
      <c r="U2747" s="350"/>
      <c r="V2747" s="63"/>
      <c r="W2747" s="63"/>
    </row>
    <row r="2748" spans="1:23" ht="15">
      <c r="A2748" s="28" t="s">
        <v>800</v>
      </c>
      <c r="B2748" s="63" t="s">
        <v>780</v>
      </c>
      <c r="E2748" s="9" t="s">
        <v>280</v>
      </c>
      <c r="F2748" s="9" t="s">
        <v>280</v>
      </c>
      <c r="G2748" s="9" t="s">
        <v>280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55"/>
        <v>311.19999999999891</v>
      </c>
      <c r="S2748" s="63"/>
      <c r="T2748" s="63"/>
      <c r="U2748" s="349"/>
      <c r="V2748" s="63"/>
      <c r="W2748" s="63"/>
    </row>
    <row r="2749" spans="1:23" ht="15">
      <c r="A2749" s="28" t="s">
        <v>803</v>
      </c>
      <c r="B2749" s="278" t="s">
        <v>2065</v>
      </c>
      <c r="C2749" s="3"/>
      <c r="D2749" s="3"/>
      <c r="E2749" s="9" t="s">
        <v>280</v>
      </c>
      <c r="F2749" s="9" t="s">
        <v>280</v>
      </c>
      <c r="G2749" s="9" t="s">
        <v>280</v>
      </c>
      <c r="H2749" s="9" t="s">
        <v>280</v>
      </c>
      <c r="I2749" s="9">
        <v>0</v>
      </c>
      <c r="J2749" s="9" t="s">
        <v>280</v>
      </c>
      <c r="K2749" s="217">
        <v>307.50000000000091</v>
      </c>
      <c r="M2749" s="67">
        <f t="shared" si="55"/>
        <v>307.50000000000091</v>
      </c>
      <c r="O2749" t="s">
        <v>289</v>
      </c>
      <c r="S2749" s="63"/>
      <c r="T2749" s="63"/>
      <c r="U2749" s="350"/>
      <c r="V2749" s="63"/>
      <c r="W2749" s="63"/>
    </row>
    <row r="2750" spans="1:23" ht="15">
      <c r="A2750" s="28" t="s">
        <v>899</v>
      </c>
      <c r="B2750" s="63" t="s">
        <v>178</v>
      </c>
      <c r="E2750" s="9">
        <v>2.6</v>
      </c>
      <c r="F2750" s="217">
        <v>285.89999999999998</v>
      </c>
      <c r="G2750" s="9" t="s">
        <v>280</v>
      </c>
      <c r="H2750" s="9" t="s">
        <v>280</v>
      </c>
      <c r="I2750" s="9">
        <v>0</v>
      </c>
      <c r="J2750" s="9" t="s">
        <v>280</v>
      </c>
      <c r="K2750" s="9" t="s">
        <v>280</v>
      </c>
      <c r="L2750" s="69"/>
      <c r="M2750" s="67">
        <f t="shared" si="55"/>
        <v>288.5</v>
      </c>
      <c r="O2750" t="s">
        <v>290</v>
      </c>
      <c r="S2750" s="278"/>
      <c r="T2750" s="63"/>
      <c r="U2750" s="350"/>
      <c r="V2750" s="63"/>
      <c r="W2750" s="63"/>
    </row>
    <row r="2751" spans="1:23" ht="15">
      <c r="A2751" s="28" t="s">
        <v>900</v>
      </c>
      <c r="B2751" s="229" t="s">
        <v>1658</v>
      </c>
      <c r="C2751" s="3"/>
      <c r="D2751" s="3"/>
      <c r="E2751" s="9" t="s">
        <v>280</v>
      </c>
      <c r="F2751" s="9" t="s">
        <v>280</v>
      </c>
      <c r="G2751" s="9" t="s">
        <v>280</v>
      </c>
      <c r="H2751" s="9" t="s">
        <v>280</v>
      </c>
      <c r="I2751" s="9">
        <v>0</v>
      </c>
      <c r="J2751" s="67">
        <v>78.000000000007276</v>
      </c>
      <c r="K2751" s="9">
        <v>206.99999999999818</v>
      </c>
      <c r="M2751" s="67">
        <f t="shared" si="55"/>
        <v>285.00000000000546</v>
      </c>
      <c r="S2751" s="278"/>
      <c r="T2751" s="63"/>
      <c r="U2751" s="349"/>
      <c r="V2751" s="63"/>
      <c r="W2751" s="63"/>
    </row>
    <row r="2752" spans="1:23" ht="15">
      <c r="A2752" s="28" t="s">
        <v>901</v>
      </c>
      <c r="B2752" s="278" t="s">
        <v>2022</v>
      </c>
      <c r="C2752" s="3"/>
      <c r="D2752" s="3"/>
      <c r="E2752" s="9" t="s">
        <v>280</v>
      </c>
      <c r="F2752" s="9" t="s">
        <v>280</v>
      </c>
      <c r="G2752" s="9" t="s">
        <v>280</v>
      </c>
      <c r="H2752" s="9" t="s">
        <v>280</v>
      </c>
      <c r="I2752" s="9">
        <v>0</v>
      </c>
      <c r="J2752" s="67">
        <v>156.50000000000364</v>
      </c>
      <c r="K2752" s="9">
        <v>122.99999999999818</v>
      </c>
      <c r="M2752" s="67">
        <f t="shared" si="55"/>
        <v>279.50000000000182</v>
      </c>
      <c r="S2752" s="63"/>
      <c r="T2752" s="63"/>
      <c r="U2752" s="350"/>
      <c r="V2752" s="63"/>
      <c r="W2752" s="63"/>
    </row>
    <row r="2753" spans="1:23" ht="15">
      <c r="A2753" s="28" t="s">
        <v>902</v>
      </c>
      <c r="B2753" s="28" t="s">
        <v>735</v>
      </c>
      <c r="E2753" s="9" t="s">
        <v>280</v>
      </c>
      <c r="F2753" s="9" t="s">
        <v>280</v>
      </c>
      <c r="G2753" s="9" t="s">
        <v>280</v>
      </c>
      <c r="H2753" s="9">
        <v>64.800000000004729</v>
      </c>
      <c r="I2753" s="9">
        <v>0</v>
      </c>
      <c r="J2753" s="64" t="s">
        <v>281</v>
      </c>
      <c r="K2753" s="9">
        <v>210.00000000000182</v>
      </c>
      <c r="M2753" s="67">
        <f t="shared" si="55"/>
        <v>274.80000000000655</v>
      </c>
      <c r="S2753" s="278"/>
      <c r="T2753" s="63"/>
      <c r="U2753" s="350"/>
      <c r="V2753" s="63"/>
      <c r="W2753" s="63"/>
    </row>
    <row r="2754" spans="1:23" ht="15">
      <c r="A2754" s="28" t="s">
        <v>903</v>
      </c>
      <c r="B2754" s="63" t="s">
        <v>775</v>
      </c>
      <c r="E2754" s="9" t="s">
        <v>280</v>
      </c>
      <c r="F2754" s="9" t="s">
        <v>280</v>
      </c>
      <c r="G2754" s="9" t="s">
        <v>280</v>
      </c>
      <c r="H2754" s="217">
        <v>246.80000000000109</v>
      </c>
      <c r="I2754" s="9">
        <v>0</v>
      </c>
      <c r="J2754" s="9" t="s">
        <v>280</v>
      </c>
      <c r="K2754" s="9" t="s">
        <v>280</v>
      </c>
      <c r="L2754" s="69"/>
      <c r="M2754" s="67">
        <f t="shared" ref="M2754:M2790" si="56">SUM(E2754:K2754)</f>
        <v>246.80000000000109</v>
      </c>
      <c r="O2754" t="s">
        <v>290</v>
      </c>
      <c r="S2754" s="278"/>
      <c r="T2754" s="63"/>
      <c r="U2754" s="349"/>
      <c r="V2754" s="63"/>
      <c r="W2754" s="63"/>
    </row>
    <row r="2755" spans="1:23" ht="15">
      <c r="A2755" s="28" t="s">
        <v>904</v>
      </c>
      <c r="B2755" s="63" t="s">
        <v>754</v>
      </c>
      <c r="E2755" s="9" t="s">
        <v>280</v>
      </c>
      <c r="F2755" s="9" t="s">
        <v>280</v>
      </c>
      <c r="G2755" s="9" t="s">
        <v>280</v>
      </c>
      <c r="H2755" s="64" t="s">
        <v>281</v>
      </c>
      <c r="I2755" s="9">
        <v>0</v>
      </c>
      <c r="J2755" s="67">
        <v>207.99999999999636</v>
      </c>
      <c r="K2755" s="9">
        <v>36</v>
      </c>
      <c r="M2755" s="67">
        <f t="shared" si="56"/>
        <v>243.99999999999636</v>
      </c>
      <c r="S2755" s="278"/>
      <c r="T2755" s="63"/>
      <c r="U2755" s="349"/>
      <c r="V2755" s="63"/>
      <c r="W2755" s="63"/>
    </row>
    <row r="2756" spans="1:23" ht="15">
      <c r="A2756" s="28" t="s">
        <v>905</v>
      </c>
      <c r="B2756" s="229" t="s">
        <v>1666</v>
      </c>
      <c r="C2756" s="3"/>
      <c r="D2756" s="3"/>
      <c r="E2756" s="9" t="s">
        <v>280</v>
      </c>
      <c r="F2756" s="9" t="s">
        <v>280</v>
      </c>
      <c r="G2756" s="9" t="s">
        <v>280</v>
      </c>
      <c r="H2756" s="9" t="s">
        <v>280</v>
      </c>
      <c r="I2756" s="9">
        <v>0</v>
      </c>
      <c r="J2756" s="67">
        <v>69.199999999993452</v>
      </c>
      <c r="K2756" s="9">
        <v>172.89999999999782</v>
      </c>
      <c r="M2756" s="67">
        <f t="shared" si="56"/>
        <v>242.09999999999127</v>
      </c>
      <c r="S2756" s="63"/>
      <c r="T2756" s="63"/>
      <c r="U2756" s="349"/>
      <c r="V2756" s="63"/>
      <c r="W2756" s="63"/>
    </row>
    <row r="2757" spans="1:23" ht="15">
      <c r="A2757" s="28" t="s">
        <v>906</v>
      </c>
      <c r="B2757" s="229" t="s">
        <v>1650</v>
      </c>
      <c r="C2757" s="3"/>
      <c r="D2757" s="3"/>
      <c r="E2757" s="9" t="s">
        <v>280</v>
      </c>
      <c r="F2757" s="9" t="s">
        <v>280</v>
      </c>
      <c r="G2757" s="9" t="s">
        <v>280</v>
      </c>
      <c r="H2757" s="9" t="s">
        <v>280</v>
      </c>
      <c r="I2757" s="9">
        <v>0</v>
      </c>
      <c r="J2757" s="67">
        <v>241.50000000000364</v>
      </c>
      <c r="K2757" s="9" t="s">
        <v>280</v>
      </c>
      <c r="M2757" s="67">
        <f t="shared" si="56"/>
        <v>241.50000000000364</v>
      </c>
      <c r="S2757" s="63"/>
      <c r="T2757" s="63"/>
      <c r="U2757" s="349"/>
      <c r="V2757" s="63"/>
      <c r="W2757" s="63"/>
    </row>
    <row r="2758" spans="1:23" ht="15">
      <c r="A2758" s="28" t="s">
        <v>907</v>
      </c>
      <c r="B2758" s="278" t="s">
        <v>2172</v>
      </c>
      <c r="C2758" s="3"/>
      <c r="D2758" s="3"/>
      <c r="E2758" s="9" t="s">
        <v>280</v>
      </c>
      <c r="F2758" s="9" t="s">
        <v>280</v>
      </c>
      <c r="G2758" s="9" t="s">
        <v>280</v>
      </c>
      <c r="H2758" s="9" t="s">
        <v>280</v>
      </c>
      <c r="I2758" s="9">
        <v>0</v>
      </c>
      <c r="J2758" s="9" t="s">
        <v>280</v>
      </c>
      <c r="K2758" s="9">
        <v>222</v>
      </c>
      <c r="M2758" s="67">
        <f t="shared" si="56"/>
        <v>222</v>
      </c>
      <c r="S2758" s="63"/>
      <c r="T2758" s="63"/>
      <c r="U2758" s="350"/>
      <c r="V2758" s="63"/>
      <c r="W2758" s="63"/>
    </row>
    <row r="2759" spans="1:23" ht="15">
      <c r="A2759" s="28" t="s">
        <v>908</v>
      </c>
      <c r="B2759" s="63" t="s">
        <v>758</v>
      </c>
      <c r="E2759" s="9" t="s">
        <v>280</v>
      </c>
      <c r="F2759" s="9" t="s">
        <v>280</v>
      </c>
      <c r="G2759" s="9" t="s">
        <v>280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56"/>
        <v>221.89999999999782</v>
      </c>
      <c r="S2759" s="278"/>
      <c r="T2759" s="63"/>
      <c r="U2759" s="349"/>
      <c r="V2759" s="63"/>
      <c r="W2759" s="63"/>
    </row>
    <row r="2760" spans="1:23" ht="15">
      <c r="A2760" s="28" t="s">
        <v>909</v>
      </c>
      <c r="B2760" s="63" t="s">
        <v>770</v>
      </c>
      <c r="E2760" s="9" t="s">
        <v>280</v>
      </c>
      <c r="F2760" s="9" t="s">
        <v>280</v>
      </c>
      <c r="G2760" s="9" t="s">
        <v>280</v>
      </c>
      <c r="H2760" s="9">
        <v>211.90000000000509</v>
      </c>
      <c r="I2760" s="9">
        <v>0</v>
      </c>
      <c r="J2760" s="9" t="s">
        <v>280</v>
      </c>
      <c r="K2760" s="9" t="s">
        <v>280</v>
      </c>
      <c r="L2760" s="69"/>
      <c r="M2760" s="67">
        <f t="shared" si="56"/>
        <v>211.90000000000509</v>
      </c>
      <c r="S2760" s="278"/>
      <c r="T2760" s="63"/>
      <c r="U2760" s="349"/>
      <c r="V2760" s="63"/>
      <c r="W2760" s="63"/>
    </row>
    <row r="2761" spans="1:23" ht="15">
      <c r="A2761" s="28" t="s">
        <v>910</v>
      </c>
      <c r="B2761" s="63" t="s">
        <v>797</v>
      </c>
      <c r="E2761" s="9" t="s">
        <v>280</v>
      </c>
      <c r="F2761" s="9" t="s">
        <v>280</v>
      </c>
      <c r="G2761" s="9" t="s">
        <v>280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56"/>
        <v>198.399999999996</v>
      </c>
      <c r="S2761" s="28"/>
      <c r="T2761" s="63"/>
      <c r="U2761" s="349"/>
      <c r="V2761" s="63"/>
      <c r="W2761" s="63"/>
    </row>
    <row r="2762" spans="1:23" ht="15">
      <c r="A2762" s="28" t="s">
        <v>911</v>
      </c>
      <c r="B2762" s="229" t="s">
        <v>1664</v>
      </c>
      <c r="C2762" s="3"/>
      <c r="D2762" s="3"/>
      <c r="E2762" s="9" t="s">
        <v>280</v>
      </c>
      <c r="F2762" s="9" t="s">
        <v>280</v>
      </c>
      <c r="G2762" s="9" t="s">
        <v>280</v>
      </c>
      <c r="H2762" s="9" t="s">
        <v>280</v>
      </c>
      <c r="I2762" s="9">
        <v>0</v>
      </c>
      <c r="J2762" s="67">
        <v>149.19999999999709</v>
      </c>
      <c r="K2762" s="9">
        <v>49.199999999998909</v>
      </c>
      <c r="M2762" s="67">
        <f t="shared" si="56"/>
        <v>198.399999999996</v>
      </c>
      <c r="S2762" s="225"/>
      <c r="T2762" s="63"/>
      <c r="U2762" s="349"/>
      <c r="V2762" s="63"/>
      <c r="W2762" s="63"/>
    </row>
    <row r="2763" spans="1:23" ht="15">
      <c r="A2763" s="28" t="s">
        <v>912</v>
      </c>
      <c r="B2763" s="63" t="s">
        <v>772</v>
      </c>
      <c r="E2763" s="9" t="s">
        <v>280</v>
      </c>
      <c r="F2763" s="9" t="s">
        <v>280</v>
      </c>
      <c r="G2763" s="9" t="s">
        <v>280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56"/>
        <v>186.50000000000819</v>
      </c>
      <c r="S2763" s="278"/>
      <c r="T2763" s="63"/>
      <c r="U2763" s="349"/>
      <c r="V2763" s="63"/>
      <c r="W2763" s="63"/>
    </row>
    <row r="2764" spans="1:23" ht="15">
      <c r="A2764" s="28" t="s">
        <v>913</v>
      </c>
      <c r="B2764" s="278" t="s">
        <v>2025</v>
      </c>
      <c r="C2764" s="3"/>
      <c r="D2764" s="3"/>
      <c r="E2764" s="9" t="s">
        <v>280</v>
      </c>
      <c r="F2764" s="9" t="s">
        <v>280</v>
      </c>
      <c r="G2764" s="9" t="s">
        <v>280</v>
      </c>
      <c r="H2764" s="9" t="s">
        <v>280</v>
      </c>
      <c r="I2764" s="9">
        <v>0</v>
      </c>
      <c r="J2764" s="64" t="s">
        <v>281</v>
      </c>
      <c r="K2764" s="9">
        <v>183.00000000000182</v>
      </c>
      <c r="M2764" s="67">
        <f t="shared" si="56"/>
        <v>183.00000000000182</v>
      </c>
      <c r="S2764" s="278"/>
      <c r="T2764" s="63"/>
      <c r="U2764" s="349"/>
      <c r="V2764" s="63"/>
      <c r="W2764" s="63"/>
    </row>
    <row r="2765" spans="1:23" ht="15">
      <c r="A2765" s="28" t="s">
        <v>914</v>
      </c>
      <c r="B2765" s="278" t="s">
        <v>2043</v>
      </c>
      <c r="C2765" s="3"/>
      <c r="D2765" s="3"/>
      <c r="E2765" s="9" t="s">
        <v>280</v>
      </c>
      <c r="F2765" s="9" t="s">
        <v>280</v>
      </c>
      <c r="G2765" s="9" t="s">
        <v>280</v>
      </c>
      <c r="H2765" s="9" t="s">
        <v>280</v>
      </c>
      <c r="I2765" s="9">
        <v>0</v>
      </c>
      <c r="J2765" s="9" t="s">
        <v>280</v>
      </c>
      <c r="K2765" s="9">
        <v>170.49999999999909</v>
      </c>
      <c r="M2765" s="67">
        <f t="shared" si="56"/>
        <v>170.49999999999909</v>
      </c>
      <c r="S2765" s="28"/>
      <c r="T2765" s="63"/>
      <c r="U2765" s="349"/>
      <c r="V2765" s="63"/>
      <c r="W2765" s="63"/>
    </row>
    <row r="2766" spans="1:23" ht="15">
      <c r="A2766" s="28" t="s">
        <v>915</v>
      </c>
      <c r="B2766" s="278" t="s">
        <v>2041</v>
      </c>
      <c r="C2766" s="3"/>
      <c r="D2766" s="3"/>
      <c r="E2766" s="9" t="s">
        <v>280</v>
      </c>
      <c r="F2766" s="9" t="s">
        <v>280</v>
      </c>
      <c r="G2766" s="9" t="s">
        <v>280</v>
      </c>
      <c r="H2766" s="9" t="s">
        <v>280</v>
      </c>
      <c r="I2766" s="9">
        <v>0</v>
      </c>
      <c r="J2766" s="9" t="s">
        <v>280</v>
      </c>
      <c r="K2766" s="9">
        <v>168.10000000000127</v>
      </c>
      <c r="M2766" s="67">
        <f t="shared" si="56"/>
        <v>168.10000000000127</v>
      </c>
      <c r="S2766" s="225"/>
      <c r="T2766" s="63"/>
      <c r="U2766" s="349"/>
      <c r="V2766" s="63"/>
      <c r="W2766" s="63"/>
    </row>
    <row r="2767" spans="1:23" ht="15">
      <c r="A2767" s="28" t="s">
        <v>916</v>
      </c>
      <c r="B2767" s="63" t="s">
        <v>158</v>
      </c>
      <c r="E2767" s="9" t="s">
        <v>280</v>
      </c>
      <c r="F2767" s="9" t="s">
        <v>280</v>
      </c>
      <c r="G2767" s="9">
        <v>5.5</v>
      </c>
      <c r="H2767" s="9">
        <v>151.30000000000109</v>
      </c>
      <c r="I2767" s="9">
        <v>0</v>
      </c>
      <c r="J2767" s="9" t="s">
        <v>280</v>
      </c>
      <c r="K2767" s="9" t="s">
        <v>280</v>
      </c>
      <c r="L2767" s="69"/>
      <c r="M2767" s="67">
        <f t="shared" si="56"/>
        <v>156.80000000000109</v>
      </c>
      <c r="S2767" s="63"/>
      <c r="T2767" s="63"/>
      <c r="U2767" s="349"/>
      <c r="V2767" s="63"/>
      <c r="W2767" s="63"/>
    </row>
    <row r="2768" spans="1:23" ht="15">
      <c r="A2768" s="28" t="s">
        <v>917</v>
      </c>
      <c r="B2768" s="229" t="s">
        <v>1662</v>
      </c>
      <c r="C2768" s="3"/>
      <c r="D2768" s="3"/>
      <c r="E2768" s="9" t="s">
        <v>280</v>
      </c>
      <c r="F2768" s="9" t="s">
        <v>280</v>
      </c>
      <c r="G2768" s="9" t="s">
        <v>280</v>
      </c>
      <c r="H2768" s="9" t="s">
        <v>280</v>
      </c>
      <c r="I2768" s="9">
        <v>0</v>
      </c>
      <c r="J2768" s="67">
        <v>122.3999999999869</v>
      </c>
      <c r="K2768" s="9">
        <v>33.000000000002728</v>
      </c>
      <c r="M2768" s="67">
        <f t="shared" si="56"/>
        <v>155.39999999998963</v>
      </c>
      <c r="S2768" s="63"/>
      <c r="T2768" s="63"/>
      <c r="U2768" s="349"/>
      <c r="V2768" s="63"/>
      <c r="W2768" s="63"/>
    </row>
    <row r="2769" spans="1:23" ht="15">
      <c r="A2769" s="28" t="s">
        <v>918</v>
      </c>
      <c r="B2769" s="63" t="s">
        <v>750</v>
      </c>
      <c r="E2769" s="9" t="s">
        <v>280</v>
      </c>
      <c r="F2769" s="9" t="s">
        <v>280</v>
      </c>
      <c r="G2769" s="9" t="s">
        <v>280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56"/>
        <v>146.60000000000764</v>
      </c>
      <c r="S2769" s="278"/>
      <c r="T2769" s="63"/>
      <c r="U2769" s="349"/>
      <c r="V2769" s="63"/>
      <c r="W2769" s="63"/>
    </row>
    <row r="2770" spans="1:23" ht="15">
      <c r="A2770" s="28" t="s">
        <v>919</v>
      </c>
      <c r="B2770" s="229" t="s">
        <v>1665</v>
      </c>
      <c r="C2770" s="3"/>
      <c r="D2770" s="3"/>
      <c r="E2770" s="9" t="s">
        <v>280</v>
      </c>
      <c r="F2770" s="9" t="s">
        <v>280</v>
      </c>
      <c r="G2770" s="9" t="s">
        <v>280</v>
      </c>
      <c r="H2770" s="9" t="s">
        <v>280</v>
      </c>
      <c r="I2770" s="9">
        <v>0</v>
      </c>
      <c r="J2770" s="67">
        <v>84.499999999989086</v>
      </c>
      <c r="K2770" s="9">
        <v>51.199999999993452</v>
      </c>
      <c r="M2770" s="67">
        <f t="shared" si="56"/>
        <v>135.69999999998254</v>
      </c>
      <c r="S2770" s="60"/>
      <c r="T2770" s="3"/>
    </row>
    <row r="2771" spans="1:23" ht="15">
      <c r="A2771" s="28" t="s">
        <v>920</v>
      </c>
      <c r="B2771" s="278" t="s">
        <v>2017</v>
      </c>
      <c r="C2771" s="3"/>
      <c r="D2771" s="3"/>
      <c r="E2771" s="9" t="s">
        <v>280</v>
      </c>
      <c r="F2771" s="9" t="s">
        <v>280</v>
      </c>
      <c r="G2771" s="9" t="s">
        <v>280</v>
      </c>
      <c r="H2771" s="9" t="s">
        <v>280</v>
      </c>
      <c r="I2771" s="9">
        <v>0</v>
      </c>
      <c r="J2771" s="67">
        <v>84.499999999992724</v>
      </c>
      <c r="K2771" s="9">
        <v>31.600000000000364</v>
      </c>
      <c r="M2771" s="67">
        <f t="shared" si="56"/>
        <v>116.09999999999309</v>
      </c>
    </row>
    <row r="2772" spans="1:23" ht="15">
      <c r="A2772" s="28" t="s">
        <v>921</v>
      </c>
      <c r="B2772" s="63" t="s">
        <v>779</v>
      </c>
      <c r="E2772" s="9" t="s">
        <v>280</v>
      </c>
      <c r="F2772" s="9" t="s">
        <v>280</v>
      </c>
      <c r="G2772" s="9" t="s">
        <v>280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56"/>
        <v>115.59999999999491</v>
      </c>
    </row>
    <row r="2773" spans="1:23" ht="15">
      <c r="A2773" s="28" t="s">
        <v>922</v>
      </c>
      <c r="B2773" s="278" t="s">
        <v>2038</v>
      </c>
      <c r="C2773" s="3"/>
      <c r="D2773" s="3"/>
      <c r="E2773" s="9" t="s">
        <v>280</v>
      </c>
      <c r="F2773" s="9" t="s">
        <v>280</v>
      </c>
      <c r="G2773" s="9" t="s">
        <v>280</v>
      </c>
      <c r="H2773" s="9" t="s">
        <v>280</v>
      </c>
      <c r="I2773" s="9">
        <v>0</v>
      </c>
      <c r="J2773" s="9" t="s">
        <v>280</v>
      </c>
      <c r="K2773" s="9">
        <v>115.49999999999818</v>
      </c>
      <c r="M2773" s="67">
        <f t="shared" si="56"/>
        <v>115.49999999999818</v>
      </c>
      <c r="S2773" s="3"/>
      <c r="T2773" s="3"/>
    </row>
    <row r="2774" spans="1:23" ht="15">
      <c r="A2774" s="28" t="s">
        <v>923</v>
      </c>
      <c r="B2774" s="63" t="s">
        <v>785</v>
      </c>
      <c r="E2774" s="9" t="s">
        <v>280</v>
      </c>
      <c r="F2774" s="9" t="s">
        <v>280</v>
      </c>
      <c r="G2774" s="9" t="s">
        <v>280</v>
      </c>
      <c r="H2774" s="9">
        <v>111.19999999999891</v>
      </c>
      <c r="I2774" s="9">
        <v>0</v>
      </c>
      <c r="J2774" s="9" t="s">
        <v>280</v>
      </c>
      <c r="K2774" s="9" t="s">
        <v>280</v>
      </c>
      <c r="L2774" s="69"/>
      <c r="M2774" s="67">
        <f t="shared" si="56"/>
        <v>111.19999999999891</v>
      </c>
      <c r="S2774" s="3"/>
      <c r="T2774" s="3"/>
    </row>
    <row r="2775" spans="1:23" ht="15">
      <c r="A2775" s="28" t="s">
        <v>924</v>
      </c>
      <c r="B2775" s="278" t="s">
        <v>2019</v>
      </c>
      <c r="C2775" s="3"/>
      <c r="D2775" s="3"/>
      <c r="E2775" s="9" t="s">
        <v>280</v>
      </c>
      <c r="F2775" s="9" t="s">
        <v>280</v>
      </c>
      <c r="G2775" s="9" t="s">
        <v>280</v>
      </c>
      <c r="H2775" s="9" t="s">
        <v>280</v>
      </c>
      <c r="I2775" s="9">
        <v>0</v>
      </c>
      <c r="J2775" s="67">
        <v>90.999999999996362</v>
      </c>
      <c r="K2775" s="9" t="s">
        <v>280</v>
      </c>
      <c r="M2775" s="67">
        <f t="shared" si="56"/>
        <v>90.999999999996362</v>
      </c>
      <c r="S2775" s="60"/>
      <c r="T2775" s="3"/>
    </row>
    <row r="2776" spans="1:23" ht="15">
      <c r="A2776" s="28" t="s">
        <v>925</v>
      </c>
      <c r="B2776" s="278" t="s">
        <v>2068</v>
      </c>
      <c r="C2776" s="3"/>
      <c r="D2776" s="3"/>
      <c r="E2776" s="9" t="s">
        <v>280</v>
      </c>
      <c r="F2776" s="9" t="s">
        <v>280</v>
      </c>
      <c r="G2776" s="9" t="s">
        <v>280</v>
      </c>
      <c r="H2776" s="9" t="s">
        <v>280</v>
      </c>
      <c r="I2776" s="9">
        <v>0</v>
      </c>
      <c r="J2776" s="9" t="s">
        <v>280</v>
      </c>
      <c r="K2776" s="9">
        <v>79.199999999997999</v>
      </c>
      <c r="M2776" s="67">
        <f t="shared" si="56"/>
        <v>79.199999999997999</v>
      </c>
    </row>
    <row r="2777" spans="1:23" ht="15">
      <c r="A2777" s="28" t="s">
        <v>926</v>
      </c>
      <c r="B2777" s="63" t="s">
        <v>179</v>
      </c>
      <c r="E2777" s="217">
        <v>60</v>
      </c>
      <c r="F2777" s="9" t="s">
        <v>280</v>
      </c>
      <c r="G2777" s="9" t="s">
        <v>280</v>
      </c>
      <c r="H2777" s="9" t="s">
        <v>280</v>
      </c>
      <c r="I2777" s="9">
        <v>0</v>
      </c>
      <c r="J2777" s="9" t="s">
        <v>280</v>
      </c>
      <c r="K2777" s="9" t="s">
        <v>280</v>
      </c>
      <c r="L2777" s="69"/>
      <c r="M2777" s="67">
        <f t="shared" si="56"/>
        <v>60</v>
      </c>
      <c r="O2777" t="s">
        <v>294</v>
      </c>
      <c r="S2777" s="60"/>
      <c r="T2777" s="3"/>
    </row>
    <row r="2778" spans="1:23" ht="15">
      <c r="A2778" s="28" t="s">
        <v>927</v>
      </c>
      <c r="B2778" s="278" t="s">
        <v>2033</v>
      </c>
      <c r="C2778" s="3"/>
      <c r="D2778" s="3"/>
      <c r="E2778" s="9" t="s">
        <v>280</v>
      </c>
      <c r="F2778" s="9" t="s">
        <v>280</v>
      </c>
      <c r="G2778" s="9" t="s">
        <v>280</v>
      </c>
      <c r="H2778" s="9" t="s">
        <v>280</v>
      </c>
      <c r="I2778" s="9">
        <v>0</v>
      </c>
      <c r="J2778" s="67">
        <v>5.5999999999912689</v>
      </c>
      <c r="K2778" s="9">
        <v>42.000000000005457</v>
      </c>
      <c r="M2778" s="67">
        <f t="shared" si="56"/>
        <v>47.599999999996726</v>
      </c>
    </row>
    <row r="2779" spans="1:23" ht="15">
      <c r="A2779" s="28" t="s">
        <v>928</v>
      </c>
      <c r="B2779" s="278" t="s">
        <v>2042</v>
      </c>
      <c r="C2779" s="3"/>
      <c r="D2779" s="3"/>
      <c r="E2779" s="9" t="s">
        <v>280</v>
      </c>
      <c r="F2779" s="9" t="s">
        <v>280</v>
      </c>
      <c r="G2779" s="9" t="s">
        <v>280</v>
      </c>
      <c r="H2779" s="9" t="s">
        <v>280</v>
      </c>
      <c r="I2779" s="9">
        <v>0</v>
      </c>
      <c r="J2779" s="9" t="s">
        <v>280</v>
      </c>
      <c r="K2779" s="9">
        <v>45.099999999998545</v>
      </c>
      <c r="M2779" s="67">
        <f t="shared" si="56"/>
        <v>45.099999999998545</v>
      </c>
      <c r="S2779" s="60"/>
      <c r="T2779" s="3"/>
    </row>
    <row r="2780" spans="1:23" ht="15">
      <c r="A2780" s="28" t="s">
        <v>929</v>
      </c>
      <c r="B2780" s="63" t="s">
        <v>783</v>
      </c>
      <c r="E2780" s="9" t="s">
        <v>280</v>
      </c>
      <c r="F2780" s="9" t="s">
        <v>280</v>
      </c>
      <c r="G2780" s="9" t="s">
        <v>280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56"/>
        <v>42.299999999999272</v>
      </c>
      <c r="S2780" s="82"/>
      <c r="T2780" s="63"/>
    </row>
    <row r="2781" spans="1:23" ht="15">
      <c r="A2781" s="28" t="s">
        <v>930</v>
      </c>
      <c r="B2781" s="28" t="s">
        <v>729</v>
      </c>
      <c r="E2781" s="9" t="s">
        <v>280</v>
      </c>
      <c r="F2781" s="9" t="s">
        <v>280</v>
      </c>
      <c r="G2781" s="9" t="s">
        <v>280</v>
      </c>
      <c r="H2781" s="9">
        <v>15.600000000000364</v>
      </c>
      <c r="I2781" s="9">
        <v>0</v>
      </c>
      <c r="J2781" s="64" t="s">
        <v>281</v>
      </c>
      <c r="K2781" s="9">
        <v>14.300000000000182</v>
      </c>
      <c r="M2781" s="67">
        <f t="shared" si="56"/>
        <v>29.900000000000546</v>
      </c>
      <c r="S2781" s="60"/>
      <c r="T2781" s="3"/>
    </row>
    <row r="2782" spans="1:23" ht="15">
      <c r="A2782" s="28" t="s">
        <v>931</v>
      </c>
      <c r="B2782" s="278" t="s">
        <v>4565</v>
      </c>
      <c r="C2782" s="3"/>
      <c r="D2782" s="3"/>
      <c r="E2782" s="9" t="s">
        <v>280</v>
      </c>
      <c r="F2782" s="9" t="s">
        <v>280</v>
      </c>
      <c r="G2782" s="9" t="s">
        <v>280</v>
      </c>
      <c r="H2782" s="9" t="s">
        <v>280</v>
      </c>
      <c r="I2782" s="9">
        <v>0</v>
      </c>
      <c r="J2782" s="9" t="s">
        <v>280</v>
      </c>
      <c r="K2782" s="9">
        <v>18.200000000004366</v>
      </c>
      <c r="M2782" s="67">
        <f t="shared" si="56"/>
        <v>18.200000000004366</v>
      </c>
      <c r="S2782" s="82"/>
      <c r="T2782" s="3"/>
    </row>
    <row r="2783" spans="1:23" ht="15">
      <c r="A2783" s="28" t="s">
        <v>932</v>
      </c>
      <c r="B2783" s="278" t="s">
        <v>2045</v>
      </c>
      <c r="C2783" s="3"/>
      <c r="D2783" s="3"/>
      <c r="E2783" s="9" t="s">
        <v>280</v>
      </c>
      <c r="F2783" s="9" t="s">
        <v>280</v>
      </c>
      <c r="G2783" s="9" t="s">
        <v>280</v>
      </c>
      <c r="H2783" s="9" t="s">
        <v>280</v>
      </c>
      <c r="I2783" s="9">
        <v>0</v>
      </c>
      <c r="J2783" s="9" t="s">
        <v>280</v>
      </c>
      <c r="K2783" s="9">
        <v>6.499999999998181</v>
      </c>
      <c r="M2783" s="67">
        <f t="shared" si="56"/>
        <v>6.499999999998181</v>
      </c>
      <c r="S2783" s="3"/>
      <c r="T2783" s="63"/>
    </row>
    <row r="2784" spans="1:23" ht="15">
      <c r="A2784" s="28" t="s">
        <v>933</v>
      </c>
      <c r="B2784" s="278" t="s">
        <v>2044</v>
      </c>
      <c r="C2784" s="3"/>
      <c r="D2784" s="3"/>
      <c r="E2784" s="9" t="s">
        <v>280</v>
      </c>
      <c r="F2784" s="9" t="s">
        <v>280</v>
      </c>
      <c r="G2784" s="9" t="s">
        <v>280</v>
      </c>
      <c r="H2784" s="9" t="s">
        <v>280</v>
      </c>
      <c r="I2784" s="9">
        <v>0</v>
      </c>
      <c r="J2784" s="9" t="s">
        <v>280</v>
      </c>
      <c r="K2784" s="9">
        <v>5.999999999998181</v>
      </c>
      <c r="M2784" s="67">
        <f t="shared" si="56"/>
        <v>5.999999999998181</v>
      </c>
    </row>
    <row r="2785" spans="1:20" ht="15">
      <c r="A2785" s="28" t="s">
        <v>934</v>
      </c>
      <c r="B2785" s="225" t="s">
        <v>1646</v>
      </c>
      <c r="C2785" s="3"/>
      <c r="D2785" s="3"/>
      <c r="E2785" s="9" t="s">
        <v>280</v>
      </c>
      <c r="F2785" s="9" t="s">
        <v>280</v>
      </c>
      <c r="G2785" s="9" t="s">
        <v>280</v>
      </c>
      <c r="H2785" s="9" t="s">
        <v>280</v>
      </c>
      <c r="I2785" s="9">
        <v>0</v>
      </c>
      <c r="J2785" s="9" t="s">
        <v>280</v>
      </c>
      <c r="K2785" s="9" t="s">
        <v>280</v>
      </c>
      <c r="L2785" s="69"/>
      <c r="M2785" s="67">
        <f t="shared" si="56"/>
        <v>0</v>
      </c>
      <c r="S2785" s="60"/>
      <c r="T2785" s="3"/>
    </row>
    <row r="2786" spans="1:20" ht="15">
      <c r="A2786" s="28" t="s">
        <v>935</v>
      </c>
      <c r="B2786" s="229" t="s">
        <v>1656</v>
      </c>
      <c r="C2786" s="3"/>
      <c r="D2786" s="3"/>
      <c r="E2786" s="9" t="s">
        <v>280</v>
      </c>
      <c r="F2786" s="9" t="s">
        <v>280</v>
      </c>
      <c r="G2786" s="9" t="s">
        <v>280</v>
      </c>
      <c r="H2786" s="9" t="s">
        <v>280</v>
      </c>
      <c r="I2786" s="9">
        <v>0</v>
      </c>
      <c r="J2786" s="9" t="s">
        <v>280</v>
      </c>
      <c r="K2786" s="9" t="s">
        <v>280</v>
      </c>
      <c r="L2786" s="69"/>
      <c r="M2786" s="67">
        <f t="shared" si="56"/>
        <v>0</v>
      </c>
      <c r="S2786" s="3"/>
      <c r="T2786" s="3"/>
    </row>
    <row r="2787" spans="1:20" ht="15">
      <c r="A2787" s="28" t="s">
        <v>936</v>
      </c>
      <c r="B2787" s="229" t="s">
        <v>1655</v>
      </c>
      <c r="C2787" s="3"/>
      <c r="D2787" s="3"/>
      <c r="E2787" s="9" t="s">
        <v>280</v>
      </c>
      <c r="F2787" s="9" t="s">
        <v>280</v>
      </c>
      <c r="G2787" s="9" t="s">
        <v>280</v>
      </c>
      <c r="H2787" s="9" t="s">
        <v>280</v>
      </c>
      <c r="I2787" s="9">
        <v>0</v>
      </c>
      <c r="J2787" s="9" t="s">
        <v>280</v>
      </c>
      <c r="K2787" s="9" t="s">
        <v>280</v>
      </c>
      <c r="L2787" s="69"/>
      <c r="M2787" s="67">
        <f t="shared" si="56"/>
        <v>0</v>
      </c>
      <c r="S2787" s="60"/>
      <c r="T2787" s="3"/>
    </row>
    <row r="2788" spans="1:20" ht="15">
      <c r="A2788" s="28" t="s">
        <v>937</v>
      </c>
      <c r="B2788" s="229" t="s">
        <v>1653</v>
      </c>
      <c r="C2788" s="3"/>
      <c r="D2788" s="3"/>
      <c r="E2788" s="9" t="s">
        <v>280</v>
      </c>
      <c r="F2788" s="9" t="s">
        <v>280</v>
      </c>
      <c r="G2788" s="9" t="s">
        <v>280</v>
      </c>
      <c r="H2788" s="9" t="s">
        <v>280</v>
      </c>
      <c r="I2788" s="9">
        <v>0</v>
      </c>
      <c r="J2788" s="9" t="s">
        <v>280</v>
      </c>
      <c r="K2788" s="9" t="s">
        <v>280</v>
      </c>
      <c r="L2788" s="69"/>
      <c r="M2788" s="67">
        <f t="shared" si="56"/>
        <v>0</v>
      </c>
    </row>
    <row r="2789" spans="1:20" ht="15">
      <c r="A2789" s="28" t="s">
        <v>938</v>
      </c>
      <c r="B2789" s="229" t="s">
        <v>1681</v>
      </c>
      <c r="C2789" s="3"/>
      <c r="D2789" s="3"/>
      <c r="E2789" s="9" t="s">
        <v>280</v>
      </c>
      <c r="F2789" s="9" t="s">
        <v>280</v>
      </c>
      <c r="G2789" s="9" t="s">
        <v>280</v>
      </c>
      <c r="H2789" s="9" t="s">
        <v>280</v>
      </c>
      <c r="I2789" s="9">
        <v>0</v>
      </c>
      <c r="J2789" s="9" t="s">
        <v>280</v>
      </c>
      <c r="K2789" s="9" t="s">
        <v>280</v>
      </c>
      <c r="L2789" s="69"/>
      <c r="M2789" s="67">
        <f t="shared" si="56"/>
        <v>0</v>
      </c>
      <c r="S2789" s="3"/>
      <c r="T2789" s="63"/>
    </row>
    <row r="2790" spans="1:20" ht="15">
      <c r="A2790" s="28" t="s">
        <v>2517</v>
      </c>
      <c r="B2790" s="229" t="s">
        <v>1663</v>
      </c>
      <c r="C2790" s="3"/>
      <c r="D2790" s="3"/>
      <c r="E2790" s="9" t="s">
        <v>280</v>
      </c>
      <c r="F2790" s="9" t="s">
        <v>280</v>
      </c>
      <c r="G2790" s="9" t="s">
        <v>280</v>
      </c>
      <c r="H2790" s="9" t="s">
        <v>280</v>
      </c>
      <c r="I2790" s="9">
        <v>0</v>
      </c>
      <c r="J2790" s="9" t="s">
        <v>280</v>
      </c>
      <c r="K2790" s="9" t="s">
        <v>280</v>
      </c>
      <c r="M2790" s="67">
        <f t="shared" si="56"/>
        <v>0</v>
      </c>
      <c r="S2790" s="3"/>
      <c r="T2790" s="63"/>
    </row>
    <row r="2791" spans="1:20" ht="15">
      <c r="A2791" s="28" t="s">
        <v>3346</v>
      </c>
      <c r="B2791" s="63" t="s">
        <v>3408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3347</v>
      </c>
      <c r="B2792" s="63" t="s">
        <v>3402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3348</v>
      </c>
      <c r="B2793" s="63" t="s">
        <v>3401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3349</v>
      </c>
      <c r="B2794" s="63" t="s">
        <v>3417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3350</v>
      </c>
      <c r="B2795" s="63" t="s">
        <v>3416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3351</v>
      </c>
      <c r="B2796" s="63" t="s">
        <v>3404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3352</v>
      </c>
      <c r="B2797" s="63" t="s">
        <v>3398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3353</v>
      </c>
      <c r="B2798" s="63" t="s">
        <v>3429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3354</v>
      </c>
      <c r="B2799" s="278" t="s">
        <v>3397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3355</v>
      </c>
      <c r="B2800" s="63" t="s">
        <v>3413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3356</v>
      </c>
      <c r="B2801" s="63" t="s">
        <v>3410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3357</v>
      </c>
      <c r="B2802" s="63" t="s">
        <v>3425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3358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3359</v>
      </c>
      <c r="B2804" s="63" t="s">
        <v>3426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3360</v>
      </c>
      <c r="B2805" s="63" t="s">
        <v>3405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3361</v>
      </c>
      <c r="B2806" s="63" t="s">
        <v>3399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3362</v>
      </c>
      <c r="B2807" s="63" t="s">
        <v>3406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3363</v>
      </c>
      <c r="B2808" s="63" t="s">
        <v>3403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3364</v>
      </c>
      <c r="B2809" s="63" t="s">
        <v>3414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3365</v>
      </c>
      <c r="B2810" s="63" t="s">
        <v>3409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3366</v>
      </c>
      <c r="B2811" s="278" t="s">
        <v>3396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3367</v>
      </c>
      <c r="B2812" s="63" t="s">
        <v>3411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3368</v>
      </c>
      <c r="B2813" s="63" t="s">
        <v>3430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3369</v>
      </c>
      <c r="B2814" s="63" t="s">
        <v>3400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4163</v>
      </c>
      <c r="B2815" s="63" t="s">
        <v>3407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4164</v>
      </c>
      <c r="B2816" s="63" t="s">
        <v>3428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4165</v>
      </c>
      <c r="B2817" s="63" t="s">
        <v>3412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200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57">SUM(E2824:K2824)</f>
        <v>21944.000000000011</v>
      </c>
      <c r="O2824" t="s">
        <v>2729</v>
      </c>
      <c r="R2824" t="s">
        <v>1854</v>
      </c>
      <c r="S2824" s="278"/>
      <c r="T2824" s="63"/>
      <c r="U2824" s="349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57"/>
        <v>21682.649999999994</v>
      </c>
      <c r="O2825" t="s">
        <v>1205</v>
      </c>
      <c r="R2825" t="s">
        <v>366</v>
      </c>
      <c r="S2825" s="225"/>
      <c r="T2825" s="63"/>
      <c r="U2825" s="349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57"/>
        <v>19316.349999999995</v>
      </c>
      <c r="O2826" t="s">
        <v>2494</v>
      </c>
      <c r="R2826" t="s">
        <v>1854</v>
      </c>
      <c r="S2826" s="63"/>
      <c r="T2826" s="63"/>
      <c r="U2826" s="350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57"/>
        <v>19188.550000000003</v>
      </c>
      <c r="O2827" t="s">
        <v>1853</v>
      </c>
      <c r="S2827" s="278"/>
      <c r="T2827" s="63"/>
      <c r="U2827" s="349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57"/>
        <v>18641.250000000004</v>
      </c>
      <c r="O2828" t="s">
        <v>1855</v>
      </c>
      <c r="R2828" t="s">
        <v>366</v>
      </c>
      <c r="S2828" s="225"/>
      <c r="T2828" s="63"/>
      <c r="U2828" s="349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57"/>
        <v>18161.100000000006</v>
      </c>
      <c r="O2829" t="s">
        <v>373</v>
      </c>
      <c r="R2829" t="s">
        <v>1789</v>
      </c>
      <c r="S2829" s="225"/>
      <c r="T2829" s="63"/>
      <c r="U2829" s="349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57"/>
        <v>17834.749999999993</v>
      </c>
      <c r="O2830" t="s">
        <v>285</v>
      </c>
      <c r="S2830" s="278"/>
      <c r="T2830" s="63"/>
      <c r="U2830" s="349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57"/>
        <v>17667.950000000004</v>
      </c>
      <c r="O2831" t="s">
        <v>296</v>
      </c>
      <c r="S2831" s="278"/>
      <c r="T2831" s="63"/>
      <c r="U2831" s="349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57"/>
        <v>16753.449999999993</v>
      </c>
      <c r="O2832" t="s">
        <v>1204</v>
      </c>
      <c r="S2832" s="278"/>
      <c r="T2832" s="63"/>
      <c r="U2832" s="349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57"/>
        <v>16293.999999999996</v>
      </c>
      <c r="O2833" t="s">
        <v>1206</v>
      </c>
      <c r="R2833" t="s">
        <v>1789</v>
      </c>
      <c r="S2833" s="225"/>
      <c r="T2833" s="63"/>
      <c r="U2833" s="350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57"/>
        <v>16284.099999999997</v>
      </c>
      <c r="O2834" t="s">
        <v>335</v>
      </c>
      <c r="S2834" s="63"/>
      <c r="T2834" s="63"/>
      <c r="U2834" s="349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57"/>
        <v>16159.499999999998</v>
      </c>
      <c r="O2835" t="s">
        <v>294</v>
      </c>
      <c r="S2835" s="278"/>
      <c r="T2835" s="63"/>
      <c r="U2835" s="349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280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57"/>
        <v>15702.5</v>
      </c>
      <c r="O2836" t="s">
        <v>2495</v>
      </c>
      <c r="S2836" s="63"/>
      <c r="T2836" s="63"/>
      <c r="U2836" s="349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280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57"/>
        <v>15184.15</v>
      </c>
      <c r="O2837" t="s">
        <v>359</v>
      </c>
      <c r="R2837" s="21"/>
      <c r="S2837" s="278"/>
      <c r="T2837" s="63"/>
      <c r="U2837" s="350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280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57"/>
        <v>14147.149999999994</v>
      </c>
      <c r="S2838" s="63"/>
      <c r="T2838" s="63"/>
      <c r="U2838" s="349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280</v>
      </c>
      <c r="M2839" s="67">
        <f t="shared" si="57"/>
        <v>14061.549999999997</v>
      </c>
      <c r="O2839" t="s">
        <v>299</v>
      </c>
      <c r="S2839" s="278"/>
      <c r="T2839" s="63"/>
      <c r="U2839" s="350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57"/>
        <v>13890.199999999992</v>
      </c>
      <c r="O2840" t="s">
        <v>295</v>
      </c>
      <c r="S2840" s="63"/>
      <c r="T2840" s="63"/>
      <c r="U2840" s="349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280</v>
      </c>
      <c r="M2841" s="67">
        <f t="shared" si="57"/>
        <v>13797</v>
      </c>
      <c r="O2841" t="s">
        <v>283</v>
      </c>
      <c r="R2841" s="21" t="s">
        <v>1789</v>
      </c>
      <c r="S2841" s="278"/>
      <c r="T2841" s="63"/>
      <c r="U2841" s="349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57"/>
        <v>13191.999999999989</v>
      </c>
      <c r="O2842" t="s">
        <v>295</v>
      </c>
      <c r="S2842" s="278"/>
      <c r="T2842" s="63"/>
      <c r="U2842" s="349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280</v>
      </c>
      <c r="F2843" s="9" t="s">
        <v>280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57"/>
        <v>12503.399999999987</v>
      </c>
      <c r="O2843" t="s">
        <v>294</v>
      </c>
      <c r="S2843" s="278"/>
      <c r="T2843" s="63"/>
      <c r="U2843" s="350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280</v>
      </c>
      <c r="F2844" s="9" t="s">
        <v>280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57"/>
        <v>11977.749999999991</v>
      </c>
      <c r="O2844" t="s">
        <v>285</v>
      </c>
      <c r="S2844" s="225"/>
      <c r="T2844" s="63"/>
      <c r="U2844" s="349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280</v>
      </c>
      <c r="K2845" s="9" t="s">
        <v>280</v>
      </c>
      <c r="L2845" s="69"/>
      <c r="M2845" s="67">
        <f t="shared" si="57"/>
        <v>11691.400000000001</v>
      </c>
      <c r="O2845" t="s">
        <v>336</v>
      </c>
      <c r="S2845" s="63"/>
      <c r="T2845" s="63"/>
      <c r="U2845" s="350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280</v>
      </c>
      <c r="F2846" s="9" t="s">
        <v>280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57"/>
        <v>11174.800000000003</v>
      </c>
      <c r="O2846" t="s">
        <v>299</v>
      </c>
      <c r="S2846" s="278"/>
      <c r="T2846" s="63"/>
      <c r="U2846" s="349"/>
      <c r="V2846" s="63"/>
      <c r="W2846" s="63"/>
    </row>
    <row r="2847" spans="1:23" ht="15">
      <c r="A2847" s="28" t="s">
        <v>147</v>
      </c>
      <c r="B2847" s="63" t="s">
        <v>780</v>
      </c>
      <c r="E2847" s="9" t="s">
        <v>280</v>
      </c>
      <c r="F2847" s="9" t="s">
        <v>280</v>
      </c>
      <c r="G2847" s="9" t="s">
        <v>280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57"/>
        <v>11118.200000000003</v>
      </c>
      <c r="O2847" t="s">
        <v>285</v>
      </c>
      <c r="S2847" s="63"/>
      <c r="T2847" s="63"/>
      <c r="U2847" s="349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280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57"/>
        <v>10262.999999999995</v>
      </c>
      <c r="S2848" s="278"/>
      <c r="T2848" s="63"/>
      <c r="U2848" s="349"/>
      <c r="V2848" s="63"/>
      <c r="W2848" s="63"/>
    </row>
    <row r="2849" spans="1:23" ht="15">
      <c r="A2849" s="28" t="s">
        <v>157</v>
      </c>
      <c r="B2849" s="63" t="s">
        <v>784</v>
      </c>
      <c r="E2849" s="9" t="s">
        <v>280</v>
      </c>
      <c r="F2849" s="9" t="s">
        <v>280</v>
      </c>
      <c r="G2849" s="9" t="s">
        <v>280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57"/>
        <v>9987.3500000000058</v>
      </c>
      <c r="O2849" t="s">
        <v>290</v>
      </c>
      <c r="S2849" s="63"/>
      <c r="T2849" s="63"/>
      <c r="U2849" s="349"/>
      <c r="V2849" s="63"/>
      <c r="W2849" s="63"/>
    </row>
    <row r="2850" spans="1:23" ht="15">
      <c r="A2850" s="28" t="s">
        <v>159</v>
      </c>
      <c r="B2850" s="63" t="s">
        <v>749</v>
      </c>
      <c r="E2850" s="9" t="s">
        <v>280</v>
      </c>
      <c r="F2850" s="9" t="s">
        <v>280</v>
      </c>
      <c r="G2850" s="9" t="s">
        <v>280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57"/>
        <v>9818.7499999999982</v>
      </c>
      <c r="S2850" s="278"/>
      <c r="T2850" s="63"/>
      <c r="U2850" s="349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280</v>
      </c>
      <c r="F2851" s="9" t="s">
        <v>280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57"/>
        <v>9789.4000000000087</v>
      </c>
      <c r="S2851" s="278"/>
      <c r="T2851" s="63"/>
      <c r="U2851" s="349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280</v>
      </c>
      <c r="K2852" s="9" t="s">
        <v>280</v>
      </c>
      <c r="L2852" s="69"/>
      <c r="M2852" s="67">
        <f t="shared" si="57"/>
        <v>9540.7499999999945</v>
      </c>
      <c r="S2852" s="278"/>
      <c r="T2852" s="63"/>
      <c r="U2852" s="349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280</v>
      </c>
      <c r="I2853" s="9" t="s">
        <v>280</v>
      </c>
      <c r="J2853" s="9">
        <v>827.20000000000255</v>
      </c>
      <c r="K2853" s="9" t="s">
        <v>280</v>
      </c>
      <c r="M2853" s="67">
        <f t="shared" si="57"/>
        <v>9290.4000000000033</v>
      </c>
      <c r="O2853" t="s">
        <v>307</v>
      </c>
      <c r="S2853" s="63"/>
      <c r="T2853" s="63"/>
      <c r="U2853" s="349"/>
      <c r="V2853" s="63"/>
      <c r="W2853" s="63"/>
    </row>
    <row r="2854" spans="1:23" ht="15">
      <c r="A2854" s="28" t="s">
        <v>276</v>
      </c>
      <c r="B2854" s="63" t="s">
        <v>801</v>
      </c>
      <c r="E2854" s="9" t="s">
        <v>280</v>
      </c>
      <c r="F2854" s="9" t="s">
        <v>280</v>
      </c>
      <c r="G2854" s="9" t="s">
        <v>280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57"/>
        <v>9288.7000000000007</v>
      </c>
      <c r="O2854" t="s">
        <v>295</v>
      </c>
      <c r="S2854" s="63"/>
      <c r="T2854" s="63"/>
      <c r="U2854" s="349"/>
      <c r="V2854" s="63"/>
      <c r="W2854" s="63"/>
    </row>
    <row r="2855" spans="1:23" ht="15">
      <c r="A2855" s="28" t="s">
        <v>277</v>
      </c>
      <c r="B2855" s="63" t="s">
        <v>772</v>
      </c>
      <c r="E2855" s="9" t="s">
        <v>280</v>
      </c>
      <c r="F2855" s="9" t="s">
        <v>280</v>
      </c>
      <c r="G2855" s="9" t="s">
        <v>280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57"/>
        <v>9256.6999999999971</v>
      </c>
      <c r="O2855" t="s">
        <v>289</v>
      </c>
      <c r="S2855" s="225"/>
      <c r="T2855" s="63"/>
      <c r="U2855" s="349"/>
      <c r="V2855" s="63"/>
      <c r="W2855" s="63"/>
    </row>
    <row r="2856" spans="1:23" ht="15">
      <c r="A2856" s="28" t="s">
        <v>278</v>
      </c>
      <c r="B2856" s="63" t="s">
        <v>750</v>
      </c>
      <c r="E2856" s="9" t="s">
        <v>280</v>
      </c>
      <c r="F2856" s="9" t="s">
        <v>280</v>
      </c>
      <c r="G2856" s="9" t="s">
        <v>280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58">SUM(E2856:K2856)</f>
        <v>9216.0000000000091</v>
      </c>
      <c r="S2856" s="63"/>
      <c r="T2856" s="63"/>
      <c r="U2856" s="349"/>
      <c r="V2856" s="63"/>
      <c r="W2856" s="63"/>
    </row>
    <row r="2857" spans="1:23" ht="15">
      <c r="A2857" s="28" t="s">
        <v>279</v>
      </c>
      <c r="B2857" s="63" t="s">
        <v>765</v>
      </c>
      <c r="E2857" s="9" t="s">
        <v>280</v>
      </c>
      <c r="F2857" s="9" t="s">
        <v>280</v>
      </c>
      <c r="G2857" s="9" t="s">
        <v>280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58"/>
        <v>9064.9000000000015</v>
      </c>
      <c r="S2857" s="278"/>
      <c r="T2857" s="63"/>
      <c r="U2857" s="349"/>
      <c r="V2857" s="63"/>
      <c r="W2857" s="63"/>
    </row>
    <row r="2858" spans="1:23" ht="15">
      <c r="A2858" s="28" t="s">
        <v>736</v>
      </c>
      <c r="B2858" s="28" t="s">
        <v>734</v>
      </c>
      <c r="E2858" s="9" t="s">
        <v>280</v>
      </c>
      <c r="F2858" s="9" t="s">
        <v>280</v>
      </c>
      <c r="G2858" s="9" t="s">
        <v>280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58"/>
        <v>8797.950000000008</v>
      </c>
      <c r="S2858" s="63"/>
      <c r="T2858" s="63"/>
      <c r="U2858" s="349"/>
      <c r="V2858" s="63"/>
      <c r="W2858" s="63"/>
    </row>
    <row r="2859" spans="1:23" ht="15">
      <c r="A2859" s="28" t="s">
        <v>737</v>
      </c>
      <c r="B2859" s="28" t="s">
        <v>735</v>
      </c>
      <c r="E2859" s="9" t="s">
        <v>280</v>
      </c>
      <c r="F2859" s="9" t="s">
        <v>280</v>
      </c>
      <c r="G2859" s="9" t="s">
        <v>280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58"/>
        <v>8588.5</v>
      </c>
      <c r="S2859" s="28"/>
      <c r="T2859" s="63"/>
      <c r="U2859" s="350"/>
      <c r="V2859" s="63"/>
      <c r="W2859" s="63"/>
    </row>
    <row r="2860" spans="1:23" ht="15">
      <c r="A2860" s="28" t="s">
        <v>738</v>
      </c>
      <c r="B2860" s="63" t="s">
        <v>156</v>
      </c>
      <c r="E2860" s="9" t="s">
        <v>280</v>
      </c>
      <c r="F2860" s="9" t="s">
        <v>280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58"/>
        <v>8511.5000000000073</v>
      </c>
      <c r="S2860" s="63"/>
      <c r="T2860" s="63"/>
      <c r="U2860" s="349"/>
      <c r="V2860" s="63"/>
      <c r="W2860" s="63"/>
    </row>
    <row r="2861" spans="1:23" ht="15">
      <c r="A2861" s="28" t="s">
        <v>740</v>
      </c>
      <c r="B2861" s="63" t="s">
        <v>754</v>
      </c>
      <c r="E2861" s="9" t="s">
        <v>280</v>
      </c>
      <c r="F2861" s="9" t="s">
        <v>280</v>
      </c>
      <c r="G2861" s="9" t="s">
        <v>280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58"/>
        <v>8386.1</v>
      </c>
      <c r="S2861" s="278"/>
      <c r="T2861" s="63"/>
      <c r="U2861" s="350"/>
      <c r="V2861" s="63"/>
      <c r="W2861" s="63"/>
    </row>
    <row r="2862" spans="1:23" ht="15">
      <c r="A2862" s="28" t="s">
        <v>746</v>
      </c>
      <c r="B2862" s="63" t="s">
        <v>779</v>
      </c>
      <c r="E2862" s="9" t="s">
        <v>280</v>
      </c>
      <c r="F2862" s="9" t="s">
        <v>280</v>
      </c>
      <c r="G2862" s="9" t="s">
        <v>280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58"/>
        <v>8298.9999999999945</v>
      </c>
      <c r="S2862" s="278"/>
      <c r="T2862" s="63"/>
      <c r="U2862" s="350"/>
      <c r="V2862" s="63"/>
      <c r="W2862" s="63"/>
    </row>
    <row r="2863" spans="1:23" ht="15">
      <c r="A2863" s="28" t="s">
        <v>748</v>
      </c>
      <c r="B2863" s="63" t="s">
        <v>756</v>
      </c>
      <c r="E2863" s="9" t="s">
        <v>280</v>
      </c>
      <c r="F2863" s="9" t="s">
        <v>280</v>
      </c>
      <c r="G2863" s="9" t="s">
        <v>280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58"/>
        <v>8151.35</v>
      </c>
      <c r="S2863" s="225"/>
      <c r="T2863" s="63"/>
      <c r="U2863" s="350"/>
      <c r="V2863" s="63"/>
      <c r="W2863" s="63"/>
    </row>
    <row r="2864" spans="1:23" ht="15">
      <c r="A2864" s="28" t="s">
        <v>751</v>
      </c>
      <c r="B2864" s="63" t="s">
        <v>763</v>
      </c>
      <c r="E2864" s="9" t="s">
        <v>280</v>
      </c>
      <c r="F2864" s="9" t="s">
        <v>280</v>
      </c>
      <c r="G2864" s="9" t="s">
        <v>280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58"/>
        <v>8060.2500000000055</v>
      </c>
      <c r="S2864" s="63"/>
      <c r="T2864" s="63"/>
      <c r="U2864" s="350"/>
      <c r="V2864" s="63"/>
      <c r="W2864" s="63"/>
    </row>
    <row r="2865" spans="1:23" ht="15">
      <c r="A2865" s="28" t="s">
        <v>752</v>
      </c>
      <c r="B2865" s="229" t="s">
        <v>1666</v>
      </c>
      <c r="C2865" s="3"/>
      <c r="D2865" s="3"/>
      <c r="E2865" s="9" t="s">
        <v>280</v>
      </c>
      <c r="F2865" s="9" t="s">
        <v>280</v>
      </c>
      <c r="G2865" s="9" t="s">
        <v>280</v>
      </c>
      <c r="H2865" s="9" t="s">
        <v>280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58"/>
        <v>7934.2999999999975</v>
      </c>
      <c r="O2865" t="s">
        <v>326</v>
      </c>
      <c r="R2865" s="21" t="s">
        <v>1789</v>
      </c>
      <c r="S2865" s="63"/>
      <c r="T2865" s="63"/>
      <c r="U2865" s="349"/>
      <c r="V2865" s="63"/>
      <c r="W2865" s="63"/>
    </row>
    <row r="2866" spans="1:23" ht="15">
      <c r="A2866" s="28" t="s">
        <v>755</v>
      </c>
      <c r="B2866" s="63" t="s">
        <v>747</v>
      </c>
      <c r="E2866" s="9" t="s">
        <v>280</v>
      </c>
      <c r="F2866" s="9" t="s">
        <v>280</v>
      </c>
      <c r="G2866" s="9" t="s">
        <v>280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58"/>
        <v>7694.5000000000036</v>
      </c>
      <c r="O2866" t="s">
        <v>295</v>
      </c>
      <c r="S2866" s="278"/>
      <c r="T2866" s="63"/>
      <c r="U2866" s="349"/>
      <c r="V2866" s="63"/>
      <c r="W2866" s="63"/>
    </row>
    <row r="2867" spans="1:23" ht="15">
      <c r="A2867" s="28" t="s">
        <v>757</v>
      </c>
      <c r="B2867" s="63" t="s">
        <v>797</v>
      </c>
      <c r="E2867" s="9" t="s">
        <v>280</v>
      </c>
      <c r="F2867" s="9" t="s">
        <v>280</v>
      </c>
      <c r="G2867" s="9" t="s">
        <v>280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58"/>
        <v>7557.4999999999945</v>
      </c>
      <c r="S2867" s="278"/>
      <c r="T2867" s="63"/>
      <c r="U2867" s="350"/>
      <c r="V2867" s="63"/>
      <c r="W2867" s="63"/>
    </row>
    <row r="2868" spans="1:23" ht="15">
      <c r="A2868" s="28" t="s">
        <v>762</v>
      </c>
      <c r="B2868" s="63" t="s">
        <v>764</v>
      </c>
      <c r="E2868" s="9" t="s">
        <v>280</v>
      </c>
      <c r="F2868" s="9" t="s">
        <v>280</v>
      </c>
      <c r="G2868" s="9" t="s">
        <v>280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58"/>
        <v>7534.6499999999833</v>
      </c>
      <c r="O2868" t="s">
        <v>302</v>
      </c>
      <c r="S2868" s="225"/>
      <c r="T2868" s="63"/>
      <c r="U2868" s="349"/>
      <c r="V2868" s="63"/>
      <c r="W2868" s="63"/>
    </row>
    <row r="2869" spans="1:23" ht="15">
      <c r="A2869" s="28" t="s">
        <v>766</v>
      </c>
      <c r="B2869" s="28" t="s">
        <v>729</v>
      </c>
      <c r="E2869" s="9" t="s">
        <v>280</v>
      </c>
      <c r="F2869" s="9" t="s">
        <v>280</v>
      </c>
      <c r="G2869" s="9" t="s">
        <v>280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58"/>
        <v>7231.3999999999978</v>
      </c>
      <c r="S2869" s="225"/>
      <c r="T2869" s="63"/>
      <c r="U2869" s="349"/>
      <c r="V2869" s="63"/>
      <c r="W2869" s="63"/>
    </row>
    <row r="2870" spans="1:23" ht="15">
      <c r="A2870" s="28" t="s">
        <v>767</v>
      </c>
      <c r="B2870" s="63" t="s">
        <v>791</v>
      </c>
      <c r="E2870" s="9" t="s">
        <v>280</v>
      </c>
      <c r="F2870" s="9" t="s">
        <v>280</v>
      </c>
      <c r="G2870" s="9" t="s">
        <v>280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58"/>
        <v>7066.2999999999902</v>
      </c>
      <c r="S2870" s="225"/>
      <c r="T2870" s="63"/>
      <c r="U2870" s="349"/>
      <c r="V2870" s="63"/>
      <c r="W2870" s="63"/>
    </row>
    <row r="2871" spans="1:23" ht="15">
      <c r="A2871" s="28" t="s">
        <v>768</v>
      </c>
      <c r="B2871" s="229" t="s">
        <v>1652</v>
      </c>
      <c r="C2871" s="3"/>
      <c r="D2871" s="3"/>
      <c r="E2871" s="9" t="s">
        <v>280</v>
      </c>
      <c r="F2871" s="9" t="s">
        <v>280</v>
      </c>
      <c r="G2871" s="9" t="s">
        <v>280</v>
      </c>
      <c r="H2871" s="9" t="s">
        <v>280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58"/>
        <v>7038.7000000000044</v>
      </c>
      <c r="O2871" t="s">
        <v>295</v>
      </c>
      <c r="S2871" s="278"/>
      <c r="T2871" s="63"/>
      <c r="U2871" s="350"/>
      <c r="V2871" s="63"/>
      <c r="W2871" s="63"/>
    </row>
    <row r="2872" spans="1:23" ht="15">
      <c r="A2872" s="28" t="s">
        <v>774</v>
      </c>
      <c r="B2872" s="229" t="s">
        <v>1660</v>
      </c>
      <c r="C2872" s="3"/>
      <c r="D2872" s="3"/>
      <c r="E2872" s="9" t="s">
        <v>280</v>
      </c>
      <c r="F2872" s="9" t="s">
        <v>280</v>
      </c>
      <c r="G2872" s="9" t="s">
        <v>280</v>
      </c>
      <c r="H2872" s="9" t="s">
        <v>280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58"/>
        <v>7014.9500000000044</v>
      </c>
      <c r="O2872" t="s">
        <v>285</v>
      </c>
      <c r="S2872" s="63"/>
      <c r="T2872" s="63"/>
      <c r="U2872" s="349"/>
      <c r="V2872" s="63"/>
      <c r="W2872" s="63"/>
    </row>
    <row r="2873" spans="1:23" ht="15">
      <c r="A2873" s="28" t="s">
        <v>782</v>
      </c>
      <c r="B2873" s="63" t="s">
        <v>739</v>
      </c>
      <c r="E2873" s="9" t="s">
        <v>280</v>
      </c>
      <c r="F2873" s="9" t="s">
        <v>280</v>
      </c>
      <c r="G2873" s="9" t="s">
        <v>280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58"/>
        <v>6795.2999999999975</v>
      </c>
      <c r="S2873" s="278"/>
      <c r="T2873" s="63"/>
      <c r="U2873" s="349"/>
      <c r="V2873" s="63"/>
      <c r="W2873" s="63"/>
    </row>
    <row r="2874" spans="1:23" ht="15">
      <c r="A2874" s="28" t="s">
        <v>786</v>
      </c>
      <c r="B2874" s="63" t="s">
        <v>158</v>
      </c>
      <c r="E2874" s="9" t="s">
        <v>280</v>
      </c>
      <c r="F2874" s="9" t="s">
        <v>280</v>
      </c>
      <c r="G2874" s="9">
        <v>2414.9</v>
      </c>
      <c r="H2874" s="9">
        <v>2070.3500000000022</v>
      </c>
      <c r="I2874" s="217">
        <v>2130.4999999999982</v>
      </c>
      <c r="J2874" s="9" t="s">
        <v>280</v>
      </c>
      <c r="K2874" s="9" t="s">
        <v>280</v>
      </c>
      <c r="L2874" s="69"/>
      <c r="M2874" s="67">
        <f t="shared" si="58"/>
        <v>6615.75</v>
      </c>
      <c r="O2874" t="s">
        <v>286</v>
      </c>
      <c r="S2874" s="63"/>
      <c r="T2874" s="63"/>
      <c r="U2874" s="350"/>
      <c r="V2874" s="63"/>
      <c r="W2874" s="63"/>
    </row>
    <row r="2875" spans="1:23" ht="15">
      <c r="A2875" s="28" t="s">
        <v>787</v>
      </c>
      <c r="B2875" s="229" t="s">
        <v>1658</v>
      </c>
      <c r="C2875" s="3"/>
      <c r="D2875" s="3"/>
      <c r="E2875" s="9" t="s">
        <v>280</v>
      </c>
      <c r="F2875" s="9" t="s">
        <v>280</v>
      </c>
      <c r="G2875" s="9" t="s">
        <v>280</v>
      </c>
      <c r="H2875" s="9" t="s">
        <v>280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58"/>
        <v>6572.1000000000022</v>
      </c>
      <c r="O2875" t="s">
        <v>290</v>
      </c>
      <c r="S2875" s="63"/>
      <c r="T2875" s="63"/>
      <c r="U2875" s="349"/>
      <c r="V2875" s="63"/>
      <c r="W2875" s="63"/>
    </row>
    <row r="2876" spans="1:23" ht="15">
      <c r="A2876" s="28" t="s">
        <v>788</v>
      </c>
      <c r="B2876" s="63" t="s">
        <v>783</v>
      </c>
      <c r="E2876" s="9" t="s">
        <v>280</v>
      </c>
      <c r="F2876" s="9" t="s">
        <v>280</v>
      </c>
      <c r="G2876" s="9" t="s">
        <v>280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58"/>
        <v>6495.9000000000033</v>
      </c>
      <c r="S2876" s="63"/>
      <c r="T2876" s="63"/>
      <c r="U2876" s="349"/>
      <c r="V2876" s="63"/>
      <c r="W2876" s="63"/>
    </row>
    <row r="2877" spans="1:23" ht="15">
      <c r="A2877" s="28" t="s">
        <v>794</v>
      </c>
      <c r="B2877" s="278" t="s">
        <v>2033</v>
      </c>
      <c r="C2877" s="3"/>
      <c r="D2877" s="3"/>
      <c r="E2877" s="9" t="s">
        <v>280</v>
      </c>
      <c r="F2877" s="9" t="s">
        <v>280</v>
      </c>
      <c r="G2877" s="9" t="s">
        <v>280</v>
      </c>
      <c r="H2877" s="9" t="s">
        <v>280</v>
      </c>
      <c r="I2877" s="9" t="s">
        <v>280</v>
      </c>
      <c r="J2877" s="217">
        <v>3506.1999999999989</v>
      </c>
      <c r="K2877" s="9">
        <v>2941.7000000000025</v>
      </c>
      <c r="M2877" s="67">
        <f t="shared" si="58"/>
        <v>6447.9000000000015</v>
      </c>
      <c r="O2877" t="s">
        <v>294</v>
      </c>
      <c r="S2877" s="28"/>
      <c r="T2877" s="63"/>
      <c r="U2877" s="349"/>
      <c r="V2877" s="63"/>
      <c r="W2877" s="63"/>
    </row>
    <row r="2878" spans="1:23" ht="15">
      <c r="A2878" s="28" t="s">
        <v>795</v>
      </c>
      <c r="B2878" s="229" t="s">
        <v>1665</v>
      </c>
      <c r="C2878" s="3"/>
      <c r="D2878" s="3"/>
      <c r="E2878" s="9" t="s">
        <v>280</v>
      </c>
      <c r="F2878" s="9" t="s">
        <v>280</v>
      </c>
      <c r="G2878" s="9" t="s">
        <v>280</v>
      </c>
      <c r="H2878" s="9" t="s">
        <v>280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58"/>
        <v>6418.1499999999924</v>
      </c>
      <c r="O2878" t="s">
        <v>294</v>
      </c>
      <c r="S2878" s="63"/>
      <c r="T2878" s="63"/>
      <c r="U2878" s="349"/>
      <c r="V2878" s="63"/>
      <c r="W2878" s="63"/>
    </row>
    <row r="2879" spans="1:23" ht="15">
      <c r="A2879" s="28" t="s">
        <v>796</v>
      </c>
      <c r="B2879" s="63" t="s">
        <v>789</v>
      </c>
      <c r="E2879" s="9" t="s">
        <v>280</v>
      </c>
      <c r="F2879" s="9" t="s">
        <v>280</v>
      </c>
      <c r="G2879" s="9" t="s">
        <v>280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58"/>
        <v>6392.3500000000022</v>
      </c>
      <c r="S2879" s="225"/>
      <c r="T2879" s="63"/>
      <c r="U2879" s="349"/>
      <c r="V2879" s="63"/>
      <c r="W2879" s="63"/>
    </row>
    <row r="2880" spans="1:23" ht="15">
      <c r="A2880" s="28" t="s">
        <v>798</v>
      </c>
      <c r="B2880" s="229" t="s">
        <v>1662</v>
      </c>
      <c r="C2880" s="3"/>
      <c r="D2880" s="3"/>
      <c r="E2880" s="9" t="s">
        <v>280</v>
      </c>
      <c r="F2880" s="9" t="s">
        <v>280</v>
      </c>
      <c r="G2880" s="9" t="s">
        <v>280</v>
      </c>
      <c r="H2880" s="9" t="s">
        <v>280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58"/>
        <v>6342.2999999999993</v>
      </c>
      <c r="S2880" s="63"/>
      <c r="T2880" s="63"/>
      <c r="U2880" s="349"/>
      <c r="V2880" s="63"/>
      <c r="W2880" s="63"/>
    </row>
    <row r="2881" spans="1:23" ht="15">
      <c r="A2881" s="28" t="s">
        <v>799</v>
      </c>
      <c r="B2881" s="278" t="s">
        <v>2025</v>
      </c>
      <c r="C2881" s="3"/>
      <c r="D2881" s="3"/>
      <c r="E2881" s="9" t="s">
        <v>280</v>
      </c>
      <c r="F2881" s="9" t="s">
        <v>280</v>
      </c>
      <c r="G2881" s="9" t="s">
        <v>280</v>
      </c>
      <c r="H2881" s="9" t="s">
        <v>280</v>
      </c>
      <c r="I2881" s="9" t="s">
        <v>280</v>
      </c>
      <c r="J2881" s="9">
        <v>3248.1999999999989</v>
      </c>
      <c r="K2881" s="9">
        <v>3025.1000000000022</v>
      </c>
      <c r="M2881" s="67">
        <f t="shared" si="58"/>
        <v>6273.3000000000011</v>
      </c>
      <c r="S2881" s="278"/>
      <c r="T2881" s="63"/>
      <c r="U2881" s="350"/>
      <c r="V2881" s="63"/>
      <c r="W2881" s="63"/>
    </row>
    <row r="2882" spans="1:23" ht="15">
      <c r="A2882" s="28" t="s">
        <v>800</v>
      </c>
      <c r="B2882" s="278" t="s">
        <v>2023</v>
      </c>
      <c r="C2882" s="3"/>
      <c r="D2882" s="3"/>
      <c r="E2882" s="9" t="s">
        <v>280</v>
      </c>
      <c r="F2882" s="9" t="s">
        <v>280</v>
      </c>
      <c r="G2882" s="9" t="s">
        <v>280</v>
      </c>
      <c r="H2882" s="9" t="s">
        <v>280</v>
      </c>
      <c r="I2882" s="9" t="s">
        <v>280</v>
      </c>
      <c r="J2882" s="213">
        <v>3792.9999999999982</v>
      </c>
      <c r="K2882" s="9">
        <v>2403.1999999999989</v>
      </c>
      <c r="M2882" s="67">
        <f t="shared" si="58"/>
        <v>6196.1999999999971</v>
      </c>
      <c r="O2882" t="s">
        <v>284</v>
      </c>
      <c r="S2882" s="63"/>
      <c r="T2882" s="63"/>
      <c r="U2882" s="349"/>
      <c r="V2882" s="63"/>
      <c r="W2882" s="63"/>
    </row>
    <row r="2883" spans="1:23" ht="15">
      <c r="A2883" s="28" t="s">
        <v>803</v>
      </c>
      <c r="B2883" s="278" t="s">
        <v>2017</v>
      </c>
      <c r="C2883" s="3"/>
      <c r="D2883" s="3"/>
      <c r="E2883" s="9" t="s">
        <v>280</v>
      </c>
      <c r="F2883" s="9" t="s">
        <v>280</v>
      </c>
      <c r="G2883" s="9" t="s">
        <v>280</v>
      </c>
      <c r="H2883" s="9" t="s">
        <v>280</v>
      </c>
      <c r="I2883" s="9" t="s">
        <v>280</v>
      </c>
      <c r="J2883" s="9">
        <v>3077.2500000000018</v>
      </c>
      <c r="K2883" s="217">
        <v>3107.399999999996</v>
      </c>
      <c r="M2883" s="67">
        <f t="shared" si="58"/>
        <v>6184.6499999999978</v>
      </c>
      <c r="O2883" t="s">
        <v>290</v>
      </c>
      <c r="S2883" s="63"/>
      <c r="T2883" s="63"/>
      <c r="U2883" s="350"/>
      <c r="V2883" s="63"/>
      <c r="W2883" s="63"/>
    </row>
    <row r="2884" spans="1:23" ht="15">
      <c r="A2884" s="28" t="s">
        <v>899</v>
      </c>
      <c r="B2884" s="229" t="s">
        <v>1664</v>
      </c>
      <c r="C2884" s="3"/>
      <c r="D2884" s="3"/>
      <c r="E2884" s="9" t="s">
        <v>280</v>
      </c>
      <c r="F2884" s="9" t="s">
        <v>280</v>
      </c>
      <c r="G2884" s="9" t="s">
        <v>280</v>
      </c>
      <c r="H2884" s="9" t="s">
        <v>280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58"/>
        <v>6066.600000000004</v>
      </c>
      <c r="S2884" s="278"/>
      <c r="T2884" s="63"/>
      <c r="U2884" s="350"/>
      <c r="V2884" s="63"/>
      <c r="W2884" s="63"/>
    </row>
    <row r="2885" spans="1:23" ht="15">
      <c r="A2885" s="28" t="s">
        <v>900</v>
      </c>
      <c r="B2885" s="63" t="s">
        <v>758</v>
      </c>
      <c r="E2885" s="9" t="s">
        <v>280</v>
      </c>
      <c r="F2885" s="9" t="s">
        <v>280</v>
      </c>
      <c r="G2885" s="9" t="s">
        <v>280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58"/>
        <v>6056.4000000000033</v>
      </c>
      <c r="S2885" s="278"/>
      <c r="T2885" s="63"/>
      <c r="U2885" s="349"/>
      <c r="V2885" s="63"/>
      <c r="W2885" s="63"/>
    </row>
    <row r="2886" spans="1:23" ht="15">
      <c r="A2886" s="28" t="s">
        <v>901</v>
      </c>
      <c r="B2886" s="225" t="s">
        <v>1667</v>
      </c>
      <c r="C2886" s="3"/>
      <c r="D2886" s="3"/>
      <c r="E2886" s="9" t="s">
        <v>280</v>
      </c>
      <c r="F2886" s="9" t="s">
        <v>280</v>
      </c>
      <c r="G2886" s="9" t="s">
        <v>280</v>
      </c>
      <c r="H2886" s="9" t="s">
        <v>280</v>
      </c>
      <c r="I2886" s="9">
        <v>1144.8999999999996</v>
      </c>
      <c r="J2886" s="9">
        <v>2427.8000000000011</v>
      </c>
      <c r="K2886" s="9">
        <v>2392.5</v>
      </c>
      <c r="M2886" s="67">
        <f t="shared" si="58"/>
        <v>5965.2000000000007</v>
      </c>
      <c r="S2886" s="63"/>
      <c r="T2886" s="63"/>
      <c r="U2886" s="350"/>
      <c r="V2886" s="63"/>
      <c r="W2886" s="63"/>
    </row>
    <row r="2887" spans="1:23" ht="15">
      <c r="A2887" s="28" t="s">
        <v>902</v>
      </c>
      <c r="B2887" s="278" t="s">
        <v>2021</v>
      </c>
      <c r="C2887" s="3"/>
      <c r="D2887" s="3"/>
      <c r="E2887" s="9" t="s">
        <v>280</v>
      </c>
      <c r="F2887" s="9" t="s">
        <v>280</v>
      </c>
      <c r="G2887" s="9" t="s">
        <v>280</v>
      </c>
      <c r="H2887" s="9" t="s">
        <v>280</v>
      </c>
      <c r="I2887" s="9" t="s">
        <v>280</v>
      </c>
      <c r="J2887" s="9">
        <v>3281.8000000000011</v>
      </c>
      <c r="K2887" s="9">
        <v>2432.1999999999935</v>
      </c>
      <c r="M2887" s="67">
        <f t="shared" si="58"/>
        <v>5713.9999999999945</v>
      </c>
      <c r="S2887" s="278"/>
      <c r="T2887" s="63"/>
      <c r="U2887" s="350"/>
      <c r="V2887" s="63"/>
      <c r="W2887" s="63"/>
    </row>
    <row r="2888" spans="1:23" ht="15">
      <c r="A2888" s="28" t="s">
        <v>903</v>
      </c>
      <c r="B2888" s="229" t="s">
        <v>1661</v>
      </c>
      <c r="C2888" s="3"/>
      <c r="D2888" s="3"/>
      <c r="E2888" s="9" t="s">
        <v>280</v>
      </c>
      <c r="F2888" s="9" t="s">
        <v>280</v>
      </c>
      <c r="G2888" s="9" t="s">
        <v>280</v>
      </c>
      <c r="H2888" s="9" t="s">
        <v>280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59">SUM(E2888:K2888)</f>
        <v>5491.3999999999978</v>
      </c>
      <c r="S2888" s="278"/>
      <c r="T2888" s="63"/>
      <c r="U2888" s="349"/>
      <c r="V2888" s="63"/>
      <c r="W2888" s="63"/>
    </row>
    <row r="2889" spans="1:23" ht="15">
      <c r="A2889" s="28" t="s">
        <v>904</v>
      </c>
      <c r="B2889" s="229" t="s">
        <v>1659</v>
      </c>
      <c r="C2889" s="3"/>
      <c r="D2889" s="3"/>
      <c r="E2889" s="9" t="s">
        <v>280</v>
      </c>
      <c r="F2889" s="9" t="s">
        <v>280</v>
      </c>
      <c r="G2889" s="9" t="s">
        <v>280</v>
      </c>
      <c r="H2889" s="9" t="s">
        <v>280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59"/>
        <v>4874.1000000000004</v>
      </c>
      <c r="S2889" s="278"/>
      <c r="T2889" s="63"/>
      <c r="U2889" s="349"/>
      <c r="V2889" s="63"/>
      <c r="W2889" s="63"/>
    </row>
    <row r="2890" spans="1:23" ht="15">
      <c r="A2890" s="28" t="s">
        <v>905</v>
      </c>
      <c r="B2890" s="229" t="s">
        <v>1657</v>
      </c>
      <c r="C2890" s="3"/>
      <c r="D2890" s="3"/>
      <c r="E2890" s="9" t="s">
        <v>280</v>
      </c>
      <c r="F2890" s="9" t="s">
        <v>280</v>
      </c>
      <c r="G2890" s="9" t="s">
        <v>280</v>
      </c>
      <c r="H2890" s="9" t="s">
        <v>280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59"/>
        <v>4786.4999999999945</v>
      </c>
      <c r="S2890" s="63"/>
      <c r="T2890" s="63"/>
      <c r="U2890" s="349"/>
      <c r="V2890" s="63"/>
      <c r="W2890" s="63"/>
    </row>
    <row r="2891" spans="1:23" ht="15">
      <c r="A2891" s="28" t="s">
        <v>906</v>
      </c>
      <c r="B2891" s="63" t="s">
        <v>178</v>
      </c>
      <c r="E2891" s="9">
        <v>2055</v>
      </c>
      <c r="F2891" s="9">
        <v>2642.9</v>
      </c>
      <c r="G2891" s="9" t="s">
        <v>280</v>
      </c>
      <c r="H2891" s="9" t="s">
        <v>280</v>
      </c>
      <c r="I2891" s="9" t="s">
        <v>280</v>
      </c>
      <c r="J2891" s="9" t="s">
        <v>280</v>
      </c>
      <c r="K2891" s="9" t="s">
        <v>280</v>
      </c>
      <c r="L2891" s="69"/>
      <c r="M2891" s="67">
        <f t="shared" si="59"/>
        <v>4697.8999999999996</v>
      </c>
      <c r="S2891" s="63"/>
      <c r="T2891" s="63"/>
      <c r="U2891" s="349"/>
      <c r="V2891" s="63"/>
      <c r="W2891" s="63"/>
    </row>
    <row r="2892" spans="1:23" ht="15">
      <c r="A2892" s="28" t="s">
        <v>907</v>
      </c>
      <c r="B2892" s="278" t="s">
        <v>2024</v>
      </c>
      <c r="C2892" s="3"/>
      <c r="D2892" s="3"/>
      <c r="E2892" s="9" t="s">
        <v>280</v>
      </c>
      <c r="F2892" s="9" t="s">
        <v>280</v>
      </c>
      <c r="G2892" s="9" t="s">
        <v>280</v>
      </c>
      <c r="H2892" s="9" t="s">
        <v>280</v>
      </c>
      <c r="I2892" s="9" t="s">
        <v>280</v>
      </c>
      <c r="J2892" s="9">
        <v>2042.4000000000051</v>
      </c>
      <c r="K2892" s="9">
        <v>2609.399999999996</v>
      </c>
      <c r="M2892" s="67">
        <f t="shared" si="59"/>
        <v>4651.8000000000011</v>
      </c>
      <c r="S2892" s="63"/>
      <c r="T2892" s="63"/>
      <c r="U2892" s="350"/>
      <c r="V2892" s="63"/>
      <c r="W2892" s="63"/>
    </row>
    <row r="2893" spans="1:23" ht="15">
      <c r="A2893" s="28" t="s">
        <v>908</v>
      </c>
      <c r="B2893" s="278" t="s">
        <v>2018</v>
      </c>
      <c r="C2893" s="3"/>
      <c r="D2893" s="3"/>
      <c r="E2893" s="9" t="s">
        <v>280</v>
      </c>
      <c r="F2893" s="9" t="s">
        <v>280</v>
      </c>
      <c r="G2893" s="9" t="s">
        <v>280</v>
      </c>
      <c r="H2893" s="9" t="s">
        <v>280</v>
      </c>
      <c r="I2893" s="9" t="s">
        <v>280</v>
      </c>
      <c r="J2893" s="9">
        <v>2803.3999999999996</v>
      </c>
      <c r="K2893" s="9">
        <v>1724.399999999996</v>
      </c>
      <c r="M2893" s="67">
        <f t="shared" si="59"/>
        <v>4527.7999999999956</v>
      </c>
      <c r="S2893" s="278"/>
      <c r="T2893" s="63"/>
      <c r="U2893" s="349"/>
      <c r="V2893" s="63"/>
      <c r="W2893" s="63"/>
    </row>
    <row r="2894" spans="1:23" ht="15">
      <c r="A2894" s="28" t="s">
        <v>909</v>
      </c>
      <c r="B2894" s="63" t="s">
        <v>745</v>
      </c>
      <c r="E2894" s="9" t="s">
        <v>280</v>
      </c>
      <c r="F2894" s="9" t="s">
        <v>280</v>
      </c>
      <c r="G2894" s="9" t="s">
        <v>280</v>
      </c>
      <c r="H2894" s="217">
        <v>3079.8000000000011</v>
      </c>
      <c r="I2894" s="9">
        <v>1272.2000000000007</v>
      </c>
      <c r="J2894" s="9" t="s">
        <v>280</v>
      </c>
      <c r="K2894" s="9" t="s">
        <v>280</v>
      </c>
      <c r="L2894" s="69"/>
      <c r="M2894" s="67">
        <f t="shared" si="59"/>
        <v>4352.0000000000018</v>
      </c>
      <c r="O2894" t="s">
        <v>290</v>
      </c>
      <c r="S2894" s="278"/>
      <c r="T2894" s="63"/>
      <c r="U2894" s="349"/>
      <c r="V2894" s="63"/>
      <c r="W2894" s="63"/>
    </row>
    <row r="2895" spans="1:23" ht="15">
      <c r="A2895" s="28" t="s">
        <v>910</v>
      </c>
      <c r="B2895" s="278" t="s">
        <v>2026</v>
      </c>
      <c r="C2895" s="3"/>
      <c r="D2895" s="3"/>
      <c r="E2895" s="9" t="s">
        <v>280</v>
      </c>
      <c r="F2895" s="9" t="s">
        <v>280</v>
      </c>
      <c r="G2895" s="9" t="s">
        <v>280</v>
      </c>
      <c r="H2895" s="9" t="s">
        <v>280</v>
      </c>
      <c r="I2895" s="9" t="s">
        <v>280</v>
      </c>
      <c r="J2895" s="9">
        <v>2793.6999999999989</v>
      </c>
      <c r="K2895" s="9">
        <v>1254.8999999999987</v>
      </c>
      <c r="M2895" s="67">
        <f t="shared" si="59"/>
        <v>4048.5999999999976</v>
      </c>
      <c r="S2895" s="28"/>
      <c r="T2895" s="63"/>
      <c r="U2895" s="349"/>
      <c r="V2895" s="63"/>
      <c r="W2895" s="63"/>
    </row>
    <row r="2896" spans="1:23" ht="15">
      <c r="A2896" s="28" t="s">
        <v>911</v>
      </c>
      <c r="B2896" s="229" t="s">
        <v>1648</v>
      </c>
      <c r="C2896" s="3"/>
      <c r="D2896" s="3"/>
      <c r="E2896" s="9" t="s">
        <v>280</v>
      </c>
      <c r="F2896" s="9" t="s">
        <v>280</v>
      </c>
      <c r="G2896" s="9" t="s">
        <v>280</v>
      </c>
      <c r="H2896" s="9" t="s">
        <v>280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59"/>
        <v>4012.00000000001</v>
      </c>
      <c r="S2896" s="225"/>
      <c r="T2896" s="63"/>
      <c r="U2896" s="349"/>
      <c r="V2896" s="63"/>
      <c r="W2896" s="63"/>
    </row>
    <row r="2897" spans="1:23" ht="15">
      <c r="A2897" s="28" t="s">
        <v>912</v>
      </c>
      <c r="B2897" s="229" t="s">
        <v>1650</v>
      </c>
      <c r="C2897" s="3"/>
      <c r="D2897" s="3"/>
      <c r="E2897" s="9" t="s">
        <v>280</v>
      </c>
      <c r="F2897" s="9" t="s">
        <v>280</v>
      </c>
      <c r="G2897" s="9" t="s">
        <v>280</v>
      </c>
      <c r="H2897" s="9" t="s">
        <v>280</v>
      </c>
      <c r="I2897" s="9">
        <v>1249.9999999999982</v>
      </c>
      <c r="J2897" s="9">
        <v>2719.7999999999938</v>
      </c>
      <c r="K2897" s="9" t="s">
        <v>280</v>
      </c>
      <c r="M2897" s="67">
        <f t="shared" si="59"/>
        <v>3969.799999999992</v>
      </c>
      <c r="S2897" s="278"/>
      <c r="T2897" s="63"/>
      <c r="U2897" s="349"/>
      <c r="V2897" s="63"/>
      <c r="W2897" s="63"/>
    </row>
    <row r="2898" spans="1:23" ht="15">
      <c r="A2898" s="28" t="s">
        <v>913</v>
      </c>
      <c r="B2898" s="229" t="s">
        <v>1649</v>
      </c>
      <c r="C2898" s="3"/>
      <c r="D2898" s="3"/>
      <c r="E2898" s="9" t="s">
        <v>280</v>
      </c>
      <c r="F2898" s="9" t="s">
        <v>280</v>
      </c>
      <c r="G2898" s="9" t="s">
        <v>280</v>
      </c>
      <c r="H2898" s="9" t="s">
        <v>280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59"/>
        <v>3705.3000000000011</v>
      </c>
      <c r="S2898" s="278"/>
      <c r="T2898" s="63"/>
      <c r="U2898" s="349"/>
      <c r="V2898" s="63"/>
      <c r="W2898" s="63"/>
    </row>
    <row r="2899" spans="1:23" ht="15">
      <c r="A2899" s="28" t="s">
        <v>914</v>
      </c>
      <c r="B2899" s="278" t="s">
        <v>2044</v>
      </c>
      <c r="C2899" s="3"/>
      <c r="D2899" s="3"/>
      <c r="E2899" s="9" t="s">
        <v>280</v>
      </c>
      <c r="F2899" s="9" t="s">
        <v>280</v>
      </c>
      <c r="G2899" s="9" t="s">
        <v>280</v>
      </c>
      <c r="H2899" s="9" t="s">
        <v>280</v>
      </c>
      <c r="I2899" s="9" t="s">
        <v>280</v>
      </c>
      <c r="J2899" s="9" t="s">
        <v>280</v>
      </c>
      <c r="K2899" s="217">
        <v>3241.7000000000007</v>
      </c>
      <c r="M2899" s="67">
        <f t="shared" si="59"/>
        <v>3241.7000000000007</v>
      </c>
      <c r="O2899" t="s">
        <v>285</v>
      </c>
      <c r="S2899" s="28"/>
      <c r="T2899" s="63"/>
      <c r="U2899" s="349"/>
      <c r="V2899" s="63"/>
      <c r="W2899" s="63"/>
    </row>
    <row r="2900" spans="1:23" ht="15">
      <c r="A2900" s="28" t="s">
        <v>915</v>
      </c>
      <c r="B2900" s="278" t="s">
        <v>2022</v>
      </c>
      <c r="C2900" s="3"/>
      <c r="D2900" s="3"/>
      <c r="E2900" s="9" t="s">
        <v>280</v>
      </c>
      <c r="F2900" s="9" t="s">
        <v>280</v>
      </c>
      <c r="G2900" s="9" t="s">
        <v>280</v>
      </c>
      <c r="H2900" s="9" t="s">
        <v>280</v>
      </c>
      <c r="I2900" s="9" t="s">
        <v>280</v>
      </c>
      <c r="J2900" s="9">
        <v>1775.6000000000013</v>
      </c>
      <c r="K2900" s="9">
        <v>1289.5999999999985</v>
      </c>
      <c r="M2900" s="67">
        <f t="shared" si="59"/>
        <v>3065.2</v>
      </c>
      <c r="S2900" s="225"/>
      <c r="T2900" s="63"/>
      <c r="U2900" s="349"/>
      <c r="V2900" s="63"/>
      <c r="W2900" s="63"/>
    </row>
    <row r="2901" spans="1:23" ht="15">
      <c r="A2901" s="28" t="s">
        <v>916</v>
      </c>
      <c r="B2901" s="278" t="s">
        <v>2172</v>
      </c>
      <c r="C2901" s="3"/>
      <c r="D2901" s="3"/>
      <c r="E2901" s="9" t="s">
        <v>280</v>
      </c>
      <c r="F2901" s="9" t="s">
        <v>280</v>
      </c>
      <c r="G2901" s="9" t="s">
        <v>280</v>
      </c>
      <c r="H2901" s="9" t="s">
        <v>280</v>
      </c>
      <c r="I2901" s="9" t="s">
        <v>280</v>
      </c>
      <c r="J2901" s="9" t="s">
        <v>280</v>
      </c>
      <c r="K2901" s="9">
        <v>2762.5</v>
      </c>
      <c r="M2901" s="67">
        <f t="shared" si="59"/>
        <v>2762.5</v>
      </c>
      <c r="S2901" s="63"/>
      <c r="T2901" s="63"/>
      <c r="U2901" s="349"/>
      <c r="V2901" s="63"/>
      <c r="W2901" s="63"/>
    </row>
    <row r="2902" spans="1:23" ht="15">
      <c r="A2902" s="28" t="s">
        <v>917</v>
      </c>
      <c r="B2902" s="278" t="s">
        <v>2065</v>
      </c>
      <c r="C2902" s="3"/>
      <c r="D2902" s="3"/>
      <c r="E2902" s="9" t="s">
        <v>280</v>
      </c>
      <c r="F2902" s="9" t="s">
        <v>280</v>
      </c>
      <c r="G2902" s="9" t="s">
        <v>280</v>
      </c>
      <c r="H2902" s="9" t="s">
        <v>280</v>
      </c>
      <c r="I2902" s="9" t="s">
        <v>280</v>
      </c>
      <c r="J2902" s="9" t="s">
        <v>280</v>
      </c>
      <c r="K2902" s="9">
        <v>2671.7000000000007</v>
      </c>
      <c r="M2902" s="67">
        <f t="shared" si="59"/>
        <v>2671.7000000000007</v>
      </c>
      <c r="S2902" s="63"/>
      <c r="T2902" s="63"/>
      <c r="U2902" s="349"/>
      <c r="V2902" s="63"/>
      <c r="W2902" s="63"/>
    </row>
    <row r="2903" spans="1:23" ht="15">
      <c r="A2903" s="28" t="s">
        <v>918</v>
      </c>
      <c r="B2903" s="278" t="s">
        <v>2019</v>
      </c>
      <c r="C2903" s="3"/>
      <c r="D2903" s="3"/>
      <c r="E2903" s="9" t="s">
        <v>280</v>
      </c>
      <c r="F2903" s="9" t="s">
        <v>280</v>
      </c>
      <c r="G2903" s="9" t="s">
        <v>280</v>
      </c>
      <c r="H2903" s="9" t="s">
        <v>280</v>
      </c>
      <c r="I2903" s="9" t="s">
        <v>280</v>
      </c>
      <c r="J2903" s="9">
        <v>2621.7999999999947</v>
      </c>
      <c r="K2903" s="9" t="s">
        <v>280</v>
      </c>
      <c r="M2903" s="67">
        <f t="shared" si="59"/>
        <v>2621.7999999999947</v>
      </c>
      <c r="S2903" s="278"/>
      <c r="T2903" s="63"/>
      <c r="U2903" s="349"/>
      <c r="V2903" s="63"/>
      <c r="W2903" s="63"/>
    </row>
    <row r="2904" spans="1:23" ht="15">
      <c r="A2904" s="28" t="s">
        <v>919</v>
      </c>
      <c r="B2904" s="63" t="s">
        <v>770</v>
      </c>
      <c r="E2904" s="9" t="s">
        <v>280</v>
      </c>
      <c r="F2904" s="9" t="s">
        <v>280</v>
      </c>
      <c r="G2904" s="9" t="s">
        <v>280</v>
      </c>
      <c r="H2904" s="9">
        <v>1440.2000000000044</v>
      </c>
      <c r="I2904" s="9">
        <v>893.89999999999964</v>
      </c>
      <c r="J2904" s="9" t="s">
        <v>280</v>
      </c>
      <c r="K2904" s="9" t="s">
        <v>280</v>
      </c>
      <c r="L2904" s="69"/>
      <c r="M2904" s="67">
        <f t="shared" si="59"/>
        <v>2334.100000000004</v>
      </c>
      <c r="S2904" s="63"/>
    </row>
    <row r="2905" spans="1:23" ht="15">
      <c r="A2905" s="28" t="s">
        <v>920</v>
      </c>
      <c r="B2905" s="278" t="s">
        <v>4565</v>
      </c>
      <c r="C2905" s="3"/>
      <c r="D2905" s="3"/>
      <c r="E2905" s="9" t="s">
        <v>280</v>
      </c>
      <c r="F2905" s="9" t="s">
        <v>280</v>
      </c>
      <c r="G2905" s="9" t="s">
        <v>280</v>
      </c>
      <c r="H2905" s="9" t="s">
        <v>280</v>
      </c>
      <c r="I2905" s="9" t="s">
        <v>280</v>
      </c>
      <c r="J2905" s="9" t="s">
        <v>280</v>
      </c>
      <c r="K2905" s="9">
        <v>2194.9000000000033</v>
      </c>
      <c r="M2905" s="67">
        <f t="shared" si="59"/>
        <v>2194.9000000000033</v>
      </c>
      <c r="S2905" s="238"/>
    </row>
    <row r="2906" spans="1:23" ht="15">
      <c r="A2906" s="28" t="s">
        <v>921</v>
      </c>
      <c r="B2906" s="278" t="s">
        <v>2042</v>
      </c>
      <c r="C2906" s="3"/>
      <c r="D2906" s="3"/>
      <c r="E2906" s="9" t="s">
        <v>280</v>
      </c>
      <c r="F2906" s="9" t="s">
        <v>280</v>
      </c>
      <c r="G2906" s="9" t="s">
        <v>280</v>
      </c>
      <c r="H2906" s="9" t="s">
        <v>280</v>
      </c>
      <c r="I2906" s="9" t="s">
        <v>280</v>
      </c>
      <c r="J2906" s="9" t="s">
        <v>280</v>
      </c>
      <c r="K2906" s="9">
        <v>2150.8000000000011</v>
      </c>
      <c r="M2906" s="67">
        <f t="shared" si="59"/>
        <v>2150.8000000000011</v>
      </c>
      <c r="S2906" s="63"/>
    </row>
    <row r="2907" spans="1:23" ht="15">
      <c r="A2907" s="28" t="s">
        <v>922</v>
      </c>
      <c r="B2907" s="63" t="s">
        <v>775</v>
      </c>
      <c r="E2907" s="9" t="s">
        <v>280</v>
      </c>
      <c r="F2907" s="9" t="s">
        <v>280</v>
      </c>
      <c r="G2907" s="9" t="s">
        <v>280</v>
      </c>
      <c r="H2907" s="9">
        <v>2107.8999999999951</v>
      </c>
      <c r="I2907" s="9" t="s">
        <v>280</v>
      </c>
      <c r="J2907" s="9" t="s">
        <v>280</v>
      </c>
      <c r="K2907" s="9" t="s">
        <v>280</v>
      </c>
      <c r="L2907" s="69"/>
      <c r="M2907" s="67">
        <f t="shared" si="59"/>
        <v>2107.8999999999951</v>
      </c>
      <c r="S2907" s="278"/>
    </row>
    <row r="2908" spans="1:23" ht="15">
      <c r="A2908" s="28" t="s">
        <v>923</v>
      </c>
      <c r="B2908" s="278" t="s">
        <v>2041</v>
      </c>
      <c r="C2908" s="3"/>
      <c r="D2908" s="3"/>
      <c r="E2908" s="9" t="s">
        <v>280</v>
      </c>
      <c r="F2908" s="9" t="s">
        <v>280</v>
      </c>
      <c r="G2908" s="9" t="s">
        <v>280</v>
      </c>
      <c r="H2908" s="9" t="s">
        <v>280</v>
      </c>
      <c r="I2908" s="9" t="s">
        <v>280</v>
      </c>
      <c r="J2908" s="9" t="s">
        <v>280</v>
      </c>
      <c r="K2908" s="9">
        <v>2092.5</v>
      </c>
      <c r="M2908" s="67">
        <f t="shared" si="59"/>
        <v>2092.5</v>
      </c>
      <c r="S2908" s="238"/>
    </row>
    <row r="2909" spans="1:23" ht="15">
      <c r="A2909" s="28" t="s">
        <v>924</v>
      </c>
      <c r="B2909" s="63" t="s">
        <v>785</v>
      </c>
      <c r="E2909" s="9" t="s">
        <v>280</v>
      </c>
      <c r="F2909" s="9" t="s">
        <v>280</v>
      </c>
      <c r="G2909" s="9" t="s">
        <v>280</v>
      </c>
      <c r="H2909" s="9">
        <v>2037.1500000000005</v>
      </c>
      <c r="I2909" s="9" t="s">
        <v>280</v>
      </c>
      <c r="J2909" s="9" t="s">
        <v>280</v>
      </c>
      <c r="K2909" s="9" t="s">
        <v>280</v>
      </c>
      <c r="L2909" s="69"/>
      <c r="M2909" s="67">
        <f t="shared" si="59"/>
        <v>2037.1500000000005</v>
      </c>
      <c r="S2909" s="63"/>
    </row>
    <row r="2910" spans="1:23" ht="15">
      <c r="A2910" s="28" t="s">
        <v>925</v>
      </c>
      <c r="B2910" s="278" t="s">
        <v>2040</v>
      </c>
      <c r="C2910" s="3"/>
      <c r="D2910" s="3"/>
      <c r="E2910" s="9" t="s">
        <v>280</v>
      </c>
      <c r="F2910" s="9" t="s">
        <v>280</v>
      </c>
      <c r="G2910" s="9" t="s">
        <v>280</v>
      </c>
      <c r="H2910" s="9" t="s">
        <v>280</v>
      </c>
      <c r="I2910" s="9" t="s">
        <v>280</v>
      </c>
      <c r="J2910" s="9" t="s">
        <v>280</v>
      </c>
      <c r="K2910" s="9">
        <v>1997.7999999999993</v>
      </c>
      <c r="M2910" s="67">
        <f t="shared" si="59"/>
        <v>1997.7999999999993</v>
      </c>
      <c r="S2910" s="238"/>
    </row>
    <row r="2911" spans="1:23" ht="15">
      <c r="A2911" s="28" t="s">
        <v>926</v>
      </c>
      <c r="B2911" s="229" t="s">
        <v>1663</v>
      </c>
      <c r="C2911" s="3"/>
      <c r="D2911" s="3"/>
      <c r="E2911" s="9" t="s">
        <v>280</v>
      </c>
      <c r="F2911" s="9" t="s">
        <v>280</v>
      </c>
      <c r="G2911" s="9" t="s">
        <v>280</v>
      </c>
      <c r="H2911" s="9" t="s">
        <v>280</v>
      </c>
      <c r="I2911" s="9">
        <v>1932.7999999999956</v>
      </c>
      <c r="J2911" s="9" t="s">
        <v>280</v>
      </c>
      <c r="K2911" s="9" t="s">
        <v>280</v>
      </c>
      <c r="M2911" s="67">
        <f t="shared" si="59"/>
        <v>1932.7999999999956</v>
      </c>
    </row>
    <row r="2912" spans="1:23" ht="15">
      <c r="A2912" s="28" t="s">
        <v>927</v>
      </c>
      <c r="B2912" s="278" t="s">
        <v>2038</v>
      </c>
      <c r="C2912" s="3"/>
      <c r="D2912" s="3"/>
      <c r="E2912" s="9" t="s">
        <v>280</v>
      </c>
      <c r="F2912" s="9" t="s">
        <v>280</v>
      </c>
      <c r="G2912" s="9" t="s">
        <v>280</v>
      </c>
      <c r="H2912" s="9" t="s">
        <v>280</v>
      </c>
      <c r="I2912" s="9" t="s">
        <v>280</v>
      </c>
      <c r="J2912" s="9" t="s">
        <v>280</v>
      </c>
      <c r="K2912" s="9">
        <v>1856.8999999999996</v>
      </c>
      <c r="M2912" s="67">
        <f t="shared" si="59"/>
        <v>1856.8999999999996</v>
      </c>
    </row>
    <row r="2913" spans="1:13" ht="15">
      <c r="A2913" s="28" t="s">
        <v>928</v>
      </c>
      <c r="B2913" s="278" t="s">
        <v>2043</v>
      </c>
      <c r="C2913" s="3"/>
      <c r="D2913" s="3"/>
      <c r="E2913" s="9" t="s">
        <v>280</v>
      </c>
      <c r="F2913" s="9" t="s">
        <v>280</v>
      </c>
      <c r="G2913" s="9" t="s">
        <v>280</v>
      </c>
      <c r="H2913" s="9" t="s">
        <v>280</v>
      </c>
      <c r="I2913" s="9" t="s">
        <v>280</v>
      </c>
      <c r="J2913" s="9" t="s">
        <v>280</v>
      </c>
      <c r="K2913" s="9">
        <v>1802.4999999999982</v>
      </c>
      <c r="M2913" s="67">
        <f t="shared" si="59"/>
        <v>1802.4999999999982</v>
      </c>
    </row>
    <row r="2914" spans="1:13" ht="15">
      <c r="A2914" s="28" t="s">
        <v>929</v>
      </c>
      <c r="B2914" s="63" t="s">
        <v>179</v>
      </c>
      <c r="E2914" s="9">
        <v>1663.8</v>
      </c>
      <c r="F2914" s="9" t="s">
        <v>280</v>
      </c>
      <c r="G2914" s="9" t="s">
        <v>280</v>
      </c>
      <c r="H2914" s="9" t="s">
        <v>280</v>
      </c>
      <c r="I2914" s="9" t="s">
        <v>280</v>
      </c>
      <c r="J2914" s="9" t="s">
        <v>280</v>
      </c>
      <c r="K2914" s="9" t="s">
        <v>280</v>
      </c>
      <c r="L2914" s="69"/>
      <c r="M2914" s="67">
        <f t="shared" si="59"/>
        <v>1663.8</v>
      </c>
    </row>
    <row r="2915" spans="1:13" ht="15">
      <c r="A2915" s="28" t="s">
        <v>930</v>
      </c>
      <c r="B2915" s="229" t="s">
        <v>1656</v>
      </c>
      <c r="C2915" s="3"/>
      <c r="D2915" s="3"/>
      <c r="E2915" s="9" t="s">
        <v>280</v>
      </c>
      <c r="F2915" s="9" t="s">
        <v>280</v>
      </c>
      <c r="G2915" s="9" t="s">
        <v>280</v>
      </c>
      <c r="H2915" s="9" t="s">
        <v>280</v>
      </c>
      <c r="I2915" s="9">
        <v>1607.3999999999996</v>
      </c>
      <c r="J2915" s="9" t="s">
        <v>280</v>
      </c>
      <c r="K2915" s="9" t="s">
        <v>280</v>
      </c>
      <c r="L2915" s="69"/>
      <c r="M2915" s="67">
        <f t="shared" si="59"/>
        <v>1607.3999999999996</v>
      </c>
    </row>
    <row r="2916" spans="1:13" ht="15">
      <c r="A2916" s="28" t="s">
        <v>931</v>
      </c>
      <c r="B2916" s="278" t="s">
        <v>2067</v>
      </c>
      <c r="C2916" s="3"/>
      <c r="D2916" s="3"/>
      <c r="E2916" s="9" t="s">
        <v>280</v>
      </c>
      <c r="F2916" s="9" t="s">
        <v>280</v>
      </c>
      <c r="G2916" s="9" t="s">
        <v>280</v>
      </c>
      <c r="H2916" s="9" t="s">
        <v>280</v>
      </c>
      <c r="I2916" s="9" t="s">
        <v>280</v>
      </c>
      <c r="J2916" s="9" t="s">
        <v>280</v>
      </c>
      <c r="K2916" s="9">
        <v>1540.6000000000013</v>
      </c>
      <c r="M2916" s="67">
        <f t="shared" si="59"/>
        <v>1540.6000000000013</v>
      </c>
    </row>
    <row r="2917" spans="1:13" ht="15">
      <c r="A2917" s="28" t="s">
        <v>932</v>
      </c>
      <c r="B2917" s="278" t="s">
        <v>2039</v>
      </c>
      <c r="C2917" s="3"/>
      <c r="D2917" s="3"/>
      <c r="E2917" s="9" t="s">
        <v>280</v>
      </c>
      <c r="F2917" s="9" t="s">
        <v>280</v>
      </c>
      <c r="G2917" s="9" t="s">
        <v>280</v>
      </c>
      <c r="H2917" s="9" t="s">
        <v>280</v>
      </c>
      <c r="I2917" s="9" t="s">
        <v>280</v>
      </c>
      <c r="J2917" s="9" t="s">
        <v>280</v>
      </c>
      <c r="K2917" s="9">
        <v>1455.9000000000033</v>
      </c>
      <c r="M2917" s="67">
        <f t="shared" si="59"/>
        <v>1455.9000000000033</v>
      </c>
    </row>
    <row r="2918" spans="1:13" ht="15">
      <c r="A2918" s="28" t="s">
        <v>933</v>
      </c>
      <c r="B2918" s="278" t="s">
        <v>2045</v>
      </c>
      <c r="C2918" s="3"/>
      <c r="D2918" s="3"/>
      <c r="E2918" s="9" t="s">
        <v>280</v>
      </c>
      <c r="F2918" s="9" t="s">
        <v>280</v>
      </c>
      <c r="G2918" s="9" t="s">
        <v>280</v>
      </c>
      <c r="H2918" s="9" t="s">
        <v>280</v>
      </c>
      <c r="I2918" s="9" t="s">
        <v>280</v>
      </c>
      <c r="J2918" s="9" t="s">
        <v>280</v>
      </c>
      <c r="K2918" s="9">
        <v>1449.1000000000004</v>
      </c>
      <c r="M2918" s="67">
        <f t="shared" si="59"/>
        <v>1449.1000000000004</v>
      </c>
    </row>
    <row r="2919" spans="1:13" ht="15">
      <c r="A2919" s="28" t="s">
        <v>934</v>
      </c>
      <c r="B2919" s="229" t="s">
        <v>1681</v>
      </c>
      <c r="C2919" s="3"/>
      <c r="D2919" s="3"/>
      <c r="E2919" s="9" t="s">
        <v>280</v>
      </c>
      <c r="F2919" s="9" t="s">
        <v>280</v>
      </c>
      <c r="G2919" s="9" t="s">
        <v>280</v>
      </c>
      <c r="H2919" s="9" t="s">
        <v>280</v>
      </c>
      <c r="I2919" s="9">
        <v>1447.0000000000018</v>
      </c>
      <c r="J2919" s="9" t="s">
        <v>280</v>
      </c>
      <c r="K2919" s="9" t="s">
        <v>280</v>
      </c>
      <c r="L2919" s="69"/>
      <c r="M2919" s="67">
        <f t="shared" si="59"/>
        <v>1447.0000000000018</v>
      </c>
    </row>
    <row r="2920" spans="1:13" ht="15">
      <c r="A2920" s="28" t="s">
        <v>935</v>
      </c>
      <c r="B2920" s="63" t="s">
        <v>164</v>
      </c>
      <c r="E2920" s="9" t="s">
        <v>280</v>
      </c>
      <c r="F2920" s="9" t="s">
        <v>280</v>
      </c>
      <c r="G2920" s="9">
        <v>1249.2</v>
      </c>
      <c r="H2920" s="9" t="s">
        <v>280</v>
      </c>
      <c r="I2920" s="9" t="s">
        <v>280</v>
      </c>
      <c r="J2920" s="9" t="s">
        <v>280</v>
      </c>
      <c r="K2920" s="9" t="s">
        <v>280</v>
      </c>
      <c r="L2920" s="69"/>
      <c r="M2920" s="67">
        <f t="shared" si="59"/>
        <v>1249.2</v>
      </c>
    </row>
    <row r="2921" spans="1:13" ht="15">
      <c r="A2921" s="28" t="s">
        <v>936</v>
      </c>
      <c r="B2921" s="278" t="s">
        <v>2068</v>
      </c>
      <c r="C2921" s="3"/>
      <c r="D2921" s="3"/>
      <c r="E2921" s="9" t="s">
        <v>280</v>
      </c>
      <c r="F2921" s="9" t="s">
        <v>280</v>
      </c>
      <c r="G2921" s="9" t="s">
        <v>280</v>
      </c>
      <c r="H2921" s="9" t="s">
        <v>280</v>
      </c>
      <c r="I2921" s="9" t="s">
        <v>280</v>
      </c>
      <c r="J2921" s="9" t="s">
        <v>280</v>
      </c>
      <c r="K2921" s="9">
        <v>1187.2000000000025</v>
      </c>
      <c r="M2921" s="67">
        <f t="shared" si="59"/>
        <v>1187.2000000000025</v>
      </c>
    </row>
    <row r="2922" spans="1:13" ht="15">
      <c r="A2922" s="28" t="s">
        <v>937</v>
      </c>
      <c r="B2922" s="229" t="s">
        <v>1653</v>
      </c>
      <c r="C2922" s="3"/>
      <c r="D2922" s="3"/>
      <c r="E2922" s="9" t="s">
        <v>280</v>
      </c>
      <c r="F2922" s="9" t="s">
        <v>280</v>
      </c>
      <c r="G2922" s="9" t="s">
        <v>280</v>
      </c>
      <c r="H2922" s="9" t="s">
        <v>280</v>
      </c>
      <c r="I2922" s="9">
        <v>934.40000000000327</v>
      </c>
      <c r="J2922" s="9" t="s">
        <v>280</v>
      </c>
      <c r="K2922" s="9" t="s">
        <v>280</v>
      </c>
      <c r="L2922" s="69"/>
      <c r="M2922" s="67">
        <f t="shared" si="59"/>
        <v>934.40000000000327</v>
      </c>
    </row>
    <row r="2923" spans="1:13" ht="15">
      <c r="A2923" s="28" t="s">
        <v>938</v>
      </c>
      <c r="B2923" s="225" t="s">
        <v>1646</v>
      </c>
      <c r="C2923" s="3"/>
      <c r="D2923" s="3"/>
      <c r="E2923" s="9" t="s">
        <v>280</v>
      </c>
      <c r="F2923" s="9" t="s">
        <v>280</v>
      </c>
      <c r="G2923" s="9" t="s">
        <v>280</v>
      </c>
      <c r="H2923" s="9" t="s">
        <v>280</v>
      </c>
      <c r="I2923" s="9">
        <v>529.19999999999527</v>
      </c>
      <c r="J2923" s="9" t="s">
        <v>280</v>
      </c>
      <c r="K2923" s="9" t="s">
        <v>280</v>
      </c>
      <c r="L2923" s="69"/>
      <c r="M2923" s="67">
        <f t="shared" si="59"/>
        <v>529.19999999999527</v>
      </c>
    </row>
    <row r="2924" spans="1:13" ht="15">
      <c r="A2924" s="28" t="s">
        <v>2517</v>
      </c>
      <c r="B2924" s="229" t="s">
        <v>1655</v>
      </c>
      <c r="C2924" s="3"/>
      <c r="D2924" s="3"/>
      <c r="E2924" s="9" t="s">
        <v>280</v>
      </c>
      <c r="F2924" s="9" t="s">
        <v>280</v>
      </c>
      <c r="G2924" s="9" t="s">
        <v>280</v>
      </c>
      <c r="H2924" s="9" t="s">
        <v>280</v>
      </c>
      <c r="I2924" s="9">
        <v>263.90000000000509</v>
      </c>
      <c r="J2924" s="9" t="s">
        <v>280</v>
      </c>
      <c r="K2924" s="9" t="s">
        <v>280</v>
      </c>
      <c r="L2924" s="69"/>
      <c r="M2924" s="67">
        <f t="shared" si="59"/>
        <v>263.90000000000509</v>
      </c>
    </row>
    <row r="2925" spans="1:13" ht="15">
      <c r="A2925" s="28" t="s">
        <v>3346</v>
      </c>
      <c r="B2925" s="63" t="s">
        <v>3408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3347</v>
      </c>
      <c r="B2926" s="63" t="s">
        <v>3402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3348</v>
      </c>
      <c r="B2927" s="63" t="s">
        <v>3401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3349</v>
      </c>
      <c r="B2928" s="63" t="s">
        <v>3417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3350</v>
      </c>
      <c r="B2929" s="63" t="s">
        <v>3416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3351</v>
      </c>
      <c r="B2930" s="63" t="s">
        <v>3404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3352</v>
      </c>
      <c r="B2931" s="63" t="s">
        <v>3398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3353</v>
      </c>
      <c r="B2932" s="63" t="s">
        <v>3429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3354</v>
      </c>
      <c r="B2933" s="278" t="s">
        <v>3397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3355</v>
      </c>
      <c r="B2934" s="63" t="s">
        <v>3413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3356</v>
      </c>
      <c r="B2935" s="63" t="s">
        <v>3410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3357</v>
      </c>
      <c r="B2936" s="63" t="s">
        <v>3425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3358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3359</v>
      </c>
      <c r="B2938" s="63" t="s">
        <v>3426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3360</v>
      </c>
      <c r="B2939" s="63" t="s">
        <v>3405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3361</v>
      </c>
      <c r="B2940" s="63" t="s">
        <v>3399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3362</v>
      </c>
      <c r="B2941" s="63" t="s">
        <v>3406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3363</v>
      </c>
      <c r="B2942" s="63" t="s">
        <v>3403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3364</v>
      </c>
      <c r="B2943" s="63" t="s">
        <v>3414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3365</v>
      </c>
      <c r="B2944" s="63" t="s">
        <v>3409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3366</v>
      </c>
      <c r="B2945" s="278" t="s">
        <v>3396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3367</v>
      </c>
      <c r="B2946" s="63" t="s">
        <v>3411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3368</v>
      </c>
      <c r="B2947" s="63" t="s">
        <v>3430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3369</v>
      </c>
      <c r="B2948" s="63" t="s">
        <v>3400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4163</v>
      </c>
      <c r="B2949" s="63" t="s">
        <v>3407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4164</v>
      </c>
      <c r="B2950" s="63" t="s">
        <v>3428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4165</v>
      </c>
      <c r="B2951" s="63" t="s">
        <v>3412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201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60">SUM(E2958:K2958)</f>
        <v>1900.4999999999932</v>
      </c>
      <c r="O2958" t="s">
        <v>370</v>
      </c>
      <c r="R2958" t="s">
        <v>1790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60"/>
        <v>1815.3999999999971</v>
      </c>
      <c r="O2959" t="s">
        <v>1009</v>
      </c>
      <c r="R2959" t="s">
        <v>1010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60"/>
        <v>1753.6999999999994</v>
      </c>
      <c r="O2960" t="s">
        <v>1007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280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60"/>
        <v>1662.2000000000003</v>
      </c>
      <c r="O2961" t="s">
        <v>323</v>
      </c>
      <c r="R2961" t="s">
        <v>1790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60"/>
        <v>1649.099999999999</v>
      </c>
      <c r="O2962" t="s">
        <v>1006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60"/>
        <v>1599.4000000000028</v>
      </c>
      <c r="O2963" t="s">
        <v>355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60"/>
        <v>1575.2000000000035</v>
      </c>
      <c r="O2964" t="s">
        <v>371</v>
      </c>
      <c r="R2964" t="s">
        <v>1790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60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280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60"/>
        <v>1509.450000000003</v>
      </c>
      <c r="O2966" t="s">
        <v>1008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60"/>
        <v>1417.0999999999979</v>
      </c>
      <c r="O2967" t="s">
        <v>299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60"/>
        <v>1314.7000000000023</v>
      </c>
      <c r="O2968" t="s">
        <v>327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280</v>
      </c>
      <c r="F2969" s="9" t="s">
        <v>280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60"/>
        <v>1243.700000000003</v>
      </c>
      <c r="O2969" t="s">
        <v>321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60"/>
        <v>1215.1000000000008</v>
      </c>
      <c r="O2970" t="s">
        <v>302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60"/>
        <v>1192.0999999999992</v>
      </c>
      <c r="O2971" t="s">
        <v>284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60"/>
        <v>1160.6500000000001</v>
      </c>
      <c r="O2972" t="s">
        <v>294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60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280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60"/>
        <v>1106.3499999999999</v>
      </c>
      <c r="O2974" t="s">
        <v>283</v>
      </c>
      <c r="R2974" t="s">
        <v>1790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280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60"/>
        <v>1099.2999999999975</v>
      </c>
      <c r="O2975" t="s">
        <v>285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280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60"/>
        <v>1008.8500000000006</v>
      </c>
      <c r="O2976" t="s">
        <v>284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60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60"/>
        <v>979.30000000000291</v>
      </c>
      <c r="O2978" t="s">
        <v>290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60"/>
        <v>942.34999999999559</v>
      </c>
      <c r="O2979" t="s">
        <v>286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60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280</v>
      </c>
      <c r="F2981" s="9" t="s">
        <v>280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60"/>
        <v>901.00000000000398</v>
      </c>
      <c r="O2981" t="s">
        <v>299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280</v>
      </c>
      <c r="F2982" s="9" t="s">
        <v>280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60"/>
        <v>733.4000000000018</v>
      </c>
      <c r="O2982" t="s">
        <v>294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780</v>
      </c>
      <c r="E2983" s="9" t="s">
        <v>280</v>
      </c>
      <c r="F2983" s="9" t="s">
        <v>280</v>
      </c>
      <c r="G2983" s="9" t="s">
        <v>280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60"/>
        <v>631.399999999996</v>
      </c>
      <c r="O2983" t="s">
        <v>286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791</v>
      </c>
      <c r="E2984" s="9" t="s">
        <v>280</v>
      </c>
      <c r="F2984" s="9" t="s">
        <v>280</v>
      </c>
      <c r="G2984" s="9" t="s">
        <v>280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60"/>
        <v>541.54999999999382</v>
      </c>
      <c r="O2984" t="s">
        <v>295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280</v>
      </c>
      <c r="F2985" s="9" t="s">
        <v>280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60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60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801</v>
      </c>
      <c r="E2987" s="9" t="s">
        <v>280</v>
      </c>
      <c r="F2987" s="9" t="s">
        <v>280</v>
      </c>
      <c r="G2987" s="9" t="s">
        <v>280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60"/>
        <v>497.350000000004</v>
      </c>
      <c r="S2987" s="82"/>
      <c r="T2987" s="3"/>
      <c r="U2987" s="79"/>
      <c r="V2987" s="3"/>
    </row>
    <row r="2988" spans="1:22" ht="15">
      <c r="A2988" s="28" t="s">
        <v>276</v>
      </c>
      <c r="B2988" s="63" t="s">
        <v>164</v>
      </c>
      <c r="E2988" s="9" t="s">
        <v>280</v>
      </c>
      <c r="F2988" s="9" t="s">
        <v>280</v>
      </c>
      <c r="G2988" s="9">
        <v>484.2</v>
      </c>
      <c r="H2988" s="9" t="s">
        <v>280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60"/>
        <v>484.2</v>
      </c>
      <c r="S2988" s="82"/>
      <c r="T2988" s="3"/>
      <c r="U2988" s="79"/>
      <c r="V2988" s="3"/>
    </row>
    <row r="2989" spans="1:22" ht="15">
      <c r="A2989" s="28" t="s">
        <v>277</v>
      </c>
      <c r="B2989" s="63" t="s">
        <v>178</v>
      </c>
      <c r="E2989" s="9">
        <v>144.6</v>
      </c>
      <c r="F2989" s="9">
        <v>336.95</v>
      </c>
      <c r="G2989" s="9" t="s">
        <v>280</v>
      </c>
      <c r="H2989" s="9" t="s">
        <v>280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60"/>
        <v>481.54999999999995</v>
      </c>
      <c r="S2989" s="82"/>
      <c r="T2989" s="3"/>
      <c r="U2989" s="79"/>
      <c r="V2989" s="3"/>
    </row>
    <row r="2990" spans="1:22" ht="15">
      <c r="A2990" s="28" t="s">
        <v>278</v>
      </c>
      <c r="B2990" s="63" t="s">
        <v>156</v>
      </c>
      <c r="E2990" s="9" t="s">
        <v>280</v>
      </c>
      <c r="F2990" s="9" t="s">
        <v>280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61">SUM(E2990:K2990)</f>
        <v>478.30000000000217</v>
      </c>
      <c r="S2990" s="82"/>
      <c r="T2990" s="3"/>
      <c r="U2990" s="79"/>
      <c r="V2990" s="3"/>
    </row>
    <row r="2991" spans="1:22" ht="15">
      <c r="A2991" s="28" t="s">
        <v>279</v>
      </c>
      <c r="B2991" s="63" t="s">
        <v>739</v>
      </c>
      <c r="E2991" s="9" t="s">
        <v>280</v>
      </c>
      <c r="F2991" s="9" t="s">
        <v>280</v>
      </c>
      <c r="G2991" s="9" t="s">
        <v>280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61"/>
        <v>467.85000000000036</v>
      </c>
      <c r="S2991" s="82"/>
      <c r="T2991" s="3"/>
      <c r="U2991" s="79"/>
      <c r="V2991" s="3"/>
    </row>
    <row r="2992" spans="1:22" ht="15">
      <c r="A2992" s="28" t="s">
        <v>736</v>
      </c>
      <c r="B2992" s="28" t="s">
        <v>729</v>
      </c>
      <c r="E2992" s="9" t="s">
        <v>280</v>
      </c>
      <c r="F2992" s="9" t="s">
        <v>280</v>
      </c>
      <c r="G2992" s="9" t="s">
        <v>280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61"/>
        <v>438.80000000000291</v>
      </c>
      <c r="S2992" s="82"/>
      <c r="T2992" s="3"/>
      <c r="U2992" s="79"/>
      <c r="V2992" s="3"/>
    </row>
    <row r="2993" spans="1:22" ht="15">
      <c r="A2993" s="28" t="s">
        <v>737</v>
      </c>
      <c r="B2993" s="63" t="s">
        <v>750</v>
      </c>
      <c r="E2993" s="9" t="s">
        <v>280</v>
      </c>
      <c r="F2993" s="9" t="s">
        <v>280</v>
      </c>
      <c r="G2993" s="9" t="s">
        <v>280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61"/>
        <v>399.79999999999927</v>
      </c>
      <c r="S2993" s="82"/>
      <c r="T2993" s="3"/>
      <c r="U2993" s="79"/>
      <c r="V2993" s="3"/>
    </row>
    <row r="2994" spans="1:22" ht="15">
      <c r="A2994" s="28" t="s">
        <v>738</v>
      </c>
      <c r="B2994" s="63" t="s">
        <v>772</v>
      </c>
      <c r="E2994" s="9" t="s">
        <v>280</v>
      </c>
      <c r="F2994" s="9" t="s">
        <v>280</v>
      </c>
      <c r="G2994" s="9" t="s">
        <v>280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61"/>
        <v>387.80000000000109</v>
      </c>
      <c r="S2994" s="82"/>
      <c r="T2994" s="3"/>
      <c r="U2994" s="79"/>
      <c r="V2994" s="3"/>
    </row>
    <row r="2995" spans="1:22" ht="15">
      <c r="A2995" s="28" t="s">
        <v>740</v>
      </c>
      <c r="B2995" s="63" t="s">
        <v>749</v>
      </c>
      <c r="E2995" s="9" t="s">
        <v>280</v>
      </c>
      <c r="F2995" s="9" t="s">
        <v>280</v>
      </c>
      <c r="G2995" s="9" t="s">
        <v>280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61"/>
        <v>355.65000000000146</v>
      </c>
      <c r="S2995" s="82"/>
      <c r="T2995" s="3"/>
      <c r="U2995" s="79"/>
      <c r="V2995" s="3"/>
    </row>
    <row r="2996" spans="1:22" ht="15">
      <c r="A2996" s="28" t="s">
        <v>746</v>
      </c>
      <c r="B2996" s="63" t="s">
        <v>747</v>
      </c>
      <c r="E2996" s="9" t="s">
        <v>280</v>
      </c>
      <c r="F2996" s="9" t="s">
        <v>280</v>
      </c>
      <c r="G2996" s="9" t="s">
        <v>280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61"/>
        <v>313.85000000000218</v>
      </c>
      <c r="S2996" s="82"/>
      <c r="T2996" s="3"/>
      <c r="U2996" s="79"/>
      <c r="V2996" s="3"/>
    </row>
    <row r="2997" spans="1:22" ht="15">
      <c r="A2997" s="28" t="s">
        <v>748</v>
      </c>
      <c r="B2997" s="63" t="s">
        <v>153</v>
      </c>
      <c r="E2997" s="9" t="s">
        <v>280</v>
      </c>
      <c r="F2997" s="9" t="s">
        <v>280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61"/>
        <v>312.49999999999744</v>
      </c>
      <c r="S2997" s="82"/>
      <c r="T2997" s="3"/>
      <c r="U2997" s="79"/>
      <c r="V2997" s="3"/>
    </row>
    <row r="2998" spans="1:22" ht="15">
      <c r="A2998" s="28" t="s">
        <v>751</v>
      </c>
      <c r="B2998" s="63" t="s">
        <v>789</v>
      </c>
      <c r="E2998" s="9" t="s">
        <v>280</v>
      </c>
      <c r="F2998" s="9" t="s">
        <v>280</v>
      </c>
      <c r="G2998" s="9" t="s">
        <v>280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61"/>
        <v>303.80000000000291</v>
      </c>
      <c r="S2998" s="82"/>
      <c r="T2998" s="3"/>
      <c r="U2998" s="79"/>
      <c r="V2998" s="3"/>
    </row>
    <row r="2999" spans="1:22" ht="15">
      <c r="A2999" s="28" t="s">
        <v>752</v>
      </c>
      <c r="B2999" s="28" t="s">
        <v>734</v>
      </c>
      <c r="E2999" s="9" t="s">
        <v>280</v>
      </c>
      <c r="F2999" s="9" t="s">
        <v>280</v>
      </c>
      <c r="G2999" s="9" t="s">
        <v>280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61"/>
        <v>299.90000000000146</v>
      </c>
      <c r="S2999" s="82"/>
      <c r="T2999" s="3"/>
      <c r="U2999" s="79"/>
      <c r="V2999" s="3"/>
    </row>
    <row r="3000" spans="1:22" ht="15">
      <c r="A3000" s="28" t="s">
        <v>755</v>
      </c>
      <c r="B3000" s="63" t="s">
        <v>779</v>
      </c>
      <c r="E3000" s="9" t="s">
        <v>280</v>
      </c>
      <c r="F3000" s="9" t="s">
        <v>280</v>
      </c>
      <c r="G3000" s="9" t="s">
        <v>280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61"/>
        <v>283.35000000000218</v>
      </c>
      <c r="S3000" s="82"/>
      <c r="T3000" s="3"/>
      <c r="U3000" s="79"/>
      <c r="V3000" s="3"/>
    </row>
    <row r="3001" spans="1:22" ht="15">
      <c r="A3001" s="28" t="s">
        <v>757</v>
      </c>
      <c r="B3001" s="63" t="s">
        <v>785</v>
      </c>
      <c r="E3001" s="9" t="s">
        <v>280</v>
      </c>
      <c r="F3001" s="9" t="s">
        <v>280</v>
      </c>
      <c r="G3001" s="9" t="s">
        <v>280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61"/>
        <v>273.39999999999873</v>
      </c>
      <c r="S3001" s="82"/>
      <c r="T3001" s="3"/>
      <c r="U3001" s="79"/>
      <c r="V3001" s="3"/>
    </row>
    <row r="3002" spans="1:22" ht="15">
      <c r="A3002" s="28" t="s">
        <v>762</v>
      </c>
      <c r="B3002" s="63" t="s">
        <v>754</v>
      </c>
      <c r="E3002" s="9" t="s">
        <v>280</v>
      </c>
      <c r="F3002" s="9" t="s">
        <v>280</v>
      </c>
      <c r="G3002" s="9" t="s">
        <v>280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61"/>
        <v>235.50000000000091</v>
      </c>
      <c r="S3002" s="82"/>
      <c r="T3002" s="3"/>
      <c r="U3002" s="79"/>
      <c r="V3002" s="3"/>
    </row>
    <row r="3003" spans="1:22" ht="15">
      <c r="A3003" s="28" t="s">
        <v>766</v>
      </c>
      <c r="B3003" s="63" t="s">
        <v>765</v>
      </c>
      <c r="E3003" s="9" t="s">
        <v>280</v>
      </c>
      <c r="F3003" s="9" t="s">
        <v>280</v>
      </c>
      <c r="G3003" s="9" t="s">
        <v>280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61"/>
        <v>226.70000000000073</v>
      </c>
      <c r="S3003" s="82"/>
      <c r="T3003" s="3"/>
      <c r="U3003" s="79"/>
      <c r="V3003" s="3"/>
    </row>
    <row r="3004" spans="1:22" ht="15">
      <c r="A3004" s="28" t="s">
        <v>767</v>
      </c>
      <c r="B3004" s="63" t="s">
        <v>758</v>
      </c>
      <c r="E3004" s="9" t="s">
        <v>280</v>
      </c>
      <c r="F3004" s="9" t="s">
        <v>280</v>
      </c>
      <c r="G3004" s="9" t="s">
        <v>280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61"/>
        <v>221.89999999999782</v>
      </c>
      <c r="S3004" s="82"/>
      <c r="T3004" s="3"/>
      <c r="U3004" s="79"/>
      <c r="V3004" s="3"/>
    </row>
    <row r="3005" spans="1:22" ht="15">
      <c r="A3005" s="28" t="s">
        <v>768</v>
      </c>
      <c r="B3005" s="63" t="s">
        <v>797</v>
      </c>
      <c r="E3005" s="9" t="s">
        <v>280</v>
      </c>
      <c r="F3005" s="9" t="s">
        <v>280</v>
      </c>
      <c r="G3005" s="9" t="s">
        <v>280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61"/>
        <v>221.20000000000073</v>
      </c>
      <c r="S3005" s="82"/>
      <c r="T3005" s="3"/>
      <c r="U3005" s="79"/>
      <c r="V3005" s="3"/>
    </row>
    <row r="3006" spans="1:22" ht="15">
      <c r="A3006" s="28" t="s">
        <v>774</v>
      </c>
      <c r="B3006" s="63" t="s">
        <v>784</v>
      </c>
      <c r="E3006" s="9" t="s">
        <v>280</v>
      </c>
      <c r="F3006" s="9" t="s">
        <v>280</v>
      </c>
      <c r="G3006" s="9" t="s">
        <v>280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61"/>
        <v>210.59999999999673</v>
      </c>
      <c r="S3006" s="82"/>
      <c r="T3006" s="3"/>
      <c r="U3006" s="79"/>
      <c r="V3006" s="3"/>
    </row>
    <row r="3007" spans="1:22" ht="15">
      <c r="A3007" s="28" t="s">
        <v>782</v>
      </c>
      <c r="B3007" s="28" t="s">
        <v>735</v>
      </c>
      <c r="E3007" s="9" t="s">
        <v>280</v>
      </c>
      <c r="F3007" s="9" t="s">
        <v>280</v>
      </c>
      <c r="G3007" s="9" t="s">
        <v>280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61"/>
        <v>209.79999999999927</v>
      </c>
      <c r="S3007" s="82"/>
      <c r="T3007" s="107"/>
      <c r="U3007" s="79"/>
      <c r="V3007" s="3"/>
    </row>
    <row r="3008" spans="1:22" ht="15">
      <c r="A3008" s="28" t="s">
        <v>786</v>
      </c>
      <c r="B3008" s="63" t="s">
        <v>179</v>
      </c>
      <c r="E3008" s="217">
        <v>204</v>
      </c>
      <c r="F3008" s="9" t="s">
        <v>280</v>
      </c>
      <c r="G3008" s="9" t="s">
        <v>280</v>
      </c>
      <c r="H3008" s="9" t="s">
        <v>280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61"/>
        <v>204</v>
      </c>
      <c r="O3008" t="s">
        <v>286</v>
      </c>
      <c r="S3008" s="82"/>
      <c r="T3008" s="3"/>
      <c r="U3008" s="79"/>
      <c r="V3008" s="3"/>
    </row>
    <row r="3009" spans="1:22" ht="15">
      <c r="A3009" s="28" t="s">
        <v>787</v>
      </c>
      <c r="B3009" s="63" t="s">
        <v>775</v>
      </c>
      <c r="E3009" s="9" t="s">
        <v>280</v>
      </c>
      <c r="F3009" s="9" t="s">
        <v>280</v>
      </c>
      <c r="G3009" s="9" t="s">
        <v>280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61"/>
        <v>184.29999999999927</v>
      </c>
      <c r="S3009" s="82"/>
      <c r="T3009" s="3"/>
      <c r="U3009" s="79"/>
      <c r="V3009" s="3"/>
    </row>
    <row r="3010" spans="1:22" ht="15">
      <c r="A3010" s="28" t="s">
        <v>788</v>
      </c>
      <c r="B3010" s="63" t="s">
        <v>770</v>
      </c>
      <c r="E3010" s="9" t="s">
        <v>280</v>
      </c>
      <c r="F3010" s="9" t="s">
        <v>280</v>
      </c>
      <c r="G3010" s="9" t="s">
        <v>280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61"/>
        <v>181.80000000000473</v>
      </c>
      <c r="S3010" s="82"/>
      <c r="T3010" s="3"/>
      <c r="U3010" s="79"/>
      <c r="V3010" s="3"/>
    </row>
    <row r="3011" spans="1:22" ht="15">
      <c r="A3011" s="28" t="s">
        <v>794</v>
      </c>
      <c r="B3011" s="63" t="s">
        <v>745</v>
      </c>
      <c r="E3011" s="9" t="s">
        <v>280</v>
      </c>
      <c r="F3011" s="9" t="s">
        <v>280</v>
      </c>
      <c r="G3011" s="9" t="s">
        <v>280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61"/>
        <v>174.85000000000218</v>
      </c>
      <c r="S3011" s="82"/>
      <c r="T3011" s="3"/>
      <c r="U3011" s="79"/>
      <c r="V3011" s="3"/>
    </row>
    <row r="3012" spans="1:22" ht="15">
      <c r="A3012" s="28" t="s">
        <v>795</v>
      </c>
      <c r="B3012" s="63" t="s">
        <v>764</v>
      </c>
      <c r="E3012" s="9" t="s">
        <v>280</v>
      </c>
      <c r="F3012" s="9" t="s">
        <v>280</v>
      </c>
      <c r="G3012" s="9" t="s">
        <v>280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61"/>
        <v>164.29999999999745</v>
      </c>
    </row>
    <row r="3013" spans="1:22" ht="15">
      <c r="A3013" s="28" t="s">
        <v>796</v>
      </c>
      <c r="B3013" s="63" t="s">
        <v>763</v>
      </c>
      <c r="E3013" s="9" t="s">
        <v>280</v>
      </c>
      <c r="F3013" s="9" t="s">
        <v>280</v>
      </c>
      <c r="G3013" s="9" t="s">
        <v>280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61"/>
        <v>146.79999999999927</v>
      </c>
    </row>
    <row r="3014" spans="1:22" ht="15">
      <c r="A3014" s="28" t="s">
        <v>798</v>
      </c>
      <c r="B3014" s="63" t="s">
        <v>783</v>
      </c>
      <c r="E3014" s="9" t="s">
        <v>280</v>
      </c>
      <c r="F3014" s="9" t="s">
        <v>280</v>
      </c>
      <c r="G3014" s="9" t="s">
        <v>280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61"/>
        <v>104.89999999999964</v>
      </c>
    </row>
    <row r="3015" spans="1:22" ht="15">
      <c r="A3015" s="28" t="s">
        <v>799</v>
      </c>
      <c r="B3015" s="63" t="s">
        <v>756</v>
      </c>
      <c r="E3015" s="9" t="s">
        <v>280</v>
      </c>
      <c r="F3015" s="9" t="s">
        <v>280</v>
      </c>
      <c r="G3015" s="9" t="s">
        <v>280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61"/>
        <v>96.300000000002001</v>
      </c>
    </row>
    <row r="3016" spans="1:22" ht="15">
      <c r="A3016" s="28" t="s">
        <v>800</v>
      </c>
      <c r="B3016" s="278" t="s">
        <v>2025</v>
      </c>
      <c r="C3016" s="3"/>
      <c r="D3016" s="3"/>
      <c r="E3016" s="9" t="s">
        <v>280</v>
      </c>
      <c r="F3016" s="9" t="s">
        <v>280</v>
      </c>
      <c r="G3016" s="9" t="s">
        <v>280</v>
      </c>
      <c r="H3016" s="9" t="s">
        <v>280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61"/>
        <v>0</v>
      </c>
    </row>
    <row r="3017" spans="1:22" ht="15">
      <c r="A3017" s="28" t="s">
        <v>803</v>
      </c>
      <c r="B3017" s="229" t="s">
        <v>1662</v>
      </c>
      <c r="C3017" s="3"/>
      <c r="D3017" s="3"/>
      <c r="E3017" s="9" t="s">
        <v>280</v>
      </c>
      <c r="F3017" s="9" t="s">
        <v>280</v>
      </c>
      <c r="G3017" s="9" t="s">
        <v>280</v>
      </c>
      <c r="H3017" s="9" t="s">
        <v>280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61"/>
        <v>0</v>
      </c>
    </row>
    <row r="3018" spans="1:22" ht="15">
      <c r="A3018" s="28" t="s">
        <v>899</v>
      </c>
      <c r="B3018" s="278" t="s">
        <v>2018</v>
      </c>
      <c r="C3018" s="3"/>
      <c r="D3018" s="3"/>
      <c r="E3018" s="9" t="s">
        <v>280</v>
      </c>
      <c r="F3018" s="9" t="s">
        <v>280</v>
      </c>
      <c r="G3018" s="9" t="s">
        <v>280</v>
      </c>
      <c r="H3018" s="9" t="s">
        <v>280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61"/>
        <v>0</v>
      </c>
    </row>
    <row r="3019" spans="1:22" ht="15">
      <c r="A3019" s="28" t="s">
        <v>900</v>
      </c>
      <c r="B3019" s="229" t="s">
        <v>1657</v>
      </c>
      <c r="C3019" s="3"/>
      <c r="D3019" s="3"/>
      <c r="E3019" s="9" t="s">
        <v>280</v>
      </c>
      <c r="F3019" s="9" t="s">
        <v>280</v>
      </c>
      <c r="G3019" s="9" t="s">
        <v>280</v>
      </c>
      <c r="H3019" s="9" t="s">
        <v>280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61"/>
        <v>0</v>
      </c>
    </row>
    <row r="3020" spans="1:22" ht="15">
      <c r="A3020" s="28" t="s">
        <v>901</v>
      </c>
      <c r="B3020" s="229" t="s">
        <v>1652</v>
      </c>
      <c r="C3020" s="3"/>
      <c r="D3020" s="3"/>
      <c r="E3020" s="9" t="s">
        <v>280</v>
      </c>
      <c r="F3020" s="9" t="s">
        <v>280</v>
      </c>
      <c r="G3020" s="9" t="s">
        <v>280</v>
      </c>
      <c r="H3020" s="9" t="s">
        <v>280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61"/>
        <v>0</v>
      </c>
    </row>
    <row r="3021" spans="1:22" ht="15">
      <c r="A3021" s="28" t="s">
        <v>902</v>
      </c>
      <c r="B3021" s="278" t="s">
        <v>2024</v>
      </c>
      <c r="C3021" s="3"/>
      <c r="D3021" s="3"/>
      <c r="E3021" s="9" t="s">
        <v>280</v>
      </c>
      <c r="F3021" s="9" t="s">
        <v>280</v>
      </c>
      <c r="G3021" s="9" t="s">
        <v>280</v>
      </c>
      <c r="H3021" s="9" t="s">
        <v>280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61"/>
        <v>0</v>
      </c>
    </row>
    <row r="3022" spans="1:22" ht="15">
      <c r="A3022" s="28" t="s">
        <v>903</v>
      </c>
      <c r="B3022" s="278" t="s">
        <v>2038</v>
      </c>
      <c r="C3022" s="3"/>
      <c r="D3022" s="3"/>
      <c r="E3022" s="9" t="s">
        <v>280</v>
      </c>
      <c r="F3022" s="9" t="s">
        <v>280</v>
      </c>
      <c r="G3022" s="9" t="s">
        <v>280</v>
      </c>
      <c r="H3022" s="9" t="s">
        <v>280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62">SUM(E3022:K3022)</f>
        <v>0</v>
      </c>
    </row>
    <row r="3023" spans="1:22" ht="15">
      <c r="A3023" s="28" t="s">
        <v>904</v>
      </c>
      <c r="B3023" s="229" t="s">
        <v>1658</v>
      </c>
      <c r="C3023" s="3"/>
      <c r="D3023" s="3"/>
      <c r="E3023" s="9" t="s">
        <v>280</v>
      </c>
      <c r="F3023" s="9" t="s">
        <v>280</v>
      </c>
      <c r="G3023" s="9" t="s">
        <v>280</v>
      </c>
      <c r="H3023" s="9" t="s">
        <v>280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62"/>
        <v>0</v>
      </c>
    </row>
    <row r="3024" spans="1:22" ht="15">
      <c r="A3024" s="28" t="s">
        <v>905</v>
      </c>
      <c r="B3024" s="278" t="s">
        <v>2068</v>
      </c>
      <c r="C3024" s="3"/>
      <c r="D3024" s="3"/>
      <c r="E3024" s="9" t="s">
        <v>280</v>
      </c>
      <c r="F3024" s="9" t="s">
        <v>280</v>
      </c>
      <c r="G3024" s="9" t="s">
        <v>280</v>
      </c>
      <c r="H3024" s="9" t="s">
        <v>280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62"/>
        <v>0</v>
      </c>
    </row>
    <row r="3025" spans="1:13" ht="15">
      <c r="A3025" s="28" t="s">
        <v>906</v>
      </c>
      <c r="B3025" s="278" t="s">
        <v>2021</v>
      </c>
      <c r="C3025" s="3"/>
      <c r="D3025" s="3"/>
      <c r="E3025" s="9" t="s">
        <v>280</v>
      </c>
      <c r="F3025" s="9" t="s">
        <v>280</v>
      </c>
      <c r="G3025" s="9" t="s">
        <v>280</v>
      </c>
      <c r="H3025" s="9" t="s">
        <v>280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62"/>
        <v>0</v>
      </c>
    </row>
    <row r="3026" spans="1:13" ht="15">
      <c r="A3026" s="28" t="s">
        <v>907</v>
      </c>
      <c r="B3026" s="278" t="s">
        <v>2039</v>
      </c>
      <c r="C3026" s="3"/>
      <c r="D3026" s="3"/>
      <c r="E3026" s="9" t="s">
        <v>280</v>
      </c>
      <c r="F3026" s="9" t="s">
        <v>280</v>
      </c>
      <c r="G3026" s="9" t="s">
        <v>280</v>
      </c>
      <c r="H3026" s="9" t="s">
        <v>280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62"/>
        <v>0</v>
      </c>
    </row>
    <row r="3027" spans="1:13" ht="15">
      <c r="A3027" s="28" t="s">
        <v>908</v>
      </c>
      <c r="B3027" s="278" t="s">
        <v>2019</v>
      </c>
      <c r="C3027" s="3"/>
      <c r="D3027" s="3"/>
      <c r="E3027" s="9" t="s">
        <v>280</v>
      </c>
      <c r="F3027" s="9" t="s">
        <v>280</v>
      </c>
      <c r="G3027" s="9" t="s">
        <v>280</v>
      </c>
      <c r="H3027" s="9" t="s">
        <v>280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62"/>
        <v>0</v>
      </c>
    </row>
    <row r="3028" spans="1:13" ht="15">
      <c r="A3028" s="28" t="s">
        <v>909</v>
      </c>
      <c r="B3028" s="278" t="s">
        <v>2033</v>
      </c>
      <c r="C3028" s="3"/>
      <c r="D3028" s="3"/>
      <c r="E3028" s="9" t="s">
        <v>280</v>
      </c>
      <c r="F3028" s="9" t="s">
        <v>280</v>
      </c>
      <c r="G3028" s="9" t="s">
        <v>280</v>
      </c>
      <c r="H3028" s="9" t="s">
        <v>280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62"/>
        <v>0</v>
      </c>
    </row>
    <row r="3029" spans="1:13" ht="15">
      <c r="A3029" s="28" t="s">
        <v>910</v>
      </c>
      <c r="B3029" s="278" t="s">
        <v>2040</v>
      </c>
      <c r="C3029" s="3"/>
      <c r="D3029" s="3"/>
      <c r="E3029" s="9" t="s">
        <v>280</v>
      </c>
      <c r="F3029" s="9" t="s">
        <v>280</v>
      </c>
      <c r="G3029" s="9" t="s">
        <v>280</v>
      </c>
      <c r="H3029" s="9" t="s">
        <v>280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62"/>
        <v>0</v>
      </c>
    </row>
    <row r="3030" spans="1:13" ht="15">
      <c r="A3030" s="28" t="s">
        <v>911</v>
      </c>
      <c r="B3030" s="229" t="s">
        <v>1660</v>
      </c>
      <c r="C3030" s="3"/>
      <c r="D3030" s="3"/>
      <c r="E3030" s="9" t="s">
        <v>280</v>
      </c>
      <c r="F3030" s="9" t="s">
        <v>280</v>
      </c>
      <c r="G3030" s="9" t="s">
        <v>280</v>
      </c>
      <c r="H3030" s="9" t="s">
        <v>280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62"/>
        <v>0</v>
      </c>
    </row>
    <row r="3031" spans="1:13" ht="15">
      <c r="A3031" s="28" t="s">
        <v>912</v>
      </c>
      <c r="B3031" s="278" t="s">
        <v>2026</v>
      </c>
      <c r="C3031" s="3"/>
      <c r="D3031" s="3"/>
      <c r="E3031" s="9" t="s">
        <v>280</v>
      </c>
      <c r="F3031" s="9" t="s">
        <v>280</v>
      </c>
      <c r="G3031" s="9" t="s">
        <v>280</v>
      </c>
      <c r="H3031" s="9" t="s">
        <v>280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62"/>
        <v>0</v>
      </c>
    </row>
    <row r="3032" spans="1:13" ht="15">
      <c r="A3032" s="28" t="s">
        <v>913</v>
      </c>
      <c r="B3032" s="278" t="s">
        <v>2022</v>
      </c>
      <c r="C3032" s="3"/>
      <c r="D3032" s="3"/>
      <c r="E3032" s="9" t="s">
        <v>280</v>
      </c>
      <c r="F3032" s="9" t="s">
        <v>280</v>
      </c>
      <c r="G3032" s="9" t="s">
        <v>280</v>
      </c>
      <c r="H3032" s="9" t="s">
        <v>280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62"/>
        <v>0</v>
      </c>
    </row>
    <row r="3033" spans="1:13" ht="15">
      <c r="A3033" s="28" t="s">
        <v>914</v>
      </c>
      <c r="B3033" s="225" t="s">
        <v>1646</v>
      </c>
      <c r="C3033" s="3"/>
      <c r="D3033" s="3"/>
      <c r="E3033" s="9" t="s">
        <v>280</v>
      </c>
      <c r="F3033" s="9" t="s">
        <v>280</v>
      </c>
      <c r="G3033" s="9" t="s">
        <v>280</v>
      </c>
      <c r="H3033" s="9" t="s">
        <v>280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62"/>
        <v>0</v>
      </c>
    </row>
    <row r="3034" spans="1:13" ht="15">
      <c r="A3034" s="28" t="s">
        <v>915</v>
      </c>
      <c r="B3034" s="229" t="s">
        <v>1648</v>
      </c>
      <c r="C3034" s="3"/>
      <c r="D3034" s="3"/>
      <c r="E3034" s="9" t="s">
        <v>280</v>
      </c>
      <c r="F3034" s="9" t="s">
        <v>280</v>
      </c>
      <c r="G3034" s="9" t="s">
        <v>280</v>
      </c>
      <c r="H3034" s="9" t="s">
        <v>280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62"/>
        <v>0</v>
      </c>
    </row>
    <row r="3035" spans="1:13" ht="15">
      <c r="A3035" s="28" t="s">
        <v>916</v>
      </c>
      <c r="B3035" s="278" t="s">
        <v>4565</v>
      </c>
      <c r="C3035" s="3"/>
      <c r="D3035" s="3"/>
      <c r="E3035" s="9" t="s">
        <v>280</v>
      </c>
      <c r="F3035" s="9" t="s">
        <v>280</v>
      </c>
      <c r="G3035" s="9" t="s">
        <v>280</v>
      </c>
      <c r="H3035" s="9" t="s">
        <v>280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62"/>
        <v>0</v>
      </c>
    </row>
    <row r="3036" spans="1:13" ht="15">
      <c r="A3036" s="28" t="s">
        <v>917</v>
      </c>
      <c r="B3036" s="278" t="s">
        <v>2041</v>
      </c>
      <c r="C3036" s="3"/>
      <c r="D3036" s="3"/>
      <c r="E3036" s="9" t="s">
        <v>280</v>
      </c>
      <c r="F3036" s="9" t="s">
        <v>280</v>
      </c>
      <c r="G3036" s="9" t="s">
        <v>280</v>
      </c>
      <c r="H3036" s="9" t="s">
        <v>280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62"/>
        <v>0</v>
      </c>
    </row>
    <row r="3037" spans="1:13" ht="15">
      <c r="A3037" s="28" t="s">
        <v>918</v>
      </c>
      <c r="B3037" s="229" t="s">
        <v>1650</v>
      </c>
      <c r="C3037" s="3"/>
      <c r="D3037" s="3"/>
      <c r="E3037" s="9" t="s">
        <v>280</v>
      </c>
      <c r="F3037" s="9" t="s">
        <v>280</v>
      </c>
      <c r="G3037" s="9" t="s">
        <v>280</v>
      </c>
      <c r="H3037" s="9" t="s">
        <v>280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62"/>
        <v>0</v>
      </c>
    </row>
    <row r="3038" spans="1:13" ht="15">
      <c r="A3038" s="28" t="s">
        <v>919</v>
      </c>
      <c r="B3038" s="278" t="s">
        <v>2042</v>
      </c>
      <c r="C3038" s="3"/>
      <c r="D3038" s="3"/>
      <c r="E3038" s="9" t="s">
        <v>280</v>
      </c>
      <c r="F3038" s="9" t="s">
        <v>280</v>
      </c>
      <c r="G3038" s="9" t="s">
        <v>280</v>
      </c>
      <c r="H3038" s="9" t="s">
        <v>280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62"/>
        <v>0</v>
      </c>
    </row>
    <row r="3039" spans="1:13" ht="15">
      <c r="A3039" s="28" t="s">
        <v>920</v>
      </c>
      <c r="B3039" s="229" t="s">
        <v>1649</v>
      </c>
      <c r="C3039" s="3"/>
      <c r="D3039" s="3"/>
      <c r="E3039" s="9" t="s">
        <v>280</v>
      </c>
      <c r="F3039" s="9" t="s">
        <v>280</v>
      </c>
      <c r="G3039" s="9" t="s">
        <v>280</v>
      </c>
      <c r="H3039" s="9" t="s">
        <v>280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62"/>
        <v>0</v>
      </c>
    </row>
    <row r="3040" spans="1:13" ht="15">
      <c r="A3040" s="28" t="s">
        <v>921</v>
      </c>
      <c r="B3040" s="229" t="s">
        <v>1659</v>
      </c>
      <c r="C3040" s="3"/>
      <c r="D3040" s="3"/>
      <c r="E3040" s="9" t="s">
        <v>280</v>
      </c>
      <c r="F3040" s="9" t="s">
        <v>280</v>
      </c>
      <c r="G3040" s="9" t="s">
        <v>280</v>
      </c>
      <c r="H3040" s="9" t="s">
        <v>280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62"/>
        <v>0</v>
      </c>
    </row>
    <row r="3041" spans="1:13" ht="15">
      <c r="A3041" s="28" t="s">
        <v>922</v>
      </c>
      <c r="B3041" s="229" t="s">
        <v>1666</v>
      </c>
      <c r="C3041" s="3"/>
      <c r="D3041" s="3"/>
      <c r="E3041" s="9" t="s">
        <v>280</v>
      </c>
      <c r="F3041" s="9" t="s">
        <v>280</v>
      </c>
      <c r="G3041" s="9" t="s">
        <v>280</v>
      </c>
      <c r="H3041" s="9" t="s">
        <v>280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62"/>
        <v>0</v>
      </c>
    </row>
    <row r="3042" spans="1:13" ht="15">
      <c r="A3042" s="28" t="s">
        <v>923</v>
      </c>
      <c r="B3042" s="229" t="s">
        <v>1656</v>
      </c>
      <c r="C3042" s="3"/>
      <c r="D3042" s="3"/>
      <c r="E3042" s="9" t="s">
        <v>280</v>
      </c>
      <c r="F3042" s="9" t="s">
        <v>280</v>
      </c>
      <c r="G3042" s="9" t="s">
        <v>280</v>
      </c>
      <c r="H3042" s="9" t="s">
        <v>280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62"/>
        <v>0</v>
      </c>
    </row>
    <row r="3043" spans="1:13" ht="15">
      <c r="A3043" s="28" t="s">
        <v>924</v>
      </c>
      <c r="B3043" s="229" t="s">
        <v>1661</v>
      </c>
      <c r="C3043" s="3"/>
      <c r="D3043" s="3"/>
      <c r="E3043" s="9" t="s">
        <v>280</v>
      </c>
      <c r="F3043" s="9" t="s">
        <v>280</v>
      </c>
      <c r="G3043" s="9" t="s">
        <v>280</v>
      </c>
      <c r="H3043" s="9" t="s">
        <v>280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62"/>
        <v>0</v>
      </c>
    </row>
    <row r="3044" spans="1:13" ht="15">
      <c r="A3044" s="28" t="s">
        <v>925</v>
      </c>
      <c r="B3044" s="278" t="s">
        <v>2043</v>
      </c>
      <c r="C3044" s="3"/>
      <c r="D3044" s="3"/>
      <c r="E3044" s="9" t="s">
        <v>280</v>
      </c>
      <c r="F3044" s="9" t="s">
        <v>280</v>
      </c>
      <c r="G3044" s="9" t="s">
        <v>280</v>
      </c>
      <c r="H3044" s="9" t="s">
        <v>280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62"/>
        <v>0</v>
      </c>
    </row>
    <row r="3045" spans="1:13" ht="15">
      <c r="A3045" s="28" t="s">
        <v>926</v>
      </c>
      <c r="B3045" s="229" t="s">
        <v>1655</v>
      </c>
      <c r="C3045" s="3"/>
      <c r="D3045" s="3"/>
      <c r="E3045" s="9" t="s">
        <v>280</v>
      </c>
      <c r="F3045" s="9" t="s">
        <v>280</v>
      </c>
      <c r="G3045" s="9" t="s">
        <v>280</v>
      </c>
      <c r="H3045" s="9" t="s">
        <v>280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62"/>
        <v>0</v>
      </c>
    </row>
    <row r="3046" spans="1:13" ht="15">
      <c r="A3046" s="28" t="s">
        <v>927</v>
      </c>
      <c r="B3046" s="229" t="s">
        <v>1665</v>
      </c>
      <c r="C3046" s="3"/>
      <c r="D3046" s="3"/>
      <c r="E3046" s="9" t="s">
        <v>280</v>
      </c>
      <c r="F3046" s="9" t="s">
        <v>280</v>
      </c>
      <c r="G3046" s="9" t="s">
        <v>280</v>
      </c>
      <c r="H3046" s="9" t="s">
        <v>280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62"/>
        <v>0</v>
      </c>
    </row>
    <row r="3047" spans="1:13" ht="15">
      <c r="A3047" s="28" t="s">
        <v>928</v>
      </c>
      <c r="B3047" s="278" t="s">
        <v>2065</v>
      </c>
      <c r="C3047" s="3"/>
      <c r="D3047" s="3"/>
      <c r="E3047" s="9" t="s">
        <v>280</v>
      </c>
      <c r="F3047" s="9" t="s">
        <v>280</v>
      </c>
      <c r="G3047" s="9" t="s">
        <v>280</v>
      </c>
      <c r="H3047" s="9" t="s">
        <v>280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62"/>
        <v>0</v>
      </c>
    </row>
    <row r="3048" spans="1:13" ht="15">
      <c r="A3048" s="28" t="s">
        <v>929</v>
      </c>
      <c r="B3048" s="278" t="s">
        <v>2067</v>
      </c>
      <c r="C3048" s="3"/>
      <c r="D3048" s="3"/>
      <c r="E3048" s="9" t="s">
        <v>280</v>
      </c>
      <c r="F3048" s="9" t="s">
        <v>280</v>
      </c>
      <c r="G3048" s="9" t="s">
        <v>280</v>
      </c>
      <c r="H3048" s="9" t="s">
        <v>280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62"/>
        <v>0</v>
      </c>
    </row>
    <row r="3049" spans="1:13" ht="15">
      <c r="A3049" s="28" t="s">
        <v>930</v>
      </c>
      <c r="B3049" s="229" t="s">
        <v>1653</v>
      </c>
      <c r="C3049" s="3"/>
      <c r="D3049" s="3"/>
      <c r="E3049" s="9" t="s">
        <v>280</v>
      </c>
      <c r="F3049" s="9" t="s">
        <v>280</v>
      </c>
      <c r="G3049" s="9" t="s">
        <v>280</v>
      </c>
      <c r="H3049" s="9" t="s">
        <v>280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62"/>
        <v>0</v>
      </c>
    </row>
    <row r="3050" spans="1:13" ht="15">
      <c r="A3050" s="28" t="s">
        <v>931</v>
      </c>
      <c r="B3050" s="278" t="s">
        <v>2172</v>
      </c>
      <c r="C3050" s="3"/>
      <c r="D3050" s="3"/>
      <c r="E3050" s="9" t="s">
        <v>280</v>
      </c>
      <c r="F3050" s="9" t="s">
        <v>280</v>
      </c>
      <c r="G3050" s="9" t="s">
        <v>280</v>
      </c>
      <c r="H3050" s="9" t="s">
        <v>280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62"/>
        <v>0</v>
      </c>
    </row>
    <row r="3051" spans="1:13" ht="15">
      <c r="A3051" s="28" t="s">
        <v>932</v>
      </c>
      <c r="B3051" s="278" t="s">
        <v>2044</v>
      </c>
      <c r="C3051" s="3"/>
      <c r="D3051" s="3"/>
      <c r="E3051" s="9" t="s">
        <v>280</v>
      </c>
      <c r="F3051" s="9" t="s">
        <v>280</v>
      </c>
      <c r="G3051" s="9" t="s">
        <v>280</v>
      </c>
      <c r="H3051" s="9" t="s">
        <v>280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62"/>
        <v>0</v>
      </c>
    </row>
    <row r="3052" spans="1:13" ht="15">
      <c r="A3052" s="28" t="s">
        <v>933</v>
      </c>
      <c r="B3052" s="278" t="s">
        <v>2017</v>
      </c>
      <c r="C3052" s="3"/>
      <c r="D3052" s="3"/>
      <c r="E3052" s="9" t="s">
        <v>280</v>
      </c>
      <c r="F3052" s="9" t="s">
        <v>280</v>
      </c>
      <c r="G3052" s="9" t="s">
        <v>280</v>
      </c>
      <c r="H3052" s="9" t="s">
        <v>280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62"/>
        <v>0</v>
      </c>
    </row>
    <row r="3053" spans="1:13" ht="15">
      <c r="A3053" s="28" t="s">
        <v>934</v>
      </c>
      <c r="B3053" s="229" t="s">
        <v>1681</v>
      </c>
      <c r="C3053" s="3"/>
      <c r="D3053" s="3"/>
      <c r="E3053" s="9" t="s">
        <v>280</v>
      </c>
      <c r="F3053" s="9" t="s">
        <v>280</v>
      </c>
      <c r="G3053" s="9" t="s">
        <v>280</v>
      </c>
      <c r="H3053" s="9" t="s">
        <v>280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62"/>
        <v>0</v>
      </c>
    </row>
    <row r="3054" spans="1:13" ht="15">
      <c r="A3054" s="28" t="s">
        <v>935</v>
      </c>
      <c r="B3054" s="225" t="s">
        <v>1667</v>
      </c>
      <c r="C3054" s="3"/>
      <c r="D3054" s="3"/>
      <c r="E3054" s="9" t="s">
        <v>280</v>
      </c>
      <c r="F3054" s="9" t="s">
        <v>280</v>
      </c>
      <c r="G3054" s="9" t="s">
        <v>280</v>
      </c>
      <c r="H3054" s="9" t="s">
        <v>280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62"/>
        <v>0</v>
      </c>
    </row>
    <row r="3055" spans="1:13" ht="15">
      <c r="A3055" s="28" t="s">
        <v>936</v>
      </c>
      <c r="B3055" s="278" t="s">
        <v>2045</v>
      </c>
      <c r="C3055" s="3"/>
      <c r="D3055" s="3"/>
      <c r="E3055" s="9" t="s">
        <v>280</v>
      </c>
      <c r="F3055" s="9" t="s">
        <v>280</v>
      </c>
      <c r="G3055" s="9" t="s">
        <v>280</v>
      </c>
      <c r="H3055" s="9" t="s">
        <v>280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62"/>
        <v>0</v>
      </c>
    </row>
    <row r="3056" spans="1:13" ht="15">
      <c r="A3056" s="28" t="s">
        <v>937</v>
      </c>
      <c r="B3056" s="229" t="s">
        <v>1664</v>
      </c>
      <c r="C3056" s="3"/>
      <c r="D3056" s="3"/>
      <c r="E3056" s="9" t="s">
        <v>280</v>
      </c>
      <c r="F3056" s="9" t="s">
        <v>280</v>
      </c>
      <c r="G3056" s="9" t="s">
        <v>280</v>
      </c>
      <c r="H3056" s="9" t="s">
        <v>280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62"/>
        <v>0</v>
      </c>
    </row>
    <row r="3057" spans="1:13" ht="15">
      <c r="A3057" s="28" t="s">
        <v>938</v>
      </c>
      <c r="B3057" s="229" t="s">
        <v>1663</v>
      </c>
      <c r="C3057" s="3"/>
      <c r="D3057" s="3"/>
      <c r="E3057" s="9" t="s">
        <v>280</v>
      </c>
      <c r="F3057" s="9" t="s">
        <v>280</v>
      </c>
      <c r="G3057" s="9" t="s">
        <v>280</v>
      </c>
      <c r="H3057" s="9" t="s">
        <v>280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62"/>
        <v>0</v>
      </c>
    </row>
    <row r="3058" spans="1:13" ht="15">
      <c r="A3058" s="28" t="s">
        <v>2517</v>
      </c>
      <c r="B3058" s="278" t="s">
        <v>2023</v>
      </c>
      <c r="C3058" s="3"/>
      <c r="D3058" s="3"/>
      <c r="E3058" s="9" t="s">
        <v>280</v>
      </c>
      <c r="F3058" s="9" t="s">
        <v>280</v>
      </c>
      <c r="G3058" s="9" t="s">
        <v>280</v>
      </c>
      <c r="H3058" s="9" t="s">
        <v>280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62"/>
        <v>0</v>
      </c>
    </row>
    <row r="3059" spans="1:13" ht="15">
      <c r="A3059" s="28" t="s">
        <v>3346</v>
      </c>
      <c r="B3059" s="63" t="s">
        <v>3408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3347</v>
      </c>
      <c r="B3060" s="63" t="s">
        <v>3402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3348</v>
      </c>
      <c r="B3061" s="63" t="s">
        <v>3401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3349</v>
      </c>
      <c r="B3062" s="63" t="s">
        <v>3417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3350</v>
      </c>
      <c r="B3063" s="63" t="s">
        <v>3416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3351</v>
      </c>
      <c r="B3064" s="63" t="s">
        <v>3404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3352</v>
      </c>
      <c r="B3065" s="63" t="s">
        <v>3398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3353</v>
      </c>
      <c r="B3066" s="63" t="s">
        <v>3429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3354</v>
      </c>
      <c r="B3067" s="278" t="s">
        <v>3397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3355</v>
      </c>
      <c r="B3068" s="63" t="s">
        <v>3413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3356</v>
      </c>
      <c r="B3069" s="63" t="s">
        <v>3410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3357</v>
      </c>
      <c r="B3070" s="63" t="s">
        <v>3425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3358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3359</v>
      </c>
      <c r="B3072" s="63" t="s">
        <v>3426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3360</v>
      </c>
      <c r="B3073" s="63" t="s">
        <v>3405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3361</v>
      </c>
      <c r="B3074" s="63" t="s">
        <v>3399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3362</v>
      </c>
      <c r="B3075" s="63" t="s">
        <v>3406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3363</v>
      </c>
      <c r="B3076" s="63" t="s">
        <v>3403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3364</v>
      </c>
      <c r="B3077" s="63" t="s">
        <v>3414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3365</v>
      </c>
      <c r="B3078" s="63" t="s">
        <v>3409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3366</v>
      </c>
      <c r="B3079" s="278" t="s">
        <v>3396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3367</v>
      </c>
      <c r="B3080" s="63" t="s">
        <v>3411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3368</v>
      </c>
      <c r="B3081" s="63" t="s">
        <v>3430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3369</v>
      </c>
      <c r="B3082" s="63" t="s">
        <v>3400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4163</v>
      </c>
      <c r="B3083" s="63" t="s">
        <v>3407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4164</v>
      </c>
      <c r="B3084" s="63" t="s">
        <v>3428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4165</v>
      </c>
      <c r="B3085" s="63" t="s">
        <v>3412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202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63">SUM(E3092:K3092)</f>
        <v>4630.7999999999984</v>
      </c>
      <c r="O3092" t="s">
        <v>1725</v>
      </c>
      <c r="R3092" t="s">
        <v>1218</v>
      </c>
      <c r="S3092" s="278"/>
      <c r="T3092" s="63"/>
      <c r="U3092" s="349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63"/>
        <v>4575.0499999999993</v>
      </c>
      <c r="O3093" t="s">
        <v>304</v>
      </c>
      <c r="S3093" s="225"/>
      <c r="T3093" s="63"/>
      <c r="U3093" s="349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63"/>
        <v>4427.8500000000095</v>
      </c>
      <c r="O3094" t="s">
        <v>296</v>
      </c>
      <c r="S3094" s="63"/>
      <c r="T3094" s="63"/>
      <c r="U3094" s="350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63"/>
        <v>4394.7000000000062</v>
      </c>
      <c r="O3095" t="s">
        <v>2496</v>
      </c>
      <c r="R3095" s="21" t="s">
        <v>2497</v>
      </c>
      <c r="S3095" s="278"/>
      <c r="T3095" s="63"/>
      <c r="U3095" s="349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63"/>
        <v>4262.0000000000073</v>
      </c>
      <c r="O3096" t="s">
        <v>357</v>
      </c>
      <c r="R3096" t="s">
        <v>1791</v>
      </c>
      <c r="S3096" s="225"/>
      <c r="T3096" s="63"/>
      <c r="U3096" s="349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63"/>
        <v>3937.5000000000018</v>
      </c>
      <c r="O3097" t="s">
        <v>316</v>
      </c>
      <c r="S3097" s="225"/>
      <c r="T3097" s="63"/>
      <c r="U3097" s="349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63"/>
        <v>3888.8000000000029</v>
      </c>
      <c r="O3098" t="s">
        <v>290</v>
      </c>
      <c r="S3098" s="278"/>
      <c r="T3098" s="63"/>
      <c r="U3098" s="349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63"/>
        <v>3832.0000000000014</v>
      </c>
      <c r="O3099" t="s">
        <v>289</v>
      </c>
      <c r="S3099" s="278"/>
      <c r="T3099" s="63"/>
      <c r="U3099" s="349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63"/>
        <v>3794.6999999999948</v>
      </c>
      <c r="S3100" s="278"/>
      <c r="T3100" s="63"/>
      <c r="U3100" s="349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63"/>
        <v>3690.7999999999979</v>
      </c>
      <c r="O3101" t="s">
        <v>322</v>
      </c>
      <c r="S3101" s="225"/>
      <c r="T3101" s="63"/>
      <c r="U3101" s="350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280</v>
      </c>
      <c r="L3102" s="69"/>
      <c r="M3102" s="67">
        <f t="shared" si="63"/>
        <v>3654.4999999999986</v>
      </c>
      <c r="O3102" t="s">
        <v>2498</v>
      </c>
      <c r="R3102" t="s">
        <v>2499</v>
      </c>
      <c r="S3102" s="63"/>
      <c r="T3102" s="63"/>
      <c r="U3102" s="349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63"/>
        <v>3599.399999999996</v>
      </c>
      <c r="O3103" t="s">
        <v>299</v>
      </c>
      <c r="S3103" s="278"/>
      <c r="T3103" s="63"/>
      <c r="U3103" s="349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280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63"/>
        <v>3563.5999999999995</v>
      </c>
      <c r="O3104" t="s">
        <v>291</v>
      </c>
      <c r="S3104" s="63"/>
      <c r="T3104" s="63"/>
      <c r="U3104" s="349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280</v>
      </c>
      <c r="F3105" s="9" t="s">
        <v>280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63"/>
        <v>3544.9999999999991</v>
      </c>
      <c r="O3105" t="s">
        <v>355</v>
      </c>
      <c r="S3105" s="278"/>
      <c r="T3105" s="63"/>
      <c r="U3105" s="350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280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63"/>
        <v>3475.7999999999943</v>
      </c>
      <c r="O3106" t="s">
        <v>343</v>
      </c>
      <c r="S3106" s="63"/>
      <c r="T3106" s="63"/>
      <c r="U3106" s="349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280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63"/>
        <v>3380.55</v>
      </c>
      <c r="O3107" t="s">
        <v>323</v>
      </c>
      <c r="R3107" s="21" t="s">
        <v>1791</v>
      </c>
      <c r="S3107" s="278"/>
      <c r="T3107" s="63"/>
      <c r="U3107" s="350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280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63"/>
        <v>3233.7000000000003</v>
      </c>
      <c r="O3108" t="s">
        <v>286</v>
      </c>
      <c r="S3108" s="63"/>
      <c r="T3108" s="63"/>
      <c r="U3108" s="349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280</v>
      </c>
      <c r="K3109" s="9" t="s">
        <v>280</v>
      </c>
      <c r="L3109" s="69"/>
      <c r="M3109" s="67">
        <f t="shared" si="63"/>
        <v>2960.7999999999984</v>
      </c>
      <c r="O3109" t="s">
        <v>284</v>
      </c>
      <c r="S3109" s="278"/>
      <c r="T3109" s="63"/>
      <c r="U3109" s="349"/>
      <c r="V3109" s="63"/>
      <c r="W3109" s="63"/>
    </row>
    <row r="3110" spans="1:23" ht="15">
      <c r="A3110" s="28" t="s">
        <v>34</v>
      </c>
      <c r="B3110" s="63" t="s">
        <v>780</v>
      </c>
      <c r="E3110" s="9" t="s">
        <v>280</v>
      </c>
      <c r="F3110" s="9" t="s">
        <v>280</v>
      </c>
      <c r="G3110" s="9" t="s">
        <v>280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63"/>
        <v>2919.0000000000027</v>
      </c>
      <c r="O3110" t="s">
        <v>2501</v>
      </c>
      <c r="R3110" t="s">
        <v>1791</v>
      </c>
      <c r="S3110" s="278"/>
      <c r="T3110" s="63"/>
      <c r="U3110" s="349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280</v>
      </c>
      <c r="L3111" s="69"/>
      <c r="M3111" s="67">
        <f t="shared" si="63"/>
        <v>2837.0999999999967</v>
      </c>
      <c r="O3111" t="s">
        <v>303</v>
      </c>
      <c r="R3111" t="s">
        <v>1791</v>
      </c>
      <c r="S3111" s="278"/>
      <c r="T3111" s="63"/>
      <c r="U3111" s="350"/>
      <c r="V3111" s="63"/>
      <c r="W3111" s="63"/>
    </row>
    <row r="3112" spans="1:23" ht="15">
      <c r="A3112" s="28" t="s">
        <v>38</v>
      </c>
      <c r="B3112" s="63" t="s">
        <v>750</v>
      </c>
      <c r="E3112" s="9" t="s">
        <v>280</v>
      </c>
      <c r="F3112" s="9" t="s">
        <v>280</v>
      </c>
      <c r="G3112" s="9" t="s">
        <v>280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63"/>
        <v>2817.0000000000082</v>
      </c>
      <c r="O3112" t="s">
        <v>316</v>
      </c>
      <c r="S3112" s="225"/>
      <c r="T3112" s="63"/>
      <c r="U3112" s="349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63"/>
        <v>2805.7999999999988</v>
      </c>
      <c r="O3113" t="s">
        <v>290</v>
      </c>
      <c r="S3113" s="63"/>
      <c r="T3113" s="63"/>
      <c r="U3113" s="350"/>
      <c r="V3113" s="63"/>
      <c r="W3113" s="63"/>
    </row>
    <row r="3114" spans="1:23" ht="15">
      <c r="A3114" s="28" t="s">
        <v>146</v>
      </c>
      <c r="B3114" s="63" t="s">
        <v>763</v>
      </c>
      <c r="E3114" s="9" t="s">
        <v>280</v>
      </c>
      <c r="F3114" s="9" t="s">
        <v>280</v>
      </c>
      <c r="G3114" s="9" t="s">
        <v>280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63"/>
        <v>2786.5999999999958</v>
      </c>
      <c r="S3114" s="278"/>
      <c r="T3114" s="63"/>
      <c r="U3114" s="349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280</v>
      </c>
      <c r="F3115" s="9" t="s">
        <v>280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63"/>
        <v>2768.1499999999969</v>
      </c>
      <c r="O3115" t="s">
        <v>284</v>
      </c>
      <c r="S3115" s="63"/>
      <c r="T3115" s="63"/>
      <c r="U3115" s="349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63"/>
        <v>2693.1999999999898</v>
      </c>
      <c r="O3116" t="s">
        <v>289</v>
      </c>
      <c r="S3116" s="278"/>
      <c r="T3116" s="63"/>
      <c r="U3116" s="349"/>
      <c r="V3116" s="63"/>
      <c r="W3116" s="63"/>
    </row>
    <row r="3117" spans="1:23" ht="15">
      <c r="A3117" s="28" t="s">
        <v>157</v>
      </c>
      <c r="B3117" s="63" t="s">
        <v>747</v>
      </c>
      <c r="E3117" s="9" t="s">
        <v>280</v>
      </c>
      <c r="F3117" s="9" t="s">
        <v>280</v>
      </c>
      <c r="G3117" s="9" t="s">
        <v>280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63"/>
        <v>2610.6499999999996</v>
      </c>
      <c r="O3117" t="s">
        <v>320</v>
      </c>
      <c r="S3117" s="63"/>
      <c r="T3117" s="63"/>
      <c r="U3117" s="349"/>
      <c r="V3117" s="63"/>
      <c r="W3117" s="63"/>
    </row>
    <row r="3118" spans="1:23" ht="15">
      <c r="A3118" s="28" t="s">
        <v>159</v>
      </c>
      <c r="B3118" s="63" t="s">
        <v>764</v>
      </c>
      <c r="E3118" s="9" t="s">
        <v>280</v>
      </c>
      <c r="F3118" s="9" t="s">
        <v>280</v>
      </c>
      <c r="G3118" s="9" t="s">
        <v>280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63"/>
        <v>2594.1999999999916</v>
      </c>
      <c r="O3118" t="s">
        <v>284</v>
      </c>
      <c r="S3118" s="278"/>
      <c r="T3118" s="63"/>
      <c r="U3118" s="349"/>
      <c r="V3118" s="63"/>
      <c r="W3118" s="63"/>
    </row>
    <row r="3119" spans="1:23" ht="15">
      <c r="A3119" s="28" t="s">
        <v>160</v>
      </c>
      <c r="B3119" s="28" t="s">
        <v>734</v>
      </c>
      <c r="E3119" s="9" t="s">
        <v>280</v>
      </c>
      <c r="F3119" s="9" t="s">
        <v>280</v>
      </c>
      <c r="G3119" s="9" t="s">
        <v>280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63"/>
        <v>2450.0000000000036</v>
      </c>
      <c r="O3119" t="s">
        <v>294</v>
      </c>
      <c r="S3119" s="278"/>
      <c r="T3119" s="63"/>
      <c r="U3119" s="349"/>
      <c r="V3119" s="63"/>
      <c r="W3119" s="63"/>
    </row>
    <row r="3120" spans="1:23" ht="15">
      <c r="A3120" s="28" t="s">
        <v>161</v>
      </c>
      <c r="B3120" s="63" t="s">
        <v>784</v>
      </c>
      <c r="E3120" s="9" t="s">
        <v>280</v>
      </c>
      <c r="F3120" s="9" t="s">
        <v>280</v>
      </c>
      <c r="G3120" s="9" t="s">
        <v>280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63"/>
        <v>2376.9999999999973</v>
      </c>
      <c r="O3120" t="s">
        <v>286</v>
      </c>
      <c r="S3120" s="278"/>
      <c r="T3120" s="63"/>
      <c r="U3120" s="349"/>
      <c r="V3120" s="63"/>
      <c r="W3120" s="63"/>
    </row>
    <row r="3121" spans="1:23" ht="15">
      <c r="A3121" s="28" t="s">
        <v>163</v>
      </c>
      <c r="B3121" s="63" t="s">
        <v>791</v>
      </c>
      <c r="E3121" s="9" t="s">
        <v>280</v>
      </c>
      <c r="F3121" s="9" t="s">
        <v>280</v>
      </c>
      <c r="G3121" s="9" t="s">
        <v>280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63"/>
        <v>2343.2000000000025</v>
      </c>
      <c r="S3121" s="63"/>
      <c r="T3121" s="63"/>
      <c r="U3121" s="349"/>
      <c r="V3121" s="63"/>
      <c r="W3121" s="63"/>
    </row>
    <row r="3122" spans="1:23" ht="15">
      <c r="A3122" s="28" t="s">
        <v>276</v>
      </c>
      <c r="B3122" s="63" t="s">
        <v>754</v>
      </c>
      <c r="E3122" s="9" t="s">
        <v>280</v>
      </c>
      <c r="F3122" s="9" t="s">
        <v>280</v>
      </c>
      <c r="G3122" s="9" t="s">
        <v>280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63"/>
        <v>2324.6000000000022</v>
      </c>
      <c r="S3122" s="63"/>
      <c r="T3122" s="63"/>
      <c r="U3122" s="349"/>
      <c r="V3122" s="63"/>
      <c r="W3122" s="63"/>
    </row>
    <row r="3123" spans="1:23" ht="15">
      <c r="A3123" s="28" t="s">
        <v>277</v>
      </c>
      <c r="B3123" s="63" t="s">
        <v>749</v>
      </c>
      <c r="E3123" s="9" t="s">
        <v>280</v>
      </c>
      <c r="F3123" s="9" t="s">
        <v>280</v>
      </c>
      <c r="G3123" s="9" t="s">
        <v>280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63"/>
        <v>2281.0999999999995</v>
      </c>
      <c r="O3123" t="s">
        <v>286</v>
      </c>
      <c r="S3123" s="225"/>
      <c r="T3123" s="63"/>
      <c r="U3123" s="349"/>
      <c r="V3123" s="63"/>
      <c r="W3123" s="63"/>
    </row>
    <row r="3124" spans="1:23" ht="15">
      <c r="A3124" s="28" t="s">
        <v>278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64">SUM(E3124:K3124)</f>
        <v>2254.1999999999912</v>
      </c>
      <c r="O3124" t="s">
        <v>294</v>
      </c>
      <c r="S3124" s="63"/>
      <c r="T3124" s="63"/>
      <c r="U3124" s="349"/>
      <c r="V3124" s="63"/>
      <c r="W3124" s="63"/>
    </row>
    <row r="3125" spans="1:23" ht="15">
      <c r="A3125" s="28" t="s">
        <v>279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280</v>
      </c>
      <c r="K3125" s="9" t="s">
        <v>280</v>
      </c>
      <c r="L3125" s="69"/>
      <c r="M3125" s="67">
        <f t="shared" si="64"/>
        <v>2246.8499999999963</v>
      </c>
      <c r="O3125" t="s">
        <v>285</v>
      </c>
      <c r="S3125" s="278"/>
      <c r="T3125" s="63"/>
      <c r="U3125" s="349"/>
      <c r="V3125" s="63"/>
      <c r="W3125" s="63"/>
    </row>
    <row r="3126" spans="1:23" ht="15">
      <c r="A3126" s="28" t="s">
        <v>736</v>
      </c>
      <c r="B3126" s="28" t="s">
        <v>735</v>
      </c>
      <c r="E3126" s="9" t="s">
        <v>280</v>
      </c>
      <c r="F3126" s="9" t="s">
        <v>280</v>
      </c>
      <c r="G3126" s="9" t="s">
        <v>280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64"/>
        <v>2238.4999999999991</v>
      </c>
      <c r="S3126" s="63"/>
      <c r="T3126" s="63"/>
      <c r="U3126" s="349"/>
      <c r="V3126" s="63"/>
      <c r="W3126" s="63"/>
    </row>
    <row r="3127" spans="1:23" ht="15">
      <c r="A3127" s="28" t="s">
        <v>737</v>
      </c>
      <c r="B3127" s="63" t="s">
        <v>162</v>
      </c>
      <c r="E3127" s="9" t="s">
        <v>280</v>
      </c>
      <c r="F3127" s="9" t="s">
        <v>280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64"/>
        <v>2217.4000000000024</v>
      </c>
      <c r="S3127" s="28"/>
      <c r="T3127" s="63"/>
      <c r="U3127" s="350"/>
      <c r="V3127" s="63"/>
      <c r="W3127" s="63"/>
    </row>
    <row r="3128" spans="1:23" ht="15">
      <c r="A3128" s="28" t="s">
        <v>738</v>
      </c>
      <c r="B3128" s="63" t="s">
        <v>765</v>
      </c>
      <c r="E3128" s="9" t="s">
        <v>280</v>
      </c>
      <c r="F3128" s="9" t="s">
        <v>280</v>
      </c>
      <c r="G3128" s="9" t="s">
        <v>280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64"/>
        <v>2179.4500000000007</v>
      </c>
      <c r="O3128" t="s">
        <v>283</v>
      </c>
      <c r="R3128" s="21" t="s">
        <v>1791</v>
      </c>
      <c r="S3128" s="63"/>
      <c r="T3128" s="63"/>
      <c r="U3128" s="349"/>
      <c r="V3128" s="63"/>
      <c r="W3128" s="63"/>
    </row>
    <row r="3129" spans="1:23" ht="15">
      <c r="A3129" s="28" t="s">
        <v>740</v>
      </c>
      <c r="B3129" s="225" t="s">
        <v>1667</v>
      </c>
      <c r="C3129" s="3"/>
      <c r="D3129" s="3"/>
      <c r="E3129" s="9" t="s">
        <v>280</v>
      </c>
      <c r="F3129" s="9" t="s">
        <v>280</v>
      </c>
      <c r="G3129" s="9" t="s">
        <v>280</v>
      </c>
      <c r="H3129" s="9" t="s">
        <v>280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64"/>
        <v>2160.4000000000024</v>
      </c>
      <c r="O3129" t="s">
        <v>290</v>
      </c>
      <c r="S3129" s="278"/>
      <c r="T3129" s="63"/>
      <c r="U3129" s="350"/>
      <c r="V3129" s="63"/>
      <c r="W3129" s="63"/>
    </row>
    <row r="3130" spans="1:23" ht="15">
      <c r="A3130" s="28" t="s">
        <v>746</v>
      </c>
      <c r="B3130" s="229" t="s">
        <v>1666</v>
      </c>
      <c r="C3130" s="3"/>
      <c r="D3130" s="3"/>
      <c r="E3130" s="9" t="s">
        <v>280</v>
      </c>
      <c r="F3130" s="9" t="s">
        <v>280</v>
      </c>
      <c r="G3130" s="9" t="s">
        <v>280</v>
      </c>
      <c r="H3130" s="9" t="s">
        <v>280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64"/>
        <v>2081.4999999999945</v>
      </c>
      <c r="O3130" t="s">
        <v>289</v>
      </c>
      <c r="S3130" s="278"/>
      <c r="T3130" s="63"/>
      <c r="U3130" s="350"/>
      <c r="V3130" s="63"/>
      <c r="W3130" s="63"/>
    </row>
    <row r="3131" spans="1:23" ht="15">
      <c r="A3131" s="28" t="s">
        <v>748</v>
      </c>
      <c r="B3131" s="63" t="s">
        <v>739</v>
      </c>
      <c r="E3131" s="9" t="s">
        <v>280</v>
      </c>
      <c r="F3131" s="9" t="s">
        <v>280</v>
      </c>
      <c r="G3131" s="9" t="s">
        <v>280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64"/>
        <v>2077.1000000000013</v>
      </c>
      <c r="S3131" s="225"/>
      <c r="T3131" s="63"/>
      <c r="U3131" s="350"/>
      <c r="V3131" s="63"/>
      <c r="W3131" s="63"/>
    </row>
    <row r="3132" spans="1:23" ht="15">
      <c r="A3132" s="28" t="s">
        <v>751</v>
      </c>
      <c r="B3132" s="63" t="s">
        <v>779</v>
      </c>
      <c r="E3132" s="9" t="s">
        <v>280</v>
      </c>
      <c r="F3132" s="9" t="s">
        <v>280</v>
      </c>
      <c r="G3132" s="9" t="s">
        <v>280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64"/>
        <v>2075.9000000000033</v>
      </c>
      <c r="S3132" s="63"/>
      <c r="T3132" s="63"/>
      <c r="U3132" s="350"/>
      <c r="V3132" s="63"/>
      <c r="W3132" s="63"/>
    </row>
    <row r="3133" spans="1:23" ht="15">
      <c r="A3133" s="28" t="s">
        <v>752</v>
      </c>
      <c r="B3133" s="63" t="s">
        <v>801</v>
      </c>
      <c r="E3133" s="9" t="s">
        <v>280</v>
      </c>
      <c r="F3133" s="9" t="s">
        <v>280</v>
      </c>
      <c r="G3133" s="9" t="s">
        <v>280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64"/>
        <v>2073.5999999999958</v>
      </c>
      <c r="O3133" t="s">
        <v>289</v>
      </c>
      <c r="S3133" s="63"/>
      <c r="T3133" s="63"/>
      <c r="U3133" s="349"/>
      <c r="V3133" s="63"/>
      <c r="W3133" s="63"/>
    </row>
    <row r="3134" spans="1:23" ht="15">
      <c r="A3134" s="28" t="s">
        <v>755</v>
      </c>
      <c r="B3134" s="229" t="s">
        <v>1652</v>
      </c>
      <c r="C3134" s="3"/>
      <c r="D3134" s="3"/>
      <c r="E3134" s="9" t="s">
        <v>280</v>
      </c>
      <c r="F3134" s="9" t="s">
        <v>280</v>
      </c>
      <c r="G3134" s="9" t="s">
        <v>280</v>
      </c>
      <c r="H3134" s="9" t="s">
        <v>280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64"/>
        <v>2034.2999999999993</v>
      </c>
      <c r="O3134" t="s">
        <v>301</v>
      </c>
      <c r="S3134" s="278"/>
      <c r="T3134" s="63"/>
      <c r="U3134" s="349"/>
      <c r="V3134" s="63"/>
      <c r="W3134" s="63"/>
    </row>
    <row r="3135" spans="1:23" ht="15">
      <c r="A3135" s="28" t="s">
        <v>757</v>
      </c>
      <c r="B3135" s="229" t="s">
        <v>1658</v>
      </c>
      <c r="C3135" s="3"/>
      <c r="D3135" s="3"/>
      <c r="E3135" s="9" t="s">
        <v>280</v>
      </c>
      <c r="F3135" s="9" t="s">
        <v>280</v>
      </c>
      <c r="G3135" s="9" t="s">
        <v>280</v>
      </c>
      <c r="H3135" s="9" t="s">
        <v>280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64"/>
        <v>2021.5500000000029</v>
      </c>
      <c r="O3135" t="s">
        <v>343</v>
      </c>
      <c r="S3135" s="278"/>
      <c r="T3135" s="63"/>
      <c r="U3135" s="350"/>
      <c r="V3135" s="63"/>
      <c r="W3135" s="63"/>
    </row>
    <row r="3136" spans="1:23" ht="15">
      <c r="A3136" s="28" t="s">
        <v>762</v>
      </c>
      <c r="B3136" s="229" t="s">
        <v>1665</v>
      </c>
      <c r="C3136" s="3"/>
      <c r="D3136" s="3"/>
      <c r="E3136" s="9" t="s">
        <v>280</v>
      </c>
      <c r="F3136" s="9" t="s">
        <v>280</v>
      </c>
      <c r="G3136" s="9" t="s">
        <v>280</v>
      </c>
      <c r="H3136" s="9" t="s">
        <v>280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64"/>
        <v>2010.9999999999973</v>
      </c>
      <c r="S3136" s="225"/>
      <c r="T3136" s="63"/>
      <c r="U3136" s="349"/>
      <c r="V3136" s="63"/>
      <c r="W3136" s="63"/>
    </row>
    <row r="3137" spans="1:23" ht="15">
      <c r="A3137" s="28" t="s">
        <v>766</v>
      </c>
      <c r="B3137" s="229" t="s">
        <v>1659</v>
      </c>
      <c r="C3137" s="3"/>
      <c r="D3137" s="3"/>
      <c r="E3137" s="9" t="s">
        <v>280</v>
      </c>
      <c r="F3137" s="9" t="s">
        <v>280</v>
      </c>
      <c r="G3137" s="9" t="s">
        <v>280</v>
      </c>
      <c r="H3137" s="9" t="s">
        <v>280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64"/>
        <v>2008.900000000006</v>
      </c>
      <c r="S3137" s="225"/>
      <c r="T3137" s="63"/>
      <c r="U3137" s="349"/>
      <c r="V3137" s="63"/>
      <c r="W3137" s="63"/>
    </row>
    <row r="3138" spans="1:23" ht="15">
      <c r="A3138" s="28" t="s">
        <v>767</v>
      </c>
      <c r="B3138" s="63" t="s">
        <v>758</v>
      </c>
      <c r="E3138" s="9" t="s">
        <v>280</v>
      </c>
      <c r="F3138" s="9" t="s">
        <v>280</v>
      </c>
      <c r="G3138" s="9" t="s">
        <v>280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64"/>
        <v>2001.2499999999955</v>
      </c>
      <c r="S3138" s="225"/>
      <c r="T3138" s="63"/>
      <c r="U3138" s="349"/>
      <c r="V3138" s="63"/>
      <c r="W3138" s="63"/>
    </row>
    <row r="3139" spans="1:23" ht="15">
      <c r="A3139" s="28" t="s">
        <v>768</v>
      </c>
      <c r="B3139" s="28" t="s">
        <v>729</v>
      </c>
      <c r="E3139" s="9" t="s">
        <v>280</v>
      </c>
      <c r="F3139" s="9" t="s">
        <v>280</v>
      </c>
      <c r="G3139" s="9" t="s">
        <v>280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64"/>
        <v>1998.5999999999981</v>
      </c>
      <c r="S3139" s="278"/>
      <c r="T3139" s="63"/>
      <c r="U3139" s="350"/>
      <c r="V3139" s="63"/>
      <c r="W3139" s="63"/>
    </row>
    <row r="3140" spans="1:23" ht="15">
      <c r="A3140" s="28" t="s">
        <v>774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280</v>
      </c>
      <c r="I3140" s="9" t="s">
        <v>280</v>
      </c>
      <c r="J3140" s="217">
        <v>585.90000000000146</v>
      </c>
      <c r="K3140" s="9" t="s">
        <v>280</v>
      </c>
      <c r="L3140" s="69"/>
      <c r="M3140" s="67">
        <f t="shared" si="64"/>
        <v>1985.1000000000013</v>
      </c>
      <c r="O3140" t="s">
        <v>287</v>
      </c>
      <c r="S3140" s="63"/>
      <c r="T3140" s="63"/>
      <c r="U3140" s="349"/>
      <c r="V3140" s="63"/>
      <c r="W3140" s="63"/>
    </row>
    <row r="3141" spans="1:23" ht="15">
      <c r="A3141" s="28" t="s">
        <v>782</v>
      </c>
      <c r="B3141" s="63" t="s">
        <v>153</v>
      </c>
      <c r="E3141" s="9" t="s">
        <v>280</v>
      </c>
      <c r="F3141" s="9" t="s">
        <v>280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64"/>
        <v>1822.5000000000009</v>
      </c>
      <c r="S3141" s="278"/>
      <c r="T3141" s="63"/>
      <c r="U3141" s="349"/>
      <c r="V3141" s="63"/>
      <c r="W3141" s="63"/>
    </row>
    <row r="3142" spans="1:23" ht="15">
      <c r="A3142" s="28" t="s">
        <v>786</v>
      </c>
      <c r="B3142" s="63" t="s">
        <v>156</v>
      </c>
      <c r="E3142" s="9" t="s">
        <v>280</v>
      </c>
      <c r="F3142" s="9" t="s">
        <v>280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64"/>
        <v>1806.849999999999</v>
      </c>
      <c r="S3142" s="63"/>
      <c r="T3142" s="63"/>
      <c r="U3142" s="350"/>
      <c r="V3142" s="63"/>
      <c r="W3142" s="63"/>
    </row>
    <row r="3143" spans="1:23" ht="15">
      <c r="A3143" s="28" t="s">
        <v>787</v>
      </c>
      <c r="B3143" s="63" t="s">
        <v>772</v>
      </c>
      <c r="E3143" s="9" t="s">
        <v>280</v>
      </c>
      <c r="F3143" s="9" t="s">
        <v>280</v>
      </c>
      <c r="G3143" s="9" t="s">
        <v>280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64"/>
        <v>1786.8000000000029</v>
      </c>
      <c r="S3143" s="63"/>
      <c r="T3143" s="63"/>
      <c r="U3143" s="349"/>
      <c r="V3143" s="63"/>
      <c r="W3143" s="63"/>
    </row>
    <row r="3144" spans="1:23" ht="15">
      <c r="A3144" s="28" t="s">
        <v>788</v>
      </c>
      <c r="B3144" s="229" t="s">
        <v>1657</v>
      </c>
      <c r="C3144" s="3"/>
      <c r="D3144" s="3"/>
      <c r="E3144" s="9" t="s">
        <v>280</v>
      </c>
      <c r="F3144" s="9" t="s">
        <v>280</v>
      </c>
      <c r="G3144" s="9" t="s">
        <v>280</v>
      </c>
      <c r="H3144" s="9" t="s">
        <v>280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64"/>
        <v>1780.1999999999935</v>
      </c>
      <c r="O3144" t="s">
        <v>285</v>
      </c>
      <c r="S3144" s="63"/>
      <c r="T3144" s="63"/>
      <c r="U3144" s="349"/>
      <c r="V3144" s="63"/>
      <c r="W3144" s="63"/>
    </row>
    <row r="3145" spans="1:23" ht="15">
      <c r="A3145" s="28" t="s">
        <v>794</v>
      </c>
      <c r="B3145" s="63" t="s">
        <v>158</v>
      </c>
      <c r="E3145" s="9" t="s">
        <v>280</v>
      </c>
      <c r="F3145" s="9" t="s">
        <v>280</v>
      </c>
      <c r="G3145" s="9">
        <v>394.1</v>
      </c>
      <c r="H3145" s="217">
        <v>657.30000000000109</v>
      </c>
      <c r="I3145" s="9">
        <v>661.39999999999964</v>
      </c>
      <c r="J3145" s="9" t="s">
        <v>280</v>
      </c>
      <c r="K3145" s="9" t="s">
        <v>280</v>
      </c>
      <c r="L3145" s="69"/>
      <c r="M3145" s="67">
        <f t="shared" si="64"/>
        <v>1712.8000000000006</v>
      </c>
      <c r="O3145" t="s">
        <v>299</v>
      </c>
      <c r="S3145" s="28"/>
      <c r="T3145" s="63"/>
      <c r="U3145" s="349"/>
      <c r="V3145" s="63"/>
      <c r="W3145" s="63"/>
    </row>
    <row r="3146" spans="1:23" ht="15">
      <c r="A3146" s="28" t="s">
        <v>795</v>
      </c>
      <c r="B3146" s="229" t="s">
        <v>1664</v>
      </c>
      <c r="C3146" s="3"/>
      <c r="D3146" s="3"/>
      <c r="E3146" s="9" t="s">
        <v>280</v>
      </c>
      <c r="F3146" s="9" t="s">
        <v>280</v>
      </c>
      <c r="G3146" s="9" t="s">
        <v>280</v>
      </c>
      <c r="H3146" s="9" t="s">
        <v>280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64"/>
        <v>1694.9499999999994</v>
      </c>
      <c r="S3146" s="63"/>
      <c r="T3146" s="63"/>
      <c r="U3146" s="349"/>
      <c r="V3146" s="63"/>
      <c r="W3146" s="63"/>
    </row>
    <row r="3147" spans="1:23" ht="15">
      <c r="A3147" s="28" t="s">
        <v>796</v>
      </c>
      <c r="B3147" s="229" t="s">
        <v>1649</v>
      </c>
      <c r="C3147" s="3"/>
      <c r="D3147" s="3"/>
      <c r="E3147" s="9" t="s">
        <v>280</v>
      </c>
      <c r="F3147" s="9" t="s">
        <v>280</v>
      </c>
      <c r="G3147" s="9" t="s">
        <v>280</v>
      </c>
      <c r="H3147" s="9" t="s">
        <v>280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64"/>
        <v>1681.1999999999994</v>
      </c>
      <c r="S3147" s="225"/>
      <c r="T3147" s="63"/>
      <c r="U3147" s="349"/>
      <c r="V3147" s="63"/>
      <c r="W3147" s="63"/>
    </row>
    <row r="3148" spans="1:23" ht="15">
      <c r="A3148" s="28" t="s">
        <v>798</v>
      </c>
      <c r="B3148" s="229" t="s">
        <v>1660</v>
      </c>
      <c r="C3148" s="3"/>
      <c r="D3148" s="3"/>
      <c r="E3148" s="9" t="s">
        <v>280</v>
      </c>
      <c r="F3148" s="9" t="s">
        <v>280</v>
      </c>
      <c r="G3148" s="9" t="s">
        <v>280</v>
      </c>
      <c r="H3148" s="9" t="s">
        <v>280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64"/>
        <v>1667.1999999999962</v>
      </c>
      <c r="S3148" s="63"/>
      <c r="T3148" s="63"/>
      <c r="U3148" s="349"/>
      <c r="V3148" s="63"/>
      <c r="W3148" s="63"/>
    </row>
    <row r="3149" spans="1:23" ht="15">
      <c r="A3149" s="28" t="s">
        <v>799</v>
      </c>
      <c r="B3149" s="63" t="s">
        <v>789</v>
      </c>
      <c r="E3149" s="9" t="s">
        <v>280</v>
      </c>
      <c r="F3149" s="9" t="s">
        <v>280</v>
      </c>
      <c r="G3149" s="9" t="s">
        <v>280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64"/>
        <v>1657.4999999999973</v>
      </c>
      <c r="S3149" s="278"/>
      <c r="T3149" s="63"/>
      <c r="U3149" s="350"/>
      <c r="V3149" s="63"/>
      <c r="W3149" s="63"/>
    </row>
    <row r="3150" spans="1:23" ht="15">
      <c r="A3150" s="28" t="s">
        <v>800</v>
      </c>
      <c r="B3150" s="63" t="s">
        <v>783</v>
      </c>
      <c r="E3150" s="9" t="s">
        <v>280</v>
      </c>
      <c r="F3150" s="9" t="s">
        <v>280</v>
      </c>
      <c r="G3150" s="9" t="s">
        <v>280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64"/>
        <v>1639.0000000000027</v>
      </c>
      <c r="S3150" s="63"/>
      <c r="T3150" s="63"/>
      <c r="U3150" s="349"/>
      <c r="V3150" s="63"/>
      <c r="W3150" s="63"/>
    </row>
    <row r="3151" spans="1:23" ht="15">
      <c r="A3151" s="28" t="s">
        <v>803</v>
      </c>
      <c r="B3151" s="229" t="s">
        <v>1648</v>
      </c>
      <c r="C3151" s="3"/>
      <c r="D3151" s="3"/>
      <c r="E3151" s="9" t="s">
        <v>280</v>
      </c>
      <c r="F3151" s="9" t="s">
        <v>280</v>
      </c>
      <c r="G3151" s="9" t="s">
        <v>280</v>
      </c>
      <c r="H3151" s="9" t="s">
        <v>280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64"/>
        <v>1542.100000000004</v>
      </c>
      <c r="S3151" s="63"/>
      <c r="T3151" s="63"/>
      <c r="U3151" s="350"/>
      <c r="V3151" s="63"/>
      <c r="W3151" s="63"/>
    </row>
    <row r="3152" spans="1:23" ht="15">
      <c r="A3152" s="28" t="s">
        <v>899</v>
      </c>
      <c r="B3152" s="63" t="s">
        <v>797</v>
      </c>
      <c r="E3152" s="9" t="s">
        <v>280</v>
      </c>
      <c r="F3152" s="9" t="s">
        <v>280</v>
      </c>
      <c r="G3152" s="9" t="s">
        <v>280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64"/>
        <v>1488.600000000004</v>
      </c>
      <c r="O3152" t="s">
        <v>294</v>
      </c>
      <c r="S3152" s="278"/>
      <c r="T3152" s="63"/>
      <c r="U3152" s="350"/>
      <c r="V3152" s="63"/>
      <c r="W3152" s="63"/>
    </row>
    <row r="3153" spans="1:23" ht="15">
      <c r="A3153" s="28" t="s">
        <v>900</v>
      </c>
      <c r="B3153" s="229" t="s">
        <v>1662</v>
      </c>
      <c r="C3153" s="3"/>
      <c r="D3153" s="3"/>
      <c r="E3153" s="9" t="s">
        <v>280</v>
      </c>
      <c r="F3153" s="9" t="s">
        <v>280</v>
      </c>
      <c r="G3153" s="9" t="s">
        <v>280</v>
      </c>
      <c r="H3153" s="9" t="s">
        <v>280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64"/>
        <v>1464.2000000000025</v>
      </c>
      <c r="S3153" s="278"/>
      <c r="T3153" s="63"/>
      <c r="U3153" s="349"/>
      <c r="V3153" s="63"/>
      <c r="W3153" s="63"/>
    </row>
    <row r="3154" spans="1:23" ht="15">
      <c r="A3154" s="28" t="s">
        <v>901</v>
      </c>
      <c r="B3154" s="63" t="s">
        <v>756</v>
      </c>
      <c r="E3154" s="9" t="s">
        <v>280</v>
      </c>
      <c r="F3154" s="9" t="s">
        <v>280</v>
      </c>
      <c r="G3154" s="9" t="s">
        <v>280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64"/>
        <v>1455.4500000000016</v>
      </c>
      <c r="S3154" s="63"/>
      <c r="T3154" s="63"/>
      <c r="U3154" s="350"/>
      <c r="V3154" s="63"/>
      <c r="W3154" s="63"/>
    </row>
    <row r="3155" spans="1:23" ht="15">
      <c r="A3155" s="28" t="s">
        <v>902</v>
      </c>
      <c r="B3155" s="229" t="s">
        <v>1661</v>
      </c>
      <c r="C3155" s="3"/>
      <c r="D3155" s="3"/>
      <c r="E3155" s="9" t="s">
        <v>280</v>
      </c>
      <c r="F3155" s="9" t="s">
        <v>280</v>
      </c>
      <c r="G3155" s="9" t="s">
        <v>280</v>
      </c>
      <c r="H3155" s="9" t="s">
        <v>280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64"/>
        <v>1388.9499999999935</v>
      </c>
      <c r="S3155" s="278"/>
      <c r="T3155" s="63"/>
      <c r="U3155" s="350"/>
      <c r="V3155" s="63"/>
      <c r="W3155" s="63"/>
    </row>
    <row r="3156" spans="1:23" ht="15">
      <c r="A3156" s="28" t="s">
        <v>903</v>
      </c>
      <c r="B3156" s="63" t="s">
        <v>745</v>
      </c>
      <c r="E3156" s="9" t="s">
        <v>280</v>
      </c>
      <c r="F3156" s="9" t="s">
        <v>280</v>
      </c>
      <c r="G3156" s="9" t="s">
        <v>280</v>
      </c>
      <c r="H3156" s="9">
        <v>189.40000000000327</v>
      </c>
      <c r="I3156" s="217">
        <v>1020.4999999999982</v>
      </c>
      <c r="J3156" s="9" t="s">
        <v>280</v>
      </c>
      <c r="K3156" s="9" t="s">
        <v>280</v>
      </c>
      <c r="L3156" s="69"/>
      <c r="M3156" s="67">
        <f t="shared" ref="M3156:M3192" si="65">SUM(E3156:K3156)</f>
        <v>1209.9000000000015</v>
      </c>
      <c r="O3156" t="s">
        <v>299</v>
      </c>
      <c r="S3156" s="278"/>
      <c r="T3156" s="63"/>
      <c r="U3156" s="349"/>
      <c r="V3156" s="63"/>
      <c r="W3156" s="63"/>
    </row>
    <row r="3157" spans="1:23" ht="15">
      <c r="A3157" s="28" t="s">
        <v>904</v>
      </c>
      <c r="B3157" s="63" t="s">
        <v>770</v>
      </c>
      <c r="E3157" s="9" t="s">
        <v>280</v>
      </c>
      <c r="F3157" s="9" t="s">
        <v>280</v>
      </c>
      <c r="G3157" s="9" t="s">
        <v>280</v>
      </c>
      <c r="H3157" s="217">
        <v>680.05000000000473</v>
      </c>
      <c r="I3157" s="9">
        <v>482.84999999999945</v>
      </c>
      <c r="J3157" s="9" t="s">
        <v>280</v>
      </c>
      <c r="K3157" s="9" t="s">
        <v>280</v>
      </c>
      <c r="L3157" s="69"/>
      <c r="M3157" s="67">
        <f t="shared" si="65"/>
        <v>1162.9000000000042</v>
      </c>
      <c r="O3157" t="s">
        <v>286</v>
      </c>
      <c r="S3157" s="278"/>
      <c r="T3157" s="63"/>
      <c r="U3157" s="349"/>
      <c r="V3157" s="63"/>
      <c r="W3157" s="63"/>
    </row>
    <row r="3158" spans="1:23" ht="15">
      <c r="A3158" s="28" t="s">
        <v>905</v>
      </c>
      <c r="B3158" s="278" t="s">
        <v>2023</v>
      </c>
      <c r="C3158" s="3"/>
      <c r="D3158" s="3"/>
      <c r="E3158" s="9" t="s">
        <v>280</v>
      </c>
      <c r="F3158" s="9" t="s">
        <v>280</v>
      </c>
      <c r="G3158" s="9" t="s">
        <v>280</v>
      </c>
      <c r="H3158" s="9" t="s">
        <v>280</v>
      </c>
      <c r="I3158" s="9" t="s">
        <v>280</v>
      </c>
      <c r="J3158" s="9">
        <v>383.90000000000146</v>
      </c>
      <c r="K3158" s="9">
        <v>774.60000000000036</v>
      </c>
      <c r="L3158" s="69"/>
      <c r="M3158" s="67">
        <f t="shared" si="65"/>
        <v>1158.5000000000018</v>
      </c>
      <c r="S3158" s="63"/>
      <c r="T3158" s="63"/>
      <c r="U3158" s="349"/>
      <c r="V3158" s="63"/>
      <c r="W3158" s="63"/>
    </row>
    <row r="3159" spans="1:23" ht="15">
      <c r="A3159" s="28" t="s">
        <v>906</v>
      </c>
      <c r="B3159" s="278" t="s">
        <v>2024</v>
      </c>
      <c r="C3159" s="3"/>
      <c r="D3159" s="3"/>
      <c r="E3159" s="9" t="s">
        <v>280</v>
      </c>
      <c r="F3159" s="9" t="s">
        <v>280</v>
      </c>
      <c r="G3159" s="9" t="s">
        <v>280</v>
      </c>
      <c r="H3159" s="9" t="s">
        <v>280</v>
      </c>
      <c r="I3159" s="9" t="s">
        <v>280</v>
      </c>
      <c r="J3159" s="9">
        <v>509.80000000000291</v>
      </c>
      <c r="K3159" s="9">
        <v>621.09999999999309</v>
      </c>
      <c r="L3159" s="69"/>
      <c r="M3159" s="67">
        <f t="shared" si="65"/>
        <v>1130.899999999996</v>
      </c>
      <c r="S3159" s="63"/>
      <c r="T3159" s="63"/>
      <c r="U3159" s="349"/>
      <c r="V3159" s="63"/>
      <c r="W3159" s="63"/>
    </row>
    <row r="3160" spans="1:23" ht="15">
      <c r="A3160" s="28" t="s">
        <v>907</v>
      </c>
      <c r="B3160" s="278" t="s">
        <v>2026</v>
      </c>
      <c r="C3160" s="3"/>
      <c r="D3160" s="3"/>
      <c r="E3160" s="9" t="s">
        <v>280</v>
      </c>
      <c r="F3160" s="9" t="s">
        <v>280</v>
      </c>
      <c r="G3160" s="9" t="s">
        <v>280</v>
      </c>
      <c r="H3160" s="9" t="s">
        <v>280</v>
      </c>
      <c r="I3160" s="9" t="s">
        <v>280</v>
      </c>
      <c r="J3160" s="9">
        <v>289.40000000000146</v>
      </c>
      <c r="K3160" s="9">
        <v>610.90000000000146</v>
      </c>
      <c r="L3160" s="69"/>
      <c r="M3160" s="67">
        <f t="shared" si="65"/>
        <v>900.30000000000291</v>
      </c>
      <c r="S3160" s="63"/>
      <c r="T3160" s="63"/>
      <c r="U3160" s="350"/>
      <c r="V3160" s="63"/>
      <c r="W3160" s="63"/>
    </row>
    <row r="3161" spans="1:23" ht="15">
      <c r="A3161" s="28" t="s">
        <v>908</v>
      </c>
      <c r="B3161" s="278" t="s">
        <v>2017</v>
      </c>
      <c r="C3161" s="3"/>
      <c r="D3161" s="3"/>
      <c r="E3161" s="9" t="s">
        <v>280</v>
      </c>
      <c r="F3161" s="9" t="s">
        <v>280</v>
      </c>
      <c r="G3161" s="9" t="s">
        <v>280</v>
      </c>
      <c r="H3161" s="9" t="s">
        <v>280</v>
      </c>
      <c r="I3161" s="9" t="s">
        <v>280</v>
      </c>
      <c r="J3161" s="9">
        <v>248.10000000000218</v>
      </c>
      <c r="K3161" s="9">
        <v>632.399999999996</v>
      </c>
      <c r="L3161" s="69"/>
      <c r="M3161" s="67">
        <f t="shared" si="65"/>
        <v>880.49999999999818</v>
      </c>
      <c r="S3161" s="278"/>
      <c r="T3161" s="63"/>
      <c r="U3161" s="349"/>
      <c r="V3161" s="63"/>
      <c r="W3161" s="63"/>
    </row>
    <row r="3162" spans="1:23" ht="15">
      <c r="A3162" s="28" t="s">
        <v>909</v>
      </c>
      <c r="B3162" s="225" t="s">
        <v>1646</v>
      </c>
      <c r="C3162" s="3"/>
      <c r="D3162" s="3"/>
      <c r="E3162" s="9" t="s">
        <v>280</v>
      </c>
      <c r="F3162" s="9" t="s">
        <v>280</v>
      </c>
      <c r="G3162" s="9" t="s">
        <v>280</v>
      </c>
      <c r="H3162" s="9" t="s">
        <v>280</v>
      </c>
      <c r="I3162" s="9">
        <v>858.80000000000018</v>
      </c>
      <c r="J3162" s="9" t="s">
        <v>280</v>
      </c>
      <c r="K3162" s="9" t="s">
        <v>280</v>
      </c>
      <c r="L3162" s="69"/>
      <c r="M3162" s="67">
        <f t="shared" si="65"/>
        <v>858.80000000000018</v>
      </c>
      <c r="S3162" s="278"/>
      <c r="T3162" s="63"/>
      <c r="U3162" s="349"/>
      <c r="V3162" s="63"/>
      <c r="W3162" s="63"/>
    </row>
    <row r="3163" spans="1:23" ht="15">
      <c r="A3163" s="28" t="s">
        <v>910</v>
      </c>
      <c r="B3163" s="278" t="s">
        <v>4565</v>
      </c>
      <c r="E3163" s="9" t="s">
        <v>280</v>
      </c>
      <c r="F3163" s="9" t="s">
        <v>280</v>
      </c>
      <c r="G3163" s="9" t="s">
        <v>280</v>
      </c>
      <c r="H3163" s="9" t="s">
        <v>280</v>
      </c>
      <c r="I3163" s="9" t="s">
        <v>280</v>
      </c>
      <c r="J3163" s="9" t="s">
        <v>280</v>
      </c>
      <c r="K3163" s="217">
        <v>858.70000000000073</v>
      </c>
      <c r="L3163" s="69"/>
      <c r="M3163" s="67">
        <f t="shared" si="65"/>
        <v>858.70000000000073</v>
      </c>
      <c r="O3163" t="s">
        <v>294</v>
      </c>
      <c r="S3163" s="28"/>
      <c r="T3163" s="63"/>
      <c r="U3163" s="349"/>
      <c r="V3163" s="63"/>
      <c r="W3163" s="63"/>
    </row>
    <row r="3164" spans="1:23" ht="15">
      <c r="A3164" s="28" t="s">
        <v>911</v>
      </c>
      <c r="B3164" s="278" t="s">
        <v>2033</v>
      </c>
      <c r="C3164" s="3"/>
      <c r="D3164" s="3"/>
      <c r="E3164" s="9" t="s">
        <v>280</v>
      </c>
      <c r="F3164" s="9" t="s">
        <v>280</v>
      </c>
      <c r="G3164" s="9" t="s">
        <v>280</v>
      </c>
      <c r="H3164" s="9" t="s">
        <v>280</v>
      </c>
      <c r="I3164" s="9" t="s">
        <v>280</v>
      </c>
      <c r="J3164" s="9">
        <v>190.89999999999964</v>
      </c>
      <c r="K3164" s="9">
        <v>628.30000000000109</v>
      </c>
      <c r="L3164" s="69"/>
      <c r="M3164" s="67">
        <f t="shared" si="65"/>
        <v>819.20000000000073</v>
      </c>
      <c r="S3164" s="225"/>
      <c r="T3164" s="63"/>
      <c r="U3164" s="349"/>
      <c r="V3164" s="63"/>
      <c r="W3164" s="63"/>
    </row>
    <row r="3165" spans="1:23" ht="15">
      <c r="A3165" s="28" t="s">
        <v>912</v>
      </c>
      <c r="B3165" s="278" t="s">
        <v>2043</v>
      </c>
      <c r="E3165" s="9" t="s">
        <v>280</v>
      </c>
      <c r="F3165" s="9" t="s">
        <v>280</v>
      </c>
      <c r="G3165" s="9" t="s">
        <v>280</v>
      </c>
      <c r="H3165" s="9" t="s">
        <v>280</v>
      </c>
      <c r="I3165" s="9" t="s">
        <v>280</v>
      </c>
      <c r="J3165" s="9" t="s">
        <v>280</v>
      </c>
      <c r="K3165" s="9">
        <v>803.79999999999927</v>
      </c>
      <c r="L3165" s="69"/>
      <c r="M3165" s="67">
        <f t="shared" si="65"/>
        <v>803.79999999999927</v>
      </c>
      <c r="S3165" s="278"/>
      <c r="T3165" s="63"/>
      <c r="U3165" s="349"/>
      <c r="V3165" s="63"/>
      <c r="W3165" s="63"/>
    </row>
    <row r="3166" spans="1:23" ht="15">
      <c r="A3166" s="28" t="s">
        <v>913</v>
      </c>
      <c r="B3166" s="278" t="s">
        <v>2018</v>
      </c>
      <c r="C3166" s="3"/>
      <c r="D3166" s="3"/>
      <c r="E3166" s="9" t="s">
        <v>280</v>
      </c>
      <c r="F3166" s="9" t="s">
        <v>280</v>
      </c>
      <c r="G3166" s="9" t="s">
        <v>280</v>
      </c>
      <c r="H3166" s="9" t="s">
        <v>280</v>
      </c>
      <c r="I3166" s="9" t="s">
        <v>280</v>
      </c>
      <c r="J3166" s="9">
        <v>545.59999999999854</v>
      </c>
      <c r="K3166" s="9">
        <v>249.59999999999673</v>
      </c>
      <c r="L3166" s="69"/>
      <c r="M3166" s="67">
        <f t="shared" si="65"/>
        <v>795.19999999999527</v>
      </c>
      <c r="S3166" s="278"/>
      <c r="T3166" s="63"/>
      <c r="U3166" s="349"/>
      <c r="V3166" s="63"/>
      <c r="W3166" s="63"/>
    </row>
    <row r="3167" spans="1:23" ht="15">
      <c r="A3167" s="28" t="s">
        <v>914</v>
      </c>
      <c r="B3167" s="278" t="s">
        <v>2021</v>
      </c>
      <c r="C3167" s="3"/>
      <c r="D3167" s="3"/>
      <c r="E3167" s="9" t="s">
        <v>280</v>
      </c>
      <c r="F3167" s="9" t="s">
        <v>280</v>
      </c>
      <c r="G3167" s="9" t="s">
        <v>280</v>
      </c>
      <c r="H3167" s="9" t="s">
        <v>280</v>
      </c>
      <c r="I3167" s="9" t="s">
        <v>280</v>
      </c>
      <c r="J3167" s="9">
        <v>130.90000000000146</v>
      </c>
      <c r="K3167" s="9">
        <v>660.89999999999418</v>
      </c>
      <c r="L3167" s="69"/>
      <c r="M3167" s="67">
        <f t="shared" si="65"/>
        <v>791.79999999999563</v>
      </c>
      <c r="S3167" s="28"/>
      <c r="T3167" s="63"/>
      <c r="U3167" s="349"/>
      <c r="V3167" s="63"/>
      <c r="W3167" s="63"/>
    </row>
    <row r="3168" spans="1:23" ht="15">
      <c r="A3168" s="28" t="s">
        <v>915</v>
      </c>
      <c r="B3168" s="278" t="s">
        <v>2044</v>
      </c>
      <c r="E3168" s="9" t="s">
        <v>280</v>
      </c>
      <c r="F3168" s="9" t="s">
        <v>280</v>
      </c>
      <c r="G3168" s="9" t="s">
        <v>280</v>
      </c>
      <c r="H3168" s="9" t="s">
        <v>280</v>
      </c>
      <c r="I3168" s="9" t="s">
        <v>280</v>
      </c>
      <c r="J3168" s="9" t="s">
        <v>280</v>
      </c>
      <c r="K3168" s="9">
        <v>769.15000000000327</v>
      </c>
      <c r="L3168" s="69"/>
      <c r="M3168" s="67">
        <f t="shared" si="65"/>
        <v>769.15000000000327</v>
      </c>
      <c r="S3168" s="225"/>
      <c r="T3168" s="63"/>
      <c r="U3168" s="349"/>
      <c r="V3168" s="63"/>
      <c r="W3168" s="63"/>
    </row>
    <row r="3169" spans="1:23" ht="15">
      <c r="A3169" s="28" t="s">
        <v>916</v>
      </c>
      <c r="B3169" s="229" t="s">
        <v>1655</v>
      </c>
      <c r="C3169" s="3"/>
      <c r="D3169" s="3"/>
      <c r="E3169" s="9" t="s">
        <v>280</v>
      </c>
      <c r="F3169" s="9" t="s">
        <v>280</v>
      </c>
      <c r="G3169" s="9" t="s">
        <v>280</v>
      </c>
      <c r="H3169" s="9" t="s">
        <v>280</v>
      </c>
      <c r="I3169" s="9">
        <v>758.80000000000018</v>
      </c>
      <c r="J3169" s="9" t="s">
        <v>280</v>
      </c>
      <c r="K3169" s="9" t="s">
        <v>280</v>
      </c>
      <c r="L3169" s="69"/>
      <c r="M3169" s="67">
        <f t="shared" si="65"/>
        <v>758.80000000000018</v>
      </c>
      <c r="S3169" s="63"/>
      <c r="T3169" s="63"/>
      <c r="U3169" s="349"/>
      <c r="V3169" s="63"/>
      <c r="W3169" s="63"/>
    </row>
    <row r="3170" spans="1:23" ht="15">
      <c r="A3170" s="28" t="s">
        <v>917</v>
      </c>
      <c r="B3170" s="278" t="s">
        <v>2039</v>
      </c>
      <c r="E3170" s="9" t="s">
        <v>280</v>
      </c>
      <c r="F3170" s="9" t="s">
        <v>280</v>
      </c>
      <c r="G3170" s="9" t="s">
        <v>280</v>
      </c>
      <c r="H3170" s="9" t="s">
        <v>280</v>
      </c>
      <c r="I3170" s="9" t="s">
        <v>280</v>
      </c>
      <c r="J3170" s="9" t="s">
        <v>280</v>
      </c>
      <c r="K3170" s="9">
        <v>749.70000000000073</v>
      </c>
      <c r="L3170" s="69"/>
      <c r="M3170" s="67">
        <f t="shared" si="65"/>
        <v>749.70000000000073</v>
      </c>
      <c r="S3170" s="63"/>
      <c r="T3170" s="63"/>
      <c r="U3170" s="349"/>
      <c r="V3170" s="63"/>
      <c r="W3170" s="63"/>
    </row>
    <row r="3171" spans="1:23" ht="15">
      <c r="A3171" s="28" t="s">
        <v>918</v>
      </c>
      <c r="B3171" s="229" t="s">
        <v>1650</v>
      </c>
      <c r="C3171" s="3"/>
      <c r="D3171" s="3"/>
      <c r="E3171" s="9" t="s">
        <v>280</v>
      </c>
      <c r="F3171" s="9" t="s">
        <v>280</v>
      </c>
      <c r="G3171" s="9" t="s">
        <v>280</v>
      </c>
      <c r="H3171" s="9" t="s">
        <v>280</v>
      </c>
      <c r="I3171" s="9">
        <v>475.79999999999927</v>
      </c>
      <c r="J3171" s="9">
        <v>182.49999999999454</v>
      </c>
      <c r="K3171" s="9" t="s">
        <v>280</v>
      </c>
      <c r="L3171" s="69"/>
      <c r="M3171" s="67">
        <f t="shared" si="65"/>
        <v>658.29999999999382</v>
      </c>
      <c r="S3171" s="278"/>
      <c r="T3171" s="63"/>
      <c r="U3171" s="349"/>
      <c r="V3171" s="63"/>
      <c r="W3171" s="63"/>
    </row>
    <row r="3172" spans="1:23" ht="15">
      <c r="A3172" s="28" t="s">
        <v>919</v>
      </c>
      <c r="B3172" s="278" t="s">
        <v>2025</v>
      </c>
      <c r="C3172" s="3"/>
      <c r="D3172" s="3"/>
      <c r="E3172" s="9" t="s">
        <v>280</v>
      </c>
      <c r="F3172" s="9" t="s">
        <v>280</v>
      </c>
      <c r="G3172" s="9" t="s">
        <v>280</v>
      </c>
      <c r="H3172" s="9" t="s">
        <v>280</v>
      </c>
      <c r="I3172" s="9" t="s">
        <v>280</v>
      </c>
      <c r="J3172" s="9">
        <v>352.19999999999891</v>
      </c>
      <c r="K3172" s="9">
        <v>302.40000000000327</v>
      </c>
      <c r="L3172" s="69"/>
      <c r="M3172" s="67">
        <f t="shared" si="65"/>
        <v>654.60000000000218</v>
      </c>
    </row>
    <row r="3173" spans="1:23" ht="15">
      <c r="A3173" s="28" t="s">
        <v>920</v>
      </c>
      <c r="B3173" s="229" t="s">
        <v>1656</v>
      </c>
      <c r="C3173" s="3"/>
      <c r="D3173" s="3"/>
      <c r="E3173" s="9" t="s">
        <v>280</v>
      </c>
      <c r="F3173" s="9" t="s">
        <v>280</v>
      </c>
      <c r="G3173" s="9" t="s">
        <v>280</v>
      </c>
      <c r="H3173" s="9" t="s">
        <v>280</v>
      </c>
      <c r="I3173" s="9">
        <v>648.90000000000055</v>
      </c>
      <c r="J3173" s="9" t="s">
        <v>280</v>
      </c>
      <c r="K3173" s="9" t="s">
        <v>280</v>
      </c>
      <c r="L3173" s="69"/>
      <c r="M3173" s="67">
        <f t="shared" si="65"/>
        <v>648.90000000000055</v>
      </c>
    </row>
    <row r="3174" spans="1:23" ht="15">
      <c r="A3174" s="28" t="s">
        <v>921</v>
      </c>
      <c r="B3174" s="229" t="s">
        <v>1681</v>
      </c>
      <c r="C3174" s="3"/>
      <c r="D3174" s="3"/>
      <c r="E3174" s="9" t="s">
        <v>280</v>
      </c>
      <c r="F3174" s="9" t="s">
        <v>280</v>
      </c>
      <c r="G3174" s="9" t="s">
        <v>280</v>
      </c>
      <c r="H3174" s="9" t="s">
        <v>280</v>
      </c>
      <c r="I3174" s="9">
        <v>644.70000000000164</v>
      </c>
      <c r="J3174" s="9" t="s">
        <v>280</v>
      </c>
      <c r="K3174" s="9" t="s">
        <v>280</v>
      </c>
      <c r="L3174" s="69"/>
      <c r="M3174" s="67">
        <f t="shared" si="65"/>
        <v>644.70000000000164</v>
      </c>
    </row>
    <row r="3175" spans="1:23" ht="15">
      <c r="A3175" s="28" t="s">
        <v>922</v>
      </c>
      <c r="B3175" s="229" t="s">
        <v>1653</v>
      </c>
      <c r="C3175" s="3"/>
      <c r="D3175" s="3"/>
      <c r="E3175" s="9" t="s">
        <v>280</v>
      </c>
      <c r="F3175" s="9" t="s">
        <v>280</v>
      </c>
      <c r="G3175" s="9" t="s">
        <v>280</v>
      </c>
      <c r="H3175" s="9" t="s">
        <v>280</v>
      </c>
      <c r="I3175" s="9">
        <v>589.30000000000018</v>
      </c>
      <c r="J3175" s="9" t="s">
        <v>280</v>
      </c>
      <c r="K3175" s="9" t="s">
        <v>280</v>
      </c>
      <c r="L3175" s="69"/>
      <c r="M3175" s="67">
        <f t="shared" si="65"/>
        <v>589.30000000000018</v>
      </c>
    </row>
    <row r="3176" spans="1:23" ht="15">
      <c r="A3176" s="28" t="s">
        <v>923</v>
      </c>
      <c r="B3176" s="63" t="s">
        <v>785</v>
      </c>
      <c r="E3176" s="9" t="s">
        <v>280</v>
      </c>
      <c r="F3176" s="9" t="s">
        <v>280</v>
      </c>
      <c r="G3176" s="9" t="s">
        <v>280</v>
      </c>
      <c r="H3176" s="9">
        <v>575.79999999999927</v>
      </c>
      <c r="I3176" s="9" t="s">
        <v>280</v>
      </c>
      <c r="J3176" s="9" t="s">
        <v>280</v>
      </c>
      <c r="K3176" s="9" t="s">
        <v>280</v>
      </c>
      <c r="L3176" s="69"/>
      <c r="M3176" s="67">
        <f t="shared" si="65"/>
        <v>575.79999999999927</v>
      </c>
    </row>
    <row r="3177" spans="1:23" ht="15">
      <c r="A3177" s="28" t="s">
        <v>924</v>
      </c>
      <c r="B3177" s="278" t="s">
        <v>2045</v>
      </c>
      <c r="E3177" s="9" t="s">
        <v>280</v>
      </c>
      <c r="F3177" s="9" t="s">
        <v>280</v>
      </c>
      <c r="G3177" s="9" t="s">
        <v>280</v>
      </c>
      <c r="H3177" s="9" t="s">
        <v>280</v>
      </c>
      <c r="I3177" s="9" t="s">
        <v>280</v>
      </c>
      <c r="J3177" s="9" t="s">
        <v>280</v>
      </c>
      <c r="K3177" s="9">
        <v>563.30000000000109</v>
      </c>
      <c r="L3177" s="69"/>
      <c r="M3177" s="67">
        <f t="shared" si="65"/>
        <v>563.30000000000109</v>
      </c>
    </row>
    <row r="3178" spans="1:23" ht="15">
      <c r="A3178" s="28" t="s">
        <v>925</v>
      </c>
      <c r="B3178" s="63" t="s">
        <v>178</v>
      </c>
      <c r="E3178" s="9">
        <v>250.6</v>
      </c>
      <c r="F3178" s="9">
        <v>255.2</v>
      </c>
      <c r="G3178" s="9" t="s">
        <v>280</v>
      </c>
      <c r="H3178" s="9" t="s">
        <v>280</v>
      </c>
      <c r="I3178" s="9" t="s">
        <v>280</v>
      </c>
      <c r="J3178" s="9" t="s">
        <v>280</v>
      </c>
      <c r="K3178" s="9" t="s">
        <v>280</v>
      </c>
      <c r="L3178" s="69"/>
      <c r="M3178" s="67">
        <f t="shared" si="65"/>
        <v>505.79999999999995</v>
      </c>
    </row>
    <row r="3179" spans="1:23" ht="15">
      <c r="A3179" s="28" t="s">
        <v>926</v>
      </c>
      <c r="B3179" s="278" t="s">
        <v>2067</v>
      </c>
      <c r="E3179" s="9" t="s">
        <v>280</v>
      </c>
      <c r="F3179" s="9" t="s">
        <v>280</v>
      </c>
      <c r="G3179" s="9" t="s">
        <v>280</v>
      </c>
      <c r="H3179" s="9" t="s">
        <v>280</v>
      </c>
      <c r="I3179" s="9" t="s">
        <v>280</v>
      </c>
      <c r="J3179" s="9" t="s">
        <v>280</v>
      </c>
      <c r="K3179" s="9">
        <v>498.90000000000509</v>
      </c>
      <c r="L3179" s="69"/>
      <c r="M3179" s="67">
        <f t="shared" si="65"/>
        <v>498.90000000000509</v>
      </c>
    </row>
    <row r="3180" spans="1:23" ht="15">
      <c r="A3180" s="28" t="s">
        <v>927</v>
      </c>
      <c r="B3180" s="278" t="s">
        <v>2172</v>
      </c>
      <c r="E3180" s="9" t="s">
        <v>280</v>
      </c>
      <c r="F3180" s="9" t="s">
        <v>280</v>
      </c>
      <c r="G3180" s="9" t="s">
        <v>280</v>
      </c>
      <c r="H3180" s="9" t="s">
        <v>280</v>
      </c>
      <c r="I3180" s="9" t="s">
        <v>280</v>
      </c>
      <c r="J3180" s="9" t="s">
        <v>280</v>
      </c>
      <c r="K3180" s="9">
        <v>489.79999999999745</v>
      </c>
      <c r="L3180" s="69"/>
      <c r="M3180" s="67">
        <f t="shared" si="65"/>
        <v>489.79999999999745</v>
      </c>
    </row>
    <row r="3181" spans="1:23" ht="15">
      <c r="A3181" s="28" t="s">
        <v>928</v>
      </c>
      <c r="B3181" s="278" t="s">
        <v>2019</v>
      </c>
      <c r="C3181" s="3"/>
      <c r="D3181" s="3"/>
      <c r="E3181" s="9" t="s">
        <v>280</v>
      </c>
      <c r="F3181" s="9" t="s">
        <v>280</v>
      </c>
      <c r="G3181" s="9" t="s">
        <v>280</v>
      </c>
      <c r="H3181" s="9" t="s">
        <v>280</v>
      </c>
      <c r="I3181" s="9" t="s">
        <v>280</v>
      </c>
      <c r="J3181" s="9">
        <v>482.49999999999454</v>
      </c>
      <c r="K3181" s="9" t="s">
        <v>280</v>
      </c>
      <c r="L3181" s="69"/>
      <c r="M3181" s="67">
        <f t="shared" si="65"/>
        <v>482.49999999999454</v>
      </c>
    </row>
    <row r="3182" spans="1:23" ht="15">
      <c r="A3182" s="28" t="s">
        <v>929</v>
      </c>
      <c r="B3182" s="278" t="s">
        <v>2040</v>
      </c>
      <c r="E3182" s="9" t="s">
        <v>280</v>
      </c>
      <c r="F3182" s="9" t="s">
        <v>280</v>
      </c>
      <c r="G3182" s="9" t="s">
        <v>280</v>
      </c>
      <c r="H3182" s="9" t="s">
        <v>280</v>
      </c>
      <c r="I3182" s="9" t="s">
        <v>280</v>
      </c>
      <c r="J3182" s="9" t="s">
        <v>280</v>
      </c>
      <c r="K3182" s="9">
        <v>479.70000000000073</v>
      </c>
      <c r="L3182" s="69"/>
      <c r="M3182" s="67">
        <f t="shared" si="65"/>
        <v>479.70000000000073</v>
      </c>
    </row>
    <row r="3183" spans="1:23" ht="15">
      <c r="A3183" s="28" t="s">
        <v>930</v>
      </c>
      <c r="B3183" s="63" t="s">
        <v>775</v>
      </c>
      <c r="E3183" s="9" t="s">
        <v>280</v>
      </c>
      <c r="F3183" s="9" t="s">
        <v>280</v>
      </c>
      <c r="G3183" s="9" t="s">
        <v>280</v>
      </c>
      <c r="H3183" s="9">
        <v>464.09999999999309</v>
      </c>
      <c r="I3183" s="9" t="s">
        <v>280</v>
      </c>
      <c r="J3183" s="9" t="s">
        <v>280</v>
      </c>
      <c r="K3183" s="9" t="s">
        <v>280</v>
      </c>
      <c r="L3183" s="69"/>
      <c r="M3183" s="67">
        <f t="shared" si="65"/>
        <v>464.09999999999309</v>
      </c>
    </row>
    <row r="3184" spans="1:23" ht="15">
      <c r="A3184" s="28" t="s">
        <v>931</v>
      </c>
      <c r="B3184" s="278" t="s">
        <v>2038</v>
      </c>
      <c r="E3184" s="9" t="s">
        <v>280</v>
      </c>
      <c r="F3184" s="9" t="s">
        <v>280</v>
      </c>
      <c r="G3184" s="9" t="s">
        <v>280</v>
      </c>
      <c r="H3184" s="9" t="s">
        <v>280</v>
      </c>
      <c r="I3184" s="9" t="s">
        <v>280</v>
      </c>
      <c r="J3184" s="9" t="s">
        <v>280</v>
      </c>
      <c r="K3184" s="9">
        <v>463.70000000000073</v>
      </c>
      <c r="L3184" s="69"/>
      <c r="M3184" s="67">
        <f t="shared" si="65"/>
        <v>463.70000000000073</v>
      </c>
    </row>
    <row r="3185" spans="1:13" ht="15">
      <c r="A3185" s="28" t="s">
        <v>932</v>
      </c>
      <c r="B3185" s="278" t="s">
        <v>2068</v>
      </c>
      <c r="E3185" s="9" t="s">
        <v>280</v>
      </c>
      <c r="F3185" s="9" t="s">
        <v>280</v>
      </c>
      <c r="G3185" s="9" t="s">
        <v>280</v>
      </c>
      <c r="H3185" s="9" t="s">
        <v>280</v>
      </c>
      <c r="I3185" s="9" t="s">
        <v>280</v>
      </c>
      <c r="J3185" s="9" t="s">
        <v>280</v>
      </c>
      <c r="K3185" s="9">
        <v>440.80000000000291</v>
      </c>
      <c r="L3185" s="69"/>
      <c r="M3185" s="67">
        <f t="shared" si="65"/>
        <v>440.80000000000291</v>
      </c>
    </row>
    <row r="3186" spans="1:13" ht="15">
      <c r="A3186" s="28" t="s">
        <v>933</v>
      </c>
      <c r="B3186" s="278" t="s">
        <v>2042</v>
      </c>
      <c r="E3186" s="9" t="s">
        <v>280</v>
      </c>
      <c r="F3186" s="9" t="s">
        <v>280</v>
      </c>
      <c r="G3186" s="9" t="s">
        <v>280</v>
      </c>
      <c r="H3186" s="9" t="s">
        <v>280</v>
      </c>
      <c r="I3186" s="9" t="s">
        <v>280</v>
      </c>
      <c r="J3186" s="9" t="s">
        <v>280</v>
      </c>
      <c r="K3186" s="9">
        <v>394.80000000000109</v>
      </c>
      <c r="L3186" s="69"/>
      <c r="M3186" s="67">
        <f t="shared" si="65"/>
        <v>394.80000000000109</v>
      </c>
    </row>
    <row r="3187" spans="1:13" ht="15">
      <c r="A3187" s="28" t="s">
        <v>934</v>
      </c>
      <c r="B3187" s="278" t="s">
        <v>2022</v>
      </c>
      <c r="C3187" s="3"/>
      <c r="D3187" s="3"/>
      <c r="E3187" s="9" t="s">
        <v>280</v>
      </c>
      <c r="F3187" s="9" t="s">
        <v>280</v>
      </c>
      <c r="G3187" s="9" t="s">
        <v>280</v>
      </c>
      <c r="H3187" s="9" t="s">
        <v>280</v>
      </c>
      <c r="I3187" s="9" t="s">
        <v>280</v>
      </c>
      <c r="J3187" s="9">
        <v>166.40000000000327</v>
      </c>
      <c r="K3187" s="9">
        <v>218.89999999999964</v>
      </c>
      <c r="L3187" s="69"/>
      <c r="M3187" s="67">
        <f t="shared" si="65"/>
        <v>385.30000000000291</v>
      </c>
    </row>
    <row r="3188" spans="1:13" ht="15">
      <c r="A3188" s="28" t="s">
        <v>935</v>
      </c>
      <c r="B3188" s="229" t="s">
        <v>1663</v>
      </c>
      <c r="C3188" s="3"/>
      <c r="D3188" s="3"/>
      <c r="E3188" s="9" t="s">
        <v>280</v>
      </c>
      <c r="F3188" s="9" t="s">
        <v>280</v>
      </c>
      <c r="G3188" s="9" t="s">
        <v>280</v>
      </c>
      <c r="H3188" s="9" t="s">
        <v>280</v>
      </c>
      <c r="I3188" s="9">
        <v>380.09999999999945</v>
      </c>
      <c r="J3188" s="9" t="s">
        <v>280</v>
      </c>
      <c r="K3188" s="9" t="s">
        <v>280</v>
      </c>
      <c r="L3188" s="69"/>
      <c r="M3188" s="67">
        <f t="shared" si="65"/>
        <v>380.09999999999945</v>
      </c>
    </row>
    <row r="3189" spans="1:13" ht="15">
      <c r="A3189" s="28" t="s">
        <v>936</v>
      </c>
      <c r="B3189" s="63" t="s">
        <v>164</v>
      </c>
      <c r="E3189" s="9" t="s">
        <v>280</v>
      </c>
      <c r="F3189" s="9" t="s">
        <v>280</v>
      </c>
      <c r="G3189" s="9">
        <v>280.8</v>
      </c>
      <c r="H3189" s="9" t="s">
        <v>280</v>
      </c>
      <c r="I3189" s="9" t="s">
        <v>280</v>
      </c>
      <c r="J3189" s="9" t="s">
        <v>280</v>
      </c>
      <c r="K3189" s="9" t="s">
        <v>280</v>
      </c>
      <c r="L3189" s="69"/>
      <c r="M3189" s="67">
        <f t="shared" si="65"/>
        <v>280.8</v>
      </c>
    </row>
    <row r="3190" spans="1:13" ht="15">
      <c r="A3190" s="28" t="s">
        <v>937</v>
      </c>
      <c r="B3190" s="278" t="s">
        <v>2041</v>
      </c>
      <c r="E3190" s="9" t="s">
        <v>280</v>
      </c>
      <c r="F3190" s="9" t="s">
        <v>280</v>
      </c>
      <c r="G3190" s="9" t="s">
        <v>280</v>
      </c>
      <c r="H3190" s="9" t="s">
        <v>280</v>
      </c>
      <c r="I3190" s="9" t="s">
        <v>280</v>
      </c>
      <c r="J3190" s="9" t="s">
        <v>280</v>
      </c>
      <c r="K3190" s="9">
        <v>245.79999999999927</v>
      </c>
      <c r="L3190" s="69"/>
      <c r="M3190" s="67">
        <f t="shared" si="65"/>
        <v>245.79999999999927</v>
      </c>
    </row>
    <row r="3191" spans="1:13" ht="15">
      <c r="A3191" s="28" t="s">
        <v>938</v>
      </c>
      <c r="B3191" s="278" t="s">
        <v>2065</v>
      </c>
      <c r="E3191" s="9" t="s">
        <v>280</v>
      </c>
      <c r="F3191" s="9" t="s">
        <v>280</v>
      </c>
      <c r="G3191" s="9" t="s">
        <v>280</v>
      </c>
      <c r="H3191" s="9" t="s">
        <v>280</v>
      </c>
      <c r="I3191" s="9" t="s">
        <v>280</v>
      </c>
      <c r="J3191" s="9" t="s">
        <v>280</v>
      </c>
      <c r="K3191" s="9">
        <v>204.69999999999891</v>
      </c>
      <c r="L3191" s="69"/>
      <c r="M3191" s="67">
        <f t="shared" si="65"/>
        <v>204.69999999999891</v>
      </c>
    </row>
    <row r="3192" spans="1:13" ht="15">
      <c r="A3192" s="28" t="s">
        <v>2517</v>
      </c>
      <c r="B3192" s="63" t="s">
        <v>179</v>
      </c>
      <c r="E3192" s="9">
        <v>56.4</v>
      </c>
      <c r="F3192" s="9" t="s">
        <v>280</v>
      </c>
      <c r="G3192" s="9" t="s">
        <v>280</v>
      </c>
      <c r="H3192" s="9" t="s">
        <v>280</v>
      </c>
      <c r="I3192" s="9" t="s">
        <v>280</v>
      </c>
      <c r="J3192" s="9" t="s">
        <v>280</v>
      </c>
      <c r="K3192" s="9" t="s">
        <v>280</v>
      </c>
      <c r="L3192" s="69"/>
      <c r="M3192" s="67">
        <f t="shared" si="65"/>
        <v>56.4</v>
      </c>
    </row>
    <row r="3193" spans="1:13" ht="15">
      <c r="A3193" s="28" t="s">
        <v>3346</v>
      </c>
      <c r="B3193" s="63" t="s">
        <v>3408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3347</v>
      </c>
      <c r="B3194" s="63" t="s">
        <v>3402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3348</v>
      </c>
      <c r="B3195" s="63" t="s">
        <v>3401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3349</v>
      </c>
      <c r="B3196" s="63" t="s">
        <v>3417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3350</v>
      </c>
      <c r="B3197" s="63" t="s">
        <v>3416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3351</v>
      </c>
      <c r="B3198" s="63" t="s">
        <v>3404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3352</v>
      </c>
      <c r="B3199" s="63" t="s">
        <v>3398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3353</v>
      </c>
      <c r="B3200" s="63" t="s">
        <v>3429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3354</v>
      </c>
      <c r="B3201" s="278" t="s">
        <v>3397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3355</v>
      </c>
      <c r="B3202" s="63" t="s">
        <v>3413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3356</v>
      </c>
      <c r="B3203" s="63" t="s">
        <v>3410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3357</v>
      </c>
      <c r="B3204" s="63" t="s">
        <v>3425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3358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3359</v>
      </c>
      <c r="B3206" s="63" t="s">
        <v>3426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3360</v>
      </c>
      <c r="B3207" s="63" t="s">
        <v>3405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3361</v>
      </c>
      <c r="B3208" s="63" t="s">
        <v>3399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3362</v>
      </c>
      <c r="B3209" s="63" t="s">
        <v>3406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3363</v>
      </c>
      <c r="B3210" s="63" t="s">
        <v>3403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3364</v>
      </c>
      <c r="B3211" s="63" t="s">
        <v>3414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3365</v>
      </c>
      <c r="B3212" s="63" t="s">
        <v>3409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3366</v>
      </c>
      <c r="B3213" s="278" t="s">
        <v>3396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3367</v>
      </c>
      <c r="B3214" s="63" t="s">
        <v>3411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3368</v>
      </c>
      <c r="B3215" s="63" t="s">
        <v>3430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3369</v>
      </c>
      <c r="B3216" s="63" t="s">
        <v>3400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4163</v>
      </c>
      <c r="B3217" s="63" t="s">
        <v>3407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4164</v>
      </c>
      <c r="B3218" s="63" t="s">
        <v>3428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4165</v>
      </c>
      <c r="B3219" s="63" t="s">
        <v>3412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203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66">SUM(E3226:K3226)</f>
        <v>4385.5500000000011</v>
      </c>
      <c r="O3226" t="s">
        <v>361</v>
      </c>
      <c r="R3226" s="21" t="s">
        <v>2752</v>
      </c>
      <c r="S3226" s="278"/>
      <c r="T3226" s="63"/>
      <c r="U3226" s="349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66"/>
        <v>4143.25</v>
      </c>
      <c r="O3227" t="s">
        <v>2753</v>
      </c>
      <c r="S3227" s="225"/>
      <c r="T3227" s="63"/>
      <c r="U3227" s="349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66"/>
        <v>4119.6500000000024</v>
      </c>
      <c r="O3228" t="s">
        <v>2754</v>
      </c>
      <c r="R3228" t="s">
        <v>1792</v>
      </c>
      <c r="S3228" s="63"/>
      <c r="T3228" s="63"/>
      <c r="U3228" s="350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66"/>
        <v>3658.6000000000049</v>
      </c>
      <c r="O3229" t="s">
        <v>283</v>
      </c>
      <c r="R3229" t="s">
        <v>1792</v>
      </c>
      <c r="S3229" s="278"/>
      <c r="T3229" s="63"/>
      <c r="U3229" s="349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66"/>
        <v>3511.9000000000078</v>
      </c>
      <c r="O3230" t="s">
        <v>377</v>
      </c>
      <c r="S3230" s="225"/>
      <c r="T3230" s="63"/>
      <c r="U3230" s="349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66"/>
        <v>3465.7999999999947</v>
      </c>
      <c r="O3231" t="s">
        <v>294</v>
      </c>
      <c r="S3231" s="225"/>
      <c r="T3231" s="63"/>
      <c r="U3231" s="349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66"/>
        <v>3369.74999999999</v>
      </c>
      <c r="O3232" t="s">
        <v>1223</v>
      </c>
      <c r="S3232" s="278"/>
      <c r="T3232" s="63"/>
      <c r="U3232" s="349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66"/>
        <v>3315.0000000000068</v>
      </c>
      <c r="O3233" t="s">
        <v>320</v>
      </c>
      <c r="S3233" s="278"/>
      <c r="T3233" s="63"/>
      <c r="U3233" s="349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66"/>
        <v>3296.1000000000104</v>
      </c>
      <c r="O3234" t="s">
        <v>337</v>
      </c>
      <c r="S3234" s="278"/>
      <c r="T3234" s="63"/>
      <c r="U3234" s="349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66"/>
        <v>3286.000000000005</v>
      </c>
      <c r="S3235" s="225"/>
      <c r="T3235" s="63"/>
      <c r="U3235" s="350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280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66"/>
        <v>3252.700000000003</v>
      </c>
      <c r="O3236" t="s">
        <v>302</v>
      </c>
      <c r="S3236" s="63"/>
      <c r="T3236" s="63"/>
      <c r="U3236" s="349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66"/>
        <v>3150.4000000000042</v>
      </c>
      <c r="O3237" t="s">
        <v>299</v>
      </c>
      <c r="S3237" s="278"/>
      <c r="T3237" s="63"/>
      <c r="U3237" s="349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66"/>
        <v>3084.1050000000027</v>
      </c>
      <c r="O3238" t="s">
        <v>372</v>
      </c>
      <c r="S3238" s="63"/>
      <c r="T3238" s="63"/>
      <c r="U3238" s="349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280</v>
      </c>
      <c r="L3239" s="50"/>
      <c r="M3239" s="67">
        <f t="shared" si="66"/>
        <v>3013.0000000000032</v>
      </c>
      <c r="O3239" t="s">
        <v>299</v>
      </c>
      <c r="S3239" s="278"/>
      <c r="T3239" s="63"/>
      <c r="U3239" s="350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280</v>
      </c>
      <c r="L3240" s="50"/>
      <c r="M3240" s="67">
        <f t="shared" si="66"/>
        <v>3005.3499999999922</v>
      </c>
      <c r="O3240" t="s">
        <v>302</v>
      </c>
      <c r="S3240" s="63"/>
      <c r="T3240" s="63"/>
      <c r="U3240" s="349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280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66"/>
        <v>2924.199999999998</v>
      </c>
      <c r="O3241" t="s">
        <v>302</v>
      </c>
      <c r="S3241" s="278"/>
      <c r="T3241" s="63"/>
      <c r="U3241" s="350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66"/>
        <v>2840.549999999997</v>
      </c>
      <c r="O3242" t="s">
        <v>288</v>
      </c>
      <c r="S3242" s="63"/>
      <c r="T3242" s="63"/>
      <c r="U3242" s="349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280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66"/>
        <v>2710.7000000000039</v>
      </c>
      <c r="O3243" t="s">
        <v>334</v>
      </c>
      <c r="S3243" s="278"/>
      <c r="T3243" s="63"/>
      <c r="U3243" s="349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280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66"/>
        <v>2634.1000000000049</v>
      </c>
      <c r="O3244" t="s">
        <v>285</v>
      </c>
      <c r="S3244" s="278"/>
      <c r="T3244" s="63"/>
      <c r="U3244" s="349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66"/>
        <v>2627.5999999999922</v>
      </c>
      <c r="S3245" s="278"/>
      <c r="T3245" s="63"/>
      <c r="U3245" s="350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280</v>
      </c>
      <c r="F3246" s="9" t="s">
        <v>280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66"/>
        <v>2605.5499999999975</v>
      </c>
      <c r="O3246" t="s">
        <v>286</v>
      </c>
      <c r="S3246" s="225"/>
      <c r="T3246" s="63"/>
      <c r="U3246" s="349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280</v>
      </c>
      <c r="F3247" s="9" t="s">
        <v>280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66"/>
        <v>2417.9000000000065</v>
      </c>
      <c r="O3247" t="s">
        <v>295</v>
      </c>
      <c r="S3247" s="63"/>
      <c r="T3247" s="63"/>
      <c r="U3247" s="350"/>
      <c r="V3247" s="63"/>
      <c r="W3247" s="63"/>
    </row>
    <row r="3248" spans="1:23" ht="15">
      <c r="A3248" s="28" t="s">
        <v>146</v>
      </c>
      <c r="B3248" s="63" t="s">
        <v>747</v>
      </c>
      <c r="E3248" s="9" t="s">
        <v>280</v>
      </c>
      <c r="F3248" s="9" t="s">
        <v>280</v>
      </c>
      <c r="G3248" s="9" t="s">
        <v>280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66"/>
        <v>2350.3000000000084</v>
      </c>
      <c r="O3248" t="s">
        <v>293</v>
      </c>
      <c r="S3248" s="278"/>
      <c r="T3248" s="63"/>
      <c r="U3248" s="349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280</v>
      </c>
      <c r="F3249" s="9" t="s">
        <v>280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66"/>
        <v>2247.3000000000011</v>
      </c>
      <c r="S3249" s="63"/>
      <c r="T3249" s="63"/>
      <c r="U3249" s="349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280</v>
      </c>
      <c r="I3250" s="9">
        <v>0</v>
      </c>
      <c r="J3250" s="67">
        <v>592.70000000000073</v>
      </c>
      <c r="K3250" s="9" t="s">
        <v>280</v>
      </c>
      <c r="L3250" s="69"/>
      <c r="M3250" s="67">
        <f t="shared" si="66"/>
        <v>2214.5000000000009</v>
      </c>
      <c r="O3250" t="s">
        <v>286</v>
      </c>
      <c r="S3250" s="278"/>
      <c r="T3250" s="63"/>
      <c r="U3250" s="349"/>
      <c r="V3250" s="63"/>
      <c r="W3250" s="63"/>
    </row>
    <row r="3251" spans="1:23" ht="15">
      <c r="A3251" s="28" t="s">
        <v>157</v>
      </c>
      <c r="B3251" s="63" t="s">
        <v>750</v>
      </c>
      <c r="E3251" s="9" t="s">
        <v>280</v>
      </c>
      <c r="F3251" s="9" t="s">
        <v>280</v>
      </c>
      <c r="G3251" s="9" t="s">
        <v>280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66"/>
        <v>2212.9999999999982</v>
      </c>
      <c r="O3251" t="s">
        <v>283</v>
      </c>
      <c r="R3251" t="s">
        <v>1792</v>
      </c>
      <c r="S3251" s="63"/>
      <c r="T3251" s="63"/>
      <c r="U3251" s="349"/>
      <c r="V3251" s="63"/>
      <c r="W3251" s="63"/>
    </row>
    <row r="3252" spans="1:23" ht="15">
      <c r="A3252" s="28" t="s">
        <v>159</v>
      </c>
      <c r="B3252" s="63" t="s">
        <v>758</v>
      </c>
      <c r="E3252" s="9" t="s">
        <v>280</v>
      </c>
      <c r="F3252" s="9" t="s">
        <v>280</v>
      </c>
      <c r="G3252" s="9" t="s">
        <v>280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66"/>
        <v>2131.0999999999949</v>
      </c>
      <c r="O3252" t="s">
        <v>354</v>
      </c>
      <c r="S3252" s="278"/>
      <c r="T3252" s="63"/>
      <c r="U3252" s="349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280</v>
      </c>
      <c r="F3253" s="9" t="s">
        <v>280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66"/>
        <v>2113.549999999997</v>
      </c>
      <c r="S3253" s="278"/>
      <c r="T3253" s="63"/>
      <c r="U3253" s="349"/>
      <c r="V3253" s="63"/>
      <c r="W3253" s="63"/>
    </row>
    <row r="3254" spans="1:23" ht="15">
      <c r="A3254" s="28" t="s">
        <v>161</v>
      </c>
      <c r="B3254" s="63" t="s">
        <v>784</v>
      </c>
      <c r="E3254" s="9" t="s">
        <v>280</v>
      </c>
      <c r="F3254" s="9" t="s">
        <v>280</v>
      </c>
      <c r="G3254" s="9" t="s">
        <v>280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66"/>
        <v>1975.8999999999996</v>
      </c>
      <c r="O3254" t="s">
        <v>294</v>
      </c>
      <c r="S3254" s="278"/>
      <c r="T3254" s="63"/>
      <c r="U3254" s="349"/>
      <c r="V3254" s="63"/>
      <c r="W3254" s="63"/>
    </row>
    <row r="3255" spans="1:23" ht="15">
      <c r="A3255" s="28" t="s">
        <v>163</v>
      </c>
      <c r="B3255" s="63" t="s">
        <v>801</v>
      </c>
      <c r="E3255" s="9" t="s">
        <v>280</v>
      </c>
      <c r="F3255" s="9" t="s">
        <v>280</v>
      </c>
      <c r="G3255" s="9" t="s">
        <v>280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66"/>
        <v>1919.8999999999905</v>
      </c>
      <c r="O3255" t="s">
        <v>289</v>
      </c>
      <c r="S3255" s="63"/>
      <c r="T3255" s="63"/>
      <c r="U3255" s="349"/>
      <c r="V3255" s="63"/>
      <c r="W3255" s="63"/>
    </row>
    <row r="3256" spans="1:23" ht="15">
      <c r="A3256" s="28" t="s">
        <v>276</v>
      </c>
      <c r="B3256" s="63" t="s">
        <v>779</v>
      </c>
      <c r="E3256" s="9" t="s">
        <v>280</v>
      </c>
      <c r="F3256" s="9" t="s">
        <v>280</v>
      </c>
      <c r="G3256" s="9" t="s">
        <v>280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66"/>
        <v>1913.6000000000004</v>
      </c>
      <c r="S3256" s="63"/>
      <c r="T3256" s="63"/>
      <c r="U3256" s="349"/>
      <c r="V3256" s="63"/>
      <c r="W3256" s="63"/>
    </row>
    <row r="3257" spans="1:23" ht="15">
      <c r="A3257" s="28" t="s">
        <v>277</v>
      </c>
      <c r="B3257" s="63" t="s">
        <v>797</v>
      </c>
      <c r="E3257" s="9" t="s">
        <v>280</v>
      </c>
      <c r="F3257" s="9" t="s">
        <v>280</v>
      </c>
      <c r="G3257" s="9" t="s">
        <v>280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66"/>
        <v>1877.2999999999975</v>
      </c>
      <c r="O3257" t="s">
        <v>333</v>
      </c>
      <c r="S3257" s="225"/>
      <c r="T3257" s="63"/>
      <c r="U3257" s="349"/>
      <c r="V3257" s="63"/>
      <c r="W3257" s="63"/>
    </row>
    <row r="3258" spans="1:23" ht="15">
      <c r="A3258" s="28" t="s">
        <v>278</v>
      </c>
      <c r="B3258" s="63" t="s">
        <v>739</v>
      </c>
      <c r="E3258" s="9" t="s">
        <v>280</v>
      </c>
      <c r="F3258" s="9" t="s">
        <v>280</v>
      </c>
      <c r="G3258" s="9" t="s">
        <v>280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67">SUM(E3258:K3258)</f>
        <v>1875.3000000000047</v>
      </c>
      <c r="S3258" s="63"/>
      <c r="T3258" s="63"/>
      <c r="U3258" s="349"/>
      <c r="V3258" s="63"/>
      <c r="W3258" s="63"/>
    </row>
    <row r="3259" spans="1:23" ht="15">
      <c r="A3259" s="28" t="s">
        <v>279</v>
      </c>
      <c r="B3259" s="63" t="s">
        <v>780</v>
      </c>
      <c r="E3259" s="9" t="s">
        <v>280</v>
      </c>
      <c r="F3259" s="9" t="s">
        <v>280</v>
      </c>
      <c r="G3259" s="9" t="s">
        <v>280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67"/>
        <v>1861.8000000000011</v>
      </c>
      <c r="O3259" t="s">
        <v>295</v>
      </c>
      <c r="S3259" s="278"/>
      <c r="T3259" s="63"/>
      <c r="U3259" s="349"/>
      <c r="V3259" s="63"/>
      <c r="W3259" s="63"/>
    </row>
    <row r="3260" spans="1:23" ht="15">
      <c r="A3260" s="28" t="s">
        <v>736</v>
      </c>
      <c r="B3260" s="63" t="s">
        <v>765</v>
      </c>
      <c r="E3260" s="9" t="s">
        <v>280</v>
      </c>
      <c r="F3260" s="9" t="s">
        <v>280</v>
      </c>
      <c r="G3260" s="9" t="s">
        <v>280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67"/>
        <v>1829.8999999999996</v>
      </c>
      <c r="O3260" t="s">
        <v>285</v>
      </c>
      <c r="S3260" s="63"/>
      <c r="T3260" s="63"/>
      <c r="U3260" s="349"/>
      <c r="V3260" s="63"/>
      <c r="W3260" s="63"/>
    </row>
    <row r="3261" spans="1:23" ht="15">
      <c r="A3261" s="28" t="s">
        <v>737</v>
      </c>
      <c r="B3261" s="63" t="s">
        <v>156</v>
      </c>
      <c r="E3261" s="9" t="s">
        <v>280</v>
      </c>
      <c r="F3261" s="9" t="s">
        <v>280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67"/>
        <v>1813.7000000000007</v>
      </c>
      <c r="O3261" t="s">
        <v>294</v>
      </c>
      <c r="S3261" s="28"/>
      <c r="T3261" s="63"/>
      <c r="U3261" s="350"/>
      <c r="V3261" s="63"/>
      <c r="W3261" s="63"/>
    </row>
    <row r="3262" spans="1:23" ht="15">
      <c r="A3262" s="28" t="s">
        <v>738</v>
      </c>
      <c r="B3262" s="63" t="s">
        <v>763</v>
      </c>
      <c r="E3262" s="9" t="s">
        <v>280</v>
      </c>
      <c r="F3262" s="9" t="s">
        <v>280</v>
      </c>
      <c r="G3262" s="9" t="s">
        <v>280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67"/>
        <v>1792.5999999999967</v>
      </c>
      <c r="S3262" s="63"/>
      <c r="T3262" s="63"/>
      <c r="U3262" s="349"/>
      <c r="V3262" s="63"/>
      <c r="W3262" s="63"/>
    </row>
    <row r="3263" spans="1:23" ht="15">
      <c r="A3263" s="28" t="s">
        <v>740</v>
      </c>
      <c r="B3263" s="63" t="s">
        <v>749</v>
      </c>
      <c r="E3263" s="9" t="s">
        <v>280</v>
      </c>
      <c r="F3263" s="9" t="s">
        <v>280</v>
      </c>
      <c r="G3263" s="9" t="s">
        <v>280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67"/>
        <v>1717.6999999999971</v>
      </c>
      <c r="O3263" t="s">
        <v>289</v>
      </c>
      <c r="S3263" s="278"/>
      <c r="T3263" s="63"/>
      <c r="U3263" s="350"/>
      <c r="V3263" s="63"/>
      <c r="W3263" s="63"/>
    </row>
    <row r="3264" spans="1:23" ht="15">
      <c r="A3264" s="28" t="s">
        <v>746</v>
      </c>
      <c r="B3264" s="28" t="s">
        <v>734</v>
      </c>
      <c r="E3264" s="9" t="s">
        <v>280</v>
      </c>
      <c r="F3264" s="9" t="s">
        <v>280</v>
      </c>
      <c r="G3264" s="9" t="s">
        <v>280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67"/>
        <v>1668.5999999999913</v>
      </c>
      <c r="S3264" s="278"/>
      <c r="T3264" s="63"/>
      <c r="U3264" s="350"/>
      <c r="V3264" s="63"/>
      <c r="W3264" s="63"/>
    </row>
    <row r="3265" spans="1:23" ht="15">
      <c r="A3265" s="28" t="s">
        <v>748</v>
      </c>
      <c r="B3265" s="63" t="s">
        <v>791</v>
      </c>
      <c r="E3265" s="9" t="s">
        <v>280</v>
      </c>
      <c r="F3265" s="9" t="s">
        <v>280</v>
      </c>
      <c r="G3265" s="9" t="s">
        <v>280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67"/>
        <v>1658.2999999999993</v>
      </c>
      <c r="O3265" t="s">
        <v>284</v>
      </c>
      <c r="S3265" s="225"/>
      <c r="T3265" s="63"/>
      <c r="U3265" s="350"/>
      <c r="V3265" s="63"/>
      <c r="W3265" s="63"/>
    </row>
    <row r="3266" spans="1:23" ht="15">
      <c r="A3266" s="28" t="s">
        <v>751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280</v>
      </c>
      <c r="K3266" s="9" t="s">
        <v>280</v>
      </c>
      <c r="L3266" s="69"/>
      <c r="M3266" s="67">
        <f t="shared" si="67"/>
        <v>1559.6999999999953</v>
      </c>
      <c r="O3266" t="s">
        <v>295</v>
      </c>
      <c r="S3266" s="63"/>
      <c r="T3266" s="63"/>
      <c r="U3266" s="350"/>
      <c r="V3266" s="63"/>
      <c r="W3266" s="63"/>
    </row>
    <row r="3267" spans="1:23" ht="15">
      <c r="A3267" s="28" t="s">
        <v>752</v>
      </c>
      <c r="B3267" s="63" t="s">
        <v>178</v>
      </c>
      <c r="E3267" s="214">
        <v>993.9</v>
      </c>
      <c r="F3267" s="217">
        <v>516.79999999999995</v>
      </c>
      <c r="G3267" s="9" t="s">
        <v>280</v>
      </c>
      <c r="H3267" s="9" t="s">
        <v>280</v>
      </c>
      <c r="I3267" s="9">
        <v>0</v>
      </c>
      <c r="J3267" s="9" t="s">
        <v>280</v>
      </c>
      <c r="K3267" s="9" t="s">
        <v>280</v>
      </c>
      <c r="L3267" s="69"/>
      <c r="M3267" s="67">
        <f t="shared" si="67"/>
        <v>1510.6999999999998</v>
      </c>
      <c r="O3267" t="s">
        <v>357</v>
      </c>
      <c r="R3267" t="s">
        <v>1792</v>
      </c>
      <c r="S3267" s="63"/>
      <c r="T3267" s="63"/>
      <c r="U3267" s="349"/>
      <c r="V3267" s="63"/>
      <c r="W3267" s="63"/>
    </row>
    <row r="3268" spans="1:23" ht="15">
      <c r="A3268" s="28" t="s">
        <v>755</v>
      </c>
      <c r="B3268" s="63" t="s">
        <v>764</v>
      </c>
      <c r="E3268" s="9" t="s">
        <v>280</v>
      </c>
      <c r="F3268" s="9" t="s">
        <v>280</v>
      </c>
      <c r="G3268" s="9" t="s">
        <v>280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67"/>
        <v>1504.4999999999982</v>
      </c>
      <c r="S3268" s="278"/>
      <c r="T3268" s="63"/>
      <c r="U3268" s="349"/>
      <c r="V3268" s="63"/>
      <c r="W3268" s="63"/>
    </row>
    <row r="3269" spans="1:23" ht="15">
      <c r="A3269" s="28" t="s">
        <v>757</v>
      </c>
      <c r="B3269" s="63" t="s">
        <v>772</v>
      </c>
      <c r="E3269" s="9" t="s">
        <v>280</v>
      </c>
      <c r="F3269" s="9" t="s">
        <v>280</v>
      </c>
      <c r="G3269" s="9" t="s">
        <v>280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67"/>
        <v>1492.6000000000004</v>
      </c>
      <c r="S3269" s="278"/>
      <c r="T3269" s="63"/>
      <c r="U3269" s="350"/>
      <c r="V3269" s="63"/>
      <c r="W3269" s="63"/>
    </row>
    <row r="3270" spans="1:23" ht="15">
      <c r="A3270" s="28" t="s">
        <v>762</v>
      </c>
      <c r="B3270" s="229" t="s">
        <v>1652</v>
      </c>
      <c r="C3270" s="3"/>
      <c r="D3270" s="3"/>
      <c r="E3270" s="9" t="s">
        <v>280</v>
      </c>
      <c r="F3270" s="9" t="s">
        <v>280</v>
      </c>
      <c r="G3270" s="9" t="s">
        <v>280</v>
      </c>
      <c r="H3270" s="9" t="s">
        <v>280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67"/>
        <v>1441.0000000000055</v>
      </c>
      <c r="O3270" t="s">
        <v>283</v>
      </c>
      <c r="R3270" s="21" t="s">
        <v>1792</v>
      </c>
      <c r="S3270" s="225"/>
      <c r="T3270" s="63"/>
      <c r="U3270" s="349"/>
      <c r="V3270" s="63"/>
      <c r="W3270" s="63"/>
    </row>
    <row r="3271" spans="1:23" ht="15">
      <c r="A3271" s="28" t="s">
        <v>766</v>
      </c>
      <c r="B3271" s="63" t="s">
        <v>756</v>
      </c>
      <c r="E3271" s="9" t="s">
        <v>280</v>
      </c>
      <c r="F3271" s="9" t="s">
        <v>280</v>
      </c>
      <c r="G3271" s="9" t="s">
        <v>280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67"/>
        <v>1432.2999999999993</v>
      </c>
      <c r="S3271" s="225"/>
      <c r="T3271" s="63"/>
      <c r="U3271" s="349"/>
      <c r="V3271" s="63"/>
      <c r="W3271" s="63"/>
    </row>
    <row r="3272" spans="1:23" ht="15">
      <c r="A3272" s="28" t="s">
        <v>767</v>
      </c>
      <c r="B3272" s="229" t="s">
        <v>1666</v>
      </c>
      <c r="C3272" s="3"/>
      <c r="D3272" s="3"/>
      <c r="E3272" s="9" t="s">
        <v>280</v>
      </c>
      <c r="F3272" s="9" t="s">
        <v>280</v>
      </c>
      <c r="G3272" s="9" t="s">
        <v>280</v>
      </c>
      <c r="H3272" s="9" t="s">
        <v>280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67"/>
        <v>1391.7999999999993</v>
      </c>
      <c r="O3272" t="s">
        <v>302</v>
      </c>
      <c r="S3272" s="225"/>
      <c r="T3272" s="63"/>
      <c r="U3272" s="349"/>
      <c r="V3272" s="63"/>
      <c r="W3272" s="63"/>
    </row>
    <row r="3273" spans="1:23" ht="15">
      <c r="A3273" s="28" t="s">
        <v>768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280</v>
      </c>
      <c r="K3273" s="9" t="s">
        <v>280</v>
      </c>
      <c r="L3273" s="69"/>
      <c r="M3273" s="67">
        <f t="shared" si="67"/>
        <v>1318.6000000000013</v>
      </c>
      <c r="S3273" s="278"/>
      <c r="T3273" s="63"/>
      <c r="U3273" s="350"/>
      <c r="V3273" s="63"/>
      <c r="W3273" s="63"/>
    </row>
    <row r="3274" spans="1:23" ht="15">
      <c r="A3274" s="28" t="s">
        <v>774</v>
      </c>
      <c r="B3274" s="63" t="s">
        <v>783</v>
      </c>
      <c r="E3274" s="9" t="s">
        <v>280</v>
      </c>
      <c r="F3274" s="9" t="s">
        <v>280</v>
      </c>
      <c r="G3274" s="9" t="s">
        <v>280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67"/>
        <v>1287.4999999999964</v>
      </c>
      <c r="S3274" s="63"/>
      <c r="T3274" s="63"/>
      <c r="U3274" s="349"/>
      <c r="V3274" s="63"/>
      <c r="W3274" s="63"/>
    </row>
    <row r="3275" spans="1:23" ht="15">
      <c r="A3275" s="28" t="s">
        <v>782</v>
      </c>
      <c r="B3275" s="63" t="s">
        <v>158</v>
      </c>
      <c r="E3275" s="9" t="s">
        <v>280</v>
      </c>
      <c r="F3275" s="9" t="s">
        <v>280</v>
      </c>
      <c r="G3275" s="9">
        <v>639.20000000000005</v>
      </c>
      <c r="H3275" s="67">
        <v>628.79999999999745</v>
      </c>
      <c r="I3275" s="9">
        <v>0</v>
      </c>
      <c r="J3275" s="9" t="s">
        <v>280</v>
      </c>
      <c r="K3275" s="9" t="s">
        <v>280</v>
      </c>
      <c r="L3275" s="69"/>
      <c r="M3275" s="67">
        <f t="shared" si="67"/>
        <v>1267.9999999999975</v>
      </c>
      <c r="S3275" s="278"/>
      <c r="T3275" s="63"/>
      <c r="U3275" s="349"/>
      <c r="V3275" s="63"/>
      <c r="W3275" s="63"/>
    </row>
    <row r="3276" spans="1:23" ht="15">
      <c r="A3276" s="28" t="s">
        <v>786</v>
      </c>
      <c r="B3276" s="63" t="s">
        <v>754</v>
      </c>
      <c r="E3276" s="9" t="s">
        <v>280</v>
      </c>
      <c r="F3276" s="9" t="s">
        <v>280</v>
      </c>
      <c r="G3276" s="9" t="s">
        <v>280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67"/>
        <v>1247.3000000000011</v>
      </c>
      <c r="S3276" s="63"/>
      <c r="T3276" s="63"/>
      <c r="U3276" s="350"/>
      <c r="V3276" s="63"/>
      <c r="W3276" s="63"/>
    </row>
    <row r="3277" spans="1:23" ht="15">
      <c r="A3277" s="28" t="s">
        <v>787</v>
      </c>
      <c r="B3277" s="63" t="s">
        <v>789</v>
      </c>
      <c r="E3277" s="9" t="s">
        <v>280</v>
      </c>
      <c r="F3277" s="9" t="s">
        <v>280</v>
      </c>
      <c r="G3277" s="9" t="s">
        <v>280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67"/>
        <v>1245.0999999999931</v>
      </c>
      <c r="S3277" s="63"/>
      <c r="T3277" s="63"/>
      <c r="U3277" s="349"/>
      <c r="V3277" s="63"/>
      <c r="W3277" s="63"/>
    </row>
    <row r="3278" spans="1:23" ht="15">
      <c r="A3278" s="28" t="s">
        <v>788</v>
      </c>
      <c r="B3278" s="28" t="s">
        <v>729</v>
      </c>
      <c r="E3278" s="9" t="s">
        <v>280</v>
      </c>
      <c r="F3278" s="9" t="s">
        <v>280</v>
      </c>
      <c r="G3278" s="9" t="s">
        <v>280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67"/>
        <v>1207.0999999999967</v>
      </c>
      <c r="S3278" s="63"/>
      <c r="T3278" s="63"/>
      <c r="U3278" s="349"/>
      <c r="V3278" s="63"/>
      <c r="W3278" s="63"/>
    </row>
    <row r="3279" spans="1:23" ht="15">
      <c r="A3279" s="28" t="s">
        <v>794</v>
      </c>
      <c r="B3279" s="225" t="s">
        <v>1667</v>
      </c>
      <c r="C3279" s="3"/>
      <c r="D3279" s="3"/>
      <c r="E3279" s="9" t="s">
        <v>280</v>
      </c>
      <c r="F3279" s="9" t="s">
        <v>280</v>
      </c>
      <c r="G3279" s="9" t="s">
        <v>280</v>
      </c>
      <c r="H3279" s="9" t="s">
        <v>280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67"/>
        <v>1176.9999999999982</v>
      </c>
      <c r="O3279" t="s">
        <v>286</v>
      </c>
      <c r="S3279" s="28"/>
      <c r="T3279" s="63"/>
      <c r="U3279" s="349"/>
      <c r="V3279" s="63"/>
      <c r="W3279" s="63"/>
    </row>
    <row r="3280" spans="1:23" ht="15">
      <c r="A3280" s="28" t="s">
        <v>795</v>
      </c>
      <c r="B3280" s="278" t="s">
        <v>2024</v>
      </c>
      <c r="C3280" s="3"/>
      <c r="D3280" s="3"/>
      <c r="E3280" s="9" t="s">
        <v>280</v>
      </c>
      <c r="F3280" s="9" t="s">
        <v>280</v>
      </c>
      <c r="G3280" s="9" t="s">
        <v>280</v>
      </c>
      <c r="H3280" s="9" t="s">
        <v>280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67"/>
        <v>1144.7999999999938</v>
      </c>
      <c r="S3280" s="63"/>
      <c r="T3280" s="63"/>
      <c r="U3280" s="349"/>
      <c r="V3280" s="63"/>
      <c r="W3280" s="63"/>
    </row>
    <row r="3281" spans="1:23" ht="15">
      <c r="A3281" s="28" t="s">
        <v>796</v>
      </c>
      <c r="B3281" s="278" t="s">
        <v>2021</v>
      </c>
      <c r="C3281" s="3"/>
      <c r="D3281" s="3"/>
      <c r="E3281" s="9" t="s">
        <v>280</v>
      </c>
      <c r="F3281" s="9" t="s">
        <v>280</v>
      </c>
      <c r="G3281" s="9" t="s">
        <v>280</v>
      </c>
      <c r="H3281" s="9" t="s">
        <v>280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67"/>
        <v>1142.399999999996</v>
      </c>
      <c r="O3281" t="s">
        <v>299</v>
      </c>
      <c r="S3281" s="225"/>
      <c r="T3281" s="63"/>
      <c r="U3281" s="349"/>
      <c r="V3281" s="63"/>
      <c r="W3281" s="63"/>
    </row>
    <row r="3282" spans="1:23" ht="15">
      <c r="A3282" s="28" t="s">
        <v>798</v>
      </c>
      <c r="B3282" s="278" t="s">
        <v>2023</v>
      </c>
      <c r="C3282" s="3"/>
      <c r="D3282" s="3"/>
      <c r="E3282" s="9" t="s">
        <v>280</v>
      </c>
      <c r="F3282" s="9" t="s">
        <v>280</v>
      </c>
      <c r="G3282" s="9" t="s">
        <v>280</v>
      </c>
      <c r="H3282" s="9" t="s">
        <v>280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67"/>
        <v>1127.6000000000004</v>
      </c>
      <c r="S3282" s="63"/>
      <c r="T3282" s="63"/>
      <c r="U3282" s="349"/>
      <c r="V3282" s="63"/>
      <c r="W3282" s="63"/>
    </row>
    <row r="3283" spans="1:23" ht="15">
      <c r="A3283" s="28" t="s">
        <v>799</v>
      </c>
      <c r="B3283" s="229" t="s">
        <v>1658</v>
      </c>
      <c r="C3283" s="3"/>
      <c r="D3283" s="3"/>
      <c r="E3283" s="9" t="s">
        <v>280</v>
      </c>
      <c r="F3283" s="9" t="s">
        <v>280</v>
      </c>
      <c r="G3283" s="9" t="s">
        <v>280</v>
      </c>
      <c r="H3283" s="9" t="s">
        <v>280</v>
      </c>
      <c r="I3283" s="9">
        <v>0</v>
      </c>
      <c r="J3283" s="67">
        <v>574.19999999999709</v>
      </c>
      <c r="K3283" s="9">
        <v>549</v>
      </c>
      <c r="L3283" s="50"/>
      <c r="M3283" s="67">
        <f t="shared" si="67"/>
        <v>1123.1999999999971</v>
      </c>
      <c r="S3283" s="278"/>
      <c r="T3283" s="63"/>
      <c r="U3283" s="350"/>
      <c r="V3283" s="63"/>
      <c r="W3283" s="63"/>
    </row>
    <row r="3284" spans="1:23" ht="15">
      <c r="A3284" s="28" t="s">
        <v>800</v>
      </c>
      <c r="B3284" s="278" t="s">
        <v>2017</v>
      </c>
      <c r="C3284" s="3"/>
      <c r="D3284" s="3"/>
      <c r="E3284" s="9" t="s">
        <v>280</v>
      </c>
      <c r="F3284" s="9" t="s">
        <v>280</v>
      </c>
      <c r="G3284" s="9" t="s">
        <v>280</v>
      </c>
      <c r="H3284" s="9" t="s">
        <v>280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67"/>
        <v>1076.5</v>
      </c>
      <c r="S3284" s="63"/>
      <c r="T3284" s="63"/>
      <c r="U3284" s="349"/>
      <c r="V3284" s="63"/>
      <c r="W3284" s="63"/>
    </row>
    <row r="3285" spans="1:23" ht="15">
      <c r="A3285" s="28" t="s">
        <v>803</v>
      </c>
      <c r="B3285" s="63" t="s">
        <v>745</v>
      </c>
      <c r="E3285" s="9" t="s">
        <v>280</v>
      </c>
      <c r="F3285" s="9" t="s">
        <v>280</v>
      </c>
      <c r="G3285" s="9" t="s">
        <v>280</v>
      </c>
      <c r="H3285" s="96">
        <v>1016.0000000000018</v>
      </c>
      <c r="I3285" s="9">
        <v>0</v>
      </c>
      <c r="J3285" s="9" t="s">
        <v>280</v>
      </c>
      <c r="K3285" s="9" t="s">
        <v>280</v>
      </c>
      <c r="L3285" s="69"/>
      <c r="M3285" s="67">
        <f t="shared" si="67"/>
        <v>1016.0000000000018</v>
      </c>
      <c r="O3285" t="s">
        <v>285</v>
      </c>
      <c r="S3285" s="63"/>
      <c r="T3285" s="63"/>
      <c r="U3285" s="350"/>
      <c r="V3285" s="63"/>
      <c r="W3285" s="63"/>
    </row>
    <row r="3286" spans="1:23" ht="15">
      <c r="A3286" s="28" t="s">
        <v>899</v>
      </c>
      <c r="B3286" s="278" t="s">
        <v>2026</v>
      </c>
      <c r="C3286" s="3"/>
      <c r="D3286" s="3"/>
      <c r="E3286" s="9" t="s">
        <v>280</v>
      </c>
      <c r="F3286" s="9" t="s">
        <v>280</v>
      </c>
      <c r="G3286" s="9" t="s">
        <v>280</v>
      </c>
      <c r="H3286" s="9" t="s">
        <v>280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67"/>
        <v>978.600000000004</v>
      </c>
      <c r="S3286" s="278"/>
      <c r="T3286" s="63"/>
      <c r="U3286" s="350"/>
      <c r="V3286" s="63"/>
      <c r="W3286" s="63"/>
    </row>
    <row r="3287" spans="1:23" ht="15">
      <c r="A3287" s="28" t="s">
        <v>900</v>
      </c>
      <c r="B3287" s="278" t="s">
        <v>2025</v>
      </c>
      <c r="C3287" s="3"/>
      <c r="D3287" s="3"/>
      <c r="E3287" s="9" t="s">
        <v>280</v>
      </c>
      <c r="F3287" s="9" t="s">
        <v>280</v>
      </c>
      <c r="G3287" s="9" t="s">
        <v>280</v>
      </c>
      <c r="H3287" s="9" t="s">
        <v>280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67"/>
        <v>963.09999999999491</v>
      </c>
      <c r="S3287" s="278"/>
      <c r="T3287" s="63"/>
      <c r="U3287" s="349"/>
      <c r="V3287" s="63"/>
      <c r="W3287" s="63"/>
    </row>
    <row r="3288" spans="1:23" ht="15">
      <c r="A3288" s="28" t="s">
        <v>901</v>
      </c>
      <c r="B3288" s="229" t="s">
        <v>1664</v>
      </c>
      <c r="C3288" s="3"/>
      <c r="D3288" s="3"/>
      <c r="E3288" s="9" t="s">
        <v>280</v>
      </c>
      <c r="F3288" s="9" t="s">
        <v>280</v>
      </c>
      <c r="G3288" s="9" t="s">
        <v>280</v>
      </c>
      <c r="H3288" s="9" t="s">
        <v>280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67"/>
        <v>953.19999999999891</v>
      </c>
      <c r="S3288" s="63"/>
      <c r="T3288" s="63"/>
      <c r="U3288" s="350"/>
      <c r="V3288" s="63"/>
      <c r="W3288" s="63"/>
    </row>
    <row r="3289" spans="1:23" ht="15">
      <c r="A3289" s="28" t="s">
        <v>902</v>
      </c>
      <c r="B3289" s="229" t="s">
        <v>1660</v>
      </c>
      <c r="C3289" s="3"/>
      <c r="D3289" s="3"/>
      <c r="E3289" s="9" t="s">
        <v>280</v>
      </c>
      <c r="F3289" s="9" t="s">
        <v>280</v>
      </c>
      <c r="G3289" s="9" t="s">
        <v>280</v>
      </c>
      <c r="H3289" s="9" t="s">
        <v>280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67"/>
        <v>874.69999999999527</v>
      </c>
      <c r="S3289" s="278"/>
      <c r="T3289" s="63"/>
      <c r="U3289" s="350"/>
      <c r="V3289" s="63"/>
      <c r="W3289" s="63"/>
    </row>
    <row r="3290" spans="1:23" ht="15">
      <c r="A3290" s="28" t="s">
        <v>903</v>
      </c>
      <c r="B3290" s="28" t="s">
        <v>735</v>
      </c>
      <c r="E3290" s="9" t="s">
        <v>280</v>
      </c>
      <c r="F3290" s="9" t="s">
        <v>280</v>
      </c>
      <c r="G3290" s="9" t="s">
        <v>280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68">SUM(E3290:K3290)</f>
        <v>861.19999999999891</v>
      </c>
      <c r="S3290" s="278"/>
      <c r="T3290" s="63"/>
      <c r="U3290" s="349"/>
      <c r="V3290" s="63"/>
      <c r="W3290" s="63"/>
    </row>
    <row r="3291" spans="1:23" ht="15">
      <c r="A3291" s="28" t="s">
        <v>904</v>
      </c>
      <c r="B3291" s="278" t="s">
        <v>2033</v>
      </c>
      <c r="C3291" s="3"/>
      <c r="D3291" s="3"/>
      <c r="E3291" s="9" t="s">
        <v>280</v>
      </c>
      <c r="F3291" s="9" t="s">
        <v>280</v>
      </c>
      <c r="G3291" s="9" t="s">
        <v>280</v>
      </c>
      <c r="H3291" s="9" t="s">
        <v>280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68"/>
        <v>835.50000000000364</v>
      </c>
      <c r="S3291" s="278"/>
      <c r="T3291" s="63"/>
      <c r="U3291" s="349"/>
      <c r="V3291" s="63"/>
      <c r="W3291" s="63"/>
    </row>
    <row r="3292" spans="1:23" ht="15">
      <c r="A3292" s="28" t="s">
        <v>905</v>
      </c>
      <c r="B3292" s="229" t="s">
        <v>1662</v>
      </c>
      <c r="C3292" s="3"/>
      <c r="D3292" s="3"/>
      <c r="E3292" s="9" t="s">
        <v>280</v>
      </c>
      <c r="F3292" s="9" t="s">
        <v>280</v>
      </c>
      <c r="G3292" s="9" t="s">
        <v>280</v>
      </c>
      <c r="H3292" s="9" t="s">
        <v>280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68"/>
        <v>802.10000000000036</v>
      </c>
      <c r="S3292" s="63"/>
      <c r="T3292" s="63"/>
      <c r="U3292" s="349"/>
      <c r="V3292" s="63"/>
      <c r="W3292" s="63"/>
    </row>
    <row r="3293" spans="1:23" ht="15">
      <c r="A3293" s="28" t="s">
        <v>906</v>
      </c>
      <c r="B3293" s="229" t="s">
        <v>1649</v>
      </c>
      <c r="C3293" s="3"/>
      <c r="D3293" s="3"/>
      <c r="E3293" s="9" t="s">
        <v>280</v>
      </c>
      <c r="F3293" s="9" t="s">
        <v>280</v>
      </c>
      <c r="G3293" s="9" t="s">
        <v>280</v>
      </c>
      <c r="H3293" s="9" t="s">
        <v>280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68"/>
        <v>790.19999999999618</v>
      </c>
      <c r="S3293" s="63"/>
      <c r="T3293" s="63"/>
      <c r="U3293" s="349"/>
      <c r="V3293" s="63"/>
      <c r="W3293" s="63"/>
    </row>
    <row r="3294" spans="1:23" ht="15">
      <c r="A3294" s="28" t="s">
        <v>907</v>
      </c>
      <c r="B3294" s="229" t="s">
        <v>1661</v>
      </c>
      <c r="C3294" s="3"/>
      <c r="D3294" s="3"/>
      <c r="E3294" s="9" t="s">
        <v>280</v>
      </c>
      <c r="F3294" s="9" t="s">
        <v>280</v>
      </c>
      <c r="G3294" s="9" t="s">
        <v>280</v>
      </c>
      <c r="H3294" s="9" t="s">
        <v>280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68"/>
        <v>774.09999999999673</v>
      </c>
      <c r="S3294" s="63"/>
      <c r="T3294" s="63"/>
      <c r="U3294" s="350"/>
      <c r="V3294" s="63"/>
      <c r="W3294" s="63"/>
    </row>
    <row r="3295" spans="1:23" ht="15">
      <c r="A3295" s="28" t="s">
        <v>908</v>
      </c>
      <c r="B3295" s="229" t="s">
        <v>1659</v>
      </c>
      <c r="C3295" s="3"/>
      <c r="D3295" s="3"/>
      <c r="E3295" s="9" t="s">
        <v>280</v>
      </c>
      <c r="F3295" s="9" t="s">
        <v>280</v>
      </c>
      <c r="G3295" s="9" t="s">
        <v>280</v>
      </c>
      <c r="H3295" s="9" t="s">
        <v>280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68"/>
        <v>769.20000000000255</v>
      </c>
      <c r="S3295" s="278"/>
      <c r="T3295" s="63"/>
      <c r="U3295" s="349"/>
      <c r="V3295" s="63"/>
      <c r="W3295" s="63"/>
    </row>
    <row r="3296" spans="1:23" ht="15">
      <c r="A3296" s="28" t="s">
        <v>909</v>
      </c>
      <c r="B3296" s="229" t="s">
        <v>1665</v>
      </c>
      <c r="C3296" s="3"/>
      <c r="D3296" s="3"/>
      <c r="E3296" s="9" t="s">
        <v>280</v>
      </c>
      <c r="F3296" s="9" t="s">
        <v>280</v>
      </c>
      <c r="G3296" s="9" t="s">
        <v>280</v>
      </c>
      <c r="H3296" s="9" t="s">
        <v>280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68"/>
        <v>768.79999999999927</v>
      </c>
      <c r="S3296" s="278"/>
      <c r="T3296" s="63"/>
      <c r="U3296" s="349"/>
      <c r="V3296" s="63"/>
      <c r="W3296" s="63"/>
    </row>
    <row r="3297" spans="1:23" ht="15">
      <c r="A3297" s="28" t="s">
        <v>910</v>
      </c>
      <c r="B3297" s="229" t="s">
        <v>1657</v>
      </c>
      <c r="C3297" s="3"/>
      <c r="D3297" s="3"/>
      <c r="E3297" s="9" t="s">
        <v>280</v>
      </c>
      <c r="F3297" s="9" t="s">
        <v>280</v>
      </c>
      <c r="G3297" s="9" t="s">
        <v>280</v>
      </c>
      <c r="H3297" s="9" t="s">
        <v>280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68"/>
        <v>743.69999999999527</v>
      </c>
      <c r="S3297" s="28"/>
      <c r="T3297" s="63"/>
      <c r="U3297" s="349"/>
      <c r="V3297" s="63"/>
      <c r="W3297" s="63"/>
    </row>
    <row r="3298" spans="1:23" ht="15">
      <c r="A3298" s="28" t="s">
        <v>911</v>
      </c>
      <c r="B3298" s="278" t="s">
        <v>2018</v>
      </c>
      <c r="C3298" s="3"/>
      <c r="D3298" s="3"/>
      <c r="E3298" s="9" t="s">
        <v>280</v>
      </c>
      <c r="F3298" s="9" t="s">
        <v>280</v>
      </c>
      <c r="G3298" s="9" t="s">
        <v>280</v>
      </c>
      <c r="H3298" s="9" t="s">
        <v>280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68"/>
        <v>735.80000000000109</v>
      </c>
      <c r="S3298" s="225"/>
      <c r="T3298" s="63"/>
      <c r="U3298" s="349"/>
      <c r="V3298" s="63"/>
      <c r="W3298" s="63"/>
    </row>
    <row r="3299" spans="1:23" ht="15">
      <c r="A3299" s="28" t="s">
        <v>912</v>
      </c>
      <c r="B3299" s="63" t="s">
        <v>785</v>
      </c>
      <c r="E3299" s="9" t="s">
        <v>280</v>
      </c>
      <c r="F3299" s="9" t="s">
        <v>280</v>
      </c>
      <c r="G3299" s="9" t="s">
        <v>280</v>
      </c>
      <c r="H3299" s="67">
        <v>684.29999999999745</v>
      </c>
      <c r="I3299" s="9">
        <v>0</v>
      </c>
      <c r="J3299" s="9" t="s">
        <v>280</v>
      </c>
      <c r="K3299" s="9" t="s">
        <v>280</v>
      </c>
      <c r="L3299" s="69"/>
      <c r="M3299" s="67">
        <f t="shared" si="68"/>
        <v>684.29999999999745</v>
      </c>
      <c r="S3299" s="278"/>
      <c r="T3299" s="63"/>
      <c r="U3299" s="349"/>
      <c r="V3299" s="63"/>
      <c r="W3299" s="63"/>
    </row>
    <row r="3300" spans="1:23" ht="15">
      <c r="A3300" s="28" t="s">
        <v>913</v>
      </c>
      <c r="B3300" s="63" t="s">
        <v>179</v>
      </c>
      <c r="E3300" s="217">
        <v>636.9</v>
      </c>
      <c r="F3300" s="9" t="s">
        <v>280</v>
      </c>
      <c r="G3300" s="9" t="s">
        <v>280</v>
      </c>
      <c r="H3300" s="9" t="s">
        <v>280</v>
      </c>
      <c r="I3300" s="9">
        <v>0</v>
      </c>
      <c r="J3300" s="9" t="s">
        <v>280</v>
      </c>
      <c r="K3300" s="9" t="s">
        <v>280</v>
      </c>
      <c r="L3300" s="69"/>
      <c r="M3300" s="67">
        <f t="shared" si="68"/>
        <v>636.9</v>
      </c>
      <c r="O3300" t="s">
        <v>294</v>
      </c>
      <c r="S3300" s="278"/>
      <c r="T3300" s="63"/>
      <c r="U3300" s="349"/>
      <c r="V3300" s="63"/>
      <c r="W3300" s="63"/>
    </row>
    <row r="3301" spans="1:23" ht="15">
      <c r="A3301" s="28" t="s">
        <v>914</v>
      </c>
      <c r="B3301" s="229" t="s">
        <v>1648</v>
      </c>
      <c r="C3301" s="3"/>
      <c r="D3301" s="3"/>
      <c r="E3301" s="9" t="s">
        <v>280</v>
      </c>
      <c r="F3301" s="9" t="s">
        <v>280</v>
      </c>
      <c r="G3301" s="9" t="s">
        <v>280</v>
      </c>
      <c r="H3301" s="9" t="s">
        <v>280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68"/>
        <v>631.80000000000291</v>
      </c>
      <c r="S3301" s="28"/>
      <c r="T3301" s="63"/>
      <c r="U3301" s="349"/>
      <c r="V3301" s="63"/>
      <c r="W3301" s="63"/>
    </row>
    <row r="3302" spans="1:23" ht="15">
      <c r="A3302" s="28" t="s">
        <v>915</v>
      </c>
      <c r="B3302" s="278" t="s">
        <v>2040</v>
      </c>
      <c r="C3302" s="3"/>
      <c r="D3302" s="3"/>
      <c r="E3302" s="9" t="s">
        <v>280</v>
      </c>
      <c r="F3302" s="9" t="s">
        <v>280</v>
      </c>
      <c r="G3302" s="9" t="s">
        <v>280</v>
      </c>
      <c r="H3302" s="9" t="s">
        <v>280</v>
      </c>
      <c r="I3302" s="9">
        <v>0</v>
      </c>
      <c r="J3302" s="9" t="s">
        <v>280</v>
      </c>
      <c r="K3302" s="9">
        <v>560.40000000000146</v>
      </c>
      <c r="M3302" s="67">
        <f t="shared" si="68"/>
        <v>560.40000000000146</v>
      </c>
      <c r="S3302" s="225"/>
      <c r="T3302" s="63"/>
      <c r="U3302" s="349"/>
      <c r="V3302" s="63"/>
      <c r="W3302" s="63"/>
    </row>
    <row r="3303" spans="1:23" ht="15">
      <c r="A3303" s="28" t="s">
        <v>916</v>
      </c>
      <c r="B3303" s="63" t="s">
        <v>164</v>
      </c>
      <c r="E3303" s="9" t="s">
        <v>280</v>
      </c>
      <c r="F3303" s="9" t="s">
        <v>280</v>
      </c>
      <c r="G3303" s="9">
        <v>556.54999999999995</v>
      </c>
      <c r="H3303" s="9" t="s">
        <v>280</v>
      </c>
      <c r="I3303" s="9">
        <v>0</v>
      </c>
      <c r="J3303" s="9" t="s">
        <v>280</v>
      </c>
      <c r="K3303" s="9" t="s">
        <v>280</v>
      </c>
      <c r="L3303" s="69"/>
      <c r="M3303" s="67">
        <f t="shared" si="68"/>
        <v>556.54999999999995</v>
      </c>
      <c r="S3303" s="63"/>
      <c r="T3303" s="63"/>
      <c r="U3303" s="349"/>
      <c r="V3303" s="63"/>
      <c r="W3303" s="63"/>
    </row>
    <row r="3304" spans="1:23" ht="15">
      <c r="A3304" s="28" t="s">
        <v>917</v>
      </c>
      <c r="B3304" s="63" t="s">
        <v>775</v>
      </c>
      <c r="E3304" s="9" t="s">
        <v>280</v>
      </c>
      <c r="F3304" s="9" t="s">
        <v>280</v>
      </c>
      <c r="G3304" s="9" t="s">
        <v>280</v>
      </c>
      <c r="H3304" s="67">
        <v>499.59999999999491</v>
      </c>
      <c r="I3304" s="9">
        <v>0</v>
      </c>
      <c r="J3304" s="9" t="s">
        <v>280</v>
      </c>
      <c r="K3304" s="9" t="s">
        <v>280</v>
      </c>
      <c r="L3304" s="69"/>
      <c r="M3304" s="67">
        <f t="shared" si="68"/>
        <v>499.59999999999491</v>
      </c>
      <c r="S3304" s="63"/>
      <c r="T3304" s="63"/>
      <c r="U3304" s="349"/>
      <c r="V3304" s="63"/>
      <c r="W3304" s="63"/>
    </row>
    <row r="3305" spans="1:23" ht="15">
      <c r="A3305" s="28" t="s">
        <v>918</v>
      </c>
      <c r="B3305" s="278" t="s">
        <v>2042</v>
      </c>
      <c r="C3305" s="3"/>
      <c r="D3305" s="3"/>
      <c r="E3305" s="9" t="s">
        <v>280</v>
      </c>
      <c r="F3305" s="9" t="s">
        <v>280</v>
      </c>
      <c r="G3305" s="9" t="s">
        <v>280</v>
      </c>
      <c r="H3305" s="9" t="s">
        <v>280</v>
      </c>
      <c r="I3305" s="9">
        <v>0</v>
      </c>
      <c r="J3305" s="9" t="s">
        <v>280</v>
      </c>
      <c r="K3305" s="9">
        <v>481.19999999999891</v>
      </c>
      <c r="M3305" s="67">
        <f t="shared" si="68"/>
        <v>481.19999999999891</v>
      </c>
      <c r="S3305" s="278"/>
      <c r="T3305" s="63"/>
      <c r="U3305" s="349"/>
      <c r="V3305" s="63"/>
      <c r="W3305" s="63"/>
    </row>
    <row r="3306" spans="1:23" ht="15">
      <c r="A3306" s="28" t="s">
        <v>919</v>
      </c>
      <c r="B3306" s="278" t="s">
        <v>2038</v>
      </c>
      <c r="C3306" s="3"/>
      <c r="D3306" s="3"/>
      <c r="E3306" s="9" t="s">
        <v>280</v>
      </c>
      <c r="F3306" s="9" t="s">
        <v>280</v>
      </c>
      <c r="G3306" s="9" t="s">
        <v>280</v>
      </c>
      <c r="H3306" s="9" t="s">
        <v>280</v>
      </c>
      <c r="I3306" s="9">
        <v>0</v>
      </c>
      <c r="J3306" s="9" t="s">
        <v>280</v>
      </c>
      <c r="K3306" s="9">
        <v>462.79999999999927</v>
      </c>
      <c r="M3306" s="67">
        <f t="shared" si="68"/>
        <v>462.79999999999927</v>
      </c>
    </row>
    <row r="3307" spans="1:23" ht="15">
      <c r="A3307" s="28" t="s">
        <v>920</v>
      </c>
      <c r="B3307" s="278" t="s">
        <v>2065</v>
      </c>
      <c r="C3307" s="3"/>
      <c r="D3307" s="3"/>
      <c r="E3307" s="9" t="s">
        <v>280</v>
      </c>
      <c r="F3307" s="9" t="s">
        <v>280</v>
      </c>
      <c r="G3307" s="9" t="s">
        <v>280</v>
      </c>
      <c r="H3307" s="9" t="s">
        <v>280</v>
      </c>
      <c r="I3307" s="9">
        <v>0</v>
      </c>
      <c r="J3307" s="9" t="s">
        <v>280</v>
      </c>
      <c r="K3307" s="9">
        <v>438</v>
      </c>
      <c r="M3307" s="67">
        <f t="shared" si="68"/>
        <v>438</v>
      </c>
    </row>
    <row r="3308" spans="1:23" ht="15">
      <c r="A3308" s="28" t="s">
        <v>921</v>
      </c>
      <c r="B3308" s="278" t="s">
        <v>2022</v>
      </c>
      <c r="C3308" s="3"/>
      <c r="D3308" s="3"/>
      <c r="E3308" s="9" t="s">
        <v>280</v>
      </c>
      <c r="F3308" s="9" t="s">
        <v>280</v>
      </c>
      <c r="G3308" s="9" t="s">
        <v>280</v>
      </c>
      <c r="H3308" s="9" t="s">
        <v>280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68"/>
        <v>429.00000000000182</v>
      </c>
    </row>
    <row r="3309" spans="1:23" ht="15">
      <c r="A3309" s="28" t="s">
        <v>922</v>
      </c>
      <c r="B3309" s="278" t="s">
        <v>2043</v>
      </c>
      <c r="C3309" s="3"/>
      <c r="D3309" s="3"/>
      <c r="E3309" s="9" t="s">
        <v>280</v>
      </c>
      <c r="F3309" s="9" t="s">
        <v>280</v>
      </c>
      <c r="G3309" s="9" t="s">
        <v>280</v>
      </c>
      <c r="H3309" s="9" t="s">
        <v>280</v>
      </c>
      <c r="I3309" s="9">
        <v>0</v>
      </c>
      <c r="J3309" s="9" t="s">
        <v>280</v>
      </c>
      <c r="K3309" s="9">
        <v>419.49999999999818</v>
      </c>
      <c r="M3309" s="67">
        <f t="shared" si="68"/>
        <v>419.49999999999818</v>
      </c>
    </row>
    <row r="3310" spans="1:23" ht="15">
      <c r="A3310" s="28" t="s">
        <v>923</v>
      </c>
      <c r="B3310" s="63" t="s">
        <v>770</v>
      </c>
      <c r="E3310" s="9" t="s">
        <v>280</v>
      </c>
      <c r="F3310" s="9" t="s">
        <v>280</v>
      </c>
      <c r="G3310" s="9" t="s">
        <v>280</v>
      </c>
      <c r="H3310" s="67">
        <v>410.10000000000764</v>
      </c>
      <c r="I3310" s="9">
        <v>0</v>
      </c>
      <c r="J3310" s="9" t="s">
        <v>280</v>
      </c>
      <c r="K3310" s="9" t="s">
        <v>280</v>
      </c>
      <c r="L3310" s="69"/>
      <c r="M3310" s="67">
        <f t="shared" si="68"/>
        <v>410.10000000000764</v>
      </c>
    </row>
    <row r="3311" spans="1:23" ht="15">
      <c r="A3311" s="28" t="s">
        <v>924</v>
      </c>
      <c r="B3311" s="278" t="s">
        <v>2019</v>
      </c>
      <c r="C3311" s="3"/>
      <c r="D3311" s="3"/>
      <c r="E3311" s="9" t="s">
        <v>280</v>
      </c>
      <c r="F3311" s="9" t="s">
        <v>280</v>
      </c>
      <c r="G3311" s="9" t="s">
        <v>280</v>
      </c>
      <c r="H3311" s="9" t="s">
        <v>280</v>
      </c>
      <c r="I3311" s="9">
        <v>0</v>
      </c>
      <c r="J3311" s="67">
        <v>381.79999999999382</v>
      </c>
      <c r="K3311" s="9" t="s">
        <v>280</v>
      </c>
      <c r="L3311" s="50"/>
      <c r="M3311" s="67">
        <f t="shared" si="68"/>
        <v>381.79999999999382</v>
      </c>
    </row>
    <row r="3312" spans="1:23" ht="15">
      <c r="A3312" s="28" t="s">
        <v>925</v>
      </c>
      <c r="B3312" s="278" t="s">
        <v>2172</v>
      </c>
      <c r="C3312" s="3"/>
      <c r="D3312" s="3"/>
      <c r="E3312" s="9" t="s">
        <v>280</v>
      </c>
      <c r="F3312" s="9" t="s">
        <v>280</v>
      </c>
      <c r="G3312" s="9" t="s">
        <v>280</v>
      </c>
      <c r="H3312" s="9" t="s">
        <v>280</v>
      </c>
      <c r="I3312" s="9">
        <v>0</v>
      </c>
      <c r="J3312" s="9" t="s">
        <v>280</v>
      </c>
      <c r="K3312" s="9">
        <v>372.69999999999891</v>
      </c>
      <c r="M3312" s="67">
        <f t="shared" si="68"/>
        <v>372.69999999999891</v>
      </c>
    </row>
    <row r="3313" spans="1:13" ht="15">
      <c r="A3313" s="28" t="s">
        <v>926</v>
      </c>
      <c r="B3313" s="278" t="s">
        <v>2068</v>
      </c>
      <c r="C3313" s="3"/>
      <c r="D3313" s="3"/>
      <c r="E3313" s="9" t="s">
        <v>280</v>
      </c>
      <c r="F3313" s="9" t="s">
        <v>280</v>
      </c>
      <c r="G3313" s="9" t="s">
        <v>280</v>
      </c>
      <c r="H3313" s="9" t="s">
        <v>280</v>
      </c>
      <c r="I3313" s="9">
        <v>0</v>
      </c>
      <c r="J3313" s="9" t="s">
        <v>280</v>
      </c>
      <c r="K3313" s="9">
        <v>334.80000000000291</v>
      </c>
      <c r="M3313" s="67">
        <f t="shared" si="68"/>
        <v>334.80000000000291</v>
      </c>
    </row>
    <row r="3314" spans="1:13" ht="15">
      <c r="A3314" s="28" t="s">
        <v>927</v>
      </c>
      <c r="B3314" s="278" t="s">
        <v>2044</v>
      </c>
      <c r="C3314" s="3"/>
      <c r="D3314" s="3"/>
      <c r="E3314" s="9" t="s">
        <v>280</v>
      </c>
      <c r="F3314" s="9" t="s">
        <v>280</v>
      </c>
      <c r="G3314" s="9" t="s">
        <v>280</v>
      </c>
      <c r="H3314" s="9" t="s">
        <v>280</v>
      </c>
      <c r="I3314" s="9">
        <v>0</v>
      </c>
      <c r="J3314" s="9" t="s">
        <v>280</v>
      </c>
      <c r="K3314" s="9">
        <v>330.90000000000146</v>
      </c>
      <c r="M3314" s="67">
        <f t="shared" si="68"/>
        <v>330.90000000000146</v>
      </c>
    </row>
    <row r="3315" spans="1:13" ht="15">
      <c r="A3315" s="28" t="s">
        <v>928</v>
      </c>
      <c r="B3315" s="278" t="s">
        <v>2045</v>
      </c>
      <c r="C3315" s="3"/>
      <c r="D3315" s="3"/>
      <c r="E3315" s="9" t="s">
        <v>280</v>
      </c>
      <c r="F3315" s="9" t="s">
        <v>280</v>
      </c>
      <c r="G3315" s="9" t="s">
        <v>280</v>
      </c>
      <c r="H3315" s="9" t="s">
        <v>280</v>
      </c>
      <c r="I3315" s="9">
        <v>0</v>
      </c>
      <c r="J3315" s="9" t="s">
        <v>280</v>
      </c>
      <c r="K3315" s="9">
        <v>301.69999999999709</v>
      </c>
      <c r="M3315" s="67">
        <f t="shared" si="68"/>
        <v>301.69999999999709</v>
      </c>
    </row>
    <row r="3316" spans="1:13" ht="15">
      <c r="A3316" s="28" t="s">
        <v>929</v>
      </c>
      <c r="B3316" s="278" t="s">
        <v>4565</v>
      </c>
      <c r="C3316" s="3"/>
      <c r="D3316" s="3"/>
      <c r="E3316" s="9" t="s">
        <v>280</v>
      </c>
      <c r="F3316" s="9" t="s">
        <v>280</v>
      </c>
      <c r="G3316" s="9" t="s">
        <v>280</v>
      </c>
      <c r="H3316" s="9" t="s">
        <v>280</v>
      </c>
      <c r="I3316" s="9">
        <v>0</v>
      </c>
      <c r="J3316" s="9" t="s">
        <v>280</v>
      </c>
      <c r="K3316" s="9">
        <v>296.20000000000073</v>
      </c>
      <c r="M3316" s="67">
        <f t="shared" si="68"/>
        <v>296.20000000000073</v>
      </c>
    </row>
    <row r="3317" spans="1:13" ht="15">
      <c r="A3317" s="28" t="s">
        <v>930</v>
      </c>
      <c r="B3317" s="278" t="s">
        <v>2039</v>
      </c>
      <c r="C3317" s="3"/>
      <c r="D3317" s="3"/>
      <c r="E3317" s="9" t="s">
        <v>280</v>
      </c>
      <c r="F3317" s="9" t="s">
        <v>280</v>
      </c>
      <c r="G3317" s="9" t="s">
        <v>280</v>
      </c>
      <c r="H3317" s="9" t="s">
        <v>280</v>
      </c>
      <c r="I3317" s="9">
        <v>0</v>
      </c>
      <c r="J3317" s="9" t="s">
        <v>280</v>
      </c>
      <c r="K3317" s="9">
        <v>289.30000000000291</v>
      </c>
      <c r="M3317" s="67">
        <f t="shared" si="68"/>
        <v>289.30000000000291</v>
      </c>
    </row>
    <row r="3318" spans="1:13" ht="15">
      <c r="A3318" s="28" t="s">
        <v>931</v>
      </c>
      <c r="B3318" s="278" t="s">
        <v>2067</v>
      </c>
      <c r="C3318" s="3"/>
      <c r="D3318" s="3"/>
      <c r="E3318" s="9" t="s">
        <v>280</v>
      </c>
      <c r="F3318" s="9" t="s">
        <v>280</v>
      </c>
      <c r="G3318" s="9" t="s">
        <v>280</v>
      </c>
      <c r="H3318" s="9" t="s">
        <v>280</v>
      </c>
      <c r="I3318" s="9">
        <v>0</v>
      </c>
      <c r="J3318" s="9" t="s">
        <v>280</v>
      </c>
      <c r="K3318" s="9">
        <v>229.60000000000582</v>
      </c>
      <c r="M3318" s="67">
        <f t="shared" si="68"/>
        <v>229.60000000000582</v>
      </c>
    </row>
    <row r="3319" spans="1:13" ht="15">
      <c r="A3319" s="28" t="s">
        <v>932</v>
      </c>
      <c r="B3319" s="278" t="s">
        <v>2041</v>
      </c>
      <c r="C3319" s="3"/>
      <c r="D3319" s="3"/>
      <c r="E3319" s="9" t="s">
        <v>280</v>
      </c>
      <c r="F3319" s="9" t="s">
        <v>280</v>
      </c>
      <c r="G3319" s="9" t="s">
        <v>280</v>
      </c>
      <c r="H3319" s="9" t="s">
        <v>280</v>
      </c>
      <c r="I3319" s="9">
        <v>0</v>
      </c>
      <c r="J3319" s="9" t="s">
        <v>280</v>
      </c>
      <c r="K3319" s="9">
        <v>219.50000000000364</v>
      </c>
      <c r="M3319" s="67">
        <f t="shared" si="68"/>
        <v>219.50000000000364</v>
      </c>
    </row>
    <row r="3320" spans="1:13" ht="15">
      <c r="A3320" s="28" t="s">
        <v>933</v>
      </c>
      <c r="B3320" s="229" t="s">
        <v>1650</v>
      </c>
      <c r="C3320" s="3"/>
      <c r="D3320" s="3"/>
      <c r="E3320" s="9" t="s">
        <v>280</v>
      </c>
      <c r="F3320" s="9" t="s">
        <v>280</v>
      </c>
      <c r="G3320" s="9" t="s">
        <v>280</v>
      </c>
      <c r="H3320" s="9" t="s">
        <v>280</v>
      </c>
      <c r="I3320" s="9">
        <v>0</v>
      </c>
      <c r="J3320" s="67">
        <v>160.59999999999491</v>
      </c>
      <c r="K3320" s="9" t="s">
        <v>280</v>
      </c>
      <c r="L3320" s="50"/>
      <c r="M3320" s="67">
        <f t="shared" si="68"/>
        <v>160.59999999999491</v>
      </c>
    </row>
    <row r="3321" spans="1:13" ht="15">
      <c r="A3321" s="28" t="s">
        <v>934</v>
      </c>
      <c r="B3321" s="225" t="s">
        <v>1646</v>
      </c>
      <c r="C3321" s="3"/>
      <c r="D3321" s="3"/>
      <c r="E3321" s="9" t="s">
        <v>280</v>
      </c>
      <c r="F3321" s="9" t="s">
        <v>280</v>
      </c>
      <c r="G3321" s="9" t="s">
        <v>280</v>
      </c>
      <c r="H3321" s="9" t="s">
        <v>280</v>
      </c>
      <c r="I3321" s="9">
        <v>0</v>
      </c>
      <c r="J3321" s="9" t="s">
        <v>280</v>
      </c>
      <c r="K3321" s="9" t="s">
        <v>280</v>
      </c>
      <c r="L3321" s="69"/>
      <c r="M3321" s="67">
        <f t="shared" si="68"/>
        <v>0</v>
      </c>
    </row>
    <row r="3322" spans="1:13" ht="15">
      <c r="A3322" s="28" t="s">
        <v>935</v>
      </c>
      <c r="B3322" s="229" t="s">
        <v>1656</v>
      </c>
      <c r="C3322" s="3"/>
      <c r="D3322" s="3"/>
      <c r="E3322" s="9" t="s">
        <v>280</v>
      </c>
      <c r="F3322" s="9" t="s">
        <v>280</v>
      </c>
      <c r="G3322" s="9" t="s">
        <v>280</v>
      </c>
      <c r="H3322" s="9" t="s">
        <v>280</v>
      </c>
      <c r="I3322" s="9">
        <v>0</v>
      </c>
      <c r="J3322" s="9" t="s">
        <v>280</v>
      </c>
      <c r="K3322" s="9" t="s">
        <v>280</v>
      </c>
      <c r="L3322" s="69"/>
      <c r="M3322" s="67">
        <f t="shared" si="68"/>
        <v>0</v>
      </c>
    </row>
    <row r="3323" spans="1:13" ht="15">
      <c r="A3323" s="28" t="s">
        <v>936</v>
      </c>
      <c r="B3323" s="229" t="s">
        <v>1655</v>
      </c>
      <c r="C3323" s="3"/>
      <c r="D3323" s="3"/>
      <c r="E3323" s="9" t="s">
        <v>280</v>
      </c>
      <c r="F3323" s="9" t="s">
        <v>280</v>
      </c>
      <c r="G3323" s="9" t="s">
        <v>280</v>
      </c>
      <c r="H3323" s="9" t="s">
        <v>280</v>
      </c>
      <c r="I3323" s="9">
        <v>0</v>
      </c>
      <c r="J3323" s="9" t="s">
        <v>280</v>
      </c>
      <c r="K3323" s="9" t="s">
        <v>280</v>
      </c>
      <c r="L3323" s="69"/>
      <c r="M3323" s="67">
        <f t="shared" si="68"/>
        <v>0</v>
      </c>
    </row>
    <row r="3324" spans="1:13" ht="15">
      <c r="A3324" s="28" t="s">
        <v>937</v>
      </c>
      <c r="B3324" s="229" t="s">
        <v>1653</v>
      </c>
      <c r="C3324" s="3"/>
      <c r="D3324" s="3"/>
      <c r="E3324" s="9" t="s">
        <v>280</v>
      </c>
      <c r="F3324" s="9" t="s">
        <v>280</v>
      </c>
      <c r="G3324" s="9" t="s">
        <v>280</v>
      </c>
      <c r="H3324" s="9" t="s">
        <v>280</v>
      </c>
      <c r="I3324" s="9">
        <v>0</v>
      </c>
      <c r="J3324" s="9" t="s">
        <v>280</v>
      </c>
      <c r="K3324" s="9" t="s">
        <v>280</v>
      </c>
      <c r="L3324" s="69"/>
      <c r="M3324" s="67">
        <f t="shared" si="68"/>
        <v>0</v>
      </c>
    </row>
    <row r="3325" spans="1:13" ht="15">
      <c r="A3325" s="28" t="s">
        <v>938</v>
      </c>
      <c r="B3325" s="229" t="s">
        <v>1681</v>
      </c>
      <c r="C3325" s="3"/>
      <c r="D3325" s="3"/>
      <c r="E3325" s="9" t="s">
        <v>280</v>
      </c>
      <c r="F3325" s="9" t="s">
        <v>280</v>
      </c>
      <c r="G3325" s="9" t="s">
        <v>280</v>
      </c>
      <c r="H3325" s="9" t="s">
        <v>280</v>
      </c>
      <c r="I3325" s="9">
        <v>0</v>
      </c>
      <c r="J3325" s="9" t="s">
        <v>280</v>
      </c>
      <c r="K3325" s="9" t="s">
        <v>280</v>
      </c>
      <c r="L3325" s="69"/>
      <c r="M3325" s="67">
        <f t="shared" si="68"/>
        <v>0</v>
      </c>
    </row>
    <row r="3326" spans="1:13" ht="15">
      <c r="A3326" s="28" t="s">
        <v>2517</v>
      </c>
      <c r="B3326" s="229" t="s">
        <v>1663</v>
      </c>
      <c r="C3326" s="3"/>
      <c r="D3326" s="3"/>
      <c r="E3326" s="9" t="s">
        <v>280</v>
      </c>
      <c r="F3326" s="9" t="s">
        <v>280</v>
      </c>
      <c r="G3326" s="9" t="s">
        <v>280</v>
      </c>
      <c r="H3326" s="9" t="s">
        <v>280</v>
      </c>
      <c r="I3326" s="9">
        <v>0</v>
      </c>
      <c r="J3326" s="9" t="s">
        <v>280</v>
      </c>
      <c r="K3326" s="9" t="s">
        <v>280</v>
      </c>
      <c r="M3326" s="67">
        <f t="shared" si="68"/>
        <v>0</v>
      </c>
    </row>
    <row r="3327" spans="1:13" ht="15">
      <c r="A3327" s="28" t="s">
        <v>3346</v>
      </c>
      <c r="B3327" s="63" t="s">
        <v>3408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3347</v>
      </c>
      <c r="B3328" s="63" t="s">
        <v>3402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3348</v>
      </c>
      <c r="B3329" s="63" t="s">
        <v>3401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3349</v>
      </c>
      <c r="B3330" s="63" t="s">
        <v>3417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3350</v>
      </c>
      <c r="B3331" s="63" t="s">
        <v>3416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3351</v>
      </c>
      <c r="B3332" s="63" t="s">
        <v>3404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3352</v>
      </c>
      <c r="B3333" s="63" t="s">
        <v>3398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3353</v>
      </c>
      <c r="B3334" s="63" t="s">
        <v>3429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3354</v>
      </c>
      <c r="B3335" s="278" t="s">
        <v>3397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3355</v>
      </c>
      <c r="B3336" s="63" t="s">
        <v>3413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3356</v>
      </c>
      <c r="B3337" s="63" t="s">
        <v>3410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3357</v>
      </c>
      <c r="B3338" s="63" t="s">
        <v>3425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3358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3359</v>
      </c>
      <c r="B3340" s="63" t="s">
        <v>3426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3360</v>
      </c>
      <c r="B3341" s="63" t="s">
        <v>3405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3361</v>
      </c>
      <c r="B3342" s="63" t="s">
        <v>3399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3362</v>
      </c>
      <c r="B3343" s="63" t="s">
        <v>3406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3363</v>
      </c>
      <c r="B3344" s="63" t="s">
        <v>3403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3364</v>
      </c>
      <c r="B3345" s="63" t="s">
        <v>3414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3365</v>
      </c>
      <c r="B3346" s="63" t="s">
        <v>3409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3366</v>
      </c>
      <c r="B3347" s="278" t="s">
        <v>3396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3367</v>
      </c>
      <c r="B3348" s="63" t="s">
        <v>3411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3368</v>
      </c>
      <c r="B3349" s="63" t="s">
        <v>3430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3369</v>
      </c>
      <c r="B3350" s="63" t="s">
        <v>3400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4163</v>
      </c>
      <c r="B3351" s="63" t="s">
        <v>3407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4164</v>
      </c>
      <c r="B3352" s="63" t="s">
        <v>3428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4165</v>
      </c>
      <c r="B3353" s="63" t="s">
        <v>3412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204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69">SUM(E3360:K3360)</f>
        <v>27818.600000000049</v>
      </c>
      <c r="O3360" t="s">
        <v>1818</v>
      </c>
      <c r="R3360" t="s">
        <v>1242</v>
      </c>
      <c r="S3360" s="278"/>
      <c r="T3360" s="63"/>
      <c r="U3360" s="396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69"/>
        <v>26802.099999999995</v>
      </c>
      <c r="O3361" t="s">
        <v>2801</v>
      </c>
      <c r="R3361" s="21" t="s">
        <v>1242</v>
      </c>
      <c r="S3361" s="236"/>
      <c r="T3361" s="63"/>
      <c r="U3361" s="396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69"/>
        <v>26665.200000000052</v>
      </c>
      <c r="O3362" t="s">
        <v>2787</v>
      </c>
      <c r="R3362" s="21" t="s">
        <v>1793</v>
      </c>
      <c r="S3362" s="63"/>
      <c r="T3362" s="63"/>
      <c r="U3362" s="397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69"/>
        <v>25732.400000000103</v>
      </c>
      <c r="O3363" t="s">
        <v>2500</v>
      </c>
      <c r="R3363" t="s">
        <v>1793</v>
      </c>
      <c r="S3363" s="278"/>
      <c r="T3363" s="63"/>
      <c r="U3363" s="396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69"/>
        <v>25729.000000000116</v>
      </c>
      <c r="O3364" t="s">
        <v>335</v>
      </c>
      <c r="S3364" s="236"/>
      <c r="T3364" s="63"/>
      <c r="U3364" s="396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69"/>
        <v>25138.6000000001</v>
      </c>
      <c r="O3365" t="s">
        <v>303</v>
      </c>
      <c r="R3365" t="s">
        <v>1793</v>
      </c>
      <c r="S3365" s="236"/>
      <c r="T3365" s="63"/>
      <c r="U3365" s="396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69"/>
        <v>24909.999999999985</v>
      </c>
      <c r="O3366" t="s">
        <v>335</v>
      </c>
      <c r="S3366" s="278"/>
      <c r="T3366" s="63"/>
      <c r="U3366" s="396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69"/>
        <v>24229.399999999951</v>
      </c>
      <c r="O3367" t="s">
        <v>372</v>
      </c>
      <c r="S3367" s="278"/>
      <c r="T3367" s="63"/>
      <c r="U3367" s="396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69"/>
        <v>23739.400000000129</v>
      </c>
      <c r="O3368" t="s">
        <v>308</v>
      </c>
      <c r="S3368" s="278"/>
      <c r="T3368" s="63"/>
      <c r="U3368" s="396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69"/>
        <v>23127.100000000006</v>
      </c>
      <c r="O3369" t="s">
        <v>313</v>
      </c>
      <c r="S3369" s="236"/>
      <c r="T3369" s="63"/>
      <c r="U3369" s="397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280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69"/>
        <v>23059.500000000087</v>
      </c>
      <c r="O3370" t="s">
        <v>373</v>
      </c>
      <c r="R3370" s="21" t="s">
        <v>1793</v>
      </c>
      <c r="S3370" s="63"/>
      <c r="T3370" s="63"/>
      <c r="U3370" s="396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69"/>
        <v>22989.249999999956</v>
      </c>
      <c r="O3371" t="s">
        <v>342</v>
      </c>
      <c r="S3371" s="278"/>
      <c r="T3371" s="63"/>
      <c r="U3371" s="396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69"/>
        <v>22717.5</v>
      </c>
      <c r="S3372" s="63"/>
      <c r="T3372" s="63"/>
      <c r="U3372" s="396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280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69"/>
        <v>22403.799999999996</v>
      </c>
      <c r="O3373" t="s">
        <v>1243</v>
      </c>
      <c r="S3373" s="278"/>
      <c r="T3373" s="63"/>
      <c r="U3373" s="397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69"/>
        <v>22264.549999999981</v>
      </c>
      <c r="O3374" t="s">
        <v>284</v>
      </c>
      <c r="S3374" s="63"/>
      <c r="T3374" s="63"/>
      <c r="U3374" s="396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280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69"/>
        <v>21461.749999999967</v>
      </c>
      <c r="O3375" t="s">
        <v>302</v>
      </c>
      <c r="S3375" s="278"/>
      <c r="T3375" s="63"/>
      <c r="U3375" s="397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280</v>
      </c>
      <c r="M3376" s="67">
        <f t="shared" si="69"/>
        <v>21411.299999999988</v>
      </c>
      <c r="O3376" t="s">
        <v>373</v>
      </c>
      <c r="R3376" t="s">
        <v>1793</v>
      </c>
      <c r="S3376" s="63"/>
      <c r="T3376" s="63"/>
      <c r="U3376" s="396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69"/>
        <v>20769.299999999865</v>
      </c>
      <c r="O3377" t="s">
        <v>295</v>
      </c>
      <c r="S3377" s="278"/>
      <c r="T3377" s="63"/>
      <c r="U3377" s="396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280</v>
      </c>
      <c r="M3378" s="67">
        <f t="shared" si="69"/>
        <v>20600.499999999971</v>
      </c>
      <c r="O3378" t="s">
        <v>294</v>
      </c>
      <c r="S3378" s="278"/>
      <c r="T3378" s="63"/>
      <c r="U3378" s="396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280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69"/>
        <v>20511.800000000003</v>
      </c>
      <c r="O3379" t="s">
        <v>289</v>
      </c>
      <c r="S3379" s="278"/>
      <c r="T3379" s="63"/>
      <c r="U3379" s="397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280</v>
      </c>
      <c r="F3380" s="9" t="s">
        <v>280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69"/>
        <v>20392.299999999912</v>
      </c>
      <c r="O3380" t="s">
        <v>1734</v>
      </c>
      <c r="S3380" s="236"/>
      <c r="T3380" s="63"/>
      <c r="U3380" s="396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280</v>
      </c>
      <c r="F3381" s="9" t="s">
        <v>280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69"/>
        <v>18227.599999999962</v>
      </c>
      <c r="O3381" t="s">
        <v>283</v>
      </c>
      <c r="R3381" s="21" t="s">
        <v>1793</v>
      </c>
      <c r="S3381" s="63"/>
      <c r="T3381" s="63"/>
      <c r="U3381" s="397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280</v>
      </c>
      <c r="F3382" s="9" t="s">
        <v>280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69"/>
        <v>17866.100000000006</v>
      </c>
      <c r="O3382" t="s">
        <v>283</v>
      </c>
      <c r="R3382" t="s">
        <v>1793</v>
      </c>
      <c r="S3382" s="278"/>
      <c r="T3382" s="63"/>
      <c r="U3382" s="396"/>
      <c r="V3382" s="63"/>
      <c r="W3382" s="63"/>
    </row>
    <row r="3383" spans="1:23" ht="15">
      <c r="A3383" s="28" t="s">
        <v>147</v>
      </c>
      <c r="B3383" s="63" t="s">
        <v>747</v>
      </c>
      <c r="E3383" s="9" t="s">
        <v>280</v>
      </c>
      <c r="F3383" s="9" t="s">
        <v>280</v>
      </c>
      <c r="G3383" s="9" t="s">
        <v>280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69"/>
        <v>15798.200000000123</v>
      </c>
      <c r="O3383" t="s">
        <v>346</v>
      </c>
      <c r="S3383" s="63"/>
      <c r="T3383" s="63"/>
      <c r="U3383" s="396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280</v>
      </c>
      <c r="K3384" s="9" t="s">
        <v>280</v>
      </c>
      <c r="L3384" s="69"/>
      <c r="M3384" s="67">
        <f t="shared" si="69"/>
        <v>15620.950000000003</v>
      </c>
      <c r="O3384" t="s">
        <v>285</v>
      </c>
      <c r="S3384" s="278"/>
      <c r="T3384" s="63"/>
      <c r="U3384" s="396"/>
      <c r="V3384" s="63"/>
      <c r="W3384" s="63"/>
    </row>
    <row r="3385" spans="1:23" ht="15">
      <c r="A3385" s="28" t="s">
        <v>157</v>
      </c>
      <c r="B3385" s="28" t="s">
        <v>734</v>
      </c>
      <c r="E3385" s="9" t="s">
        <v>280</v>
      </c>
      <c r="F3385" s="9" t="s">
        <v>280</v>
      </c>
      <c r="G3385" s="9" t="s">
        <v>280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69"/>
        <v>15618.19999999981</v>
      </c>
      <c r="O3385" t="s">
        <v>333</v>
      </c>
      <c r="S3385" s="63"/>
      <c r="T3385" s="63"/>
      <c r="U3385" s="396"/>
      <c r="V3385" s="63"/>
      <c r="W3385" s="63"/>
    </row>
    <row r="3386" spans="1:23" ht="15">
      <c r="A3386" s="28" t="s">
        <v>159</v>
      </c>
      <c r="B3386" s="63" t="s">
        <v>754</v>
      </c>
      <c r="E3386" s="9" t="s">
        <v>280</v>
      </c>
      <c r="F3386" s="9" t="s">
        <v>280</v>
      </c>
      <c r="G3386" s="9" t="s">
        <v>280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69"/>
        <v>15612.400000000023</v>
      </c>
      <c r="O3386" t="s">
        <v>304</v>
      </c>
      <c r="S3386" s="278"/>
      <c r="T3386" s="63"/>
      <c r="U3386" s="396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280</v>
      </c>
      <c r="F3387" s="9" t="s">
        <v>280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69"/>
        <v>15599.15000000012</v>
      </c>
      <c r="O3387" t="s">
        <v>294</v>
      </c>
      <c r="S3387" s="278"/>
      <c r="T3387" s="63"/>
      <c r="U3387" s="396"/>
      <c r="V3387" s="63"/>
      <c r="W3387" s="63"/>
    </row>
    <row r="3388" spans="1:23" ht="15">
      <c r="A3388" s="28" t="s">
        <v>161</v>
      </c>
      <c r="B3388" s="63" t="s">
        <v>763</v>
      </c>
      <c r="E3388" s="9" t="s">
        <v>280</v>
      </c>
      <c r="F3388" s="9" t="s">
        <v>280</v>
      </c>
      <c r="G3388" s="9" t="s">
        <v>280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69"/>
        <v>15464.099999999939</v>
      </c>
      <c r="O3388" t="s">
        <v>318</v>
      </c>
      <c r="S3388" s="278"/>
      <c r="T3388" s="63"/>
      <c r="U3388" s="396"/>
      <c r="V3388" s="63"/>
      <c r="W3388" s="63"/>
    </row>
    <row r="3389" spans="1:23" ht="15">
      <c r="A3389" s="28" t="s">
        <v>163</v>
      </c>
      <c r="B3389" s="63" t="s">
        <v>780</v>
      </c>
      <c r="E3389" s="9" t="s">
        <v>280</v>
      </c>
      <c r="F3389" s="9" t="s">
        <v>280</v>
      </c>
      <c r="G3389" s="9" t="s">
        <v>280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69"/>
        <v>15294.300000000139</v>
      </c>
      <c r="O3389" t="s">
        <v>289</v>
      </c>
      <c r="S3389" s="63"/>
      <c r="T3389" s="63"/>
      <c r="U3389" s="396"/>
      <c r="V3389" s="63"/>
      <c r="W3389" s="63"/>
    </row>
    <row r="3390" spans="1:23" ht="15">
      <c r="A3390" s="28" t="s">
        <v>276</v>
      </c>
      <c r="B3390" s="63" t="s">
        <v>162</v>
      </c>
      <c r="E3390" s="9" t="s">
        <v>280</v>
      </c>
      <c r="F3390" s="9" t="s">
        <v>280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69"/>
        <v>15229.200000000019</v>
      </c>
      <c r="S3390" s="63"/>
      <c r="T3390" s="63"/>
      <c r="U3390" s="396"/>
      <c r="V3390" s="63"/>
      <c r="W3390" s="63"/>
    </row>
    <row r="3391" spans="1:23" ht="15">
      <c r="A3391" s="28" t="s">
        <v>277</v>
      </c>
      <c r="B3391" s="63" t="s">
        <v>750</v>
      </c>
      <c r="E3391" s="9" t="s">
        <v>280</v>
      </c>
      <c r="F3391" s="9" t="s">
        <v>280</v>
      </c>
      <c r="G3391" s="9" t="s">
        <v>280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69"/>
        <v>14999.400000000018</v>
      </c>
      <c r="O3391" t="s">
        <v>285</v>
      </c>
      <c r="S3391" s="236"/>
      <c r="T3391" s="63"/>
      <c r="U3391" s="396"/>
      <c r="V3391" s="63"/>
      <c r="W3391" s="63"/>
    </row>
    <row r="3392" spans="1:23" ht="15">
      <c r="A3392" s="28" t="s">
        <v>278</v>
      </c>
      <c r="B3392" s="63" t="s">
        <v>791</v>
      </c>
      <c r="E3392" s="9" t="s">
        <v>280</v>
      </c>
      <c r="F3392" s="9" t="s">
        <v>280</v>
      </c>
      <c r="G3392" s="9" t="s">
        <v>280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70">SUM(E3392:K3392)</f>
        <v>14868.449999999913</v>
      </c>
      <c r="S3392" s="63"/>
      <c r="T3392" s="63"/>
      <c r="U3392" s="396"/>
      <c r="V3392" s="63"/>
      <c r="W3392" s="63"/>
    </row>
    <row r="3393" spans="1:23" ht="15">
      <c r="A3393" s="28" t="s">
        <v>279</v>
      </c>
      <c r="B3393" s="63" t="s">
        <v>801</v>
      </c>
      <c r="E3393" s="9" t="s">
        <v>280</v>
      </c>
      <c r="F3393" s="9" t="s">
        <v>280</v>
      </c>
      <c r="G3393" s="9" t="s">
        <v>280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70"/>
        <v>14706.699999999943</v>
      </c>
      <c r="O3393" t="s">
        <v>295</v>
      </c>
      <c r="S3393" s="278"/>
      <c r="T3393" s="63"/>
      <c r="U3393" s="396"/>
      <c r="V3393" s="63"/>
      <c r="W3393" s="63"/>
    </row>
    <row r="3394" spans="1:23" ht="15">
      <c r="A3394" s="28" t="s">
        <v>736</v>
      </c>
      <c r="B3394" s="63" t="s">
        <v>784</v>
      </c>
      <c r="E3394" s="9" t="s">
        <v>280</v>
      </c>
      <c r="F3394" s="9" t="s">
        <v>280</v>
      </c>
      <c r="G3394" s="9" t="s">
        <v>280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70"/>
        <v>14513.19999999997</v>
      </c>
      <c r="S3394" s="63"/>
      <c r="T3394" s="63"/>
      <c r="U3394" s="396"/>
      <c r="V3394" s="63"/>
      <c r="W3394" s="63"/>
    </row>
    <row r="3395" spans="1:23" ht="15">
      <c r="A3395" s="28" t="s">
        <v>737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280</v>
      </c>
      <c r="K3395" s="9" t="s">
        <v>280</v>
      </c>
      <c r="L3395" s="69"/>
      <c r="M3395" s="67">
        <f t="shared" si="70"/>
        <v>14077.250000000002</v>
      </c>
      <c r="S3395" s="28"/>
      <c r="T3395" s="63"/>
      <c r="U3395" s="397"/>
      <c r="V3395" s="63"/>
      <c r="W3395" s="63"/>
    </row>
    <row r="3396" spans="1:23" ht="15">
      <c r="A3396" s="28" t="s">
        <v>738</v>
      </c>
      <c r="B3396" s="63" t="s">
        <v>739</v>
      </c>
      <c r="E3396" s="9" t="s">
        <v>280</v>
      </c>
      <c r="F3396" s="9" t="s">
        <v>280</v>
      </c>
      <c r="G3396" s="9" t="s">
        <v>280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70"/>
        <v>13980.400000000043</v>
      </c>
      <c r="S3396" s="63"/>
      <c r="T3396" s="63"/>
      <c r="U3396" s="396"/>
      <c r="V3396" s="63"/>
      <c r="W3396" s="63"/>
    </row>
    <row r="3397" spans="1:23" ht="15">
      <c r="A3397" s="28" t="s">
        <v>740</v>
      </c>
      <c r="B3397" s="63" t="s">
        <v>749</v>
      </c>
      <c r="E3397" s="9" t="s">
        <v>280</v>
      </c>
      <c r="F3397" s="9" t="s">
        <v>280</v>
      </c>
      <c r="G3397" s="9" t="s">
        <v>280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70"/>
        <v>13724.199999999935</v>
      </c>
      <c r="S3397" s="278"/>
      <c r="T3397" s="63"/>
      <c r="U3397" s="397"/>
      <c r="V3397" s="63"/>
      <c r="W3397" s="63"/>
    </row>
    <row r="3398" spans="1:23" ht="15">
      <c r="A3398" s="28" t="s">
        <v>746</v>
      </c>
      <c r="B3398" s="63" t="s">
        <v>758</v>
      </c>
      <c r="E3398" s="9" t="s">
        <v>280</v>
      </c>
      <c r="F3398" s="9" t="s">
        <v>280</v>
      </c>
      <c r="G3398" s="9" t="s">
        <v>280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70"/>
        <v>13537.599999999986</v>
      </c>
      <c r="S3398" s="278"/>
      <c r="T3398" s="63"/>
      <c r="U3398" s="397"/>
      <c r="V3398" s="63"/>
      <c r="W3398" s="63"/>
    </row>
    <row r="3399" spans="1:23" ht="15">
      <c r="A3399" s="28" t="s">
        <v>748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280</v>
      </c>
      <c r="I3399" s="9" t="s">
        <v>280</v>
      </c>
      <c r="J3399" s="9">
        <v>3179.3000000000575</v>
      </c>
      <c r="K3399" s="9" t="s">
        <v>280</v>
      </c>
      <c r="M3399" s="67">
        <f t="shared" si="70"/>
        <v>13299.000000000058</v>
      </c>
      <c r="O3399" t="s">
        <v>286</v>
      </c>
      <c r="S3399" s="236"/>
      <c r="T3399" s="63"/>
      <c r="U3399" s="397"/>
      <c r="V3399" s="63"/>
      <c r="W3399" s="63"/>
    </row>
    <row r="3400" spans="1:23" ht="15">
      <c r="A3400" s="28" t="s">
        <v>751</v>
      </c>
      <c r="B3400" s="63" t="s">
        <v>779</v>
      </c>
      <c r="E3400" s="9" t="s">
        <v>280</v>
      </c>
      <c r="F3400" s="9" t="s">
        <v>280</v>
      </c>
      <c r="G3400" s="9" t="s">
        <v>280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70"/>
        <v>13204.700000000004</v>
      </c>
      <c r="S3400" s="63"/>
      <c r="T3400" s="63"/>
      <c r="U3400" s="397"/>
      <c r="V3400" s="63"/>
      <c r="W3400" s="63"/>
    </row>
    <row r="3401" spans="1:23" ht="15">
      <c r="A3401" s="28" t="s">
        <v>752</v>
      </c>
      <c r="B3401" s="63" t="s">
        <v>772</v>
      </c>
      <c r="E3401" s="9" t="s">
        <v>280</v>
      </c>
      <c r="F3401" s="9" t="s">
        <v>280</v>
      </c>
      <c r="G3401" s="9" t="s">
        <v>280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70"/>
        <v>13078.499999999995</v>
      </c>
      <c r="S3401" s="63"/>
      <c r="T3401" s="63"/>
      <c r="U3401" s="396"/>
      <c r="V3401" s="63"/>
      <c r="W3401" s="63"/>
    </row>
    <row r="3402" spans="1:23" ht="15">
      <c r="A3402" s="28" t="s">
        <v>755</v>
      </c>
      <c r="B3402" s="63" t="s">
        <v>764</v>
      </c>
      <c r="E3402" s="9" t="s">
        <v>280</v>
      </c>
      <c r="F3402" s="9" t="s">
        <v>280</v>
      </c>
      <c r="G3402" s="9" t="s">
        <v>280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70"/>
        <v>12676.750000000013</v>
      </c>
      <c r="S3402" s="278"/>
      <c r="T3402" s="63"/>
      <c r="U3402" s="396"/>
      <c r="V3402" s="63"/>
      <c r="W3402" s="63"/>
    </row>
    <row r="3403" spans="1:23" ht="15">
      <c r="A3403" s="28" t="s">
        <v>757</v>
      </c>
      <c r="B3403" s="63" t="s">
        <v>797</v>
      </c>
      <c r="E3403" s="9" t="s">
        <v>280</v>
      </c>
      <c r="F3403" s="9" t="s">
        <v>280</v>
      </c>
      <c r="G3403" s="9" t="s">
        <v>280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70"/>
        <v>12648.500000000013</v>
      </c>
      <c r="S3403" s="278"/>
      <c r="T3403" s="63"/>
      <c r="U3403" s="397"/>
      <c r="V3403" s="63"/>
      <c r="W3403" s="63"/>
    </row>
    <row r="3404" spans="1:23" ht="15">
      <c r="A3404" s="28" t="s">
        <v>762</v>
      </c>
      <c r="B3404" s="63" t="s">
        <v>783</v>
      </c>
      <c r="E3404" s="9" t="s">
        <v>280</v>
      </c>
      <c r="F3404" s="9" t="s">
        <v>280</v>
      </c>
      <c r="G3404" s="9" t="s">
        <v>280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70"/>
        <v>12612.750000000036</v>
      </c>
      <c r="S3404" s="236"/>
      <c r="T3404" s="63"/>
      <c r="U3404" s="396"/>
      <c r="V3404" s="63"/>
      <c r="W3404" s="63"/>
    </row>
    <row r="3405" spans="1:23" ht="15">
      <c r="A3405" s="28" t="s">
        <v>766</v>
      </c>
      <c r="B3405" s="229" t="s">
        <v>1658</v>
      </c>
      <c r="C3405" s="3"/>
      <c r="D3405" s="3"/>
      <c r="E3405" s="9" t="s">
        <v>280</v>
      </c>
      <c r="F3405" s="9" t="s">
        <v>280</v>
      </c>
      <c r="G3405" s="9" t="s">
        <v>280</v>
      </c>
      <c r="H3405" s="9" t="s">
        <v>280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70"/>
        <v>12376.999999999918</v>
      </c>
      <c r="O3405" t="s">
        <v>311</v>
      </c>
      <c r="S3405" s="236"/>
      <c r="T3405" s="63"/>
      <c r="U3405" s="396"/>
      <c r="V3405" s="63"/>
      <c r="W3405" s="63"/>
    </row>
    <row r="3406" spans="1:23" ht="15">
      <c r="A3406" s="28" t="s">
        <v>767</v>
      </c>
      <c r="B3406" s="229" t="s">
        <v>1662</v>
      </c>
      <c r="C3406" s="3"/>
      <c r="D3406" s="3"/>
      <c r="E3406" s="9" t="s">
        <v>280</v>
      </c>
      <c r="F3406" s="9" t="s">
        <v>280</v>
      </c>
      <c r="G3406" s="9" t="s">
        <v>280</v>
      </c>
      <c r="H3406" s="9" t="s">
        <v>280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70"/>
        <v>12076.450000000052</v>
      </c>
      <c r="O3406" t="s">
        <v>286</v>
      </c>
      <c r="S3406" s="236"/>
      <c r="T3406" s="63"/>
      <c r="U3406" s="396"/>
      <c r="V3406" s="63"/>
      <c r="W3406" s="63"/>
    </row>
    <row r="3407" spans="1:23" ht="15">
      <c r="A3407" s="28" t="s">
        <v>768</v>
      </c>
      <c r="B3407" s="63" t="s">
        <v>765</v>
      </c>
      <c r="E3407" s="9" t="s">
        <v>280</v>
      </c>
      <c r="F3407" s="9" t="s">
        <v>280</v>
      </c>
      <c r="G3407" s="9" t="s">
        <v>280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70"/>
        <v>12006.200000000115</v>
      </c>
      <c r="S3407" s="278"/>
      <c r="T3407" s="63"/>
      <c r="U3407" s="397"/>
      <c r="V3407" s="63"/>
      <c r="W3407" s="63"/>
    </row>
    <row r="3408" spans="1:23" ht="15">
      <c r="A3408" s="28" t="s">
        <v>774</v>
      </c>
      <c r="B3408" s="229" t="s">
        <v>1665</v>
      </c>
      <c r="C3408" s="3"/>
      <c r="D3408" s="3"/>
      <c r="E3408" s="9" t="s">
        <v>280</v>
      </c>
      <c r="F3408" s="9" t="s">
        <v>280</v>
      </c>
      <c r="G3408" s="9" t="s">
        <v>280</v>
      </c>
      <c r="H3408" s="9" t="s">
        <v>280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70"/>
        <v>11993.649999999931</v>
      </c>
      <c r="O3408" t="s">
        <v>294</v>
      </c>
      <c r="S3408" s="63"/>
      <c r="T3408" s="63"/>
      <c r="U3408" s="396"/>
      <c r="V3408" s="63"/>
      <c r="W3408" s="63"/>
    </row>
    <row r="3409" spans="1:23" ht="15">
      <c r="A3409" s="28" t="s">
        <v>782</v>
      </c>
      <c r="B3409" s="225" t="s">
        <v>1667</v>
      </c>
      <c r="C3409" s="3"/>
      <c r="D3409" s="3"/>
      <c r="E3409" s="9" t="s">
        <v>280</v>
      </c>
      <c r="F3409" s="9" t="s">
        <v>280</v>
      </c>
      <c r="G3409" s="9" t="s">
        <v>280</v>
      </c>
      <c r="H3409" s="9" t="s">
        <v>280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70"/>
        <v>11776.300000000119</v>
      </c>
      <c r="S3409" s="278"/>
      <c r="T3409" s="63"/>
      <c r="U3409" s="396"/>
      <c r="V3409" s="63"/>
      <c r="W3409" s="63"/>
    </row>
    <row r="3410" spans="1:23" ht="15">
      <c r="A3410" s="28" t="s">
        <v>786</v>
      </c>
      <c r="B3410" s="63" t="s">
        <v>756</v>
      </c>
      <c r="E3410" s="9" t="s">
        <v>280</v>
      </c>
      <c r="F3410" s="9" t="s">
        <v>280</v>
      </c>
      <c r="G3410" s="9" t="s">
        <v>280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70"/>
        <v>11744.799999999972</v>
      </c>
      <c r="S3410" s="63"/>
      <c r="T3410" s="63"/>
      <c r="U3410" s="397"/>
      <c r="V3410" s="63"/>
      <c r="W3410" s="63"/>
    </row>
    <row r="3411" spans="1:23" ht="15">
      <c r="A3411" s="28" t="s">
        <v>787</v>
      </c>
      <c r="B3411" s="229" t="s">
        <v>1652</v>
      </c>
      <c r="C3411" s="3"/>
      <c r="D3411" s="3"/>
      <c r="E3411" s="9" t="s">
        <v>280</v>
      </c>
      <c r="F3411" s="9" t="s">
        <v>280</v>
      </c>
      <c r="G3411" s="9" t="s">
        <v>280</v>
      </c>
      <c r="H3411" s="9" t="s">
        <v>280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70"/>
        <v>11647.399999999969</v>
      </c>
      <c r="O3411" t="s">
        <v>290</v>
      </c>
      <c r="S3411" s="63"/>
      <c r="T3411" s="63"/>
      <c r="U3411" s="396"/>
      <c r="V3411" s="63"/>
      <c r="W3411" s="63"/>
    </row>
    <row r="3412" spans="1:23" ht="15">
      <c r="A3412" s="28" t="s">
        <v>788</v>
      </c>
      <c r="B3412" s="63" t="s">
        <v>789</v>
      </c>
      <c r="E3412" s="9" t="s">
        <v>280</v>
      </c>
      <c r="F3412" s="9" t="s">
        <v>280</v>
      </c>
      <c r="G3412" s="9" t="s">
        <v>280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70"/>
        <v>11505.649999999936</v>
      </c>
      <c r="S3412" s="63"/>
      <c r="T3412" s="63"/>
      <c r="U3412" s="396"/>
      <c r="V3412" s="63"/>
      <c r="W3412" s="63"/>
    </row>
    <row r="3413" spans="1:23" ht="15">
      <c r="A3413" s="28" t="s">
        <v>794</v>
      </c>
      <c r="B3413" s="28" t="s">
        <v>729</v>
      </c>
      <c r="E3413" s="9" t="s">
        <v>280</v>
      </c>
      <c r="F3413" s="9" t="s">
        <v>280</v>
      </c>
      <c r="G3413" s="9" t="s">
        <v>280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70"/>
        <v>11500.599999999948</v>
      </c>
      <c r="S3413" s="28"/>
      <c r="T3413" s="63"/>
      <c r="U3413" s="396"/>
      <c r="V3413" s="63"/>
      <c r="W3413" s="63"/>
    </row>
    <row r="3414" spans="1:23" ht="15">
      <c r="A3414" s="28" t="s">
        <v>795</v>
      </c>
      <c r="B3414" s="229" t="s">
        <v>1659</v>
      </c>
      <c r="C3414" s="3"/>
      <c r="D3414" s="3"/>
      <c r="E3414" s="9" t="s">
        <v>280</v>
      </c>
      <c r="F3414" s="9" t="s">
        <v>280</v>
      </c>
      <c r="G3414" s="9" t="s">
        <v>280</v>
      </c>
      <c r="H3414" s="9" t="s">
        <v>280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70"/>
        <v>11469.400000000065</v>
      </c>
      <c r="S3414" s="63"/>
      <c r="T3414" s="63"/>
      <c r="U3414" s="396"/>
      <c r="V3414" s="63"/>
      <c r="W3414" s="63"/>
    </row>
    <row r="3415" spans="1:23" ht="15">
      <c r="A3415" s="28" t="s">
        <v>796</v>
      </c>
      <c r="B3415" s="229" t="s">
        <v>1666</v>
      </c>
      <c r="C3415" s="3"/>
      <c r="D3415" s="3"/>
      <c r="E3415" s="9" t="s">
        <v>280</v>
      </c>
      <c r="F3415" s="9" t="s">
        <v>280</v>
      </c>
      <c r="G3415" s="9" t="s">
        <v>280</v>
      </c>
      <c r="H3415" s="9" t="s">
        <v>280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70"/>
        <v>11094.999999999969</v>
      </c>
      <c r="O3415" t="s">
        <v>290</v>
      </c>
      <c r="S3415" s="236"/>
      <c r="T3415" s="63"/>
      <c r="U3415" s="396"/>
      <c r="V3415" s="63"/>
      <c r="W3415" s="63"/>
    </row>
    <row r="3416" spans="1:23" ht="15">
      <c r="A3416" s="28" t="s">
        <v>798</v>
      </c>
      <c r="B3416" s="28" t="s">
        <v>735</v>
      </c>
      <c r="E3416" s="9" t="s">
        <v>280</v>
      </c>
      <c r="F3416" s="9" t="s">
        <v>280</v>
      </c>
      <c r="G3416" s="9" t="s">
        <v>280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70"/>
        <v>10956.099999999968</v>
      </c>
      <c r="S3416" s="63"/>
      <c r="T3416" s="63"/>
      <c r="U3416" s="396"/>
      <c r="V3416" s="63"/>
      <c r="W3416" s="63"/>
    </row>
    <row r="3417" spans="1:23" ht="15">
      <c r="A3417" s="28" t="s">
        <v>799</v>
      </c>
      <c r="B3417" s="63" t="s">
        <v>158</v>
      </c>
      <c r="E3417" s="9" t="s">
        <v>280</v>
      </c>
      <c r="F3417" s="9" t="s">
        <v>280</v>
      </c>
      <c r="G3417" s="217">
        <v>4391.2</v>
      </c>
      <c r="H3417" s="9">
        <v>3036.2999999999993</v>
      </c>
      <c r="I3417" s="9">
        <v>3354.2</v>
      </c>
      <c r="J3417" s="9" t="s">
        <v>280</v>
      </c>
      <c r="K3417" s="9" t="s">
        <v>280</v>
      </c>
      <c r="L3417" s="69"/>
      <c r="M3417" s="67">
        <f t="shared" si="70"/>
        <v>10781.699999999999</v>
      </c>
      <c r="O3417" t="s">
        <v>285</v>
      </c>
      <c r="S3417" s="278"/>
      <c r="T3417" s="63"/>
      <c r="U3417" s="397"/>
      <c r="V3417" s="63"/>
      <c r="W3417" s="63"/>
    </row>
    <row r="3418" spans="1:23" ht="15">
      <c r="A3418" s="28" t="s">
        <v>800</v>
      </c>
      <c r="B3418" s="229" t="s">
        <v>1657</v>
      </c>
      <c r="C3418" s="3"/>
      <c r="D3418" s="3"/>
      <c r="E3418" s="9" t="s">
        <v>280</v>
      </c>
      <c r="F3418" s="9" t="s">
        <v>280</v>
      </c>
      <c r="G3418" s="9" t="s">
        <v>280</v>
      </c>
      <c r="H3418" s="9" t="s">
        <v>280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70"/>
        <v>10765.39999999989</v>
      </c>
      <c r="S3418" s="63"/>
      <c r="T3418" s="63"/>
      <c r="U3418" s="396"/>
      <c r="V3418" s="63"/>
      <c r="W3418" s="63"/>
    </row>
    <row r="3419" spans="1:23" ht="15">
      <c r="A3419" s="28" t="s">
        <v>803</v>
      </c>
      <c r="B3419" s="229" t="s">
        <v>1664</v>
      </c>
      <c r="C3419" s="3"/>
      <c r="D3419" s="3"/>
      <c r="E3419" s="9" t="s">
        <v>280</v>
      </c>
      <c r="F3419" s="9" t="s">
        <v>280</v>
      </c>
      <c r="G3419" s="9" t="s">
        <v>280</v>
      </c>
      <c r="H3419" s="9" t="s">
        <v>280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70"/>
        <v>10539.550000000061</v>
      </c>
      <c r="S3419" s="63"/>
      <c r="T3419" s="63"/>
      <c r="U3419" s="397"/>
      <c r="V3419" s="63"/>
      <c r="W3419" s="63"/>
    </row>
    <row r="3420" spans="1:23" ht="15">
      <c r="A3420" s="28" t="s">
        <v>899</v>
      </c>
      <c r="B3420" s="229" t="s">
        <v>1660</v>
      </c>
      <c r="C3420" s="3"/>
      <c r="D3420" s="3"/>
      <c r="E3420" s="9" t="s">
        <v>280</v>
      </c>
      <c r="F3420" s="9" t="s">
        <v>280</v>
      </c>
      <c r="G3420" s="9" t="s">
        <v>280</v>
      </c>
      <c r="H3420" s="9" t="s">
        <v>280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70"/>
        <v>9845.7499999999091</v>
      </c>
      <c r="S3420" s="278"/>
      <c r="T3420" s="63"/>
      <c r="U3420" s="397"/>
      <c r="V3420" s="63"/>
      <c r="W3420" s="63"/>
    </row>
    <row r="3421" spans="1:23" ht="15">
      <c r="A3421" s="28" t="s">
        <v>900</v>
      </c>
      <c r="B3421" s="229" t="s">
        <v>1661</v>
      </c>
      <c r="C3421" s="3"/>
      <c r="D3421" s="3"/>
      <c r="E3421" s="9" t="s">
        <v>280</v>
      </c>
      <c r="F3421" s="9" t="s">
        <v>280</v>
      </c>
      <c r="G3421" s="9" t="s">
        <v>280</v>
      </c>
      <c r="H3421" s="9" t="s">
        <v>280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70"/>
        <v>9838.7999999999702</v>
      </c>
      <c r="S3421" s="278"/>
      <c r="T3421" s="63"/>
      <c r="U3421" s="396"/>
      <c r="V3421" s="63"/>
      <c r="W3421" s="63"/>
    </row>
    <row r="3422" spans="1:23" ht="15">
      <c r="A3422" s="28" t="s">
        <v>901</v>
      </c>
      <c r="B3422" s="229" t="s">
        <v>1649</v>
      </c>
      <c r="C3422" s="3"/>
      <c r="D3422" s="3"/>
      <c r="E3422" s="9" t="s">
        <v>280</v>
      </c>
      <c r="F3422" s="9" t="s">
        <v>280</v>
      </c>
      <c r="G3422" s="9" t="s">
        <v>280</v>
      </c>
      <c r="H3422" s="9" t="s">
        <v>280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70"/>
        <v>9605.5000000000018</v>
      </c>
      <c r="S3422" s="63"/>
      <c r="T3422" s="63"/>
      <c r="U3422" s="397"/>
      <c r="V3422" s="63"/>
      <c r="W3422" s="63"/>
    </row>
    <row r="3423" spans="1:23" ht="15">
      <c r="A3423" s="28" t="s">
        <v>902</v>
      </c>
      <c r="B3423" s="229" t="s">
        <v>1648</v>
      </c>
      <c r="C3423" s="3"/>
      <c r="D3423" s="3"/>
      <c r="E3423" s="9" t="s">
        <v>280</v>
      </c>
      <c r="F3423" s="9" t="s">
        <v>280</v>
      </c>
      <c r="G3423" s="9" t="s">
        <v>280</v>
      </c>
      <c r="H3423" s="9" t="s">
        <v>280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70"/>
        <v>9046.4000000000742</v>
      </c>
      <c r="S3423" s="278"/>
      <c r="T3423" s="63"/>
      <c r="U3423" s="397"/>
      <c r="V3423" s="63"/>
      <c r="W3423" s="63"/>
    </row>
    <row r="3424" spans="1:23" ht="15">
      <c r="A3424" s="28" t="s">
        <v>903</v>
      </c>
      <c r="B3424" s="278" t="s">
        <v>2023</v>
      </c>
      <c r="C3424" s="3"/>
      <c r="D3424" s="3"/>
      <c r="E3424" s="9" t="s">
        <v>280</v>
      </c>
      <c r="F3424" s="9" t="s">
        <v>280</v>
      </c>
      <c r="G3424" s="9" t="s">
        <v>280</v>
      </c>
      <c r="H3424" s="9" t="s">
        <v>280</v>
      </c>
      <c r="I3424" s="9" t="s">
        <v>280</v>
      </c>
      <c r="J3424" s="9">
        <v>3358.1000000000004</v>
      </c>
      <c r="K3424" s="217">
        <v>4603.8499999999767</v>
      </c>
      <c r="M3424" s="67">
        <f t="shared" ref="M3424:M3460" si="71">SUM(E3424:K3424)</f>
        <v>7961.9499999999771</v>
      </c>
      <c r="O3424" t="s">
        <v>289</v>
      </c>
      <c r="S3424" s="278"/>
      <c r="T3424" s="63"/>
      <c r="U3424" s="396"/>
      <c r="V3424" s="63"/>
      <c r="W3424" s="63"/>
    </row>
    <row r="3425" spans="1:24" ht="15">
      <c r="A3425" s="28" t="s">
        <v>904</v>
      </c>
      <c r="B3425" s="278" t="s">
        <v>2017</v>
      </c>
      <c r="C3425" s="3"/>
      <c r="D3425" s="3"/>
      <c r="E3425" s="9" t="s">
        <v>280</v>
      </c>
      <c r="F3425" s="9" t="s">
        <v>280</v>
      </c>
      <c r="G3425" s="9" t="s">
        <v>280</v>
      </c>
      <c r="H3425" s="9" t="s">
        <v>280</v>
      </c>
      <c r="I3425" s="9" t="s">
        <v>280</v>
      </c>
      <c r="J3425" s="9">
        <v>3209.2999999999938</v>
      </c>
      <c r="K3425" s="9">
        <v>4352.8999999999705</v>
      </c>
      <c r="M3425" s="67">
        <f t="shared" si="71"/>
        <v>7562.1999999999643</v>
      </c>
      <c r="S3425" s="278"/>
      <c r="T3425" s="63"/>
      <c r="U3425" s="396"/>
      <c r="V3425" s="63"/>
      <c r="W3425" s="63"/>
    </row>
    <row r="3426" spans="1:24" ht="15">
      <c r="A3426" s="28" t="s">
        <v>905</v>
      </c>
      <c r="B3426" s="278" t="s">
        <v>2026</v>
      </c>
      <c r="C3426" s="3"/>
      <c r="D3426" s="3"/>
      <c r="E3426" s="9" t="s">
        <v>280</v>
      </c>
      <c r="F3426" s="9" t="s">
        <v>280</v>
      </c>
      <c r="G3426" s="9" t="s">
        <v>280</v>
      </c>
      <c r="H3426" s="9" t="s">
        <v>280</v>
      </c>
      <c r="I3426" s="9" t="s">
        <v>280</v>
      </c>
      <c r="J3426" s="9">
        <v>3563.6000000000586</v>
      </c>
      <c r="K3426" s="9">
        <v>3990.3999999999851</v>
      </c>
      <c r="M3426" s="67">
        <f t="shared" si="71"/>
        <v>7554.0000000000437</v>
      </c>
      <c r="S3426" s="63"/>
      <c r="T3426" s="63"/>
      <c r="U3426" s="396"/>
      <c r="V3426" s="63"/>
      <c r="W3426" s="63"/>
    </row>
    <row r="3427" spans="1:24" ht="15">
      <c r="A3427" s="28" t="s">
        <v>906</v>
      </c>
      <c r="B3427" s="63" t="s">
        <v>745</v>
      </c>
      <c r="E3427" s="9" t="s">
        <v>280</v>
      </c>
      <c r="F3427" s="9" t="s">
        <v>280</v>
      </c>
      <c r="G3427" s="9" t="s">
        <v>280</v>
      </c>
      <c r="H3427" s="9">
        <v>3231.6000000000004</v>
      </c>
      <c r="I3427" s="9">
        <v>3900.8999999999969</v>
      </c>
      <c r="J3427" s="9" t="s">
        <v>280</v>
      </c>
      <c r="K3427" s="9" t="s">
        <v>280</v>
      </c>
      <c r="L3427" s="69"/>
      <c r="M3427" s="67">
        <f t="shared" si="71"/>
        <v>7132.4999999999973</v>
      </c>
      <c r="S3427" s="63"/>
      <c r="T3427" s="63"/>
      <c r="U3427" s="396"/>
      <c r="V3427" s="63"/>
      <c r="W3427" s="63"/>
    </row>
    <row r="3428" spans="1:24" ht="15">
      <c r="A3428" s="28" t="s">
        <v>907</v>
      </c>
      <c r="B3428" s="278" t="s">
        <v>2021</v>
      </c>
      <c r="C3428" s="3"/>
      <c r="D3428" s="3"/>
      <c r="E3428" s="9" t="s">
        <v>280</v>
      </c>
      <c r="F3428" s="9" t="s">
        <v>280</v>
      </c>
      <c r="G3428" s="9" t="s">
        <v>280</v>
      </c>
      <c r="H3428" s="9" t="s">
        <v>280</v>
      </c>
      <c r="I3428" s="9" t="s">
        <v>280</v>
      </c>
      <c r="J3428" s="9">
        <v>3208.8000000000357</v>
      </c>
      <c r="K3428" s="9">
        <v>3752.7999999999047</v>
      </c>
      <c r="M3428" s="67">
        <f t="shared" si="71"/>
        <v>6961.5999999999403</v>
      </c>
      <c r="S3428" s="63"/>
      <c r="T3428" s="63"/>
      <c r="U3428" s="397"/>
      <c r="V3428" s="63"/>
      <c r="W3428" s="63"/>
    </row>
    <row r="3429" spans="1:24" ht="15">
      <c r="A3429" s="28" t="s">
        <v>908</v>
      </c>
      <c r="B3429" s="278" t="s">
        <v>2024</v>
      </c>
      <c r="C3429" s="3"/>
      <c r="D3429" s="3"/>
      <c r="E3429" s="9" t="s">
        <v>280</v>
      </c>
      <c r="F3429" s="9" t="s">
        <v>280</v>
      </c>
      <c r="G3429" s="9" t="s">
        <v>280</v>
      </c>
      <c r="H3429" s="9" t="s">
        <v>280</v>
      </c>
      <c r="I3429" s="9" t="s">
        <v>280</v>
      </c>
      <c r="J3429" s="9">
        <v>3656.7000000000953</v>
      </c>
      <c r="K3429" s="9">
        <v>2995.0999999998912</v>
      </c>
      <c r="M3429" s="67">
        <f t="shared" si="71"/>
        <v>6651.7999999999865</v>
      </c>
      <c r="S3429" s="278"/>
      <c r="T3429" s="63"/>
      <c r="U3429" s="396"/>
      <c r="V3429" s="63"/>
      <c r="W3429" s="63"/>
    </row>
    <row r="3430" spans="1:24" ht="15">
      <c r="A3430" s="28" t="s">
        <v>909</v>
      </c>
      <c r="B3430" s="278" t="s">
        <v>2033</v>
      </c>
      <c r="C3430" s="3"/>
      <c r="D3430" s="3"/>
      <c r="E3430" s="9" t="s">
        <v>280</v>
      </c>
      <c r="F3430" s="9" t="s">
        <v>280</v>
      </c>
      <c r="G3430" s="9" t="s">
        <v>280</v>
      </c>
      <c r="H3430" s="9" t="s">
        <v>280</v>
      </c>
      <c r="I3430" s="9" t="s">
        <v>280</v>
      </c>
      <c r="J3430" s="9">
        <v>2618.300000000032</v>
      </c>
      <c r="K3430" s="9">
        <v>3875.8000000000429</v>
      </c>
      <c r="M3430" s="67">
        <f t="shared" si="71"/>
        <v>6494.1000000000749</v>
      </c>
      <c r="S3430" s="278"/>
      <c r="T3430" s="63"/>
      <c r="U3430" s="396"/>
      <c r="V3430" s="63"/>
      <c r="W3430" s="63"/>
    </row>
    <row r="3431" spans="1:24" ht="15">
      <c r="A3431" s="28" t="s">
        <v>910</v>
      </c>
      <c r="B3431" s="229" t="s">
        <v>1650</v>
      </c>
      <c r="C3431" s="3"/>
      <c r="D3431" s="3"/>
      <c r="E3431" s="9" t="s">
        <v>280</v>
      </c>
      <c r="F3431" s="9" t="s">
        <v>280</v>
      </c>
      <c r="G3431" s="9" t="s">
        <v>280</v>
      </c>
      <c r="H3431" s="9" t="s">
        <v>280</v>
      </c>
      <c r="I3431" s="9">
        <v>3666.3999999999996</v>
      </c>
      <c r="J3431" s="9">
        <v>2711.8999999999014</v>
      </c>
      <c r="K3431" s="9" t="s">
        <v>280</v>
      </c>
      <c r="M3431" s="67">
        <f t="shared" si="71"/>
        <v>6378.299999999901</v>
      </c>
      <c r="S3431" s="28"/>
      <c r="T3431" s="63"/>
      <c r="U3431" s="396"/>
      <c r="V3431" s="63"/>
      <c r="W3431" s="63"/>
    </row>
    <row r="3432" spans="1:24" ht="15">
      <c r="A3432" s="28" t="s">
        <v>911</v>
      </c>
      <c r="B3432" s="63" t="s">
        <v>770</v>
      </c>
      <c r="E3432" s="9" t="s">
        <v>280</v>
      </c>
      <c r="F3432" s="9" t="s">
        <v>280</v>
      </c>
      <c r="G3432" s="9" t="s">
        <v>280</v>
      </c>
      <c r="H3432" s="9">
        <v>2866.7500000000036</v>
      </c>
      <c r="I3432" s="9">
        <v>3367.25</v>
      </c>
      <c r="J3432" s="9" t="s">
        <v>280</v>
      </c>
      <c r="K3432" s="9" t="s">
        <v>280</v>
      </c>
      <c r="L3432" s="69"/>
      <c r="M3432" s="67">
        <f t="shared" si="71"/>
        <v>6234.0000000000036</v>
      </c>
      <c r="S3432" s="236"/>
      <c r="T3432" s="63"/>
      <c r="U3432" s="396"/>
      <c r="V3432" s="63"/>
      <c r="W3432" s="63"/>
    </row>
    <row r="3433" spans="1:24" ht="15">
      <c r="A3433" s="28" t="s">
        <v>912</v>
      </c>
      <c r="B3433" s="278" t="s">
        <v>2022</v>
      </c>
      <c r="C3433" s="3"/>
      <c r="D3433" s="3"/>
      <c r="E3433" s="9" t="s">
        <v>280</v>
      </c>
      <c r="F3433" s="9" t="s">
        <v>280</v>
      </c>
      <c r="G3433" s="9" t="s">
        <v>280</v>
      </c>
      <c r="H3433" s="9" t="s">
        <v>280</v>
      </c>
      <c r="I3433" s="9" t="s">
        <v>280</v>
      </c>
      <c r="J3433" s="9">
        <v>3296.0000000000746</v>
      </c>
      <c r="K3433" s="9">
        <v>2904.2999999999683</v>
      </c>
      <c r="M3433" s="67">
        <f t="shared" si="71"/>
        <v>6200.3000000000429</v>
      </c>
      <c r="S3433" s="278"/>
      <c r="T3433" s="63"/>
      <c r="U3433" s="396"/>
      <c r="V3433" s="63"/>
      <c r="W3433" s="63"/>
    </row>
    <row r="3434" spans="1:24" ht="15">
      <c r="A3434" s="28" t="s">
        <v>913</v>
      </c>
      <c r="B3434" s="63" t="s">
        <v>178</v>
      </c>
      <c r="E3434" s="9">
        <v>3402.3</v>
      </c>
      <c r="F3434" s="9">
        <v>2716.45</v>
      </c>
      <c r="G3434" s="9" t="s">
        <v>280</v>
      </c>
      <c r="H3434" s="9" t="s">
        <v>280</v>
      </c>
      <c r="I3434" s="9" t="s">
        <v>280</v>
      </c>
      <c r="J3434" s="9" t="s">
        <v>280</v>
      </c>
      <c r="K3434" s="9" t="s">
        <v>280</v>
      </c>
      <c r="L3434" s="69"/>
      <c r="M3434" s="67">
        <f t="shared" si="71"/>
        <v>6118.75</v>
      </c>
      <c r="S3434" s="278"/>
      <c r="T3434" s="63"/>
      <c r="U3434" s="396"/>
      <c r="V3434" s="63"/>
      <c r="W3434" s="63"/>
    </row>
    <row r="3435" spans="1:24" ht="15">
      <c r="A3435" s="28" t="s">
        <v>914</v>
      </c>
      <c r="B3435" s="278" t="s">
        <v>2025</v>
      </c>
      <c r="C3435" s="3"/>
      <c r="D3435" s="3"/>
      <c r="E3435" s="9" t="s">
        <v>280</v>
      </c>
      <c r="F3435" s="9" t="s">
        <v>280</v>
      </c>
      <c r="G3435" s="9" t="s">
        <v>280</v>
      </c>
      <c r="H3435" s="9" t="s">
        <v>280</v>
      </c>
      <c r="I3435" s="9" t="s">
        <v>280</v>
      </c>
      <c r="J3435" s="9">
        <v>3514.1999999998643</v>
      </c>
      <c r="K3435" s="9">
        <v>1715.49999999998</v>
      </c>
      <c r="M3435" s="67">
        <f t="shared" si="71"/>
        <v>5229.6999999998443</v>
      </c>
      <c r="S3435" s="28"/>
      <c r="T3435" s="63"/>
      <c r="U3435" s="396"/>
      <c r="V3435" s="63"/>
      <c r="W3435" s="63"/>
    </row>
    <row r="3436" spans="1:24" ht="15">
      <c r="A3436" s="28" t="s">
        <v>915</v>
      </c>
      <c r="B3436" s="278" t="s">
        <v>2043</v>
      </c>
      <c r="E3436" s="9" t="s">
        <v>280</v>
      </c>
      <c r="F3436" s="9" t="s">
        <v>280</v>
      </c>
      <c r="G3436" s="9" t="s">
        <v>280</v>
      </c>
      <c r="H3436" s="9" t="s">
        <v>280</v>
      </c>
      <c r="I3436" s="9" t="s">
        <v>280</v>
      </c>
      <c r="J3436" s="9" t="s">
        <v>280</v>
      </c>
      <c r="K3436" s="9">
        <v>4384.2499999999764</v>
      </c>
      <c r="L3436" s="69"/>
      <c r="M3436" s="67">
        <f t="shared" si="71"/>
        <v>4384.2499999999764</v>
      </c>
      <c r="S3436" s="236"/>
      <c r="T3436" s="63"/>
      <c r="U3436" s="396"/>
      <c r="V3436" s="63"/>
      <c r="W3436" s="63"/>
    </row>
    <row r="3437" spans="1:24" ht="15">
      <c r="A3437" s="28" t="s">
        <v>916</v>
      </c>
      <c r="B3437" s="225" t="s">
        <v>1646</v>
      </c>
      <c r="C3437" s="3"/>
      <c r="D3437" s="3"/>
      <c r="E3437" s="9" t="s">
        <v>280</v>
      </c>
      <c r="F3437" s="9" t="s">
        <v>280</v>
      </c>
      <c r="G3437" s="9" t="s">
        <v>280</v>
      </c>
      <c r="H3437" s="9" t="s">
        <v>280</v>
      </c>
      <c r="I3437" s="9">
        <v>4226.1000000000022</v>
      </c>
      <c r="J3437" s="9" t="s">
        <v>280</v>
      </c>
      <c r="K3437" s="9" t="s">
        <v>280</v>
      </c>
      <c r="L3437" s="69"/>
      <c r="M3437" s="67">
        <f t="shared" si="71"/>
        <v>4226.1000000000022</v>
      </c>
      <c r="S3437" s="63"/>
      <c r="T3437" s="63"/>
      <c r="U3437" s="396"/>
      <c r="V3437" s="63"/>
      <c r="W3437" s="63"/>
    </row>
    <row r="3438" spans="1:24" ht="15">
      <c r="A3438" s="28" t="s">
        <v>917</v>
      </c>
      <c r="B3438" s="278" t="s">
        <v>4565</v>
      </c>
      <c r="E3438" s="9" t="s">
        <v>280</v>
      </c>
      <c r="F3438" s="9" t="s">
        <v>280</v>
      </c>
      <c r="G3438" s="9" t="s">
        <v>280</v>
      </c>
      <c r="H3438" s="9" t="s">
        <v>280</v>
      </c>
      <c r="I3438" s="9" t="s">
        <v>280</v>
      </c>
      <c r="J3438" s="9" t="s">
        <v>280</v>
      </c>
      <c r="K3438" s="9">
        <v>4109.350000000044</v>
      </c>
      <c r="L3438" s="69"/>
      <c r="M3438" s="67">
        <f t="shared" si="71"/>
        <v>4109.350000000044</v>
      </c>
      <c r="S3438" s="63"/>
      <c r="T3438" s="63"/>
      <c r="U3438" s="396"/>
      <c r="V3438" s="63"/>
      <c r="W3438" s="63"/>
    </row>
    <row r="3439" spans="1:24" ht="15">
      <c r="A3439" s="28" t="s">
        <v>918</v>
      </c>
      <c r="B3439" s="229" t="s">
        <v>1655</v>
      </c>
      <c r="C3439" s="3"/>
      <c r="D3439" s="3"/>
      <c r="E3439" s="9" t="s">
        <v>280</v>
      </c>
      <c r="F3439" s="9" t="s">
        <v>280</v>
      </c>
      <c r="G3439" s="9" t="s">
        <v>280</v>
      </c>
      <c r="H3439" s="9" t="s">
        <v>280</v>
      </c>
      <c r="I3439" s="9">
        <v>3940.0999999999985</v>
      </c>
      <c r="J3439" s="9" t="s">
        <v>280</v>
      </c>
      <c r="K3439" s="9" t="s">
        <v>280</v>
      </c>
      <c r="L3439" s="69"/>
      <c r="M3439" s="67">
        <f t="shared" si="71"/>
        <v>3940.0999999999985</v>
      </c>
      <c r="S3439" s="278"/>
      <c r="T3439" s="63"/>
      <c r="U3439" s="396"/>
      <c r="V3439" s="63"/>
      <c r="W3439" s="63"/>
    </row>
    <row r="3440" spans="1:24" ht="15">
      <c r="A3440" s="28" t="s">
        <v>919</v>
      </c>
      <c r="B3440" s="278" t="s">
        <v>2172</v>
      </c>
      <c r="E3440" s="9" t="s">
        <v>280</v>
      </c>
      <c r="F3440" s="9" t="s">
        <v>280</v>
      </c>
      <c r="G3440" s="9" t="s">
        <v>280</v>
      </c>
      <c r="H3440" s="9" t="s">
        <v>280</v>
      </c>
      <c r="I3440" s="9" t="s">
        <v>280</v>
      </c>
      <c r="J3440" s="9" t="s">
        <v>280</v>
      </c>
      <c r="K3440" s="9">
        <v>3893.1000000000804</v>
      </c>
      <c r="L3440" s="69"/>
      <c r="M3440" s="67">
        <f t="shared" si="71"/>
        <v>3893.1000000000804</v>
      </c>
      <c r="X3440" s="67"/>
    </row>
    <row r="3441" spans="1:13" ht="15">
      <c r="A3441" s="28" t="s">
        <v>920</v>
      </c>
      <c r="B3441" s="278" t="s">
        <v>2042</v>
      </c>
      <c r="E3441" s="9" t="s">
        <v>280</v>
      </c>
      <c r="F3441" s="9" t="s">
        <v>280</v>
      </c>
      <c r="G3441" s="9" t="s">
        <v>280</v>
      </c>
      <c r="H3441" s="9" t="s">
        <v>280</v>
      </c>
      <c r="I3441" s="9" t="s">
        <v>280</v>
      </c>
      <c r="J3441" s="9" t="s">
        <v>280</v>
      </c>
      <c r="K3441" s="9">
        <v>3739.400000000016</v>
      </c>
      <c r="L3441" s="69"/>
      <c r="M3441" s="67">
        <f t="shared" si="71"/>
        <v>3739.400000000016</v>
      </c>
    </row>
    <row r="3442" spans="1:13" ht="15">
      <c r="A3442" s="28" t="s">
        <v>921</v>
      </c>
      <c r="B3442" s="278" t="s">
        <v>2018</v>
      </c>
      <c r="C3442" s="3"/>
      <c r="D3442" s="3"/>
      <c r="E3442" s="9" t="s">
        <v>280</v>
      </c>
      <c r="F3442" s="9" t="s">
        <v>280</v>
      </c>
      <c r="G3442" s="9" t="s">
        <v>280</v>
      </c>
      <c r="H3442" s="9" t="s">
        <v>280</v>
      </c>
      <c r="I3442" s="9" t="s">
        <v>280</v>
      </c>
      <c r="J3442" s="9">
        <v>2290.4000000000124</v>
      </c>
      <c r="K3442" s="9">
        <v>1439.8999999999869</v>
      </c>
      <c r="M3442" s="67">
        <f t="shared" si="71"/>
        <v>3730.2999999999993</v>
      </c>
    </row>
    <row r="3443" spans="1:13" ht="15">
      <c r="A3443" s="28" t="s">
        <v>922</v>
      </c>
      <c r="B3443" s="229" t="s">
        <v>1653</v>
      </c>
      <c r="C3443" s="3"/>
      <c r="D3443" s="3"/>
      <c r="E3443" s="9" t="s">
        <v>280</v>
      </c>
      <c r="F3443" s="9" t="s">
        <v>280</v>
      </c>
      <c r="G3443" s="9" t="s">
        <v>280</v>
      </c>
      <c r="H3443" s="9" t="s">
        <v>280</v>
      </c>
      <c r="I3443" s="9">
        <v>3695.1000000000022</v>
      </c>
      <c r="J3443" s="9" t="s">
        <v>280</v>
      </c>
      <c r="K3443" s="9" t="s">
        <v>280</v>
      </c>
      <c r="L3443" s="69"/>
      <c r="M3443" s="67">
        <f t="shared" si="71"/>
        <v>3695.1000000000022</v>
      </c>
    </row>
    <row r="3444" spans="1:13" ht="15">
      <c r="A3444" s="28" t="s">
        <v>923</v>
      </c>
      <c r="B3444" s="278" t="s">
        <v>2040</v>
      </c>
      <c r="E3444" s="9" t="s">
        <v>280</v>
      </c>
      <c r="F3444" s="9" t="s">
        <v>280</v>
      </c>
      <c r="G3444" s="9" t="s">
        <v>280</v>
      </c>
      <c r="H3444" s="9" t="s">
        <v>280</v>
      </c>
      <c r="I3444" s="9" t="s">
        <v>280</v>
      </c>
      <c r="J3444" s="9" t="s">
        <v>280</v>
      </c>
      <c r="K3444" s="9">
        <v>3644.5000000000418</v>
      </c>
      <c r="L3444" s="69"/>
      <c r="M3444" s="67">
        <f t="shared" si="71"/>
        <v>3644.5000000000418</v>
      </c>
    </row>
    <row r="3445" spans="1:13" ht="15">
      <c r="A3445" s="28" t="s">
        <v>924</v>
      </c>
      <c r="B3445" s="229" t="s">
        <v>1656</v>
      </c>
      <c r="C3445" s="3"/>
      <c r="D3445" s="3"/>
      <c r="E3445" s="9" t="s">
        <v>280</v>
      </c>
      <c r="F3445" s="9" t="s">
        <v>280</v>
      </c>
      <c r="G3445" s="9" t="s">
        <v>280</v>
      </c>
      <c r="H3445" s="9" t="s">
        <v>280</v>
      </c>
      <c r="I3445" s="9">
        <v>3525.3500000000022</v>
      </c>
      <c r="J3445" s="9" t="s">
        <v>280</v>
      </c>
      <c r="K3445" s="9" t="s">
        <v>280</v>
      </c>
      <c r="L3445" s="69"/>
      <c r="M3445" s="67">
        <f t="shared" si="71"/>
        <v>3525.3500000000022</v>
      </c>
    </row>
    <row r="3446" spans="1:13" ht="15">
      <c r="A3446" s="28" t="s">
        <v>925</v>
      </c>
      <c r="B3446" s="278" t="s">
        <v>2038</v>
      </c>
      <c r="E3446" s="9" t="s">
        <v>280</v>
      </c>
      <c r="F3446" s="9" t="s">
        <v>280</v>
      </c>
      <c r="G3446" s="9" t="s">
        <v>280</v>
      </c>
      <c r="H3446" s="9" t="s">
        <v>280</v>
      </c>
      <c r="I3446" s="9" t="s">
        <v>280</v>
      </c>
      <c r="J3446" s="9" t="s">
        <v>280</v>
      </c>
      <c r="K3446" s="9">
        <v>3417.6999999999989</v>
      </c>
      <c r="L3446" s="69"/>
      <c r="M3446" s="67">
        <f t="shared" si="71"/>
        <v>3417.6999999999989</v>
      </c>
    </row>
    <row r="3447" spans="1:13" ht="15">
      <c r="A3447" s="28" t="s">
        <v>926</v>
      </c>
      <c r="B3447" s="278" t="s">
        <v>2045</v>
      </c>
      <c r="E3447" s="9" t="s">
        <v>280</v>
      </c>
      <c r="F3447" s="9" t="s">
        <v>280</v>
      </c>
      <c r="G3447" s="9" t="s">
        <v>280</v>
      </c>
      <c r="H3447" s="9" t="s">
        <v>280</v>
      </c>
      <c r="I3447" s="9" t="s">
        <v>280</v>
      </c>
      <c r="J3447" s="9" t="s">
        <v>280</v>
      </c>
      <c r="K3447" s="9">
        <v>3044.6999999999643</v>
      </c>
      <c r="L3447" s="69"/>
      <c r="M3447" s="67">
        <f t="shared" si="71"/>
        <v>3044.6999999999643</v>
      </c>
    </row>
    <row r="3448" spans="1:13" ht="15">
      <c r="A3448" s="28" t="s">
        <v>927</v>
      </c>
      <c r="B3448" s="63" t="s">
        <v>164</v>
      </c>
      <c r="E3448" s="9" t="s">
        <v>280</v>
      </c>
      <c r="F3448" s="9" t="s">
        <v>280</v>
      </c>
      <c r="G3448" s="9">
        <v>2971</v>
      </c>
      <c r="H3448" s="9" t="s">
        <v>280</v>
      </c>
      <c r="I3448" s="9" t="s">
        <v>280</v>
      </c>
      <c r="J3448" s="9" t="s">
        <v>280</v>
      </c>
      <c r="K3448" s="9" t="s">
        <v>280</v>
      </c>
      <c r="L3448" s="69"/>
      <c r="M3448" s="67">
        <f t="shared" si="71"/>
        <v>2971</v>
      </c>
    </row>
    <row r="3449" spans="1:13" ht="15">
      <c r="A3449" s="28" t="s">
        <v>928</v>
      </c>
      <c r="B3449" s="229" t="s">
        <v>1681</v>
      </c>
      <c r="C3449" s="3"/>
      <c r="D3449" s="3"/>
      <c r="E3449" s="9" t="s">
        <v>280</v>
      </c>
      <c r="F3449" s="9" t="s">
        <v>280</v>
      </c>
      <c r="G3449" s="9" t="s">
        <v>280</v>
      </c>
      <c r="H3449" s="9" t="s">
        <v>280</v>
      </c>
      <c r="I3449" s="9">
        <v>2970.8000000000011</v>
      </c>
      <c r="J3449" s="9" t="s">
        <v>280</v>
      </c>
      <c r="K3449" s="9" t="s">
        <v>280</v>
      </c>
      <c r="L3449" s="69"/>
      <c r="M3449" s="67">
        <f t="shared" si="71"/>
        <v>2970.8000000000011</v>
      </c>
    </row>
    <row r="3450" spans="1:13" ht="15">
      <c r="A3450" s="28" t="s">
        <v>929</v>
      </c>
      <c r="B3450" s="278" t="s">
        <v>2044</v>
      </c>
      <c r="E3450" s="9" t="s">
        <v>280</v>
      </c>
      <c r="F3450" s="9" t="s">
        <v>280</v>
      </c>
      <c r="G3450" s="9" t="s">
        <v>280</v>
      </c>
      <c r="H3450" s="9" t="s">
        <v>280</v>
      </c>
      <c r="I3450" s="9" t="s">
        <v>280</v>
      </c>
      <c r="J3450" s="9" t="s">
        <v>280</v>
      </c>
      <c r="K3450" s="9">
        <v>2961.6499999999996</v>
      </c>
      <c r="L3450" s="69"/>
      <c r="M3450" s="67">
        <f t="shared" si="71"/>
        <v>2961.6499999999996</v>
      </c>
    </row>
    <row r="3451" spans="1:13" ht="15">
      <c r="A3451" s="28" t="s">
        <v>930</v>
      </c>
      <c r="B3451" s="229" t="s">
        <v>1663</v>
      </c>
      <c r="C3451" s="3"/>
      <c r="D3451" s="3"/>
      <c r="E3451" s="9" t="s">
        <v>280</v>
      </c>
      <c r="F3451" s="9" t="s">
        <v>280</v>
      </c>
      <c r="G3451" s="9" t="s">
        <v>280</v>
      </c>
      <c r="H3451" s="9" t="s">
        <v>280</v>
      </c>
      <c r="I3451" s="9">
        <v>2958</v>
      </c>
      <c r="J3451" s="9" t="s">
        <v>280</v>
      </c>
      <c r="K3451" s="9" t="s">
        <v>280</v>
      </c>
      <c r="M3451" s="67">
        <f t="shared" si="71"/>
        <v>2958</v>
      </c>
    </row>
    <row r="3452" spans="1:13" ht="15">
      <c r="A3452" s="28" t="s">
        <v>931</v>
      </c>
      <c r="B3452" s="278" t="s">
        <v>2065</v>
      </c>
      <c r="E3452" s="9" t="s">
        <v>280</v>
      </c>
      <c r="F3452" s="9" t="s">
        <v>280</v>
      </c>
      <c r="G3452" s="9" t="s">
        <v>280</v>
      </c>
      <c r="H3452" s="9" t="s">
        <v>280</v>
      </c>
      <c r="I3452" s="9" t="s">
        <v>280</v>
      </c>
      <c r="J3452" s="9" t="s">
        <v>280</v>
      </c>
      <c r="K3452" s="9">
        <v>2856.4999999999836</v>
      </c>
      <c r="L3452" s="69"/>
      <c r="M3452" s="67">
        <f t="shared" si="71"/>
        <v>2856.4999999999836</v>
      </c>
    </row>
    <row r="3453" spans="1:13" ht="15">
      <c r="A3453" s="28" t="s">
        <v>932</v>
      </c>
      <c r="B3453" s="63" t="s">
        <v>179</v>
      </c>
      <c r="E3453" s="9">
        <v>2735.75</v>
      </c>
      <c r="F3453" s="9" t="s">
        <v>280</v>
      </c>
      <c r="G3453" s="9" t="s">
        <v>280</v>
      </c>
      <c r="H3453" s="9" t="s">
        <v>280</v>
      </c>
      <c r="I3453" s="9" t="s">
        <v>280</v>
      </c>
      <c r="J3453" s="9" t="s">
        <v>280</v>
      </c>
      <c r="K3453" s="9" t="s">
        <v>280</v>
      </c>
      <c r="L3453" s="69"/>
      <c r="M3453" s="67">
        <f t="shared" si="71"/>
        <v>2735.75</v>
      </c>
    </row>
    <row r="3454" spans="1:13" ht="15">
      <c r="A3454" s="28" t="s">
        <v>933</v>
      </c>
      <c r="B3454" s="63" t="s">
        <v>785</v>
      </c>
      <c r="E3454" s="9" t="s">
        <v>280</v>
      </c>
      <c r="F3454" s="9" t="s">
        <v>280</v>
      </c>
      <c r="G3454" s="9" t="s">
        <v>280</v>
      </c>
      <c r="H3454" s="9">
        <v>2604.0499999999993</v>
      </c>
      <c r="I3454" s="9" t="s">
        <v>280</v>
      </c>
      <c r="J3454" s="9" t="s">
        <v>280</v>
      </c>
      <c r="K3454" s="9" t="s">
        <v>280</v>
      </c>
      <c r="L3454" s="69"/>
      <c r="M3454" s="67">
        <f t="shared" si="71"/>
        <v>2604.0499999999993</v>
      </c>
    </row>
    <row r="3455" spans="1:13" ht="15">
      <c r="A3455" s="28" t="s">
        <v>934</v>
      </c>
      <c r="B3455" s="278" t="s">
        <v>2019</v>
      </c>
      <c r="C3455" s="3"/>
      <c r="D3455" s="3"/>
      <c r="E3455" s="9" t="s">
        <v>280</v>
      </c>
      <c r="F3455" s="9" t="s">
        <v>280</v>
      </c>
      <c r="G3455" s="9" t="s">
        <v>280</v>
      </c>
      <c r="H3455" s="9" t="s">
        <v>280</v>
      </c>
      <c r="I3455" s="9" t="s">
        <v>280</v>
      </c>
      <c r="J3455" s="9">
        <v>2458.3999999998978</v>
      </c>
      <c r="K3455" s="9" t="s">
        <v>280</v>
      </c>
      <c r="M3455" s="67">
        <f t="shared" si="71"/>
        <v>2458.3999999998978</v>
      </c>
    </row>
    <row r="3456" spans="1:13" ht="15">
      <c r="A3456" s="28" t="s">
        <v>935</v>
      </c>
      <c r="B3456" s="278" t="s">
        <v>2041</v>
      </c>
      <c r="E3456" s="9" t="s">
        <v>280</v>
      </c>
      <c r="F3456" s="9" t="s">
        <v>280</v>
      </c>
      <c r="G3456" s="9" t="s">
        <v>280</v>
      </c>
      <c r="H3456" s="9" t="s">
        <v>280</v>
      </c>
      <c r="I3456" s="9" t="s">
        <v>280</v>
      </c>
      <c r="J3456" s="9" t="s">
        <v>280</v>
      </c>
      <c r="K3456" s="9">
        <v>2373.4000000000597</v>
      </c>
      <c r="L3456" s="69"/>
      <c r="M3456" s="67">
        <f t="shared" si="71"/>
        <v>2373.4000000000597</v>
      </c>
    </row>
    <row r="3457" spans="1:13" ht="15">
      <c r="A3457" s="28" t="s">
        <v>936</v>
      </c>
      <c r="B3457" s="278" t="s">
        <v>2068</v>
      </c>
      <c r="E3457" s="9" t="s">
        <v>280</v>
      </c>
      <c r="F3457" s="9" t="s">
        <v>280</v>
      </c>
      <c r="G3457" s="9" t="s">
        <v>280</v>
      </c>
      <c r="H3457" s="9" t="s">
        <v>280</v>
      </c>
      <c r="I3457" s="9" t="s">
        <v>280</v>
      </c>
      <c r="J3457" s="9" t="s">
        <v>280</v>
      </c>
      <c r="K3457" s="9">
        <v>2291.9000000000815</v>
      </c>
      <c r="L3457" s="69"/>
      <c r="M3457" s="67">
        <f t="shared" si="71"/>
        <v>2291.9000000000815</v>
      </c>
    </row>
    <row r="3458" spans="1:13" ht="15">
      <c r="A3458" s="28" t="s">
        <v>937</v>
      </c>
      <c r="B3458" s="63" t="s">
        <v>775</v>
      </c>
      <c r="E3458" s="9" t="s">
        <v>280</v>
      </c>
      <c r="F3458" s="9" t="s">
        <v>280</v>
      </c>
      <c r="G3458" s="9" t="s">
        <v>280</v>
      </c>
      <c r="H3458" s="9">
        <v>2154.899999999996</v>
      </c>
      <c r="I3458" s="9" t="s">
        <v>280</v>
      </c>
      <c r="J3458" s="9" t="s">
        <v>280</v>
      </c>
      <c r="K3458" s="9" t="s">
        <v>280</v>
      </c>
      <c r="L3458" s="69"/>
      <c r="M3458" s="67">
        <f t="shared" si="71"/>
        <v>2154.899999999996</v>
      </c>
    </row>
    <row r="3459" spans="1:13" ht="15">
      <c r="A3459" s="28" t="s">
        <v>938</v>
      </c>
      <c r="B3459" s="278" t="s">
        <v>2039</v>
      </c>
      <c r="E3459" s="9" t="s">
        <v>280</v>
      </c>
      <c r="F3459" s="9" t="s">
        <v>280</v>
      </c>
      <c r="G3459" s="9" t="s">
        <v>280</v>
      </c>
      <c r="H3459" s="9" t="s">
        <v>280</v>
      </c>
      <c r="I3459" s="9" t="s">
        <v>280</v>
      </c>
      <c r="J3459" s="9" t="s">
        <v>280</v>
      </c>
      <c r="K3459" s="9">
        <v>1607.9000000000251</v>
      </c>
      <c r="L3459" s="69"/>
      <c r="M3459" s="67">
        <f t="shared" si="71"/>
        <v>1607.9000000000251</v>
      </c>
    </row>
    <row r="3460" spans="1:13" ht="15">
      <c r="A3460" s="28" t="s">
        <v>2517</v>
      </c>
      <c r="B3460" s="278" t="s">
        <v>2067</v>
      </c>
      <c r="E3460" s="9" t="s">
        <v>280</v>
      </c>
      <c r="F3460" s="9" t="s">
        <v>280</v>
      </c>
      <c r="G3460" s="9" t="s">
        <v>280</v>
      </c>
      <c r="H3460" s="9" t="s">
        <v>280</v>
      </c>
      <c r="I3460" s="9" t="s">
        <v>280</v>
      </c>
      <c r="J3460" s="9" t="s">
        <v>280</v>
      </c>
      <c r="K3460" s="9">
        <v>1494.6000000000931</v>
      </c>
      <c r="L3460" s="69"/>
      <c r="M3460" s="67">
        <f t="shared" si="71"/>
        <v>1494.6000000000931</v>
      </c>
    </row>
    <row r="3461" spans="1:13" ht="15">
      <c r="A3461" s="28" t="s">
        <v>3346</v>
      </c>
      <c r="B3461" s="63" t="s">
        <v>3408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3347</v>
      </c>
      <c r="B3462" s="63" t="s">
        <v>3402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3348</v>
      </c>
      <c r="B3463" s="63" t="s">
        <v>3401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3349</v>
      </c>
      <c r="B3464" s="63" t="s">
        <v>3417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3350</v>
      </c>
      <c r="B3465" s="63" t="s">
        <v>3416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3351</v>
      </c>
      <c r="B3466" s="63" t="s">
        <v>3404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3352</v>
      </c>
      <c r="B3467" s="63" t="s">
        <v>3398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3353</v>
      </c>
      <c r="B3468" s="63" t="s">
        <v>3429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3354</v>
      </c>
      <c r="B3469" s="278" t="s">
        <v>3397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3355</v>
      </c>
      <c r="B3470" s="63" t="s">
        <v>3413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3356</v>
      </c>
      <c r="B3471" s="63" t="s">
        <v>3410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3357</v>
      </c>
      <c r="B3472" s="63" t="s">
        <v>3425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3358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3359</v>
      </c>
      <c r="B3474" s="63" t="s">
        <v>3426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3360</v>
      </c>
      <c r="B3475" s="63" t="s">
        <v>3405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3361</v>
      </c>
      <c r="B3476" s="63" t="s">
        <v>3399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3362</v>
      </c>
      <c r="B3477" s="63" t="s">
        <v>3406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3363</v>
      </c>
      <c r="B3478" s="63" t="s">
        <v>3403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3364</v>
      </c>
      <c r="B3479" s="63" t="s">
        <v>3414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3365</v>
      </c>
      <c r="B3480" s="63" t="s">
        <v>3409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3366</v>
      </c>
      <c r="B3481" s="278" t="s">
        <v>3396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3367</v>
      </c>
      <c r="B3482" s="63" t="s">
        <v>3411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3368</v>
      </c>
      <c r="B3483" s="63" t="s">
        <v>3430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3369</v>
      </c>
      <c r="B3484" s="63" t="s">
        <v>3400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4163</v>
      </c>
      <c r="B3485" s="63" t="s">
        <v>3407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4164</v>
      </c>
      <c r="B3486" s="63" t="s">
        <v>3428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4165</v>
      </c>
      <c r="B3487" s="63" t="s">
        <v>3412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205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72">SUM(E3494:K3494)</f>
        <v>964.60000000000628</v>
      </c>
      <c r="O3494" t="s">
        <v>373</v>
      </c>
      <c r="R3494" t="s">
        <v>1819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72"/>
        <v>856.79999999999632</v>
      </c>
      <c r="O3495" t="s">
        <v>357</v>
      </c>
      <c r="R3495" t="s">
        <v>1819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72"/>
        <v>739.29999999999495</v>
      </c>
      <c r="O3496" t="s">
        <v>375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280</v>
      </c>
      <c r="F3497" s="9" t="s">
        <v>280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72"/>
        <v>672.90000000000362</v>
      </c>
      <c r="O3497" t="s">
        <v>341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72"/>
        <v>563.29999999999563</v>
      </c>
      <c r="O3498" t="s">
        <v>371</v>
      </c>
      <c r="R3498" t="s">
        <v>1819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281</v>
      </c>
      <c r="F3499" s="9">
        <v>110.4</v>
      </c>
      <c r="G3499" s="214">
        <v>425.5</v>
      </c>
      <c r="H3499" s="9" t="s">
        <v>280</v>
      </c>
      <c r="I3499" s="9">
        <v>0</v>
      </c>
      <c r="J3499" s="9" t="s">
        <v>183</v>
      </c>
      <c r="K3499" s="9" t="s">
        <v>183</v>
      </c>
      <c r="L3499" s="69"/>
      <c r="M3499" s="67">
        <f t="shared" si="72"/>
        <v>535.9</v>
      </c>
      <c r="O3499" t="s">
        <v>283</v>
      </c>
      <c r="R3499" t="s">
        <v>1819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72"/>
        <v>517.80000000000359</v>
      </c>
      <c r="O3500" t="s">
        <v>338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72"/>
        <v>511</v>
      </c>
      <c r="O3501" t="s">
        <v>321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280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72"/>
        <v>506.40000000000362</v>
      </c>
      <c r="O3502" t="s">
        <v>285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72"/>
        <v>500.79999999999274</v>
      </c>
      <c r="O3503" t="s">
        <v>291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281</v>
      </c>
      <c r="I3504" s="9">
        <v>0</v>
      </c>
      <c r="J3504" s="9" t="s">
        <v>183</v>
      </c>
      <c r="K3504" s="9" t="s">
        <v>183</v>
      </c>
      <c r="L3504" s="69"/>
      <c r="M3504" s="67">
        <f t="shared" si="72"/>
        <v>497.9</v>
      </c>
      <c r="O3504" t="s">
        <v>344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280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72"/>
        <v>488.19999999999857</v>
      </c>
      <c r="O3505" t="s">
        <v>333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72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72"/>
        <v>444.1000000000073</v>
      </c>
      <c r="O3507" t="s">
        <v>318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280</v>
      </c>
      <c r="F3508" s="9" t="s">
        <v>280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72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791</v>
      </c>
      <c r="E3509" s="9" t="s">
        <v>280</v>
      </c>
      <c r="F3509" s="9" t="s">
        <v>280</v>
      </c>
      <c r="G3509" s="9" t="s">
        <v>280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72"/>
        <v>417.99999999999636</v>
      </c>
      <c r="O3509" t="s">
        <v>302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280</v>
      </c>
      <c r="F3510" s="9" t="s">
        <v>280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72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739</v>
      </c>
      <c r="E3511" s="9" t="s">
        <v>280</v>
      </c>
      <c r="F3511" s="9" t="s">
        <v>280</v>
      </c>
      <c r="G3511" s="9" t="s">
        <v>280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72"/>
        <v>397</v>
      </c>
      <c r="O3511" t="s">
        <v>285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72"/>
        <v>388.79999999999927</v>
      </c>
      <c r="O3512" t="s">
        <v>290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281</v>
      </c>
      <c r="I3513" s="9">
        <v>0</v>
      </c>
      <c r="J3513" s="9" t="s">
        <v>183</v>
      </c>
      <c r="K3513" s="9" t="s">
        <v>183</v>
      </c>
      <c r="L3513" s="69"/>
      <c r="M3513" s="67">
        <f t="shared" si="72"/>
        <v>385.79999999999995</v>
      </c>
      <c r="O3513" t="s">
        <v>285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745</v>
      </c>
      <c r="E3514" s="9" t="s">
        <v>280</v>
      </c>
      <c r="F3514" s="9" t="s">
        <v>280</v>
      </c>
      <c r="G3514" s="9" t="s">
        <v>280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72"/>
        <v>383.49999999999636</v>
      </c>
      <c r="O3514" t="s">
        <v>286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281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72"/>
        <v>372.6</v>
      </c>
      <c r="O3515" t="s">
        <v>289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775</v>
      </c>
      <c r="E3516" s="9" t="s">
        <v>280</v>
      </c>
      <c r="F3516" s="9" t="s">
        <v>280</v>
      </c>
      <c r="G3516" s="9" t="s">
        <v>280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72"/>
        <v>356.99999999999454</v>
      </c>
      <c r="O3516" t="s">
        <v>299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280</v>
      </c>
      <c r="F3517" s="212">
        <v>314</v>
      </c>
      <c r="G3517" s="9">
        <v>40.5</v>
      </c>
      <c r="H3517" s="64" t="s">
        <v>281</v>
      </c>
      <c r="I3517" s="9">
        <v>0</v>
      </c>
      <c r="J3517" s="9" t="s">
        <v>183</v>
      </c>
      <c r="K3517" s="9" t="s">
        <v>183</v>
      </c>
      <c r="L3517" s="69"/>
      <c r="M3517" s="67">
        <f t="shared" si="72"/>
        <v>354.5</v>
      </c>
      <c r="O3517" t="s">
        <v>302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280</v>
      </c>
      <c r="H3518" s="9" t="s">
        <v>280</v>
      </c>
      <c r="I3518" s="9">
        <v>0</v>
      </c>
      <c r="J3518" s="9" t="s">
        <v>183</v>
      </c>
      <c r="K3518" s="9" t="s">
        <v>183</v>
      </c>
      <c r="L3518" s="69"/>
      <c r="M3518" s="67">
        <f t="shared" si="72"/>
        <v>340</v>
      </c>
      <c r="O3518" t="s">
        <v>310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763</v>
      </c>
      <c r="E3519" s="9" t="s">
        <v>280</v>
      </c>
      <c r="F3519" s="9" t="s">
        <v>280</v>
      </c>
      <c r="G3519" s="9" t="s">
        <v>280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72"/>
        <v>332.30000000000655</v>
      </c>
      <c r="O3519" t="s">
        <v>294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72"/>
        <v>319.1000000000073</v>
      </c>
      <c r="O3520" t="s">
        <v>284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280</v>
      </c>
      <c r="F3521" s="64" t="s">
        <v>281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72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758</v>
      </c>
      <c r="E3522" s="9" t="s">
        <v>280</v>
      </c>
      <c r="F3522" s="9" t="s">
        <v>280</v>
      </c>
      <c r="G3522" s="9" t="s">
        <v>280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72"/>
        <v>310.50000000000728</v>
      </c>
      <c r="O3522" t="s">
        <v>290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281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72"/>
        <v>307.90000000000362</v>
      </c>
      <c r="O3523" t="s">
        <v>289</v>
      </c>
      <c r="S3523" s="225"/>
      <c r="T3523" s="63"/>
      <c r="U3523" s="63"/>
      <c r="V3523" s="50"/>
    </row>
    <row r="3524" spans="1:22" ht="15">
      <c r="A3524" s="28" t="s">
        <v>276</v>
      </c>
      <c r="B3524" s="63" t="s">
        <v>4</v>
      </c>
      <c r="E3524" s="64" t="s">
        <v>281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72"/>
        <v>304.89999999999895</v>
      </c>
      <c r="S3524" s="225"/>
      <c r="T3524" s="63"/>
      <c r="U3524" s="63"/>
      <c r="V3524" s="50"/>
    </row>
    <row r="3525" spans="1:22" ht="15">
      <c r="A3525" s="28" t="s">
        <v>277</v>
      </c>
      <c r="B3525" s="63" t="s">
        <v>770</v>
      </c>
      <c r="E3525" s="9" t="s">
        <v>280</v>
      </c>
      <c r="F3525" s="9" t="s">
        <v>280</v>
      </c>
      <c r="G3525" s="9" t="s">
        <v>280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72"/>
        <v>300.50000000000364</v>
      </c>
      <c r="O3525" t="s">
        <v>295</v>
      </c>
      <c r="S3525" s="225"/>
      <c r="T3525" s="63"/>
      <c r="U3525" s="63"/>
      <c r="V3525" s="50"/>
    </row>
    <row r="3526" spans="1:22" ht="15">
      <c r="A3526" s="28" t="s">
        <v>278</v>
      </c>
      <c r="B3526" s="63" t="s">
        <v>765</v>
      </c>
      <c r="E3526" s="9" t="s">
        <v>280</v>
      </c>
      <c r="F3526" s="9" t="s">
        <v>280</v>
      </c>
      <c r="G3526" s="9" t="s">
        <v>280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73">SUM(E3526:K3526)</f>
        <v>299.09999999999854</v>
      </c>
      <c r="S3526" s="225"/>
      <c r="T3526" s="63"/>
      <c r="U3526" s="63"/>
      <c r="V3526" s="50"/>
    </row>
    <row r="3527" spans="1:22" ht="15">
      <c r="A3527" s="28" t="s">
        <v>279</v>
      </c>
      <c r="B3527" s="63" t="s">
        <v>154</v>
      </c>
      <c r="E3527" s="9" t="s">
        <v>280</v>
      </c>
      <c r="F3527" s="9" t="s">
        <v>280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73"/>
        <v>284.90000000000362</v>
      </c>
      <c r="S3527" s="225"/>
      <c r="T3527" s="63"/>
      <c r="U3527" s="63"/>
      <c r="V3527" s="50"/>
    </row>
    <row r="3528" spans="1:22" ht="15">
      <c r="A3528" s="28" t="s">
        <v>736</v>
      </c>
      <c r="B3528" s="63" t="s">
        <v>756</v>
      </c>
      <c r="E3528" s="9" t="s">
        <v>280</v>
      </c>
      <c r="F3528" s="9" t="s">
        <v>280</v>
      </c>
      <c r="G3528" s="9" t="s">
        <v>280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73"/>
        <v>264.00000000000182</v>
      </c>
      <c r="S3528" s="225"/>
      <c r="T3528" s="63"/>
      <c r="U3528" s="63"/>
      <c r="V3528" s="50"/>
    </row>
    <row r="3529" spans="1:22" ht="15">
      <c r="A3529" s="28" t="s">
        <v>737</v>
      </c>
      <c r="B3529" s="63" t="s">
        <v>750</v>
      </c>
      <c r="E3529" s="9" t="s">
        <v>280</v>
      </c>
      <c r="F3529" s="9" t="s">
        <v>280</v>
      </c>
      <c r="G3529" s="9" t="s">
        <v>280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73"/>
        <v>263.99999999999636</v>
      </c>
      <c r="S3529" s="225"/>
      <c r="T3529" s="63"/>
      <c r="U3529" s="63"/>
      <c r="V3529" s="50"/>
    </row>
    <row r="3530" spans="1:22" ht="15">
      <c r="A3530" s="28" t="s">
        <v>738</v>
      </c>
      <c r="B3530" s="63" t="s">
        <v>779</v>
      </c>
      <c r="E3530" s="9" t="s">
        <v>280</v>
      </c>
      <c r="F3530" s="9" t="s">
        <v>280</v>
      </c>
      <c r="G3530" s="9" t="s">
        <v>280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73"/>
        <v>234.00000000000364</v>
      </c>
      <c r="S3530" s="225"/>
      <c r="T3530" s="63"/>
      <c r="U3530" s="63"/>
      <c r="V3530" s="50"/>
    </row>
    <row r="3531" spans="1:22" ht="15">
      <c r="A3531" s="28" t="s">
        <v>740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73"/>
        <v>214.29999999999853</v>
      </c>
      <c r="S3531" s="225"/>
      <c r="T3531" s="63"/>
      <c r="U3531" s="63"/>
      <c r="V3531" s="50"/>
    </row>
    <row r="3532" spans="1:22" ht="15">
      <c r="A3532" s="28" t="s">
        <v>746</v>
      </c>
      <c r="B3532" s="63" t="s">
        <v>783</v>
      </c>
      <c r="E3532" s="9" t="s">
        <v>280</v>
      </c>
      <c r="F3532" s="9" t="s">
        <v>280</v>
      </c>
      <c r="G3532" s="9" t="s">
        <v>280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73"/>
        <v>210.899999999996</v>
      </c>
      <c r="S3532" s="225"/>
      <c r="T3532" s="63"/>
      <c r="U3532" s="63"/>
      <c r="V3532" s="50"/>
    </row>
    <row r="3533" spans="1:22" ht="15">
      <c r="A3533" s="28" t="s">
        <v>748</v>
      </c>
      <c r="B3533" s="63" t="s">
        <v>764</v>
      </c>
      <c r="E3533" s="9" t="s">
        <v>280</v>
      </c>
      <c r="F3533" s="9" t="s">
        <v>280</v>
      </c>
      <c r="G3533" s="9" t="s">
        <v>280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73"/>
        <v>204.99999999999818</v>
      </c>
      <c r="S3533" s="225"/>
      <c r="T3533" s="63"/>
      <c r="U3533" s="63"/>
      <c r="V3533" s="50"/>
    </row>
    <row r="3534" spans="1:22" ht="15">
      <c r="A3534" s="28" t="s">
        <v>751</v>
      </c>
      <c r="B3534" s="63" t="s">
        <v>789</v>
      </c>
      <c r="E3534" s="9" t="s">
        <v>280</v>
      </c>
      <c r="F3534" s="9" t="s">
        <v>280</v>
      </c>
      <c r="G3534" s="9" t="s">
        <v>280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73"/>
        <v>196.00000000000182</v>
      </c>
      <c r="S3534" s="225"/>
      <c r="T3534" s="63"/>
      <c r="U3534" s="63"/>
      <c r="V3534" s="50"/>
    </row>
    <row r="3535" spans="1:22" ht="15">
      <c r="A3535" s="28" t="s">
        <v>752</v>
      </c>
      <c r="B3535" s="63" t="s">
        <v>754</v>
      </c>
      <c r="E3535" s="9" t="s">
        <v>280</v>
      </c>
      <c r="F3535" s="9" t="s">
        <v>280</v>
      </c>
      <c r="G3535" s="9" t="s">
        <v>280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73"/>
        <v>193.19999999999527</v>
      </c>
      <c r="S3535" s="225"/>
      <c r="T3535" s="63"/>
      <c r="U3535" s="63"/>
      <c r="V3535" s="50"/>
    </row>
    <row r="3536" spans="1:22" ht="15">
      <c r="A3536" s="28" t="s">
        <v>755</v>
      </c>
      <c r="B3536" s="63" t="s">
        <v>801</v>
      </c>
      <c r="E3536" s="9" t="s">
        <v>280</v>
      </c>
      <c r="F3536" s="9" t="s">
        <v>280</v>
      </c>
      <c r="G3536" s="9" t="s">
        <v>280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73"/>
        <v>187.79999999999563</v>
      </c>
      <c r="S3536" s="225"/>
      <c r="T3536" s="63"/>
      <c r="U3536" s="63"/>
      <c r="V3536" s="50"/>
    </row>
    <row r="3537" spans="1:22" ht="15">
      <c r="A3537" s="28" t="s">
        <v>757</v>
      </c>
      <c r="B3537" s="63" t="s">
        <v>156</v>
      </c>
      <c r="E3537" s="9" t="s">
        <v>280</v>
      </c>
      <c r="F3537" s="9" t="s">
        <v>280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73"/>
        <v>183.99999999999636</v>
      </c>
      <c r="S3537" s="225"/>
      <c r="T3537" s="63"/>
      <c r="U3537" s="63"/>
      <c r="V3537" s="50"/>
    </row>
    <row r="3538" spans="1:22" ht="15">
      <c r="A3538" s="28" t="s">
        <v>762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281</v>
      </c>
      <c r="I3538" s="9">
        <v>0</v>
      </c>
      <c r="J3538" s="9" t="s">
        <v>183</v>
      </c>
      <c r="K3538" s="9" t="s">
        <v>183</v>
      </c>
      <c r="L3538" s="69"/>
      <c r="M3538" s="67">
        <f t="shared" si="73"/>
        <v>183.9</v>
      </c>
      <c r="S3538" s="225"/>
      <c r="T3538" s="63"/>
      <c r="U3538" s="63"/>
      <c r="V3538" s="50"/>
    </row>
    <row r="3539" spans="1:22" ht="15">
      <c r="A3539" s="28" t="s">
        <v>766</v>
      </c>
      <c r="B3539" s="28" t="s">
        <v>734</v>
      </c>
      <c r="E3539" s="9" t="s">
        <v>280</v>
      </c>
      <c r="F3539" s="9" t="s">
        <v>280</v>
      </c>
      <c r="G3539" s="9" t="s">
        <v>280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73"/>
        <v>181.20000000000073</v>
      </c>
      <c r="S3539" s="225"/>
      <c r="T3539" s="63"/>
      <c r="U3539" s="63"/>
      <c r="V3539" s="50"/>
    </row>
    <row r="3540" spans="1:22" ht="15">
      <c r="A3540" s="28" t="s">
        <v>767</v>
      </c>
      <c r="B3540" s="63" t="s">
        <v>772</v>
      </c>
      <c r="E3540" s="9" t="s">
        <v>280</v>
      </c>
      <c r="F3540" s="9" t="s">
        <v>280</v>
      </c>
      <c r="G3540" s="9" t="s">
        <v>280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73"/>
        <v>157.99999999999636</v>
      </c>
      <c r="S3540" s="225"/>
      <c r="T3540" s="63"/>
      <c r="U3540" s="63"/>
      <c r="V3540" s="50"/>
    </row>
    <row r="3541" spans="1:22" ht="15">
      <c r="A3541" s="28" t="s">
        <v>768</v>
      </c>
      <c r="B3541" s="63" t="s">
        <v>747</v>
      </c>
      <c r="E3541" s="9" t="s">
        <v>280</v>
      </c>
      <c r="F3541" s="9" t="s">
        <v>280</v>
      </c>
      <c r="G3541" s="9" t="s">
        <v>280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73"/>
        <v>155.99999999999636</v>
      </c>
      <c r="S3541" s="225"/>
      <c r="T3541" s="63"/>
      <c r="U3541" s="63"/>
      <c r="V3541" s="50"/>
    </row>
    <row r="3542" spans="1:22" ht="15">
      <c r="A3542" s="28" t="s">
        <v>774</v>
      </c>
      <c r="B3542" s="28" t="s">
        <v>729</v>
      </c>
      <c r="E3542" s="9" t="s">
        <v>280</v>
      </c>
      <c r="F3542" s="9" t="s">
        <v>280</v>
      </c>
      <c r="G3542" s="9" t="s">
        <v>280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73"/>
        <v>150</v>
      </c>
      <c r="S3542" s="225"/>
      <c r="T3542" s="63"/>
      <c r="U3542" s="63"/>
      <c r="V3542" s="50"/>
    </row>
    <row r="3543" spans="1:22" ht="15">
      <c r="A3543" s="28" t="s">
        <v>782</v>
      </c>
      <c r="B3543" s="63" t="s">
        <v>785</v>
      </c>
      <c r="E3543" s="9" t="s">
        <v>280</v>
      </c>
      <c r="F3543" s="9" t="s">
        <v>280</v>
      </c>
      <c r="G3543" s="9" t="s">
        <v>280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73"/>
        <v>149.99999999999636</v>
      </c>
      <c r="S3543" s="225"/>
      <c r="T3543" s="63"/>
      <c r="U3543" s="63"/>
      <c r="V3543" s="50"/>
    </row>
    <row r="3544" spans="1:22" ht="15">
      <c r="A3544" s="28" t="s">
        <v>786</v>
      </c>
      <c r="B3544" s="63" t="s">
        <v>780</v>
      </c>
      <c r="E3544" s="9" t="s">
        <v>280</v>
      </c>
      <c r="F3544" s="9" t="s">
        <v>280</v>
      </c>
      <c r="G3544" s="9" t="s">
        <v>280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73"/>
        <v>129.99999999999636</v>
      </c>
      <c r="S3544" s="225"/>
      <c r="T3544" s="63"/>
      <c r="U3544" s="63"/>
      <c r="V3544" s="50"/>
    </row>
    <row r="3545" spans="1:22" ht="15">
      <c r="A3545" s="28" t="s">
        <v>787</v>
      </c>
      <c r="B3545" s="63" t="s">
        <v>158</v>
      </c>
      <c r="E3545" s="9" t="s">
        <v>280</v>
      </c>
      <c r="F3545" s="9" t="s">
        <v>280</v>
      </c>
      <c r="G3545" s="9">
        <v>79.2</v>
      </c>
      <c r="H3545" s="64" t="s">
        <v>281</v>
      </c>
      <c r="I3545" s="9">
        <v>0</v>
      </c>
      <c r="J3545" s="9" t="s">
        <v>183</v>
      </c>
      <c r="K3545" s="9" t="s">
        <v>183</v>
      </c>
      <c r="L3545" s="69"/>
      <c r="M3545" s="67">
        <f t="shared" si="73"/>
        <v>79.2</v>
      </c>
      <c r="S3545" s="225"/>
      <c r="T3545" s="63"/>
      <c r="U3545" s="63"/>
      <c r="V3545" s="50"/>
    </row>
    <row r="3546" spans="1:22" ht="15">
      <c r="A3546" s="28" t="s">
        <v>788</v>
      </c>
      <c r="B3546" s="28" t="s">
        <v>735</v>
      </c>
      <c r="E3546" s="9" t="s">
        <v>280</v>
      </c>
      <c r="F3546" s="9" t="s">
        <v>280</v>
      </c>
      <c r="G3546" s="9" t="s">
        <v>280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73"/>
        <v>49.500000000003638</v>
      </c>
      <c r="S3546" s="225"/>
      <c r="T3546" s="63"/>
      <c r="U3546" s="63"/>
      <c r="V3546" s="50"/>
    </row>
    <row r="3547" spans="1:22" ht="15">
      <c r="A3547" s="28" t="s">
        <v>794</v>
      </c>
      <c r="B3547" s="63" t="s">
        <v>749</v>
      </c>
      <c r="E3547" s="9" t="s">
        <v>280</v>
      </c>
      <c r="F3547" s="9" t="s">
        <v>280</v>
      </c>
      <c r="G3547" s="9" t="s">
        <v>280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73"/>
        <v>38.099999999994907</v>
      </c>
      <c r="S3547" s="225"/>
      <c r="T3547" s="63"/>
      <c r="U3547" s="63"/>
      <c r="V3547" s="50"/>
    </row>
    <row r="3548" spans="1:22" ht="15">
      <c r="A3548" s="28" t="s">
        <v>795</v>
      </c>
      <c r="B3548" s="63" t="s">
        <v>164</v>
      </c>
      <c r="E3548" s="9" t="s">
        <v>280</v>
      </c>
      <c r="F3548" s="9" t="s">
        <v>280</v>
      </c>
      <c r="G3548" s="9">
        <v>37.25</v>
      </c>
      <c r="H3548" s="9" t="s">
        <v>280</v>
      </c>
      <c r="I3548" s="9">
        <v>0</v>
      </c>
      <c r="J3548" s="9" t="s">
        <v>183</v>
      </c>
      <c r="K3548" s="9" t="s">
        <v>183</v>
      </c>
      <c r="L3548" s="69"/>
      <c r="M3548" s="67">
        <f t="shared" si="73"/>
        <v>37.25</v>
      </c>
    </row>
    <row r="3549" spans="1:22" ht="15">
      <c r="A3549" s="28" t="s">
        <v>796</v>
      </c>
      <c r="B3549" s="63" t="s">
        <v>784</v>
      </c>
      <c r="E3549" s="9" t="s">
        <v>280</v>
      </c>
      <c r="F3549" s="9" t="s">
        <v>280</v>
      </c>
      <c r="G3549" s="9" t="s">
        <v>280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73"/>
        <v>19.799999999999272</v>
      </c>
    </row>
    <row r="3550" spans="1:22" ht="15">
      <c r="A3550" s="28" t="s">
        <v>798</v>
      </c>
      <c r="B3550" s="63" t="s">
        <v>179</v>
      </c>
      <c r="E3550" s="9">
        <v>2.4</v>
      </c>
      <c r="F3550" s="9" t="s">
        <v>280</v>
      </c>
      <c r="G3550" s="9" t="s">
        <v>280</v>
      </c>
      <c r="H3550" s="9" t="s">
        <v>280</v>
      </c>
      <c r="I3550" s="9">
        <v>0</v>
      </c>
      <c r="J3550" s="9" t="s">
        <v>183</v>
      </c>
      <c r="K3550" s="9" t="s">
        <v>183</v>
      </c>
      <c r="L3550" s="69"/>
      <c r="M3550" s="67">
        <f t="shared" si="73"/>
        <v>2.4</v>
      </c>
    </row>
    <row r="3551" spans="1:22" ht="15">
      <c r="A3551" s="28" t="s">
        <v>799</v>
      </c>
      <c r="B3551" s="278" t="s">
        <v>2025</v>
      </c>
      <c r="C3551" s="3"/>
      <c r="D3551" s="3"/>
      <c r="E3551" s="9" t="s">
        <v>280</v>
      </c>
      <c r="F3551" s="9" t="s">
        <v>280</v>
      </c>
      <c r="G3551" s="9" t="s">
        <v>280</v>
      </c>
      <c r="H3551" s="9" t="s">
        <v>280</v>
      </c>
      <c r="I3551" s="9">
        <v>0</v>
      </c>
      <c r="J3551" s="9" t="s">
        <v>183</v>
      </c>
      <c r="K3551" s="9" t="s">
        <v>183</v>
      </c>
      <c r="L3551" s="69"/>
      <c r="M3551" s="67">
        <f t="shared" si="73"/>
        <v>0</v>
      </c>
    </row>
    <row r="3552" spans="1:22" ht="15">
      <c r="A3552" s="28" t="s">
        <v>800</v>
      </c>
      <c r="B3552" s="229" t="s">
        <v>1662</v>
      </c>
      <c r="C3552" s="3"/>
      <c r="D3552" s="3"/>
      <c r="E3552" s="9" t="s">
        <v>280</v>
      </c>
      <c r="F3552" s="9" t="s">
        <v>280</v>
      </c>
      <c r="G3552" s="9" t="s">
        <v>280</v>
      </c>
      <c r="H3552" s="9" t="s">
        <v>280</v>
      </c>
      <c r="I3552" s="9">
        <v>0</v>
      </c>
      <c r="J3552" s="9" t="s">
        <v>183</v>
      </c>
      <c r="K3552" s="9" t="s">
        <v>183</v>
      </c>
      <c r="L3552" s="69"/>
      <c r="M3552" s="67">
        <f t="shared" si="73"/>
        <v>0</v>
      </c>
    </row>
    <row r="3553" spans="1:13" ht="15">
      <c r="A3553" s="28" t="s">
        <v>803</v>
      </c>
      <c r="B3553" s="278" t="s">
        <v>2018</v>
      </c>
      <c r="C3553" s="3"/>
      <c r="D3553" s="3"/>
      <c r="E3553" s="9" t="s">
        <v>280</v>
      </c>
      <c r="F3553" s="9" t="s">
        <v>280</v>
      </c>
      <c r="G3553" s="9" t="s">
        <v>280</v>
      </c>
      <c r="H3553" s="9" t="s">
        <v>280</v>
      </c>
      <c r="I3553" s="9">
        <v>0</v>
      </c>
      <c r="J3553" s="9" t="s">
        <v>183</v>
      </c>
      <c r="K3553" s="9" t="s">
        <v>183</v>
      </c>
      <c r="L3553" s="69"/>
      <c r="M3553" s="67">
        <f t="shared" si="73"/>
        <v>0</v>
      </c>
    </row>
    <row r="3554" spans="1:13" ht="15">
      <c r="A3554" s="28" t="s">
        <v>899</v>
      </c>
      <c r="B3554" s="229" t="s">
        <v>1657</v>
      </c>
      <c r="C3554" s="3"/>
      <c r="D3554" s="3"/>
      <c r="E3554" s="9" t="s">
        <v>280</v>
      </c>
      <c r="F3554" s="9" t="s">
        <v>280</v>
      </c>
      <c r="G3554" s="9" t="s">
        <v>280</v>
      </c>
      <c r="H3554" s="9" t="s">
        <v>280</v>
      </c>
      <c r="I3554" s="9">
        <v>0</v>
      </c>
      <c r="J3554" s="9" t="s">
        <v>183</v>
      </c>
      <c r="K3554" s="9" t="s">
        <v>183</v>
      </c>
      <c r="L3554" s="69"/>
      <c r="M3554" s="67">
        <f t="shared" si="73"/>
        <v>0</v>
      </c>
    </row>
    <row r="3555" spans="1:13" ht="15">
      <c r="A3555" s="28" t="s">
        <v>900</v>
      </c>
      <c r="B3555" s="229" t="s">
        <v>1652</v>
      </c>
      <c r="C3555" s="3"/>
      <c r="D3555" s="3"/>
      <c r="E3555" s="9" t="s">
        <v>280</v>
      </c>
      <c r="F3555" s="9" t="s">
        <v>280</v>
      </c>
      <c r="G3555" s="9" t="s">
        <v>280</v>
      </c>
      <c r="H3555" s="9" t="s">
        <v>280</v>
      </c>
      <c r="I3555" s="9">
        <v>0</v>
      </c>
      <c r="J3555" s="9" t="s">
        <v>183</v>
      </c>
      <c r="K3555" s="9" t="s">
        <v>183</v>
      </c>
      <c r="L3555" s="69"/>
      <c r="M3555" s="67">
        <f t="shared" si="73"/>
        <v>0</v>
      </c>
    </row>
    <row r="3556" spans="1:13" ht="15">
      <c r="A3556" s="28" t="s">
        <v>901</v>
      </c>
      <c r="B3556" s="278" t="s">
        <v>2024</v>
      </c>
      <c r="C3556" s="3"/>
      <c r="D3556" s="3"/>
      <c r="E3556" s="9" t="s">
        <v>280</v>
      </c>
      <c r="F3556" s="9" t="s">
        <v>280</v>
      </c>
      <c r="G3556" s="9" t="s">
        <v>280</v>
      </c>
      <c r="H3556" s="9" t="s">
        <v>280</v>
      </c>
      <c r="I3556" s="9">
        <v>0</v>
      </c>
      <c r="J3556" s="9" t="s">
        <v>183</v>
      </c>
      <c r="K3556" s="9" t="s">
        <v>183</v>
      </c>
      <c r="L3556" s="69"/>
      <c r="M3556" s="67">
        <f t="shared" si="73"/>
        <v>0</v>
      </c>
    </row>
    <row r="3557" spans="1:13" ht="15">
      <c r="A3557" s="28" t="s">
        <v>902</v>
      </c>
      <c r="B3557" s="278" t="s">
        <v>2038</v>
      </c>
      <c r="C3557" s="3"/>
      <c r="D3557" s="3"/>
      <c r="E3557" s="9" t="s">
        <v>280</v>
      </c>
      <c r="F3557" s="9" t="s">
        <v>280</v>
      </c>
      <c r="G3557" s="9" t="s">
        <v>280</v>
      </c>
      <c r="H3557" s="9" t="s">
        <v>280</v>
      </c>
      <c r="I3557" s="9">
        <v>0</v>
      </c>
      <c r="J3557" s="9" t="s">
        <v>183</v>
      </c>
      <c r="K3557" s="9" t="s">
        <v>183</v>
      </c>
      <c r="L3557" s="69"/>
      <c r="M3557" s="67">
        <f t="shared" si="73"/>
        <v>0</v>
      </c>
    </row>
    <row r="3558" spans="1:13" ht="15">
      <c r="A3558" s="28" t="s">
        <v>903</v>
      </c>
      <c r="B3558" s="229" t="s">
        <v>1658</v>
      </c>
      <c r="C3558" s="3"/>
      <c r="D3558" s="3"/>
      <c r="E3558" s="9" t="s">
        <v>280</v>
      </c>
      <c r="F3558" s="9" t="s">
        <v>280</v>
      </c>
      <c r="G3558" s="9" t="s">
        <v>280</v>
      </c>
      <c r="H3558" s="9" t="s">
        <v>280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74">SUM(E3558:K3558)</f>
        <v>0</v>
      </c>
    </row>
    <row r="3559" spans="1:13" ht="15">
      <c r="A3559" s="28" t="s">
        <v>904</v>
      </c>
      <c r="B3559" s="278" t="s">
        <v>2068</v>
      </c>
      <c r="C3559" s="3"/>
      <c r="D3559" s="3"/>
      <c r="E3559" s="9" t="s">
        <v>280</v>
      </c>
      <c r="F3559" s="9" t="s">
        <v>280</v>
      </c>
      <c r="G3559" s="9" t="s">
        <v>280</v>
      </c>
      <c r="H3559" s="9" t="s">
        <v>280</v>
      </c>
      <c r="I3559" s="9">
        <v>0</v>
      </c>
      <c r="J3559" s="9" t="s">
        <v>183</v>
      </c>
      <c r="K3559" s="9" t="s">
        <v>183</v>
      </c>
      <c r="L3559" s="69"/>
      <c r="M3559" s="67">
        <f t="shared" si="74"/>
        <v>0</v>
      </c>
    </row>
    <row r="3560" spans="1:13" ht="15">
      <c r="A3560" s="28" t="s">
        <v>905</v>
      </c>
      <c r="B3560" s="278" t="s">
        <v>2021</v>
      </c>
      <c r="C3560" s="3"/>
      <c r="D3560" s="3"/>
      <c r="E3560" s="9" t="s">
        <v>280</v>
      </c>
      <c r="F3560" s="9" t="s">
        <v>280</v>
      </c>
      <c r="G3560" s="9" t="s">
        <v>280</v>
      </c>
      <c r="H3560" s="9" t="s">
        <v>280</v>
      </c>
      <c r="I3560" s="9">
        <v>0</v>
      </c>
      <c r="J3560" s="9" t="s">
        <v>183</v>
      </c>
      <c r="K3560" s="9" t="s">
        <v>183</v>
      </c>
      <c r="L3560" s="69"/>
      <c r="M3560" s="67">
        <f t="shared" si="74"/>
        <v>0</v>
      </c>
    </row>
    <row r="3561" spans="1:13" ht="15">
      <c r="A3561" s="28" t="s">
        <v>906</v>
      </c>
      <c r="B3561" s="278" t="s">
        <v>2039</v>
      </c>
      <c r="C3561" s="3"/>
      <c r="D3561" s="3"/>
      <c r="E3561" s="9" t="s">
        <v>280</v>
      </c>
      <c r="F3561" s="9" t="s">
        <v>280</v>
      </c>
      <c r="G3561" s="9" t="s">
        <v>280</v>
      </c>
      <c r="H3561" s="9" t="s">
        <v>280</v>
      </c>
      <c r="I3561" s="9">
        <v>0</v>
      </c>
      <c r="J3561" s="9" t="s">
        <v>183</v>
      </c>
      <c r="K3561" s="9" t="s">
        <v>183</v>
      </c>
      <c r="L3561" s="69"/>
      <c r="M3561" s="67">
        <f t="shared" si="74"/>
        <v>0</v>
      </c>
    </row>
    <row r="3562" spans="1:13" ht="15">
      <c r="A3562" s="28" t="s">
        <v>907</v>
      </c>
      <c r="B3562" s="278" t="s">
        <v>2019</v>
      </c>
      <c r="C3562" s="3"/>
      <c r="D3562" s="3"/>
      <c r="E3562" s="9" t="s">
        <v>280</v>
      </c>
      <c r="F3562" s="9" t="s">
        <v>280</v>
      </c>
      <c r="G3562" s="9" t="s">
        <v>280</v>
      </c>
      <c r="H3562" s="9" t="s">
        <v>280</v>
      </c>
      <c r="I3562" s="9">
        <v>0</v>
      </c>
      <c r="J3562" s="9" t="s">
        <v>183</v>
      </c>
      <c r="K3562" s="9" t="s">
        <v>183</v>
      </c>
      <c r="L3562" s="69"/>
      <c r="M3562" s="67">
        <f t="shared" si="74"/>
        <v>0</v>
      </c>
    </row>
    <row r="3563" spans="1:13" ht="15">
      <c r="A3563" s="28" t="s">
        <v>908</v>
      </c>
      <c r="B3563" s="278" t="s">
        <v>2033</v>
      </c>
      <c r="C3563" s="3"/>
      <c r="D3563" s="3"/>
      <c r="E3563" s="9" t="s">
        <v>280</v>
      </c>
      <c r="F3563" s="9" t="s">
        <v>280</v>
      </c>
      <c r="G3563" s="9" t="s">
        <v>280</v>
      </c>
      <c r="H3563" s="9" t="s">
        <v>280</v>
      </c>
      <c r="I3563" s="9">
        <v>0</v>
      </c>
      <c r="J3563" s="9" t="s">
        <v>183</v>
      </c>
      <c r="K3563" s="9" t="s">
        <v>183</v>
      </c>
      <c r="L3563" s="69"/>
      <c r="M3563" s="67">
        <f t="shared" si="74"/>
        <v>0</v>
      </c>
    </row>
    <row r="3564" spans="1:13" ht="15">
      <c r="A3564" s="28" t="s">
        <v>909</v>
      </c>
      <c r="B3564" s="278" t="s">
        <v>2040</v>
      </c>
      <c r="C3564" s="3"/>
      <c r="D3564" s="3"/>
      <c r="E3564" s="9" t="s">
        <v>280</v>
      </c>
      <c r="F3564" s="9" t="s">
        <v>280</v>
      </c>
      <c r="G3564" s="9" t="s">
        <v>280</v>
      </c>
      <c r="H3564" s="9" t="s">
        <v>280</v>
      </c>
      <c r="I3564" s="9">
        <v>0</v>
      </c>
      <c r="J3564" s="9" t="s">
        <v>183</v>
      </c>
      <c r="K3564" s="9" t="s">
        <v>183</v>
      </c>
      <c r="L3564" s="69"/>
      <c r="M3564" s="67">
        <f t="shared" si="74"/>
        <v>0</v>
      </c>
    </row>
    <row r="3565" spans="1:13" ht="15">
      <c r="A3565" s="28" t="s">
        <v>910</v>
      </c>
      <c r="B3565" s="229" t="s">
        <v>1660</v>
      </c>
      <c r="C3565" s="3"/>
      <c r="D3565" s="3"/>
      <c r="E3565" s="9" t="s">
        <v>280</v>
      </c>
      <c r="F3565" s="9" t="s">
        <v>280</v>
      </c>
      <c r="G3565" s="9" t="s">
        <v>280</v>
      </c>
      <c r="H3565" s="9" t="s">
        <v>280</v>
      </c>
      <c r="I3565" s="9">
        <v>0</v>
      </c>
      <c r="J3565" s="9" t="s">
        <v>183</v>
      </c>
      <c r="K3565" s="9" t="s">
        <v>183</v>
      </c>
      <c r="L3565" s="69"/>
      <c r="M3565" s="67">
        <f t="shared" si="74"/>
        <v>0</v>
      </c>
    </row>
    <row r="3566" spans="1:13" ht="15">
      <c r="A3566" s="28" t="s">
        <v>911</v>
      </c>
      <c r="B3566" s="278" t="s">
        <v>2026</v>
      </c>
      <c r="C3566" s="3"/>
      <c r="D3566" s="3"/>
      <c r="E3566" s="9" t="s">
        <v>280</v>
      </c>
      <c r="F3566" s="9" t="s">
        <v>280</v>
      </c>
      <c r="G3566" s="9" t="s">
        <v>280</v>
      </c>
      <c r="H3566" s="9" t="s">
        <v>280</v>
      </c>
      <c r="I3566" s="9">
        <v>0</v>
      </c>
      <c r="J3566" s="9" t="s">
        <v>183</v>
      </c>
      <c r="K3566" s="9" t="s">
        <v>183</v>
      </c>
      <c r="L3566" s="69"/>
      <c r="M3566" s="67">
        <f t="shared" si="74"/>
        <v>0</v>
      </c>
    </row>
    <row r="3567" spans="1:13" ht="15">
      <c r="A3567" s="28" t="s">
        <v>912</v>
      </c>
      <c r="B3567" s="278" t="s">
        <v>2022</v>
      </c>
      <c r="C3567" s="3"/>
      <c r="D3567" s="3"/>
      <c r="E3567" s="9" t="s">
        <v>280</v>
      </c>
      <c r="F3567" s="9" t="s">
        <v>280</v>
      </c>
      <c r="G3567" s="9" t="s">
        <v>280</v>
      </c>
      <c r="H3567" s="9" t="s">
        <v>280</v>
      </c>
      <c r="I3567" s="9">
        <v>0</v>
      </c>
      <c r="J3567" s="9" t="s">
        <v>183</v>
      </c>
      <c r="K3567" s="9" t="s">
        <v>183</v>
      </c>
      <c r="L3567" s="69"/>
      <c r="M3567" s="67">
        <f t="shared" si="74"/>
        <v>0</v>
      </c>
    </row>
    <row r="3568" spans="1:13" ht="15">
      <c r="A3568" s="28" t="s">
        <v>913</v>
      </c>
      <c r="B3568" s="225" t="s">
        <v>1646</v>
      </c>
      <c r="C3568" s="3"/>
      <c r="D3568" s="3"/>
      <c r="E3568" s="9" t="s">
        <v>280</v>
      </c>
      <c r="F3568" s="9" t="s">
        <v>280</v>
      </c>
      <c r="G3568" s="9" t="s">
        <v>280</v>
      </c>
      <c r="H3568" s="9" t="s">
        <v>280</v>
      </c>
      <c r="I3568" s="9">
        <v>0</v>
      </c>
      <c r="J3568" s="9" t="s">
        <v>183</v>
      </c>
      <c r="K3568" s="9" t="s">
        <v>183</v>
      </c>
      <c r="L3568" s="69"/>
      <c r="M3568" s="67">
        <f t="shared" si="74"/>
        <v>0</v>
      </c>
    </row>
    <row r="3569" spans="1:13" ht="15">
      <c r="A3569" s="28" t="s">
        <v>914</v>
      </c>
      <c r="B3569" s="229" t="s">
        <v>1648</v>
      </c>
      <c r="C3569" s="3"/>
      <c r="D3569" s="3"/>
      <c r="E3569" s="9" t="s">
        <v>280</v>
      </c>
      <c r="F3569" s="9" t="s">
        <v>280</v>
      </c>
      <c r="G3569" s="9" t="s">
        <v>280</v>
      </c>
      <c r="H3569" s="9" t="s">
        <v>280</v>
      </c>
      <c r="I3569" s="9">
        <v>0</v>
      </c>
      <c r="J3569" s="9" t="s">
        <v>183</v>
      </c>
      <c r="K3569" s="9" t="s">
        <v>183</v>
      </c>
      <c r="L3569" s="69"/>
      <c r="M3569" s="67">
        <f t="shared" si="74"/>
        <v>0</v>
      </c>
    </row>
    <row r="3570" spans="1:13" ht="15">
      <c r="A3570" s="28" t="s">
        <v>915</v>
      </c>
      <c r="B3570" s="278" t="s">
        <v>4565</v>
      </c>
      <c r="C3570" s="3"/>
      <c r="D3570" s="3"/>
      <c r="E3570" s="9" t="s">
        <v>280</v>
      </c>
      <c r="F3570" s="9" t="s">
        <v>280</v>
      </c>
      <c r="G3570" s="9" t="s">
        <v>280</v>
      </c>
      <c r="H3570" s="9" t="s">
        <v>280</v>
      </c>
      <c r="I3570" s="9">
        <v>0</v>
      </c>
      <c r="J3570" s="9" t="s">
        <v>183</v>
      </c>
      <c r="K3570" s="9" t="s">
        <v>183</v>
      </c>
      <c r="L3570" s="69"/>
      <c r="M3570" s="67">
        <f t="shared" si="74"/>
        <v>0</v>
      </c>
    </row>
    <row r="3571" spans="1:13" ht="15">
      <c r="A3571" s="28" t="s">
        <v>916</v>
      </c>
      <c r="B3571" s="63" t="s">
        <v>797</v>
      </c>
      <c r="E3571" s="9" t="s">
        <v>280</v>
      </c>
      <c r="F3571" s="9" t="s">
        <v>280</v>
      </c>
      <c r="G3571" s="9" t="s">
        <v>280</v>
      </c>
      <c r="H3571" s="64" t="s">
        <v>281</v>
      </c>
      <c r="I3571" s="9">
        <v>0</v>
      </c>
      <c r="J3571" s="9" t="s">
        <v>183</v>
      </c>
      <c r="K3571" s="9" t="s">
        <v>183</v>
      </c>
      <c r="L3571" s="69"/>
      <c r="M3571" s="67">
        <f t="shared" si="74"/>
        <v>0</v>
      </c>
    </row>
    <row r="3572" spans="1:13" ht="15">
      <c r="A3572" s="28" t="s">
        <v>917</v>
      </c>
      <c r="B3572" s="278" t="s">
        <v>2041</v>
      </c>
      <c r="C3572" s="3"/>
      <c r="D3572" s="3"/>
      <c r="E3572" s="9" t="s">
        <v>280</v>
      </c>
      <c r="F3572" s="9" t="s">
        <v>280</v>
      </c>
      <c r="G3572" s="9" t="s">
        <v>280</v>
      </c>
      <c r="H3572" s="9" t="s">
        <v>280</v>
      </c>
      <c r="I3572" s="9">
        <v>0</v>
      </c>
      <c r="J3572" s="9" t="s">
        <v>183</v>
      </c>
      <c r="K3572" s="9" t="s">
        <v>183</v>
      </c>
      <c r="L3572" s="69"/>
      <c r="M3572" s="67">
        <f t="shared" si="74"/>
        <v>0</v>
      </c>
    </row>
    <row r="3573" spans="1:13" ht="15">
      <c r="A3573" s="28" t="s">
        <v>918</v>
      </c>
      <c r="B3573" s="229" t="s">
        <v>1650</v>
      </c>
      <c r="C3573" s="3"/>
      <c r="D3573" s="3"/>
      <c r="E3573" s="9" t="s">
        <v>280</v>
      </c>
      <c r="F3573" s="9" t="s">
        <v>280</v>
      </c>
      <c r="G3573" s="9" t="s">
        <v>280</v>
      </c>
      <c r="H3573" s="9" t="s">
        <v>280</v>
      </c>
      <c r="I3573" s="9">
        <v>0</v>
      </c>
      <c r="J3573" s="9" t="s">
        <v>183</v>
      </c>
      <c r="K3573" s="9" t="s">
        <v>183</v>
      </c>
      <c r="L3573" s="69"/>
      <c r="M3573" s="67">
        <f t="shared" si="74"/>
        <v>0</v>
      </c>
    </row>
    <row r="3574" spans="1:13" ht="15">
      <c r="A3574" s="28" t="s">
        <v>919</v>
      </c>
      <c r="B3574" s="278" t="s">
        <v>2042</v>
      </c>
      <c r="C3574" s="3"/>
      <c r="D3574" s="3"/>
      <c r="E3574" s="9" t="s">
        <v>280</v>
      </c>
      <c r="F3574" s="9" t="s">
        <v>280</v>
      </c>
      <c r="G3574" s="9" t="s">
        <v>280</v>
      </c>
      <c r="H3574" s="9" t="s">
        <v>280</v>
      </c>
      <c r="I3574" s="9">
        <v>0</v>
      </c>
      <c r="J3574" s="9" t="s">
        <v>183</v>
      </c>
      <c r="K3574" s="9" t="s">
        <v>183</v>
      </c>
      <c r="L3574" s="69"/>
      <c r="M3574" s="67">
        <f t="shared" si="74"/>
        <v>0</v>
      </c>
    </row>
    <row r="3575" spans="1:13" ht="15">
      <c r="A3575" s="28" t="s">
        <v>920</v>
      </c>
      <c r="B3575" s="229" t="s">
        <v>1649</v>
      </c>
      <c r="C3575" s="3"/>
      <c r="D3575" s="3"/>
      <c r="E3575" s="9" t="s">
        <v>280</v>
      </c>
      <c r="F3575" s="9" t="s">
        <v>280</v>
      </c>
      <c r="G3575" s="9" t="s">
        <v>280</v>
      </c>
      <c r="H3575" s="9" t="s">
        <v>280</v>
      </c>
      <c r="I3575" s="9">
        <v>0</v>
      </c>
      <c r="J3575" s="9" t="s">
        <v>183</v>
      </c>
      <c r="K3575" s="9" t="s">
        <v>183</v>
      </c>
      <c r="L3575" s="69"/>
      <c r="M3575" s="67">
        <f t="shared" si="74"/>
        <v>0</v>
      </c>
    </row>
    <row r="3576" spans="1:13" ht="15">
      <c r="A3576" s="28" t="s">
        <v>921</v>
      </c>
      <c r="B3576" s="229" t="s">
        <v>1659</v>
      </c>
      <c r="C3576" s="3"/>
      <c r="D3576" s="3"/>
      <c r="E3576" s="9" t="s">
        <v>280</v>
      </c>
      <c r="F3576" s="9" t="s">
        <v>280</v>
      </c>
      <c r="G3576" s="9" t="s">
        <v>280</v>
      </c>
      <c r="H3576" s="9" t="s">
        <v>280</v>
      </c>
      <c r="I3576" s="9">
        <v>0</v>
      </c>
      <c r="J3576" s="9" t="s">
        <v>183</v>
      </c>
      <c r="K3576" s="9" t="s">
        <v>183</v>
      </c>
      <c r="L3576" s="69"/>
      <c r="M3576" s="67">
        <f t="shared" si="74"/>
        <v>0</v>
      </c>
    </row>
    <row r="3577" spans="1:13" ht="15">
      <c r="A3577" s="28" t="s">
        <v>922</v>
      </c>
      <c r="B3577" s="229" t="s">
        <v>1666</v>
      </c>
      <c r="C3577" s="3"/>
      <c r="D3577" s="3"/>
      <c r="E3577" s="9" t="s">
        <v>280</v>
      </c>
      <c r="F3577" s="9" t="s">
        <v>280</v>
      </c>
      <c r="G3577" s="9" t="s">
        <v>280</v>
      </c>
      <c r="H3577" s="9" t="s">
        <v>280</v>
      </c>
      <c r="I3577" s="9">
        <v>0</v>
      </c>
      <c r="J3577" s="9" t="s">
        <v>183</v>
      </c>
      <c r="K3577" s="9" t="s">
        <v>183</v>
      </c>
      <c r="L3577" s="69"/>
      <c r="M3577" s="67">
        <f t="shared" si="74"/>
        <v>0</v>
      </c>
    </row>
    <row r="3578" spans="1:13" ht="15">
      <c r="A3578" s="28" t="s">
        <v>923</v>
      </c>
      <c r="B3578" s="229" t="s">
        <v>1656</v>
      </c>
      <c r="C3578" s="3"/>
      <c r="D3578" s="3"/>
      <c r="E3578" s="9" t="s">
        <v>280</v>
      </c>
      <c r="F3578" s="9" t="s">
        <v>280</v>
      </c>
      <c r="G3578" s="9" t="s">
        <v>280</v>
      </c>
      <c r="H3578" s="9" t="s">
        <v>280</v>
      </c>
      <c r="I3578" s="9">
        <v>0</v>
      </c>
      <c r="J3578" s="9" t="s">
        <v>183</v>
      </c>
      <c r="K3578" s="9" t="s">
        <v>183</v>
      </c>
      <c r="L3578" s="69"/>
      <c r="M3578" s="67">
        <f t="shared" si="74"/>
        <v>0</v>
      </c>
    </row>
    <row r="3579" spans="1:13" ht="15">
      <c r="A3579" s="28" t="s">
        <v>924</v>
      </c>
      <c r="B3579" s="229" t="s">
        <v>1661</v>
      </c>
      <c r="C3579" s="3"/>
      <c r="D3579" s="3"/>
      <c r="E3579" s="9" t="s">
        <v>280</v>
      </c>
      <c r="F3579" s="9" t="s">
        <v>280</v>
      </c>
      <c r="G3579" s="9" t="s">
        <v>280</v>
      </c>
      <c r="H3579" s="9" t="s">
        <v>280</v>
      </c>
      <c r="I3579" s="9">
        <v>0</v>
      </c>
      <c r="J3579" s="9" t="s">
        <v>183</v>
      </c>
      <c r="K3579" s="9" t="s">
        <v>183</v>
      </c>
      <c r="L3579" s="69"/>
      <c r="M3579" s="67">
        <f t="shared" si="74"/>
        <v>0</v>
      </c>
    </row>
    <row r="3580" spans="1:13" ht="15">
      <c r="A3580" s="28" t="s">
        <v>925</v>
      </c>
      <c r="B3580" s="278" t="s">
        <v>2043</v>
      </c>
      <c r="C3580" s="3"/>
      <c r="D3580" s="3"/>
      <c r="E3580" s="9" t="s">
        <v>280</v>
      </c>
      <c r="F3580" s="9" t="s">
        <v>280</v>
      </c>
      <c r="G3580" s="9" t="s">
        <v>280</v>
      </c>
      <c r="H3580" s="9" t="s">
        <v>280</v>
      </c>
      <c r="I3580" s="9">
        <v>0</v>
      </c>
      <c r="J3580" s="9" t="s">
        <v>183</v>
      </c>
      <c r="K3580" s="9" t="s">
        <v>183</v>
      </c>
      <c r="L3580" s="69"/>
      <c r="M3580" s="67">
        <f t="shared" si="74"/>
        <v>0</v>
      </c>
    </row>
    <row r="3581" spans="1:13" ht="15">
      <c r="A3581" s="28" t="s">
        <v>926</v>
      </c>
      <c r="B3581" s="229" t="s">
        <v>1655</v>
      </c>
      <c r="C3581" s="3"/>
      <c r="D3581" s="3"/>
      <c r="E3581" s="9" t="s">
        <v>280</v>
      </c>
      <c r="F3581" s="9" t="s">
        <v>280</v>
      </c>
      <c r="G3581" s="9" t="s">
        <v>280</v>
      </c>
      <c r="H3581" s="9" t="s">
        <v>280</v>
      </c>
      <c r="I3581" s="9">
        <v>0</v>
      </c>
      <c r="J3581" s="9" t="s">
        <v>183</v>
      </c>
      <c r="K3581" s="9" t="s">
        <v>183</v>
      </c>
      <c r="L3581" s="69"/>
      <c r="M3581" s="67">
        <f t="shared" si="74"/>
        <v>0</v>
      </c>
    </row>
    <row r="3582" spans="1:13" ht="15">
      <c r="A3582" s="28" t="s">
        <v>927</v>
      </c>
      <c r="B3582" s="229" t="s">
        <v>1665</v>
      </c>
      <c r="C3582" s="3"/>
      <c r="D3582" s="3"/>
      <c r="E3582" s="9" t="s">
        <v>280</v>
      </c>
      <c r="F3582" s="9" t="s">
        <v>280</v>
      </c>
      <c r="G3582" s="9" t="s">
        <v>280</v>
      </c>
      <c r="H3582" s="9" t="s">
        <v>280</v>
      </c>
      <c r="I3582" s="9">
        <v>0</v>
      </c>
      <c r="J3582" s="9" t="s">
        <v>183</v>
      </c>
      <c r="K3582" s="9" t="s">
        <v>183</v>
      </c>
      <c r="L3582" s="69"/>
      <c r="M3582" s="67">
        <f t="shared" si="74"/>
        <v>0</v>
      </c>
    </row>
    <row r="3583" spans="1:13" ht="15">
      <c r="A3583" s="28" t="s">
        <v>928</v>
      </c>
      <c r="B3583" s="278" t="s">
        <v>2065</v>
      </c>
      <c r="C3583" s="3"/>
      <c r="D3583" s="3"/>
      <c r="E3583" s="9" t="s">
        <v>280</v>
      </c>
      <c r="F3583" s="9" t="s">
        <v>280</v>
      </c>
      <c r="G3583" s="9" t="s">
        <v>280</v>
      </c>
      <c r="H3583" s="9" t="s">
        <v>280</v>
      </c>
      <c r="I3583" s="9">
        <v>0</v>
      </c>
      <c r="J3583" s="9" t="s">
        <v>183</v>
      </c>
      <c r="K3583" s="9" t="s">
        <v>183</v>
      </c>
      <c r="L3583" s="69"/>
      <c r="M3583" s="67">
        <f t="shared" si="74"/>
        <v>0</v>
      </c>
    </row>
    <row r="3584" spans="1:13" ht="15">
      <c r="A3584" s="28" t="s">
        <v>929</v>
      </c>
      <c r="B3584" s="278" t="s">
        <v>2067</v>
      </c>
      <c r="C3584" s="3"/>
      <c r="D3584" s="3"/>
      <c r="E3584" s="9" t="s">
        <v>280</v>
      </c>
      <c r="F3584" s="9" t="s">
        <v>280</v>
      </c>
      <c r="G3584" s="9" t="s">
        <v>280</v>
      </c>
      <c r="H3584" s="9" t="s">
        <v>280</v>
      </c>
      <c r="I3584" s="9">
        <v>0</v>
      </c>
      <c r="J3584" s="9" t="s">
        <v>183</v>
      </c>
      <c r="K3584" s="9" t="s">
        <v>183</v>
      </c>
      <c r="L3584" s="69"/>
      <c r="M3584" s="67">
        <f t="shared" si="74"/>
        <v>0</v>
      </c>
    </row>
    <row r="3585" spans="1:13" ht="15">
      <c r="A3585" s="28" t="s">
        <v>930</v>
      </c>
      <c r="B3585" s="229" t="s">
        <v>1653</v>
      </c>
      <c r="C3585" s="3"/>
      <c r="D3585" s="3"/>
      <c r="E3585" s="9" t="s">
        <v>280</v>
      </c>
      <c r="F3585" s="9" t="s">
        <v>280</v>
      </c>
      <c r="G3585" s="9" t="s">
        <v>280</v>
      </c>
      <c r="H3585" s="9" t="s">
        <v>280</v>
      </c>
      <c r="I3585" s="9">
        <v>0</v>
      </c>
      <c r="J3585" s="9" t="s">
        <v>183</v>
      </c>
      <c r="K3585" s="9" t="s">
        <v>183</v>
      </c>
      <c r="L3585" s="69"/>
      <c r="M3585" s="67">
        <f t="shared" si="74"/>
        <v>0</v>
      </c>
    </row>
    <row r="3586" spans="1:13" ht="15">
      <c r="A3586" s="28" t="s">
        <v>931</v>
      </c>
      <c r="B3586" s="278" t="s">
        <v>2172</v>
      </c>
      <c r="C3586" s="3"/>
      <c r="D3586" s="3"/>
      <c r="E3586" s="9" t="s">
        <v>280</v>
      </c>
      <c r="F3586" s="9" t="s">
        <v>280</v>
      </c>
      <c r="G3586" s="9" t="s">
        <v>280</v>
      </c>
      <c r="H3586" s="9" t="s">
        <v>280</v>
      </c>
      <c r="I3586" s="9">
        <v>0</v>
      </c>
      <c r="J3586" s="9" t="s">
        <v>183</v>
      </c>
      <c r="K3586" s="9" t="s">
        <v>183</v>
      </c>
      <c r="L3586" s="69"/>
      <c r="M3586" s="67">
        <f t="shared" si="74"/>
        <v>0</v>
      </c>
    </row>
    <row r="3587" spans="1:13" ht="15">
      <c r="A3587" s="28" t="s">
        <v>932</v>
      </c>
      <c r="B3587" s="278" t="s">
        <v>2044</v>
      </c>
      <c r="C3587" s="3"/>
      <c r="D3587" s="3"/>
      <c r="E3587" s="9" t="s">
        <v>280</v>
      </c>
      <c r="F3587" s="9" t="s">
        <v>280</v>
      </c>
      <c r="G3587" s="9" t="s">
        <v>280</v>
      </c>
      <c r="H3587" s="9" t="s">
        <v>280</v>
      </c>
      <c r="I3587" s="9">
        <v>0</v>
      </c>
      <c r="J3587" s="9" t="s">
        <v>183</v>
      </c>
      <c r="K3587" s="9" t="s">
        <v>183</v>
      </c>
      <c r="L3587" s="69"/>
      <c r="M3587" s="67">
        <f t="shared" si="74"/>
        <v>0</v>
      </c>
    </row>
    <row r="3588" spans="1:13" ht="15">
      <c r="A3588" s="28" t="s">
        <v>933</v>
      </c>
      <c r="B3588" s="278" t="s">
        <v>2017</v>
      </c>
      <c r="C3588" s="3"/>
      <c r="D3588" s="3"/>
      <c r="E3588" s="9" t="s">
        <v>280</v>
      </c>
      <c r="F3588" s="9" t="s">
        <v>280</v>
      </c>
      <c r="G3588" s="9" t="s">
        <v>280</v>
      </c>
      <c r="H3588" s="9" t="s">
        <v>280</v>
      </c>
      <c r="I3588" s="9">
        <v>0</v>
      </c>
      <c r="J3588" s="9" t="s">
        <v>183</v>
      </c>
      <c r="K3588" s="9" t="s">
        <v>183</v>
      </c>
      <c r="L3588" s="69"/>
      <c r="M3588" s="67">
        <f t="shared" si="74"/>
        <v>0</v>
      </c>
    </row>
    <row r="3589" spans="1:13" ht="15">
      <c r="A3589" s="28" t="s">
        <v>934</v>
      </c>
      <c r="B3589" s="229" t="s">
        <v>1681</v>
      </c>
      <c r="C3589" s="3"/>
      <c r="D3589" s="3"/>
      <c r="E3589" s="9" t="s">
        <v>280</v>
      </c>
      <c r="F3589" s="9" t="s">
        <v>280</v>
      </c>
      <c r="G3589" s="9" t="s">
        <v>280</v>
      </c>
      <c r="H3589" s="9" t="s">
        <v>280</v>
      </c>
      <c r="I3589" s="9">
        <v>0</v>
      </c>
      <c r="J3589" s="9" t="s">
        <v>183</v>
      </c>
      <c r="K3589" s="9" t="s">
        <v>183</v>
      </c>
      <c r="L3589" s="69"/>
      <c r="M3589" s="67">
        <f t="shared" si="74"/>
        <v>0</v>
      </c>
    </row>
    <row r="3590" spans="1:13" ht="15">
      <c r="A3590" s="28" t="s">
        <v>935</v>
      </c>
      <c r="B3590" s="225" t="s">
        <v>1667</v>
      </c>
      <c r="C3590" s="3"/>
      <c r="D3590" s="3"/>
      <c r="E3590" s="9" t="s">
        <v>280</v>
      </c>
      <c r="F3590" s="9" t="s">
        <v>280</v>
      </c>
      <c r="G3590" s="9" t="s">
        <v>280</v>
      </c>
      <c r="H3590" s="9" t="s">
        <v>280</v>
      </c>
      <c r="I3590" s="9">
        <v>0</v>
      </c>
      <c r="J3590" s="9" t="s">
        <v>183</v>
      </c>
      <c r="K3590" s="9" t="s">
        <v>183</v>
      </c>
      <c r="L3590" s="69"/>
      <c r="M3590" s="67">
        <f t="shared" si="74"/>
        <v>0</v>
      </c>
    </row>
    <row r="3591" spans="1:13" ht="15">
      <c r="A3591" s="28" t="s">
        <v>936</v>
      </c>
      <c r="B3591" s="278" t="s">
        <v>2045</v>
      </c>
      <c r="C3591" s="3"/>
      <c r="D3591" s="3"/>
      <c r="E3591" s="9" t="s">
        <v>280</v>
      </c>
      <c r="F3591" s="9" t="s">
        <v>280</v>
      </c>
      <c r="G3591" s="9" t="s">
        <v>280</v>
      </c>
      <c r="H3591" s="9" t="s">
        <v>280</v>
      </c>
      <c r="I3591" s="9">
        <v>0</v>
      </c>
      <c r="J3591" s="9" t="s">
        <v>183</v>
      </c>
      <c r="K3591" s="9" t="s">
        <v>183</v>
      </c>
      <c r="L3591" s="69"/>
      <c r="M3591" s="67">
        <f t="shared" si="74"/>
        <v>0</v>
      </c>
    </row>
    <row r="3592" spans="1:13" ht="15">
      <c r="A3592" s="28" t="s">
        <v>937</v>
      </c>
      <c r="B3592" s="229" t="s">
        <v>1664</v>
      </c>
      <c r="C3592" s="3"/>
      <c r="D3592" s="3"/>
      <c r="E3592" s="9" t="s">
        <v>280</v>
      </c>
      <c r="F3592" s="9" t="s">
        <v>280</v>
      </c>
      <c r="G3592" s="9" t="s">
        <v>280</v>
      </c>
      <c r="H3592" s="9" t="s">
        <v>280</v>
      </c>
      <c r="I3592" s="9">
        <v>0</v>
      </c>
      <c r="J3592" s="9" t="s">
        <v>183</v>
      </c>
      <c r="K3592" s="9" t="s">
        <v>183</v>
      </c>
      <c r="L3592" s="69"/>
      <c r="M3592" s="67">
        <f t="shared" si="74"/>
        <v>0</v>
      </c>
    </row>
    <row r="3593" spans="1:13" ht="15">
      <c r="A3593" s="28" t="s">
        <v>938</v>
      </c>
      <c r="B3593" s="229" t="s">
        <v>1663</v>
      </c>
      <c r="C3593" s="3"/>
      <c r="D3593" s="3"/>
      <c r="E3593" s="9" t="s">
        <v>280</v>
      </c>
      <c r="F3593" s="9" t="s">
        <v>280</v>
      </c>
      <c r="G3593" s="9" t="s">
        <v>280</v>
      </c>
      <c r="H3593" s="9" t="s">
        <v>280</v>
      </c>
      <c r="I3593" s="9">
        <v>0</v>
      </c>
      <c r="J3593" s="9" t="s">
        <v>183</v>
      </c>
      <c r="K3593" s="9" t="s">
        <v>183</v>
      </c>
      <c r="L3593" s="69"/>
      <c r="M3593" s="67">
        <f t="shared" si="74"/>
        <v>0</v>
      </c>
    </row>
    <row r="3594" spans="1:13" ht="15">
      <c r="A3594" s="28" t="s">
        <v>2517</v>
      </c>
      <c r="B3594" s="278" t="s">
        <v>2023</v>
      </c>
      <c r="C3594" s="3"/>
      <c r="D3594" s="3"/>
      <c r="E3594" s="9" t="s">
        <v>280</v>
      </c>
      <c r="F3594" s="9" t="s">
        <v>280</v>
      </c>
      <c r="G3594" s="9" t="s">
        <v>280</v>
      </c>
      <c r="H3594" s="9" t="s">
        <v>280</v>
      </c>
      <c r="I3594" s="9">
        <v>0</v>
      </c>
      <c r="J3594" s="9" t="s">
        <v>183</v>
      </c>
      <c r="K3594" s="9" t="s">
        <v>183</v>
      </c>
      <c r="L3594" s="69"/>
      <c r="M3594" s="67">
        <f t="shared" si="74"/>
        <v>0</v>
      </c>
    </row>
    <row r="3595" spans="1:13" ht="15">
      <c r="A3595" s="28" t="s">
        <v>3346</v>
      </c>
      <c r="B3595" s="63" t="s">
        <v>3408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3347</v>
      </c>
      <c r="B3596" s="63" t="s">
        <v>3402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3348</v>
      </c>
      <c r="B3597" s="63" t="s">
        <v>3401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3349</v>
      </c>
      <c r="B3598" s="63" t="s">
        <v>3417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3350</v>
      </c>
      <c r="B3599" s="63" t="s">
        <v>3416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3351</v>
      </c>
      <c r="B3600" s="63" t="s">
        <v>3404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3352</v>
      </c>
      <c r="B3601" s="63" t="s">
        <v>3398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3353</v>
      </c>
      <c r="B3602" s="63" t="s">
        <v>3429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3354</v>
      </c>
      <c r="B3603" s="278" t="s">
        <v>3397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3355</v>
      </c>
      <c r="B3604" s="63" t="s">
        <v>3413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3356</v>
      </c>
      <c r="B3605" s="63" t="s">
        <v>3410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3357</v>
      </c>
      <c r="B3606" s="63" t="s">
        <v>3425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3358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3359</v>
      </c>
      <c r="B3608" s="63" t="s">
        <v>3426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3360</v>
      </c>
      <c r="B3609" s="63" t="s">
        <v>3405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3361</v>
      </c>
      <c r="B3610" s="63" t="s">
        <v>3399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3362</v>
      </c>
      <c r="B3611" s="63" t="s">
        <v>3406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3363</v>
      </c>
      <c r="B3612" s="63" t="s">
        <v>3403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3364</v>
      </c>
      <c r="B3613" s="63" t="s">
        <v>3414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3365</v>
      </c>
      <c r="B3614" s="63" t="s">
        <v>3409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3366</v>
      </c>
      <c r="B3615" s="278" t="s">
        <v>3396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3367</v>
      </c>
      <c r="B3616" s="63" t="s">
        <v>3411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3368</v>
      </c>
      <c r="B3617" s="63" t="s">
        <v>3430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3369</v>
      </c>
      <c r="B3618" s="63" t="s">
        <v>3400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4163</v>
      </c>
      <c r="B3619" s="63" t="s">
        <v>3407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4164</v>
      </c>
      <c r="B3620" s="63" t="s">
        <v>3428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4165</v>
      </c>
      <c r="B3621" s="63" t="s">
        <v>3412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206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75">SUM(E3628:K3628)</f>
        <v>2216.1000000000085</v>
      </c>
      <c r="O3628" t="s">
        <v>2807</v>
      </c>
      <c r="R3628" t="s">
        <v>2808</v>
      </c>
      <c r="S3628" s="278"/>
      <c r="T3628" s="63"/>
      <c r="U3628" s="349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75"/>
        <v>2148.00000000001</v>
      </c>
      <c r="O3629" t="s">
        <v>1250</v>
      </c>
      <c r="S3629" s="225"/>
      <c r="T3629" s="63"/>
      <c r="U3629" s="349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75"/>
        <v>2037.0000000000168</v>
      </c>
      <c r="O3630" t="s">
        <v>2501</v>
      </c>
      <c r="R3630" t="s">
        <v>1820</v>
      </c>
      <c r="S3630" s="63"/>
      <c r="T3630" s="63"/>
      <c r="U3630" s="350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75"/>
        <v>1978.8999999999908</v>
      </c>
      <c r="O3631" t="s">
        <v>376</v>
      </c>
      <c r="R3631" t="s">
        <v>1820</v>
      </c>
      <c r="S3631" s="278"/>
      <c r="T3631" s="63"/>
      <c r="U3631" s="349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75"/>
        <v>1910.2999999999913</v>
      </c>
      <c r="O3632" t="s">
        <v>1251</v>
      </c>
      <c r="S3632" s="225"/>
      <c r="T3632" s="63"/>
      <c r="U3632" s="349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75"/>
        <v>1905.8999999999971</v>
      </c>
      <c r="O3633" t="s">
        <v>316</v>
      </c>
      <c r="S3633" s="225"/>
      <c r="T3633" s="63"/>
      <c r="U3633" s="349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75"/>
        <v>1857.9000000000008</v>
      </c>
      <c r="O3634" t="s">
        <v>2502</v>
      </c>
      <c r="R3634" s="21" t="s">
        <v>2503</v>
      </c>
      <c r="S3634" s="278"/>
      <c r="T3634" s="63"/>
      <c r="U3634" s="349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75"/>
        <v>1848.0999999999947</v>
      </c>
      <c r="O3635" t="s">
        <v>311</v>
      </c>
      <c r="S3635" s="278"/>
      <c r="T3635" s="63"/>
      <c r="U3635" s="349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280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75"/>
        <v>1623.8000000000029</v>
      </c>
      <c r="O3636" t="s">
        <v>294</v>
      </c>
      <c r="S3636" s="278"/>
      <c r="T3636" s="63"/>
      <c r="U3636" s="349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75"/>
        <v>1498.5499999999979</v>
      </c>
      <c r="O3637" t="s">
        <v>299</v>
      </c>
      <c r="S3637" s="225"/>
      <c r="T3637" s="63"/>
      <c r="U3637" s="350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75"/>
        <v>1468.0999999999938</v>
      </c>
      <c r="S3638" s="63"/>
      <c r="T3638" s="63"/>
      <c r="U3638" s="349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75"/>
        <v>1462.0999999999894</v>
      </c>
      <c r="O3639" t="s">
        <v>289</v>
      </c>
      <c r="S3639" s="278"/>
      <c r="T3639" s="63"/>
      <c r="U3639" s="349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280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75"/>
        <v>1454.9999999999977</v>
      </c>
      <c r="O3640" t="s">
        <v>302</v>
      </c>
      <c r="S3640" s="63"/>
      <c r="T3640" s="63"/>
      <c r="U3640" s="349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75"/>
        <v>1365.5000000000109</v>
      </c>
      <c r="O3641" t="s">
        <v>295</v>
      </c>
      <c r="S3641" s="278"/>
      <c r="T3641" s="63"/>
      <c r="U3641" s="350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281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75"/>
        <v>1328.3000000000022</v>
      </c>
      <c r="S3642" s="63"/>
      <c r="T3642" s="63"/>
      <c r="U3642" s="349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280</v>
      </c>
      <c r="L3643" s="69"/>
      <c r="M3643" s="67">
        <f t="shared" si="75"/>
        <v>1318.0999999999976</v>
      </c>
      <c r="O3643" t="s">
        <v>302</v>
      </c>
      <c r="S3643" s="278"/>
      <c r="T3643" s="63"/>
      <c r="U3643" s="350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280</v>
      </c>
      <c r="F3644" s="9" t="s">
        <v>280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75"/>
        <v>1310.9999999999986</v>
      </c>
      <c r="O3644" t="s">
        <v>323</v>
      </c>
      <c r="R3644" s="21" t="s">
        <v>1820</v>
      </c>
      <c r="S3644" s="63"/>
      <c r="T3644" s="63"/>
      <c r="U3644" s="349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280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75"/>
        <v>1298.7</v>
      </c>
      <c r="S3645" s="278"/>
      <c r="T3645" s="63"/>
      <c r="U3645" s="349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280</v>
      </c>
      <c r="L3646" s="69"/>
      <c r="M3646" s="67">
        <f t="shared" si="75"/>
        <v>1248.3000000000018</v>
      </c>
      <c r="O3646" t="s">
        <v>286</v>
      </c>
      <c r="S3646" s="278"/>
      <c r="T3646" s="63"/>
      <c r="U3646" s="349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75"/>
        <v>1245.0000000000048</v>
      </c>
      <c r="S3647" s="278"/>
      <c r="T3647" s="63"/>
      <c r="U3647" s="350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280</v>
      </c>
      <c r="F3648" s="9" t="s">
        <v>280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75"/>
        <v>1224.6999999999862</v>
      </c>
      <c r="O3648" t="s">
        <v>326</v>
      </c>
      <c r="R3648" t="s">
        <v>1820</v>
      </c>
      <c r="S3648" s="225"/>
      <c r="T3648" s="63"/>
      <c r="U3648" s="349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280</v>
      </c>
      <c r="F3649" s="9" t="s">
        <v>280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75"/>
        <v>1105.4999999999977</v>
      </c>
      <c r="S3649" s="63"/>
      <c r="T3649" s="63"/>
      <c r="U3649" s="350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280</v>
      </c>
      <c r="F3650" s="9" t="s">
        <v>280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75"/>
        <v>1087.0000000000073</v>
      </c>
      <c r="O3650" t="s">
        <v>284</v>
      </c>
      <c r="S3650" s="278"/>
      <c r="T3650" s="63"/>
      <c r="U3650" s="349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280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75"/>
        <v>1076.9499999999994</v>
      </c>
      <c r="O3651" t="s">
        <v>295</v>
      </c>
      <c r="S3651" s="63"/>
      <c r="T3651" s="63"/>
      <c r="U3651" s="349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280</v>
      </c>
      <c r="K3652" s="9" t="s">
        <v>280</v>
      </c>
      <c r="L3652" s="69"/>
      <c r="M3652" s="67">
        <f t="shared" si="75"/>
        <v>1025.4000000000037</v>
      </c>
      <c r="S3652" s="278"/>
      <c r="T3652" s="63"/>
      <c r="U3652" s="349"/>
      <c r="V3652" s="63"/>
      <c r="W3652" s="63"/>
    </row>
    <row r="3653" spans="1:23" ht="15">
      <c r="A3653" s="28" t="s">
        <v>157</v>
      </c>
      <c r="B3653" s="63" t="s">
        <v>754</v>
      </c>
      <c r="E3653" s="9" t="s">
        <v>280</v>
      </c>
      <c r="F3653" s="9" t="s">
        <v>280</v>
      </c>
      <c r="G3653" s="9" t="s">
        <v>280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75"/>
        <v>1007.5999999999858</v>
      </c>
      <c r="O3653" t="s">
        <v>302</v>
      </c>
      <c r="S3653" s="63"/>
      <c r="T3653" s="63"/>
      <c r="U3653" s="349"/>
      <c r="V3653" s="63"/>
      <c r="W3653" s="63"/>
    </row>
    <row r="3654" spans="1:23" ht="15">
      <c r="A3654" s="28" t="s">
        <v>159</v>
      </c>
      <c r="B3654" s="63" t="s">
        <v>784</v>
      </c>
      <c r="E3654" s="9" t="s">
        <v>280</v>
      </c>
      <c r="F3654" s="9" t="s">
        <v>280</v>
      </c>
      <c r="G3654" s="9" t="s">
        <v>280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75"/>
        <v>954.30000000000291</v>
      </c>
      <c r="O3654" t="s">
        <v>289</v>
      </c>
      <c r="S3654" s="278"/>
      <c r="T3654" s="63"/>
      <c r="U3654" s="349"/>
      <c r="V3654" s="63"/>
      <c r="W3654" s="63"/>
    </row>
    <row r="3655" spans="1:23" ht="15">
      <c r="A3655" s="28" t="s">
        <v>160</v>
      </c>
      <c r="B3655" s="28" t="s">
        <v>734</v>
      </c>
      <c r="E3655" s="9" t="s">
        <v>280</v>
      </c>
      <c r="F3655" s="9" t="s">
        <v>280</v>
      </c>
      <c r="G3655" s="9" t="s">
        <v>280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75"/>
        <v>905.79999999999563</v>
      </c>
      <c r="O3655" t="s">
        <v>299</v>
      </c>
      <c r="S3655" s="278"/>
      <c r="T3655" s="63"/>
      <c r="U3655" s="349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280</v>
      </c>
      <c r="F3656" s="9" t="s">
        <v>280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75"/>
        <v>894.94999999999379</v>
      </c>
      <c r="O3656" t="s">
        <v>299</v>
      </c>
      <c r="S3656" s="278"/>
      <c r="T3656" s="63"/>
      <c r="U3656" s="349"/>
      <c r="V3656" s="63"/>
      <c r="W3656" s="63"/>
    </row>
    <row r="3657" spans="1:23" ht="15">
      <c r="A3657" s="28" t="s">
        <v>163</v>
      </c>
      <c r="B3657" s="63" t="s">
        <v>789</v>
      </c>
      <c r="E3657" s="9" t="s">
        <v>280</v>
      </c>
      <c r="F3657" s="9" t="s">
        <v>280</v>
      </c>
      <c r="G3657" s="9" t="s">
        <v>280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75"/>
        <v>885.80000000000473</v>
      </c>
      <c r="O3657" t="s">
        <v>284</v>
      </c>
      <c r="S3657" s="63"/>
      <c r="T3657" s="63"/>
      <c r="U3657" s="349"/>
      <c r="V3657" s="63"/>
      <c r="W3657" s="63"/>
    </row>
    <row r="3658" spans="1:23" ht="15">
      <c r="A3658" s="28" t="s">
        <v>276</v>
      </c>
      <c r="B3658" s="63" t="s">
        <v>178</v>
      </c>
      <c r="E3658" s="217">
        <v>436.65</v>
      </c>
      <c r="F3658" s="217">
        <v>446.9</v>
      </c>
      <c r="G3658" s="9" t="s">
        <v>280</v>
      </c>
      <c r="H3658" s="9" t="s">
        <v>280</v>
      </c>
      <c r="I3658" s="9">
        <v>0</v>
      </c>
      <c r="J3658" s="9" t="s">
        <v>280</v>
      </c>
      <c r="K3658" s="9" t="s">
        <v>280</v>
      </c>
      <c r="L3658" s="69"/>
      <c r="M3658" s="67">
        <f t="shared" si="75"/>
        <v>883.55</v>
      </c>
      <c r="O3658" t="s">
        <v>313</v>
      </c>
      <c r="S3658" s="63"/>
      <c r="T3658" s="63"/>
      <c r="U3658" s="349"/>
      <c r="V3658" s="63"/>
      <c r="W3658" s="63"/>
    </row>
    <row r="3659" spans="1:23" ht="15">
      <c r="A3659" s="28" t="s">
        <v>277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280</v>
      </c>
      <c r="K3659" s="9" t="s">
        <v>280</v>
      </c>
      <c r="L3659" s="69"/>
      <c r="M3659" s="67">
        <f t="shared" si="75"/>
        <v>872.8999999999985</v>
      </c>
      <c r="O3659" t="s">
        <v>286</v>
      </c>
      <c r="S3659" s="225"/>
      <c r="T3659" s="63"/>
      <c r="U3659" s="349"/>
      <c r="V3659" s="63"/>
      <c r="W3659" s="63"/>
    </row>
    <row r="3660" spans="1:23" ht="15">
      <c r="A3660" s="28" t="s">
        <v>278</v>
      </c>
      <c r="B3660" s="63" t="s">
        <v>779</v>
      </c>
      <c r="E3660" s="9" t="s">
        <v>280</v>
      </c>
      <c r="F3660" s="9" t="s">
        <v>280</v>
      </c>
      <c r="G3660" s="9" t="s">
        <v>280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76">SUM(E3660:K3660)</f>
        <v>865.30000000000655</v>
      </c>
      <c r="O3660" t="s">
        <v>302</v>
      </c>
      <c r="S3660" s="63"/>
      <c r="T3660" s="63"/>
      <c r="U3660" s="349"/>
      <c r="V3660" s="63"/>
      <c r="W3660" s="63"/>
    </row>
    <row r="3661" spans="1:23" ht="15">
      <c r="A3661" s="28" t="s">
        <v>279</v>
      </c>
      <c r="B3661" s="63" t="s">
        <v>780</v>
      </c>
      <c r="E3661" s="9" t="s">
        <v>280</v>
      </c>
      <c r="F3661" s="9" t="s">
        <v>280</v>
      </c>
      <c r="G3661" s="9" t="s">
        <v>280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76"/>
        <v>810.90000000001237</v>
      </c>
      <c r="O3661" t="s">
        <v>286</v>
      </c>
      <c r="S3661" s="278"/>
      <c r="T3661" s="63"/>
      <c r="U3661" s="349"/>
      <c r="V3661" s="63"/>
      <c r="W3661" s="63"/>
    </row>
    <row r="3662" spans="1:23" ht="15">
      <c r="A3662" s="28" t="s">
        <v>736</v>
      </c>
      <c r="B3662" s="63" t="s">
        <v>764</v>
      </c>
      <c r="E3662" s="9" t="s">
        <v>280</v>
      </c>
      <c r="F3662" s="9" t="s">
        <v>280</v>
      </c>
      <c r="G3662" s="9" t="s">
        <v>280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76"/>
        <v>807.35000000000946</v>
      </c>
      <c r="S3662" s="63"/>
      <c r="T3662" s="63"/>
      <c r="U3662" s="349"/>
      <c r="V3662" s="63"/>
      <c r="W3662" s="63"/>
    </row>
    <row r="3663" spans="1:23" ht="15">
      <c r="A3663" s="28" t="s">
        <v>737</v>
      </c>
      <c r="B3663" s="63" t="s">
        <v>801</v>
      </c>
      <c r="E3663" s="9" t="s">
        <v>280</v>
      </c>
      <c r="F3663" s="9" t="s">
        <v>280</v>
      </c>
      <c r="G3663" s="9" t="s">
        <v>280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76"/>
        <v>780.89999999999054</v>
      </c>
      <c r="O3663" t="s">
        <v>295</v>
      </c>
      <c r="S3663" s="28"/>
      <c r="T3663" s="63"/>
      <c r="U3663" s="350"/>
      <c r="V3663" s="63"/>
      <c r="W3663" s="63"/>
    </row>
    <row r="3664" spans="1:23" ht="15">
      <c r="A3664" s="28" t="s">
        <v>738</v>
      </c>
      <c r="B3664" s="63" t="s">
        <v>749</v>
      </c>
      <c r="E3664" s="9" t="s">
        <v>280</v>
      </c>
      <c r="F3664" s="9" t="s">
        <v>280</v>
      </c>
      <c r="G3664" s="9" t="s">
        <v>280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76"/>
        <v>772.69999999999709</v>
      </c>
      <c r="O3664" t="s">
        <v>283</v>
      </c>
      <c r="R3664" s="21" t="s">
        <v>1820</v>
      </c>
      <c r="S3664" s="63"/>
      <c r="T3664" s="63"/>
      <c r="U3664" s="349"/>
      <c r="V3664" s="63"/>
      <c r="W3664" s="63"/>
    </row>
    <row r="3665" spans="1:23" ht="15">
      <c r="A3665" s="28" t="s">
        <v>740</v>
      </c>
      <c r="B3665" s="63" t="s">
        <v>747</v>
      </c>
      <c r="E3665" s="9" t="s">
        <v>280</v>
      </c>
      <c r="F3665" s="9" t="s">
        <v>280</v>
      </c>
      <c r="G3665" s="9" t="s">
        <v>280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76"/>
        <v>766.70000000000437</v>
      </c>
      <c r="S3665" s="278"/>
      <c r="T3665" s="63"/>
      <c r="U3665" s="350"/>
      <c r="V3665" s="63"/>
      <c r="W3665" s="63"/>
    </row>
    <row r="3666" spans="1:23" ht="15">
      <c r="A3666" s="28" t="s">
        <v>746</v>
      </c>
      <c r="B3666" s="63" t="s">
        <v>739</v>
      </c>
      <c r="E3666" s="9" t="s">
        <v>280</v>
      </c>
      <c r="F3666" s="9" t="s">
        <v>280</v>
      </c>
      <c r="G3666" s="9" t="s">
        <v>280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76"/>
        <v>756.49999999999818</v>
      </c>
      <c r="S3666" s="278"/>
      <c r="T3666" s="63"/>
      <c r="U3666" s="350"/>
      <c r="V3666" s="63"/>
      <c r="W3666" s="63"/>
    </row>
    <row r="3667" spans="1:23" ht="15">
      <c r="A3667" s="28" t="s">
        <v>748</v>
      </c>
      <c r="B3667" s="63" t="s">
        <v>756</v>
      </c>
      <c r="E3667" s="9" t="s">
        <v>280</v>
      </c>
      <c r="F3667" s="9" t="s">
        <v>280</v>
      </c>
      <c r="G3667" s="9" t="s">
        <v>280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76"/>
        <v>754.55000000000109</v>
      </c>
      <c r="S3667" s="225"/>
      <c r="T3667" s="63"/>
      <c r="U3667" s="350"/>
      <c r="V3667" s="63"/>
      <c r="W3667" s="63"/>
    </row>
    <row r="3668" spans="1:23" ht="15">
      <c r="A3668" s="28" t="s">
        <v>751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280</v>
      </c>
      <c r="I3668" s="9">
        <v>0</v>
      </c>
      <c r="J3668" s="9">
        <v>41.999999999998181</v>
      </c>
      <c r="K3668" s="9" t="s">
        <v>280</v>
      </c>
      <c r="L3668" s="69"/>
      <c r="M3668" s="67">
        <f t="shared" si="76"/>
        <v>742.69999999999823</v>
      </c>
      <c r="O3668" t="s">
        <v>289</v>
      </c>
      <c r="S3668" s="63"/>
      <c r="T3668" s="63"/>
      <c r="U3668" s="350"/>
      <c r="V3668" s="63"/>
      <c r="W3668" s="63"/>
    </row>
    <row r="3669" spans="1:23" ht="15">
      <c r="A3669" s="28" t="s">
        <v>752</v>
      </c>
      <c r="B3669" s="278" t="s">
        <v>2026</v>
      </c>
      <c r="C3669" s="3"/>
      <c r="D3669" s="3"/>
      <c r="E3669" s="9" t="s">
        <v>280</v>
      </c>
      <c r="F3669" s="9" t="s">
        <v>280</v>
      </c>
      <c r="G3669" s="9" t="s">
        <v>280</v>
      </c>
      <c r="H3669" s="9" t="s">
        <v>280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76"/>
        <v>718.3999999999869</v>
      </c>
      <c r="O3669" t="s">
        <v>285</v>
      </c>
      <c r="S3669" s="63"/>
      <c r="T3669" s="63"/>
      <c r="U3669" s="349"/>
      <c r="V3669" s="63"/>
      <c r="W3669" s="63"/>
    </row>
    <row r="3670" spans="1:23" ht="15">
      <c r="A3670" s="28" t="s">
        <v>755</v>
      </c>
      <c r="B3670" s="229" t="s">
        <v>1648</v>
      </c>
      <c r="C3670" s="3"/>
      <c r="D3670" s="3"/>
      <c r="E3670" s="9" t="s">
        <v>280</v>
      </c>
      <c r="F3670" s="9" t="s">
        <v>280</v>
      </c>
      <c r="G3670" s="9" t="s">
        <v>280</v>
      </c>
      <c r="H3670" s="9" t="s">
        <v>280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76"/>
        <v>699.99999999999818</v>
      </c>
      <c r="O3670" t="s">
        <v>285</v>
      </c>
      <c r="S3670" s="278"/>
      <c r="T3670" s="63"/>
      <c r="U3670" s="349"/>
      <c r="V3670" s="63"/>
      <c r="W3670" s="63"/>
    </row>
    <row r="3671" spans="1:23" ht="15">
      <c r="A3671" s="28" t="s">
        <v>757</v>
      </c>
      <c r="B3671" s="63" t="s">
        <v>758</v>
      </c>
      <c r="E3671" s="9" t="s">
        <v>280</v>
      </c>
      <c r="F3671" s="9" t="s">
        <v>280</v>
      </c>
      <c r="G3671" s="9" t="s">
        <v>280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76"/>
        <v>699.5</v>
      </c>
      <c r="S3671" s="278"/>
      <c r="T3671" s="63"/>
      <c r="U3671" s="350"/>
      <c r="V3671" s="63"/>
      <c r="W3671" s="63"/>
    </row>
    <row r="3672" spans="1:23" ht="15">
      <c r="A3672" s="28" t="s">
        <v>762</v>
      </c>
      <c r="B3672" s="229" t="s">
        <v>1658</v>
      </c>
      <c r="C3672" s="3"/>
      <c r="D3672" s="3"/>
      <c r="E3672" s="9" t="s">
        <v>280</v>
      </c>
      <c r="F3672" s="9" t="s">
        <v>280</v>
      </c>
      <c r="G3672" s="9" t="s">
        <v>280</v>
      </c>
      <c r="H3672" s="9" t="s">
        <v>280</v>
      </c>
      <c r="I3672" s="9">
        <v>0</v>
      </c>
      <c r="J3672" s="213">
        <v>357</v>
      </c>
      <c r="K3672" s="9">
        <v>318.799999999992</v>
      </c>
      <c r="L3672" s="69"/>
      <c r="M3672" s="67">
        <f t="shared" si="76"/>
        <v>675.799999999992</v>
      </c>
      <c r="O3672" t="s">
        <v>284</v>
      </c>
      <c r="S3672" s="225"/>
      <c r="T3672" s="63"/>
      <c r="U3672" s="349"/>
      <c r="V3672" s="63"/>
      <c r="W3672" s="63"/>
    </row>
    <row r="3673" spans="1:23" ht="15">
      <c r="A3673" s="28" t="s">
        <v>766</v>
      </c>
      <c r="B3673" s="63" t="s">
        <v>783</v>
      </c>
      <c r="E3673" s="9" t="s">
        <v>280</v>
      </c>
      <c r="F3673" s="9" t="s">
        <v>280</v>
      </c>
      <c r="G3673" s="9" t="s">
        <v>280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76"/>
        <v>636.79999999999382</v>
      </c>
      <c r="S3673" s="225"/>
      <c r="T3673" s="63"/>
      <c r="U3673" s="349"/>
      <c r="V3673" s="63"/>
      <c r="W3673" s="63"/>
    </row>
    <row r="3674" spans="1:23" ht="15">
      <c r="A3674" s="28" t="s">
        <v>767</v>
      </c>
      <c r="B3674" s="28" t="s">
        <v>735</v>
      </c>
      <c r="E3674" s="9" t="s">
        <v>280</v>
      </c>
      <c r="F3674" s="9" t="s">
        <v>280</v>
      </c>
      <c r="G3674" s="9" t="s">
        <v>280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76"/>
        <v>633.10000000000582</v>
      </c>
      <c r="S3674" s="225"/>
      <c r="T3674" s="63"/>
      <c r="U3674" s="349"/>
      <c r="V3674" s="63"/>
      <c r="W3674" s="63"/>
    </row>
    <row r="3675" spans="1:23" ht="15">
      <c r="A3675" s="28" t="s">
        <v>768</v>
      </c>
      <c r="B3675" s="63" t="s">
        <v>750</v>
      </c>
      <c r="E3675" s="9" t="s">
        <v>280</v>
      </c>
      <c r="F3675" s="9" t="s">
        <v>280</v>
      </c>
      <c r="G3675" s="9" t="s">
        <v>280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76"/>
        <v>625.50000000000364</v>
      </c>
      <c r="S3675" s="278"/>
      <c r="T3675" s="63"/>
      <c r="U3675" s="350"/>
      <c r="V3675" s="63"/>
      <c r="W3675" s="63"/>
    </row>
    <row r="3676" spans="1:23" ht="15">
      <c r="A3676" s="28" t="s">
        <v>774</v>
      </c>
      <c r="B3676" s="278" t="s">
        <v>2033</v>
      </c>
      <c r="C3676" s="3"/>
      <c r="D3676" s="3"/>
      <c r="E3676" s="9" t="s">
        <v>280</v>
      </c>
      <c r="F3676" s="9" t="s">
        <v>280</v>
      </c>
      <c r="G3676" s="9" t="s">
        <v>280</v>
      </c>
      <c r="H3676" s="9" t="s">
        <v>280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76"/>
        <v>604.79999999998836</v>
      </c>
      <c r="O3676" t="s">
        <v>294</v>
      </c>
      <c r="S3676" s="63"/>
      <c r="T3676" s="63"/>
      <c r="U3676" s="349"/>
      <c r="V3676" s="63"/>
      <c r="W3676" s="63"/>
    </row>
    <row r="3677" spans="1:23" ht="15">
      <c r="A3677" s="28" t="s">
        <v>782</v>
      </c>
      <c r="B3677" s="278" t="s">
        <v>2017</v>
      </c>
      <c r="C3677" s="3"/>
      <c r="D3677" s="3"/>
      <c r="E3677" s="9" t="s">
        <v>280</v>
      </c>
      <c r="F3677" s="9" t="s">
        <v>280</v>
      </c>
      <c r="G3677" s="9" t="s">
        <v>280</v>
      </c>
      <c r="H3677" s="9" t="s">
        <v>280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76"/>
        <v>603.29999999999927</v>
      </c>
      <c r="S3677" s="278"/>
      <c r="T3677" s="63"/>
      <c r="U3677" s="349"/>
      <c r="V3677" s="63"/>
      <c r="W3677" s="63"/>
    </row>
    <row r="3678" spans="1:23" ht="15">
      <c r="A3678" s="28" t="s">
        <v>786</v>
      </c>
      <c r="B3678" s="63" t="s">
        <v>797</v>
      </c>
      <c r="E3678" s="9" t="s">
        <v>280</v>
      </c>
      <c r="F3678" s="9" t="s">
        <v>280</v>
      </c>
      <c r="G3678" s="9" t="s">
        <v>280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76"/>
        <v>602.74999999999818</v>
      </c>
      <c r="O3678" t="s">
        <v>290</v>
      </c>
      <c r="S3678" s="63"/>
      <c r="T3678" s="63"/>
      <c r="U3678" s="350"/>
      <c r="V3678" s="63"/>
      <c r="W3678" s="63"/>
    </row>
    <row r="3679" spans="1:23" ht="15">
      <c r="A3679" s="28" t="s">
        <v>787</v>
      </c>
      <c r="B3679" s="229" t="s">
        <v>1657</v>
      </c>
      <c r="C3679" s="3"/>
      <c r="D3679" s="3"/>
      <c r="E3679" s="9" t="s">
        <v>280</v>
      </c>
      <c r="F3679" s="9" t="s">
        <v>280</v>
      </c>
      <c r="G3679" s="9" t="s">
        <v>280</v>
      </c>
      <c r="H3679" s="9" t="s">
        <v>280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76"/>
        <v>558.09999999999491</v>
      </c>
      <c r="S3679" s="63"/>
      <c r="T3679" s="63"/>
      <c r="U3679" s="349"/>
      <c r="V3679" s="63"/>
      <c r="W3679" s="63"/>
    </row>
    <row r="3680" spans="1:23" ht="15">
      <c r="A3680" s="28" t="s">
        <v>788</v>
      </c>
      <c r="B3680" s="63" t="s">
        <v>791</v>
      </c>
      <c r="E3680" s="9" t="s">
        <v>280</v>
      </c>
      <c r="F3680" s="9" t="s">
        <v>280</v>
      </c>
      <c r="G3680" s="9" t="s">
        <v>280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76"/>
        <v>557.09999999998035</v>
      </c>
      <c r="S3680" s="63"/>
      <c r="T3680" s="63"/>
      <c r="U3680" s="349"/>
      <c r="V3680" s="63"/>
      <c r="W3680" s="63"/>
    </row>
    <row r="3681" spans="1:23" ht="15">
      <c r="A3681" s="28" t="s">
        <v>794</v>
      </c>
      <c r="B3681" s="229" t="s">
        <v>1661</v>
      </c>
      <c r="C3681" s="3"/>
      <c r="D3681" s="3"/>
      <c r="E3681" s="9" t="s">
        <v>280</v>
      </c>
      <c r="F3681" s="9" t="s">
        <v>280</v>
      </c>
      <c r="G3681" s="9" t="s">
        <v>280</v>
      </c>
      <c r="H3681" s="9" t="s">
        <v>280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76"/>
        <v>548.20000000000073</v>
      </c>
      <c r="S3681" s="28"/>
      <c r="T3681" s="63"/>
      <c r="U3681" s="349"/>
      <c r="V3681" s="63"/>
      <c r="W3681" s="63"/>
    </row>
    <row r="3682" spans="1:23" ht="15">
      <c r="A3682" s="28" t="s">
        <v>795</v>
      </c>
      <c r="B3682" s="63" t="s">
        <v>763</v>
      </c>
      <c r="E3682" s="9" t="s">
        <v>280</v>
      </c>
      <c r="F3682" s="9" t="s">
        <v>280</v>
      </c>
      <c r="G3682" s="9" t="s">
        <v>280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76"/>
        <v>541.700000000008</v>
      </c>
      <c r="S3682" s="63"/>
      <c r="T3682" s="63"/>
      <c r="U3682" s="349"/>
      <c r="V3682" s="63"/>
      <c r="W3682" s="63"/>
    </row>
    <row r="3683" spans="1:23" ht="15">
      <c r="A3683" s="28" t="s">
        <v>796</v>
      </c>
      <c r="B3683" s="229" t="s">
        <v>1649</v>
      </c>
      <c r="C3683" s="3"/>
      <c r="D3683" s="3"/>
      <c r="E3683" s="9" t="s">
        <v>280</v>
      </c>
      <c r="F3683" s="9" t="s">
        <v>280</v>
      </c>
      <c r="G3683" s="9" t="s">
        <v>280</v>
      </c>
      <c r="H3683" s="9" t="s">
        <v>280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76"/>
        <v>529.60000000000218</v>
      </c>
      <c r="S3683" s="225"/>
      <c r="T3683" s="63"/>
      <c r="U3683" s="349"/>
      <c r="V3683" s="63"/>
      <c r="W3683" s="63"/>
    </row>
    <row r="3684" spans="1:23" ht="15">
      <c r="A3684" s="28" t="s">
        <v>798</v>
      </c>
      <c r="B3684" s="63" t="s">
        <v>158</v>
      </c>
      <c r="E3684" s="9" t="s">
        <v>280</v>
      </c>
      <c r="F3684" s="9" t="s">
        <v>280</v>
      </c>
      <c r="G3684" s="9">
        <v>242.9</v>
      </c>
      <c r="H3684" s="9">
        <v>279.80000000000109</v>
      </c>
      <c r="I3684" s="9">
        <v>0</v>
      </c>
      <c r="J3684" s="9" t="s">
        <v>280</v>
      </c>
      <c r="K3684" s="9" t="s">
        <v>280</v>
      </c>
      <c r="L3684" s="69"/>
      <c r="M3684" s="67">
        <f t="shared" si="76"/>
        <v>522.70000000000107</v>
      </c>
      <c r="S3684" s="63"/>
      <c r="T3684" s="63"/>
      <c r="U3684" s="349"/>
      <c r="V3684" s="63"/>
      <c r="W3684" s="63"/>
    </row>
    <row r="3685" spans="1:23" ht="15">
      <c r="A3685" s="28" t="s">
        <v>799</v>
      </c>
      <c r="B3685" s="28" t="s">
        <v>729</v>
      </c>
      <c r="E3685" s="9" t="s">
        <v>280</v>
      </c>
      <c r="F3685" s="9" t="s">
        <v>280</v>
      </c>
      <c r="G3685" s="9" t="s">
        <v>280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76"/>
        <v>512.79999999999563</v>
      </c>
      <c r="S3685" s="278"/>
      <c r="T3685" s="63"/>
      <c r="U3685" s="350"/>
      <c r="V3685" s="63"/>
      <c r="W3685" s="63"/>
    </row>
    <row r="3686" spans="1:23" ht="15">
      <c r="A3686" s="28" t="s">
        <v>800</v>
      </c>
      <c r="B3686" s="229" t="s">
        <v>1665</v>
      </c>
      <c r="C3686" s="3"/>
      <c r="D3686" s="3"/>
      <c r="E3686" s="9" t="s">
        <v>280</v>
      </c>
      <c r="F3686" s="9" t="s">
        <v>280</v>
      </c>
      <c r="G3686" s="9" t="s">
        <v>280</v>
      </c>
      <c r="H3686" s="9" t="s">
        <v>280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76"/>
        <v>511.89999999997599</v>
      </c>
      <c r="S3686" s="63"/>
      <c r="T3686" s="63"/>
      <c r="U3686" s="349"/>
      <c r="V3686" s="63"/>
      <c r="W3686" s="63"/>
    </row>
    <row r="3687" spans="1:23" ht="15">
      <c r="A3687" s="28" t="s">
        <v>803</v>
      </c>
      <c r="B3687" s="229" t="s">
        <v>1662</v>
      </c>
      <c r="C3687" s="3"/>
      <c r="D3687" s="3"/>
      <c r="E3687" s="9" t="s">
        <v>280</v>
      </c>
      <c r="F3687" s="9" t="s">
        <v>280</v>
      </c>
      <c r="G3687" s="9" t="s">
        <v>280</v>
      </c>
      <c r="H3687" s="9" t="s">
        <v>280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76"/>
        <v>501.69999999998981</v>
      </c>
      <c r="O3687" t="s">
        <v>299</v>
      </c>
      <c r="S3687" s="63"/>
      <c r="T3687" s="63"/>
      <c r="U3687" s="350"/>
      <c r="V3687" s="63"/>
      <c r="W3687" s="63"/>
    </row>
    <row r="3688" spans="1:23" ht="15">
      <c r="A3688" s="28" t="s">
        <v>899</v>
      </c>
      <c r="B3688" s="229" t="s">
        <v>1664</v>
      </c>
      <c r="C3688" s="3"/>
      <c r="D3688" s="3"/>
      <c r="E3688" s="9" t="s">
        <v>280</v>
      </c>
      <c r="F3688" s="9" t="s">
        <v>280</v>
      </c>
      <c r="G3688" s="9" t="s">
        <v>280</v>
      </c>
      <c r="H3688" s="9" t="s">
        <v>280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76"/>
        <v>493.90000000000146</v>
      </c>
      <c r="O3688" t="s">
        <v>286</v>
      </c>
      <c r="S3688" s="278"/>
      <c r="T3688" s="63"/>
      <c r="U3688" s="350"/>
      <c r="V3688" s="63"/>
      <c r="W3688" s="63"/>
    </row>
    <row r="3689" spans="1:23" ht="15">
      <c r="A3689" s="28" t="s">
        <v>900</v>
      </c>
      <c r="B3689" s="229" t="s">
        <v>1652</v>
      </c>
      <c r="C3689" s="3"/>
      <c r="D3689" s="3"/>
      <c r="E3689" s="9" t="s">
        <v>280</v>
      </c>
      <c r="F3689" s="9" t="s">
        <v>280</v>
      </c>
      <c r="G3689" s="9" t="s">
        <v>280</v>
      </c>
      <c r="H3689" s="9" t="s">
        <v>280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76"/>
        <v>486.29999999998836</v>
      </c>
      <c r="O3689" t="s">
        <v>289</v>
      </c>
      <c r="S3689" s="278"/>
      <c r="T3689" s="63"/>
      <c r="U3689" s="349"/>
      <c r="V3689" s="63"/>
      <c r="W3689" s="63"/>
    </row>
    <row r="3690" spans="1:23" ht="15">
      <c r="A3690" s="28" t="s">
        <v>901</v>
      </c>
      <c r="B3690" s="229" t="s">
        <v>1660</v>
      </c>
      <c r="C3690" s="3"/>
      <c r="D3690" s="3"/>
      <c r="E3690" s="9" t="s">
        <v>280</v>
      </c>
      <c r="F3690" s="9" t="s">
        <v>280</v>
      </c>
      <c r="G3690" s="9" t="s">
        <v>280</v>
      </c>
      <c r="H3690" s="9" t="s">
        <v>280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76"/>
        <v>476.5</v>
      </c>
      <c r="S3690" s="63"/>
      <c r="T3690" s="63"/>
      <c r="U3690" s="350"/>
      <c r="V3690" s="63"/>
      <c r="W3690" s="63"/>
    </row>
    <row r="3691" spans="1:23" ht="15">
      <c r="A3691" s="28" t="s">
        <v>902</v>
      </c>
      <c r="B3691" s="63" t="s">
        <v>772</v>
      </c>
      <c r="E3691" s="9" t="s">
        <v>280</v>
      </c>
      <c r="F3691" s="9" t="s">
        <v>280</v>
      </c>
      <c r="G3691" s="9" t="s">
        <v>280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76"/>
        <v>461.10000000000218</v>
      </c>
      <c r="S3691" s="278"/>
      <c r="T3691" s="63"/>
      <c r="U3691" s="350"/>
      <c r="V3691" s="63"/>
      <c r="W3691" s="63"/>
    </row>
    <row r="3692" spans="1:23" ht="15">
      <c r="A3692" s="28" t="s">
        <v>903</v>
      </c>
      <c r="B3692" s="278" t="s">
        <v>2045</v>
      </c>
      <c r="C3692" s="3"/>
      <c r="D3692" s="3"/>
      <c r="E3692" s="9" t="s">
        <v>280</v>
      </c>
      <c r="F3692" s="9" t="s">
        <v>280</v>
      </c>
      <c r="G3692" s="9" t="s">
        <v>280</v>
      </c>
      <c r="H3692" s="9" t="s">
        <v>280</v>
      </c>
      <c r="I3692" s="9">
        <v>0</v>
      </c>
      <c r="J3692" s="9" t="s">
        <v>280</v>
      </c>
      <c r="K3692" s="217">
        <v>448.99999999999818</v>
      </c>
      <c r="L3692" s="69"/>
      <c r="M3692" s="67">
        <f t="shared" ref="M3692:M3728" si="77">SUM(E3692:K3692)</f>
        <v>448.99999999999818</v>
      </c>
      <c r="O3692" t="s">
        <v>290</v>
      </c>
      <c r="S3692" s="278"/>
      <c r="T3692" s="63"/>
      <c r="U3692" s="349"/>
      <c r="V3692" s="63"/>
      <c r="W3692" s="63"/>
    </row>
    <row r="3693" spans="1:23" ht="15">
      <c r="A3693" s="28" t="s">
        <v>904</v>
      </c>
      <c r="B3693" s="63" t="s">
        <v>765</v>
      </c>
      <c r="E3693" s="9" t="s">
        <v>280</v>
      </c>
      <c r="F3693" s="9" t="s">
        <v>280</v>
      </c>
      <c r="G3693" s="9" t="s">
        <v>280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77"/>
        <v>448.600000000004</v>
      </c>
      <c r="S3693" s="278"/>
      <c r="T3693" s="63"/>
      <c r="U3693" s="349"/>
      <c r="V3693" s="63"/>
      <c r="W3693" s="63"/>
    </row>
    <row r="3694" spans="1:23" ht="15">
      <c r="A3694" s="28" t="s">
        <v>905</v>
      </c>
      <c r="B3694" s="229" t="s">
        <v>1666</v>
      </c>
      <c r="C3694" s="3"/>
      <c r="D3694" s="3"/>
      <c r="E3694" s="9" t="s">
        <v>280</v>
      </c>
      <c r="F3694" s="9" t="s">
        <v>280</v>
      </c>
      <c r="G3694" s="9" t="s">
        <v>280</v>
      </c>
      <c r="H3694" s="9" t="s">
        <v>280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77"/>
        <v>444.39999999999782</v>
      </c>
      <c r="S3694" s="63"/>
      <c r="T3694" s="63"/>
      <c r="U3694" s="349"/>
      <c r="V3694" s="63"/>
      <c r="W3694" s="63"/>
    </row>
    <row r="3695" spans="1:23" ht="15">
      <c r="A3695" s="28" t="s">
        <v>906</v>
      </c>
      <c r="B3695" s="278" t="s">
        <v>2040</v>
      </c>
      <c r="C3695" s="3"/>
      <c r="D3695" s="3"/>
      <c r="E3695" s="9" t="s">
        <v>280</v>
      </c>
      <c r="F3695" s="9" t="s">
        <v>280</v>
      </c>
      <c r="G3695" s="9" t="s">
        <v>280</v>
      </c>
      <c r="H3695" s="9" t="s">
        <v>280</v>
      </c>
      <c r="I3695" s="9">
        <v>0</v>
      </c>
      <c r="J3695" s="9" t="s">
        <v>280</v>
      </c>
      <c r="K3695" s="9">
        <v>427.30000000000655</v>
      </c>
      <c r="L3695" s="69"/>
      <c r="M3695" s="67">
        <f t="shared" si="77"/>
        <v>427.30000000000655</v>
      </c>
      <c r="S3695" s="63"/>
      <c r="T3695" s="63"/>
      <c r="U3695" s="349"/>
      <c r="V3695" s="63"/>
      <c r="W3695" s="63"/>
    </row>
    <row r="3696" spans="1:23" ht="15">
      <c r="A3696" s="28" t="s">
        <v>907</v>
      </c>
      <c r="B3696" s="278" t="s">
        <v>2023</v>
      </c>
      <c r="C3696" s="3"/>
      <c r="D3696" s="3"/>
      <c r="E3696" s="9" t="s">
        <v>280</v>
      </c>
      <c r="F3696" s="9" t="s">
        <v>280</v>
      </c>
      <c r="G3696" s="9" t="s">
        <v>280</v>
      </c>
      <c r="H3696" s="9" t="s">
        <v>280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77"/>
        <v>423.40000000000509</v>
      </c>
      <c r="S3696" s="63"/>
      <c r="T3696" s="63"/>
      <c r="U3696" s="350"/>
      <c r="V3696" s="63"/>
      <c r="W3696" s="63"/>
    </row>
    <row r="3697" spans="1:23" ht="15">
      <c r="A3697" s="28" t="s">
        <v>908</v>
      </c>
      <c r="B3697" s="278" t="s">
        <v>2025</v>
      </c>
      <c r="C3697" s="3"/>
      <c r="D3697" s="3"/>
      <c r="E3697" s="9" t="s">
        <v>280</v>
      </c>
      <c r="F3697" s="9" t="s">
        <v>280</v>
      </c>
      <c r="G3697" s="9" t="s">
        <v>280</v>
      </c>
      <c r="H3697" s="9" t="s">
        <v>280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77"/>
        <v>415.49999999999091</v>
      </c>
      <c r="S3697" s="278"/>
      <c r="T3697" s="63"/>
      <c r="U3697" s="349"/>
      <c r="V3697" s="63"/>
      <c r="W3697" s="63"/>
    </row>
    <row r="3698" spans="1:23" ht="15">
      <c r="A3698" s="28" t="s">
        <v>909</v>
      </c>
      <c r="B3698" s="278" t="s">
        <v>2042</v>
      </c>
      <c r="C3698" s="3"/>
      <c r="D3698" s="3"/>
      <c r="E3698" s="9" t="s">
        <v>280</v>
      </c>
      <c r="F3698" s="9" t="s">
        <v>280</v>
      </c>
      <c r="G3698" s="9" t="s">
        <v>280</v>
      </c>
      <c r="H3698" s="9" t="s">
        <v>280</v>
      </c>
      <c r="I3698" s="9">
        <v>0</v>
      </c>
      <c r="J3698" s="9" t="s">
        <v>280</v>
      </c>
      <c r="K3698" s="9">
        <v>411.09999999999854</v>
      </c>
      <c r="L3698" s="69"/>
      <c r="M3698" s="67">
        <f t="shared" si="77"/>
        <v>411.09999999999854</v>
      </c>
      <c r="S3698" s="278"/>
      <c r="T3698" s="63"/>
      <c r="U3698" s="349"/>
      <c r="V3698" s="63"/>
      <c r="W3698" s="63"/>
    </row>
    <row r="3699" spans="1:23" ht="15">
      <c r="A3699" s="28" t="s">
        <v>910</v>
      </c>
      <c r="B3699" s="278" t="s">
        <v>2021</v>
      </c>
      <c r="C3699" s="3"/>
      <c r="D3699" s="3"/>
      <c r="E3699" s="9" t="s">
        <v>280</v>
      </c>
      <c r="F3699" s="9" t="s">
        <v>280</v>
      </c>
      <c r="G3699" s="9" t="s">
        <v>280</v>
      </c>
      <c r="H3699" s="9" t="s">
        <v>280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77"/>
        <v>394.89999999999418</v>
      </c>
      <c r="S3699" s="28"/>
      <c r="T3699" s="63"/>
      <c r="U3699" s="349"/>
      <c r="V3699" s="63"/>
      <c r="W3699" s="63"/>
    </row>
    <row r="3700" spans="1:23" ht="15">
      <c r="A3700" s="28" t="s">
        <v>911</v>
      </c>
      <c r="B3700" s="225" t="s">
        <v>1667</v>
      </c>
      <c r="C3700" s="3"/>
      <c r="D3700" s="3"/>
      <c r="E3700" s="9" t="s">
        <v>280</v>
      </c>
      <c r="F3700" s="9" t="s">
        <v>280</v>
      </c>
      <c r="G3700" s="9" t="s">
        <v>280</v>
      </c>
      <c r="H3700" s="9" t="s">
        <v>280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77"/>
        <v>392.50000000001455</v>
      </c>
      <c r="S3700" s="225"/>
      <c r="T3700" s="63"/>
      <c r="U3700" s="349"/>
      <c r="V3700" s="63"/>
      <c r="W3700" s="63"/>
    </row>
    <row r="3701" spans="1:23" ht="15">
      <c r="A3701" s="28" t="s">
        <v>912</v>
      </c>
      <c r="B3701" s="278" t="s">
        <v>2024</v>
      </c>
      <c r="C3701" s="3"/>
      <c r="D3701" s="3"/>
      <c r="E3701" s="9" t="s">
        <v>280</v>
      </c>
      <c r="F3701" s="9" t="s">
        <v>280</v>
      </c>
      <c r="G3701" s="9" t="s">
        <v>280</v>
      </c>
      <c r="H3701" s="9" t="s">
        <v>280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77"/>
        <v>385.99999999999636</v>
      </c>
      <c r="S3701" s="278"/>
      <c r="T3701" s="63"/>
      <c r="U3701" s="349"/>
      <c r="V3701" s="63"/>
      <c r="W3701" s="63"/>
    </row>
    <row r="3702" spans="1:23" ht="15">
      <c r="A3702" s="28" t="s">
        <v>913</v>
      </c>
      <c r="B3702" s="278" t="s">
        <v>2172</v>
      </c>
      <c r="C3702" s="3"/>
      <c r="D3702" s="3"/>
      <c r="E3702" s="9" t="s">
        <v>280</v>
      </c>
      <c r="F3702" s="9" t="s">
        <v>280</v>
      </c>
      <c r="G3702" s="9" t="s">
        <v>280</v>
      </c>
      <c r="H3702" s="9" t="s">
        <v>280</v>
      </c>
      <c r="I3702" s="9">
        <v>0</v>
      </c>
      <c r="J3702" s="9" t="s">
        <v>280</v>
      </c>
      <c r="K3702" s="9">
        <v>378.50000000000364</v>
      </c>
      <c r="L3702" s="69"/>
      <c r="M3702" s="67">
        <f t="shared" si="77"/>
        <v>378.50000000000364</v>
      </c>
      <c r="S3702" s="278"/>
      <c r="T3702" s="63"/>
      <c r="U3702" s="349"/>
      <c r="V3702" s="63"/>
      <c r="W3702" s="63"/>
    </row>
    <row r="3703" spans="1:23" ht="15">
      <c r="A3703" s="28" t="s">
        <v>914</v>
      </c>
      <c r="B3703" s="278" t="s">
        <v>2043</v>
      </c>
      <c r="C3703" s="3"/>
      <c r="D3703" s="3"/>
      <c r="E3703" s="9" t="s">
        <v>280</v>
      </c>
      <c r="F3703" s="9" t="s">
        <v>280</v>
      </c>
      <c r="G3703" s="9" t="s">
        <v>280</v>
      </c>
      <c r="H3703" s="9" t="s">
        <v>280</v>
      </c>
      <c r="I3703" s="9">
        <v>0</v>
      </c>
      <c r="J3703" s="9" t="s">
        <v>280</v>
      </c>
      <c r="K3703" s="9">
        <v>375.39999999999418</v>
      </c>
      <c r="L3703" s="69"/>
      <c r="M3703" s="67">
        <f t="shared" si="77"/>
        <v>375.39999999999418</v>
      </c>
      <c r="S3703" s="28"/>
      <c r="T3703" s="63"/>
      <c r="U3703" s="349"/>
      <c r="V3703" s="63"/>
      <c r="W3703" s="63"/>
    </row>
    <row r="3704" spans="1:23" ht="15">
      <c r="A3704" s="28" t="s">
        <v>915</v>
      </c>
      <c r="B3704" s="278" t="s">
        <v>2019</v>
      </c>
      <c r="C3704" s="3"/>
      <c r="D3704" s="3"/>
      <c r="E3704" s="9" t="s">
        <v>280</v>
      </c>
      <c r="F3704" s="9" t="s">
        <v>280</v>
      </c>
      <c r="G3704" s="9" t="s">
        <v>280</v>
      </c>
      <c r="H3704" s="9" t="s">
        <v>280</v>
      </c>
      <c r="I3704" s="9">
        <v>0</v>
      </c>
      <c r="J3704" s="212">
        <v>369.79999999999745</v>
      </c>
      <c r="K3704" s="9" t="s">
        <v>280</v>
      </c>
      <c r="L3704" s="69"/>
      <c r="M3704" s="67">
        <f t="shared" si="77"/>
        <v>369.79999999999745</v>
      </c>
      <c r="O3704" t="s">
        <v>302</v>
      </c>
      <c r="S3704" s="225"/>
      <c r="T3704" s="63"/>
      <c r="U3704" s="349"/>
      <c r="V3704" s="63"/>
      <c r="W3704" s="63"/>
    </row>
    <row r="3705" spans="1:23" ht="15">
      <c r="A3705" s="28" t="s">
        <v>916</v>
      </c>
      <c r="B3705" s="229" t="s">
        <v>1659</v>
      </c>
      <c r="C3705" s="3"/>
      <c r="D3705" s="3"/>
      <c r="E3705" s="9" t="s">
        <v>280</v>
      </c>
      <c r="F3705" s="9" t="s">
        <v>280</v>
      </c>
      <c r="G3705" s="9" t="s">
        <v>280</v>
      </c>
      <c r="H3705" s="9" t="s">
        <v>280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77"/>
        <v>365.5</v>
      </c>
      <c r="S3705" s="63"/>
      <c r="T3705" s="63"/>
      <c r="U3705" s="349"/>
      <c r="V3705" s="63"/>
      <c r="W3705" s="63"/>
    </row>
    <row r="3706" spans="1:23" ht="15">
      <c r="A3706" s="28" t="s">
        <v>917</v>
      </c>
      <c r="B3706" s="278" t="s">
        <v>2022</v>
      </c>
      <c r="C3706" s="3"/>
      <c r="D3706" s="3"/>
      <c r="E3706" s="9" t="s">
        <v>280</v>
      </c>
      <c r="F3706" s="9" t="s">
        <v>280</v>
      </c>
      <c r="G3706" s="9" t="s">
        <v>280</v>
      </c>
      <c r="H3706" s="9" t="s">
        <v>280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77"/>
        <v>361.899999999996</v>
      </c>
      <c r="S3706" s="63"/>
      <c r="T3706" s="63"/>
      <c r="U3706" s="349"/>
      <c r="V3706" s="63"/>
      <c r="W3706" s="63"/>
    </row>
    <row r="3707" spans="1:23" ht="15">
      <c r="A3707" s="28" t="s">
        <v>918</v>
      </c>
      <c r="B3707" s="278" t="s">
        <v>2067</v>
      </c>
      <c r="C3707" s="3"/>
      <c r="D3707" s="3"/>
      <c r="E3707" s="9" t="s">
        <v>280</v>
      </c>
      <c r="F3707" s="9" t="s">
        <v>280</v>
      </c>
      <c r="G3707" s="9" t="s">
        <v>280</v>
      </c>
      <c r="H3707" s="9" t="s">
        <v>280</v>
      </c>
      <c r="I3707" s="9">
        <v>0</v>
      </c>
      <c r="J3707" s="9" t="s">
        <v>280</v>
      </c>
      <c r="K3707" s="9">
        <v>347.09999999999854</v>
      </c>
      <c r="L3707" s="69"/>
      <c r="M3707" s="67">
        <f t="shared" si="77"/>
        <v>347.09999999999854</v>
      </c>
      <c r="S3707" s="278"/>
      <c r="T3707" s="63"/>
      <c r="U3707" s="349"/>
      <c r="V3707" s="63"/>
      <c r="W3707" s="63"/>
    </row>
    <row r="3708" spans="1:23" ht="15">
      <c r="A3708" s="28" t="s">
        <v>919</v>
      </c>
      <c r="B3708" s="278" t="s">
        <v>2038</v>
      </c>
      <c r="C3708" s="3"/>
      <c r="D3708" s="3"/>
      <c r="E3708" s="9" t="s">
        <v>280</v>
      </c>
      <c r="F3708" s="9" t="s">
        <v>280</v>
      </c>
      <c r="G3708" s="9" t="s">
        <v>280</v>
      </c>
      <c r="H3708" s="9" t="s">
        <v>280</v>
      </c>
      <c r="I3708" s="9">
        <v>0</v>
      </c>
      <c r="J3708" s="9" t="s">
        <v>280</v>
      </c>
      <c r="K3708" s="9">
        <v>320.00000000000728</v>
      </c>
      <c r="L3708" s="69"/>
      <c r="M3708" s="67">
        <f t="shared" si="77"/>
        <v>320.00000000000728</v>
      </c>
    </row>
    <row r="3709" spans="1:23" ht="15">
      <c r="A3709" s="28" t="s">
        <v>920</v>
      </c>
      <c r="B3709" s="63" t="s">
        <v>179</v>
      </c>
      <c r="E3709" s="9">
        <v>315.8</v>
      </c>
      <c r="F3709" s="9" t="s">
        <v>280</v>
      </c>
      <c r="G3709" s="9" t="s">
        <v>280</v>
      </c>
      <c r="H3709" s="9" t="s">
        <v>280</v>
      </c>
      <c r="I3709" s="9">
        <v>0</v>
      </c>
      <c r="J3709" s="9" t="s">
        <v>280</v>
      </c>
      <c r="K3709" s="9" t="s">
        <v>280</v>
      </c>
      <c r="L3709" s="69"/>
      <c r="M3709" s="67">
        <f t="shared" si="77"/>
        <v>315.8</v>
      </c>
    </row>
    <row r="3710" spans="1:23" ht="15">
      <c r="A3710" s="28" t="s">
        <v>921</v>
      </c>
      <c r="B3710" s="278" t="s">
        <v>2018</v>
      </c>
      <c r="C3710" s="3"/>
      <c r="D3710" s="3"/>
      <c r="E3710" s="9" t="s">
        <v>280</v>
      </c>
      <c r="F3710" s="9" t="s">
        <v>280</v>
      </c>
      <c r="G3710" s="9" t="s">
        <v>280</v>
      </c>
      <c r="H3710" s="9" t="s">
        <v>280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77"/>
        <v>301.89999999999964</v>
      </c>
    </row>
    <row r="3711" spans="1:23" ht="15">
      <c r="A3711" s="28" t="s">
        <v>922</v>
      </c>
      <c r="B3711" s="278" t="s">
        <v>4565</v>
      </c>
      <c r="C3711" s="3"/>
      <c r="D3711" s="3"/>
      <c r="E3711" s="9" t="s">
        <v>280</v>
      </c>
      <c r="F3711" s="9" t="s">
        <v>280</v>
      </c>
      <c r="G3711" s="9" t="s">
        <v>280</v>
      </c>
      <c r="H3711" s="9" t="s">
        <v>280</v>
      </c>
      <c r="I3711" s="9">
        <v>0</v>
      </c>
      <c r="J3711" s="9" t="s">
        <v>280</v>
      </c>
      <c r="K3711" s="9">
        <v>291.80000000000655</v>
      </c>
      <c r="L3711" s="69"/>
      <c r="M3711" s="67">
        <f t="shared" si="77"/>
        <v>291.80000000000655</v>
      </c>
    </row>
    <row r="3712" spans="1:23" ht="15">
      <c r="A3712" s="28" t="s">
        <v>923</v>
      </c>
      <c r="B3712" s="278" t="s">
        <v>2039</v>
      </c>
      <c r="C3712" s="3"/>
      <c r="D3712" s="3"/>
      <c r="E3712" s="9" t="s">
        <v>280</v>
      </c>
      <c r="F3712" s="9" t="s">
        <v>280</v>
      </c>
      <c r="G3712" s="9" t="s">
        <v>280</v>
      </c>
      <c r="H3712" s="9" t="s">
        <v>280</v>
      </c>
      <c r="I3712" s="9">
        <v>0</v>
      </c>
      <c r="J3712" s="9" t="s">
        <v>280</v>
      </c>
      <c r="K3712" s="9">
        <v>289.60000000000218</v>
      </c>
      <c r="L3712" s="69"/>
      <c r="M3712" s="67">
        <f t="shared" si="77"/>
        <v>289.60000000000218</v>
      </c>
    </row>
    <row r="3713" spans="1:13" ht="15">
      <c r="A3713" s="28" t="s">
        <v>924</v>
      </c>
      <c r="B3713" s="63" t="s">
        <v>785</v>
      </c>
      <c r="E3713" s="9" t="s">
        <v>280</v>
      </c>
      <c r="F3713" s="9" t="s">
        <v>280</v>
      </c>
      <c r="G3713" s="9" t="s">
        <v>280</v>
      </c>
      <c r="H3713" s="9">
        <v>263.69999999999709</v>
      </c>
      <c r="I3713" s="9">
        <v>0</v>
      </c>
      <c r="J3713" s="9" t="s">
        <v>280</v>
      </c>
      <c r="K3713" s="9" t="s">
        <v>280</v>
      </c>
      <c r="L3713" s="69"/>
      <c r="M3713" s="67">
        <f t="shared" si="77"/>
        <v>263.69999999999709</v>
      </c>
    </row>
    <row r="3714" spans="1:13" ht="15">
      <c r="A3714" s="28" t="s">
        <v>925</v>
      </c>
      <c r="B3714" s="63" t="s">
        <v>775</v>
      </c>
      <c r="E3714" s="9" t="s">
        <v>280</v>
      </c>
      <c r="F3714" s="9" t="s">
        <v>280</v>
      </c>
      <c r="G3714" s="9" t="s">
        <v>280</v>
      </c>
      <c r="H3714" s="9">
        <v>262.09999999999491</v>
      </c>
      <c r="I3714" s="9">
        <v>0</v>
      </c>
      <c r="J3714" s="9" t="s">
        <v>280</v>
      </c>
      <c r="K3714" s="9" t="s">
        <v>280</v>
      </c>
      <c r="L3714" s="69"/>
      <c r="M3714" s="67">
        <f t="shared" si="77"/>
        <v>262.09999999999491</v>
      </c>
    </row>
    <row r="3715" spans="1:13" ht="15">
      <c r="A3715" s="28" t="s">
        <v>926</v>
      </c>
      <c r="B3715" s="278" t="s">
        <v>2065</v>
      </c>
      <c r="C3715" s="3"/>
      <c r="D3715" s="3"/>
      <c r="E3715" s="9" t="s">
        <v>280</v>
      </c>
      <c r="F3715" s="9" t="s">
        <v>280</v>
      </c>
      <c r="G3715" s="9" t="s">
        <v>280</v>
      </c>
      <c r="H3715" s="9" t="s">
        <v>280</v>
      </c>
      <c r="I3715" s="9">
        <v>0</v>
      </c>
      <c r="J3715" s="9" t="s">
        <v>280</v>
      </c>
      <c r="K3715" s="9">
        <v>244.00000000000182</v>
      </c>
      <c r="L3715" s="69"/>
      <c r="M3715" s="67">
        <f t="shared" si="77"/>
        <v>244.00000000000182</v>
      </c>
    </row>
    <row r="3716" spans="1:13" ht="15">
      <c r="A3716" s="28" t="s">
        <v>927</v>
      </c>
      <c r="B3716" s="278" t="s">
        <v>2068</v>
      </c>
      <c r="C3716" s="3"/>
      <c r="D3716" s="3"/>
      <c r="E3716" s="9" t="s">
        <v>280</v>
      </c>
      <c r="F3716" s="9" t="s">
        <v>280</v>
      </c>
      <c r="G3716" s="9" t="s">
        <v>280</v>
      </c>
      <c r="H3716" s="9" t="s">
        <v>280</v>
      </c>
      <c r="I3716" s="9">
        <v>0</v>
      </c>
      <c r="J3716" s="9" t="s">
        <v>280</v>
      </c>
      <c r="K3716" s="9">
        <v>240.00000000000364</v>
      </c>
      <c r="L3716" s="69"/>
      <c r="M3716" s="67">
        <f t="shared" si="77"/>
        <v>240.00000000000364</v>
      </c>
    </row>
    <row r="3717" spans="1:13" ht="15">
      <c r="A3717" s="28" t="s">
        <v>928</v>
      </c>
      <c r="B3717" s="278" t="s">
        <v>2044</v>
      </c>
      <c r="C3717" s="3"/>
      <c r="D3717" s="3"/>
      <c r="E3717" s="9" t="s">
        <v>280</v>
      </c>
      <c r="F3717" s="9" t="s">
        <v>280</v>
      </c>
      <c r="G3717" s="9" t="s">
        <v>280</v>
      </c>
      <c r="H3717" s="9" t="s">
        <v>280</v>
      </c>
      <c r="I3717" s="9">
        <v>0</v>
      </c>
      <c r="J3717" s="9" t="s">
        <v>280</v>
      </c>
      <c r="K3717" s="9">
        <v>157.50000000000728</v>
      </c>
      <c r="L3717" s="69"/>
      <c r="M3717" s="67">
        <f t="shared" si="77"/>
        <v>157.50000000000728</v>
      </c>
    </row>
    <row r="3718" spans="1:13" ht="15">
      <c r="A3718" s="28" t="s">
        <v>929</v>
      </c>
      <c r="B3718" s="63" t="s">
        <v>164</v>
      </c>
      <c r="E3718" s="9" t="s">
        <v>280</v>
      </c>
      <c r="F3718" s="9" t="s">
        <v>280</v>
      </c>
      <c r="G3718" s="9">
        <v>156.85</v>
      </c>
      <c r="H3718" s="9" t="s">
        <v>280</v>
      </c>
      <c r="I3718" s="9">
        <v>0</v>
      </c>
      <c r="J3718" s="9" t="s">
        <v>280</v>
      </c>
      <c r="K3718" s="9" t="s">
        <v>280</v>
      </c>
      <c r="L3718" s="69"/>
      <c r="M3718" s="67">
        <f t="shared" si="77"/>
        <v>156.85</v>
      </c>
    </row>
    <row r="3719" spans="1:13" ht="15">
      <c r="A3719" s="28" t="s">
        <v>930</v>
      </c>
      <c r="B3719" s="229" t="s">
        <v>1650</v>
      </c>
      <c r="C3719" s="3"/>
      <c r="D3719" s="3"/>
      <c r="E3719" s="9" t="s">
        <v>280</v>
      </c>
      <c r="F3719" s="9" t="s">
        <v>280</v>
      </c>
      <c r="G3719" s="9" t="s">
        <v>280</v>
      </c>
      <c r="H3719" s="9" t="s">
        <v>280</v>
      </c>
      <c r="I3719" s="9">
        <v>0</v>
      </c>
      <c r="J3719" s="9">
        <v>137.79999999999927</v>
      </c>
      <c r="K3719" s="9" t="s">
        <v>280</v>
      </c>
      <c r="L3719" s="69"/>
      <c r="M3719" s="67">
        <f t="shared" si="77"/>
        <v>137.79999999999927</v>
      </c>
    </row>
    <row r="3720" spans="1:13" ht="15">
      <c r="A3720" s="28" t="s">
        <v>931</v>
      </c>
      <c r="B3720" s="63" t="s">
        <v>770</v>
      </c>
      <c r="E3720" s="9" t="s">
        <v>280</v>
      </c>
      <c r="F3720" s="9" t="s">
        <v>280</v>
      </c>
      <c r="G3720" s="9" t="s">
        <v>280</v>
      </c>
      <c r="H3720" s="9">
        <v>99.5</v>
      </c>
      <c r="I3720" s="9">
        <v>0</v>
      </c>
      <c r="J3720" s="9" t="s">
        <v>280</v>
      </c>
      <c r="K3720" s="9" t="s">
        <v>280</v>
      </c>
      <c r="L3720" s="69"/>
      <c r="M3720" s="67">
        <f t="shared" si="77"/>
        <v>99.5</v>
      </c>
    </row>
    <row r="3721" spans="1:13" ht="15">
      <c r="A3721" s="28" t="s">
        <v>932</v>
      </c>
      <c r="B3721" s="63" t="s">
        <v>745</v>
      </c>
      <c r="E3721" s="9" t="s">
        <v>280</v>
      </c>
      <c r="F3721" s="9" t="s">
        <v>280</v>
      </c>
      <c r="G3721" s="9" t="s">
        <v>280</v>
      </c>
      <c r="H3721" s="9">
        <v>74.900000000001455</v>
      </c>
      <c r="I3721" s="9">
        <v>0</v>
      </c>
      <c r="J3721" s="9" t="s">
        <v>280</v>
      </c>
      <c r="K3721" s="9" t="s">
        <v>280</v>
      </c>
      <c r="L3721" s="69"/>
      <c r="M3721" s="67">
        <f t="shared" si="77"/>
        <v>74.900000000001455</v>
      </c>
    </row>
    <row r="3722" spans="1:13" ht="15">
      <c r="A3722" s="28" t="s">
        <v>933</v>
      </c>
      <c r="B3722" s="278" t="s">
        <v>2041</v>
      </c>
      <c r="C3722" s="3"/>
      <c r="D3722" s="3"/>
      <c r="E3722" s="9" t="s">
        <v>280</v>
      </c>
      <c r="F3722" s="9" t="s">
        <v>280</v>
      </c>
      <c r="G3722" s="9" t="s">
        <v>280</v>
      </c>
      <c r="H3722" s="9" t="s">
        <v>280</v>
      </c>
      <c r="I3722" s="9">
        <v>0</v>
      </c>
      <c r="J3722" s="9" t="s">
        <v>280</v>
      </c>
      <c r="K3722" s="9">
        <v>8.4000000000014552</v>
      </c>
      <c r="L3722" s="69"/>
      <c r="M3722" s="67">
        <f t="shared" si="77"/>
        <v>8.4000000000014552</v>
      </c>
    </row>
    <row r="3723" spans="1:13" ht="15">
      <c r="A3723" s="28" t="s">
        <v>934</v>
      </c>
      <c r="B3723" s="225" t="s">
        <v>1646</v>
      </c>
      <c r="C3723" s="3"/>
      <c r="D3723" s="3"/>
      <c r="E3723" s="9" t="s">
        <v>280</v>
      </c>
      <c r="F3723" s="9" t="s">
        <v>280</v>
      </c>
      <c r="G3723" s="9" t="s">
        <v>280</v>
      </c>
      <c r="H3723" s="9" t="s">
        <v>280</v>
      </c>
      <c r="I3723" s="9">
        <v>0</v>
      </c>
      <c r="J3723" s="9" t="s">
        <v>280</v>
      </c>
      <c r="K3723" s="9" t="s">
        <v>280</v>
      </c>
      <c r="L3723" s="69"/>
      <c r="M3723" s="67">
        <f t="shared" si="77"/>
        <v>0</v>
      </c>
    </row>
    <row r="3724" spans="1:13" ht="15">
      <c r="A3724" s="28" t="s">
        <v>935</v>
      </c>
      <c r="B3724" s="229" t="s">
        <v>1656</v>
      </c>
      <c r="C3724" s="3"/>
      <c r="D3724" s="3"/>
      <c r="E3724" s="9" t="s">
        <v>280</v>
      </c>
      <c r="F3724" s="9" t="s">
        <v>280</v>
      </c>
      <c r="G3724" s="9" t="s">
        <v>280</v>
      </c>
      <c r="H3724" s="9" t="s">
        <v>280</v>
      </c>
      <c r="I3724" s="9">
        <v>0</v>
      </c>
      <c r="J3724" s="9" t="s">
        <v>280</v>
      </c>
      <c r="K3724" s="9" t="s">
        <v>280</v>
      </c>
      <c r="L3724" s="69"/>
      <c r="M3724" s="67">
        <f t="shared" si="77"/>
        <v>0</v>
      </c>
    </row>
    <row r="3725" spans="1:13" ht="15">
      <c r="A3725" s="28" t="s">
        <v>936</v>
      </c>
      <c r="B3725" s="229" t="s">
        <v>1655</v>
      </c>
      <c r="C3725" s="3"/>
      <c r="D3725" s="3"/>
      <c r="E3725" s="9" t="s">
        <v>280</v>
      </c>
      <c r="F3725" s="9" t="s">
        <v>280</v>
      </c>
      <c r="G3725" s="9" t="s">
        <v>280</v>
      </c>
      <c r="H3725" s="9" t="s">
        <v>280</v>
      </c>
      <c r="I3725" s="9">
        <v>0</v>
      </c>
      <c r="J3725" s="9" t="s">
        <v>280</v>
      </c>
      <c r="K3725" s="9" t="s">
        <v>280</v>
      </c>
      <c r="L3725" s="69"/>
      <c r="M3725" s="67">
        <f t="shared" si="77"/>
        <v>0</v>
      </c>
    </row>
    <row r="3726" spans="1:13" ht="15">
      <c r="A3726" s="28" t="s">
        <v>937</v>
      </c>
      <c r="B3726" s="229" t="s">
        <v>1653</v>
      </c>
      <c r="C3726" s="3"/>
      <c r="D3726" s="3"/>
      <c r="E3726" s="9" t="s">
        <v>280</v>
      </c>
      <c r="F3726" s="9" t="s">
        <v>280</v>
      </c>
      <c r="G3726" s="9" t="s">
        <v>280</v>
      </c>
      <c r="H3726" s="9" t="s">
        <v>280</v>
      </c>
      <c r="I3726" s="9">
        <v>0</v>
      </c>
      <c r="J3726" s="9" t="s">
        <v>280</v>
      </c>
      <c r="K3726" s="9" t="s">
        <v>280</v>
      </c>
      <c r="L3726" s="69"/>
      <c r="M3726" s="67">
        <f t="shared" si="77"/>
        <v>0</v>
      </c>
    </row>
    <row r="3727" spans="1:13" ht="15">
      <c r="A3727" s="28" t="s">
        <v>938</v>
      </c>
      <c r="B3727" s="229" t="s">
        <v>1681</v>
      </c>
      <c r="C3727" s="3"/>
      <c r="D3727" s="3"/>
      <c r="E3727" s="9" t="s">
        <v>280</v>
      </c>
      <c r="F3727" s="9" t="s">
        <v>280</v>
      </c>
      <c r="G3727" s="9" t="s">
        <v>280</v>
      </c>
      <c r="H3727" s="9" t="s">
        <v>280</v>
      </c>
      <c r="I3727" s="9">
        <v>0</v>
      </c>
      <c r="J3727" s="9" t="s">
        <v>280</v>
      </c>
      <c r="K3727" s="9" t="s">
        <v>280</v>
      </c>
      <c r="L3727" s="69"/>
      <c r="M3727" s="67">
        <f t="shared" si="77"/>
        <v>0</v>
      </c>
    </row>
    <row r="3728" spans="1:13" ht="15">
      <c r="A3728" s="28" t="s">
        <v>2517</v>
      </c>
      <c r="B3728" s="229" t="s">
        <v>1663</v>
      </c>
      <c r="C3728" s="3"/>
      <c r="D3728" s="3"/>
      <c r="E3728" s="9" t="s">
        <v>280</v>
      </c>
      <c r="F3728" s="9" t="s">
        <v>280</v>
      </c>
      <c r="G3728" s="9" t="s">
        <v>280</v>
      </c>
      <c r="H3728" s="9" t="s">
        <v>280</v>
      </c>
      <c r="I3728" s="9">
        <v>0</v>
      </c>
      <c r="J3728" s="9" t="s">
        <v>280</v>
      </c>
      <c r="K3728" s="9" t="s">
        <v>280</v>
      </c>
      <c r="L3728" s="69"/>
      <c r="M3728" s="67">
        <f t="shared" si="77"/>
        <v>0</v>
      </c>
    </row>
    <row r="3729" spans="1:13" ht="15">
      <c r="A3729" s="28" t="s">
        <v>3346</v>
      </c>
      <c r="B3729" s="63" t="s">
        <v>3408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3347</v>
      </c>
      <c r="B3730" s="63" t="s">
        <v>3402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3348</v>
      </c>
      <c r="B3731" s="63" t="s">
        <v>3401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3349</v>
      </c>
      <c r="B3732" s="63" t="s">
        <v>3417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3350</v>
      </c>
      <c r="B3733" s="63" t="s">
        <v>3416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3351</v>
      </c>
      <c r="B3734" s="63" t="s">
        <v>3404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3352</v>
      </c>
      <c r="B3735" s="63" t="s">
        <v>3398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3353</v>
      </c>
      <c r="B3736" s="63" t="s">
        <v>3429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3354</v>
      </c>
      <c r="B3737" s="278" t="s">
        <v>3397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3355</v>
      </c>
      <c r="B3738" s="63" t="s">
        <v>3413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3356</v>
      </c>
      <c r="B3739" s="63" t="s">
        <v>3410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3357</v>
      </c>
      <c r="B3740" s="63" t="s">
        <v>3425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3358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3359</v>
      </c>
      <c r="B3742" s="63" t="s">
        <v>3426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3360</v>
      </c>
      <c r="B3743" s="63" t="s">
        <v>3405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3361</v>
      </c>
      <c r="B3744" s="63" t="s">
        <v>3399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3362</v>
      </c>
      <c r="B3745" s="63" t="s">
        <v>3406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3363</v>
      </c>
      <c r="B3746" s="63" t="s">
        <v>3403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3364</v>
      </c>
      <c r="B3747" s="63" t="s">
        <v>3414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3365</v>
      </c>
      <c r="B3748" s="63" t="s">
        <v>3409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3366</v>
      </c>
      <c r="B3749" s="278" t="s">
        <v>3396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3367</v>
      </c>
      <c r="B3750" s="63" t="s">
        <v>3411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3368</v>
      </c>
      <c r="B3751" s="63" t="s">
        <v>3430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3369</v>
      </c>
      <c r="B3752" s="63" t="s">
        <v>3400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4163</v>
      </c>
      <c r="B3753" s="63" t="s">
        <v>3407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4164</v>
      </c>
      <c r="B3754" s="63" t="s">
        <v>3428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4165</v>
      </c>
      <c r="B3755" s="63" t="s">
        <v>3412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207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2025</v>
      </c>
      <c r="C3762" s="3"/>
      <c r="D3762" s="3"/>
      <c r="E3762" s="9" t="s">
        <v>280</v>
      </c>
      <c r="F3762" s="9" t="s">
        <v>280</v>
      </c>
      <c r="G3762" s="9" t="s">
        <v>280</v>
      </c>
      <c r="H3762" s="9" t="s">
        <v>280</v>
      </c>
      <c r="I3762" s="9" t="s">
        <v>280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9"/>
      <c r="V3762" s="63"/>
      <c r="W3762" s="63"/>
    </row>
    <row r="3763" spans="1:23" ht="15">
      <c r="A3763" s="28" t="s">
        <v>2</v>
      </c>
      <c r="B3763" s="229" t="s">
        <v>1662</v>
      </c>
      <c r="C3763" s="3"/>
      <c r="D3763" s="3"/>
      <c r="E3763" s="9" t="s">
        <v>280</v>
      </c>
      <c r="F3763" s="9" t="s">
        <v>280</v>
      </c>
      <c r="G3763" s="9" t="s">
        <v>280</v>
      </c>
      <c r="H3763" s="9" t="s">
        <v>280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78">SUM(E3763:K3763)</f>
        <v>796.399999999991</v>
      </c>
      <c r="O3763" t="s">
        <v>294</v>
      </c>
      <c r="S3763" s="225"/>
      <c r="T3763" s="63"/>
      <c r="U3763" s="349"/>
      <c r="V3763" s="63"/>
      <c r="W3763" s="63"/>
    </row>
    <row r="3764" spans="1:23" ht="15">
      <c r="A3764" s="28" t="s">
        <v>3</v>
      </c>
      <c r="B3764" s="63" t="s">
        <v>156</v>
      </c>
      <c r="E3764" s="9" t="s">
        <v>280</v>
      </c>
      <c r="F3764" s="9" t="s">
        <v>280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78"/>
        <v>657.29999999999279</v>
      </c>
      <c r="S3764" s="63"/>
      <c r="T3764" s="63"/>
      <c r="U3764" s="350"/>
      <c r="V3764" s="63"/>
      <c r="W3764" s="63"/>
    </row>
    <row r="3765" spans="1:23" ht="15">
      <c r="A3765" s="28" t="s">
        <v>5</v>
      </c>
      <c r="B3765" s="278" t="s">
        <v>2018</v>
      </c>
      <c r="C3765" s="3"/>
      <c r="D3765" s="3"/>
      <c r="E3765" s="9" t="s">
        <v>280</v>
      </c>
      <c r="F3765" s="9" t="s">
        <v>280</v>
      </c>
      <c r="G3765" s="9" t="s">
        <v>280</v>
      </c>
      <c r="H3765" s="9" t="s">
        <v>280</v>
      </c>
      <c r="I3765" s="9" t="s">
        <v>280</v>
      </c>
      <c r="J3765" s="67">
        <v>315.90000000000146</v>
      </c>
      <c r="K3765" s="9">
        <v>491.89999999999782</v>
      </c>
      <c r="L3765" s="69"/>
      <c r="M3765" s="67">
        <f t="shared" si="78"/>
        <v>807.79999999999927</v>
      </c>
      <c r="S3765" s="278"/>
      <c r="T3765" s="63"/>
      <c r="U3765" s="349"/>
      <c r="V3765" s="63"/>
      <c r="W3765" s="63"/>
    </row>
    <row r="3766" spans="1:23" ht="15">
      <c r="A3766" s="28" t="s">
        <v>7</v>
      </c>
      <c r="B3766" s="229" t="s">
        <v>1657</v>
      </c>
      <c r="C3766" s="3"/>
      <c r="D3766" s="3"/>
      <c r="E3766" s="9" t="s">
        <v>280</v>
      </c>
      <c r="F3766" s="9" t="s">
        <v>280</v>
      </c>
      <c r="G3766" s="9" t="s">
        <v>280</v>
      </c>
      <c r="H3766" s="9" t="s">
        <v>280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78"/>
        <v>750.19999999999391</v>
      </c>
      <c r="S3766" s="225"/>
      <c r="T3766" s="63"/>
      <c r="U3766" s="349"/>
      <c r="V3766" s="63"/>
      <c r="W3766" s="63"/>
    </row>
    <row r="3767" spans="1:23" ht="15">
      <c r="A3767" s="28" t="s">
        <v>8</v>
      </c>
      <c r="B3767" s="229" t="s">
        <v>1652</v>
      </c>
      <c r="C3767" s="3"/>
      <c r="D3767" s="3"/>
      <c r="E3767" s="9" t="s">
        <v>280</v>
      </c>
      <c r="F3767" s="9" t="s">
        <v>280</v>
      </c>
      <c r="G3767" s="9" t="s">
        <v>280</v>
      </c>
      <c r="H3767" s="9" t="s">
        <v>280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78"/>
        <v>1148.7999999999788</v>
      </c>
      <c r="S3767" s="225"/>
      <c r="T3767" s="63"/>
      <c r="U3767" s="349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78"/>
        <v>1764.1999999999925</v>
      </c>
      <c r="O3768" t="s">
        <v>299</v>
      </c>
      <c r="S3768" s="278"/>
      <c r="T3768" s="63"/>
      <c r="U3768" s="349"/>
      <c r="V3768" s="63"/>
      <c r="W3768" s="63"/>
    </row>
    <row r="3769" spans="1:23" ht="15">
      <c r="A3769" s="28" t="s">
        <v>12</v>
      </c>
      <c r="B3769" s="278" t="s">
        <v>2024</v>
      </c>
      <c r="C3769" s="3"/>
      <c r="D3769" s="3"/>
      <c r="E3769" s="9" t="s">
        <v>280</v>
      </c>
      <c r="F3769" s="9" t="s">
        <v>280</v>
      </c>
      <c r="G3769" s="9" t="s">
        <v>280</v>
      </c>
      <c r="H3769" s="9" t="s">
        <v>280</v>
      </c>
      <c r="I3769" s="9" t="s">
        <v>280</v>
      </c>
      <c r="J3769" s="67">
        <v>90.100000000005821</v>
      </c>
      <c r="K3769" s="9">
        <v>204.49999999999636</v>
      </c>
      <c r="L3769" s="69"/>
      <c r="M3769" s="67">
        <f t="shared" si="78"/>
        <v>294.60000000000218</v>
      </c>
      <c r="S3769" s="278"/>
      <c r="T3769" s="63"/>
      <c r="U3769" s="349"/>
      <c r="V3769" s="63"/>
      <c r="W3769" s="63"/>
    </row>
    <row r="3770" spans="1:23" ht="15">
      <c r="A3770" s="28" t="s">
        <v>14</v>
      </c>
      <c r="B3770" s="278" t="s">
        <v>2038</v>
      </c>
      <c r="C3770" s="3"/>
      <c r="D3770" s="3"/>
      <c r="E3770" s="9" t="s">
        <v>280</v>
      </c>
      <c r="F3770" s="9" t="s">
        <v>280</v>
      </c>
      <c r="G3770" s="9" t="s">
        <v>280</v>
      </c>
      <c r="H3770" s="9" t="s">
        <v>280</v>
      </c>
      <c r="I3770" s="9" t="s">
        <v>280</v>
      </c>
      <c r="J3770" s="9" t="s">
        <v>280</v>
      </c>
      <c r="K3770" s="9">
        <v>252.50000000000364</v>
      </c>
      <c r="L3770" s="69"/>
      <c r="M3770" s="67">
        <f t="shared" si="78"/>
        <v>252.50000000000364</v>
      </c>
      <c r="S3770" s="278"/>
      <c r="T3770" s="63"/>
      <c r="U3770" s="349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280</v>
      </c>
      <c r="H3771" s="9" t="s">
        <v>280</v>
      </c>
      <c r="I3771" s="9" t="s">
        <v>280</v>
      </c>
      <c r="J3771" s="9" t="s">
        <v>280</v>
      </c>
      <c r="K3771" s="9" t="s">
        <v>280</v>
      </c>
      <c r="L3771" s="69"/>
      <c r="M3771" s="67">
        <f t="shared" si="78"/>
        <v>774.6</v>
      </c>
      <c r="O3771" t="s">
        <v>294</v>
      </c>
      <c r="S3771" s="225"/>
      <c r="T3771" s="63"/>
      <c r="U3771" s="350"/>
      <c r="V3771" s="63"/>
      <c r="W3771" s="63"/>
    </row>
    <row r="3772" spans="1:23" ht="15">
      <c r="A3772" s="28" t="s">
        <v>18</v>
      </c>
      <c r="B3772" s="63" t="s">
        <v>770</v>
      </c>
      <c r="E3772" s="9" t="s">
        <v>280</v>
      </c>
      <c r="F3772" s="9" t="s">
        <v>280</v>
      </c>
      <c r="G3772" s="9" t="s">
        <v>280</v>
      </c>
      <c r="H3772" s="9">
        <v>72.500000000007276</v>
      </c>
      <c r="I3772" s="67">
        <v>341.10000000000036</v>
      </c>
      <c r="J3772" s="9" t="s">
        <v>280</v>
      </c>
      <c r="K3772" s="9" t="s">
        <v>280</v>
      </c>
      <c r="L3772" s="69"/>
      <c r="M3772" s="67">
        <f t="shared" si="78"/>
        <v>413.60000000000764</v>
      </c>
      <c r="S3772" s="63"/>
      <c r="T3772" s="63"/>
      <c r="U3772" s="349"/>
      <c r="V3772" s="63"/>
      <c r="W3772" s="63"/>
    </row>
    <row r="3773" spans="1:23" ht="15">
      <c r="A3773" s="28" t="s">
        <v>20</v>
      </c>
      <c r="B3773" s="229" t="s">
        <v>1658</v>
      </c>
      <c r="C3773" s="3"/>
      <c r="D3773" s="3"/>
      <c r="E3773" s="9" t="s">
        <v>280</v>
      </c>
      <c r="F3773" s="9" t="s">
        <v>280</v>
      </c>
      <c r="G3773" s="9" t="s">
        <v>280</v>
      </c>
      <c r="H3773" s="9" t="s">
        <v>280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78"/>
        <v>1018.8000000000075</v>
      </c>
      <c r="S3773" s="278"/>
      <c r="T3773" s="63"/>
      <c r="U3773" s="349"/>
      <c r="V3773" s="63"/>
      <c r="W3773" s="63"/>
    </row>
    <row r="3774" spans="1:23" ht="15">
      <c r="A3774" s="28" t="s">
        <v>22</v>
      </c>
      <c r="B3774" s="63" t="s">
        <v>772</v>
      </c>
      <c r="E3774" s="9" t="s">
        <v>280</v>
      </c>
      <c r="F3774" s="9" t="s">
        <v>280</v>
      </c>
      <c r="G3774" s="9" t="s">
        <v>280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78"/>
        <v>1408.500000000005</v>
      </c>
      <c r="S3774" s="63"/>
      <c r="T3774" s="63"/>
      <c r="U3774" s="349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280</v>
      </c>
      <c r="K3775" s="9" t="s">
        <v>280</v>
      </c>
      <c r="L3775" s="69"/>
      <c r="M3775" s="67">
        <f t="shared" si="78"/>
        <v>1477.0999999999992</v>
      </c>
      <c r="S3775" s="278"/>
      <c r="T3775" s="63"/>
      <c r="U3775" s="350"/>
      <c r="V3775" s="63"/>
      <c r="W3775" s="63"/>
    </row>
    <row r="3776" spans="1:23" ht="15">
      <c r="A3776" s="28" t="s">
        <v>26</v>
      </c>
      <c r="B3776" s="278" t="s">
        <v>2068</v>
      </c>
      <c r="C3776" s="3"/>
      <c r="D3776" s="3"/>
      <c r="E3776" s="9" t="s">
        <v>280</v>
      </c>
      <c r="F3776" s="9" t="s">
        <v>280</v>
      </c>
      <c r="G3776" s="9" t="s">
        <v>280</v>
      </c>
      <c r="H3776" s="9" t="s">
        <v>280</v>
      </c>
      <c r="I3776" s="9" t="s">
        <v>280</v>
      </c>
      <c r="J3776" s="9" t="s">
        <v>280</v>
      </c>
      <c r="K3776" s="9">
        <v>137.49999999999818</v>
      </c>
      <c r="L3776" s="69"/>
      <c r="M3776" s="67">
        <f t="shared" si="78"/>
        <v>137.49999999999818</v>
      </c>
      <c r="S3776" s="63"/>
      <c r="T3776" s="63"/>
      <c r="U3776" s="349"/>
      <c r="V3776" s="63"/>
      <c r="W3776" s="63"/>
    </row>
    <row r="3777" spans="1:23" ht="15">
      <c r="A3777" s="28" t="s">
        <v>28</v>
      </c>
      <c r="B3777" s="63" t="s">
        <v>789</v>
      </c>
      <c r="E3777" s="9" t="s">
        <v>280</v>
      </c>
      <c r="F3777" s="9" t="s">
        <v>280</v>
      </c>
      <c r="G3777" s="9" t="s">
        <v>280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78"/>
        <v>1106.0000000000068</v>
      </c>
      <c r="S3777" s="278"/>
      <c r="T3777" s="63"/>
      <c r="U3777" s="350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280</v>
      </c>
      <c r="L3778" s="69"/>
      <c r="M3778" s="67">
        <f t="shared" si="78"/>
        <v>1837.7000000000089</v>
      </c>
      <c r="S3778" s="63"/>
      <c r="T3778" s="63"/>
      <c r="U3778" s="349"/>
      <c r="V3778" s="63"/>
      <c r="W3778" s="63"/>
    </row>
    <row r="3779" spans="1:23" ht="15">
      <c r="A3779" s="28" t="s">
        <v>32</v>
      </c>
      <c r="B3779" s="278" t="s">
        <v>2021</v>
      </c>
      <c r="C3779" s="3"/>
      <c r="D3779" s="3"/>
      <c r="E3779" s="9" t="s">
        <v>280</v>
      </c>
      <c r="F3779" s="9" t="s">
        <v>280</v>
      </c>
      <c r="G3779" s="9" t="s">
        <v>280</v>
      </c>
      <c r="H3779" s="9" t="s">
        <v>280</v>
      </c>
      <c r="I3779" s="9" t="s">
        <v>280</v>
      </c>
      <c r="J3779" s="67">
        <v>119.19999999999709</v>
      </c>
      <c r="K3779" s="9">
        <v>364.80000000000655</v>
      </c>
      <c r="L3779" s="69"/>
      <c r="M3779" s="67">
        <f t="shared" si="78"/>
        <v>484.00000000000364</v>
      </c>
      <c r="S3779" s="278"/>
      <c r="T3779" s="63"/>
      <c r="U3779" s="349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280</v>
      </c>
      <c r="F3780" s="9" t="s">
        <v>280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78"/>
        <v>1349.0000000000148</v>
      </c>
      <c r="O3780" t="s">
        <v>294</v>
      </c>
      <c r="S3780" s="278"/>
      <c r="T3780" s="63"/>
      <c r="U3780" s="349"/>
      <c r="V3780" s="63"/>
      <c r="W3780" s="63"/>
    </row>
    <row r="3781" spans="1:23" ht="15">
      <c r="A3781" s="28" t="s">
        <v>36</v>
      </c>
      <c r="B3781" s="278" t="s">
        <v>2039</v>
      </c>
      <c r="C3781" s="3"/>
      <c r="D3781" s="3"/>
      <c r="E3781" s="9" t="s">
        <v>280</v>
      </c>
      <c r="F3781" s="9" t="s">
        <v>280</v>
      </c>
      <c r="G3781" s="9" t="s">
        <v>280</v>
      </c>
      <c r="H3781" s="9" t="s">
        <v>280</v>
      </c>
      <c r="I3781" s="9" t="s">
        <v>280</v>
      </c>
      <c r="J3781" s="9" t="s">
        <v>280</v>
      </c>
      <c r="K3781" s="9">
        <v>381.50000000000364</v>
      </c>
      <c r="L3781" s="69"/>
      <c r="M3781" s="67">
        <f t="shared" si="78"/>
        <v>381.50000000000364</v>
      </c>
      <c r="S3781" s="278"/>
      <c r="T3781" s="63"/>
      <c r="U3781" s="350"/>
      <c r="V3781" s="63"/>
      <c r="W3781" s="63"/>
    </row>
    <row r="3782" spans="1:23" ht="15">
      <c r="A3782" s="28" t="s">
        <v>38</v>
      </c>
      <c r="B3782" s="278" t="s">
        <v>2019</v>
      </c>
      <c r="C3782" s="3"/>
      <c r="D3782" s="3"/>
      <c r="E3782" s="9" t="s">
        <v>280</v>
      </c>
      <c r="F3782" s="9" t="s">
        <v>280</v>
      </c>
      <c r="G3782" s="9" t="s">
        <v>280</v>
      </c>
      <c r="H3782" s="9" t="s">
        <v>280</v>
      </c>
      <c r="I3782" s="9" t="s">
        <v>280</v>
      </c>
      <c r="J3782" s="67">
        <v>392.29999999999927</v>
      </c>
      <c r="K3782" s="9" t="s">
        <v>280</v>
      </c>
      <c r="L3782" s="69"/>
      <c r="M3782" s="67">
        <f t="shared" si="78"/>
        <v>392.29999999999927</v>
      </c>
      <c r="S3782" s="225"/>
      <c r="T3782" s="63"/>
      <c r="U3782" s="349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280</v>
      </c>
      <c r="G3783" s="9" t="s">
        <v>280</v>
      </c>
      <c r="H3783" s="9" t="s">
        <v>280</v>
      </c>
      <c r="I3783" s="9" t="s">
        <v>280</v>
      </c>
      <c r="J3783" s="9" t="s">
        <v>280</v>
      </c>
      <c r="K3783" s="9" t="s">
        <v>280</v>
      </c>
      <c r="L3783" s="69"/>
      <c r="M3783" s="67">
        <f t="shared" si="78"/>
        <v>480.2</v>
      </c>
      <c r="O3783" t="s">
        <v>283</v>
      </c>
      <c r="R3783" t="s">
        <v>1821</v>
      </c>
      <c r="S3783" s="63"/>
      <c r="T3783" s="63"/>
      <c r="U3783" s="350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78"/>
        <v>2470.5999999999904</v>
      </c>
      <c r="O3784" t="s">
        <v>357</v>
      </c>
      <c r="R3784" t="s">
        <v>1821</v>
      </c>
      <c r="S3784" s="278"/>
      <c r="T3784" s="63"/>
      <c r="U3784" s="349"/>
      <c r="V3784" s="63"/>
      <c r="W3784" s="63"/>
    </row>
    <row r="3785" spans="1:23" ht="15">
      <c r="A3785" s="28" t="s">
        <v>147</v>
      </c>
      <c r="B3785" s="278" t="s">
        <v>2033</v>
      </c>
      <c r="C3785" s="3"/>
      <c r="D3785" s="3"/>
      <c r="E3785" s="9" t="s">
        <v>280</v>
      </c>
      <c r="F3785" s="9" t="s">
        <v>280</v>
      </c>
      <c r="G3785" s="9" t="s">
        <v>280</v>
      </c>
      <c r="H3785" s="9" t="s">
        <v>280</v>
      </c>
      <c r="I3785" s="9" t="s">
        <v>280</v>
      </c>
      <c r="J3785" s="67">
        <v>264.99999999999272</v>
      </c>
      <c r="K3785" s="9">
        <v>288.59999999999491</v>
      </c>
      <c r="L3785" s="69"/>
      <c r="M3785" s="67">
        <f t="shared" si="78"/>
        <v>553.59999999998763</v>
      </c>
      <c r="S3785" s="63"/>
      <c r="T3785" s="63"/>
      <c r="U3785" s="349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78"/>
        <v>3095.350000000004</v>
      </c>
      <c r="O3786" t="s">
        <v>2504</v>
      </c>
      <c r="R3786" s="21" t="s">
        <v>1562</v>
      </c>
      <c r="S3786" s="278"/>
      <c r="T3786" s="63"/>
      <c r="U3786" s="349"/>
      <c r="V3786" s="63"/>
      <c r="W3786" s="63"/>
    </row>
    <row r="3787" spans="1:23" ht="15">
      <c r="A3787" s="28" t="s">
        <v>157</v>
      </c>
      <c r="B3787" s="278" t="s">
        <v>2040</v>
      </c>
      <c r="C3787" s="3"/>
      <c r="D3787" s="3"/>
      <c r="E3787" s="9" t="s">
        <v>280</v>
      </c>
      <c r="F3787" s="9" t="s">
        <v>280</v>
      </c>
      <c r="G3787" s="9" t="s">
        <v>280</v>
      </c>
      <c r="H3787" s="9" t="s">
        <v>280</v>
      </c>
      <c r="I3787" s="9" t="s">
        <v>280</v>
      </c>
      <c r="J3787" s="9" t="s">
        <v>280</v>
      </c>
      <c r="K3787" s="9">
        <v>110.90000000000509</v>
      </c>
      <c r="L3787" s="69"/>
      <c r="M3787" s="67">
        <f t="shared" si="78"/>
        <v>110.90000000000509</v>
      </c>
      <c r="S3787" s="63"/>
      <c r="T3787" s="63"/>
      <c r="U3787" s="349"/>
      <c r="V3787" s="63"/>
      <c r="W3787" s="63"/>
    </row>
    <row r="3788" spans="1:23" ht="15">
      <c r="A3788" s="28" t="s">
        <v>159</v>
      </c>
      <c r="B3788" s="229" t="s">
        <v>1660</v>
      </c>
      <c r="C3788" s="3"/>
      <c r="D3788" s="3"/>
      <c r="E3788" s="9" t="s">
        <v>280</v>
      </c>
      <c r="F3788" s="9" t="s">
        <v>280</v>
      </c>
      <c r="G3788" s="9" t="s">
        <v>280</v>
      </c>
      <c r="H3788" s="9" t="s">
        <v>280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78"/>
        <v>867.40000000000236</v>
      </c>
      <c r="O3788" t="s">
        <v>302</v>
      </c>
      <c r="S3788" s="278"/>
      <c r="T3788" s="63"/>
      <c r="U3788" s="349"/>
      <c r="V3788" s="63"/>
      <c r="W3788" s="63"/>
    </row>
    <row r="3789" spans="1:23" ht="15">
      <c r="A3789" s="28" t="s">
        <v>160</v>
      </c>
      <c r="B3789" s="28" t="s">
        <v>729</v>
      </c>
      <c r="E3789" s="9" t="s">
        <v>280</v>
      </c>
      <c r="F3789" s="9" t="s">
        <v>280</v>
      </c>
      <c r="G3789" s="9" t="s">
        <v>280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78"/>
        <v>1157.7000000000025</v>
      </c>
      <c r="O3789" t="s">
        <v>302</v>
      </c>
      <c r="S3789" s="278"/>
      <c r="T3789" s="63"/>
      <c r="U3789" s="349"/>
      <c r="V3789" s="63"/>
      <c r="W3789" s="63"/>
    </row>
    <row r="3790" spans="1:23" ht="15">
      <c r="A3790" s="28" t="s">
        <v>161</v>
      </c>
      <c r="B3790" s="278" t="s">
        <v>2026</v>
      </c>
      <c r="C3790" s="3"/>
      <c r="D3790" s="3"/>
      <c r="E3790" s="9" t="s">
        <v>280</v>
      </c>
      <c r="F3790" s="9" t="s">
        <v>280</v>
      </c>
      <c r="G3790" s="9" t="s">
        <v>280</v>
      </c>
      <c r="H3790" s="9" t="s">
        <v>280</v>
      </c>
      <c r="I3790" s="9" t="s">
        <v>280</v>
      </c>
      <c r="J3790" s="67">
        <v>295.99999999999636</v>
      </c>
      <c r="K3790" s="9">
        <v>213.19999999999709</v>
      </c>
      <c r="L3790" s="69"/>
      <c r="M3790" s="67">
        <f t="shared" si="78"/>
        <v>509.19999999999345</v>
      </c>
      <c r="S3790" s="278"/>
      <c r="T3790" s="63"/>
      <c r="U3790" s="349"/>
      <c r="V3790" s="63"/>
      <c r="W3790" s="63"/>
    </row>
    <row r="3791" spans="1:23" ht="15">
      <c r="A3791" s="28" t="s">
        <v>163</v>
      </c>
      <c r="B3791" s="63" t="s">
        <v>784</v>
      </c>
      <c r="E3791" s="9" t="s">
        <v>280</v>
      </c>
      <c r="F3791" s="9" t="s">
        <v>280</v>
      </c>
      <c r="G3791" s="9" t="s">
        <v>280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78"/>
        <v>1408.5000000000027</v>
      </c>
      <c r="O3791" t="s">
        <v>302</v>
      </c>
      <c r="S3791" s="63"/>
      <c r="T3791" s="63"/>
      <c r="U3791" s="349"/>
      <c r="V3791" s="63"/>
      <c r="W3791" s="63"/>
    </row>
    <row r="3792" spans="1:23" ht="15">
      <c r="A3792" s="28" t="s">
        <v>276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78"/>
        <v>2168.7999999999934</v>
      </c>
      <c r="O3792" t="s">
        <v>286</v>
      </c>
      <c r="S3792" s="63"/>
      <c r="T3792" s="63"/>
      <c r="U3792" s="349"/>
      <c r="V3792" s="63"/>
      <c r="W3792" s="63"/>
    </row>
    <row r="3793" spans="1:23" ht="15">
      <c r="A3793" s="28" t="s">
        <v>277</v>
      </c>
      <c r="B3793" s="28" t="s">
        <v>735</v>
      </c>
      <c r="E3793" s="9" t="s">
        <v>280</v>
      </c>
      <c r="F3793" s="9" t="s">
        <v>280</v>
      </c>
      <c r="G3793" s="9" t="s">
        <v>280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78"/>
        <v>1239.1000000000149</v>
      </c>
      <c r="S3793" s="225"/>
      <c r="T3793" s="63"/>
      <c r="U3793" s="349"/>
      <c r="V3793" s="63"/>
      <c r="W3793" s="63"/>
    </row>
    <row r="3794" spans="1:23" ht="15">
      <c r="A3794" s="28" t="s">
        <v>278</v>
      </c>
      <c r="B3794" s="63" t="s">
        <v>164</v>
      </c>
      <c r="E3794" s="9" t="s">
        <v>280</v>
      </c>
      <c r="F3794" s="9" t="s">
        <v>280</v>
      </c>
      <c r="G3794" s="217">
        <v>433</v>
      </c>
      <c r="H3794" s="9" t="s">
        <v>280</v>
      </c>
      <c r="I3794" s="9" t="s">
        <v>280</v>
      </c>
      <c r="J3794" s="9" t="s">
        <v>280</v>
      </c>
      <c r="K3794" s="9" t="s">
        <v>280</v>
      </c>
      <c r="L3794" s="69"/>
      <c r="M3794" s="67">
        <f t="shared" si="78"/>
        <v>433</v>
      </c>
      <c r="O3794" t="s">
        <v>289</v>
      </c>
      <c r="S3794" s="63"/>
      <c r="T3794" s="63"/>
      <c r="U3794" s="349"/>
      <c r="V3794" s="63"/>
      <c r="W3794" s="63"/>
    </row>
    <row r="3795" spans="1:23" ht="15">
      <c r="A3795" s="28" t="s">
        <v>279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78"/>
        <v>2700.2999999999915</v>
      </c>
      <c r="O3795" t="s">
        <v>317</v>
      </c>
      <c r="S3795" s="278"/>
      <c r="T3795" s="63"/>
      <c r="U3795" s="349"/>
      <c r="V3795" s="63"/>
      <c r="W3795" s="63"/>
    </row>
    <row r="3796" spans="1:23" ht="15">
      <c r="A3796" s="28" t="s">
        <v>736</v>
      </c>
      <c r="B3796" s="278" t="s">
        <v>2022</v>
      </c>
      <c r="C3796" s="3"/>
      <c r="D3796" s="3"/>
      <c r="E3796" s="9" t="s">
        <v>280</v>
      </c>
      <c r="F3796" s="9" t="s">
        <v>280</v>
      </c>
      <c r="G3796" s="9" t="s">
        <v>280</v>
      </c>
      <c r="H3796" s="9" t="s">
        <v>280</v>
      </c>
      <c r="I3796" s="9" t="s">
        <v>280</v>
      </c>
      <c r="J3796" s="133">
        <v>544.60000000000036</v>
      </c>
      <c r="K3796" s="9">
        <v>334.69999999999709</v>
      </c>
      <c r="L3796" s="69"/>
      <c r="M3796" s="67">
        <f t="shared" si="78"/>
        <v>879.29999999999745</v>
      </c>
      <c r="O3796" t="s">
        <v>284</v>
      </c>
      <c r="S3796" s="63"/>
      <c r="T3796" s="63"/>
      <c r="U3796" s="349"/>
      <c r="V3796" s="63"/>
      <c r="W3796" s="63"/>
    </row>
    <row r="3797" spans="1:23" ht="15">
      <c r="A3797" s="28" t="s">
        <v>737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78"/>
        <v>2762.0000000000109</v>
      </c>
      <c r="O3797" t="s">
        <v>288</v>
      </c>
      <c r="S3797" s="28"/>
      <c r="T3797" s="63"/>
      <c r="U3797" s="350"/>
      <c r="V3797" s="63"/>
      <c r="W3797" s="63"/>
    </row>
    <row r="3798" spans="1:23" ht="15">
      <c r="A3798" s="28" t="s">
        <v>738</v>
      </c>
      <c r="B3798" s="63" t="s">
        <v>745</v>
      </c>
      <c r="E3798" s="9" t="s">
        <v>280</v>
      </c>
      <c r="F3798" s="9" t="s">
        <v>280</v>
      </c>
      <c r="G3798" s="9" t="s">
        <v>280</v>
      </c>
      <c r="H3798" s="217">
        <v>443.79999999999927</v>
      </c>
      <c r="I3798" s="67">
        <v>308.89999999999873</v>
      </c>
      <c r="J3798" s="9" t="s">
        <v>280</v>
      </c>
      <c r="K3798" s="9" t="s">
        <v>280</v>
      </c>
      <c r="L3798" s="69"/>
      <c r="M3798" s="67">
        <f t="shared" si="78"/>
        <v>752.699999999998</v>
      </c>
      <c r="O3798" t="s">
        <v>285</v>
      </c>
      <c r="S3798" s="63"/>
      <c r="T3798" s="63"/>
      <c r="U3798" s="349"/>
      <c r="V3798" s="63"/>
      <c r="W3798" s="63"/>
    </row>
    <row r="3799" spans="1:23" ht="15">
      <c r="A3799" s="28" t="s">
        <v>740</v>
      </c>
      <c r="B3799" s="63" t="s">
        <v>758</v>
      </c>
      <c r="E3799" s="9" t="s">
        <v>280</v>
      </c>
      <c r="F3799" s="9" t="s">
        <v>280</v>
      </c>
      <c r="G3799" s="9" t="s">
        <v>280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78"/>
        <v>1142.800000000002</v>
      </c>
      <c r="O3799" t="s">
        <v>283</v>
      </c>
      <c r="R3799" s="21" t="s">
        <v>1821</v>
      </c>
      <c r="S3799" s="278"/>
      <c r="T3799" s="63"/>
      <c r="U3799" s="350"/>
      <c r="V3799" s="63"/>
      <c r="W3799" s="63"/>
    </row>
    <row r="3800" spans="1:23" ht="15">
      <c r="A3800" s="28" t="s">
        <v>746</v>
      </c>
      <c r="B3800" s="63" t="s">
        <v>162</v>
      </c>
      <c r="E3800" s="9" t="s">
        <v>280</v>
      </c>
      <c r="F3800" s="9" t="s">
        <v>280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78"/>
        <v>1508.8999999999974</v>
      </c>
      <c r="O3800" t="s">
        <v>283</v>
      </c>
      <c r="R3800" s="21" t="s">
        <v>1821</v>
      </c>
      <c r="S3800" s="278"/>
      <c r="T3800" s="63"/>
      <c r="U3800" s="350"/>
      <c r="V3800" s="63"/>
      <c r="W3800" s="63"/>
    </row>
    <row r="3801" spans="1:23" ht="15">
      <c r="A3801" s="28" t="s">
        <v>748</v>
      </c>
      <c r="B3801" s="63" t="s">
        <v>775</v>
      </c>
      <c r="E3801" s="9" t="s">
        <v>280</v>
      </c>
      <c r="F3801" s="9" t="s">
        <v>280</v>
      </c>
      <c r="G3801" s="9" t="s">
        <v>280</v>
      </c>
      <c r="H3801" s="9">
        <v>288.399999999996</v>
      </c>
      <c r="I3801" s="9" t="s">
        <v>280</v>
      </c>
      <c r="J3801" s="9" t="s">
        <v>280</v>
      </c>
      <c r="K3801" s="9" t="s">
        <v>280</v>
      </c>
      <c r="L3801" s="69"/>
      <c r="M3801" s="67">
        <f t="shared" si="78"/>
        <v>288.399999999996</v>
      </c>
      <c r="S3801" s="225"/>
      <c r="T3801" s="63"/>
      <c r="U3801" s="350"/>
      <c r="V3801" s="63"/>
      <c r="W3801" s="63"/>
    </row>
    <row r="3802" spans="1:23" ht="15">
      <c r="A3802" s="28" t="s">
        <v>751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280</v>
      </c>
      <c r="L3802" s="69"/>
      <c r="M3802" s="67">
        <f t="shared" si="78"/>
        <v>2217.400000000001</v>
      </c>
      <c r="O3802" t="s">
        <v>330</v>
      </c>
      <c r="S3802" s="63"/>
      <c r="T3802" s="63"/>
      <c r="U3802" s="350"/>
      <c r="V3802" s="63"/>
      <c r="W3802" s="63"/>
    </row>
    <row r="3803" spans="1:23" ht="15">
      <c r="A3803" s="28" t="s">
        <v>752</v>
      </c>
      <c r="B3803" s="225" t="s">
        <v>1646</v>
      </c>
      <c r="C3803" s="3"/>
      <c r="D3803" s="3"/>
      <c r="E3803" s="9" t="s">
        <v>280</v>
      </c>
      <c r="F3803" s="9" t="s">
        <v>280</v>
      </c>
      <c r="G3803" s="9" t="s">
        <v>280</v>
      </c>
      <c r="H3803" s="9" t="s">
        <v>280</v>
      </c>
      <c r="I3803" s="67">
        <v>383.70000000000118</v>
      </c>
      <c r="J3803" s="9" t="s">
        <v>280</v>
      </c>
      <c r="K3803" s="9" t="s">
        <v>280</v>
      </c>
      <c r="L3803" s="69"/>
      <c r="M3803" s="67">
        <f t="shared" si="78"/>
        <v>383.70000000000118</v>
      </c>
      <c r="S3803" s="63"/>
      <c r="T3803" s="63"/>
      <c r="U3803" s="349"/>
      <c r="V3803" s="63"/>
      <c r="W3803" s="63"/>
    </row>
    <row r="3804" spans="1:23" ht="15">
      <c r="A3804" s="28" t="s">
        <v>755</v>
      </c>
      <c r="B3804" s="229" t="s">
        <v>1648</v>
      </c>
      <c r="C3804" s="3"/>
      <c r="D3804" s="3"/>
      <c r="E3804" s="9" t="s">
        <v>280</v>
      </c>
      <c r="F3804" s="9" t="s">
        <v>280</v>
      </c>
      <c r="G3804" s="9" t="s">
        <v>280</v>
      </c>
      <c r="H3804" s="9" t="s">
        <v>280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78"/>
        <v>557.59999999999854</v>
      </c>
      <c r="S3804" s="278"/>
      <c r="T3804" s="63"/>
      <c r="U3804" s="349"/>
      <c r="V3804" s="63"/>
      <c r="W3804" s="63"/>
    </row>
    <row r="3805" spans="1:23" ht="15">
      <c r="A3805" s="28" t="s">
        <v>757</v>
      </c>
      <c r="B3805" s="63" t="s">
        <v>801</v>
      </c>
      <c r="E3805" s="9" t="s">
        <v>280</v>
      </c>
      <c r="F3805" s="9" t="s">
        <v>280</v>
      </c>
      <c r="G3805" s="9" t="s">
        <v>280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78"/>
        <v>1219.6999999999935</v>
      </c>
      <c r="S3805" s="278"/>
      <c r="T3805" s="63"/>
      <c r="U3805" s="350"/>
      <c r="V3805" s="63"/>
      <c r="W3805" s="63"/>
    </row>
    <row r="3806" spans="1:23" ht="15">
      <c r="A3806" s="28" t="s">
        <v>762</v>
      </c>
      <c r="B3806" s="278" t="s">
        <v>4565</v>
      </c>
      <c r="C3806" s="3"/>
      <c r="D3806" s="3"/>
      <c r="E3806" s="9" t="s">
        <v>280</v>
      </c>
      <c r="F3806" s="9" t="s">
        <v>280</v>
      </c>
      <c r="G3806" s="9" t="s">
        <v>280</v>
      </c>
      <c r="H3806" s="9" t="s">
        <v>280</v>
      </c>
      <c r="I3806" s="9" t="s">
        <v>280</v>
      </c>
      <c r="J3806" s="9" t="s">
        <v>280</v>
      </c>
      <c r="K3806" s="9">
        <v>316.00000000000364</v>
      </c>
      <c r="L3806" s="69"/>
      <c r="M3806" s="67">
        <f t="shared" si="78"/>
        <v>316.00000000000364</v>
      </c>
      <c r="S3806" s="225"/>
      <c r="T3806" s="63"/>
      <c r="U3806" s="349"/>
      <c r="V3806" s="63"/>
      <c r="W3806" s="63"/>
    </row>
    <row r="3807" spans="1:23" ht="15">
      <c r="A3807" s="28" t="s">
        <v>766</v>
      </c>
      <c r="B3807" s="63" t="s">
        <v>797</v>
      </c>
      <c r="E3807" s="9" t="s">
        <v>280</v>
      </c>
      <c r="F3807" s="9" t="s">
        <v>280</v>
      </c>
      <c r="G3807" s="9" t="s">
        <v>280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78"/>
        <v>1481.2999999999988</v>
      </c>
      <c r="O3807" t="s">
        <v>298</v>
      </c>
      <c r="S3807" s="225"/>
      <c r="T3807" s="63"/>
      <c r="U3807" s="349"/>
      <c r="V3807" s="63"/>
      <c r="W3807" s="63"/>
    </row>
    <row r="3808" spans="1:23" ht="15">
      <c r="A3808" s="28" t="s">
        <v>767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78"/>
        <v>2592.5000000000023</v>
      </c>
      <c r="O3808" t="s">
        <v>319</v>
      </c>
      <c r="S3808" s="225"/>
      <c r="T3808" s="63"/>
      <c r="U3808" s="349"/>
      <c r="V3808" s="63"/>
      <c r="W3808" s="63"/>
    </row>
    <row r="3809" spans="1:23" ht="15">
      <c r="A3809" s="28" t="s">
        <v>768</v>
      </c>
      <c r="B3809" s="63" t="s">
        <v>141</v>
      </c>
      <c r="E3809" s="9" t="s">
        <v>280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78"/>
        <v>1885.7999999999975</v>
      </c>
      <c r="O3809" t="s">
        <v>302</v>
      </c>
      <c r="S3809" s="278"/>
      <c r="T3809" s="63"/>
      <c r="U3809" s="350"/>
      <c r="V3809" s="63"/>
      <c r="W3809" s="63"/>
    </row>
    <row r="3810" spans="1:23" ht="15">
      <c r="A3810" s="28" t="s">
        <v>774</v>
      </c>
      <c r="B3810" s="278" t="s">
        <v>2041</v>
      </c>
      <c r="C3810" s="3"/>
      <c r="D3810" s="3"/>
      <c r="E3810" s="9" t="s">
        <v>280</v>
      </c>
      <c r="F3810" s="9" t="s">
        <v>280</v>
      </c>
      <c r="G3810" s="9" t="s">
        <v>280</v>
      </c>
      <c r="H3810" s="9" t="s">
        <v>280</v>
      </c>
      <c r="I3810" s="9" t="s">
        <v>280</v>
      </c>
      <c r="J3810" s="9" t="s">
        <v>280</v>
      </c>
      <c r="K3810" s="9">
        <v>82.599999999998545</v>
      </c>
      <c r="L3810" s="69"/>
      <c r="M3810" s="67">
        <f t="shared" si="78"/>
        <v>82.599999999998545</v>
      </c>
      <c r="S3810" s="63"/>
      <c r="T3810" s="63"/>
      <c r="U3810" s="349"/>
      <c r="V3810" s="63"/>
      <c r="W3810" s="63"/>
    </row>
    <row r="3811" spans="1:23" ht="15">
      <c r="A3811" s="28" t="s">
        <v>782</v>
      </c>
      <c r="B3811" s="229" t="s">
        <v>1650</v>
      </c>
      <c r="C3811" s="3"/>
      <c r="D3811" s="3"/>
      <c r="E3811" s="9" t="s">
        <v>280</v>
      </c>
      <c r="F3811" s="9" t="s">
        <v>280</v>
      </c>
      <c r="G3811" s="9" t="s">
        <v>280</v>
      </c>
      <c r="H3811" s="9" t="s">
        <v>280</v>
      </c>
      <c r="I3811" s="67">
        <v>104.29999999999973</v>
      </c>
      <c r="J3811" s="67">
        <v>276.30000000000291</v>
      </c>
      <c r="K3811" s="9" t="s">
        <v>280</v>
      </c>
      <c r="L3811" s="69"/>
      <c r="M3811" s="67">
        <f t="shared" si="78"/>
        <v>380.60000000000264</v>
      </c>
      <c r="S3811" s="278"/>
      <c r="T3811" s="63"/>
      <c r="U3811" s="349"/>
      <c r="V3811" s="63"/>
      <c r="W3811" s="63"/>
    </row>
    <row r="3812" spans="1:23" ht="15">
      <c r="A3812" s="28" t="s">
        <v>786</v>
      </c>
      <c r="B3812" s="278" t="s">
        <v>2042</v>
      </c>
      <c r="C3812" s="3"/>
      <c r="D3812" s="3"/>
      <c r="E3812" s="9" t="s">
        <v>280</v>
      </c>
      <c r="F3812" s="9" t="s">
        <v>280</v>
      </c>
      <c r="G3812" s="9" t="s">
        <v>280</v>
      </c>
      <c r="H3812" s="9" t="s">
        <v>280</v>
      </c>
      <c r="I3812" s="9" t="s">
        <v>280</v>
      </c>
      <c r="J3812" s="9" t="s">
        <v>280</v>
      </c>
      <c r="K3812" s="9">
        <v>401.09999999999491</v>
      </c>
      <c r="L3812" s="69"/>
      <c r="M3812" s="67">
        <f t="shared" si="78"/>
        <v>401.09999999999491</v>
      </c>
      <c r="S3812" s="63"/>
      <c r="T3812" s="63"/>
      <c r="U3812" s="350"/>
      <c r="V3812" s="63"/>
      <c r="W3812" s="63"/>
    </row>
    <row r="3813" spans="1:23" ht="15">
      <c r="A3813" s="28" t="s">
        <v>787</v>
      </c>
      <c r="B3813" s="229" t="s">
        <v>1649</v>
      </c>
      <c r="C3813" s="3"/>
      <c r="D3813" s="3"/>
      <c r="E3813" s="9" t="s">
        <v>280</v>
      </c>
      <c r="F3813" s="9" t="s">
        <v>280</v>
      </c>
      <c r="G3813" s="9" t="s">
        <v>280</v>
      </c>
      <c r="H3813" s="9" t="s">
        <v>280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78"/>
        <v>1158.4000000000069</v>
      </c>
      <c r="O3813" t="s">
        <v>295</v>
      </c>
      <c r="S3813" s="63"/>
      <c r="T3813" s="63"/>
      <c r="U3813" s="349"/>
      <c r="V3813" s="63"/>
      <c r="W3813" s="63"/>
    </row>
    <row r="3814" spans="1:23" ht="15">
      <c r="A3814" s="28" t="s">
        <v>788</v>
      </c>
      <c r="B3814" s="63" t="s">
        <v>763</v>
      </c>
      <c r="E3814" s="9" t="s">
        <v>280</v>
      </c>
      <c r="F3814" s="9" t="s">
        <v>280</v>
      </c>
      <c r="G3814" s="9" t="s">
        <v>280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78"/>
        <v>1217.7000000000262</v>
      </c>
      <c r="O3814" t="s">
        <v>294</v>
      </c>
      <c r="S3814" s="63"/>
      <c r="T3814" s="63"/>
      <c r="U3814" s="349"/>
      <c r="V3814" s="63"/>
      <c r="W3814" s="63"/>
    </row>
    <row r="3815" spans="1:23" ht="15">
      <c r="A3815" s="28" t="s">
        <v>794</v>
      </c>
      <c r="B3815" s="63" t="s">
        <v>764</v>
      </c>
      <c r="E3815" s="9" t="s">
        <v>280</v>
      </c>
      <c r="F3815" s="9" t="s">
        <v>280</v>
      </c>
      <c r="G3815" s="9" t="s">
        <v>280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78"/>
        <v>1190.6000000000145</v>
      </c>
      <c r="O3815" t="s">
        <v>290</v>
      </c>
      <c r="S3815" s="28"/>
      <c r="T3815" s="63"/>
      <c r="U3815" s="349"/>
      <c r="V3815" s="63"/>
      <c r="W3815" s="63"/>
    </row>
    <row r="3816" spans="1:23" ht="15">
      <c r="A3816" s="28" t="s">
        <v>795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78"/>
        <v>2293.3500000000008</v>
      </c>
      <c r="O3816" t="s">
        <v>370</v>
      </c>
      <c r="R3816" s="21" t="s">
        <v>1821</v>
      </c>
      <c r="S3816" s="63"/>
      <c r="T3816" s="63"/>
      <c r="U3816" s="349"/>
      <c r="V3816" s="63"/>
      <c r="W3816" s="63"/>
    </row>
    <row r="3817" spans="1:23" ht="15">
      <c r="A3817" s="28" t="s">
        <v>796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78"/>
        <v>3154.8999999999951</v>
      </c>
      <c r="O3817" t="s">
        <v>1259</v>
      </c>
      <c r="S3817" s="225"/>
      <c r="T3817" s="63"/>
      <c r="U3817" s="349"/>
      <c r="V3817" s="63"/>
      <c r="W3817" s="63"/>
    </row>
    <row r="3818" spans="1:23" ht="15">
      <c r="A3818" s="28" t="s">
        <v>798</v>
      </c>
      <c r="B3818" s="63" t="s">
        <v>785</v>
      </c>
      <c r="E3818" s="9" t="s">
        <v>280</v>
      </c>
      <c r="F3818" s="9" t="s">
        <v>280</v>
      </c>
      <c r="G3818" s="9" t="s">
        <v>280</v>
      </c>
      <c r="H3818" s="9">
        <v>72.299999999997453</v>
      </c>
      <c r="I3818" s="9" t="s">
        <v>280</v>
      </c>
      <c r="J3818" s="9" t="s">
        <v>280</v>
      </c>
      <c r="K3818" s="9" t="s">
        <v>280</v>
      </c>
      <c r="L3818" s="69"/>
      <c r="M3818" s="67">
        <f t="shared" si="78"/>
        <v>72.299999999997453</v>
      </c>
      <c r="S3818" s="63"/>
      <c r="T3818" s="63"/>
      <c r="U3818" s="349"/>
      <c r="V3818" s="63"/>
      <c r="W3818" s="63"/>
    </row>
    <row r="3819" spans="1:23" ht="15">
      <c r="A3819" s="28" t="s">
        <v>799</v>
      </c>
      <c r="B3819" s="229" t="s">
        <v>1659</v>
      </c>
      <c r="C3819" s="3"/>
      <c r="D3819" s="3"/>
      <c r="E3819" s="9" t="s">
        <v>280</v>
      </c>
      <c r="F3819" s="9" t="s">
        <v>280</v>
      </c>
      <c r="G3819" s="9" t="s">
        <v>280</v>
      </c>
      <c r="H3819" s="9" t="s">
        <v>280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78"/>
        <v>524.50000000000273</v>
      </c>
      <c r="S3819" s="278"/>
      <c r="T3819" s="63"/>
      <c r="U3819" s="350"/>
      <c r="V3819" s="63"/>
      <c r="W3819" s="63"/>
    </row>
    <row r="3820" spans="1:23" ht="15">
      <c r="A3820" s="28" t="s">
        <v>800</v>
      </c>
      <c r="B3820" s="229" t="s">
        <v>1666</v>
      </c>
      <c r="C3820" s="3"/>
      <c r="D3820" s="3"/>
      <c r="E3820" s="9" t="s">
        <v>280</v>
      </c>
      <c r="F3820" s="9" t="s">
        <v>280</v>
      </c>
      <c r="G3820" s="9" t="s">
        <v>280</v>
      </c>
      <c r="H3820" s="9" t="s">
        <v>280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78"/>
        <v>1481.9000000000015</v>
      </c>
      <c r="O3820" t="s">
        <v>330</v>
      </c>
      <c r="S3820" s="63"/>
      <c r="T3820" s="63"/>
      <c r="U3820" s="349"/>
      <c r="V3820" s="63"/>
      <c r="W3820" s="63"/>
    </row>
    <row r="3821" spans="1:23" ht="15">
      <c r="A3821" s="28" t="s">
        <v>803</v>
      </c>
      <c r="B3821" s="229" t="s">
        <v>1656</v>
      </c>
      <c r="C3821" s="3"/>
      <c r="D3821" s="3"/>
      <c r="E3821" s="9" t="s">
        <v>280</v>
      </c>
      <c r="F3821" s="9" t="s">
        <v>280</v>
      </c>
      <c r="G3821" s="9" t="s">
        <v>280</v>
      </c>
      <c r="H3821" s="9" t="s">
        <v>280</v>
      </c>
      <c r="I3821" s="67">
        <v>379.59999999999945</v>
      </c>
      <c r="J3821" s="9" t="s">
        <v>280</v>
      </c>
      <c r="K3821" s="9" t="s">
        <v>280</v>
      </c>
      <c r="L3821" s="69"/>
      <c r="M3821" s="67">
        <f t="shared" si="78"/>
        <v>379.59999999999945</v>
      </c>
      <c r="S3821" s="63"/>
      <c r="T3821" s="63"/>
      <c r="U3821" s="350"/>
      <c r="V3821" s="63"/>
      <c r="W3821" s="63"/>
    </row>
    <row r="3822" spans="1:23" ht="15">
      <c r="A3822" s="28" t="s">
        <v>899</v>
      </c>
      <c r="B3822" s="229" t="s">
        <v>1661</v>
      </c>
      <c r="C3822" s="3"/>
      <c r="D3822" s="3"/>
      <c r="E3822" s="9" t="s">
        <v>280</v>
      </c>
      <c r="F3822" s="9" t="s">
        <v>280</v>
      </c>
      <c r="G3822" s="9" t="s">
        <v>280</v>
      </c>
      <c r="H3822" s="9" t="s">
        <v>280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78"/>
        <v>1339.8000000000011</v>
      </c>
      <c r="O3822" t="s">
        <v>286</v>
      </c>
      <c r="S3822" s="278"/>
      <c r="T3822" s="63"/>
      <c r="U3822" s="350"/>
      <c r="V3822" s="63"/>
      <c r="W3822" s="63"/>
    </row>
    <row r="3823" spans="1:23" ht="15">
      <c r="A3823" s="28" t="s">
        <v>900</v>
      </c>
      <c r="B3823" s="278" t="s">
        <v>2043</v>
      </c>
      <c r="C3823" s="3"/>
      <c r="D3823" s="3"/>
      <c r="E3823" s="9" t="s">
        <v>280</v>
      </c>
      <c r="F3823" s="9" t="s">
        <v>280</v>
      </c>
      <c r="G3823" s="9" t="s">
        <v>280</v>
      </c>
      <c r="H3823" s="9" t="s">
        <v>280</v>
      </c>
      <c r="I3823" s="9" t="s">
        <v>280</v>
      </c>
      <c r="J3823" s="9" t="s">
        <v>280</v>
      </c>
      <c r="K3823" s="9">
        <v>12.499999999992724</v>
      </c>
      <c r="L3823" s="69"/>
      <c r="M3823" s="67">
        <f t="shared" si="78"/>
        <v>12.499999999992724</v>
      </c>
      <c r="S3823" s="278"/>
      <c r="T3823" s="63"/>
      <c r="U3823" s="349"/>
      <c r="V3823" s="63"/>
      <c r="W3823" s="63"/>
    </row>
    <row r="3824" spans="1:23" ht="15">
      <c r="A3824" s="28" t="s">
        <v>901</v>
      </c>
      <c r="B3824" s="229" t="s">
        <v>1655</v>
      </c>
      <c r="C3824" s="3"/>
      <c r="D3824" s="3"/>
      <c r="E3824" s="9" t="s">
        <v>280</v>
      </c>
      <c r="F3824" s="9" t="s">
        <v>280</v>
      </c>
      <c r="G3824" s="9" t="s">
        <v>280</v>
      </c>
      <c r="H3824" s="9" t="s">
        <v>280</v>
      </c>
      <c r="I3824" s="67">
        <v>280.09999999999991</v>
      </c>
      <c r="J3824" s="9" t="s">
        <v>280</v>
      </c>
      <c r="K3824" s="9" t="s">
        <v>280</v>
      </c>
      <c r="L3824" s="69"/>
      <c r="M3824" s="67">
        <f t="shared" si="78"/>
        <v>280.09999999999991</v>
      </c>
      <c r="S3824" s="63"/>
      <c r="T3824" s="63"/>
      <c r="U3824" s="350"/>
      <c r="V3824" s="63"/>
      <c r="W3824" s="63"/>
    </row>
    <row r="3825" spans="1:23" ht="15">
      <c r="A3825" s="28" t="s">
        <v>902</v>
      </c>
      <c r="B3825" s="63" t="s">
        <v>747</v>
      </c>
      <c r="E3825" s="9" t="s">
        <v>280</v>
      </c>
      <c r="F3825" s="9" t="s">
        <v>280</v>
      </c>
      <c r="G3825" s="9" t="s">
        <v>280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78"/>
        <v>1410.3000000000065</v>
      </c>
      <c r="S3825" s="278"/>
      <c r="T3825" s="63"/>
      <c r="U3825" s="350"/>
      <c r="V3825" s="63"/>
      <c r="W3825" s="63"/>
    </row>
    <row r="3826" spans="1:23" ht="15">
      <c r="A3826" s="28" t="s">
        <v>903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78"/>
        <v>2005.5999999999894</v>
      </c>
      <c r="O3826" t="s">
        <v>302</v>
      </c>
      <c r="S3826" s="278"/>
      <c r="T3826" s="63"/>
      <c r="U3826" s="349"/>
      <c r="V3826" s="63"/>
      <c r="W3826" s="63"/>
    </row>
    <row r="3827" spans="1:23" ht="15">
      <c r="A3827" s="28" t="s">
        <v>904</v>
      </c>
      <c r="B3827" s="63" t="s">
        <v>779</v>
      </c>
      <c r="E3827" s="9" t="s">
        <v>280</v>
      </c>
      <c r="F3827" s="9" t="s">
        <v>280</v>
      </c>
      <c r="G3827" s="9" t="s">
        <v>280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79">SUM(E3827:K3827)</f>
        <v>1823.2000000000089</v>
      </c>
      <c r="O3827" t="s">
        <v>283</v>
      </c>
      <c r="R3827" t="s">
        <v>1821</v>
      </c>
      <c r="S3827" s="278"/>
      <c r="T3827" s="63"/>
      <c r="U3827" s="349"/>
      <c r="V3827" s="63"/>
      <c r="W3827" s="63"/>
    </row>
    <row r="3828" spans="1:23" ht="15">
      <c r="A3828" s="28" t="s">
        <v>905</v>
      </c>
      <c r="B3828" s="63" t="s">
        <v>154</v>
      </c>
      <c r="E3828" s="9" t="s">
        <v>280</v>
      </c>
      <c r="F3828" s="9" t="s">
        <v>280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79"/>
        <v>2192.599999999999</v>
      </c>
      <c r="O3828" t="s">
        <v>283</v>
      </c>
      <c r="R3828" t="s">
        <v>1821</v>
      </c>
      <c r="S3828" s="63"/>
      <c r="T3828" s="63"/>
      <c r="U3828" s="349"/>
      <c r="V3828" s="63"/>
      <c r="W3828" s="63"/>
    </row>
    <row r="3829" spans="1:23" ht="15">
      <c r="A3829" s="28" t="s">
        <v>906</v>
      </c>
      <c r="B3829" s="63" t="s">
        <v>765</v>
      </c>
      <c r="E3829" s="9" t="s">
        <v>280</v>
      </c>
      <c r="F3829" s="9" t="s">
        <v>280</v>
      </c>
      <c r="G3829" s="9" t="s">
        <v>280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79"/>
        <v>978.69999999999936</v>
      </c>
      <c r="S3829" s="63"/>
      <c r="T3829" s="63"/>
      <c r="U3829" s="349"/>
      <c r="V3829" s="63"/>
      <c r="W3829" s="63"/>
    </row>
    <row r="3830" spans="1:23" ht="15">
      <c r="A3830" s="28" t="s">
        <v>907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280</v>
      </c>
      <c r="I3830" s="9" t="s">
        <v>280</v>
      </c>
      <c r="J3830" s="67">
        <v>175.39999999999964</v>
      </c>
      <c r="K3830" s="9" t="s">
        <v>280</v>
      </c>
      <c r="L3830" s="69"/>
      <c r="M3830" s="67">
        <f t="shared" si="79"/>
        <v>1300.5999999999997</v>
      </c>
      <c r="O3830" t="s">
        <v>302</v>
      </c>
      <c r="S3830" s="63"/>
      <c r="T3830" s="63"/>
      <c r="U3830" s="350"/>
      <c r="V3830" s="63"/>
      <c r="W3830" s="63"/>
    </row>
    <row r="3831" spans="1:23" ht="15">
      <c r="A3831" s="28" t="s">
        <v>908</v>
      </c>
      <c r="B3831" s="63" t="s">
        <v>142</v>
      </c>
      <c r="E3831" s="9" t="s">
        <v>280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79"/>
        <v>1949.8999999999955</v>
      </c>
      <c r="S3831" s="278"/>
      <c r="T3831" s="63"/>
      <c r="U3831" s="349"/>
      <c r="V3831" s="63"/>
      <c r="W3831" s="63"/>
    </row>
    <row r="3832" spans="1:23" ht="15">
      <c r="A3832" s="28" t="s">
        <v>909</v>
      </c>
      <c r="B3832" s="63" t="s">
        <v>739</v>
      </c>
      <c r="E3832" s="9" t="s">
        <v>280</v>
      </c>
      <c r="F3832" s="9" t="s">
        <v>280</v>
      </c>
      <c r="G3832" s="9" t="s">
        <v>280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79"/>
        <v>814.39999999998417</v>
      </c>
      <c r="S3832" s="278"/>
      <c r="T3832" s="63"/>
      <c r="U3832" s="349"/>
      <c r="V3832" s="63"/>
      <c r="W3832" s="63"/>
    </row>
    <row r="3833" spans="1:23" ht="15">
      <c r="A3833" s="28" t="s">
        <v>910</v>
      </c>
      <c r="B3833" s="229" t="s">
        <v>1665</v>
      </c>
      <c r="C3833" s="3"/>
      <c r="D3833" s="3"/>
      <c r="E3833" s="9" t="s">
        <v>280</v>
      </c>
      <c r="F3833" s="9" t="s">
        <v>280</v>
      </c>
      <c r="G3833" s="9" t="s">
        <v>280</v>
      </c>
      <c r="H3833" s="9" t="s">
        <v>280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79"/>
        <v>1070.5999999999785</v>
      </c>
      <c r="S3833" s="28"/>
      <c r="T3833" s="63"/>
      <c r="U3833" s="349"/>
      <c r="V3833" s="63"/>
      <c r="W3833" s="63"/>
    </row>
    <row r="3834" spans="1:23" ht="15">
      <c r="A3834" s="28" t="s">
        <v>911</v>
      </c>
      <c r="B3834" s="63" t="s">
        <v>780</v>
      </c>
      <c r="E3834" s="9" t="s">
        <v>280</v>
      </c>
      <c r="F3834" s="9" t="s">
        <v>280</v>
      </c>
      <c r="G3834" s="9" t="s">
        <v>280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79"/>
        <v>1613.1000000000058</v>
      </c>
      <c r="O3834" t="s">
        <v>290</v>
      </c>
      <c r="S3834" s="225"/>
      <c r="T3834" s="63"/>
      <c r="U3834" s="349"/>
      <c r="V3834" s="63"/>
      <c r="W3834" s="63"/>
    </row>
    <row r="3835" spans="1:23" ht="15">
      <c r="A3835" s="28" t="s">
        <v>912</v>
      </c>
      <c r="B3835" s="278" t="s">
        <v>2065</v>
      </c>
      <c r="C3835" s="3"/>
      <c r="D3835" s="3"/>
      <c r="E3835" s="9" t="s">
        <v>280</v>
      </c>
      <c r="F3835" s="9" t="s">
        <v>280</v>
      </c>
      <c r="G3835" s="9" t="s">
        <v>280</v>
      </c>
      <c r="H3835" s="9" t="s">
        <v>280</v>
      </c>
      <c r="I3835" s="9" t="s">
        <v>280</v>
      </c>
      <c r="J3835" s="9" t="s">
        <v>280</v>
      </c>
      <c r="K3835" s="9">
        <v>247</v>
      </c>
      <c r="L3835" s="69"/>
      <c r="M3835" s="67">
        <f t="shared" si="79"/>
        <v>247</v>
      </c>
      <c r="S3835" s="278"/>
      <c r="T3835" s="63"/>
      <c r="U3835" s="349"/>
      <c r="V3835" s="63"/>
      <c r="W3835" s="63"/>
    </row>
    <row r="3836" spans="1:23" ht="15">
      <c r="A3836" s="28" t="s">
        <v>913</v>
      </c>
      <c r="B3836" s="63" t="s">
        <v>750</v>
      </c>
      <c r="E3836" s="9" t="s">
        <v>280</v>
      </c>
      <c r="F3836" s="9" t="s">
        <v>280</v>
      </c>
      <c r="G3836" s="9" t="s">
        <v>280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79"/>
        <v>1361.9999999999959</v>
      </c>
      <c r="O3836" t="s">
        <v>285</v>
      </c>
      <c r="S3836" s="278"/>
      <c r="T3836" s="63"/>
      <c r="U3836" s="349"/>
      <c r="V3836" s="63"/>
      <c r="W3836" s="63"/>
    </row>
    <row r="3837" spans="1:23" ht="15">
      <c r="A3837" s="28" t="s">
        <v>914</v>
      </c>
      <c r="B3837" s="63" t="s">
        <v>749</v>
      </c>
      <c r="E3837" s="9" t="s">
        <v>280</v>
      </c>
      <c r="F3837" s="9" t="s">
        <v>280</v>
      </c>
      <c r="G3837" s="9" t="s">
        <v>280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79"/>
        <v>1385.500000000005</v>
      </c>
      <c r="O3837" t="s">
        <v>294</v>
      </c>
      <c r="S3837" s="28"/>
      <c r="T3837" s="63"/>
      <c r="U3837" s="349"/>
      <c r="V3837" s="63"/>
      <c r="W3837" s="63"/>
    </row>
    <row r="3838" spans="1:23" ht="15">
      <c r="A3838" s="28" t="s">
        <v>915</v>
      </c>
      <c r="B3838" s="278" t="s">
        <v>2067</v>
      </c>
      <c r="C3838" s="3"/>
      <c r="D3838" s="3"/>
      <c r="E3838" s="9" t="s">
        <v>280</v>
      </c>
      <c r="F3838" s="9" t="s">
        <v>280</v>
      </c>
      <c r="G3838" s="9" t="s">
        <v>280</v>
      </c>
      <c r="H3838" s="9" t="s">
        <v>280</v>
      </c>
      <c r="I3838" s="9" t="s">
        <v>280</v>
      </c>
      <c r="J3838" s="9" t="s">
        <v>280</v>
      </c>
      <c r="K3838" s="213">
        <v>595.39999999999964</v>
      </c>
      <c r="L3838" s="69"/>
      <c r="M3838" s="67">
        <f t="shared" si="79"/>
        <v>595.39999999999964</v>
      </c>
      <c r="O3838" t="s">
        <v>284</v>
      </c>
      <c r="S3838" s="225"/>
      <c r="T3838" s="63"/>
      <c r="U3838" s="349"/>
      <c r="V3838" s="63"/>
      <c r="W3838" s="63"/>
    </row>
    <row r="3839" spans="1:23" ht="15">
      <c r="A3839" s="28" t="s">
        <v>916</v>
      </c>
      <c r="B3839" s="229" t="s">
        <v>1653</v>
      </c>
      <c r="C3839" s="3"/>
      <c r="D3839" s="3"/>
      <c r="E3839" s="9" t="s">
        <v>280</v>
      </c>
      <c r="F3839" s="9" t="s">
        <v>280</v>
      </c>
      <c r="G3839" s="9" t="s">
        <v>280</v>
      </c>
      <c r="H3839" s="9" t="s">
        <v>280</v>
      </c>
      <c r="I3839" s="67">
        <v>68.400000000000091</v>
      </c>
      <c r="J3839" s="9" t="s">
        <v>280</v>
      </c>
      <c r="K3839" s="9" t="s">
        <v>280</v>
      </c>
      <c r="L3839" s="69"/>
      <c r="M3839" s="67">
        <f t="shared" si="79"/>
        <v>68.400000000000091</v>
      </c>
      <c r="S3839" s="63"/>
      <c r="T3839" s="63"/>
      <c r="U3839" s="349"/>
      <c r="V3839" s="63"/>
      <c r="W3839" s="63"/>
    </row>
    <row r="3840" spans="1:23" ht="15">
      <c r="A3840" s="28" t="s">
        <v>917</v>
      </c>
      <c r="B3840" s="63" t="s">
        <v>158</v>
      </c>
      <c r="E3840" s="9" t="s">
        <v>280</v>
      </c>
      <c r="F3840" s="9" t="s">
        <v>280</v>
      </c>
      <c r="G3840" s="9">
        <v>226.4</v>
      </c>
      <c r="H3840" s="9">
        <v>121.19999999999891</v>
      </c>
      <c r="I3840" s="67">
        <v>93.700000000000273</v>
      </c>
      <c r="J3840" s="9" t="s">
        <v>280</v>
      </c>
      <c r="K3840" s="9" t="s">
        <v>280</v>
      </c>
      <c r="L3840" s="69"/>
      <c r="M3840" s="67">
        <f t="shared" si="79"/>
        <v>441.29999999999916</v>
      </c>
      <c r="S3840" s="63"/>
      <c r="T3840" s="63"/>
      <c r="U3840" s="349"/>
      <c r="V3840" s="63"/>
      <c r="W3840" s="63"/>
    </row>
    <row r="3841" spans="1:23" ht="15">
      <c r="A3841" s="28" t="s">
        <v>918</v>
      </c>
      <c r="B3841" s="278" t="s">
        <v>2172</v>
      </c>
      <c r="C3841" s="3"/>
      <c r="D3841" s="3"/>
      <c r="E3841" s="9" t="s">
        <v>280</v>
      </c>
      <c r="F3841" s="9" t="s">
        <v>280</v>
      </c>
      <c r="G3841" s="9" t="s">
        <v>280</v>
      </c>
      <c r="H3841" s="9" t="s">
        <v>280</v>
      </c>
      <c r="I3841" s="9" t="s">
        <v>280</v>
      </c>
      <c r="J3841" s="9" t="s">
        <v>280</v>
      </c>
      <c r="K3841" s="217">
        <v>525.20000000000437</v>
      </c>
      <c r="L3841" s="69"/>
      <c r="M3841" s="67">
        <f t="shared" si="79"/>
        <v>525.20000000000437</v>
      </c>
      <c r="O3841" t="s">
        <v>290</v>
      </c>
      <c r="S3841" s="278"/>
      <c r="T3841" s="63"/>
      <c r="U3841" s="349"/>
      <c r="V3841" s="63"/>
      <c r="W3841" s="63"/>
    </row>
    <row r="3842" spans="1:23" ht="15">
      <c r="A3842" s="28" t="s">
        <v>919</v>
      </c>
      <c r="B3842" s="28" t="s">
        <v>734</v>
      </c>
      <c r="E3842" s="9" t="s">
        <v>280</v>
      </c>
      <c r="F3842" s="9" t="s">
        <v>280</v>
      </c>
      <c r="G3842" s="9" t="s">
        <v>280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79"/>
        <v>1217.5999999999949</v>
      </c>
      <c r="O3842" t="s">
        <v>286</v>
      </c>
      <c r="S3842" s="118"/>
      <c r="T3842" s="119"/>
      <c r="U3842" s="119"/>
      <c r="V3842" s="363"/>
      <c r="W3842" s="67"/>
    </row>
    <row r="3843" spans="1:23" ht="15">
      <c r="A3843" s="28" t="s">
        <v>920</v>
      </c>
      <c r="B3843" s="278" t="s">
        <v>2044</v>
      </c>
      <c r="C3843" s="3"/>
      <c r="D3843" s="3"/>
      <c r="E3843" s="9" t="s">
        <v>280</v>
      </c>
      <c r="F3843" s="9" t="s">
        <v>280</v>
      </c>
      <c r="G3843" s="9" t="s">
        <v>280</v>
      </c>
      <c r="H3843" s="9" t="s">
        <v>280</v>
      </c>
      <c r="I3843" s="9" t="s">
        <v>280</v>
      </c>
      <c r="J3843" s="9" t="s">
        <v>280</v>
      </c>
      <c r="K3843" s="9">
        <v>316.10000000000582</v>
      </c>
      <c r="L3843" s="69"/>
      <c r="M3843" s="67">
        <f t="shared" si="79"/>
        <v>316.10000000000582</v>
      </c>
      <c r="S3843" s="118"/>
      <c r="T3843" s="119"/>
      <c r="U3843" s="119"/>
      <c r="V3843" s="363"/>
      <c r="W3843" s="67"/>
    </row>
    <row r="3844" spans="1:23" ht="15">
      <c r="A3844" s="28" t="s">
        <v>921</v>
      </c>
      <c r="B3844" s="278" t="s">
        <v>2017</v>
      </c>
      <c r="C3844" s="3"/>
      <c r="D3844" s="3"/>
      <c r="E3844" s="9" t="s">
        <v>280</v>
      </c>
      <c r="F3844" s="9" t="s">
        <v>280</v>
      </c>
      <c r="G3844" s="9" t="s">
        <v>280</v>
      </c>
      <c r="H3844" s="9" t="s">
        <v>280</v>
      </c>
      <c r="I3844" s="9" t="s">
        <v>280</v>
      </c>
      <c r="J3844" s="67">
        <v>126.79999999998836</v>
      </c>
      <c r="K3844" s="9">
        <v>127.80000000000291</v>
      </c>
      <c r="L3844" s="69"/>
      <c r="M3844" s="67">
        <f t="shared" si="79"/>
        <v>254.59999999999127</v>
      </c>
      <c r="S3844" s="118"/>
      <c r="T3844" s="119"/>
      <c r="U3844" s="119"/>
      <c r="V3844" s="363"/>
      <c r="W3844" s="67"/>
    </row>
    <row r="3845" spans="1:23" ht="15">
      <c r="A3845" s="28" t="s">
        <v>922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79"/>
        <v>2549.3000000000011</v>
      </c>
      <c r="O3845" t="s">
        <v>284</v>
      </c>
      <c r="S3845" s="118"/>
      <c r="T3845" s="119"/>
      <c r="U3845" s="119"/>
      <c r="V3845" s="363"/>
      <c r="W3845" s="67"/>
    </row>
    <row r="3846" spans="1:23" ht="15">
      <c r="A3846" s="28" t="s">
        <v>923</v>
      </c>
      <c r="B3846" s="63" t="s">
        <v>791</v>
      </c>
      <c r="E3846" s="9" t="s">
        <v>280</v>
      </c>
      <c r="F3846" s="9" t="s">
        <v>280</v>
      </c>
      <c r="G3846" s="9" t="s">
        <v>280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79"/>
        <v>1239.799999999982</v>
      </c>
      <c r="S3846" s="118"/>
      <c r="T3846" s="119"/>
      <c r="U3846" s="119"/>
      <c r="V3846" s="363"/>
      <c r="W3846" s="67"/>
    </row>
    <row r="3847" spans="1:23" ht="15">
      <c r="A3847" s="28" t="s">
        <v>924</v>
      </c>
      <c r="B3847" s="63" t="s">
        <v>756</v>
      </c>
      <c r="E3847" s="9" t="s">
        <v>280</v>
      </c>
      <c r="F3847" s="9" t="s">
        <v>280</v>
      </c>
      <c r="G3847" s="9" t="s">
        <v>280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79"/>
        <v>1344.6999999999921</v>
      </c>
      <c r="O3847" t="s">
        <v>319</v>
      </c>
      <c r="S3847" s="118"/>
      <c r="T3847" s="119"/>
      <c r="U3847" s="119"/>
      <c r="V3847" s="363"/>
      <c r="W3847" s="67"/>
    </row>
    <row r="3848" spans="1:23" ht="15">
      <c r="A3848" s="28" t="s">
        <v>925</v>
      </c>
      <c r="B3848" s="63" t="s">
        <v>783</v>
      </c>
      <c r="E3848" s="9" t="s">
        <v>280</v>
      </c>
      <c r="F3848" s="9" t="s">
        <v>280</v>
      </c>
      <c r="G3848" s="9" t="s">
        <v>280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79"/>
        <v>914.59999999999218</v>
      </c>
      <c r="S3848" s="118"/>
      <c r="T3848" s="119"/>
      <c r="U3848" s="119"/>
      <c r="V3848" s="363"/>
      <c r="W3848" s="67"/>
    </row>
    <row r="3849" spans="1:23" ht="15">
      <c r="A3849" s="28" t="s">
        <v>926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79"/>
        <v>3027.6</v>
      </c>
      <c r="O3849" t="s">
        <v>2822</v>
      </c>
      <c r="R3849" s="21" t="s">
        <v>1562</v>
      </c>
      <c r="S3849" s="118"/>
      <c r="T3849" s="119"/>
      <c r="U3849" s="119"/>
      <c r="V3849" s="363"/>
      <c r="W3849" s="67"/>
    </row>
    <row r="3850" spans="1:23" ht="15">
      <c r="A3850" s="28" t="s">
        <v>927</v>
      </c>
      <c r="B3850" s="229" t="s">
        <v>1681</v>
      </c>
      <c r="C3850" s="3"/>
      <c r="D3850" s="3"/>
      <c r="E3850" s="9" t="s">
        <v>280</v>
      </c>
      <c r="F3850" s="9" t="s">
        <v>280</v>
      </c>
      <c r="G3850" s="9" t="s">
        <v>280</v>
      </c>
      <c r="H3850" s="9" t="s">
        <v>280</v>
      </c>
      <c r="I3850" s="67">
        <v>385.49999999999955</v>
      </c>
      <c r="J3850" s="9" t="s">
        <v>280</v>
      </c>
      <c r="K3850" s="9" t="s">
        <v>280</v>
      </c>
      <c r="L3850" s="69"/>
      <c r="M3850" s="67">
        <f t="shared" si="79"/>
        <v>385.49999999999955</v>
      </c>
      <c r="S3850" s="118"/>
      <c r="T3850" s="119"/>
      <c r="U3850" s="119"/>
      <c r="V3850" s="363"/>
      <c r="W3850" s="67"/>
    </row>
    <row r="3851" spans="1:23" ht="15">
      <c r="A3851" s="28" t="s">
        <v>928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280</v>
      </c>
      <c r="K3851" s="9" t="s">
        <v>280</v>
      </c>
      <c r="L3851" s="69"/>
      <c r="M3851" s="67">
        <f t="shared" si="79"/>
        <v>1281.0000000000043</v>
      </c>
      <c r="S3851" s="118"/>
      <c r="T3851" s="119"/>
      <c r="U3851" s="119"/>
      <c r="V3851" s="363"/>
      <c r="W3851" s="67"/>
    </row>
    <row r="3852" spans="1:23" ht="15">
      <c r="A3852" s="28" t="s">
        <v>929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79"/>
        <v>2559.3000000000197</v>
      </c>
      <c r="O3852" t="s">
        <v>322</v>
      </c>
      <c r="S3852" s="118"/>
      <c r="T3852" s="119"/>
      <c r="U3852" s="119"/>
      <c r="V3852" s="363"/>
      <c r="W3852" s="67"/>
    </row>
    <row r="3853" spans="1:23" ht="15">
      <c r="A3853" s="28" t="s">
        <v>930</v>
      </c>
      <c r="B3853" s="63" t="s">
        <v>143</v>
      </c>
      <c r="E3853" s="9" t="s">
        <v>280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79"/>
        <v>2242.1000000000131</v>
      </c>
      <c r="O3853" t="s">
        <v>362</v>
      </c>
      <c r="S3853" s="118"/>
      <c r="T3853" s="119"/>
      <c r="U3853" s="119"/>
      <c r="V3853" s="363"/>
      <c r="W3853" s="67"/>
    </row>
    <row r="3854" spans="1:23" ht="15">
      <c r="A3854" s="28" t="s">
        <v>931</v>
      </c>
      <c r="B3854" s="225" t="s">
        <v>1667</v>
      </c>
      <c r="C3854" s="3"/>
      <c r="D3854" s="3"/>
      <c r="E3854" s="9" t="s">
        <v>280</v>
      </c>
      <c r="F3854" s="9" t="s">
        <v>280</v>
      </c>
      <c r="G3854" s="9" t="s">
        <v>280</v>
      </c>
      <c r="H3854" s="9" t="s">
        <v>280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79"/>
        <v>1113.8000000000011</v>
      </c>
      <c r="S3854" s="118"/>
      <c r="T3854" s="119"/>
      <c r="U3854" s="119"/>
      <c r="V3854" s="363"/>
      <c r="W3854" s="67"/>
    </row>
    <row r="3855" spans="1:23" ht="15">
      <c r="A3855" s="28" t="s">
        <v>932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79"/>
        <v>2186.800000000002</v>
      </c>
      <c r="O3855" t="s">
        <v>290</v>
      </c>
      <c r="S3855" s="118"/>
      <c r="T3855" s="119"/>
      <c r="U3855" s="119"/>
      <c r="V3855" s="363"/>
      <c r="W3855" s="67"/>
    </row>
    <row r="3856" spans="1:23" ht="15">
      <c r="A3856" s="28" t="s">
        <v>933</v>
      </c>
      <c r="B3856" s="278" t="s">
        <v>2045</v>
      </c>
      <c r="C3856" s="3"/>
      <c r="D3856" s="3"/>
      <c r="E3856" s="9" t="s">
        <v>280</v>
      </c>
      <c r="F3856" s="9" t="s">
        <v>280</v>
      </c>
      <c r="G3856" s="9" t="s">
        <v>280</v>
      </c>
      <c r="H3856" s="9" t="s">
        <v>280</v>
      </c>
      <c r="I3856" s="9" t="s">
        <v>280</v>
      </c>
      <c r="J3856" s="9" t="s">
        <v>280</v>
      </c>
      <c r="K3856" s="9">
        <v>226.49999999999818</v>
      </c>
      <c r="L3856" s="69"/>
      <c r="M3856" s="67">
        <f t="shared" si="79"/>
        <v>226.49999999999818</v>
      </c>
      <c r="S3856" s="118"/>
      <c r="T3856" s="119"/>
      <c r="U3856" s="119"/>
      <c r="V3856" s="363"/>
      <c r="W3856" s="67"/>
    </row>
    <row r="3857" spans="1:23" ht="15">
      <c r="A3857" s="28" t="s">
        <v>934</v>
      </c>
      <c r="B3857" s="63" t="s">
        <v>144</v>
      </c>
      <c r="E3857" s="9" t="s">
        <v>280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79"/>
        <v>1928.4000000000033</v>
      </c>
      <c r="O3857" t="s">
        <v>330</v>
      </c>
      <c r="S3857" s="118"/>
      <c r="T3857" s="119"/>
      <c r="U3857" s="119"/>
      <c r="V3857" s="363"/>
      <c r="W3857" s="67"/>
    </row>
    <row r="3858" spans="1:23" ht="15">
      <c r="A3858" s="28" t="s">
        <v>935</v>
      </c>
      <c r="B3858" s="229" t="s">
        <v>1664</v>
      </c>
      <c r="C3858" s="3"/>
      <c r="D3858" s="3"/>
      <c r="E3858" s="9" t="s">
        <v>280</v>
      </c>
      <c r="F3858" s="9" t="s">
        <v>280</v>
      </c>
      <c r="G3858" s="9" t="s">
        <v>280</v>
      </c>
      <c r="H3858" s="9" t="s">
        <v>280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79"/>
        <v>1034.9000000000015</v>
      </c>
      <c r="O3858" t="s">
        <v>295</v>
      </c>
      <c r="S3858" s="118"/>
      <c r="T3858" s="119"/>
      <c r="U3858" s="119"/>
      <c r="V3858" s="363"/>
      <c r="W3858" s="67"/>
    </row>
    <row r="3859" spans="1:23" ht="15">
      <c r="A3859" s="28" t="s">
        <v>936</v>
      </c>
      <c r="B3859" s="63" t="s">
        <v>155</v>
      </c>
      <c r="E3859" s="9" t="s">
        <v>280</v>
      </c>
      <c r="F3859" s="9" t="s">
        <v>280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79"/>
        <v>1374.5999999999935</v>
      </c>
      <c r="S3859" s="118"/>
      <c r="T3859" s="119"/>
      <c r="U3859" s="119"/>
      <c r="V3859" s="363"/>
      <c r="W3859" s="67"/>
    </row>
    <row r="3860" spans="1:23" ht="15">
      <c r="A3860" s="28" t="s">
        <v>937</v>
      </c>
      <c r="B3860" s="229" t="s">
        <v>1663</v>
      </c>
      <c r="C3860" s="3"/>
      <c r="D3860" s="3"/>
      <c r="E3860" s="9" t="s">
        <v>280</v>
      </c>
      <c r="F3860" s="9" t="s">
        <v>280</v>
      </c>
      <c r="G3860" s="9" t="s">
        <v>280</v>
      </c>
      <c r="H3860" s="9" t="s">
        <v>280</v>
      </c>
      <c r="I3860" s="96">
        <v>579.599999999999</v>
      </c>
      <c r="J3860" s="9" t="s">
        <v>280</v>
      </c>
      <c r="K3860" s="9" t="s">
        <v>280</v>
      </c>
      <c r="L3860" s="69"/>
      <c r="M3860" s="67">
        <f t="shared" si="79"/>
        <v>579.599999999999</v>
      </c>
      <c r="O3860" t="s">
        <v>286</v>
      </c>
      <c r="S3860" s="118"/>
      <c r="T3860" s="119"/>
      <c r="U3860" s="119"/>
      <c r="V3860" s="363"/>
      <c r="W3860" s="67"/>
    </row>
    <row r="3861" spans="1:23" ht="15">
      <c r="A3861" s="28" t="s">
        <v>938</v>
      </c>
      <c r="B3861" s="63" t="s">
        <v>754</v>
      </c>
      <c r="E3861" s="9" t="s">
        <v>280</v>
      </c>
      <c r="F3861" s="9" t="s">
        <v>280</v>
      </c>
      <c r="G3861" s="9" t="s">
        <v>280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79"/>
        <v>938.09999999999309</v>
      </c>
      <c r="S3861" s="118"/>
      <c r="T3861" s="119"/>
      <c r="U3861" s="119"/>
      <c r="V3861" s="363"/>
      <c r="W3861" s="67"/>
    </row>
    <row r="3862" spans="1:23" ht="15">
      <c r="A3862" s="28" t="s">
        <v>2517</v>
      </c>
      <c r="B3862" s="278" t="s">
        <v>2023</v>
      </c>
      <c r="C3862" s="3"/>
      <c r="D3862" s="3"/>
      <c r="E3862" s="9" t="s">
        <v>280</v>
      </c>
      <c r="F3862" s="9" t="s">
        <v>280</v>
      </c>
      <c r="G3862" s="9" t="s">
        <v>280</v>
      </c>
      <c r="H3862" s="9" t="s">
        <v>280</v>
      </c>
      <c r="I3862" s="9" t="s">
        <v>280</v>
      </c>
      <c r="J3862" s="67">
        <v>30.500000000007276</v>
      </c>
      <c r="K3862" s="9">
        <v>312.40000000000873</v>
      </c>
      <c r="L3862" s="69"/>
      <c r="M3862" s="67">
        <f t="shared" si="79"/>
        <v>342.90000000001601</v>
      </c>
      <c r="S3862" s="118"/>
      <c r="T3862" s="119"/>
      <c r="U3862" s="119"/>
      <c r="V3862" s="363"/>
      <c r="W3862" s="67"/>
    </row>
    <row r="3863" spans="1:23" ht="15">
      <c r="A3863" s="28" t="s">
        <v>3346</v>
      </c>
      <c r="B3863" s="63" t="s">
        <v>3408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3"/>
      <c r="W3863" s="67"/>
    </row>
    <row r="3864" spans="1:23" ht="15">
      <c r="A3864" s="28" t="s">
        <v>3347</v>
      </c>
      <c r="B3864" s="63" t="s">
        <v>3402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3"/>
      <c r="W3864" s="67"/>
    </row>
    <row r="3865" spans="1:23" ht="15">
      <c r="A3865" s="28" t="s">
        <v>3348</v>
      </c>
      <c r="B3865" s="63" t="s">
        <v>3401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3"/>
      <c r="W3865" s="67"/>
    </row>
    <row r="3866" spans="1:23" ht="15">
      <c r="A3866" s="28" t="s">
        <v>3349</v>
      </c>
      <c r="B3866" s="63" t="s">
        <v>3417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3"/>
      <c r="W3866" s="67"/>
    </row>
    <row r="3867" spans="1:23" ht="15">
      <c r="A3867" s="28" t="s">
        <v>3350</v>
      </c>
      <c r="B3867" s="63" t="s">
        <v>3416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3"/>
      <c r="W3867" s="67"/>
    </row>
    <row r="3868" spans="1:23" ht="15">
      <c r="A3868" s="28" t="s">
        <v>3351</v>
      </c>
      <c r="B3868" s="63" t="s">
        <v>3404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3"/>
      <c r="W3868" s="67"/>
    </row>
    <row r="3869" spans="1:23" ht="15">
      <c r="A3869" s="28" t="s">
        <v>3352</v>
      </c>
      <c r="B3869" s="63" t="s">
        <v>3398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3"/>
      <c r="W3869" s="67"/>
    </row>
    <row r="3870" spans="1:23" ht="15">
      <c r="A3870" s="28" t="s">
        <v>3353</v>
      </c>
      <c r="B3870" s="63" t="s">
        <v>3429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3"/>
      <c r="W3870" s="67"/>
    </row>
    <row r="3871" spans="1:23" ht="15">
      <c r="A3871" s="28" t="s">
        <v>3354</v>
      </c>
      <c r="B3871" s="278" t="s">
        <v>3397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3"/>
      <c r="W3871" s="67"/>
    </row>
    <row r="3872" spans="1:23" ht="15">
      <c r="A3872" s="28" t="s">
        <v>3355</v>
      </c>
      <c r="B3872" s="63" t="s">
        <v>3413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3"/>
      <c r="W3872" s="67"/>
    </row>
    <row r="3873" spans="1:23" ht="15">
      <c r="A3873" s="28" t="s">
        <v>3356</v>
      </c>
      <c r="B3873" s="63" t="s">
        <v>3410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3"/>
      <c r="W3873" s="67"/>
    </row>
    <row r="3874" spans="1:23" ht="15">
      <c r="A3874" s="28" t="s">
        <v>3357</v>
      </c>
      <c r="B3874" s="63" t="s">
        <v>3425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3"/>
      <c r="W3874" s="67"/>
    </row>
    <row r="3875" spans="1:23" ht="15">
      <c r="A3875" s="28" t="s">
        <v>3358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3"/>
      <c r="W3875" s="67"/>
    </row>
    <row r="3876" spans="1:23" ht="15">
      <c r="A3876" s="28" t="s">
        <v>3359</v>
      </c>
      <c r="B3876" s="63" t="s">
        <v>3426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3"/>
      <c r="W3876" s="67"/>
    </row>
    <row r="3877" spans="1:23" ht="15">
      <c r="A3877" s="28" t="s">
        <v>3360</v>
      </c>
      <c r="B3877" s="63" t="s">
        <v>3405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3"/>
      <c r="W3877" s="67"/>
    </row>
    <row r="3878" spans="1:23" ht="15">
      <c r="A3878" s="28" t="s">
        <v>3361</v>
      </c>
      <c r="B3878" s="63" t="s">
        <v>3399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3"/>
      <c r="W3878" s="67"/>
    </row>
    <row r="3879" spans="1:23" ht="15">
      <c r="A3879" s="28" t="s">
        <v>3362</v>
      </c>
      <c r="B3879" s="63" t="s">
        <v>3406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3"/>
      <c r="W3879" s="67"/>
    </row>
    <row r="3880" spans="1:23" ht="15">
      <c r="A3880" s="28" t="s">
        <v>3363</v>
      </c>
      <c r="B3880" s="63" t="s">
        <v>3403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3"/>
      <c r="W3880" s="67"/>
    </row>
    <row r="3881" spans="1:23" ht="15">
      <c r="A3881" s="28" t="s">
        <v>3364</v>
      </c>
      <c r="B3881" s="63" t="s">
        <v>3414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3"/>
      <c r="W3881" s="67"/>
    </row>
    <row r="3882" spans="1:23" ht="15">
      <c r="A3882" s="28" t="s">
        <v>3365</v>
      </c>
      <c r="B3882" s="63" t="s">
        <v>3409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3"/>
      <c r="W3882" s="67"/>
    </row>
    <row r="3883" spans="1:23" ht="15">
      <c r="A3883" s="28" t="s">
        <v>3366</v>
      </c>
      <c r="B3883" s="278" t="s">
        <v>3396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3"/>
      <c r="W3883" s="67"/>
    </row>
    <row r="3884" spans="1:23" ht="15">
      <c r="A3884" s="28" t="s">
        <v>3367</v>
      </c>
      <c r="B3884" s="63" t="s">
        <v>3411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3"/>
      <c r="W3884" s="67"/>
    </row>
    <row r="3885" spans="1:23" ht="15">
      <c r="A3885" s="28" t="s">
        <v>3368</v>
      </c>
      <c r="B3885" s="63" t="s">
        <v>3430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3"/>
      <c r="W3885" s="67"/>
    </row>
    <row r="3886" spans="1:23" ht="15">
      <c r="A3886" s="28" t="s">
        <v>3369</v>
      </c>
      <c r="B3886" s="63" t="s">
        <v>3400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3"/>
      <c r="W3886" s="67"/>
    </row>
    <row r="3887" spans="1:23" ht="15">
      <c r="A3887" s="28" t="s">
        <v>4163</v>
      </c>
      <c r="B3887" s="63" t="s">
        <v>3407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3"/>
      <c r="W3887" s="67"/>
    </row>
    <row r="3888" spans="1:23" ht="15">
      <c r="A3888" s="28" t="s">
        <v>4164</v>
      </c>
      <c r="B3888" s="63" t="s">
        <v>3428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3"/>
      <c r="W3888" s="67"/>
    </row>
    <row r="3889" spans="1:23" ht="15">
      <c r="A3889" s="28" t="s">
        <v>4165</v>
      </c>
      <c r="B3889" s="63" t="s">
        <v>3412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3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3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208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80">SUM(E3896:K3896)</f>
        <v>3035.6500000000128</v>
      </c>
      <c r="O3896" t="s">
        <v>373</v>
      </c>
      <c r="R3896" t="s">
        <v>1822</v>
      </c>
      <c r="S3896" s="278"/>
      <c r="T3896" s="63"/>
      <c r="U3896" s="361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80"/>
        <v>2615.7000000000048</v>
      </c>
      <c r="O3897" t="s">
        <v>2493</v>
      </c>
      <c r="S3897" s="225"/>
      <c r="T3897" s="63"/>
      <c r="U3897" s="362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80"/>
        <v>2588.6499999999983</v>
      </c>
      <c r="O3898" t="s">
        <v>316</v>
      </c>
      <c r="S3898" s="63"/>
      <c r="T3898" s="63"/>
      <c r="U3898" s="350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80"/>
        <v>2443.8500000000085</v>
      </c>
      <c r="O3899" t="s">
        <v>307</v>
      </c>
      <c r="S3899" s="278"/>
      <c r="T3899" s="63"/>
      <c r="U3899" s="349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80"/>
        <v>2439.1000000000017</v>
      </c>
      <c r="O3900" t="s">
        <v>373</v>
      </c>
      <c r="R3900" t="s">
        <v>1822</v>
      </c>
      <c r="S3900" s="225"/>
      <c r="T3900" s="63"/>
      <c r="U3900" s="349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80"/>
        <v>2422.7499999999927</v>
      </c>
      <c r="O3901" t="s">
        <v>318</v>
      </c>
      <c r="S3901" s="225"/>
      <c r="T3901" s="63"/>
      <c r="U3901" s="361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80"/>
        <v>2395.099999999994</v>
      </c>
      <c r="O3902" t="s">
        <v>374</v>
      </c>
      <c r="S3902" s="278"/>
      <c r="T3902" s="63"/>
      <c r="U3902" s="349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80"/>
        <v>2313.3999999999996</v>
      </c>
      <c r="O3903" t="s">
        <v>285</v>
      </c>
      <c r="S3903" s="278"/>
      <c r="T3903" s="63"/>
      <c r="U3903" s="349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80"/>
        <v>2260.8999999999869</v>
      </c>
      <c r="O3904" t="s">
        <v>295</v>
      </c>
      <c r="S3904" s="225"/>
      <c r="T3904" s="63"/>
      <c r="U3904" s="361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280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80"/>
        <v>2236.7000000000016</v>
      </c>
      <c r="O3905" t="s">
        <v>312</v>
      </c>
      <c r="S3905" s="63"/>
      <c r="T3905" s="63"/>
      <c r="U3905" s="349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80"/>
        <v>2094.8999999999883</v>
      </c>
      <c r="O3906" t="s">
        <v>335</v>
      </c>
      <c r="S3906" s="63"/>
      <c r="T3906" s="63"/>
      <c r="U3906" s="349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80"/>
        <v>1953.200000000016</v>
      </c>
      <c r="O3907" t="s">
        <v>286</v>
      </c>
      <c r="S3907" s="278"/>
      <c r="T3907" s="63"/>
      <c r="U3907" s="361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80"/>
        <v>1941.1000000000004</v>
      </c>
      <c r="O3908" t="s">
        <v>290</v>
      </c>
      <c r="S3908" s="278"/>
      <c r="T3908" s="63"/>
      <c r="U3908" s="349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80"/>
        <v>1916.349999999984</v>
      </c>
      <c r="S3909" s="63"/>
      <c r="T3909" s="63"/>
      <c r="U3909" s="349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80"/>
        <v>1913.3999999999855</v>
      </c>
      <c r="O3910" t="s">
        <v>362</v>
      </c>
      <c r="S3910" s="278"/>
      <c r="T3910" s="63"/>
      <c r="U3910" s="349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80"/>
        <v>1905.899999999996</v>
      </c>
      <c r="O3911" t="s">
        <v>295</v>
      </c>
      <c r="S3911" s="278"/>
      <c r="T3911" s="63"/>
      <c r="U3911" s="361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80"/>
        <v>1898.3999999999983</v>
      </c>
      <c r="S3912" s="278"/>
      <c r="T3912" s="63"/>
      <c r="U3912" s="349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280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80"/>
        <v>1770.550000000012</v>
      </c>
      <c r="O3913" t="s">
        <v>326</v>
      </c>
      <c r="R3913" t="s">
        <v>1822</v>
      </c>
      <c r="S3913" s="278"/>
      <c r="T3913" s="63"/>
      <c r="U3913" s="362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280</v>
      </c>
      <c r="K3914" s="9">
        <v>0</v>
      </c>
      <c r="L3914" s="69"/>
      <c r="M3914" s="67">
        <f t="shared" si="80"/>
        <v>1734.8500000000031</v>
      </c>
      <c r="O3914" t="s">
        <v>289</v>
      </c>
      <c r="S3914" s="225"/>
      <c r="T3914" s="63"/>
      <c r="U3914" s="349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280</v>
      </c>
      <c r="F3915" s="9" t="s">
        <v>280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80"/>
        <v>1555.5999999999997</v>
      </c>
      <c r="O3915" t="s">
        <v>285</v>
      </c>
      <c r="S3915" s="63"/>
      <c r="T3915" s="63"/>
      <c r="U3915" s="349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280</v>
      </c>
      <c r="F3916" s="9" t="s">
        <v>280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80"/>
        <v>1490.0000000000032</v>
      </c>
      <c r="O3916" t="s">
        <v>308</v>
      </c>
      <c r="S3916" s="278"/>
      <c r="T3916" s="63"/>
      <c r="U3916" s="349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280</v>
      </c>
      <c r="F3917" s="9" t="s">
        <v>280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80"/>
        <v>1488.2000000000032</v>
      </c>
      <c r="O3917" t="s">
        <v>284</v>
      </c>
      <c r="S3917" s="63"/>
      <c r="T3917" s="63"/>
      <c r="U3917" s="349"/>
      <c r="V3917" s="63"/>
      <c r="W3917" s="63"/>
    </row>
    <row r="3918" spans="1:23" ht="15">
      <c r="A3918" s="28" t="s">
        <v>146</v>
      </c>
      <c r="B3918" s="63" t="s">
        <v>797</v>
      </c>
      <c r="E3918" s="9" t="s">
        <v>280</v>
      </c>
      <c r="F3918" s="9" t="s">
        <v>280</v>
      </c>
      <c r="G3918" s="9" t="s">
        <v>280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80"/>
        <v>1487.5999999999949</v>
      </c>
      <c r="O3918" t="s">
        <v>304</v>
      </c>
      <c r="S3918" s="278"/>
      <c r="T3918" s="63"/>
      <c r="U3918" s="349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280</v>
      </c>
      <c r="F3919" s="9" t="s">
        <v>280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80"/>
        <v>1446.4999999999914</v>
      </c>
      <c r="O3919" t="s">
        <v>284</v>
      </c>
      <c r="S3919" s="63"/>
      <c r="T3919" s="63"/>
      <c r="U3919" s="361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280</v>
      </c>
      <c r="I3920" s="9" t="s">
        <v>280</v>
      </c>
      <c r="J3920" s="9">
        <v>317.29999999999927</v>
      </c>
      <c r="K3920" s="9">
        <v>0</v>
      </c>
      <c r="L3920" s="69"/>
      <c r="M3920" s="67">
        <f t="shared" si="80"/>
        <v>1415.3999999999992</v>
      </c>
      <c r="S3920" s="278"/>
      <c r="T3920" s="63"/>
      <c r="U3920" s="349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280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80"/>
        <v>1377.8499999999935</v>
      </c>
      <c r="S3921" s="278"/>
      <c r="T3921" s="63"/>
      <c r="U3921" s="361"/>
      <c r="V3921" s="63"/>
      <c r="W3921" s="63"/>
    </row>
    <row r="3922" spans="1:24" ht="15">
      <c r="A3922" s="28" t="s">
        <v>159</v>
      </c>
      <c r="B3922" s="63" t="s">
        <v>791</v>
      </c>
      <c r="E3922" s="9" t="s">
        <v>280</v>
      </c>
      <c r="F3922" s="9" t="s">
        <v>280</v>
      </c>
      <c r="G3922" s="9" t="s">
        <v>280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80"/>
        <v>1373.1999999999971</v>
      </c>
      <c r="O3922" t="s">
        <v>284</v>
      </c>
      <c r="S3922" s="278"/>
      <c r="T3922" s="63"/>
      <c r="U3922" s="349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280</v>
      </c>
      <c r="H3923" s="9" t="s">
        <v>280</v>
      </c>
      <c r="I3923" s="9" t="s">
        <v>280</v>
      </c>
      <c r="J3923" s="9" t="s">
        <v>280</v>
      </c>
      <c r="K3923" s="9">
        <v>0</v>
      </c>
      <c r="L3923" s="69"/>
      <c r="M3923" s="67">
        <f t="shared" si="80"/>
        <v>1322.35</v>
      </c>
      <c r="O3923" t="s">
        <v>305</v>
      </c>
      <c r="S3923" s="63"/>
      <c r="T3923" s="63"/>
      <c r="U3923" s="349"/>
      <c r="V3923" s="63"/>
      <c r="W3923" s="63"/>
    </row>
    <row r="3924" spans="1:24" ht="15">
      <c r="A3924" s="28" t="s">
        <v>161</v>
      </c>
      <c r="B3924" s="63" t="s">
        <v>779</v>
      </c>
      <c r="E3924" s="9" t="s">
        <v>280</v>
      </c>
      <c r="F3924" s="9" t="s">
        <v>280</v>
      </c>
      <c r="G3924" s="9" t="s">
        <v>280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80"/>
        <v>1306.6000000000004</v>
      </c>
      <c r="O3924" t="s">
        <v>322</v>
      </c>
      <c r="S3924" s="63"/>
      <c r="T3924" s="63"/>
      <c r="U3924" s="350"/>
      <c r="V3924" s="63"/>
      <c r="W3924" s="63"/>
    </row>
    <row r="3925" spans="1:24" ht="15">
      <c r="A3925" s="28" t="s">
        <v>163</v>
      </c>
      <c r="B3925" s="63" t="s">
        <v>783</v>
      </c>
      <c r="E3925" s="9" t="s">
        <v>280</v>
      </c>
      <c r="F3925" s="9" t="s">
        <v>280</v>
      </c>
      <c r="G3925" s="9" t="s">
        <v>280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80"/>
        <v>1250.199999999988</v>
      </c>
      <c r="O3925" t="s">
        <v>288</v>
      </c>
      <c r="S3925" s="278"/>
      <c r="T3925" s="63"/>
      <c r="U3925" s="349"/>
      <c r="V3925" s="63"/>
      <c r="W3925" s="63"/>
    </row>
    <row r="3926" spans="1:24" ht="15">
      <c r="A3926" s="28" t="s">
        <v>276</v>
      </c>
      <c r="B3926" s="63" t="s">
        <v>142</v>
      </c>
      <c r="E3926" s="9" t="s">
        <v>280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80"/>
        <v>1230.7999999999979</v>
      </c>
      <c r="S3926" s="225"/>
      <c r="T3926" s="63"/>
      <c r="U3926" s="349"/>
      <c r="V3926" s="63"/>
      <c r="W3926" s="63"/>
    </row>
    <row r="3927" spans="1:24" ht="15">
      <c r="A3927" s="28" t="s">
        <v>277</v>
      </c>
      <c r="B3927" s="63" t="s">
        <v>739</v>
      </c>
      <c r="E3927" s="9" t="s">
        <v>280</v>
      </c>
      <c r="F3927" s="9" t="s">
        <v>280</v>
      </c>
      <c r="G3927" s="9" t="s">
        <v>280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80"/>
        <v>1230.3999999999814</v>
      </c>
      <c r="O3927" t="s">
        <v>302</v>
      </c>
      <c r="S3927" s="63"/>
      <c r="T3927" s="63"/>
      <c r="U3927" s="350"/>
      <c r="V3927" s="63"/>
      <c r="W3927" s="63"/>
    </row>
    <row r="3928" spans="1:24" ht="15">
      <c r="A3928" s="28" t="s">
        <v>278</v>
      </c>
      <c r="B3928" s="63" t="s">
        <v>758</v>
      </c>
      <c r="E3928" s="9" t="s">
        <v>280</v>
      </c>
      <c r="F3928" s="9" t="s">
        <v>280</v>
      </c>
      <c r="G3928" s="9" t="s">
        <v>280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81">SUM(E3928:K3928)</f>
        <v>1220.6000000000058</v>
      </c>
      <c r="S3928" s="63"/>
      <c r="T3928" s="63"/>
      <c r="U3928" s="349"/>
      <c r="V3928" s="63"/>
      <c r="W3928" s="63"/>
    </row>
    <row r="3929" spans="1:24" ht="15">
      <c r="A3929" s="28" t="s">
        <v>279</v>
      </c>
      <c r="B3929" s="63" t="s">
        <v>763</v>
      </c>
      <c r="E3929" s="9" t="s">
        <v>280</v>
      </c>
      <c r="F3929" s="9" t="s">
        <v>280</v>
      </c>
      <c r="G3929" s="9" t="s">
        <v>280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81"/>
        <v>1219.6000000000058</v>
      </c>
      <c r="O3929" t="s">
        <v>302</v>
      </c>
      <c r="S3929" s="28"/>
      <c r="T3929" s="63"/>
      <c r="U3929" s="361"/>
      <c r="V3929" s="63"/>
      <c r="W3929" s="63"/>
    </row>
    <row r="3930" spans="1:24" ht="15">
      <c r="A3930" s="28" t="s">
        <v>736</v>
      </c>
      <c r="B3930" s="229" t="s">
        <v>1661</v>
      </c>
      <c r="C3930" s="3"/>
      <c r="D3930" s="3"/>
      <c r="E3930" s="9" t="s">
        <v>280</v>
      </c>
      <c r="F3930" s="9" t="s">
        <v>280</v>
      </c>
      <c r="G3930" s="9" t="s">
        <v>280</v>
      </c>
      <c r="H3930" s="9" t="s">
        <v>280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81"/>
        <v>1152.9999999999964</v>
      </c>
      <c r="O3930" t="s">
        <v>323</v>
      </c>
      <c r="R3930" s="21" t="s">
        <v>1822</v>
      </c>
      <c r="S3930" s="63"/>
      <c r="T3930" s="63"/>
      <c r="U3930" s="349"/>
      <c r="V3930" s="63"/>
      <c r="W3930" s="63"/>
      <c r="X3930" s="9"/>
    </row>
    <row r="3931" spans="1:24" ht="15">
      <c r="A3931" s="28" t="s">
        <v>737</v>
      </c>
      <c r="B3931" s="63" t="s">
        <v>747</v>
      </c>
      <c r="E3931" s="9" t="s">
        <v>280</v>
      </c>
      <c r="F3931" s="9" t="s">
        <v>280</v>
      </c>
      <c r="G3931" s="9" t="s">
        <v>280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81"/>
        <v>1149.1000000000058</v>
      </c>
      <c r="O3931" t="s">
        <v>294</v>
      </c>
      <c r="S3931" s="225"/>
      <c r="T3931" s="63"/>
      <c r="U3931" s="349"/>
      <c r="V3931" s="63"/>
      <c r="W3931" s="63"/>
      <c r="X3931" s="9"/>
    </row>
    <row r="3932" spans="1:24" ht="15">
      <c r="A3932" s="28" t="s">
        <v>738</v>
      </c>
      <c r="B3932" s="63" t="s">
        <v>784</v>
      </c>
      <c r="E3932" s="9" t="s">
        <v>280</v>
      </c>
      <c r="F3932" s="9" t="s">
        <v>280</v>
      </c>
      <c r="G3932" s="9" t="s">
        <v>280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81"/>
        <v>1073.6999999999862</v>
      </c>
      <c r="S3932" s="225"/>
      <c r="T3932" s="63"/>
      <c r="U3932" s="350"/>
      <c r="V3932" s="63"/>
      <c r="W3932" s="63"/>
      <c r="X3932" s="9"/>
    </row>
    <row r="3933" spans="1:24" ht="15">
      <c r="A3933" s="28" t="s">
        <v>740</v>
      </c>
      <c r="B3933" s="229" t="s">
        <v>1666</v>
      </c>
      <c r="C3933" s="3"/>
      <c r="D3933" s="3"/>
      <c r="E3933" s="9" t="s">
        <v>280</v>
      </c>
      <c r="F3933" s="9" t="s">
        <v>280</v>
      </c>
      <c r="G3933" s="9" t="s">
        <v>280</v>
      </c>
      <c r="H3933" s="9" t="s">
        <v>280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81"/>
        <v>987.69999999999891</v>
      </c>
      <c r="O3933" t="s">
        <v>299</v>
      </c>
      <c r="S3933" s="63"/>
      <c r="T3933" s="63"/>
      <c r="U3933" s="350"/>
      <c r="V3933" s="63"/>
      <c r="W3933" s="63"/>
      <c r="X3933" s="9"/>
    </row>
    <row r="3934" spans="1:24" ht="15">
      <c r="A3934" s="28" t="s">
        <v>746</v>
      </c>
      <c r="B3934" s="28" t="s">
        <v>734</v>
      </c>
      <c r="E3934" s="9" t="s">
        <v>280</v>
      </c>
      <c r="F3934" s="9" t="s">
        <v>280</v>
      </c>
      <c r="G3934" s="9" t="s">
        <v>280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81"/>
        <v>973.69999999999527</v>
      </c>
      <c r="S3934" s="63"/>
      <c r="T3934" s="63"/>
      <c r="U3934" s="349"/>
      <c r="V3934" s="63"/>
      <c r="W3934" s="63"/>
      <c r="X3934" s="9"/>
    </row>
    <row r="3935" spans="1:24" ht="15">
      <c r="A3935" s="28" t="s">
        <v>748</v>
      </c>
      <c r="B3935" s="63" t="s">
        <v>158</v>
      </c>
      <c r="E3935" s="9" t="s">
        <v>280</v>
      </c>
      <c r="F3935" s="9" t="s">
        <v>280</v>
      </c>
      <c r="G3935" s="9">
        <v>211.9</v>
      </c>
      <c r="H3935" s="9">
        <v>383.79999999999927</v>
      </c>
      <c r="I3935" s="9">
        <v>366.19999999999891</v>
      </c>
      <c r="J3935" s="9" t="s">
        <v>280</v>
      </c>
      <c r="K3935" s="9">
        <v>0</v>
      </c>
      <c r="L3935" s="69"/>
      <c r="M3935" s="67">
        <f t="shared" si="81"/>
        <v>961.89999999999816</v>
      </c>
      <c r="S3935" s="278"/>
      <c r="T3935" s="63"/>
      <c r="U3935" s="349"/>
      <c r="V3935" s="63"/>
      <c r="W3935" s="63"/>
      <c r="X3935" s="9"/>
    </row>
    <row r="3936" spans="1:24" ht="15">
      <c r="A3936" s="28" t="s">
        <v>751</v>
      </c>
      <c r="B3936" s="63" t="s">
        <v>764</v>
      </c>
      <c r="E3936" s="9" t="s">
        <v>280</v>
      </c>
      <c r="F3936" s="9" t="s">
        <v>280</v>
      </c>
      <c r="G3936" s="9" t="s">
        <v>280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81"/>
        <v>901.30000000000655</v>
      </c>
      <c r="O3936" t="s">
        <v>290</v>
      </c>
      <c r="S3936" s="278"/>
      <c r="T3936" s="63"/>
      <c r="U3936" s="349"/>
      <c r="V3936" s="63"/>
      <c r="W3936" s="63"/>
      <c r="X3936" s="9"/>
    </row>
    <row r="3937" spans="1:24" ht="15">
      <c r="A3937" s="28" t="s">
        <v>752</v>
      </c>
      <c r="B3937" s="63" t="s">
        <v>801</v>
      </c>
      <c r="E3937" s="9" t="s">
        <v>280</v>
      </c>
      <c r="F3937" s="9" t="s">
        <v>280</v>
      </c>
      <c r="G3937" s="9" t="s">
        <v>280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81"/>
        <v>895.100000000004</v>
      </c>
      <c r="S3937" s="225"/>
      <c r="T3937" s="63"/>
      <c r="U3937" s="349"/>
      <c r="V3937" s="63"/>
      <c r="W3937" s="63"/>
      <c r="X3937" s="9"/>
    </row>
    <row r="3938" spans="1:24" ht="15">
      <c r="A3938" s="28" t="s">
        <v>755</v>
      </c>
      <c r="B3938" s="63" t="s">
        <v>750</v>
      </c>
      <c r="E3938" s="9" t="s">
        <v>280</v>
      </c>
      <c r="F3938" s="9" t="s">
        <v>280</v>
      </c>
      <c r="G3938" s="9" t="s">
        <v>280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81"/>
        <v>887.59999999999854</v>
      </c>
      <c r="S3938" s="225"/>
      <c r="T3938" s="63"/>
      <c r="U3938" s="349"/>
      <c r="V3938" s="63"/>
      <c r="W3938" s="63"/>
    </row>
    <row r="3939" spans="1:24" ht="15">
      <c r="A3939" s="28" t="s">
        <v>757</v>
      </c>
      <c r="B3939" s="63" t="s">
        <v>780</v>
      </c>
      <c r="E3939" s="9" t="s">
        <v>280</v>
      </c>
      <c r="F3939" s="9" t="s">
        <v>280</v>
      </c>
      <c r="G3939" s="9" t="s">
        <v>280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81"/>
        <v>877.90000000000509</v>
      </c>
      <c r="S3939" s="225"/>
      <c r="T3939" s="63"/>
      <c r="U3939" s="349"/>
      <c r="V3939" s="63"/>
      <c r="W3939" s="63"/>
    </row>
    <row r="3940" spans="1:24" ht="15">
      <c r="A3940" s="28" t="s">
        <v>762</v>
      </c>
      <c r="B3940" s="225" t="s">
        <v>1667</v>
      </c>
      <c r="C3940" s="3"/>
      <c r="D3940" s="3"/>
      <c r="E3940" s="9" t="s">
        <v>280</v>
      </c>
      <c r="F3940" s="9" t="s">
        <v>280</v>
      </c>
      <c r="G3940" s="9" t="s">
        <v>280</v>
      </c>
      <c r="H3940" s="9" t="s">
        <v>280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81"/>
        <v>867.40000000000327</v>
      </c>
      <c r="O3940" t="s">
        <v>295</v>
      </c>
      <c r="S3940" s="63"/>
      <c r="T3940" s="63"/>
      <c r="U3940" s="349"/>
      <c r="V3940" s="63"/>
      <c r="W3940" s="63"/>
    </row>
    <row r="3941" spans="1:24" ht="15">
      <c r="A3941" s="28" t="s">
        <v>766</v>
      </c>
      <c r="B3941" s="28" t="s">
        <v>735</v>
      </c>
      <c r="E3941" s="9" t="s">
        <v>280</v>
      </c>
      <c r="F3941" s="9" t="s">
        <v>280</v>
      </c>
      <c r="G3941" s="9" t="s">
        <v>280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81"/>
        <v>860.40000000000691</v>
      </c>
      <c r="S3941" s="278"/>
      <c r="T3941" s="63"/>
      <c r="U3941" s="349"/>
      <c r="V3941" s="63"/>
      <c r="W3941" s="63"/>
    </row>
    <row r="3942" spans="1:24" ht="15">
      <c r="A3942" s="28" t="s">
        <v>767</v>
      </c>
      <c r="B3942" s="63" t="s">
        <v>179</v>
      </c>
      <c r="E3942" s="214">
        <v>846.05</v>
      </c>
      <c r="F3942" s="9" t="s">
        <v>280</v>
      </c>
      <c r="G3942" s="9" t="s">
        <v>280</v>
      </c>
      <c r="H3942" s="9" t="s">
        <v>280</v>
      </c>
      <c r="I3942" s="9" t="s">
        <v>280</v>
      </c>
      <c r="J3942" s="9" t="s">
        <v>280</v>
      </c>
      <c r="K3942" s="9">
        <v>0</v>
      </c>
      <c r="L3942" s="69"/>
      <c r="M3942" s="67">
        <f t="shared" si="81"/>
        <v>846.05</v>
      </c>
      <c r="O3942" t="s">
        <v>283</v>
      </c>
      <c r="R3942" t="s">
        <v>1822</v>
      </c>
      <c r="S3942" s="63"/>
      <c r="T3942" s="63"/>
      <c r="U3942" s="349"/>
      <c r="V3942" s="63"/>
      <c r="W3942" s="63"/>
    </row>
    <row r="3943" spans="1:24" ht="15">
      <c r="A3943" s="28" t="s">
        <v>768</v>
      </c>
      <c r="B3943" s="63" t="s">
        <v>772</v>
      </c>
      <c r="E3943" s="9" t="s">
        <v>280</v>
      </c>
      <c r="F3943" s="9" t="s">
        <v>280</v>
      </c>
      <c r="G3943" s="9" t="s">
        <v>280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81"/>
        <v>842.29999999999927</v>
      </c>
      <c r="S3943" s="63"/>
      <c r="T3943" s="63"/>
      <c r="U3943" s="361"/>
      <c r="V3943" s="63"/>
      <c r="W3943" s="63"/>
    </row>
    <row r="3944" spans="1:24" ht="15">
      <c r="A3944" s="28" t="s">
        <v>774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280</v>
      </c>
      <c r="K3944" s="9">
        <v>0</v>
      </c>
      <c r="L3944" s="69"/>
      <c r="M3944" s="67">
        <f t="shared" si="81"/>
        <v>828.90000000000111</v>
      </c>
      <c r="S3944" s="63"/>
      <c r="T3944" s="63"/>
      <c r="U3944" s="349"/>
      <c r="V3944" s="63"/>
      <c r="W3944" s="63"/>
    </row>
    <row r="3945" spans="1:24" ht="15">
      <c r="A3945" s="28" t="s">
        <v>782</v>
      </c>
      <c r="B3945" s="63" t="s">
        <v>789</v>
      </c>
      <c r="E3945" s="9" t="s">
        <v>280</v>
      </c>
      <c r="F3945" s="9" t="s">
        <v>280</v>
      </c>
      <c r="G3945" s="9" t="s">
        <v>280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81"/>
        <v>819.00000000000364</v>
      </c>
      <c r="S3945" s="278"/>
      <c r="T3945" s="63"/>
      <c r="U3945" s="350"/>
      <c r="V3945" s="63"/>
      <c r="W3945" s="63"/>
    </row>
    <row r="3946" spans="1:24" ht="15">
      <c r="A3946" s="28" t="s">
        <v>786</v>
      </c>
      <c r="B3946" s="63" t="s">
        <v>756</v>
      </c>
      <c r="E3946" s="9" t="s">
        <v>280</v>
      </c>
      <c r="F3946" s="9" t="s">
        <v>280</v>
      </c>
      <c r="G3946" s="9" t="s">
        <v>280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81"/>
        <v>809.49999999998727</v>
      </c>
      <c r="S3946" s="28"/>
      <c r="T3946" s="63"/>
      <c r="U3946" s="349"/>
      <c r="V3946" s="63"/>
      <c r="W3946" s="63"/>
    </row>
    <row r="3947" spans="1:24" ht="15">
      <c r="A3947" s="28" t="s">
        <v>787</v>
      </c>
      <c r="B3947" s="63" t="s">
        <v>749</v>
      </c>
      <c r="E3947" s="9" t="s">
        <v>280</v>
      </c>
      <c r="F3947" s="9" t="s">
        <v>280</v>
      </c>
      <c r="G3947" s="9" t="s">
        <v>280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81"/>
        <v>787.00000000000182</v>
      </c>
      <c r="O3947" t="s">
        <v>299</v>
      </c>
      <c r="S3947" s="63"/>
      <c r="T3947" s="63"/>
      <c r="U3947" s="349"/>
      <c r="V3947" s="63"/>
      <c r="W3947" s="63"/>
    </row>
    <row r="3948" spans="1:24" ht="15">
      <c r="A3948" s="28" t="s">
        <v>788</v>
      </c>
      <c r="B3948" s="229" t="s">
        <v>1648</v>
      </c>
      <c r="C3948" s="3"/>
      <c r="D3948" s="3"/>
      <c r="E3948" s="9" t="s">
        <v>280</v>
      </c>
      <c r="F3948" s="9" t="s">
        <v>280</v>
      </c>
      <c r="G3948" s="9" t="s">
        <v>280</v>
      </c>
      <c r="H3948" s="9" t="s">
        <v>280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81"/>
        <v>753.90000000000327</v>
      </c>
      <c r="O3948" t="s">
        <v>295</v>
      </c>
      <c r="S3948" s="225"/>
      <c r="T3948" s="63"/>
      <c r="U3948" s="349"/>
      <c r="V3948" s="63"/>
      <c r="W3948" s="63"/>
    </row>
    <row r="3949" spans="1:24" ht="15">
      <c r="A3949" s="28" t="s">
        <v>794</v>
      </c>
      <c r="B3949" s="229" t="s">
        <v>1657</v>
      </c>
      <c r="C3949" s="3"/>
      <c r="D3949" s="3"/>
      <c r="E3949" s="9" t="s">
        <v>280</v>
      </c>
      <c r="F3949" s="9" t="s">
        <v>280</v>
      </c>
      <c r="G3949" s="9" t="s">
        <v>280</v>
      </c>
      <c r="H3949" s="9" t="s">
        <v>280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81"/>
        <v>746.49999999999636</v>
      </c>
      <c r="S3949" s="63"/>
      <c r="T3949" s="63"/>
      <c r="U3949" s="349"/>
      <c r="V3949" s="63"/>
      <c r="W3949" s="63"/>
    </row>
    <row r="3950" spans="1:24" ht="15">
      <c r="A3950" s="28" t="s">
        <v>795</v>
      </c>
      <c r="B3950" s="229" t="s">
        <v>1649</v>
      </c>
      <c r="C3950" s="3"/>
      <c r="D3950" s="3"/>
      <c r="E3950" s="9" t="s">
        <v>280</v>
      </c>
      <c r="F3950" s="9" t="s">
        <v>280</v>
      </c>
      <c r="G3950" s="9" t="s">
        <v>280</v>
      </c>
      <c r="H3950" s="9" t="s">
        <v>280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81"/>
        <v>726.80000000000473</v>
      </c>
      <c r="S3950" s="63"/>
      <c r="T3950" s="63"/>
      <c r="U3950" s="349"/>
      <c r="V3950" s="63"/>
      <c r="W3950" s="63"/>
    </row>
    <row r="3951" spans="1:24" ht="15">
      <c r="A3951" s="28" t="s">
        <v>796</v>
      </c>
      <c r="B3951" s="63" t="s">
        <v>156</v>
      </c>
      <c r="E3951" s="9" t="s">
        <v>280</v>
      </c>
      <c r="F3951" s="9" t="s">
        <v>280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81"/>
        <v>716.50000000000477</v>
      </c>
      <c r="S3951" s="63"/>
      <c r="T3951" s="63"/>
      <c r="U3951" s="349"/>
      <c r="V3951" s="63"/>
      <c r="W3951" s="63"/>
    </row>
    <row r="3952" spans="1:24" ht="15">
      <c r="A3952" s="28" t="s">
        <v>798</v>
      </c>
      <c r="B3952" s="229" t="s">
        <v>1659</v>
      </c>
      <c r="C3952" s="3"/>
      <c r="D3952" s="3"/>
      <c r="E3952" s="9" t="s">
        <v>280</v>
      </c>
      <c r="F3952" s="9" t="s">
        <v>280</v>
      </c>
      <c r="G3952" s="9" t="s">
        <v>280</v>
      </c>
      <c r="H3952" s="9" t="s">
        <v>280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81"/>
        <v>713.99999999999454</v>
      </c>
      <c r="S3952" s="63"/>
      <c r="T3952" s="63"/>
      <c r="U3952" s="362"/>
      <c r="V3952" s="63"/>
      <c r="W3952" s="63"/>
    </row>
    <row r="3953" spans="1:23" ht="15">
      <c r="A3953" s="28" t="s">
        <v>799</v>
      </c>
      <c r="B3953" s="63" t="s">
        <v>745</v>
      </c>
      <c r="E3953" s="9" t="s">
        <v>280</v>
      </c>
      <c r="F3953" s="9" t="s">
        <v>280</v>
      </c>
      <c r="G3953" s="9" t="s">
        <v>280</v>
      </c>
      <c r="H3953" s="9">
        <v>283.70000000000437</v>
      </c>
      <c r="I3953" s="9">
        <v>422.09999999999854</v>
      </c>
      <c r="J3953" s="9" t="s">
        <v>280</v>
      </c>
      <c r="K3953" s="9">
        <v>0</v>
      </c>
      <c r="L3953" s="69"/>
      <c r="M3953" s="67">
        <f t="shared" si="81"/>
        <v>705.80000000000291</v>
      </c>
      <c r="S3953" s="278"/>
      <c r="T3953" s="63"/>
      <c r="U3953" s="361"/>
      <c r="V3953" s="63"/>
      <c r="W3953" s="63"/>
    </row>
    <row r="3954" spans="1:23" ht="15">
      <c r="A3954" s="28" t="s">
        <v>800</v>
      </c>
      <c r="B3954" s="229" t="s">
        <v>1652</v>
      </c>
      <c r="C3954" s="3"/>
      <c r="D3954" s="3"/>
      <c r="E3954" s="9" t="s">
        <v>280</v>
      </c>
      <c r="F3954" s="9" t="s">
        <v>280</v>
      </c>
      <c r="G3954" s="9" t="s">
        <v>280</v>
      </c>
      <c r="H3954" s="9" t="s">
        <v>280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81"/>
        <v>702.09999999999309</v>
      </c>
      <c r="S3954" s="278"/>
      <c r="T3954" s="63"/>
      <c r="U3954" s="349"/>
      <c r="V3954" s="63"/>
      <c r="W3954" s="63"/>
    </row>
    <row r="3955" spans="1:23" ht="15">
      <c r="A3955" s="28" t="s">
        <v>803</v>
      </c>
      <c r="B3955" s="63" t="s">
        <v>754</v>
      </c>
      <c r="E3955" s="9" t="s">
        <v>280</v>
      </c>
      <c r="F3955" s="9" t="s">
        <v>280</v>
      </c>
      <c r="G3955" s="9" t="s">
        <v>280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81"/>
        <v>629.10000000000036</v>
      </c>
      <c r="O3955" t="s">
        <v>289</v>
      </c>
      <c r="S3955" s="63"/>
      <c r="T3955" s="63"/>
      <c r="U3955" s="349"/>
      <c r="V3955" s="63"/>
      <c r="W3955" s="63"/>
    </row>
    <row r="3956" spans="1:23" ht="15">
      <c r="A3956" s="28" t="s">
        <v>899</v>
      </c>
      <c r="B3956" s="63" t="s">
        <v>765</v>
      </c>
      <c r="E3956" s="9" t="s">
        <v>280</v>
      </c>
      <c r="F3956" s="9" t="s">
        <v>280</v>
      </c>
      <c r="G3956" s="9" t="s">
        <v>280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81"/>
        <v>592.70000000001528</v>
      </c>
      <c r="S3956" s="63"/>
      <c r="T3956" s="63"/>
      <c r="U3956" s="349"/>
      <c r="V3956" s="63"/>
      <c r="W3956" s="63"/>
    </row>
    <row r="3957" spans="1:23" ht="15">
      <c r="A3957" s="28" t="s">
        <v>900</v>
      </c>
      <c r="B3957" s="278" t="s">
        <v>2019</v>
      </c>
      <c r="C3957" s="3"/>
      <c r="D3957" s="3"/>
      <c r="E3957" s="9" t="s">
        <v>280</v>
      </c>
      <c r="F3957" s="9" t="s">
        <v>280</v>
      </c>
      <c r="G3957" s="9" t="s">
        <v>280</v>
      </c>
      <c r="H3957" s="9" t="s">
        <v>280</v>
      </c>
      <c r="I3957" s="9" t="s">
        <v>280</v>
      </c>
      <c r="J3957" s="214">
        <v>586.10000000000218</v>
      </c>
      <c r="K3957" s="9">
        <v>0</v>
      </c>
      <c r="L3957" s="69"/>
      <c r="M3957" s="67">
        <f t="shared" si="81"/>
        <v>586.10000000000218</v>
      </c>
      <c r="O3957" t="s">
        <v>283</v>
      </c>
      <c r="R3957" s="21" t="s">
        <v>1822</v>
      </c>
      <c r="S3957" s="63"/>
      <c r="T3957" s="63"/>
      <c r="U3957" s="350"/>
      <c r="V3957" s="63"/>
      <c r="W3957" s="63"/>
    </row>
    <row r="3958" spans="1:23" ht="15">
      <c r="A3958" s="28" t="s">
        <v>901</v>
      </c>
      <c r="B3958" s="225" t="s">
        <v>1646</v>
      </c>
      <c r="C3958" s="3"/>
      <c r="D3958" s="3"/>
      <c r="E3958" s="9" t="s">
        <v>280</v>
      </c>
      <c r="F3958" s="9" t="s">
        <v>280</v>
      </c>
      <c r="G3958" s="9" t="s">
        <v>280</v>
      </c>
      <c r="H3958" s="9" t="s">
        <v>280</v>
      </c>
      <c r="I3958" s="217">
        <v>572.79999999999745</v>
      </c>
      <c r="J3958" s="9" t="s">
        <v>280</v>
      </c>
      <c r="K3958" s="9">
        <v>0</v>
      </c>
      <c r="L3958" s="69"/>
      <c r="M3958" s="67">
        <f t="shared" si="81"/>
        <v>572.79999999999745</v>
      </c>
      <c r="O3958" t="s">
        <v>286</v>
      </c>
      <c r="S3958" s="278"/>
      <c r="T3958" s="63"/>
      <c r="U3958" s="362"/>
      <c r="V3958" s="63"/>
      <c r="W3958" s="63"/>
    </row>
    <row r="3959" spans="1:23" ht="15">
      <c r="A3959" s="28" t="s">
        <v>902</v>
      </c>
      <c r="B3959" s="229" t="s">
        <v>1658</v>
      </c>
      <c r="C3959" s="3"/>
      <c r="D3959" s="3"/>
      <c r="E3959" s="9" t="s">
        <v>280</v>
      </c>
      <c r="F3959" s="9" t="s">
        <v>280</v>
      </c>
      <c r="G3959" s="9" t="s">
        <v>280</v>
      </c>
      <c r="H3959" s="9" t="s">
        <v>280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81"/>
        <v>550.00000000000364</v>
      </c>
      <c r="S3959" s="278"/>
      <c r="T3959" s="63"/>
      <c r="U3959" s="361"/>
      <c r="V3959" s="63"/>
      <c r="W3959" s="63"/>
    </row>
    <row r="3960" spans="1:23" ht="15">
      <c r="A3960" s="28" t="s">
        <v>903</v>
      </c>
      <c r="B3960" s="63" t="s">
        <v>770</v>
      </c>
      <c r="E3960" s="9" t="s">
        <v>280</v>
      </c>
      <c r="F3960" s="9" t="s">
        <v>280</v>
      </c>
      <c r="G3960" s="9" t="s">
        <v>280</v>
      </c>
      <c r="H3960" s="9">
        <v>279.60000000000946</v>
      </c>
      <c r="I3960" s="9">
        <v>241.99999999999636</v>
      </c>
      <c r="J3960" s="9" t="s">
        <v>280</v>
      </c>
      <c r="K3960" s="9">
        <v>0</v>
      </c>
      <c r="L3960" s="69"/>
      <c r="M3960" s="67">
        <f t="shared" ref="M3960:M3996" si="82">SUM(E3960:K3960)</f>
        <v>521.60000000000582</v>
      </c>
      <c r="S3960" s="28"/>
      <c r="T3960" s="63"/>
      <c r="U3960" s="361"/>
      <c r="V3960" s="63"/>
      <c r="W3960" s="63"/>
    </row>
    <row r="3961" spans="1:23" ht="15">
      <c r="A3961" s="28" t="s">
        <v>904</v>
      </c>
      <c r="B3961" s="229" t="s">
        <v>1662</v>
      </c>
      <c r="C3961" s="3"/>
      <c r="D3961" s="3"/>
      <c r="E3961" s="9" t="s">
        <v>280</v>
      </c>
      <c r="F3961" s="9" t="s">
        <v>280</v>
      </c>
      <c r="G3961" s="9" t="s">
        <v>280</v>
      </c>
      <c r="H3961" s="9" t="s">
        <v>280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82"/>
        <v>512.299999999992</v>
      </c>
      <c r="S3961" s="225"/>
      <c r="T3961" s="63"/>
      <c r="U3961" s="350"/>
      <c r="V3961" s="63"/>
      <c r="W3961" s="63"/>
    </row>
    <row r="3962" spans="1:23" ht="15">
      <c r="A3962" s="28" t="s">
        <v>905</v>
      </c>
      <c r="B3962" s="63" t="s">
        <v>785</v>
      </c>
      <c r="E3962" s="9" t="s">
        <v>280</v>
      </c>
      <c r="F3962" s="9" t="s">
        <v>280</v>
      </c>
      <c r="G3962" s="9" t="s">
        <v>280</v>
      </c>
      <c r="H3962" s="217">
        <v>503.49999999999636</v>
      </c>
      <c r="I3962" s="9" t="s">
        <v>280</v>
      </c>
      <c r="J3962" s="9" t="s">
        <v>280</v>
      </c>
      <c r="K3962" s="9">
        <v>0</v>
      </c>
      <c r="L3962" s="69"/>
      <c r="M3962" s="67">
        <f t="shared" si="82"/>
        <v>503.49999999999636</v>
      </c>
      <c r="O3962" t="s">
        <v>299</v>
      </c>
      <c r="S3962" s="278"/>
      <c r="T3962" s="63"/>
      <c r="U3962" s="361"/>
      <c r="V3962" s="63"/>
      <c r="W3962" s="63"/>
    </row>
    <row r="3963" spans="1:23" ht="15">
      <c r="A3963" s="28" t="s">
        <v>906</v>
      </c>
      <c r="B3963" s="229" t="s">
        <v>1650</v>
      </c>
      <c r="C3963" s="3"/>
      <c r="D3963" s="3"/>
      <c r="E3963" s="9" t="s">
        <v>280</v>
      </c>
      <c r="F3963" s="9" t="s">
        <v>280</v>
      </c>
      <c r="G3963" s="9" t="s">
        <v>280</v>
      </c>
      <c r="H3963" s="9" t="s">
        <v>280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82"/>
        <v>495.59999999999491</v>
      </c>
      <c r="S3963" s="28"/>
      <c r="T3963" s="63"/>
      <c r="U3963" s="349"/>
      <c r="V3963" s="63"/>
      <c r="W3963" s="63"/>
    </row>
    <row r="3964" spans="1:23" ht="15">
      <c r="A3964" s="28" t="s">
        <v>907</v>
      </c>
      <c r="B3964" s="229" t="s">
        <v>1664</v>
      </c>
      <c r="C3964" s="3"/>
      <c r="D3964" s="3"/>
      <c r="E3964" s="9" t="s">
        <v>280</v>
      </c>
      <c r="F3964" s="9" t="s">
        <v>280</v>
      </c>
      <c r="G3964" s="9" t="s">
        <v>280</v>
      </c>
      <c r="H3964" s="9" t="s">
        <v>280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82"/>
        <v>494.600000000004</v>
      </c>
      <c r="S3964" s="225"/>
      <c r="T3964" s="63"/>
      <c r="U3964" s="349"/>
      <c r="V3964" s="63"/>
      <c r="W3964" s="63"/>
    </row>
    <row r="3965" spans="1:23" ht="15">
      <c r="A3965" s="28" t="s">
        <v>908</v>
      </c>
      <c r="B3965" s="229" t="s">
        <v>1665</v>
      </c>
      <c r="C3965" s="3"/>
      <c r="D3965" s="3"/>
      <c r="E3965" s="9" t="s">
        <v>280</v>
      </c>
      <c r="F3965" s="9" t="s">
        <v>280</v>
      </c>
      <c r="G3965" s="9" t="s">
        <v>280</v>
      </c>
      <c r="H3965" s="9" t="s">
        <v>280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82"/>
        <v>491.99999999999636</v>
      </c>
      <c r="S3965" s="63"/>
      <c r="T3965" s="63"/>
      <c r="U3965" s="361"/>
      <c r="V3965" s="63"/>
      <c r="W3965" s="63"/>
    </row>
    <row r="3966" spans="1:23" ht="15">
      <c r="A3966" s="28" t="s">
        <v>909</v>
      </c>
      <c r="B3966" s="28" t="s">
        <v>729</v>
      </c>
      <c r="E3966" s="9" t="s">
        <v>280</v>
      </c>
      <c r="F3966" s="9" t="s">
        <v>280</v>
      </c>
      <c r="G3966" s="9" t="s">
        <v>280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82"/>
        <v>486.19999999999709</v>
      </c>
      <c r="S3966" s="63"/>
      <c r="T3966" s="63"/>
      <c r="U3966" s="361"/>
      <c r="V3966" s="63"/>
      <c r="W3966" s="63"/>
    </row>
    <row r="3967" spans="1:23" ht="15">
      <c r="A3967" s="28" t="s">
        <v>910</v>
      </c>
      <c r="B3967" s="63" t="s">
        <v>775</v>
      </c>
      <c r="E3967" s="9" t="s">
        <v>280</v>
      </c>
      <c r="F3967" s="9" t="s">
        <v>280</v>
      </c>
      <c r="G3967" s="9" t="s">
        <v>280</v>
      </c>
      <c r="H3967" s="217">
        <v>422.49999999999636</v>
      </c>
      <c r="I3967" s="9" t="s">
        <v>280</v>
      </c>
      <c r="J3967" s="9" t="s">
        <v>280</v>
      </c>
      <c r="K3967" s="9">
        <v>0</v>
      </c>
      <c r="L3967" s="69"/>
      <c r="M3967" s="67">
        <f t="shared" si="82"/>
        <v>422.49999999999636</v>
      </c>
      <c r="O3967" t="s">
        <v>290</v>
      </c>
      <c r="S3967" s="278"/>
      <c r="T3967" s="63"/>
      <c r="U3967" s="349"/>
      <c r="V3967" s="63"/>
      <c r="W3967" s="63"/>
    </row>
    <row r="3968" spans="1:23" ht="15">
      <c r="A3968" s="28" t="s">
        <v>911</v>
      </c>
      <c r="B3968" s="278" t="s">
        <v>2024</v>
      </c>
      <c r="C3968" s="3"/>
      <c r="D3968" s="3"/>
      <c r="E3968" s="9" t="s">
        <v>280</v>
      </c>
      <c r="F3968" s="9" t="s">
        <v>280</v>
      </c>
      <c r="G3968" s="9" t="s">
        <v>280</v>
      </c>
      <c r="H3968" s="9" t="s">
        <v>280</v>
      </c>
      <c r="I3968" s="9" t="s">
        <v>280</v>
      </c>
      <c r="J3968" s="9">
        <v>401.60000000000582</v>
      </c>
      <c r="K3968" s="9">
        <v>0</v>
      </c>
      <c r="L3968" s="69"/>
      <c r="M3968" s="67">
        <f t="shared" si="82"/>
        <v>401.60000000000582</v>
      </c>
    </row>
    <row r="3969" spans="1:13" ht="15">
      <c r="A3969" s="28" t="s">
        <v>912</v>
      </c>
      <c r="B3969" s="229" t="s">
        <v>1663</v>
      </c>
      <c r="C3969" s="3"/>
      <c r="D3969" s="3"/>
      <c r="E3969" s="9" t="s">
        <v>280</v>
      </c>
      <c r="F3969" s="9" t="s">
        <v>280</v>
      </c>
      <c r="G3969" s="9" t="s">
        <v>280</v>
      </c>
      <c r="H3969" s="9" t="s">
        <v>280</v>
      </c>
      <c r="I3969" s="9">
        <v>345.39999999999964</v>
      </c>
      <c r="J3969" s="9" t="s">
        <v>280</v>
      </c>
      <c r="K3969" s="9">
        <v>0</v>
      </c>
      <c r="L3969" s="69"/>
      <c r="M3969" s="67">
        <f t="shared" si="82"/>
        <v>345.39999999999964</v>
      </c>
    </row>
    <row r="3970" spans="1:13" ht="15">
      <c r="A3970" s="28" t="s">
        <v>913</v>
      </c>
      <c r="B3970" s="63" t="s">
        <v>164</v>
      </c>
      <c r="E3970" s="9" t="s">
        <v>280</v>
      </c>
      <c r="F3970" s="9" t="s">
        <v>280</v>
      </c>
      <c r="G3970" s="9">
        <v>271.55</v>
      </c>
      <c r="H3970" s="9" t="s">
        <v>280</v>
      </c>
      <c r="I3970" s="9" t="s">
        <v>280</v>
      </c>
      <c r="J3970" s="9" t="s">
        <v>280</v>
      </c>
      <c r="K3970" s="9">
        <v>0</v>
      </c>
      <c r="L3970" s="69"/>
      <c r="M3970" s="67">
        <f t="shared" si="82"/>
        <v>271.55</v>
      </c>
    </row>
    <row r="3971" spans="1:13" ht="15">
      <c r="A3971" s="28" t="s">
        <v>914</v>
      </c>
      <c r="B3971" s="229" t="s">
        <v>1655</v>
      </c>
      <c r="C3971" s="3"/>
      <c r="D3971" s="3"/>
      <c r="E3971" s="9" t="s">
        <v>280</v>
      </c>
      <c r="F3971" s="9" t="s">
        <v>280</v>
      </c>
      <c r="G3971" s="9" t="s">
        <v>280</v>
      </c>
      <c r="H3971" s="9" t="s">
        <v>280</v>
      </c>
      <c r="I3971" s="9">
        <v>269.80000000000109</v>
      </c>
      <c r="J3971" s="9" t="s">
        <v>280</v>
      </c>
      <c r="K3971" s="9">
        <v>0</v>
      </c>
      <c r="L3971" s="69"/>
      <c r="M3971" s="67">
        <f t="shared" si="82"/>
        <v>269.80000000000109</v>
      </c>
    </row>
    <row r="3972" spans="1:13" ht="15">
      <c r="A3972" s="28" t="s">
        <v>915</v>
      </c>
      <c r="B3972" s="278" t="s">
        <v>2021</v>
      </c>
      <c r="C3972" s="3"/>
      <c r="D3972" s="3"/>
      <c r="E3972" s="9" t="s">
        <v>280</v>
      </c>
      <c r="F3972" s="9" t="s">
        <v>280</v>
      </c>
      <c r="G3972" s="9" t="s">
        <v>280</v>
      </c>
      <c r="H3972" s="9" t="s">
        <v>280</v>
      </c>
      <c r="I3972" s="9" t="s">
        <v>280</v>
      </c>
      <c r="J3972" s="9">
        <v>259.59999999999854</v>
      </c>
      <c r="K3972" s="9">
        <v>0</v>
      </c>
      <c r="L3972" s="69"/>
      <c r="M3972" s="67">
        <f t="shared" si="82"/>
        <v>259.59999999999854</v>
      </c>
    </row>
    <row r="3973" spans="1:13" ht="15">
      <c r="A3973" s="28" t="s">
        <v>916</v>
      </c>
      <c r="B3973" s="229" t="s">
        <v>1653</v>
      </c>
      <c r="C3973" s="3"/>
      <c r="D3973" s="3"/>
      <c r="E3973" s="9" t="s">
        <v>280</v>
      </c>
      <c r="F3973" s="9" t="s">
        <v>280</v>
      </c>
      <c r="G3973" s="9" t="s">
        <v>280</v>
      </c>
      <c r="H3973" s="9" t="s">
        <v>280</v>
      </c>
      <c r="I3973" s="9">
        <v>251.90000000000327</v>
      </c>
      <c r="J3973" s="9" t="s">
        <v>280</v>
      </c>
      <c r="K3973" s="9">
        <v>0</v>
      </c>
      <c r="L3973" s="69"/>
      <c r="M3973" s="67">
        <f t="shared" si="82"/>
        <v>251.90000000000327</v>
      </c>
    </row>
    <row r="3974" spans="1:13" ht="15">
      <c r="A3974" s="28" t="s">
        <v>917</v>
      </c>
      <c r="B3974" s="278" t="s">
        <v>2022</v>
      </c>
      <c r="C3974" s="3"/>
      <c r="D3974" s="3"/>
      <c r="E3974" s="9" t="s">
        <v>280</v>
      </c>
      <c r="F3974" s="9" t="s">
        <v>280</v>
      </c>
      <c r="G3974" s="9" t="s">
        <v>280</v>
      </c>
      <c r="H3974" s="9" t="s">
        <v>280</v>
      </c>
      <c r="I3974" s="9" t="s">
        <v>280</v>
      </c>
      <c r="J3974" s="9">
        <v>244.70000000000437</v>
      </c>
      <c r="K3974" s="9">
        <v>0</v>
      </c>
      <c r="L3974" s="69"/>
      <c r="M3974" s="67">
        <f t="shared" si="82"/>
        <v>244.70000000000437</v>
      </c>
    </row>
    <row r="3975" spans="1:13" ht="15">
      <c r="A3975" s="28" t="s">
        <v>918</v>
      </c>
      <c r="B3975" s="229" t="s">
        <v>1681</v>
      </c>
      <c r="C3975" s="3"/>
      <c r="D3975" s="3"/>
      <c r="E3975" s="9" t="s">
        <v>280</v>
      </c>
      <c r="F3975" s="9" t="s">
        <v>280</v>
      </c>
      <c r="G3975" s="9" t="s">
        <v>280</v>
      </c>
      <c r="H3975" s="9" t="s">
        <v>280</v>
      </c>
      <c r="I3975" s="9">
        <v>239.00000000000182</v>
      </c>
      <c r="J3975" s="9" t="s">
        <v>280</v>
      </c>
      <c r="K3975" s="9">
        <v>0</v>
      </c>
      <c r="L3975" s="69"/>
      <c r="M3975" s="67">
        <f t="shared" si="82"/>
        <v>239.00000000000182</v>
      </c>
    </row>
    <row r="3976" spans="1:13" ht="15">
      <c r="A3976" s="28" t="s">
        <v>919</v>
      </c>
      <c r="B3976" s="278" t="s">
        <v>2018</v>
      </c>
      <c r="C3976" s="3"/>
      <c r="D3976" s="3"/>
      <c r="E3976" s="9" t="s">
        <v>280</v>
      </c>
      <c r="F3976" s="9" t="s">
        <v>280</v>
      </c>
      <c r="G3976" s="9" t="s">
        <v>280</v>
      </c>
      <c r="H3976" s="9" t="s">
        <v>280</v>
      </c>
      <c r="I3976" s="9" t="s">
        <v>280</v>
      </c>
      <c r="J3976" s="9">
        <v>226.19999999999891</v>
      </c>
      <c r="K3976" s="9">
        <v>0</v>
      </c>
      <c r="L3976" s="69"/>
      <c r="M3976" s="67">
        <f t="shared" si="82"/>
        <v>226.19999999999891</v>
      </c>
    </row>
    <row r="3977" spans="1:13" ht="15">
      <c r="A3977" s="28" t="s">
        <v>920</v>
      </c>
      <c r="B3977" s="278" t="s">
        <v>2017</v>
      </c>
      <c r="C3977" s="3"/>
      <c r="D3977" s="3"/>
      <c r="E3977" s="9" t="s">
        <v>280</v>
      </c>
      <c r="F3977" s="9" t="s">
        <v>280</v>
      </c>
      <c r="G3977" s="9" t="s">
        <v>280</v>
      </c>
      <c r="H3977" s="9" t="s">
        <v>280</v>
      </c>
      <c r="I3977" s="9" t="s">
        <v>280</v>
      </c>
      <c r="J3977" s="9">
        <v>205.19999999998618</v>
      </c>
      <c r="K3977" s="9">
        <v>0</v>
      </c>
      <c r="L3977" s="69"/>
      <c r="M3977" s="67">
        <f t="shared" si="82"/>
        <v>205.19999999998618</v>
      </c>
    </row>
    <row r="3978" spans="1:13" ht="15">
      <c r="A3978" s="28" t="s">
        <v>921</v>
      </c>
      <c r="B3978" s="278" t="s">
        <v>2023</v>
      </c>
      <c r="C3978" s="3"/>
      <c r="D3978" s="3"/>
      <c r="E3978" s="9" t="s">
        <v>280</v>
      </c>
      <c r="F3978" s="9" t="s">
        <v>280</v>
      </c>
      <c r="G3978" s="9" t="s">
        <v>280</v>
      </c>
      <c r="H3978" s="9" t="s">
        <v>280</v>
      </c>
      <c r="I3978" s="9" t="s">
        <v>280</v>
      </c>
      <c r="J3978" s="9">
        <v>176.80000000000291</v>
      </c>
      <c r="K3978" s="9">
        <v>0</v>
      </c>
      <c r="L3978" s="69"/>
      <c r="M3978" s="67">
        <f t="shared" si="82"/>
        <v>176.80000000000291</v>
      </c>
    </row>
    <row r="3979" spans="1:13" ht="15">
      <c r="A3979" s="28" t="s">
        <v>922</v>
      </c>
      <c r="B3979" s="229" t="s">
        <v>1660</v>
      </c>
      <c r="C3979" s="3"/>
      <c r="D3979" s="3"/>
      <c r="E3979" s="9" t="s">
        <v>280</v>
      </c>
      <c r="F3979" s="9" t="s">
        <v>280</v>
      </c>
      <c r="G3979" s="9" t="s">
        <v>280</v>
      </c>
      <c r="H3979" s="9" t="s">
        <v>280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82"/>
        <v>175.299999999992</v>
      </c>
    </row>
    <row r="3980" spans="1:13" ht="15">
      <c r="A3980" s="28" t="s">
        <v>923</v>
      </c>
      <c r="B3980" s="278" t="s">
        <v>2026</v>
      </c>
      <c r="C3980" s="3"/>
      <c r="D3980" s="3"/>
      <c r="E3980" s="9" t="s">
        <v>280</v>
      </c>
      <c r="F3980" s="9" t="s">
        <v>280</v>
      </c>
      <c r="G3980" s="9" t="s">
        <v>280</v>
      </c>
      <c r="H3980" s="9" t="s">
        <v>280</v>
      </c>
      <c r="I3980" s="9" t="s">
        <v>280</v>
      </c>
      <c r="J3980" s="9">
        <v>146.49999999999636</v>
      </c>
      <c r="K3980" s="9">
        <v>0</v>
      </c>
      <c r="L3980" s="69"/>
      <c r="M3980" s="67">
        <f t="shared" si="82"/>
        <v>146.49999999999636</v>
      </c>
    </row>
    <row r="3981" spans="1:13" ht="15">
      <c r="A3981" s="28" t="s">
        <v>924</v>
      </c>
      <c r="B3981" s="229" t="s">
        <v>1656</v>
      </c>
      <c r="C3981" s="3"/>
      <c r="D3981" s="3"/>
      <c r="E3981" s="9" t="s">
        <v>280</v>
      </c>
      <c r="F3981" s="9" t="s">
        <v>280</v>
      </c>
      <c r="G3981" s="9" t="s">
        <v>280</v>
      </c>
      <c r="H3981" s="9" t="s">
        <v>280</v>
      </c>
      <c r="I3981" s="9">
        <v>138.59999999999854</v>
      </c>
      <c r="J3981" s="9" t="s">
        <v>280</v>
      </c>
      <c r="K3981" s="9">
        <v>0</v>
      </c>
      <c r="L3981" s="69"/>
      <c r="M3981" s="67">
        <f t="shared" si="82"/>
        <v>138.59999999999854</v>
      </c>
    </row>
    <row r="3982" spans="1:13" ht="15">
      <c r="A3982" s="28" t="s">
        <v>925</v>
      </c>
      <c r="B3982" s="278" t="s">
        <v>2033</v>
      </c>
      <c r="C3982" s="3"/>
      <c r="D3982" s="3"/>
      <c r="E3982" s="9" t="s">
        <v>280</v>
      </c>
      <c r="F3982" s="9" t="s">
        <v>280</v>
      </c>
      <c r="G3982" s="9" t="s">
        <v>280</v>
      </c>
      <c r="H3982" s="9" t="s">
        <v>280</v>
      </c>
      <c r="I3982" s="9" t="s">
        <v>280</v>
      </c>
      <c r="J3982" s="9">
        <v>135.799999999992</v>
      </c>
      <c r="K3982" s="9">
        <v>0</v>
      </c>
      <c r="L3982" s="69"/>
      <c r="M3982" s="67">
        <f t="shared" si="82"/>
        <v>135.799999999992</v>
      </c>
    </row>
    <row r="3983" spans="1:13" ht="15">
      <c r="A3983" s="28" t="s">
        <v>926</v>
      </c>
      <c r="B3983" s="278" t="s">
        <v>2025</v>
      </c>
      <c r="C3983" s="3"/>
      <c r="D3983" s="3"/>
      <c r="E3983" s="9" t="s">
        <v>280</v>
      </c>
      <c r="F3983" s="9" t="s">
        <v>280</v>
      </c>
      <c r="G3983" s="9" t="s">
        <v>280</v>
      </c>
      <c r="H3983" s="9" t="s">
        <v>280</v>
      </c>
      <c r="I3983" s="9" t="s">
        <v>280</v>
      </c>
      <c r="J3983" s="9">
        <v>76.199999999993452</v>
      </c>
      <c r="K3983" s="9">
        <v>0</v>
      </c>
      <c r="L3983" s="69"/>
      <c r="M3983" s="67">
        <f t="shared" si="82"/>
        <v>76.199999999993452</v>
      </c>
    </row>
    <row r="3984" spans="1:13" ht="15">
      <c r="A3984" s="28" t="s">
        <v>927</v>
      </c>
      <c r="B3984" s="278" t="s">
        <v>2038</v>
      </c>
      <c r="C3984" s="3"/>
      <c r="D3984" s="3"/>
      <c r="E3984" s="9" t="s">
        <v>280</v>
      </c>
      <c r="F3984" s="9" t="s">
        <v>280</v>
      </c>
      <c r="G3984" s="9" t="s">
        <v>280</v>
      </c>
      <c r="H3984" s="9" t="s">
        <v>280</v>
      </c>
      <c r="I3984" s="9" t="s">
        <v>280</v>
      </c>
      <c r="J3984" s="9" t="s">
        <v>280</v>
      </c>
      <c r="K3984" s="9">
        <v>0</v>
      </c>
      <c r="L3984" s="69"/>
      <c r="M3984" s="67">
        <f t="shared" si="82"/>
        <v>0</v>
      </c>
    </row>
    <row r="3985" spans="1:13" ht="15">
      <c r="A3985" s="28" t="s">
        <v>928</v>
      </c>
      <c r="B3985" s="278" t="s">
        <v>2068</v>
      </c>
      <c r="C3985" s="3"/>
      <c r="D3985" s="3"/>
      <c r="E3985" s="9" t="s">
        <v>280</v>
      </c>
      <c r="F3985" s="9" t="s">
        <v>280</v>
      </c>
      <c r="G3985" s="9" t="s">
        <v>280</v>
      </c>
      <c r="H3985" s="9" t="s">
        <v>280</v>
      </c>
      <c r="I3985" s="9" t="s">
        <v>280</v>
      </c>
      <c r="J3985" s="9" t="s">
        <v>280</v>
      </c>
      <c r="K3985" s="9">
        <v>0</v>
      </c>
      <c r="L3985" s="69"/>
      <c r="M3985" s="67">
        <f t="shared" si="82"/>
        <v>0</v>
      </c>
    </row>
    <row r="3986" spans="1:13" ht="15">
      <c r="A3986" s="28" t="s">
        <v>929</v>
      </c>
      <c r="B3986" s="278" t="s">
        <v>2039</v>
      </c>
      <c r="C3986" s="3"/>
      <c r="D3986" s="3"/>
      <c r="E3986" s="9" t="s">
        <v>280</v>
      </c>
      <c r="F3986" s="9" t="s">
        <v>280</v>
      </c>
      <c r="G3986" s="9" t="s">
        <v>280</v>
      </c>
      <c r="H3986" s="9" t="s">
        <v>280</v>
      </c>
      <c r="I3986" s="9" t="s">
        <v>280</v>
      </c>
      <c r="J3986" s="9" t="s">
        <v>280</v>
      </c>
      <c r="K3986" s="9">
        <v>0</v>
      </c>
      <c r="L3986" s="69"/>
      <c r="M3986" s="67">
        <f t="shared" si="82"/>
        <v>0</v>
      </c>
    </row>
    <row r="3987" spans="1:13" ht="15">
      <c r="A3987" s="28" t="s">
        <v>930</v>
      </c>
      <c r="B3987" s="278" t="s">
        <v>2040</v>
      </c>
      <c r="C3987" s="3"/>
      <c r="D3987" s="3"/>
      <c r="E3987" s="9" t="s">
        <v>280</v>
      </c>
      <c r="F3987" s="9" t="s">
        <v>280</v>
      </c>
      <c r="G3987" s="9" t="s">
        <v>280</v>
      </c>
      <c r="H3987" s="9" t="s">
        <v>280</v>
      </c>
      <c r="I3987" s="9" t="s">
        <v>280</v>
      </c>
      <c r="J3987" s="9" t="s">
        <v>280</v>
      </c>
      <c r="K3987" s="9">
        <v>0</v>
      </c>
      <c r="L3987" s="69"/>
      <c r="M3987" s="67">
        <f t="shared" si="82"/>
        <v>0</v>
      </c>
    </row>
    <row r="3988" spans="1:13" ht="15">
      <c r="A3988" s="28" t="s">
        <v>931</v>
      </c>
      <c r="B3988" s="278" t="s">
        <v>4565</v>
      </c>
      <c r="C3988" s="3"/>
      <c r="D3988" s="3"/>
      <c r="E3988" s="9" t="s">
        <v>280</v>
      </c>
      <c r="F3988" s="9" t="s">
        <v>280</v>
      </c>
      <c r="G3988" s="9" t="s">
        <v>280</v>
      </c>
      <c r="H3988" s="9" t="s">
        <v>280</v>
      </c>
      <c r="I3988" s="9" t="s">
        <v>280</v>
      </c>
      <c r="J3988" s="9" t="s">
        <v>280</v>
      </c>
      <c r="K3988" s="9">
        <v>0</v>
      </c>
      <c r="L3988" s="69"/>
      <c r="M3988" s="67">
        <f t="shared" si="82"/>
        <v>0</v>
      </c>
    </row>
    <row r="3989" spans="1:13" ht="15">
      <c r="A3989" s="28" t="s">
        <v>932</v>
      </c>
      <c r="B3989" s="278" t="s">
        <v>2041</v>
      </c>
      <c r="C3989" s="3"/>
      <c r="D3989" s="3"/>
      <c r="E3989" s="9" t="s">
        <v>280</v>
      </c>
      <c r="F3989" s="9" t="s">
        <v>280</v>
      </c>
      <c r="G3989" s="9" t="s">
        <v>280</v>
      </c>
      <c r="H3989" s="9" t="s">
        <v>280</v>
      </c>
      <c r="I3989" s="9" t="s">
        <v>280</v>
      </c>
      <c r="J3989" s="9" t="s">
        <v>280</v>
      </c>
      <c r="K3989" s="9">
        <v>0</v>
      </c>
      <c r="L3989" s="69"/>
      <c r="M3989" s="67">
        <f t="shared" si="82"/>
        <v>0</v>
      </c>
    </row>
    <row r="3990" spans="1:13" ht="15">
      <c r="A3990" s="28" t="s">
        <v>933</v>
      </c>
      <c r="B3990" s="278" t="s">
        <v>2042</v>
      </c>
      <c r="C3990" s="3"/>
      <c r="D3990" s="3"/>
      <c r="E3990" s="9" t="s">
        <v>280</v>
      </c>
      <c r="F3990" s="9" t="s">
        <v>280</v>
      </c>
      <c r="G3990" s="9" t="s">
        <v>280</v>
      </c>
      <c r="H3990" s="9" t="s">
        <v>280</v>
      </c>
      <c r="I3990" s="9" t="s">
        <v>280</v>
      </c>
      <c r="J3990" s="9" t="s">
        <v>280</v>
      </c>
      <c r="K3990" s="9">
        <v>0</v>
      </c>
      <c r="L3990" s="69"/>
      <c r="M3990" s="67">
        <f t="shared" si="82"/>
        <v>0</v>
      </c>
    </row>
    <row r="3991" spans="1:13" ht="15">
      <c r="A3991" s="28" t="s">
        <v>934</v>
      </c>
      <c r="B3991" s="278" t="s">
        <v>2043</v>
      </c>
      <c r="C3991" s="3"/>
      <c r="D3991" s="3"/>
      <c r="E3991" s="9" t="s">
        <v>280</v>
      </c>
      <c r="F3991" s="9" t="s">
        <v>280</v>
      </c>
      <c r="G3991" s="9" t="s">
        <v>280</v>
      </c>
      <c r="H3991" s="9" t="s">
        <v>280</v>
      </c>
      <c r="I3991" s="9" t="s">
        <v>280</v>
      </c>
      <c r="J3991" s="9" t="s">
        <v>280</v>
      </c>
      <c r="K3991" s="9">
        <v>0</v>
      </c>
      <c r="L3991" s="69"/>
      <c r="M3991" s="67">
        <f t="shared" si="82"/>
        <v>0</v>
      </c>
    </row>
    <row r="3992" spans="1:13" ht="15">
      <c r="A3992" s="28" t="s">
        <v>935</v>
      </c>
      <c r="B3992" s="278" t="s">
        <v>2065</v>
      </c>
      <c r="C3992" s="3"/>
      <c r="D3992" s="3"/>
      <c r="E3992" s="9" t="s">
        <v>280</v>
      </c>
      <c r="F3992" s="9" t="s">
        <v>280</v>
      </c>
      <c r="G3992" s="9" t="s">
        <v>280</v>
      </c>
      <c r="H3992" s="9" t="s">
        <v>280</v>
      </c>
      <c r="I3992" s="9" t="s">
        <v>280</v>
      </c>
      <c r="J3992" s="9" t="s">
        <v>280</v>
      </c>
      <c r="K3992" s="9">
        <v>0</v>
      </c>
      <c r="L3992" s="69"/>
      <c r="M3992" s="67">
        <f t="shared" si="82"/>
        <v>0</v>
      </c>
    </row>
    <row r="3993" spans="1:13" ht="15">
      <c r="A3993" s="28" t="s">
        <v>936</v>
      </c>
      <c r="B3993" s="278" t="s">
        <v>2067</v>
      </c>
      <c r="C3993" s="3"/>
      <c r="D3993" s="3"/>
      <c r="E3993" s="9" t="s">
        <v>280</v>
      </c>
      <c r="F3993" s="9" t="s">
        <v>280</v>
      </c>
      <c r="G3993" s="9" t="s">
        <v>280</v>
      </c>
      <c r="H3993" s="9" t="s">
        <v>280</v>
      </c>
      <c r="I3993" s="9" t="s">
        <v>280</v>
      </c>
      <c r="J3993" s="9" t="s">
        <v>280</v>
      </c>
      <c r="K3993" s="9">
        <v>0</v>
      </c>
      <c r="L3993" s="69"/>
      <c r="M3993" s="67">
        <f t="shared" si="82"/>
        <v>0</v>
      </c>
    </row>
    <row r="3994" spans="1:13" ht="15">
      <c r="A3994" s="28" t="s">
        <v>937</v>
      </c>
      <c r="B3994" s="278" t="s">
        <v>2172</v>
      </c>
      <c r="C3994" s="3"/>
      <c r="D3994" s="3"/>
      <c r="E3994" s="9" t="s">
        <v>280</v>
      </c>
      <c r="F3994" s="9" t="s">
        <v>280</v>
      </c>
      <c r="G3994" s="9" t="s">
        <v>280</v>
      </c>
      <c r="H3994" s="9" t="s">
        <v>280</v>
      </c>
      <c r="I3994" s="9" t="s">
        <v>280</v>
      </c>
      <c r="J3994" s="9" t="s">
        <v>280</v>
      </c>
      <c r="K3994" s="9">
        <v>0</v>
      </c>
      <c r="L3994" s="69"/>
      <c r="M3994" s="67">
        <f t="shared" si="82"/>
        <v>0</v>
      </c>
    </row>
    <row r="3995" spans="1:13" ht="15">
      <c r="A3995" s="28" t="s">
        <v>938</v>
      </c>
      <c r="B3995" s="278" t="s">
        <v>2044</v>
      </c>
      <c r="C3995" s="3"/>
      <c r="D3995" s="3"/>
      <c r="E3995" s="9" t="s">
        <v>280</v>
      </c>
      <c r="F3995" s="9" t="s">
        <v>280</v>
      </c>
      <c r="G3995" s="9" t="s">
        <v>280</v>
      </c>
      <c r="H3995" s="9" t="s">
        <v>280</v>
      </c>
      <c r="I3995" s="9" t="s">
        <v>280</v>
      </c>
      <c r="J3995" s="9" t="s">
        <v>280</v>
      </c>
      <c r="K3995" s="9">
        <v>0</v>
      </c>
      <c r="L3995" s="69"/>
      <c r="M3995" s="67">
        <f t="shared" si="82"/>
        <v>0</v>
      </c>
    </row>
    <row r="3996" spans="1:13" ht="15">
      <c r="A3996" s="28" t="s">
        <v>2517</v>
      </c>
      <c r="B3996" s="278" t="s">
        <v>2045</v>
      </c>
      <c r="C3996" s="3"/>
      <c r="D3996" s="3"/>
      <c r="E3996" s="9" t="s">
        <v>280</v>
      </c>
      <c r="F3996" s="9" t="s">
        <v>280</v>
      </c>
      <c r="G3996" s="9" t="s">
        <v>280</v>
      </c>
      <c r="H3996" s="9" t="s">
        <v>280</v>
      </c>
      <c r="I3996" s="9" t="s">
        <v>280</v>
      </c>
      <c r="J3996" s="9" t="s">
        <v>280</v>
      </c>
      <c r="K3996" s="9">
        <v>0</v>
      </c>
      <c r="L3996" s="69"/>
      <c r="M3996" s="67">
        <f t="shared" si="82"/>
        <v>0</v>
      </c>
    </row>
    <row r="3997" spans="1:13" ht="15">
      <c r="A3997" s="28" t="s">
        <v>3346</v>
      </c>
      <c r="B3997" s="63" t="s">
        <v>3408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3347</v>
      </c>
      <c r="B3998" s="63" t="s">
        <v>3402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3348</v>
      </c>
      <c r="B3999" s="63" t="s">
        <v>3401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3349</v>
      </c>
      <c r="B4000" s="63" t="s">
        <v>3417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3350</v>
      </c>
      <c r="B4001" s="63" t="s">
        <v>3416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3351</v>
      </c>
      <c r="B4002" s="63" t="s">
        <v>3404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3352</v>
      </c>
      <c r="B4003" s="63" t="s">
        <v>3398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3353</v>
      </c>
      <c r="B4004" s="63" t="s">
        <v>3429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3354</v>
      </c>
      <c r="B4005" s="278" t="s">
        <v>3397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3355</v>
      </c>
      <c r="B4006" s="63" t="s">
        <v>3413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3356</v>
      </c>
      <c r="B4007" s="63" t="s">
        <v>3410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3357</v>
      </c>
      <c r="B4008" s="63" t="s">
        <v>3425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3358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3359</v>
      </c>
      <c r="B4010" s="63" t="s">
        <v>3426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3360</v>
      </c>
      <c r="B4011" s="63" t="s">
        <v>3405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3361</v>
      </c>
      <c r="B4012" s="63" t="s">
        <v>3399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3362</v>
      </c>
      <c r="B4013" s="63" t="s">
        <v>3406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3363</v>
      </c>
      <c r="B4014" s="63" t="s">
        <v>3403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3364</v>
      </c>
      <c r="B4015" s="63" t="s">
        <v>3414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3365</v>
      </c>
      <c r="B4016" s="63" t="s">
        <v>3409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3366</v>
      </c>
      <c r="B4017" s="278" t="s">
        <v>3396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3367</v>
      </c>
      <c r="B4018" s="63" t="s">
        <v>3411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3368</v>
      </c>
      <c r="B4019" s="63" t="s">
        <v>3430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3369</v>
      </c>
      <c r="B4020" s="63" t="s">
        <v>3400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4163</v>
      </c>
      <c r="B4021" s="63" t="s">
        <v>3407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4164</v>
      </c>
      <c r="B4022" s="63" t="s">
        <v>3428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4165</v>
      </c>
      <c r="B4023" s="63" t="s">
        <v>3412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209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83">SUM(E4030:K4030)</f>
        <v>1890.5000000000005</v>
      </c>
      <c r="O4030" t="s">
        <v>309</v>
      </c>
      <c r="R4030" s="225"/>
      <c r="S4030" s="278"/>
      <c r="T4030" s="63"/>
      <c r="U4030" s="349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83"/>
        <v>1799.2999999999963</v>
      </c>
      <c r="O4031" t="s">
        <v>861</v>
      </c>
      <c r="R4031" s="225"/>
      <c r="S4031" s="225"/>
      <c r="T4031" s="63"/>
      <c r="U4031" s="349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83"/>
        <v>1593.4000000000008</v>
      </c>
      <c r="O4032" t="s">
        <v>303</v>
      </c>
      <c r="R4032" t="s">
        <v>1823</v>
      </c>
      <c r="S4032" s="63"/>
      <c r="T4032" s="63"/>
      <c r="U4032" s="350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280</v>
      </c>
      <c r="L4033" s="69"/>
      <c r="M4033" s="67">
        <f t="shared" si="83"/>
        <v>1542.0000000000095</v>
      </c>
      <c r="O4033" t="s">
        <v>340</v>
      </c>
      <c r="R4033" t="s">
        <v>1823</v>
      </c>
      <c r="S4033" s="278"/>
      <c r="T4033" s="63"/>
      <c r="U4033" s="349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83"/>
        <v>1537.3499999999935</v>
      </c>
      <c r="O4034" t="s">
        <v>302</v>
      </c>
      <c r="R4034" s="225"/>
      <c r="S4034" s="225"/>
      <c r="T4034" s="63"/>
      <c r="U4034" s="349"/>
      <c r="V4034" s="63"/>
      <c r="W4034" s="63"/>
    </row>
    <row r="4035" spans="1:23" ht="15">
      <c r="A4035" s="28" t="s">
        <v>8</v>
      </c>
      <c r="B4035" s="63" t="s">
        <v>153</v>
      </c>
      <c r="E4035" s="9" t="s">
        <v>280</v>
      </c>
      <c r="F4035" s="9" t="s">
        <v>280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83"/>
        <v>1453.4000000000167</v>
      </c>
      <c r="O4035" t="s">
        <v>2851</v>
      </c>
      <c r="R4035" t="s">
        <v>1823</v>
      </c>
      <c r="S4035" s="225"/>
      <c r="T4035" s="63"/>
      <c r="U4035" s="349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83"/>
        <v>1450.3000000000109</v>
      </c>
      <c r="O4036" t="s">
        <v>354</v>
      </c>
      <c r="R4036" s="225"/>
      <c r="S4036" s="278"/>
      <c r="T4036" s="63"/>
      <c r="U4036" s="349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83"/>
        <v>1426.1000000000015</v>
      </c>
      <c r="R4037" s="225"/>
      <c r="S4037" s="278"/>
      <c r="T4037" s="63"/>
      <c r="U4037" s="349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280</v>
      </c>
      <c r="L4038" s="69"/>
      <c r="M4038" s="67">
        <f t="shared" si="83"/>
        <v>1407.2</v>
      </c>
      <c r="O4038" t="s">
        <v>283</v>
      </c>
      <c r="R4038" t="s">
        <v>1823</v>
      </c>
      <c r="S4038" s="278"/>
      <c r="T4038" s="63"/>
      <c r="U4038" s="349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280</v>
      </c>
      <c r="L4039" s="69"/>
      <c r="M4039" s="67">
        <f t="shared" si="83"/>
        <v>1376.8000000000088</v>
      </c>
      <c r="O4039" t="s">
        <v>1287</v>
      </c>
      <c r="R4039" s="225"/>
      <c r="S4039" s="225"/>
      <c r="T4039" s="63"/>
      <c r="U4039" s="350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280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83"/>
        <v>1362.000000000003</v>
      </c>
      <c r="O4040" t="s">
        <v>1286</v>
      </c>
      <c r="R4040" s="225"/>
      <c r="S4040" s="63"/>
      <c r="T4040" s="63"/>
      <c r="U4040" s="349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83"/>
        <v>1331.3</v>
      </c>
      <c r="R4041" s="225"/>
      <c r="S4041" s="278"/>
      <c r="T4041" s="63"/>
      <c r="U4041" s="349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83"/>
        <v>1303.2000000000014</v>
      </c>
      <c r="O4042" t="s">
        <v>338</v>
      </c>
      <c r="R4042" s="225"/>
      <c r="S4042" s="63"/>
      <c r="T4042" s="63"/>
      <c r="U4042" s="349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280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83"/>
        <v>1302.500000000003</v>
      </c>
      <c r="O4043" t="s">
        <v>878</v>
      </c>
      <c r="R4043" s="225"/>
      <c r="S4043" s="278"/>
      <c r="T4043" s="63"/>
      <c r="U4043" s="350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83"/>
        <v>1252.3999999999928</v>
      </c>
      <c r="O4044" t="s">
        <v>289</v>
      </c>
      <c r="R4044" s="225"/>
      <c r="S4044" s="63"/>
      <c r="T4044" s="63"/>
      <c r="U4044" s="349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83"/>
        <v>1229.6999999999884</v>
      </c>
      <c r="O4045" t="s">
        <v>310</v>
      </c>
      <c r="R4045" s="225"/>
      <c r="S4045" s="278"/>
      <c r="T4045" s="63"/>
      <c r="U4045" s="350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281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83"/>
        <v>1103.5000000000036</v>
      </c>
      <c r="O4046" t="s">
        <v>288</v>
      </c>
      <c r="R4046" s="225"/>
      <c r="S4046" s="63"/>
      <c r="T4046" s="63"/>
      <c r="U4046" s="349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280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83"/>
        <v>1042.3000000000065</v>
      </c>
      <c r="O4047" t="s">
        <v>294</v>
      </c>
      <c r="R4047" s="225"/>
      <c r="S4047" s="278"/>
      <c r="T4047" s="63"/>
      <c r="U4047" s="349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281</v>
      </c>
      <c r="L4048" s="69"/>
      <c r="M4048" s="67">
        <f t="shared" si="83"/>
        <v>1021.4999999999945</v>
      </c>
      <c r="O4048" t="s">
        <v>302</v>
      </c>
      <c r="R4048" s="225"/>
      <c r="S4048" s="278"/>
      <c r="T4048" s="63"/>
      <c r="U4048" s="349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83"/>
        <v>986.94999999999345</v>
      </c>
      <c r="R4049" s="225"/>
      <c r="S4049" s="278"/>
      <c r="T4049" s="63"/>
      <c r="U4049" s="350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280</v>
      </c>
      <c r="F4050" s="9" t="s">
        <v>280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83"/>
        <v>927.39999999999054</v>
      </c>
      <c r="O4050" t="s">
        <v>290</v>
      </c>
      <c r="R4050" s="225"/>
      <c r="S4050" s="225"/>
      <c r="T4050" s="63"/>
      <c r="U4050" s="349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280</v>
      </c>
      <c r="I4051" s="9">
        <v>0</v>
      </c>
      <c r="J4051" s="9">
        <v>0</v>
      </c>
      <c r="K4051" s="9" t="s">
        <v>280</v>
      </c>
      <c r="L4051" s="69"/>
      <c r="M4051" s="67">
        <f t="shared" si="83"/>
        <v>911.09999999999991</v>
      </c>
      <c r="O4051" t="s">
        <v>299</v>
      </c>
      <c r="R4051" s="225"/>
      <c r="S4051" s="63"/>
      <c r="T4051" s="63"/>
      <c r="U4051" s="350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280</v>
      </c>
      <c r="L4052" s="69"/>
      <c r="M4052" s="67">
        <f t="shared" si="83"/>
        <v>879.70000000000186</v>
      </c>
      <c r="R4052" s="225"/>
      <c r="S4052" s="278"/>
      <c r="T4052" s="63"/>
      <c r="U4052" s="349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280</v>
      </c>
      <c r="F4053" s="9" t="s">
        <v>280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83"/>
        <v>873.09999999998979</v>
      </c>
      <c r="R4053" s="225"/>
      <c r="S4053" s="63"/>
      <c r="T4053" s="63"/>
      <c r="U4053" s="349"/>
      <c r="V4053" s="63"/>
      <c r="W4053" s="63"/>
    </row>
    <row r="4054" spans="1:23" ht="15">
      <c r="A4054" s="28" t="s">
        <v>151</v>
      </c>
      <c r="B4054" s="63" t="s">
        <v>791</v>
      </c>
      <c r="E4054" s="9" t="s">
        <v>280</v>
      </c>
      <c r="F4054" s="9" t="s">
        <v>280</v>
      </c>
      <c r="G4054" s="9" t="s">
        <v>280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83"/>
        <v>866.94999999998981</v>
      </c>
      <c r="O4054" t="s">
        <v>313</v>
      </c>
      <c r="R4054" s="225"/>
      <c r="S4054" s="278"/>
      <c r="T4054" s="63"/>
      <c r="U4054" s="349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280</v>
      </c>
      <c r="F4055" s="9" t="s">
        <v>280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83"/>
        <v>798.79999999998836</v>
      </c>
      <c r="R4055" s="225"/>
      <c r="S4055" s="63"/>
      <c r="T4055" s="63"/>
      <c r="U4055" s="349"/>
      <c r="V4055" s="63"/>
      <c r="W4055" s="63"/>
    </row>
    <row r="4056" spans="1:23" ht="15">
      <c r="A4056" s="28" t="s">
        <v>159</v>
      </c>
      <c r="B4056" s="63" t="s">
        <v>763</v>
      </c>
      <c r="E4056" s="9" t="s">
        <v>280</v>
      </c>
      <c r="F4056" s="9" t="s">
        <v>280</v>
      </c>
      <c r="G4056" s="9" t="s">
        <v>280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83"/>
        <v>770.50000000001455</v>
      </c>
      <c r="O4056" t="s">
        <v>284</v>
      </c>
      <c r="R4056" s="225"/>
      <c r="S4056" s="278"/>
      <c r="T4056" s="63"/>
      <c r="U4056" s="349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280</v>
      </c>
      <c r="F4057" s="9" t="s">
        <v>280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83"/>
        <v>757.59999999999786</v>
      </c>
      <c r="R4057" s="225"/>
      <c r="S4057" s="278"/>
      <c r="T4057" s="63"/>
      <c r="U4057" s="349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83"/>
        <v>751.89999999999714</v>
      </c>
      <c r="R4058" s="225"/>
      <c r="S4058" s="278"/>
      <c r="T4058" s="63"/>
      <c r="U4058" s="349"/>
      <c r="V4058" s="63"/>
      <c r="W4058" s="63"/>
    </row>
    <row r="4059" spans="1:23" ht="15">
      <c r="A4059" s="28" t="s">
        <v>163</v>
      </c>
      <c r="B4059" s="63" t="s">
        <v>747</v>
      </c>
      <c r="E4059" s="9" t="s">
        <v>280</v>
      </c>
      <c r="F4059" s="9" t="s">
        <v>280</v>
      </c>
      <c r="G4059" s="9" t="s">
        <v>280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83"/>
        <v>746.54999999999563</v>
      </c>
      <c r="O4059" t="s">
        <v>290</v>
      </c>
      <c r="R4059" s="225"/>
      <c r="S4059" s="63"/>
      <c r="T4059" s="63"/>
      <c r="U4059" s="349"/>
      <c r="V4059" s="63"/>
      <c r="W4059" s="63"/>
    </row>
    <row r="4060" spans="1:23" ht="15">
      <c r="A4060" s="28" t="s">
        <v>276</v>
      </c>
      <c r="B4060" s="63" t="s">
        <v>758</v>
      </c>
      <c r="E4060" s="9" t="s">
        <v>280</v>
      </c>
      <c r="F4060" s="9" t="s">
        <v>280</v>
      </c>
      <c r="G4060" s="9" t="s">
        <v>280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83"/>
        <v>734.90000000000873</v>
      </c>
      <c r="O4060" t="s">
        <v>284</v>
      </c>
      <c r="R4060" s="225"/>
      <c r="S4060" s="63"/>
      <c r="T4060" s="63"/>
      <c r="U4060" s="349"/>
      <c r="V4060" s="63"/>
      <c r="W4060" s="63"/>
    </row>
    <row r="4061" spans="1:23" ht="15">
      <c r="A4061" s="28" t="s">
        <v>277</v>
      </c>
      <c r="B4061" s="28" t="s">
        <v>734</v>
      </c>
      <c r="E4061" s="9" t="s">
        <v>280</v>
      </c>
      <c r="F4061" s="9" t="s">
        <v>280</v>
      </c>
      <c r="G4061" s="9" t="s">
        <v>280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83"/>
        <v>709.49999999998909</v>
      </c>
      <c r="R4061" s="225"/>
      <c r="S4061" s="225"/>
      <c r="T4061" s="63"/>
      <c r="U4061" s="349"/>
      <c r="V4061" s="63"/>
      <c r="W4061" s="63"/>
    </row>
    <row r="4062" spans="1:23" ht="15">
      <c r="A4062" s="28" t="s">
        <v>278</v>
      </c>
      <c r="B4062" s="63" t="s">
        <v>750</v>
      </c>
      <c r="E4062" s="9" t="s">
        <v>280</v>
      </c>
      <c r="F4062" s="9" t="s">
        <v>280</v>
      </c>
      <c r="G4062" s="9" t="s">
        <v>280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84">SUM(E4062:K4062)</f>
        <v>682.799999999992</v>
      </c>
      <c r="R4062" s="225"/>
      <c r="S4062" s="63"/>
      <c r="T4062" s="63"/>
      <c r="U4062" s="349"/>
      <c r="V4062" s="63"/>
      <c r="W4062" s="63"/>
    </row>
    <row r="4063" spans="1:23" ht="15">
      <c r="A4063" s="28" t="s">
        <v>279</v>
      </c>
      <c r="B4063" s="63" t="s">
        <v>801</v>
      </c>
      <c r="E4063" s="9" t="s">
        <v>280</v>
      </c>
      <c r="F4063" s="9" t="s">
        <v>280</v>
      </c>
      <c r="G4063" s="9" t="s">
        <v>280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84"/>
        <v>669.34999999999854</v>
      </c>
      <c r="O4063" t="s">
        <v>289</v>
      </c>
      <c r="R4063" s="225"/>
      <c r="S4063" s="278"/>
      <c r="T4063" s="63"/>
      <c r="U4063" s="349"/>
      <c r="V4063" s="63"/>
      <c r="W4063" s="63"/>
    </row>
    <row r="4064" spans="1:23" ht="15">
      <c r="A4064" s="28" t="s">
        <v>736</v>
      </c>
      <c r="B4064" s="63" t="s">
        <v>749</v>
      </c>
      <c r="E4064" s="9" t="s">
        <v>280</v>
      </c>
      <c r="F4064" s="9" t="s">
        <v>280</v>
      </c>
      <c r="G4064" s="9" t="s">
        <v>280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84"/>
        <v>668.74999999999636</v>
      </c>
      <c r="R4064" s="225"/>
      <c r="S4064" s="63"/>
      <c r="T4064" s="63"/>
      <c r="U4064" s="349"/>
      <c r="V4064" s="63"/>
      <c r="W4064" s="63"/>
    </row>
    <row r="4065" spans="1:23" ht="15">
      <c r="A4065" s="28" t="s">
        <v>737</v>
      </c>
      <c r="B4065" s="63" t="s">
        <v>144</v>
      </c>
      <c r="E4065" s="9" t="s">
        <v>280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84"/>
        <v>619.00000000001455</v>
      </c>
      <c r="R4065" s="225"/>
      <c r="S4065" s="28"/>
      <c r="T4065" s="63"/>
      <c r="U4065" s="350"/>
      <c r="V4065" s="63"/>
      <c r="W4065" s="63"/>
    </row>
    <row r="4066" spans="1:23" ht="15">
      <c r="A4066" s="28" t="s">
        <v>738</v>
      </c>
      <c r="B4066" s="63" t="s">
        <v>756</v>
      </c>
      <c r="E4066" s="9" t="s">
        <v>280</v>
      </c>
      <c r="F4066" s="9" t="s">
        <v>280</v>
      </c>
      <c r="G4066" s="9" t="s">
        <v>280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84"/>
        <v>581.99999999999272</v>
      </c>
      <c r="R4066" s="225"/>
      <c r="S4066" s="63"/>
      <c r="T4066" s="63"/>
      <c r="U4066" s="349"/>
      <c r="V4066" s="63"/>
      <c r="W4066" s="63"/>
    </row>
    <row r="4067" spans="1:23" ht="15">
      <c r="A4067" s="28" t="s">
        <v>740</v>
      </c>
      <c r="B4067" s="63" t="s">
        <v>789</v>
      </c>
      <c r="E4067" s="9" t="s">
        <v>280</v>
      </c>
      <c r="F4067" s="9" t="s">
        <v>280</v>
      </c>
      <c r="G4067" s="9" t="s">
        <v>280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84"/>
        <v>576</v>
      </c>
      <c r="R4067" s="225"/>
      <c r="S4067" s="278"/>
      <c r="T4067" s="63"/>
      <c r="U4067" s="350"/>
      <c r="V4067" s="63"/>
      <c r="W4067" s="63"/>
    </row>
    <row r="4068" spans="1:23" ht="15">
      <c r="A4068" s="28" t="s">
        <v>746</v>
      </c>
      <c r="B4068" s="63" t="s">
        <v>779</v>
      </c>
      <c r="E4068" s="9" t="s">
        <v>280</v>
      </c>
      <c r="F4068" s="9" t="s">
        <v>280</v>
      </c>
      <c r="G4068" s="9" t="s">
        <v>280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84"/>
        <v>567.34999999999127</v>
      </c>
      <c r="R4068" s="225"/>
      <c r="S4068" s="278"/>
      <c r="T4068" s="63"/>
      <c r="U4068" s="350"/>
      <c r="V4068" s="63"/>
      <c r="W4068" s="63"/>
    </row>
    <row r="4069" spans="1:23" ht="15">
      <c r="A4069" s="28" t="s">
        <v>748</v>
      </c>
      <c r="B4069" s="63" t="s">
        <v>178</v>
      </c>
      <c r="E4069" s="9">
        <v>218.5</v>
      </c>
      <c r="F4069" s="217">
        <v>326.3</v>
      </c>
      <c r="G4069" s="9" t="s">
        <v>280</v>
      </c>
      <c r="H4069" s="9" t="s">
        <v>280</v>
      </c>
      <c r="I4069" s="9">
        <v>0</v>
      </c>
      <c r="J4069" s="9">
        <v>0</v>
      </c>
      <c r="K4069" s="9" t="s">
        <v>280</v>
      </c>
      <c r="L4069" s="69"/>
      <c r="M4069" s="67">
        <f t="shared" si="84"/>
        <v>544.79999999999995</v>
      </c>
      <c r="O4069" t="s">
        <v>299</v>
      </c>
      <c r="R4069" s="225"/>
      <c r="S4069" s="225"/>
      <c r="T4069" s="63"/>
      <c r="U4069" s="350"/>
      <c r="V4069" s="63"/>
      <c r="W4069" s="63"/>
    </row>
    <row r="4070" spans="1:23" ht="15">
      <c r="A4070" s="28" t="s">
        <v>751</v>
      </c>
      <c r="B4070" s="63" t="s">
        <v>772</v>
      </c>
      <c r="E4070" s="9" t="s">
        <v>280</v>
      </c>
      <c r="F4070" s="9" t="s">
        <v>280</v>
      </c>
      <c r="G4070" s="9" t="s">
        <v>280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84"/>
        <v>533.60000000000946</v>
      </c>
      <c r="R4070" s="225"/>
      <c r="S4070" s="63"/>
      <c r="T4070" s="63"/>
      <c r="U4070" s="350"/>
      <c r="V4070" s="63"/>
      <c r="W4070" s="63"/>
    </row>
    <row r="4071" spans="1:23" ht="15">
      <c r="A4071" s="28" t="s">
        <v>752</v>
      </c>
      <c r="B4071" s="63" t="s">
        <v>754</v>
      </c>
      <c r="E4071" s="9" t="s">
        <v>280</v>
      </c>
      <c r="F4071" s="9" t="s">
        <v>280</v>
      </c>
      <c r="G4071" s="9" t="s">
        <v>280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84"/>
        <v>533.19999999999345</v>
      </c>
      <c r="R4071" s="225"/>
      <c r="S4071" s="63"/>
      <c r="T4071" s="63"/>
      <c r="U4071" s="349"/>
      <c r="V4071" s="63"/>
      <c r="W4071" s="63"/>
    </row>
    <row r="4072" spans="1:23" ht="15">
      <c r="A4072" s="28" t="s">
        <v>755</v>
      </c>
      <c r="B4072" s="63" t="s">
        <v>745</v>
      </c>
      <c r="E4072" s="9" t="s">
        <v>280</v>
      </c>
      <c r="F4072" s="9" t="s">
        <v>280</v>
      </c>
      <c r="G4072" s="9" t="s">
        <v>280</v>
      </c>
      <c r="H4072" s="217">
        <v>504.35000000000946</v>
      </c>
      <c r="I4072" s="9">
        <v>0</v>
      </c>
      <c r="J4072" s="9">
        <v>0</v>
      </c>
      <c r="K4072" s="9" t="s">
        <v>280</v>
      </c>
      <c r="L4072" s="69"/>
      <c r="M4072" s="67">
        <f t="shared" si="84"/>
        <v>504.35000000000946</v>
      </c>
      <c r="O4072" t="s">
        <v>285</v>
      </c>
      <c r="R4072" s="225"/>
      <c r="S4072" s="278"/>
      <c r="T4072" s="63"/>
      <c r="U4072" s="349"/>
      <c r="V4072" s="63"/>
      <c r="W4072" s="63"/>
    </row>
    <row r="4073" spans="1:23" ht="15">
      <c r="A4073" s="28" t="s">
        <v>757</v>
      </c>
      <c r="B4073" s="28" t="s">
        <v>735</v>
      </c>
      <c r="E4073" s="9" t="s">
        <v>280</v>
      </c>
      <c r="F4073" s="9" t="s">
        <v>280</v>
      </c>
      <c r="G4073" s="9" t="s">
        <v>280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84"/>
        <v>500.40000000000873</v>
      </c>
      <c r="S4073" s="278"/>
      <c r="T4073" s="63"/>
      <c r="U4073" s="350"/>
      <c r="V4073" s="63"/>
      <c r="W4073" s="63"/>
    </row>
    <row r="4074" spans="1:23" ht="15">
      <c r="A4074" s="28" t="s">
        <v>762</v>
      </c>
      <c r="B4074" s="63" t="s">
        <v>797</v>
      </c>
      <c r="E4074" s="9" t="s">
        <v>280</v>
      </c>
      <c r="F4074" s="9" t="s">
        <v>280</v>
      </c>
      <c r="G4074" s="9" t="s">
        <v>280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84"/>
        <v>496.79999999998836</v>
      </c>
      <c r="R4074" s="225"/>
      <c r="S4074" s="225"/>
      <c r="T4074" s="63"/>
      <c r="U4074" s="349"/>
      <c r="V4074" s="63"/>
      <c r="W4074" s="63"/>
    </row>
    <row r="4075" spans="1:23" ht="15">
      <c r="A4075" s="28" t="s">
        <v>766</v>
      </c>
      <c r="B4075" s="63" t="s">
        <v>739</v>
      </c>
      <c r="E4075" s="9" t="s">
        <v>280</v>
      </c>
      <c r="F4075" s="9" t="s">
        <v>280</v>
      </c>
      <c r="G4075" s="9" t="s">
        <v>280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84"/>
        <v>476.44999999999345</v>
      </c>
      <c r="R4075" s="225"/>
      <c r="S4075" s="225"/>
      <c r="T4075" s="63"/>
      <c r="U4075" s="349"/>
      <c r="V4075" s="63"/>
      <c r="W4075" s="63"/>
    </row>
    <row r="4076" spans="1:23" ht="15">
      <c r="A4076" s="28" t="s">
        <v>767</v>
      </c>
      <c r="B4076" s="63" t="s">
        <v>780</v>
      </c>
      <c r="E4076" s="9" t="s">
        <v>280</v>
      </c>
      <c r="F4076" s="9" t="s">
        <v>280</v>
      </c>
      <c r="G4076" s="9" t="s">
        <v>280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84"/>
        <v>470.20000000001164</v>
      </c>
      <c r="R4076" s="225"/>
      <c r="S4076" s="225"/>
      <c r="T4076" s="63"/>
      <c r="U4076" s="349"/>
      <c r="V4076" s="63"/>
      <c r="W4076" s="63"/>
    </row>
    <row r="4077" spans="1:23" ht="15">
      <c r="A4077" s="28" t="s">
        <v>768</v>
      </c>
      <c r="B4077" s="63" t="s">
        <v>784</v>
      </c>
      <c r="E4077" s="9" t="s">
        <v>280</v>
      </c>
      <c r="F4077" s="9" t="s">
        <v>280</v>
      </c>
      <c r="G4077" s="9" t="s">
        <v>280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84"/>
        <v>445.5</v>
      </c>
      <c r="R4077" s="225"/>
      <c r="S4077" s="278"/>
      <c r="T4077" s="63"/>
      <c r="U4077" s="350"/>
      <c r="V4077" s="63"/>
      <c r="W4077" s="63"/>
    </row>
    <row r="4078" spans="1:23" ht="15">
      <c r="A4078" s="28" t="s">
        <v>774</v>
      </c>
      <c r="B4078" s="63" t="s">
        <v>770</v>
      </c>
      <c r="E4078" s="9" t="s">
        <v>280</v>
      </c>
      <c r="F4078" s="9" t="s">
        <v>280</v>
      </c>
      <c r="G4078" s="9" t="s">
        <v>280</v>
      </c>
      <c r="H4078" s="217">
        <v>438.90000000000873</v>
      </c>
      <c r="I4078" s="9">
        <v>0</v>
      </c>
      <c r="J4078" s="9">
        <v>0</v>
      </c>
      <c r="K4078" s="9" t="s">
        <v>280</v>
      </c>
      <c r="L4078" s="69"/>
      <c r="M4078" s="67">
        <f t="shared" si="84"/>
        <v>438.90000000000873</v>
      </c>
      <c r="O4078" t="s">
        <v>295</v>
      </c>
      <c r="R4078" s="225"/>
      <c r="S4078" s="63"/>
      <c r="T4078" s="63"/>
      <c r="U4078" s="349"/>
      <c r="V4078" s="63"/>
      <c r="W4078" s="63"/>
    </row>
    <row r="4079" spans="1:23" ht="15">
      <c r="A4079" s="28" t="s">
        <v>782</v>
      </c>
      <c r="B4079" s="229" t="s">
        <v>1666</v>
      </c>
      <c r="C4079" s="3"/>
      <c r="D4079" s="3"/>
      <c r="E4079" s="9" t="s">
        <v>280</v>
      </c>
      <c r="F4079" s="9" t="s">
        <v>280</v>
      </c>
      <c r="G4079" s="9" t="s">
        <v>280</v>
      </c>
      <c r="H4079" s="9" t="s">
        <v>280</v>
      </c>
      <c r="I4079" s="9">
        <v>0</v>
      </c>
      <c r="J4079" s="9">
        <v>0</v>
      </c>
      <c r="K4079" s="214">
        <v>419</v>
      </c>
      <c r="L4079" s="69"/>
      <c r="M4079" s="67">
        <f t="shared" si="84"/>
        <v>419</v>
      </c>
      <c r="O4079" t="s">
        <v>283</v>
      </c>
      <c r="R4079" s="21" t="s">
        <v>1823</v>
      </c>
      <c r="S4079" s="278"/>
      <c r="T4079" s="63"/>
      <c r="U4079" s="349"/>
      <c r="V4079" s="63"/>
      <c r="W4079" s="63"/>
    </row>
    <row r="4080" spans="1:23" ht="15">
      <c r="A4080" s="28" t="s">
        <v>786</v>
      </c>
      <c r="B4080" s="63" t="s">
        <v>783</v>
      </c>
      <c r="E4080" s="9" t="s">
        <v>280</v>
      </c>
      <c r="F4080" s="9" t="s">
        <v>280</v>
      </c>
      <c r="G4080" s="9" t="s">
        <v>280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84"/>
        <v>418.50000000000182</v>
      </c>
      <c r="R4080" s="225"/>
      <c r="S4080" s="63"/>
      <c r="T4080" s="63"/>
      <c r="U4080" s="350"/>
      <c r="V4080" s="63"/>
      <c r="W4080" s="63"/>
    </row>
    <row r="4081" spans="1:23" ht="15">
      <c r="A4081" s="28" t="s">
        <v>787</v>
      </c>
      <c r="B4081" s="278" t="s">
        <v>2022</v>
      </c>
      <c r="C4081" s="3"/>
      <c r="D4081" s="3"/>
      <c r="E4081" s="9" t="s">
        <v>280</v>
      </c>
      <c r="F4081" s="9" t="s">
        <v>280</v>
      </c>
      <c r="G4081" s="9" t="s">
        <v>280</v>
      </c>
      <c r="H4081" s="9" t="s">
        <v>280</v>
      </c>
      <c r="I4081" s="9">
        <v>0</v>
      </c>
      <c r="J4081" s="9">
        <v>0</v>
      </c>
      <c r="K4081" s="212">
        <v>417.399999999996</v>
      </c>
      <c r="L4081" s="69"/>
      <c r="M4081" s="67">
        <f t="shared" si="84"/>
        <v>417.399999999996</v>
      </c>
      <c r="O4081" t="s">
        <v>302</v>
      </c>
      <c r="S4081" s="63"/>
      <c r="T4081" s="63"/>
      <c r="U4081" s="349"/>
      <c r="V4081" s="63"/>
      <c r="W4081" s="63"/>
    </row>
    <row r="4082" spans="1:23" ht="15">
      <c r="A4082" s="28" t="s">
        <v>788</v>
      </c>
      <c r="B4082" s="63" t="s">
        <v>765</v>
      </c>
      <c r="E4082" s="9" t="s">
        <v>280</v>
      </c>
      <c r="F4082" s="9" t="s">
        <v>280</v>
      </c>
      <c r="G4082" s="9" t="s">
        <v>280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84"/>
        <v>411.40000000000873</v>
      </c>
      <c r="S4082" s="63"/>
      <c r="T4082" s="63"/>
      <c r="U4082" s="349"/>
      <c r="V4082" s="63"/>
      <c r="W4082" s="63"/>
    </row>
    <row r="4083" spans="1:23" ht="15">
      <c r="A4083" s="28" t="s">
        <v>794</v>
      </c>
      <c r="B4083" s="63" t="s">
        <v>158</v>
      </c>
      <c r="E4083" s="9" t="s">
        <v>280</v>
      </c>
      <c r="F4083" s="9" t="s">
        <v>280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280</v>
      </c>
      <c r="L4083" s="69"/>
      <c r="M4083" s="67">
        <f t="shared" si="84"/>
        <v>405.69999999999635</v>
      </c>
      <c r="R4083" s="225"/>
      <c r="S4083" s="28"/>
      <c r="T4083" s="63"/>
      <c r="U4083" s="349"/>
      <c r="V4083" s="63"/>
      <c r="W4083" s="63"/>
    </row>
    <row r="4084" spans="1:23" ht="15">
      <c r="A4084" s="28" t="s">
        <v>795</v>
      </c>
      <c r="B4084" s="278" t="s">
        <v>2172</v>
      </c>
      <c r="C4084" s="3"/>
      <c r="D4084" s="3"/>
      <c r="E4084" s="9" t="s">
        <v>280</v>
      </c>
      <c r="F4084" s="9" t="s">
        <v>280</v>
      </c>
      <c r="G4084" s="9" t="s">
        <v>280</v>
      </c>
      <c r="H4084" s="9" t="s">
        <v>280</v>
      </c>
      <c r="I4084" s="9">
        <v>0</v>
      </c>
      <c r="J4084" s="9">
        <v>0</v>
      </c>
      <c r="K4084" s="217">
        <v>403.40000000000509</v>
      </c>
      <c r="L4084" s="69"/>
      <c r="M4084" s="67">
        <f t="shared" si="84"/>
        <v>403.40000000000509</v>
      </c>
      <c r="O4084" t="s">
        <v>285</v>
      </c>
      <c r="S4084" s="63"/>
      <c r="T4084" s="63"/>
      <c r="U4084" s="349"/>
      <c r="V4084" s="63"/>
      <c r="W4084" s="63"/>
    </row>
    <row r="4085" spans="1:23" ht="15">
      <c r="A4085" s="28" t="s">
        <v>796</v>
      </c>
      <c r="B4085" s="63" t="s">
        <v>764</v>
      </c>
      <c r="E4085" s="9" t="s">
        <v>280</v>
      </c>
      <c r="F4085" s="9" t="s">
        <v>280</v>
      </c>
      <c r="G4085" s="9" t="s">
        <v>280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84"/>
        <v>401.600000000004</v>
      </c>
      <c r="S4085" s="225"/>
      <c r="T4085" s="63"/>
      <c r="U4085" s="349"/>
      <c r="V4085" s="63"/>
      <c r="W4085" s="63"/>
    </row>
    <row r="4086" spans="1:23" ht="15">
      <c r="A4086" s="28" t="s">
        <v>798</v>
      </c>
      <c r="B4086" s="63" t="s">
        <v>179</v>
      </c>
      <c r="E4086" s="9">
        <v>378</v>
      </c>
      <c r="F4086" s="9" t="s">
        <v>280</v>
      </c>
      <c r="G4086" s="9" t="s">
        <v>280</v>
      </c>
      <c r="H4086" s="9" t="s">
        <v>280</v>
      </c>
      <c r="I4086" s="9">
        <v>0</v>
      </c>
      <c r="J4086" s="9">
        <v>0</v>
      </c>
      <c r="K4086" s="9" t="s">
        <v>280</v>
      </c>
      <c r="L4086" s="69"/>
      <c r="M4086" s="67">
        <f t="shared" si="84"/>
        <v>378</v>
      </c>
      <c r="R4086" s="225"/>
      <c r="S4086" s="63"/>
      <c r="T4086" s="63"/>
      <c r="U4086" s="349"/>
      <c r="V4086" s="63"/>
      <c r="W4086" s="63"/>
    </row>
    <row r="4087" spans="1:23" ht="15">
      <c r="A4087" s="28" t="s">
        <v>799</v>
      </c>
      <c r="B4087" s="229" t="s">
        <v>1665</v>
      </c>
      <c r="C4087" s="3"/>
      <c r="D4087" s="3"/>
      <c r="E4087" s="9" t="s">
        <v>280</v>
      </c>
      <c r="F4087" s="9" t="s">
        <v>280</v>
      </c>
      <c r="G4087" s="9" t="s">
        <v>280</v>
      </c>
      <c r="H4087" s="9" t="s">
        <v>280</v>
      </c>
      <c r="I4087" s="9">
        <v>0</v>
      </c>
      <c r="J4087" s="9">
        <v>0</v>
      </c>
      <c r="K4087" s="217">
        <v>374.39999999999054</v>
      </c>
      <c r="L4087" s="69"/>
      <c r="M4087" s="67">
        <f t="shared" si="84"/>
        <v>374.39999999999054</v>
      </c>
      <c r="O4087" t="s">
        <v>294</v>
      </c>
      <c r="S4087" s="278"/>
      <c r="T4087" s="63"/>
      <c r="U4087" s="350"/>
      <c r="V4087" s="63"/>
      <c r="W4087" s="63"/>
    </row>
    <row r="4088" spans="1:23" ht="15">
      <c r="A4088" s="28" t="s">
        <v>800</v>
      </c>
      <c r="B4088" s="278" t="s">
        <v>2038</v>
      </c>
      <c r="C4088" s="3"/>
      <c r="D4088" s="3"/>
      <c r="E4088" s="9" t="s">
        <v>280</v>
      </c>
      <c r="F4088" s="9" t="s">
        <v>280</v>
      </c>
      <c r="G4088" s="9" t="s">
        <v>280</v>
      </c>
      <c r="H4088" s="9" t="s">
        <v>280</v>
      </c>
      <c r="I4088" s="9">
        <v>0</v>
      </c>
      <c r="J4088" s="9">
        <v>0</v>
      </c>
      <c r="K4088" s="217">
        <v>371.40000000000509</v>
      </c>
      <c r="L4088" s="69"/>
      <c r="M4088" s="67">
        <f t="shared" si="84"/>
        <v>371.40000000000509</v>
      </c>
      <c r="O4088" t="s">
        <v>289</v>
      </c>
      <c r="S4088" s="63"/>
      <c r="T4088" s="63"/>
      <c r="U4088" s="349"/>
      <c r="V4088" s="63"/>
      <c r="W4088" s="63"/>
    </row>
    <row r="4089" spans="1:23" ht="15">
      <c r="A4089" s="28" t="s">
        <v>803</v>
      </c>
      <c r="B4089" s="63" t="s">
        <v>164</v>
      </c>
      <c r="E4089" s="9" t="s">
        <v>280</v>
      </c>
      <c r="F4089" s="9" t="s">
        <v>280</v>
      </c>
      <c r="G4089" s="217">
        <v>350.5</v>
      </c>
      <c r="H4089" s="9" t="s">
        <v>280</v>
      </c>
      <c r="I4089" s="9">
        <v>0</v>
      </c>
      <c r="J4089" s="9">
        <v>0</v>
      </c>
      <c r="K4089" s="9" t="s">
        <v>280</v>
      </c>
      <c r="L4089" s="69"/>
      <c r="M4089" s="67">
        <f t="shared" si="84"/>
        <v>350.5</v>
      </c>
      <c r="O4089" t="s">
        <v>294</v>
      </c>
      <c r="R4089" s="225"/>
      <c r="S4089" s="63"/>
      <c r="T4089" s="63"/>
      <c r="U4089" s="350"/>
      <c r="V4089" s="63"/>
      <c r="W4089" s="63"/>
    </row>
    <row r="4090" spans="1:23" ht="15">
      <c r="A4090" s="28" t="s">
        <v>899</v>
      </c>
      <c r="B4090" s="229" t="s">
        <v>1659</v>
      </c>
      <c r="C4090" s="3"/>
      <c r="D4090" s="3"/>
      <c r="E4090" s="9" t="s">
        <v>280</v>
      </c>
      <c r="F4090" s="9" t="s">
        <v>280</v>
      </c>
      <c r="G4090" s="9" t="s">
        <v>280</v>
      </c>
      <c r="H4090" s="9" t="s">
        <v>280</v>
      </c>
      <c r="I4090" s="9">
        <v>0</v>
      </c>
      <c r="J4090" s="9">
        <v>0</v>
      </c>
      <c r="K4090" s="9">
        <v>333.00000000000364</v>
      </c>
      <c r="L4090" s="69"/>
      <c r="M4090" s="67">
        <f t="shared" si="84"/>
        <v>333.00000000000364</v>
      </c>
      <c r="S4090" s="278"/>
      <c r="T4090" s="63"/>
      <c r="U4090" s="350"/>
      <c r="V4090" s="63"/>
      <c r="W4090" s="63"/>
    </row>
    <row r="4091" spans="1:23" ht="15">
      <c r="A4091" s="28" t="s">
        <v>900</v>
      </c>
      <c r="B4091" s="278" t="s">
        <v>2033</v>
      </c>
      <c r="C4091" s="3"/>
      <c r="D4091" s="3"/>
      <c r="E4091" s="9" t="s">
        <v>280</v>
      </c>
      <c r="F4091" s="9" t="s">
        <v>280</v>
      </c>
      <c r="G4091" s="9" t="s">
        <v>280</v>
      </c>
      <c r="H4091" s="9" t="s">
        <v>280</v>
      </c>
      <c r="I4091" s="9">
        <v>0</v>
      </c>
      <c r="J4091" s="9">
        <v>0</v>
      </c>
      <c r="K4091" s="9">
        <v>329.49999999999272</v>
      </c>
      <c r="L4091" s="69"/>
      <c r="M4091" s="67">
        <f t="shared" si="84"/>
        <v>329.49999999999272</v>
      </c>
      <c r="S4091" s="278"/>
      <c r="T4091" s="63"/>
      <c r="U4091" s="349"/>
      <c r="V4091" s="63"/>
      <c r="W4091" s="63"/>
    </row>
    <row r="4092" spans="1:23" ht="15">
      <c r="A4092" s="28" t="s">
        <v>901</v>
      </c>
      <c r="B4092" s="229" t="s">
        <v>1658</v>
      </c>
      <c r="C4092" s="3"/>
      <c r="D4092" s="3"/>
      <c r="E4092" s="9" t="s">
        <v>280</v>
      </c>
      <c r="F4092" s="9" t="s">
        <v>280</v>
      </c>
      <c r="G4092" s="9" t="s">
        <v>280</v>
      </c>
      <c r="H4092" s="9" t="s">
        <v>280</v>
      </c>
      <c r="I4092" s="9">
        <v>0</v>
      </c>
      <c r="J4092" s="9">
        <v>0</v>
      </c>
      <c r="K4092" s="9">
        <v>316.49999999999636</v>
      </c>
      <c r="L4092" s="69"/>
      <c r="M4092" s="67">
        <f t="shared" si="84"/>
        <v>316.49999999999636</v>
      </c>
      <c r="S4092" s="63"/>
      <c r="T4092" s="63"/>
      <c r="U4092" s="350"/>
      <c r="V4092" s="63"/>
      <c r="W4092" s="63"/>
    </row>
    <row r="4093" spans="1:23" ht="15">
      <c r="A4093" s="28" t="s">
        <v>902</v>
      </c>
      <c r="B4093" s="229" t="s">
        <v>1662</v>
      </c>
      <c r="C4093" s="3"/>
      <c r="D4093" s="3"/>
      <c r="E4093" s="9" t="s">
        <v>280</v>
      </c>
      <c r="F4093" s="9" t="s">
        <v>280</v>
      </c>
      <c r="G4093" s="9" t="s">
        <v>280</v>
      </c>
      <c r="H4093" s="9" t="s">
        <v>280</v>
      </c>
      <c r="I4093" s="9">
        <v>0</v>
      </c>
      <c r="J4093" s="9">
        <v>0</v>
      </c>
      <c r="K4093" s="9">
        <v>298.89999999999418</v>
      </c>
      <c r="L4093" s="69"/>
      <c r="M4093" s="67">
        <f t="shared" si="84"/>
        <v>298.89999999999418</v>
      </c>
      <c r="S4093" s="278"/>
      <c r="T4093" s="63"/>
      <c r="U4093" s="350"/>
      <c r="V4093" s="63"/>
      <c r="W4093" s="63"/>
    </row>
    <row r="4094" spans="1:23" ht="15">
      <c r="A4094" s="28" t="s">
        <v>903</v>
      </c>
      <c r="B4094" s="278" t="s">
        <v>2021</v>
      </c>
      <c r="C4094" s="3"/>
      <c r="D4094" s="3"/>
      <c r="E4094" s="9" t="s">
        <v>280</v>
      </c>
      <c r="F4094" s="9" t="s">
        <v>280</v>
      </c>
      <c r="G4094" s="9" t="s">
        <v>280</v>
      </c>
      <c r="H4094" s="9" t="s">
        <v>280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85">SUM(E4094:K4094)</f>
        <v>297.09999999999854</v>
      </c>
      <c r="S4094" s="278"/>
      <c r="T4094" s="63"/>
      <c r="U4094" s="349"/>
      <c r="V4094" s="63"/>
      <c r="W4094" s="63"/>
    </row>
    <row r="4095" spans="1:23" ht="15">
      <c r="A4095" s="28" t="s">
        <v>904</v>
      </c>
      <c r="B4095" s="229" t="s">
        <v>1652</v>
      </c>
      <c r="C4095" s="3"/>
      <c r="D4095" s="3"/>
      <c r="E4095" s="9" t="s">
        <v>280</v>
      </c>
      <c r="F4095" s="9" t="s">
        <v>280</v>
      </c>
      <c r="G4095" s="9" t="s">
        <v>280</v>
      </c>
      <c r="H4095" s="9" t="s">
        <v>280</v>
      </c>
      <c r="I4095" s="9">
        <v>0</v>
      </c>
      <c r="J4095" s="9">
        <v>0</v>
      </c>
      <c r="K4095" s="9">
        <v>296.20000000000437</v>
      </c>
      <c r="L4095" s="69"/>
      <c r="M4095" s="67">
        <f t="shared" si="85"/>
        <v>296.20000000000437</v>
      </c>
      <c r="S4095" s="278"/>
      <c r="T4095" s="63"/>
      <c r="U4095" s="349"/>
      <c r="V4095" s="63"/>
      <c r="W4095" s="63"/>
    </row>
    <row r="4096" spans="1:23" ht="15">
      <c r="A4096" s="28" t="s">
        <v>905</v>
      </c>
      <c r="B4096" s="278" t="s">
        <v>2045</v>
      </c>
      <c r="C4096" s="3"/>
      <c r="D4096" s="3"/>
      <c r="E4096" s="9" t="s">
        <v>280</v>
      </c>
      <c r="F4096" s="9" t="s">
        <v>280</v>
      </c>
      <c r="G4096" s="9" t="s">
        <v>280</v>
      </c>
      <c r="H4096" s="9" t="s">
        <v>280</v>
      </c>
      <c r="I4096" s="9">
        <v>0</v>
      </c>
      <c r="J4096" s="9">
        <v>0</v>
      </c>
      <c r="K4096" s="9">
        <v>279.59999999999854</v>
      </c>
      <c r="L4096" s="69"/>
      <c r="M4096" s="67">
        <f t="shared" si="85"/>
        <v>279.59999999999854</v>
      </c>
      <c r="S4096" s="63"/>
      <c r="T4096" s="63"/>
      <c r="U4096" s="349"/>
      <c r="V4096" s="63"/>
      <c r="W4096" s="63"/>
    </row>
    <row r="4097" spans="1:23" ht="15">
      <c r="A4097" s="28" t="s">
        <v>906</v>
      </c>
      <c r="B4097" s="63" t="s">
        <v>775</v>
      </c>
      <c r="E4097" s="9" t="s">
        <v>280</v>
      </c>
      <c r="F4097" s="9" t="s">
        <v>280</v>
      </c>
      <c r="G4097" s="9" t="s">
        <v>280</v>
      </c>
      <c r="H4097" s="9">
        <v>267.09999999999854</v>
      </c>
      <c r="I4097" s="9">
        <v>0</v>
      </c>
      <c r="J4097" s="9">
        <v>0</v>
      </c>
      <c r="K4097" s="9" t="s">
        <v>280</v>
      </c>
      <c r="L4097" s="69"/>
      <c r="M4097" s="67">
        <f t="shared" si="85"/>
        <v>267.09999999999854</v>
      </c>
      <c r="R4097" s="225"/>
      <c r="S4097" s="63"/>
      <c r="T4097" s="63"/>
      <c r="U4097" s="349"/>
      <c r="V4097" s="63"/>
      <c r="W4097" s="63"/>
    </row>
    <row r="4098" spans="1:23" ht="15">
      <c r="A4098" s="28" t="s">
        <v>907</v>
      </c>
      <c r="B4098" s="28" t="s">
        <v>729</v>
      </c>
      <c r="E4098" s="9" t="s">
        <v>280</v>
      </c>
      <c r="F4098" s="9" t="s">
        <v>280</v>
      </c>
      <c r="G4098" s="9" t="s">
        <v>280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85"/>
        <v>264.70000000000618</v>
      </c>
      <c r="S4098" s="63"/>
      <c r="T4098" s="63"/>
      <c r="U4098" s="350"/>
      <c r="V4098" s="63"/>
      <c r="W4098" s="63"/>
    </row>
    <row r="4099" spans="1:23" ht="15">
      <c r="A4099" s="28" t="s">
        <v>908</v>
      </c>
      <c r="B4099" s="278" t="s">
        <v>2026</v>
      </c>
      <c r="C4099" s="3"/>
      <c r="D4099" s="3"/>
      <c r="E4099" s="9" t="s">
        <v>280</v>
      </c>
      <c r="F4099" s="9" t="s">
        <v>280</v>
      </c>
      <c r="G4099" s="9" t="s">
        <v>280</v>
      </c>
      <c r="H4099" s="9" t="s">
        <v>280</v>
      </c>
      <c r="I4099" s="9">
        <v>0</v>
      </c>
      <c r="J4099" s="9">
        <v>0</v>
      </c>
      <c r="K4099" s="9">
        <v>261.49999999999454</v>
      </c>
      <c r="L4099" s="69"/>
      <c r="M4099" s="67">
        <f t="shared" si="85"/>
        <v>261.49999999999454</v>
      </c>
      <c r="S4099" s="278"/>
      <c r="T4099" s="63"/>
      <c r="U4099" s="349"/>
      <c r="V4099" s="63"/>
      <c r="W4099" s="63"/>
    </row>
    <row r="4100" spans="1:23" ht="15">
      <c r="A4100" s="28" t="s">
        <v>909</v>
      </c>
      <c r="B4100" s="229" t="s">
        <v>1657</v>
      </c>
      <c r="C4100" s="3"/>
      <c r="D4100" s="3"/>
      <c r="E4100" s="9" t="s">
        <v>280</v>
      </c>
      <c r="F4100" s="9" t="s">
        <v>280</v>
      </c>
      <c r="G4100" s="9" t="s">
        <v>280</v>
      </c>
      <c r="H4100" s="9" t="s">
        <v>280</v>
      </c>
      <c r="I4100" s="9">
        <v>0</v>
      </c>
      <c r="J4100" s="9">
        <v>0</v>
      </c>
      <c r="K4100" s="9">
        <v>258.59999999999491</v>
      </c>
      <c r="L4100" s="69"/>
      <c r="M4100" s="67">
        <f t="shared" si="85"/>
        <v>258.59999999999491</v>
      </c>
      <c r="S4100" s="278"/>
      <c r="T4100" s="63"/>
      <c r="U4100" s="349"/>
      <c r="V4100" s="63"/>
      <c r="W4100" s="63"/>
    </row>
    <row r="4101" spans="1:23" ht="15">
      <c r="A4101" s="28" t="s">
        <v>910</v>
      </c>
      <c r="B4101" s="278" t="s">
        <v>4565</v>
      </c>
      <c r="C4101" s="3"/>
      <c r="D4101" s="3"/>
      <c r="E4101" s="9" t="s">
        <v>280</v>
      </c>
      <c r="F4101" s="9" t="s">
        <v>280</v>
      </c>
      <c r="G4101" s="9" t="s">
        <v>280</v>
      </c>
      <c r="H4101" s="9" t="s">
        <v>280</v>
      </c>
      <c r="I4101" s="9">
        <v>0</v>
      </c>
      <c r="J4101" s="9">
        <v>0</v>
      </c>
      <c r="K4101" s="9">
        <v>248.90000000000509</v>
      </c>
      <c r="L4101" s="69"/>
      <c r="M4101" s="67">
        <f t="shared" si="85"/>
        <v>248.90000000000509</v>
      </c>
      <c r="S4101" s="28"/>
      <c r="T4101" s="63"/>
      <c r="U4101" s="349"/>
      <c r="V4101" s="63"/>
      <c r="W4101" s="63"/>
    </row>
    <row r="4102" spans="1:23" ht="15">
      <c r="A4102" s="28" t="s">
        <v>911</v>
      </c>
      <c r="B4102" s="229" t="s">
        <v>1660</v>
      </c>
      <c r="C4102" s="3"/>
      <c r="D4102" s="3"/>
      <c r="E4102" s="9" t="s">
        <v>280</v>
      </c>
      <c r="F4102" s="9" t="s">
        <v>280</v>
      </c>
      <c r="G4102" s="9" t="s">
        <v>280</v>
      </c>
      <c r="H4102" s="9" t="s">
        <v>280</v>
      </c>
      <c r="I4102" s="9">
        <v>0</v>
      </c>
      <c r="J4102" s="9">
        <v>0</v>
      </c>
      <c r="K4102" s="9">
        <v>248.40000000000873</v>
      </c>
      <c r="L4102" s="69"/>
      <c r="M4102" s="67">
        <f t="shared" si="85"/>
        <v>248.40000000000873</v>
      </c>
      <c r="S4102" s="225"/>
      <c r="T4102" s="63"/>
      <c r="U4102" s="349"/>
      <c r="V4102" s="63"/>
      <c r="W4102" s="63"/>
    </row>
    <row r="4103" spans="1:23" ht="15">
      <c r="A4103" s="28" t="s">
        <v>912</v>
      </c>
      <c r="B4103" s="278" t="s">
        <v>2023</v>
      </c>
      <c r="C4103" s="3"/>
      <c r="D4103" s="3"/>
      <c r="E4103" s="9" t="s">
        <v>280</v>
      </c>
      <c r="F4103" s="9" t="s">
        <v>280</v>
      </c>
      <c r="G4103" s="9" t="s">
        <v>280</v>
      </c>
      <c r="H4103" s="9" t="s">
        <v>280</v>
      </c>
      <c r="I4103" s="9">
        <v>0</v>
      </c>
      <c r="J4103" s="9">
        <v>0</v>
      </c>
      <c r="K4103" s="9">
        <v>247.60000000000946</v>
      </c>
      <c r="L4103" s="69"/>
      <c r="M4103" s="67">
        <f t="shared" si="85"/>
        <v>247.60000000000946</v>
      </c>
      <c r="S4103" s="278"/>
      <c r="T4103" s="63"/>
      <c r="U4103" s="349"/>
      <c r="V4103" s="63"/>
      <c r="W4103" s="63"/>
    </row>
    <row r="4104" spans="1:23" ht="15">
      <c r="A4104" s="28" t="s">
        <v>913</v>
      </c>
      <c r="B4104" s="278" t="s">
        <v>2024</v>
      </c>
      <c r="C4104" s="3"/>
      <c r="D4104" s="3"/>
      <c r="E4104" s="9" t="s">
        <v>280</v>
      </c>
      <c r="F4104" s="9" t="s">
        <v>280</v>
      </c>
      <c r="G4104" s="9" t="s">
        <v>280</v>
      </c>
      <c r="H4104" s="9" t="s">
        <v>280</v>
      </c>
      <c r="I4104" s="9">
        <v>0</v>
      </c>
      <c r="J4104" s="9">
        <v>0</v>
      </c>
      <c r="K4104" s="9">
        <v>235.70000000000073</v>
      </c>
      <c r="L4104" s="69"/>
      <c r="M4104" s="67">
        <f t="shared" si="85"/>
        <v>235.70000000000073</v>
      </c>
      <c r="S4104" s="278"/>
      <c r="T4104" s="63"/>
      <c r="U4104" s="349"/>
      <c r="V4104" s="63"/>
      <c r="W4104" s="63"/>
    </row>
    <row r="4105" spans="1:23" ht="15">
      <c r="A4105" s="28" t="s">
        <v>914</v>
      </c>
      <c r="B4105" s="225" t="s">
        <v>1667</v>
      </c>
      <c r="C4105" s="3"/>
      <c r="D4105" s="3"/>
      <c r="E4105" s="9" t="s">
        <v>280</v>
      </c>
      <c r="F4105" s="9" t="s">
        <v>280</v>
      </c>
      <c r="G4105" s="9" t="s">
        <v>280</v>
      </c>
      <c r="H4105" s="9" t="s">
        <v>280</v>
      </c>
      <c r="I4105" s="9">
        <v>0</v>
      </c>
      <c r="J4105" s="9">
        <v>0</v>
      </c>
      <c r="K4105" s="9">
        <v>234.00000000000364</v>
      </c>
      <c r="L4105" s="69"/>
      <c r="M4105" s="67">
        <f t="shared" si="85"/>
        <v>234.00000000000364</v>
      </c>
      <c r="S4105" s="28"/>
      <c r="T4105" s="63"/>
      <c r="U4105" s="349"/>
      <c r="V4105" s="63"/>
      <c r="W4105" s="63"/>
    </row>
    <row r="4106" spans="1:23" ht="15">
      <c r="A4106" s="28" t="s">
        <v>915</v>
      </c>
      <c r="B4106" s="278" t="s">
        <v>2042</v>
      </c>
      <c r="C4106" s="3"/>
      <c r="D4106" s="3"/>
      <c r="E4106" s="9" t="s">
        <v>280</v>
      </c>
      <c r="F4106" s="9" t="s">
        <v>280</v>
      </c>
      <c r="G4106" s="9" t="s">
        <v>280</v>
      </c>
      <c r="H4106" s="9" t="s">
        <v>280</v>
      </c>
      <c r="I4106" s="9">
        <v>0</v>
      </c>
      <c r="J4106" s="9">
        <v>0</v>
      </c>
      <c r="K4106" s="9">
        <v>229.59999999999491</v>
      </c>
      <c r="L4106" s="69"/>
      <c r="M4106" s="67">
        <f t="shared" si="85"/>
        <v>229.59999999999491</v>
      </c>
      <c r="S4106" s="225"/>
      <c r="T4106" s="63"/>
      <c r="U4106" s="349"/>
      <c r="V4106" s="63"/>
      <c r="W4106" s="63"/>
    </row>
    <row r="4107" spans="1:23" ht="15">
      <c r="A4107" s="28" t="s">
        <v>916</v>
      </c>
      <c r="B4107" s="278" t="s">
        <v>2018</v>
      </c>
      <c r="C4107" s="3"/>
      <c r="D4107" s="3"/>
      <c r="E4107" s="9" t="s">
        <v>280</v>
      </c>
      <c r="F4107" s="9" t="s">
        <v>280</v>
      </c>
      <c r="G4107" s="9" t="s">
        <v>280</v>
      </c>
      <c r="H4107" s="9" t="s">
        <v>280</v>
      </c>
      <c r="I4107" s="9">
        <v>0</v>
      </c>
      <c r="J4107" s="9">
        <v>0</v>
      </c>
      <c r="K4107" s="9">
        <v>229.49999999999636</v>
      </c>
      <c r="L4107" s="69"/>
      <c r="M4107" s="67">
        <f t="shared" si="85"/>
        <v>229.49999999999636</v>
      </c>
      <c r="S4107" s="63"/>
      <c r="T4107" s="63"/>
      <c r="U4107" s="349"/>
      <c r="V4107" s="63"/>
      <c r="W4107" s="63"/>
    </row>
    <row r="4108" spans="1:23" ht="15">
      <c r="A4108" s="28" t="s">
        <v>917</v>
      </c>
      <c r="B4108" s="278" t="s">
        <v>2025</v>
      </c>
      <c r="C4108" s="3"/>
      <c r="D4108" s="3"/>
      <c r="E4108" s="9" t="s">
        <v>280</v>
      </c>
      <c r="F4108" s="9" t="s">
        <v>280</v>
      </c>
      <c r="G4108" s="9" t="s">
        <v>280</v>
      </c>
      <c r="H4108" s="9" t="s">
        <v>280</v>
      </c>
      <c r="I4108" s="9">
        <v>0</v>
      </c>
      <c r="J4108" s="9">
        <v>0</v>
      </c>
      <c r="K4108" s="9">
        <v>206.40000000000146</v>
      </c>
      <c r="L4108" s="69"/>
      <c r="M4108" s="67">
        <f t="shared" si="85"/>
        <v>206.40000000000146</v>
      </c>
      <c r="S4108" s="63"/>
      <c r="T4108" s="63"/>
      <c r="U4108" s="349"/>
      <c r="V4108" s="63"/>
      <c r="W4108" s="63"/>
    </row>
    <row r="4109" spans="1:23" ht="15">
      <c r="A4109" s="28" t="s">
        <v>918</v>
      </c>
      <c r="B4109" s="229" t="s">
        <v>1664</v>
      </c>
      <c r="C4109" s="3"/>
      <c r="D4109" s="3"/>
      <c r="E4109" s="9" t="s">
        <v>280</v>
      </c>
      <c r="F4109" s="9" t="s">
        <v>280</v>
      </c>
      <c r="G4109" s="9" t="s">
        <v>280</v>
      </c>
      <c r="H4109" s="9" t="s">
        <v>280</v>
      </c>
      <c r="I4109" s="9">
        <v>0</v>
      </c>
      <c r="J4109" s="9">
        <v>0</v>
      </c>
      <c r="K4109" s="9">
        <v>205.99999999999272</v>
      </c>
      <c r="L4109" s="69"/>
      <c r="M4109" s="67">
        <f t="shared" si="85"/>
        <v>205.99999999999272</v>
      </c>
      <c r="S4109" s="278"/>
      <c r="T4109" s="63"/>
      <c r="U4109" s="349"/>
      <c r="V4109" s="63"/>
      <c r="W4109" s="63"/>
    </row>
    <row r="4110" spans="1:23" ht="15">
      <c r="A4110" s="28" t="s">
        <v>919</v>
      </c>
      <c r="B4110" s="229" t="s">
        <v>1661</v>
      </c>
      <c r="C4110" s="3"/>
      <c r="D4110" s="3"/>
      <c r="E4110" s="9" t="s">
        <v>280</v>
      </c>
      <c r="F4110" s="9" t="s">
        <v>280</v>
      </c>
      <c r="G4110" s="9" t="s">
        <v>280</v>
      </c>
      <c r="H4110" s="9" t="s">
        <v>280</v>
      </c>
      <c r="I4110" s="9">
        <v>0</v>
      </c>
      <c r="J4110" s="9">
        <v>0</v>
      </c>
      <c r="K4110" s="9">
        <v>187.29999999999563</v>
      </c>
      <c r="L4110" s="69"/>
      <c r="M4110" s="67">
        <f t="shared" si="85"/>
        <v>187.29999999999563</v>
      </c>
    </row>
    <row r="4111" spans="1:23" ht="15">
      <c r="A4111" s="28" t="s">
        <v>920</v>
      </c>
      <c r="B4111" s="278" t="s">
        <v>2040</v>
      </c>
      <c r="C4111" s="3"/>
      <c r="D4111" s="3"/>
      <c r="E4111" s="9" t="s">
        <v>280</v>
      </c>
      <c r="F4111" s="9" t="s">
        <v>280</v>
      </c>
      <c r="G4111" s="9" t="s">
        <v>280</v>
      </c>
      <c r="H4111" s="9" t="s">
        <v>280</v>
      </c>
      <c r="I4111" s="9">
        <v>0</v>
      </c>
      <c r="J4111" s="9">
        <v>0</v>
      </c>
      <c r="K4111" s="9">
        <v>166.00000000000364</v>
      </c>
      <c r="L4111" s="69"/>
      <c r="M4111" s="67">
        <f t="shared" si="85"/>
        <v>166.00000000000364</v>
      </c>
    </row>
    <row r="4112" spans="1:23" ht="15">
      <c r="A4112" s="28" t="s">
        <v>921</v>
      </c>
      <c r="B4112" s="63" t="s">
        <v>785</v>
      </c>
      <c r="E4112" s="9" t="s">
        <v>280</v>
      </c>
      <c r="F4112" s="9" t="s">
        <v>280</v>
      </c>
      <c r="G4112" s="9" t="s">
        <v>280</v>
      </c>
      <c r="H4112" s="9">
        <v>162.49999999999636</v>
      </c>
      <c r="I4112" s="9">
        <v>0</v>
      </c>
      <c r="J4112" s="9">
        <v>0</v>
      </c>
      <c r="K4112" s="9" t="s">
        <v>280</v>
      </c>
      <c r="L4112" s="69"/>
      <c r="M4112" s="67">
        <f t="shared" si="85"/>
        <v>162.49999999999636</v>
      </c>
      <c r="R4112" s="225"/>
    </row>
    <row r="4113" spans="1:13" ht="15">
      <c r="A4113" s="28" t="s">
        <v>922</v>
      </c>
      <c r="B4113" s="278" t="s">
        <v>2017</v>
      </c>
      <c r="C4113" s="3"/>
      <c r="D4113" s="3"/>
      <c r="E4113" s="9" t="s">
        <v>280</v>
      </c>
      <c r="F4113" s="9" t="s">
        <v>280</v>
      </c>
      <c r="G4113" s="9" t="s">
        <v>280</v>
      </c>
      <c r="H4113" s="9" t="s">
        <v>280</v>
      </c>
      <c r="I4113" s="9">
        <v>0</v>
      </c>
      <c r="J4113" s="9">
        <v>0</v>
      </c>
      <c r="K4113" s="9">
        <v>143.60000000000946</v>
      </c>
      <c r="L4113" s="69"/>
      <c r="M4113" s="67">
        <f t="shared" si="85"/>
        <v>143.60000000000946</v>
      </c>
    </row>
    <row r="4114" spans="1:13" ht="15">
      <c r="A4114" s="28" t="s">
        <v>923</v>
      </c>
      <c r="B4114" s="278" t="s">
        <v>2043</v>
      </c>
      <c r="C4114" s="3"/>
      <c r="D4114" s="3"/>
      <c r="E4114" s="9" t="s">
        <v>280</v>
      </c>
      <c r="F4114" s="9" t="s">
        <v>280</v>
      </c>
      <c r="G4114" s="9" t="s">
        <v>280</v>
      </c>
      <c r="H4114" s="9" t="s">
        <v>280</v>
      </c>
      <c r="I4114" s="9">
        <v>0</v>
      </c>
      <c r="J4114" s="9">
        <v>0</v>
      </c>
      <c r="K4114" s="9">
        <v>129.99999999998909</v>
      </c>
      <c r="L4114" s="69"/>
      <c r="M4114" s="67">
        <f t="shared" si="85"/>
        <v>129.99999999998909</v>
      </c>
    </row>
    <row r="4115" spans="1:13" ht="15">
      <c r="A4115" s="28" t="s">
        <v>924</v>
      </c>
      <c r="B4115" s="229" t="s">
        <v>1649</v>
      </c>
      <c r="C4115" s="3"/>
      <c r="D4115" s="3"/>
      <c r="E4115" s="9" t="s">
        <v>280</v>
      </c>
      <c r="F4115" s="9" t="s">
        <v>280</v>
      </c>
      <c r="G4115" s="9" t="s">
        <v>280</v>
      </c>
      <c r="H4115" s="9" t="s">
        <v>280</v>
      </c>
      <c r="I4115" s="9">
        <v>0</v>
      </c>
      <c r="J4115" s="9">
        <v>0</v>
      </c>
      <c r="K4115" s="9">
        <v>112.50000000000364</v>
      </c>
      <c r="L4115" s="69"/>
      <c r="M4115" s="67">
        <f t="shared" si="85"/>
        <v>112.50000000000364</v>
      </c>
    </row>
    <row r="4116" spans="1:13" ht="15">
      <c r="A4116" s="28" t="s">
        <v>925</v>
      </c>
      <c r="B4116" s="278" t="s">
        <v>2039</v>
      </c>
      <c r="C4116" s="3"/>
      <c r="D4116" s="3"/>
      <c r="E4116" s="9" t="s">
        <v>280</v>
      </c>
      <c r="F4116" s="9" t="s">
        <v>280</v>
      </c>
      <c r="G4116" s="9" t="s">
        <v>280</v>
      </c>
      <c r="H4116" s="9" t="s">
        <v>280</v>
      </c>
      <c r="I4116" s="9">
        <v>0</v>
      </c>
      <c r="J4116" s="9">
        <v>0</v>
      </c>
      <c r="K4116" s="9">
        <v>100.69999999999709</v>
      </c>
      <c r="L4116" s="69"/>
      <c r="M4116" s="67">
        <f t="shared" si="85"/>
        <v>100.69999999999709</v>
      </c>
    </row>
    <row r="4117" spans="1:13" ht="15">
      <c r="A4117" s="28" t="s">
        <v>926</v>
      </c>
      <c r="B4117" s="278" t="s">
        <v>2065</v>
      </c>
      <c r="C4117" s="3"/>
      <c r="D4117" s="3"/>
      <c r="E4117" s="9" t="s">
        <v>280</v>
      </c>
      <c r="F4117" s="9" t="s">
        <v>280</v>
      </c>
      <c r="G4117" s="9" t="s">
        <v>280</v>
      </c>
      <c r="H4117" s="9" t="s">
        <v>280</v>
      </c>
      <c r="I4117" s="9">
        <v>0</v>
      </c>
      <c r="J4117" s="9">
        <v>0</v>
      </c>
      <c r="K4117" s="9">
        <v>91</v>
      </c>
      <c r="L4117" s="69"/>
      <c r="M4117" s="67">
        <f t="shared" si="85"/>
        <v>91</v>
      </c>
    </row>
    <row r="4118" spans="1:13" ht="15">
      <c r="A4118" s="28" t="s">
        <v>927</v>
      </c>
      <c r="B4118" s="278" t="s">
        <v>2067</v>
      </c>
      <c r="C4118" s="3"/>
      <c r="D4118" s="3"/>
      <c r="E4118" s="9" t="s">
        <v>280</v>
      </c>
      <c r="F4118" s="9" t="s">
        <v>280</v>
      </c>
      <c r="G4118" s="9" t="s">
        <v>280</v>
      </c>
      <c r="H4118" s="9" t="s">
        <v>280</v>
      </c>
      <c r="I4118" s="9">
        <v>0</v>
      </c>
      <c r="J4118" s="9">
        <v>0</v>
      </c>
      <c r="K4118" s="9">
        <v>85.600000000000364</v>
      </c>
      <c r="L4118" s="69"/>
      <c r="M4118" s="67">
        <f t="shared" si="85"/>
        <v>85.600000000000364</v>
      </c>
    </row>
    <row r="4119" spans="1:13" ht="15">
      <c r="A4119" s="28" t="s">
        <v>928</v>
      </c>
      <c r="B4119" s="278" t="s">
        <v>2068</v>
      </c>
      <c r="C4119" s="3"/>
      <c r="D4119" s="3"/>
      <c r="E4119" s="9" t="s">
        <v>280</v>
      </c>
      <c r="F4119" s="9" t="s">
        <v>280</v>
      </c>
      <c r="G4119" s="9" t="s">
        <v>280</v>
      </c>
      <c r="H4119" s="9" t="s">
        <v>280</v>
      </c>
      <c r="I4119" s="9">
        <v>0</v>
      </c>
      <c r="J4119" s="9">
        <v>0</v>
      </c>
      <c r="K4119" s="9">
        <v>60.199999999998909</v>
      </c>
      <c r="L4119" s="69"/>
      <c r="M4119" s="67">
        <f t="shared" si="85"/>
        <v>60.199999999998909</v>
      </c>
    </row>
    <row r="4120" spans="1:13" ht="15">
      <c r="A4120" s="28" t="s">
        <v>929</v>
      </c>
      <c r="B4120" s="278" t="s">
        <v>2044</v>
      </c>
      <c r="C4120" s="3"/>
      <c r="D4120" s="3"/>
      <c r="E4120" s="9" t="s">
        <v>280</v>
      </c>
      <c r="F4120" s="9" t="s">
        <v>280</v>
      </c>
      <c r="G4120" s="9" t="s">
        <v>280</v>
      </c>
      <c r="H4120" s="9" t="s">
        <v>280</v>
      </c>
      <c r="I4120" s="9">
        <v>0</v>
      </c>
      <c r="J4120" s="9">
        <v>0</v>
      </c>
      <c r="K4120" s="9">
        <v>55.200000000004366</v>
      </c>
      <c r="L4120" s="69"/>
      <c r="M4120" s="67">
        <f t="shared" si="85"/>
        <v>55.200000000004366</v>
      </c>
    </row>
    <row r="4121" spans="1:13" ht="15">
      <c r="A4121" s="28" t="s">
        <v>930</v>
      </c>
      <c r="B4121" s="278" t="s">
        <v>2041</v>
      </c>
      <c r="C4121" s="3"/>
      <c r="D4121" s="3"/>
      <c r="E4121" s="9" t="s">
        <v>280</v>
      </c>
      <c r="F4121" s="9" t="s">
        <v>280</v>
      </c>
      <c r="G4121" s="9" t="s">
        <v>280</v>
      </c>
      <c r="H4121" s="9" t="s">
        <v>280</v>
      </c>
      <c r="I4121" s="9">
        <v>0</v>
      </c>
      <c r="J4121" s="9">
        <v>0</v>
      </c>
      <c r="K4121" s="9">
        <v>42</v>
      </c>
      <c r="L4121" s="69"/>
      <c r="M4121" s="67">
        <f t="shared" si="85"/>
        <v>42</v>
      </c>
    </row>
    <row r="4122" spans="1:13" ht="15">
      <c r="A4122" s="28" t="s">
        <v>931</v>
      </c>
      <c r="B4122" s="229" t="s">
        <v>1648</v>
      </c>
      <c r="C4122" s="3"/>
      <c r="D4122" s="3"/>
      <c r="E4122" s="9" t="s">
        <v>280</v>
      </c>
      <c r="F4122" s="9" t="s">
        <v>280</v>
      </c>
      <c r="G4122" s="9" t="s">
        <v>280</v>
      </c>
      <c r="H4122" s="9" t="s">
        <v>280</v>
      </c>
      <c r="I4122" s="9">
        <v>0</v>
      </c>
      <c r="J4122" s="9">
        <v>0</v>
      </c>
      <c r="K4122" s="9">
        <v>25.200000000000728</v>
      </c>
      <c r="L4122" s="69"/>
      <c r="M4122" s="67">
        <f t="shared" si="85"/>
        <v>25.200000000000728</v>
      </c>
    </row>
    <row r="4123" spans="1:13" ht="15">
      <c r="A4123" s="28" t="s">
        <v>932</v>
      </c>
      <c r="B4123" s="278" t="s">
        <v>2019</v>
      </c>
      <c r="C4123" s="3"/>
      <c r="D4123" s="3"/>
      <c r="E4123" s="9" t="s">
        <v>280</v>
      </c>
      <c r="F4123" s="9" t="s">
        <v>280</v>
      </c>
      <c r="G4123" s="9" t="s">
        <v>280</v>
      </c>
      <c r="H4123" s="9" t="s">
        <v>280</v>
      </c>
      <c r="I4123" s="9">
        <v>0</v>
      </c>
      <c r="J4123" s="9">
        <v>0</v>
      </c>
      <c r="K4123" s="9" t="s">
        <v>280</v>
      </c>
      <c r="L4123" s="69"/>
      <c r="M4123" s="67">
        <f t="shared" si="85"/>
        <v>0</v>
      </c>
    </row>
    <row r="4124" spans="1:13" ht="15">
      <c r="A4124" s="28" t="s">
        <v>933</v>
      </c>
      <c r="B4124" s="225" t="s">
        <v>1646</v>
      </c>
      <c r="C4124" s="3"/>
      <c r="D4124" s="3"/>
      <c r="E4124" s="9" t="s">
        <v>280</v>
      </c>
      <c r="F4124" s="9" t="s">
        <v>280</v>
      </c>
      <c r="G4124" s="9" t="s">
        <v>280</v>
      </c>
      <c r="H4124" s="9" t="s">
        <v>280</v>
      </c>
      <c r="I4124" s="9">
        <v>0</v>
      </c>
      <c r="J4124" s="9">
        <v>0</v>
      </c>
      <c r="K4124" s="9" t="s">
        <v>280</v>
      </c>
      <c r="L4124" s="69"/>
      <c r="M4124" s="67">
        <f t="shared" si="85"/>
        <v>0</v>
      </c>
    </row>
    <row r="4125" spans="1:13" ht="15">
      <c r="A4125" s="28" t="s">
        <v>934</v>
      </c>
      <c r="B4125" s="229" t="s">
        <v>1650</v>
      </c>
      <c r="C4125" s="3"/>
      <c r="D4125" s="3"/>
      <c r="E4125" s="9" t="s">
        <v>280</v>
      </c>
      <c r="F4125" s="9" t="s">
        <v>280</v>
      </c>
      <c r="G4125" s="9" t="s">
        <v>280</v>
      </c>
      <c r="H4125" s="9" t="s">
        <v>280</v>
      </c>
      <c r="I4125" s="9">
        <v>0</v>
      </c>
      <c r="J4125" s="9">
        <v>0</v>
      </c>
      <c r="K4125" s="9" t="s">
        <v>280</v>
      </c>
      <c r="L4125" s="69"/>
      <c r="M4125" s="67">
        <f t="shared" si="85"/>
        <v>0</v>
      </c>
    </row>
    <row r="4126" spans="1:13" ht="15">
      <c r="A4126" s="28" t="s">
        <v>935</v>
      </c>
      <c r="B4126" s="229" t="s">
        <v>1656</v>
      </c>
      <c r="C4126" s="3"/>
      <c r="D4126" s="3"/>
      <c r="E4126" s="9" t="s">
        <v>280</v>
      </c>
      <c r="F4126" s="9" t="s">
        <v>280</v>
      </c>
      <c r="G4126" s="9" t="s">
        <v>280</v>
      </c>
      <c r="H4126" s="9" t="s">
        <v>280</v>
      </c>
      <c r="I4126" s="9">
        <v>0</v>
      </c>
      <c r="J4126" s="9">
        <v>0</v>
      </c>
      <c r="K4126" s="9" t="s">
        <v>280</v>
      </c>
      <c r="L4126" s="69"/>
      <c r="M4126" s="67">
        <f t="shared" si="85"/>
        <v>0</v>
      </c>
    </row>
    <row r="4127" spans="1:13" ht="15">
      <c r="A4127" s="28" t="s">
        <v>936</v>
      </c>
      <c r="B4127" s="229" t="s">
        <v>1655</v>
      </c>
      <c r="C4127" s="3"/>
      <c r="D4127" s="3"/>
      <c r="E4127" s="9" t="s">
        <v>280</v>
      </c>
      <c r="F4127" s="9" t="s">
        <v>280</v>
      </c>
      <c r="G4127" s="9" t="s">
        <v>280</v>
      </c>
      <c r="H4127" s="9" t="s">
        <v>280</v>
      </c>
      <c r="I4127" s="9">
        <v>0</v>
      </c>
      <c r="J4127" s="9">
        <v>0</v>
      </c>
      <c r="K4127" s="9" t="s">
        <v>280</v>
      </c>
      <c r="L4127" s="69"/>
      <c r="M4127" s="67">
        <f t="shared" si="85"/>
        <v>0</v>
      </c>
    </row>
    <row r="4128" spans="1:13" ht="15">
      <c r="A4128" s="28" t="s">
        <v>937</v>
      </c>
      <c r="B4128" s="229" t="s">
        <v>1653</v>
      </c>
      <c r="C4128" s="3"/>
      <c r="D4128" s="3"/>
      <c r="E4128" s="9" t="s">
        <v>280</v>
      </c>
      <c r="F4128" s="9" t="s">
        <v>280</v>
      </c>
      <c r="G4128" s="9" t="s">
        <v>280</v>
      </c>
      <c r="H4128" s="9" t="s">
        <v>280</v>
      </c>
      <c r="I4128" s="9">
        <v>0</v>
      </c>
      <c r="J4128" s="9">
        <v>0</v>
      </c>
      <c r="K4128" s="9" t="s">
        <v>280</v>
      </c>
      <c r="L4128" s="69"/>
      <c r="M4128" s="67">
        <f t="shared" si="85"/>
        <v>0</v>
      </c>
    </row>
    <row r="4129" spans="1:13" ht="15">
      <c r="A4129" s="28" t="s">
        <v>938</v>
      </c>
      <c r="B4129" s="229" t="s">
        <v>1681</v>
      </c>
      <c r="C4129" s="3"/>
      <c r="D4129" s="3"/>
      <c r="E4129" s="9" t="s">
        <v>280</v>
      </c>
      <c r="F4129" s="9" t="s">
        <v>280</v>
      </c>
      <c r="G4129" s="9" t="s">
        <v>280</v>
      </c>
      <c r="H4129" s="9" t="s">
        <v>280</v>
      </c>
      <c r="I4129" s="9">
        <v>0</v>
      </c>
      <c r="J4129" s="9">
        <v>0</v>
      </c>
      <c r="K4129" s="9" t="s">
        <v>280</v>
      </c>
      <c r="L4129" s="69"/>
      <c r="M4129" s="67">
        <f t="shared" si="85"/>
        <v>0</v>
      </c>
    </row>
    <row r="4130" spans="1:13" ht="15">
      <c r="A4130" s="28" t="s">
        <v>2517</v>
      </c>
      <c r="B4130" s="229" t="s">
        <v>1663</v>
      </c>
      <c r="C4130" s="3"/>
      <c r="D4130" s="3"/>
      <c r="E4130" s="9" t="s">
        <v>280</v>
      </c>
      <c r="F4130" s="9" t="s">
        <v>280</v>
      </c>
      <c r="G4130" s="9" t="s">
        <v>280</v>
      </c>
      <c r="H4130" s="9" t="s">
        <v>280</v>
      </c>
      <c r="I4130" s="9">
        <v>0</v>
      </c>
      <c r="J4130" s="9">
        <v>0</v>
      </c>
      <c r="K4130" s="9" t="s">
        <v>280</v>
      </c>
      <c r="L4130" s="69"/>
      <c r="M4130" s="67">
        <f t="shared" si="85"/>
        <v>0</v>
      </c>
    </row>
    <row r="4131" spans="1:13" ht="15">
      <c r="A4131" s="28" t="s">
        <v>3346</v>
      </c>
      <c r="B4131" s="63" t="s">
        <v>3408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3347</v>
      </c>
      <c r="B4132" s="63" t="s">
        <v>3402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3348</v>
      </c>
      <c r="B4133" s="63" t="s">
        <v>3401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3349</v>
      </c>
      <c r="B4134" s="63" t="s">
        <v>3417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3350</v>
      </c>
      <c r="B4135" s="63" t="s">
        <v>3416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3351</v>
      </c>
      <c r="B4136" s="63" t="s">
        <v>3404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3352</v>
      </c>
      <c r="B4137" s="63" t="s">
        <v>3398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3353</v>
      </c>
      <c r="B4138" s="63" t="s">
        <v>3429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3354</v>
      </c>
      <c r="B4139" s="278" t="s">
        <v>3397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3355</v>
      </c>
      <c r="B4140" s="63" t="s">
        <v>3413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3356</v>
      </c>
      <c r="B4141" s="63" t="s">
        <v>3410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3357</v>
      </c>
      <c r="B4142" s="63" t="s">
        <v>3425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3358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3359</v>
      </c>
      <c r="B4144" s="63" t="s">
        <v>3426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3360</v>
      </c>
      <c r="B4145" s="63" t="s">
        <v>3405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3361</v>
      </c>
      <c r="B4146" s="63" t="s">
        <v>3399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3362</v>
      </c>
      <c r="B4147" s="63" t="s">
        <v>3406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3363</v>
      </c>
      <c r="B4148" s="63" t="s">
        <v>3403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3364</v>
      </c>
      <c r="B4149" s="63" t="s">
        <v>3414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3365</v>
      </c>
      <c r="B4150" s="63" t="s">
        <v>3409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3366</v>
      </c>
      <c r="B4151" s="278" t="s">
        <v>3396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3367</v>
      </c>
      <c r="B4152" s="63" t="s">
        <v>3411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3368</v>
      </c>
      <c r="B4153" s="63" t="s">
        <v>3430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3369</v>
      </c>
      <c r="B4154" s="63" t="s">
        <v>3400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4163</v>
      </c>
      <c r="B4155" s="63" t="s">
        <v>3407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4164</v>
      </c>
      <c r="B4156" s="63" t="s">
        <v>3428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4165</v>
      </c>
      <c r="B4157" s="63" t="s">
        <v>3412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348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86">SUM(E4164:K4164)</f>
        <v>23670.599999999849</v>
      </c>
      <c r="O4164" t="s">
        <v>3198</v>
      </c>
      <c r="R4164" s="3" t="s">
        <v>1824</v>
      </c>
      <c r="S4164" s="278"/>
      <c r="T4164" s="63"/>
      <c r="U4164" s="349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86"/>
        <v>22984.299999999734</v>
      </c>
      <c r="O4165" t="s">
        <v>1348</v>
      </c>
      <c r="R4165" s="3" t="s">
        <v>1349</v>
      </c>
      <c r="S4165" s="225"/>
      <c r="T4165" s="63"/>
      <c r="U4165" s="349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86"/>
        <v>21991.399999999947</v>
      </c>
      <c r="O4166" t="s">
        <v>813</v>
      </c>
      <c r="R4166" s="3" t="s">
        <v>1825</v>
      </c>
      <c r="S4166" s="63"/>
      <c r="T4166" s="63"/>
      <c r="U4166" s="350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86"/>
        <v>21037.050000000072</v>
      </c>
      <c r="O4167" t="s">
        <v>2480</v>
      </c>
      <c r="S4167" s="278"/>
      <c r="T4167" s="63"/>
      <c r="U4167" s="349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86"/>
        <v>20435.700000000114</v>
      </c>
      <c r="O4168" t="s">
        <v>327</v>
      </c>
      <c r="S4168" s="225"/>
      <c r="T4168" s="63"/>
      <c r="U4168" s="349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86"/>
        <v>20398.400000000154</v>
      </c>
      <c r="O4169" t="s">
        <v>334</v>
      </c>
      <c r="S4169" s="225"/>
      <c r="T4169" s="63"/>
      <c r="U4169" s="349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86"/>
        <v>18979.29999999993</v>
      </c>
      <c r="O4170" t="s">
        <v>308</v>
      </c>
      <c r="S4170" s="278"/>
      <c r="T4170" s="63"/>
      <c r="U4170" s="349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280</v>
      </c>
      <c r="F4171" s="9" t="s">
        <v>280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86"/>
        <v>18779.299999999919</v>
      </c>
      <c r="O4171" t="s">
        <v>813</v>
      </c>
      <c r="R4171" s="3" t="s">
        <v>1825</v>
      </c>
      <c r="S4171" s="278"/>
      <c r="T4171" s="63"/>
      <c r="U4171" s="349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86"/>
        <v>18679.299999999879</v>
      </c>
      <c r="O4172" t="s">
        <v>286</v>
      </c>
      <c r="S4172" s="278"/>
      <c r="T4172" s="63"/>
      <c r="U4172" s="349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86"/>
        <v>18501.100000000053</v>
      </c>
      <c r="O4173" t="s">
        <v>290</v>
      </c>
      <c r="S4173" s="225"/>
      <c r="T4173" s="63"/>
      <c r="U4173" s="350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280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86"/>
        <v>18425.449999999975</v>
      </c>
      <c r="O4174" t="s">
        <v>286</v>
      </c>
      <c r="S4174" s="63"/>
      <c r="T4174" s="63"/>
      <c r="U4174" s="349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86"/>
        <v>18296.199999999724</v>
      </c>
      <c r="O4175" t="s">
        <v>294</v>
      </c>
      <c r="S4175" s="278"/>
      <c r="T4175" s="63"/>
      <c r="U4175" s="349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86"/>
        <v>17534.100000000195</v>
      </c>
      <c r="O4176" t="s">
        <v>309</v>
      </c>
      <c r="S4176" s="63"/>
      <c r="T4176" s="63"/>
      <c r="U4176" s="349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86"/>
        <v>17333.299999999555</v>
      </c>
      <c r="O4177" t="s">
        <v>302</v>
      </c>
      <c r="S4177" s="278"/>
      <c r="T4177" s="63"/>
      <c r="U4177" s="350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280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86"/>
        <v>17277.099999999849</v>
      </c>
      <c r="O4178" t="s">
        <v>1864</v>
      </c>
      <c r="S4178" s="63"/>
      <c r="T4178" s="63"/>
      <c r="U4178" s="349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280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86"/>
        <v>17183.849999999984</v>
      </c>
      <c r="O4179" t="s">
        <v>286</v>
      </c>
      <c r="S4179" s="278"/>
      <c r="T4179" s="63"/>
      <c r="U4179" s="350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280</v>
      </c>
      <c r="F4180" s="9" t="s">
        <v>280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86"/>
        <v>16543.899999999827</v>
      </c>
      <c r="O4180" t="s">
        <v>1319</v>
      </c>
      <c r="R4180" s="216" t="s">
        <v>1825</v>
      </c>
      <c r="S4180" s="63"/>
      <c r="T4180" s="63"/>
      <c r="U4180" s="349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86"/>
        <v>16176.500000000075</v>
      </c>
      <c r="O4181" t="s">
        <v>371</v>
      </c>
      <c r="R4181" s="3" t="s">
        <v>1825</v>
      </c>
      <c r="S4181" s="278"/>
      <c r="T4181" s="63"/>
      <c r="U4181" s="349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280</v>
      </c>
      <c r="F4182" s="9" t="s">
        <v>280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86"/>
        <v>15363.599999999882</v>
      </c>
      <c r="O4182" t="s">
        <v>289</v>
      </c>
      <c r="S4182" s="278"/>
      <c r="T4182" s="63"/>
      <c r="U4182" s="349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280</v>
      </c>
      <c r="L4183" s="69"/>
      <c r="M4183" s="67">
        <f t="shared" si="86"/>
        <v>14657.150000000014</v>
      </c>
      <c r="O4183" t="s">
        <v>330</v>
      </c>
      <c r="S4183" s="278"/>
      <c r="T4183" s="63"/>
      <c r="U4183" s="350"/>
      <c r="V4183" s="63"/>
      <c r="W4183" s="63"/>
    </row>
    <row r="4184" spans="1:23" ht="15">
      <c r="A4184" s="28" t="s">
        <v>38</v>
      </c>
      <c r="B4184" s="63" t="s">
        <v>801</v>
      </c>
      <c r="E4184" s="9" t="s">
        <v>280</v>
      </c>
      <c r="F4184" s="9" t="s">
        <v>280</v>
      </c>
      <c r="G4184" s="9" t="s">
        <v>280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86"/>
        <v>14470.199999999957</v>
      </c>
      <c r="O4184" t="s">
        <v>1319</v>
      </c>
      <c r="R4184" s="216" t="s">
        <v>1825</v>
      </c>
      <c r="S4184" s="225"/>
      <c r="T4184" s="63"/>
      <c r="U4184" s="349"/>
      <c r="V4184" s="63"/>
      <c r="W4184" s="63"/>
    </row>
    <row r="4185" spans="1:23" ht="15">
      <c r="A4185" s="28" t="s">
        <v>145</v>
      </c>
      <c r="B4185" s="63" t="s">
        <v>780</v>
      </c>
      <c r="E4185" s="9" t="s">
        <v>280</v>
      </c>
      <c r="F4185" s="9" t="s">
        <v>280</v>
      </c>
      <c r="G4185" s="9" t="s">
        <v>280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86"/>
        <v>13837.29999999991</v>
      </c>
      <c r="O4185" t="s">
        <v>299</v>
      </c>
      <c r="S4185" s="63"/>
      <c r="T4185" s="63"/>
      <c r="U4185" s="350"/>
      <c r="V4185" s="63"/>
      <c r="W4185" s="63"/>
    </row>
    <row r="4186" spans="1:23" ht="15">
      <c r="A4186" s="28" t="s">
        <v>146</v>
      </c>
      <c r="B4186" s="63" t="s">
        <v>749</v>
      </c>
      <c r="E4186" s="9" t="s">
        <v>280</v>
      </c>
      <c r="F4186" s="9" t="s">
        <v>280</v>
      </c>
      <c r="G4186" s="9" t="s">
        <v>280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86"/>
        <v>13712.100000000191</v>
      </c>
      <c r="O4186" t="s">
        <v>336</v>
      </c>
      <c r="S4186" s="278"/>
      <c r="T4186" s="63"/>
      <c r="U4186" s="349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280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86"/>
        <v>13334.400000000045</v>
      </c>
      <c r="O4187" t="s">
        <v>286</v>
      </c>
      <c r="S4187" s="63"/>
      <c r="T4187" s="63"/>
      <c r="U4187" s="349"/>
      <c r="V4187" s="63"/>
      <c r="W4187" s="63"/>
    </row>
    <row r="4188" spans="1:23" ht="15">
      <c r="A4188" s="28" t="s">
        <v>151</v>
      </c>
      <c r="B4188" s="63" t="s">
        <v>754</v>
      </c>
      <c r="E4188" s="9" t="s">
        <v>280</v>
      </c>
      <c r="F4188" s="9" t="s">
        <v>280</v>
      </c>
      <c r="G4188" s="9" t="s">
        <v>280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86"/>
        <v>13168.150000000156</v>
      </c>
      <c r="O4188" t="s">
        <v>289</v>
      </c>
      <c r="S4188" s="278"/>
      <c r="T4188" s="63"/>
      <c r="U4188" s="349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86"/>
        <v>13106.500000000069</v>
      </c>
      <c r="S4189" s="63"/>
      <c r="T4189" s="63"/>
      <c r="U4189" s="349"/>
      <c r="V4189" s="63"/>
      <c r="W4189" s="63"/>
    </row>
    <row r="4190" spans="1:23" ht="15">
      <c r="A4190" s="28" t="s">
        <v>159</v>
      </c>
      <c r="B4190" s="63" t="s">
        <v>750</v>
      </c>
      <c r="E4190" s="9" t="s">
        <v>280</v>
      </c>
      <c r="F4190" s="9" t="s">
        <v>280</v>
      </c>
      <c r="G4190" s="9" t="s">
        <v>280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86"/>
        <v>12500.299999999914</v>
      </c>
      <c r="O4190" t="s">
        <v>300</v>
      </c>
      <c r="S4190" s="278"/>
      <c r="T4190" s="63"/>
      <c r="U4190" s="349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280</v>
      </c>
      <c r="L4191" s="69"/>
      <c r="M4191" s="67">
        <f t="shared" si="86"/>
        <v>12232.54999999991</v>
      </c>
      <c r="S4191" s="278"/>
      <c r="T4191" s="63"/>
      <c r="U4191" s="349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280</v>
      </c>
      <c r="F4192" s="9" t="s">
        <v>280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86"/>
        <v>12221.000000000047</v>
      </c>
      <c r="O4192" t="s">
        <v>290</v>
      </c>
      <c r="S4192" s="278"/>
      <c r="T4192" s="63"/>
      <c r="U4192" s="349"/>
      <c r="V4192" s="63"/>
      <c r="W4192" s="63"/>
    </row>
    <row r="4193" spans="1:23" ht="15">
      <c r="A4193" s="28" t="s">
        <v>163</v>
      </c>
      <c r="B4193" s="63" t="s">
        <v>739</v>
      </c>
      <c r="E4193" s="9" t="s">
        <v>280</v>
      </c>
      <c r="F4193" s="9" t="s">
        <v>280</v>
      </c>
      <c r="G4193" s="9" t="s">
        <v>280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86"/>
        <v>11913.19999999987</v>
      </c>
      <c r="S4193" s="63"/>
      <c r="T4193" s="63"/>
      <c r="U4193" s="349"/>
      <c r="V4193" s="63"/>
      <c r="W4193" s="63"/>
    </row>
    <row r="4194" spans="1:23" ht="15">
      <c r="A4194" s="28" t="s">
        <v>276</v>
      </c>
      <c r="B4194" s="63" t="s">
        <v>765</v>
      </c>
      <c r="E4194" s="9" t="s">
        <v>280</v>
      </c>
      <c r="F4194" s="9" t="s">
        <v>280</v>
      </c>
      <c r="G4194" s="9" t="s">
        <v>280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86"/>
        <v>11751.950000000017</v>
      </c>
      <c r="S4194" s="63"/>
      <c r="T4194" s="63"/>
      <c r="U4194" s="349"/>
      <c r="V4194" s="63"/>
      <c r="W4194" s="63"/>
    </row>
    <row r="4195" spans="1:23" ht="15">
      <c r="A4195" s="28" t="s">
        <v>277</v>
      </c>
      <c r="B4195" s="63" t="s">
        <v>763</v>
      </c>
      <c r="E4195" s="9" t="s">
        <v>280</v>
      </c>
      <c r="F4195" s="9" t="s">
        <v>280</v>
      </c>
      <c r="G4195" s="9" t="s">
        <v>280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86"/>
        <v>11391.199999999886</v>
      </c>
      <c r="S4195" s="225"/>
      <c r="T4195" s="63"/>
      <c r="U4195" s="349"/>
      <c r="V4195" s="63"/>
      <c r="W4195" s="63"/>
    </row>
    <row r="4196" spans="1:23" ht="15">
      <c r="A4196" s="28" t="s">
        <v>278</v>
      </c>
      <c r="B4196" s="63" t="s">
        <v>779</v>
      </c>
      <c r="E4196" s="9" t="s">
        <v>280</v>
      </c>
      <c r="F4196" s="9" t="s">
        <v>280</v>
      </c>
      <c r="G4196" s="9" t="s">
        <v>280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87">SUM(E4196:K4196)</f>
        <v>11318.699999999699</v>
      </c>
      <c r="O4196" t="s">
        <v>299</v>
      </c>
      <c r="S4196" s="63"/>
      <c r="T4196" s="63"/>
      <c r="U4196" s="349"/>
      <c r="V4196" s="63"/>
      <c r="W4196" s="63"/>
    </row>
    <row r="4197" spans="1:23" ht="15">
      <c r="A4197" s="28" t="s">
        <v>279</v>
      </c>
      <c r="B4197" s="63" t="s">
        <v>784</v>
      </c>
      <c r="E4197" s="9" t="s">
        <v>280</v>
      </c>
      <c r="F4197" s="9" t="s">
        <v>280</v>
      </c>
      <c r="G4197" s="9" t="s">
        <v>280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87"/>
        <v>11160.899999999892</v>
      </c>
      <c r="S4197" s="278"/>
      <c r="T4197" s="63"/>
      <c r="U4197" s="349"/>
      <c r="V4197" s="63"/>
      <c r="W4197" s="63"/>
    </row>
    <row r="4198" spans="1:23" ht="15">
      <c r="A4198" s="28" t="s">
        <v>736</v>
      </c>
      <c r="B4198" s="28" t="s">
        <v>734</v>
      </c>
      <c r="E4198" s="9" t="s">
        <v>280</v>
      </c>
      <c r="F4198" s="9" t="s">
        <v>280</v>
      </c>
      <c r="G4198" s="9" t="s">
        <v>280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87"/>
        <v>11158.400000000083</v>
      </c>
      <c r="O4198" t="s">
        <v>285</v>
      </c>
      <c r="S4198" s="63"/>
      <c r="T4198" s="63"/>
      <c r="U4198" s="349"/>
      <c r="V4198" s="63"/>
      <c r="W4198" s="63"/>
    </row>
    <row r="4199" spans="1:23" ht="15">
      <c r="A4199" s="28" t="s">
        <v>737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280</v>
      </c>
      <c r="K4199" s="9" t="s">
        <v>280</v>
      </c>
      <c r="L4199" s="69"/>
      <c r="M4199" s="67">
        <f t="shared" si="87"/>
        <v>11115.250000000002</v>
      </c>
      <c r="O4199" t="s">
        <v>311</v>
      </c>
      <c r="S4199" s="28"/>
      <c r="T4199" s="63"/>
      <c r="U4199" s="350"/>
      <c r="V4199" s="63"/>
      <c r="W4199" s="63"/>
    </row>
    <row r="4200" spans="1:23" ht="15">
      <c r="A4200" s="28" t="s">
        <v>738</v>
      </c>
      <c r="B4200" s="28" t="s">
        <v>735</v>
      </c>
      <c r="E4200" s="9" t="s">
        <v>280</v>
      </c>
      <c r="F4200" s="9" t="s">
        <v>280</v>
      </c>
      <c r="G4200" s="9" t="s">
        <v>280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87"/>
        <v>10959.450000000013</v>
      </c>
      <c r="O4200" t="s">
        <v>289</v>
      </c>
      <c r="S4200" s="63"/>
      <c r="T4200" s="63"/>
      <c r="U4200" s="349"/>
      <c r="V4200" s="63"/>
      <c r="W4200" s="63"/>
    </row>
    <row r="4201" spans="1:23" ht="15">
      <c r="A4201" s="28" t="s">
        <v>740</v>
      </c>
      <c r="B4201" s="229" t="s">
        <v>1652</v>
      </c>
      <c r="C4201" s="3"/>
      <c r="D4201" s="3"/>
      <c r="E4201" s="9" t="s">
        <v>280</v>
      </c>
      <c r="F4201" s="9" t="s">
        <v>280</v>
      </c>
      <c r="G4201" s="9" t="s">
        <v>280</v>
      </c>
      <c r="H4201" s="9" t="s">
        <v>280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87"/>
        <v>10802.099999999977</v>
      </c>
      <c r="O4201" t="s">
        <v>283</v>
      </c>
      <c r="R4201" s="216" t="s">
        <v>1825</v>
      </c>
      <c r="S4201" s="278"/>
      <c r="T4201" s="63"/>
      <c r="U4201" s="350"/>
      <c r="V4201" s="63"/>
      <c r="W4201" s="63"/>
    </row>
    <row r="4202" spans="1:23" ht="15">
      <c r="A4202" s="28" t="s">
        <v>746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280</v>
      </c>
      <c r="K4202" s="9" t="s">
        <v>280</v>
      </c>
      <c r="L4202" s="69"/>
      <c r="M4202" s="67">
        <f t="shared" si="87"/>
        <v>10315.799999999979</v>
      </c>
      <c r="O4202" t="s">
        <v>294</v>
      </c>
      <c r="S4202" s="278"/>
      <c r="T4202" s="63"/>
      <c r="U4202" s="350"/>
      <c r="V4202" s="63"/>
      <c r="W4202" s="63"/>
    </row>
    <row r="4203" spans="1:23" ht="15">
      <c r="A4203" s="28" t="s">
        <v>748</v>
      </c>
      <c r="B4203" s="63" t="s">
        <v>747</v>
      </c>
      <c r="E4203" s="9" t="s">
        <v>280</v>
      </c>
      <c r="F4203" s="9" t="s">
        <v>280</v>
      </c>
      <c r="G4203" s="9" t="s">
        <v>280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87"/>
        <v>10242.900000000198</v>
      </c>
      <c r="O4203" t="s">
        <v>294</v>
      </c>
      <c r="S4203" s="225"/>
      <c r="T4203" s="63"/>
      <c r="U4203" s="350"/>
      <c r="V4203" s="63"/>
      <c r="W4203" s="63"/>
    </row>
    <row r="4204" spans="1:23" ht="15">
      <c r="A4204" s="28" t="s">
        <v>751</v>
      </c>
      <c r="B4204" s="63" t="s">
        <v>156</v>
      </c>
      <c r="E4204" s="9" t="s">
        <v>280</v>
      </c>
      <c r="F4204" s="9" t="s">
        <v>280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87"/>
        <v>9737.6500000001506</v>
      </c>
      <c r="S4204" s="63"/>
      <c r="T4204" s="63"/>
      <c r="U4204" s="350"/>
      <c r="V4204" s="63"/>
      <c r="W4204" s="63"/>
    </row>
    <row r="4205" spans="1:23" ht="15">
      <c r="A4205" s="28" t="s">
        <v>752</v>
      </c>
      <c r="B4205" s="63" t="s">
        <v>791</v>
      </c>
      <c r="E4205" s="9" t="s">
        <v>280</v>
      </c>
      <c r="F4205" s="9" t="s">
        <v>280</v>
      </c>
      <c r="G4205" s="9" t="s">
        <v>280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87"/>
        <v>9610.4999999997945</v>
      </c>
      <c r="S4205" s="63"/>
      <c r="T4205" s="63"/>
      <c r="U4205" s="349"/>
      <c r="V4205" s="63"/>
      <c r="W4205" s="63"/>
    </row>
    <row r="4206" spans="1:23" ht="15">
      <c r="A4206" s="28" t="s">
        <v>755</v>
      </c>
      <c r="B4206" s="229" t="s">
        <v>1657</v>
      </c>
      <c r="C4206" s="3"/>
      <c r="D4206" s="3"/>
      <c r="E4206" s="9" t="s">
        <v>280</v>
      </c>
      <c r="F4206" s="9" t="s">
        <v>280</v>
      </c>
      <c r="G4206" s="9" t="s">
        <v>280</v>
      </c>
      <c r="H4206" s="9" t="s">
        <v>280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87"/>
        <v>9558.1500000000924</v>
      </c>
      <c r="O4206" t="s">
        <v>289</v>
      </c>
      <c r="S4206" s="278"/>
      <c r="T4206" s="63"/>
      <c r="U4206" s="349"/>
      <c r="V4206" s="63"/>
      <c r="W4206" s="63"/>
    </row>
    <row r="4207" spans="1:23" ht="15">
      <c r="A4207" s="28" t="s">
        <v>757</v>
      </c>
      <c r="B4207" s="63" t="s">
        <v>764</v>
      </c>
      <c r="E4207" s="9" t="s">
        <v>280</v>
      </c>
      <c r="F4207" s="9" t="s">
        <v>280</v>
      </c>
      <c r="G4207" s="9" t="s">
        <v>280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87"/>
        <v>9505.2499999999163</v>
      </c>
      <c r="S4207" s="278"/>
      <c r="T4207" s="63"/>
      <c r="U4207" s="350"/>
      <c r="V4207" s="63"/>
      <c r="W4207" s="63"/>
    </row>
    <row r="4208" spans="1:23" ht="15">
      <c r="A4208" s="28" t="s">
        <v>762</v>
      </c>
      <c r="B4208" s="229" t="s">
        <v>1660</v>
      </c>
      <c r="C4208" s="3"/>
      <c r="D4208" s="3"/>
      <c r="E4208" s="9" t="s">
        <v>280</v>
      </c>
      <c r="F4208" s="9" t="s">
        <v>280</v>
      </c>
      <c r="G4208" s="9" t="s">
        <v>280</v>
      </c>
      <c r="H4208" s="9" t="s">
        <v>280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87"/>
        <v>9461.5999999999658</v>
      </c>
      <c r="S4208" s="225"/>
      <c r="T4208" s="63"/>
      <c r="U4208" s="349"/>
      <c r="V4208" s="63"/>
      <c r="W4208" s="63"/>
    </row>
    <row r="4209" spans="1:23" ht="15">
      <c r="A4209" s="28" t="s">
        <v>766</v>
      </c>
      <c r="B4209" s="63" t="s">
        <v>756</v>
      </c>
      <c r="E4209" s="9" t="s">
        <v>280</v>
      </c>
      <c r="F4209" s="9" t="s">
        <v>280</v>
      </c>
      <c r="G4209" s="9" t="s">
        <v>280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87"/>
        <v>9421.9500000000517</v>
      </c>
      <c r="S4209" s="225"/>
      <c r="T4209" s="63"/>
      <c r="U4209" s="349"/>
      <c r="V4209" s="63"/>
      <c r="W4209" s="63"/>
    </row>
    <row r="4210" spans="1:23" ht="15">
      <c r="A4210" s="28" t="s">
        <v>767</v>
      </c>
      <c r="B4210" s="63" t="s">
        <v>758</v>
      </c>
      <c r="E4210" s="9" t="s">
        <v>280</v>
      </c>
      <c r="F4210" s="9" t="s">
        <v>280</v>
      </c>
      <c r="G4210" s="9" t="s">
        <v>280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87"/>
        <v>9188.3000000002448</v>
      </c>
      <c r="S4210" s="225"/>
      <c r="T4210" s="63"/>
      <c r="U4210" s="349"/>
      <c r="V4210" s="63"/>
      <c r="W4210" s="63"/>
    </row>
    <row r="4211" spans="1:23" ht="15">
      <c r="A4211" s="28" t="s">
        <v>768</v>
      </c>
      <c r="B4211" s="225" t="s">
        <v>1667</v>
      </c>
      <c r="C4211" s="3"/>
      <c r="D4211" s="3"/>
      <c r="E4211" s="9" t="s">
        <v>280</v>
      </c>
      <c r="F4211" s="9" t="s">
        <v>280</v>
      </c>
      <c r="G4211" s="9" t="s">
        <v>280</v>
      </c>
      <c r="H4211" s="9" t="s">
        <v>280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87"/>
        <v>9133.9499999998152</v>
      </c>
      <c r="O4211" t="s">
        <v>299</v>
      </c>
      <c r="S4211" s="278"/>
      <c r="T4211" s="63"/>
      <c r="U4211" s="350"/>
      <c r="V4211" s="63"/>
      <c r="W4211" s="63"/>
    </row>
    <row r="4212" spans="1:23" ht="15">
      <c r="A4212" s="28" t="s">
        <v>774</v>
      </c>
      <c r="B4212" s="229" t="s">
        <v>1665</v>
      </c>
      <c r="C4212" s="3"/>
      <c r="D4212" s="3"/>
      <c r="E4212" s="9" t="s">
        <v>280</v>
      </c>
      <c r="F4212" s="9" t="s">
        <v>280</v>
      </c>
      <c r="G4212" s="9" t="s">
        <v>280</v>
      </c>
      <c r="H4212" s="9" t="s">
        <v>280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87"/>
        <v>9127.6999999998388</v>
      </c>
      <c r="S4212" s="63"/>
      <c r="T4212" s="63"/>
      <c r="U4212" s="349"/>
      <c r="V4212" s="63"/>
      <c r="W4212" s="63"/>
    </row>
    <row r="4213" spans="1:23" ht="15">
      <c r="A4213" s="28" t="s">
        <v>782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280</v>
      </c>
      <c r="I4213" s="9" t="s">
        <v>280</v>
      </c>
      <c r="J4213" s="9">
        <v>1946.9999999999272</v>
      </c>
      <c r="K4213" s="9" t="s">
        <v>280</v>
      </c>
      <c r="L4213" s="69"/>
      <c r="M4213" s="67">
        <f t="shared" si="87"/>
        <v>9038.4999999999272</v>
      </c>
      <c r="O4213" t="s">
        <v>294</v>
      </c>
      <c r="S4213" s="278"/>
      <c r="T4213" s="63"/>
      <c r="U4213" s="349"/>
      <c r="V4213" s="63"/>
      <c r="W4213" s="63"/>
    </row>
    <row r="4214" spans="1:23" ht="15">
      <c r="A4214" s="28" t="s">
        <v>786</v>
      </c>
      <c r="B4214" s="229" t="s">
        <v>1666</v>
      </c>
      <c r="C4214" s="3"/>
      <c r="D4214" s="3"/>
      <c r="E4214" s="9" t="s">
        <v>280</v>
      </c>
      <c r="F4214" s="9" t="s">
        <v>280</v>
      </c>
      <c r="G4214" s="9" t="s">
        <v>280</v>
      </c>
      <c r="H4214" s="9" t="s">
        <v>280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87"/>
        <v>8911.4500000000899</v>
      </c>
      <c r="O4214" t="s">
        <v>302</v>
      </c>
      <c r="S4214" s="63"/>
      <c r="T4214" s="63"/>
      <c r="U4214" s="350"/>
      <c r="V4214" s="63"/>
      <c r="W4214" s="63"/>
    </row>
    <row r="4215" spans="1:23" ht="15">
      <c r="A4215" s="28" t="s">
        <v>787</v>
      </c>
      <c r="B4215" s="28" t="s">
        <v>729</v>
      </c>
      <c r="E4215" s="9" t="s">
        <v>280</v>
      </c>
      <c r="F4215" s="9" t="s">
        <v>280</v>
      </c>
      <c r="G4215" s="9" t="s">
        <v>280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87"/>
        <v>8861.9999999999927</v>
      </c>
      <c r="S4215" s="63"/>
      <c r="T4215" s="63"/>
      <c r="U4215" s="349"/>
      <c r="V4215" s="63"/>
      <c r="W4215" s="63"/>
    </row>
    <row r="4216" spans="1:23" ht="15">
      <c r="A4216" s="28" t="s">
        <v>788</v>
      </c>
      <c r="B4216" s="63" t="s">
        <v>797</v>
      </c>
      <c r="E4216" s="9" t="s">
        <v>280</v>
      </c>
      <c r="F4216" s="9" t="s">
        <v>280</v>
      </c>
      <c r="G4216" s="9" t="s">
        <v>280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87"/>
        <v>8728.449999999837</v>
      </c>
      <c r="S4216" s="63"/>
      <c r="T4216" s="63"/>
      <c r="U4216" s="349"/>
      <c r="V4216" s="63"/>
      <c r="W4216" s="63"/>
    </row>
    <row r="4217" spans="1:23" ht="15">
      <c r="A4217" s="28" t="s">
        <v>794</v>
      </c>
      <c r="B4217" s="229" t="s">
        <v>1658</v>
      </c>
      <c r="C4217" s="3"/>
      <c r="D4217" s="3"/>
      <c r="E4217" s="9" t="s">
        <v>280</v>
      </c>
      <c r="F4217" s="9" t="s">
        <v>280</v>
      </c>
      <c r="G4217" s="9" t="s">
        <v>280</v>
      </c>
      <c r="H4217" s="9" t="s">
        <v>280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87"/>
        <v>8572.9999999999782</v>
      </c>
      <c r="S4217" s="28"/>
      <c r="T4217" s="63"/>
      <c r="U4217" s="349"/>
      <c r="V4217" s="63"/>
      <c r="W4217" s="63"/>
    </row>
    <row r="4218" spans="1:23" ht="15">
      <c r="A4218" s="28" t="s">
        <v>795</v>
      </c>
      <c r="B4218" s="63" t="s">
        <v>158</v>
      </c>
      <c r="E4218" s="9" t="s">
        <v>280</v>
      </c>
      <c r="F4218" s="9" t="s">
        <v>280</v>
      </c>
      <c r="G4218" s="217">
        <v>3310.2</v>
      </c>
      <c r="H4218" s="217">
        <v>3639.2999999999993</v>
      </c>
      <c r="I4218" s="9">
        <v>1517.6999999999807</v>
      </c>
      <c r="J4218" s="9" t="s">
        <v>280</v>
      </c>
      <c r="K4218" s="9" t="s">
        <v>280</v>
      </c>
      <c r="L4218" s="69"/>
      <c r="M4218" s="67">
        <f t="shared" si="87"/>
        <v>8467.1999999999789</v>
      </c>
      <c r="O4218" t="s">
        <v>305</v>
      </c>
      <c r="S4218" s="63"/>
      <c r="T4218" s="63"/>
      <c r="U4218" s="349"/>
      <c r="V4218" s="63"/>
      <c r="W4218" s="63"/>
    </row>
    <row r="4219" spans="1:23" ht="15">
      <c r="A4219" s="28" t="s">
        <v>796</v>
      </c>
      <c r="B4219" s="63" t="s">
        <v>783</v>
      </c>
      <c r="E4219" s="9" t="s">
        <v>280</v>
      </c>
      <c r="F4219" s="9" t="s">
        <v>280</v>
      </c>
      <c r="G4219" s="9" t="s">
        <v>280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87"/>
        <v>8311.4000000003107</v>
      </c>
      <c r="S4219" s="225"/>
      <c r="T4219" s="63"/>
      <c r="U4219" s="349"/>
      <c r="V4219" s="63"/>
      <c r="W4219" s="63"/>
    </row>
    <row r="4220" spans="1:23" ht="15">
      <c r="A4220" s="28" t="s">
        <v>798</v>
      </c>
      <c r="B4220" s="229" t="s">
        <v>1664</v>
      </c>
      <c r="C4220" s="3"/>
      <c r="D4220" s="3"/>
      <c r="E4220" s="9" t="s">
        <v>280</v>
      </c>
      <c r="F4220" s="9" t="s">
        <v>280</v>
      </c>
      <c r="G4220" s="9" t="s">
        <v>280</v>
      </c>
      <c r="H4220" s="9" t="s">
        <v>280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87"/>
        <v>7910.4999999999663</v>
      </c>
      <c r="S4220" s="63"/>
      <c r="T4220" s="63"/>
      <c r="U4220" s="349"/>
      <c r="V4220" s="63"/>
      <c r="W4220" s="63"/>
    </row>
    <row r="4221" spans="1:23" ht="15">
      <c r="A4221" s="28" t="s">
        <v>799</v>
      </c>
      <c r="B4221" s="63" t="s">
        <v>772</v>
      </c>
      <c r="E4221" s="9" t="s">
        <v>280</v>
      </c>
      <c r="F4221" s="9" t="s">
        <v>280</v>
      </c>
      <c r="G4221" s="9" t="s">
        <v>280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87"/>
        <v>7881.8000000001148</v>
      </c>
      <c r="S4221" s="278"/>
      <c r="T4221" s="63"/>
      <c r="U4221" s="350"/>
      <c r="V4221" s="63"/>
      <c r="W4221" s="63"/>
    </row>
    <row r="4222" spans="1:23" ht="15">
      <c r="A4222" s="28" t="s">
        <v>800</v>
      </c>
      <c r="B4222" s="278" t="s">
        <v>2025</v>
      </c>
      <c r="C4222" s="3"/>
      <c r="D4222" s="3"/>
      <c r="E4222" s="9" t="s">
        <v>280</v>
      </c>
      <c r="F4222" s="9" t="s">
        <v>280</v>
      </c>
      <c r="G4222" s="9" t="s">
        <v>280</v>
      </c>
      <c r="H4222" s="9" t="s">
        <v>280</v>
      </c>
      <c r="I4222" s="9" t="s">
        <v>280</v>
      </c>
      <c r="J4222" s="217">
        <v>3271.0000000000327</v>
      </c>
      <c r="K4222" s="9">
        <v>4374.7</v>
      </c>
      <c r="L4222" s="69"/>
      <c r="M4222" s="67">
        <f t="shared" si="87"/>
        <v>7645.7000000000326</v>
      </c>
      <c r="O4222" t="s">
        <v>299</v>
      </c>
      <c r="S4222" s="63"/>
      <c r="T4222" s="63"/>
      <c r="U4222" s="349"/>
      <c r="V4222" s="63"/>
      <c r="W4222" s="63"/>
    </row>
    <row r="4223" spans="1:23" ht="15">
      <c r="A4223" s="28" t="s">
        <v>803</v>
      </c>
      <c r="B4223" s="278" t="s">
        <v>2033</v>
      </c>
      <c r="C4223" s="3"/>
      <c r="D4223" s="3"/>
      <c r="E4223" s="9" t="s">
        <v>280</v>
      </c>
      <c r="F4223" s="9" t="s">
        <v>280</v>
      </c>
      <c r="G4223" s="9" t="s">
        <v>280</v>
      </c>
      <c r="H4223" s="9" t="s">
        <v>280</v>
      </c>
      <c r="I4223" s="9" t="s">
        <v>280</v>
      </c>
      <c r="J4223" s="217">
        <v>3249.4999999999309</v>
      </c>
      <c r="K4223" s="9">
        <v>4087.5</v>
      </c>
      <c r="L4223" s="69"/>
      <c r="M4223" s="67">
        <f t="shared" si="87"/>
        <v>7336.9999999999309</v>
      </c>
      <c r="O4223" t="s">
        <v>290</v>
      </c>
      <c r="S4223" s="63"/>
      <c r="T4223" s="63"/>
      <c r="U4223" s="350"/>
      <c r="V4223" s="63"/>
      <c r="W4223" s="63"/>
    </row>
    <row r="4224" spans="1:23" ht="15">
      <c r="A4224" s="28" t="s">
        <v>899</v>
      </c>
      <c r="B4224" s="229" t="s">
        <v>1659</v>
      </c>
      <c r="C4224" s="3"/>
      <c r="D4224" s="3"/>
      <c r="E4224" s="9" t="s">
        <v>280</v>
      </c>
      <c r="F4224" s="9" t="s">
        <v>280</v>
      </c>
      <c r="G4224" s="9" t="s">
        <v>280</v>
      </c>
      <c r="H4224" s="9" t="s">
        <v>280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87"/>
        <v>7206.6999999999161</v>
      </c>
      <c r="S4224" s="278"/>
      <c r="T4224" s="63"/>
      <c r="U4224" s="350"/>
      <c r="V4224" s="63"/>
      <c r="W4224" s="63"/>
    </row>
    <row r="4225" spans="1:23" ht="15">
      <c r="A4225" s="28" t="s">
        <v>900</v>
      </c>
      <c r="B4225" s="278" t="s">
        <v>2023</v>
      </c>
      <c r="C4225" s="3"/>
      <c r="D4225" s="3"/>
      <c r="E4225" s="9" t="s">
        <v>280</v>
      </c>
      <c r="F4225" s="9" t="s">
        <v>280</v>
      </c>
      <c r="G4225" s="9" t="s">
        <v>280</v>
      </c>
      <c r="H4225" s="9" t="s">
        <v>280</v>
      </c>
      <c r="I4225" s="9" t="s">
        <v>280</v>
      </c>
      <c r="J4225" s="9">
        <v>3209.3000000000102</v>
      </c>
      <c r="K4225" s="9">
        <v>3896.5</v>
      </c>
      <c r="L4225" s="69"/>
      <c r="M4225" s="67">
        <f t="shared" si="87"/>
        <v>7105.8000000000102</v>
      </c>
      <c r="S4225" s="278"/>
      <c r="T4225" s="63"/>
      <c r="U4225" s="349"/>
      <c r="V4225" s="63"/>
      <c r="W4225" s="63"/>
    </row>
    <row r="4226" spans="1:23" ht="15">
      <c r="A4226" s="28" t="s">
        <v>901</v>
      </c>
      <c r="B4226" s="229" t="s">
        <v>1661</v>
      </c>
      <c r="C4226" s="3"/>
      <c r="D4226" s="3"/>
      <c r="E4226" s="9" t="s">
        <v>280</v>
      </c>
      <c r="F4226" s="9" t="s">
        <v>280</v>
      </c>
      <c r="G4226" s="9" t="s">
        <v>280</v>
      </c>
      <c r="H4226" s="9" t="s">
        <v>280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87"/>
        <v>6937.2000000000153</v>
      </c>
      <c r="S4226" s="63"/>
      <c r="T4226" s="63"/>
      <c r="U4226" s="350"/>
      <c r="V4226" s="63"/>
      <c r="W4226" s="63"/>
    </row>
    <row r="4227" spans="1:23" ht="15">
      <c r="A4227" s="28" t="s">
        <v>902</v>
      </c>
      <c r="B4227" s="278" t="s">
        <v>2021</v>
      </c>
      <c r="C4227" s="3"/>
      <c r="D4227" s="3"/>
      <c r="E4227" s="9" t="s">
        <v>280</v>
      </c>
      <c r="F4227" s="9" t="s">
        <v>280</v>
      </c>
      <c r="G4227" s="9" t="s">
        <v>280</v>
      </c>
      <c r="H4227" s="9" t="s">
        <v>280</v>
      </c>
      <c r="I4227" s="9" t="s">
        <v>280</v>
      </c>
      <c r="J4227" s="9">
        <v>2946.6000000000422</v>
      </c>
      <c r="K4227" s="9">
        <v>3863.6000000000004</v>
      </c>
      <c r="L4227" s="69"/>
      <c r="M4227" s="67">
        <f t="shared" si="87"/>
        <v>6810.2000000000426</v>
      </c>
      <c r="S4227" s="278"/>
      <c r="T4227" s="63"/>
      <c r="U4227" s="350"/>
      <c r="V4227" s="63"/>
      <c r="W4227" s="63"/>
    </row>
    <row r="4228" spans="1:23" ht="15">
      <c r="A4228" s="28" t="s">
        <v>903</v>
      </c>
      <c r="B4228" s="229" t="s">
        <v>1649</v>
      </c>
      <c r="C4228" s="3"/>
      <c r="D4228" s="3"/>
      <c r="E4228" s="9" t="s">
        <v>280</v>
      </c>
      <c r="F4228" s="9" t="s">
        <v>280</v>
      </c>
      <c r="G4228" s="9" t="s">
        <v>280</v>
      </c>
      <c r="H4228" s="9" t="s">
        <v>280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88">SUM(E4228:K4228)</f>
        <v>6630.399999999885</v>
      </c>
      <c r="S4228" s="278"/>
      <c r="T4228" s="63"/>
      <c r="U4228" s="349"/>
      <c r="V4228" s="63"/>
      <c r="W4228" s="63"/>
    </row>
    <row r="4229" spans="1:23" ht="15">
      <c r="A4229" s="28" t="s">
        <v>904</v>
      </c>
      <c r="B4229" s="229" t="s">
        <v>1648</v>
      </c>
      <c r="C4229" s="3"/>
      <c r="D4229" s="3"/>
      <c r="E4229" s="9" t="s">
        <v>280</v>
      </c>
      <c r="F4229" s="9" t="s">
        <v>280</v>
      </c>
      <c r="G4229" s="9" t="s">
        <v>280</v>
      </c>
      <c r="H4229" s="9" t="s">
        <v>280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88"/>
        <v>6606.649999999966</v>
      </c>
      <c r="S4229" s="278"/>
      <c r="T4229" s="63"/>
      <c r="U4229" s="349"/>
      <c r="V4229" s="63"/>
      <c r="W4229" s="63"/>
    </row>
    <row r="4230" spans="1:23" ht="15">
      <c r="A4230" s="28" t="s">
        <v>905</v>
      </c>
      <c r="B4230" s="229" t="s">
        <v>1662</v>
      </c>
      <c r="C4230" s="3"/>
      <c r="D4230" s="3"/>
      <c r="E4230" s="9" t="s">
        <v>280</v>
      </c>
      <c r="F4230" s="9" t="s">
        <v>280</v>
      </c>
      <c r="G4230" s="9" t="s">
        <v>280</v>
      </c>
      <c r="H4230" s="9" t="s">
        <v>280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88"/>
        <v>6565.1999999998934</v>
      </c>
      <c r="S4230" s="63"/>
      <c r="T4230" s="63"/>
      <c r="U4230" s="349"/>
      <c r="V4230" s="63"/>
      <c r="W4230" s="63"/>
    </row>
    <row r="4231" spans="1:23" ht="15">
      <c r="A4231" s="28" t="s">
        <v>906</v>
      </c>
      <c r="B4231" s="278" t="s">
        <v>2017</v>
      </c>
      <c r="C4231" s="3"/>
      <c r="D4231" s="3"/>
      <c r="E4231" s="9" t="s">
        <v>280</v>
      </c>
      <c r="F4231" s="9" t="s">
        <v>280</v>
      </c>
      <c r="G4231" s="9" t="s">
        <v>280</v>
      </c>
      <c r="H4231" s="9" t="s">
        <v>280</v>
      </c>
      <c r="I4231" s="9" t="s">
        <v>280</v>
      </c>
      <c r="J4231" s="9">
        <v>2588.9000000000415</v>
      </c>
      <c r="K4231" s="9">
        <v>3930.4000000000005</v>
      </c>
      <c r="L4231" s="69"/>
      <c r="M4231" s="67">
        <f t="shared" si="88"/>
        <v>6519.300000000042</v>
      </c>
      <c r="S4231" s="63"/>
      <c r="T4231" s="63"/>
      <c r="U4231" s="349"/>
      <c r="V4231" s="63"/>
      <c r="W4231" s="63"/>
    </row>
    <row r="4232" spans="1:23" ht="15">
      <c r="A4232" s="28" t="s">
        <v>907</v>
      </c>
      <c r="B4232" s="63" t="s">
        <v>789</v>
      </c>
      <c r="E4232" s="9" t="s">
        <v>280</v>
      </c>
      <c r="F4232" s="9" t="s">
        <v>280</v>
      </c>
      <c r="G4232" s="9" t="s">
        <v>280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88"/>
        <v>6150.1000000000104</v>
      </c>
      <c r="S4232" s="63"/>
      <c r="T4232" s="63"/>
      <c r="U4232" s="350"/>
      <c r="V4232" s="63"/>
      <c r="W4232" s="63"/>
    </row>
    <row r="4233" spans="1:23" ht="15">
      <c r="A4233" s="28" t="s">
        <v>908</v>
      </c>
      <c r="B4233" s="229" t="s">
        <v>1650</v>
      </c>
      <c r="C4233" s="3"/>
      <c r="D4233" s="3"/>
      <c r="E4233" s="9" t="s">
        <v>280</v>
      </c>
      <c r="F4233" s="9" t="s">
        <v>280</v>
      </c>
      <c r="G4233" s="9" t="s">
        <v>280</v>
      </c>
      <c r="H4233" s="9" t="s">
        <v>280</v>
      </c>
      <c r="I4233" s="9">
        <v>3028.0999999999058</v>
      </c>
      <c r="J4233" s="9">
        <v>2926.3999999999905</v>
      </c>
      <c r="K4233" s="9" t="s">
        <v>280</v>
      </c>
      <c r="L4233" s="69"/>
      <c r="M4233" s="67">
        <f t="shared" si="88"/>
        <v>5954.4999999998963</v>
      </c>
      <c r="S4233" s="278"/>
      <c r="T4233" s="63"/>
      <c r="U4233" s="349"/>
      <c r="V4233" s="63"/>
      <c r="W4233" s="63"/>
    </row>
    <row r="4234" spans="1:23" ht="15">
      <c r="A4234" s="28" t="s">
        <v>909</v>
      </c>
      <c r="B4234" s="278" t="s">
        <v>2024</v>
      </c>
      <c r="C4234" s="3"/>
      <c r="D4234" s="3"/>
      <c r="E4234" s="9" t="s">
        <v>280</v>
      </c>
      <c r="F4234" s="9" t="s">
        <v>280</v>
      </c>
      <c r="G4234" s="9" t="s">
        <v>280</v>
      </c>
      <c r="H4234" s="9" t="s">
        <v>280</v>
      </c>
      <c r="I4234" s="9" t="s">
        <v>280</v>
      </c>
      <c r="J4234" s="9">
        <v>2525.7000000000371</v>
      </c>
      <c r="K4234" s="9">
        <v>3365.2</v>
      </c>
      <c r="L4234" s="69"/>
      <c r="M4234" s="67">
        <f t="shared" si="88"/>
        <v>5890.9000000000369</v>
      </c>
      <c r="S4234" s="278"/>
      <c r="T4234" s="63"/>
      <c r="U4234" s="349"/>
      <c r="V4234" s="63"/>
      <c r="W4234" s="63"/>
    </row>
    <row r="4235" spans="1:23" ht="15">
      <c r="A4235" s="28" t="s">
        <v>910</v>
      </c>
      <c r="B4235" s="278" t="s">
        <v>2026</v>
      </c>
      <c r="C4235" s="3"/>
      <c r="D4235" s="3"/>
      <c r="E4235" s="9" t="s">
        <v>280</v>
      </c>
      <c r="F4235" s="9" t="s">
        <v>280</v>
      </c>
      <c r="G4235" s="9" t="s">
        <v>280</v>
      </c>
      <c r="H4235" s="9" t="s">
        <v>280</v>
      </c>
      <c r="I4235" s="9" t="s">
        <v>280</v>
      </c>
      <c r="J4235" s="9">
        <v>2424.0000000001783</v>
      </c>
      <c r="K4235" s="9">
        <v>2821.2000000000007</v>
      </c>
      <c r="L4235" s="69"/>
      <c r="M4235" s="67">
        <f t="shared" si="88"/>
        <v>5245.200000000179</v>
      </c>
      <c r="S4235" s="28"/>
      <c r="T4235" s="63"/>
      <c r="U4235" s="349"/>
      <c r="V4235" s="63"/>
      <c r="W4235" s="63"/>
    </row>
    <row r="4236" spans="1:23" ht="15">
      <c r="A4236" s="28" t="s">
        <v>911</v>
      </c>
      <c r="B4236" s="278" t="s">
        <v>2018</v>
      </c>
      <c r="C4236" s="3"/>
      <c r="D4236" s="3"/>
      <c r="E4236" s="9" t="s">
        <v>280</v>
      </c>
      <c r="F4236" s="9" t="s">
        <v>280</v>
      </c>
      <c r="G4236" s="9" t="s">
        <v>280</v>
      </c>
      <c r="H4236" s="9" t="s">
        <v>280</v>
      </c>
      <c r="I4236" s="9" t="s">
        <v>280</v>
      </c>
      <c r="J4236" s="9">
        <v>2243.1000000000022</v>
      </c>
      <c r="K4236" s="9">
        <v>2562</v>
      </c>
      <c r="L4236" s="69"/>
      <c r="M4236" s="67">
        <f t="shared" si="88"/>
        <v>4805.1000000000022</v>
      </c>
      <c r="S4236" s="225"/>
      <c r="T4236" s="63"/>
      <c r="U4236" s="349"/>
      <c r="V4236" s="63"/>
      <c r="W4236" s="63"/>
    </row>
    <row r="4237" spans="1:23" ht="15">
      <c r="A4237" s="28" t="s">
        <v>912</v>
      </c>
      <c r="B4237" s="63" t="s">
        <v>770</v>
      </c>
      <c r="E4237" s="9" t="s">
        <v>280</v>
      </c>
      <c r="F4237" s="9" t="s">
        <v>280</v>
      </c>
      <c r="G4237" s="9" t="s">
        <v>280</v>
      </c>
      <c r="H4237" s="9">
        <v>1946.2000000000044</v>
      </c>
      <c r="I4237" s="9">
        <v>2648.7000000000044</v>
      </c>
      <c r="J4237" s="9" t="s">
        <v>280</v>
      </c>
      <c r="K4237" s="9" t="s">
        <v>280</v>
      </c>
      <c r="L4237" s="69"/>
      <c r="M4237" s="67">
        <f t="shared" si="88"/>
        <v>4594.9000000000087</v>
      </c>
      <c r="S4237" s="278"/>
      <c r="T4237" s="63"/>
      <c r="U4237" s="349"/>
      <c r="V4237" s="63"/>
      <c r="W4237" s="63"/>
    </row>
    <row r="4238" spans="1:23" ht="15">
      <c r="A4238" s="28" t="s">
        <v>913</v>
      </c>
      <c r="B4238" s="63" t="s">
        <v>745</v>
      </c>
      <c r="E4238" s="9" t="s">
        <v>280</v>
      </c>
      <c r="F4238" s="9" t="s">
        <v>280</v>
      </c>
      <c r="G4238" s="9" t="s">
        <v>280</v>
      </c>
      <c r="H4238" s="9">
        <v>1746.9000000000124</v>
      </c>
      <c r="I4238" s="9">
        <v>2819.0999999999804</v>
      </c>
      <c r="J4238" s="9" t="s">
        <v>280</v>
      </c>
      <c r="K4238" s="9" t="s">
        <v>280</v>
      </c>
      <c r="L4238" s="69"/>
      <c r="M4238" s="67">
        <f t="shared" si="88"/>
        <v>4565.9999999999927</v>
      </c>
      <c r="S4238" s="278"/>
      <c r="T4238" s="63"/>
      <c r="U4238" s="349"/>
      <c r="V4238" s="63"/>
      <c r="W4238" s="63"/>
    </row>
    <row r="4239" spans="1:23" ht="15">
      <c r="A4239" s="28" t="s">
        <v>914</v>
      </c>
      <c r="B4239" s="278" t="s">
        <v>2044</v>
      </c>
      <c r="E4239" s="9" t="s">
        <v>280</v>
      </c>
      <c r="F4239" s="9" t="s">
        <v>280</v>
      </c>
      <c r="G4239" s="9" t="s">
        <v>280</v>
      </c>
      <c r="H4239" s="9" t="s">
        <v>280</v>
      </c>
      <c r="I4239" s="9" t="s">
        <v>280</v>
      </c>
      <c r="J4239" s="9" t="s">
        <v>280</v>
      </c>
      <c r="K4239" s="9">
        <v>4371.3500000000004</v>
      </c>
      <c r="L4239" s="69"/>
      <c r="M4239" s="67">
        <f t="shared" si="88"/>
        <v>4371.3500000000004</v>
      </c>
      <c r="S4239" s="28"/>
      <c r="T4239" s="63"/>
      <c r="U4239" s="349"/>
      <c r="V4239" s="63"/>
      <c r="W4239" s="63"/>
    </row>
    <row r="4240" spans="1:23" ht="15">
      <c r="A4240" s="28" t="s">
        <v>915</v>
      </c>
      <c r="B4240" s="63" t="s">
        <v>178</v>
      </c>
      <c r="E4240" s="9">
        <v>2068.4</v>
      </c>
      <c r="F4240" s="9">
        <v>1889.1</v>
      </c>
      <c r="G4240" s="9" t="s">
        <v>280</v>
      </c>
      <c r="H4240" s="9" t="s">
        <v>280</v>
      </c>
      <c r="I4240" s="9" t="s">
        <v>280</v>
      </c>
      <c r="J4240" s="9" t="s">
        <v>280</v>
      </c>
      <c r="K4240" s="9" t="s">
        <v>280</v>
      </c>
      <c r="L4240" s="69"/>
      <c r="M4240" s="67">
        <f t="shared" si="88"/>
        <v>3957.5</v>
      </c>
      <c r="S4240" s="225"/>
      <c r="T4240" s="63"/>
      <c r="U4240" s="349"/>
      <c r="V4240" s="63"/>
      <c r="W4240" s="63"/>
    </row>
    <row r="4241" spans="1:23" ht="15">
      <c r="A4241" s="28" t="s">
        <v>916</v>
      </c>
      <c r="B4241" s="278" t="s">
        <v>2172</v>
      </c>
      <c r="E4241" s="9" t="s">
        <v>280</v>
      </c>
      <c r="F4241" s="9" t="s">
        <v>280</v>
      </c>
      <c r="G4241" s="9" t="s">
        <v>280</v>
      </c>
      <c r="H4241" s="9" t="s">
        <v>280</v>
      </c>
      <c r="I4241" s="9" t="s">
        <v>280</v>
      </c>
      <c r="J4241" s="9" t="s">
        <v>280</v>
      </c>
      <c r="K4241" s="9">
        <v>3815</v>
      </c>
      <c r="L4241" s="69"/>
      <c r="M4241" s="67">
        <f t="shared" si="88"/>
        <v>3815</v>
      </c>
      <c r="S4241" s="63"/>
      <c r="T4241" s="63"/>
      <c r="U4241" s="349"/>
      <c r="V4241" s="63"/>
      <c r="W4241" s="63"/>
    </row>
    <row r="4242" spans="1:23" ht="15">
      <c r="A4242" s="28" t="s">
        <v>917</v>
      </c>
      <c r="B4242" s="278" t="s">
        <v>2039</v>
      </c>
      <c r="E4242" s="9" t="s">
        <v>280</v>
      </c>
      <c r="F4242" s="9" t="s">
        <v>280</v>
      </c>
      <c r="G4242" s="9" t="s">
        <v>280</v>
      </c>
      <c r="H4242" s="9" t="s">
        <v>280</v>
      </c>
      <c r="I4242" s="9" t="s">
        <v>280</v>
      </c>
      <c r="J4242" s="9" t="s">
        <v>280</v>
      </c>
      <c r="K4242" s="9">
        <v>3548.3</v>
      </c>
      <c r="L4242" s="69"/>
      <c r="M4242" s="67">
        <f t="shared" si="88"/>
        <v>3548.3</v>
      </c>
      <c r="S4242" s="63"/>
      <c r="T4242" s="63"/>
      <c r="U4242" s="349"/>
      <c r="V4242" s="63"/>
      <c r="W4242" s="63"/>
    </row>
    <row r="4243" spans="1:23" ht="15">
      <c r="A4243" s="28" t="s">
        <v>918</v>
      </c>
      <c r="B4243" s="278" t="s">
        <v>2043</v>
      </c>
      <c r="E4243" s="9" t="s">
        <v>280</v>
      </c>
      <c r="F4243" s="9" t="s">
        <v>280</v>
      </c>
      <c r="G4243" s="9" t="s">
        <v>280</v>
      </c>
      <c r="H4243" s="9" t="s">
        <v>280</v>
      </c>
      <c r="I4243" s="9" t="s">
        <v>280</v>
      </c>
      <c r="J4243" s="9" t="s">
        <v>280</v>
      </c>
      <c r="K4243" s="9">
        <v>3438.3</v>
      </c>
      <c r="L4243" s="69"/>
      <c r="M4243" s="67">
        <f t="shared" si="88"/>
        <v>3438.3</v>
      </c>
      <c r="S4243" s="278"/>
      <c r="T4243" s="63"/>
      <c r="U4243" s="349"/>
      <c r="V4243" s="63"/>
      <c r="W4243" s="63"/>
    </row>
    <row r="4244" spans="1:23" ht="15">
      <c r="A4244" s="28" t="s">
        <v>919</v>
      </c>
      <c r="B4244" s="278" t="s">
        <v>2038</v>
      </c>
      <c r="E4244" s="9" t="s">
        <v>280</v>
      </c>
      <c r="F4244" s="9" t="s">
        <v>280</v>
      </c>
      <c r="G4244" s="9" t="s">
        <v>280</v>
      </c>
      <c r="H4244" s="9" t="s">
        <v>280</v>
      </c>
      <c r="I4244" s="9" t="s">
        <v>280</v>
      </c>
      <c r="J4244" s="9" t="s">
        <v>280</v>
      </c>
      <c r="K4244" s="9">
        <v>3290.7000000000003</v>
      </c>
      <c r="L4244" s="69"/>
      <c r="M4244" s="67">
        <f t="shared" si="88"/>
        <v>3290.7000000000003</v>
      </c>
    </row>
    <row r="4245" spans="1:23" ht="15">
      <c r="A4245" s="28" t="s">
        <v>920</v>
      </c>
      <c r="B4245" s="278" t="s">
        <v>2045</v>
      </c>
      <c r="E4245" s="9" t="s">
        <v>280</v>
      </c>
      <c r="F4245" s="9" t="s">
        <v>280</v>
      </c>
      <c r="G4245" s="9" t="s">
        <v>280</v>
      </c>
      <c r="H4245" s="9" t="s">
        <v>280</v>
      </c>
      <c r="I4245" s="9" t="s">
        <v>280</v>
      </c>
      <c r="J4245" s="9" t="s">
        <v>280</v>
      </c>
      <c r="K4245" s="9">
        <v>3257.6</v>
      </c>
      <c r="L4245" s="69"/>
      <c r="M4245" s="67">
        <f t="shared" si="88"/>
        <v>3257.6</v>
      </c>
    </row>
    <row r="4246" spans="1:23" ht="15">
      <c r="A4246" s="28" t="s">
        <v>921</v>
      </c>
      <c r="B4246" s="278" t="s">
        <v>2022</v>
      </c>
      <c r="C4246" s="3"/>
      <c r="D4246" s="3"/>
      <c r="E4246" s="9" t="s">
        <v>280</v>
      </c>
      <c r="F4246" s="9" t="s">
        <v>280</v>
      </c>
      <c r="G4246" s="9" t="s">
        <v>280</v>
      </c>
      <c r="H4246" s="9" t="s">
        <v>280</v>
      </c>
      <c r="I4246" s="9" t="s">
        <v>280</v>
      </c>
      <c r="J4246" s="9">
        <v>2421.4999999999563</v>
      </c>
      <c r="K4246" s="9">
        <v>834.3</v>
      </c>
      <c r="L4246" s="69"/>
      <c r="M4246" s="67">
        <f t="shared" si="88"/>
        <v>3255.7999999999565</v>
      </c>
    </row>
    <row r="4247" spans="1:23" ht="15">
      <c r="A4247" s="28" t="s">
        <v>922</v>
      </c>
      <c r="B4247" s="278" t="s">
        <v>2040</v>
      </c>
      <c r="E4247" s="9" t="s">
        <v>280</v>
      </c>
      <c r="F4247" s="9" t="s">
        <v>280</v>
      </c>
      <c r="G4247" s="9" t="s">
        <v>280</v>
      </c>
      <c r="H4247" s="9" t="s">
        <v>280</v>
      </c>
      <c r="I4247" s="9" t="s">
        <v>280</v>
      </c>
      <c r="J4247" s="9" t="s">
        <v>280</v>
      </c>
      <c r="K4247" s="9">
        <v>3153.9</v>
      </c>
      <c r="L4247" s="69"/>
      <c r="M4247" s="67">
        <f t="shared" si="88"/>
        <v>3153.9</v>
      </c>
    </row>
    <row r="4248" spans="1:23" ht="15">
      <c r="A4248" s="28" t="s">
        <v>923</v>
      </c>
      <c r="B4248" s="278" t="s">
        <v>2042</v>
      </c>
      <c r="E4248" s="9" t="s">
        <v>280</v>
      </c>
      <c r="F4248" s="9" t="s">
        <v>280</v>
      </c>
      <c r="G4248" s="9" t="s">
        <v>280</v>
      </c>
      <c r="H4248" s="9" t="s">
        <v>280</v>
      </c>
      <c r="I4248" s="9" t="s">
        <v>280</v>
      </c>
      <c r="J4248" s="9" t="s">
        <v>280</v>
      </c>
      <c r="K4248" s="9">
        <v>2845.7</v>
      </c>
      <c r="L4248" s="69"/>
      <c r="M4248" s="67">
        <f t="shared" si="88"/>
        <v>2845.7</v>
      </c>
    </row>
    <row r="4249" spans="1:23" ht="15">
      <c r="A4249" s="28" t="s">
        <v>924</v>
      </c>
      <c r="B4249" s="63" t="s">
        <v>775</v>
      </c>
      <c r="E4249" s="9" t="s">
        <v>280</v>
      </c>
      <c r="F4249" s="9" t="s">
        <v>280</v>
      </c>
      <c r="G4249" s="9" t="s">
        <v>280</v>
      </c>
      <c r="H4249" s="9">
        <v>2768.7999999999956</v>
      </c>
      <c r="I4249" s="9" t="s">
        <v>280</v>
      </c>
      <c r="J4249" s="9" t="s">
        <v>280</v>
      </c>
      <c r="K4249" s="9" t="s">
        <v>280</v>
      </c>
      <c r="L4249" s="69"/>
      <c r="M4249" s="67">
        <f t="shared" si="88"/>
        <v>2768.7999999999956</v>
      </c>
    </row>
    <row r="4250" spans="1:23" ht="15">
      <c r="A4250" s="28" t="s">
        <v>925</v>
      </c>
      <c r="B4250" s="278" t="s">
        <v>4565</v>
      </c>
      <c r="E4250" s="9" t="s">
        <v>280</v>
      </c>
      <c r="F4250" s="9" t="s">
        <v>280</v>
      </c>
      <c r="G4250" s="9" t="s">
        <v>280</v>
      </c>
      <c r="H4250" s="9" t="s">
        <v>280</v>
      </c>
      <c r="I4250" s="9" t="s">
        <v>280</v>
      </c>
      <c r="J4250" s="9" t="s">
        <v>280</v>
      </c>
      <c r="K4250" s="9">
        <v>2666.4</v>
      </c>
      <c r="L4250" s="69"/>
      <c r="M4250" s="67">
        <f t="shared" si="88"/>
        <v>2666.4</v>
      </c>
    </row>
    <row r="4251" spans="1:23" ht="15">
      <c r="A4251" s="28" t="s">
        <v>926</v>
      </c>
      <c r="B4251" s="278" t="s">
        <v>2067</v>
      </c>
      <c r="E4251" s="9" t="s">
        <v>280</v>
      </c>
      <c r="F4251" s="9" t="s">
        <v>280</v>
      </c>
      <c r="G4251" s="9" t="s">
        <v>280</v>
      </c>
      <c r="H4251" s="9" t="s">
        <v>280</v>
      </c>
      <c r="I4251" s="9" t="s">
        <v>280</v>
      </c>
      <c r="J4251" s="9" t="s">
        <v>280</v>
      </c>
      <c r="K4251" s="9">
        <v>2619.1000000000004</v>
      </c>
      <c r="L4251" s="69"/>
      <c r="M4251" s="67">
        <f t="shared" si="88"/>
        <v>2619.1000000000004</v>
      </c>
    </row>
    <row r="4252" spans="1:23" ht="15">
      <c r="A4252" s="28" t="s">
        <v>927</v>
      </c>
      <c r="B4252" s="278" t="s">
        <v>2019</v>
      </c>
      <c r="C4252" s="3"/>
      <c r="D4252" s="3"/>
      <c r="E4252" s="9" t="s">
        <v>280</v>
      </c>
      <c r="F4252" s="9" t="s">
        <v>280</v>
      </c>
      <c r="G4252" s="9" t="s">
        <v>280</v>
      </c>
      <c r="H4252" s="9" t="s">
        <v>280</v>
      </c>
      <c r="I4252" s="9" t="s">
        <v>280</v>
      </c>
      <c r="J4252" s="9">
        <v>2561.6999999999425</v>
      </c>
      <c r="K4252" s="9" t="s">
        <v>280</v>
      </c>
      <c r="L4252" s="69"/>
      <c r="M4252" s="67">
        <f t="shared" si="88"/>
        <v>2561.6999999999425</v>
      </c>
    </row>
    <row r="4253" spans="1:23" ht="15">
      <c r="A4253" s="28" t="s">
        <v>928</v>
      </c>
      <c r="B4253" s="229" t="s">
        <v>1663</v>
      </c>
      <c r="C4253" s="3"/>
      <c r="D4253" s="3"/>
      <c r="E4253" s="9" t="s">
        <v>280</v>
      </c>
      <c r="F4253" s="9" t="s">
        <v>280</v>
      </c>
      <c r="G4253" s="9" t="s">
        <v>280</v>
      </c>
      <c r="H4253" s="9" t="s">
        <v>280</v>
      </c>
      <c r="I4253" s="9">
        <v>2493.4999999999345</v>
      </c>
      <c r="J4253" s="9" t="s">
        <v>280</v>
      </c>
      <c r="K4253" s="9" t="s">
        <v>280</v>
      </c>
      <c r="L4253" s="69"/>
      <c r="M4253" s="67">
        <f t="shared" si="88"/>
        <v>2493.4999999999345</v>
      </c>
    </row>
    <row r="4254" spans="1:23" ht="15">
      <c r="A4254" s="28" t="s">
        <v>929</v>
      </c>
      <c r="B4254" s="278" t="s">
        <v>2068</v>
      </c>
      <c r="E4254" s="9" t="s">
        <v>280</v>
      </c>
      <c r="F4254" s="9" t="s">
        <v>280</v>
      </c>
      <c r="G4254" s="9" t="s">
        <v>280</v>
      </c>
      <c r="H4254" s="9" t="s">
        <v>280</v>
      </c>
      <c r="I4254" s="9" t="s">
        <v>280</v>
      </c>
      <c r="J4254" s="9" t="s">
        <v>280</v>
      </c>
      <c r="K4254" s="9">
        <v>2400.4999999999995</v>
      </c>
      <c r="L4254" s="69"/>
      <c r="M4254" s="67">
        <f t="shared" si="88"/>
        <v>2400.4999999999995</v>
      </c>
    </row>
    <row r="4255" spans="1:23" ht="15">
      <c r="A4255" s="28" t="s">
        <v>930</v>
      </c>
      <c r="B4255" s="229" t="s">
        <v>1655</v>
      </c>
      <c r="C4255" s="3"/>
      <c r="D4255" s="3"/>
      <c r="E4255" s="9" t="s">
        <v>280</v>
      </c>
      <c r="F4255" s="9" t="s">
        <v>280</v>
      </c>
      <c r="G4255" s="9" t="s">
        <v>280</v>
      </c>
      <c r="H4255" s="9" t="s">
        <v>280</v>
      </c>
      <c r="I4255" s="9">
        <v>2395.8000000000102</v>
      </c>
      <c r="J4255" s="9" t="s">
        <v>280</v>
      </c>
      <c r="K4255" s="9" t="s">
        <v>280</v>
      </c>
      <c r="L4255" s="69"/>
      <c r="M4255" s="67">
        <f t="shared" si="88"/>
        <v>2395.8000000000102</v>
      </c>
    </row>
    <row r="4256" spans="1:23" ht="15">
      <c r="A4256" s="28" t="s">
        <v>931</v>
      </c>
      <c r="B4256" s="278" t="s">
        <v>2065</v>
      </c>
      <c r="E4256" s="9" t="s">
        <v>280</v>
      </c>
      <c r="F4256" s="9" t="s">
        <v>280</v>
      </c>
      <c r="G4256" s="9" t="s">
        <v>280</v>
      </c>
      <c r="H4256" s="9" t="s">
        <v>280</v>
      </c>
      <c r="I4256" s="9" t="s">
        <v>280</v>
      </c>
      <c r="J4256" s="9" t="s">
        <v>280</v>
      </c>
      <c r="K4256" s="9">
        <v>2112.3000000000002</v>
      </c>
      <c r="L4256" s="69"/>
      <c r="M4256" s="67">
        <f t="shared" si="88"/>
        <v>2112.3000000000002</v>
      </c>
    </row>
    <row r="4257" spans="1:13" ht="15">
      <c r="A4257" s="28" t="s">
        <v>932</v>
      </c>
      <c r="B4257" s="225" t="s">
        <v>1646</v>
      </c>
      <c r="C4257" s="3"/>
      <c r="D4257" s="3"/>
      <c r="E4257" s="9" t="s">
        <v>280</v>
      </c>
      <c r="F4257" s="9" t="s">
        <v>280</v>
      </c>
      <c r="G4257" s="9" t="s">
        <v>280</v>
      </c>
      <c r="H4257" s="9" t="s">
        <v>280</v>
      </c>
      <c r="I4257" s="9">
        <v>1995.6999999999207</v>
      </c>
      <c r="J4257" s="9" t="s">
        <v>280</v>
      </c>
      <c r="K4257" s="9" t="s">
        <v>280</v>
      </c>
      <c r="L4257" s="69"/>
      <c r="M4257" s="67">
        <f t="shared" si="88"/>
        <v>1995.6999999999207</v>
      </c>
    </row>
    <row r="4258" spans="1:13" ht="15">
      <c r="A4258" s="28" t="s">
        <v>933</v>
      </c>
      <c r="B4258" s="63" t="s">
        <v>164</v>
      </c>
      <c r="E4258" s="9" t="s">
        <v>280</v>
      </c>
      <c r="F4258" s="9" t="s">
        <v>280</v>
      </c>
      <c r="G4258" s="9">
        <v>1980.7</v>
      </c>
      <c r="H4258" s="9" t="s">
        <v>280</v>
      </c>
      <c r="I4258" s="9" t="s">
        <v>280</v>
      </c>
      <c r="J4258" s="9" t="s">
        <v>280</v>
      </c>
      <c r="K4258" s="9" t="s">
        <v>280</v>
      </c>
      <c r="L4258" s="69"/>
      <c r="M4258" s="67">
        <f t="shared" si="88"/>
        <v>1980.7</v>
      </c>
    </row>
    <row r="4259" spans="1:13" ht="15">
      <c r="A4259" s="28" t="s">
        <v>934</v>
      </c>
      <c r="B4259" s="229" t="s">
        <v>1653</v>
      </c>
      <c r="C4259" s="3"/>
      <c r="D4259" s="3"/>
      <c r="E4259" s="9" t="s">
        <v>280</v>
      </c>
      <c r="F4259" s="9" t="s">
        <v>280</v>
      </c>
      <c r="G4259" s="9" t="s">
        <v>280</v>
      </c>
      <c r="H4259" s="9" t="s">
        <v>280</v>
      </c>
      <c r="I4259" s="9">
        <v>1795.7000000000571</v>
      </c>
      <c r="J4259" s="9" t="s">
        <v>280</v>
      </c>
      <c r="K4259" s="9" t="s">
        <v>280</v>
      </c>
      <c r="L4259" s="69"/>
      <c r="M4259" s="67">
        <f t="shared" si="88"/>
        <v>1795.7000000000571</v>
      </c>
    </row>
    <row r="4260" spans="1:13" ht="15">
      <c r="A4260" s="28" t="s">
        <v>935</v>
      </c>
      <c r="B4260" s="63" t="s">
        <v>179</v>
      </c>
      <c r="E4260" s="9">
        <v>1697.7</v>
      </c>
      <c r="F4260" s="9" t="s">
        <v>280</v>
      </c>
      <c r="G4260" s="9" t="s">
        <v>280</v>
      </c>
      <c r="H4260" s="9" t="s">
        <v>280</v>
      </c>
      <c r="I4260" s="9" t="s">
        <v>280</v>
      </c>
      <c r="J4260" s="9" t="s">
        <v>280</v>
      </c>
      <c r="K4260" s="9" t="s">
        <v>280</v>
      </c>
      <c r="L4260" s="69"/>
      <c r="M4260" s="67">
        <f t="shared" si="88"/>
        <v>1697.7</v>
      </c>
    </row>
    <row r="4261" spans="1:13" ht="15">
      <c r="A4261" s="28" t="s">
        <v>936</v>
      </c>
      <c r="B4261" s="229" t="s">
        <v>1656</v>
      </c>
      <c r="C4261" s="3"/>
      <c r="D4261" s="3"/>
      <c r="E4261" s="9" t="s">
        <v>280</v>
      </c>
      <c r="F4261" s="9" t="s">
        <v>280</v>
      </c>
      <c r="G4261" s="9" t="s">
        <v>280</v>
      </c>
      <c r="H4261" s="9" t="s">
        <v>280</v>
      </c>
      <c r="I4261" s="9">
        <v>1588.300000000012</v>
      </c>
      <c r="J4261" s="9" t="s">
        <v>280</v>
      </c>
      <c r="K4261" s="9" t="s">
        <v>280</v>
      </c>
      <c r="L4261" s="69"/>
      <c r="M4261" s="67">
        <f t="shared" si="88"/>
        <v>1588.300000000012</v>
      </c>
    </row>
    <row r="4262" spans="1:13" ht="15">
      <c r="A4262" s="28" t="s">
        <v>937</v>
      </c>
      <c r="B4262" s="229" t="s">
        <v>1681</v>
      </c>
      <c r="C4262" s="3"/>
      <c r="D4262" s="3"/>
      <c r="E4262" s="9" t="s">
        <v>280</v>
      </c>
      <c r="F4262" s="9" t="s">
        <v>280</v>
      </c>
      <c r="G4262" s="9" t="s">
        <v>280</v>
      </c>
      <c r="H4262" s="9" t="s">
        <v>280</v>
      </c>
      <c r="I4262" s="9">
        <v>1584.4000000000233</v>
      </c>
      <c r="J4262" s="9" t="s">
        <v>280</v>
      </c>
      <c r="K4262" s="9" t="s">
        <v>280</v>
      </c>
      <c r="L4262" s="69"/>
      <c r="M4262" s="67">
        <f t="shared" si="88"/>
        <v>1584.4000000000233</v>
      </c>
    </row>
    <row r="4263" spans="1:13" ht="15">
      <c r="A4263" s="28" t="s">
        <v>938</v>
      </c>
      <c r="B4263" s="278" t="s">
        <v>2041</v>
      </c>
      <c r="E4263" s="9" t="s">
        <v>280</v>
      </c>
      <c r="F4263" s="9" t="s">
        <v>280</v>
      </c>
      <c r="G4263" s="9" t="s">
        <v>280</v>
      </c>
      <c r="H4263" s="9" t="s">
        <v>280</v>
      </c>
      <c r="I4263" s="9" t="s">
        <v>280</v>
      </c>
      <c r="J4263" s="9" t="s">
        <v>280</v>
      </c>
      <c r="K4263" s="9">
        <v>877.1</v>
      </c>
      <c r="L4263" s="69"/>
      <c r="M4263" s="67">
        <f t="shared" si="88"/>
        <v>877.1</v>
      </c>
    </row>
    <row r="4264" spans="1:13" ht="15">
      <c r="A4264" s="28" t="s">
        <v>2517</v>
      </c>
      <c r="B4264" s="63" t="s">
        <v>785</v>
      </c>
      <c r="E4264" s="9" t="s">
        <v>280</v>
      </c>
      <c r="F4264" s="9" t="s">
        <v>280</v>
      </c>
      <c r="G4264" s="9" t="s">
        <v>280</v>
      </c>
      <c r="H4264" s="9">
        <v>713.79999999999927</v>
      </c>
      <c r="I4264" s="9" t="s">
        <v>280</v>
      </c>
      <c r="J4264" s="9" t="s">
        <v>280</v>
      </c>
      <c r="K4264" s="9" t="s">
        <v>280</v>
      </c>
      <c r="L4264" s="69"/>
      <c r="M4264" s="67">
        <f t="shared" si="88"/>
        <v>713.79999999999927</v>
      </c>
    </row>
    <row r="4265" spans="1:13" ht="15">
      <c r="A4265" s="28" t="s">
        <v>3346</v>
      </c>
      <c r="B4265" s="63" t="s">
        <v>3408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3347</v>
      </c>
      <c r="B4266" s="63" t="s">
        <v>3402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3348</v>
      </c>
      <c r="B4267" s="63" t="s">
        <v>3401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3349</v>
      </c>
      <c r="B4268" s="63" t="s">
        <v>3417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3350</v>
      </c>
      <c r="B4269" s="63" t="s">
        <v>3416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3351</v>
      </c>
      <c r="B4270" s="63" t="s">
        <v>3404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3352</v>
      </c>
      <c r="B4271" s="63" t="s">
        <v>3398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3353</v>
      </c>
      <c r="B4272" s="63" t="s">
        <v>3429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3354</v>
      </c>
      <c r="B4273" s="278" t="s">
        <v>3397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3355</v>
      </c>
      <c r="B4274" s="63" t="s">
        <v>3413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3356</v>
      </c>
      <c r="B4275" s="63" t="s">
        <v>3410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3357</v>
      </c>
      <c r="B4276" s="63" t="s">
        <v>3425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3358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3359</v>
      </c>
      <c r="B4278" s="63" t="s">
        <v>3426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3360</v>
      </c>
      <c r="B4279" s="63" t="s">
        <v>3405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3361</v>
      </c>
      <c r="B4280" s="63" t="s">
        <v>3399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3362</v>
      </c>
      <c r="B4281" s="63" t="s">
        <v>3406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3363</v>
      </c>
      <c r="B4282" s="63" t="s">
        <v>3403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3364</v>
      </c>
      <c r="B4283" s="63" t="s">
        <v>3414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3365</v>
      </c>
      <c r="B4284" s="63" t="s">
        <v>3409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3366</v>
      </c>
      <c r="B4285" s="278" t="s">
        <v>3396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3367</v>
      </c>
      <c r="B4286" s="63" t="s">
        <v>3411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3368</v>
      </c>
      <c r="B4287" s="63" t="s">
        <v>3430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3369</v>
      </c>
      <c r="B4288" s="63" t="s">
        <v>3400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4163</v>
      </c>
      <c r="B4289" s="63" t="s">
        <v>3407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4164</v>
      </c>
      <c r="B4290" s="63" t="s">
        <v>3428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4165</v>
      </c>
      <c r="B4291" s="63" t="s">
        <v>3412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210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89">SUM(E4298:K4298)</f>
        <v>1681.8999999999965</v>
      </c>
      <c r="O4298" t="s">
        <v>298</v>
      </c>
      <c r="S4298" s="278"/>
      <c r="T4298" s="63"/>
      <c r="U4298" s="349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281</v>
      </c>
      <c r="J4299" s="9">
        <v>262.70000000000073</v>
      </c>
      <c r="K4299" s="9">
        <v>250.49999999999636</v>
      </c>
      <c r="M4299" s="67">
        <f t="shared" si="89"/>
        <v>1578.8999999999965</v>
      </c>
      <c r="O4299" t="s">
        <v>380</v>
      </c>
      <c r="S4299" s="225"/>
      <c r="T4299" s="63"/>
      <c r="U4299" s="349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89"/>
        <v>1564.6999999999964</v>
      </c>
      <c r="O4300" t="s">
        <v>326</v>
      </c>
      <c r="R4300" t="s">
        <v>1826</v>
      </c>
      <c r="S4300" s="63"/>
      <c r="T4300" s="63"/>
      <c r="U4300" s="350"/>
      <c r="V4300" s="63"/>
      <c r="W4300" s="63"/>
    </row>
    <row r="4301" spans="1:23" ht="15">
      <c r="A4301" s="28" t="s">
        <v>5</v>
      </c>
      <c r="B4301" s="63" t="s">
        <v>143</v>
      </c>
      <c r="E4301" s="9" t="s">
        <v>280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89"/>
        <v>1532.6000000000186</v>
      </c>
      <c r="O4301" t="s">
        <v>1734</v>
      </c>
      <c r="S4301" s="278"/>
      <c r="T4301" s="63"/>
      <c r="U4301" s="349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89"/>
        <v>1502.5000000000057</v>
      </c>
      <c r="O4302" t="s">
        <v>288</v>
      </c>
      <c r="S4302" s="225"/>
      <c r="T4302" s="63"/>
      <c r="U4302" s="349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281</v>
      </c>
      <c r="J4303" s="9">
        <v>233</v>
      </c>
      <c r="K4303" s="9">
        <v>198.5</v>
      </c>
      <c r="M4303" s="67">
        <f t="shared" si="89"/>
        <v>1422.4000000000065</v>
      </c>
      <c r="O4303" t="s">
        <v>325</v>
      </c>
      <c r="S4303" s="225"/>
      <c r="T4303" s="63"/>
      <c r="U4303" s="349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89"/>
        <v>1335.0999999999958</v>
      </c>
      <c r="O4304" t="s">
        <v>308</v>
      </c>
      <c r="S4304" s="278"/>
      <c r="T4304" s="63"/>
      <c r="U4304" s="349"/>
      <c r="V4304" s="63"/>
      <c r="W4304" s="63"/>
    </row>
    <row r="4305" spans="1:23" ht="15">
      <c r="A4305" s="28" t="s">
        <v>12</v>
      </c>
      <c r="B4305" s="63" t="s">
        <v>784</v>
      </c>
      <c r="E4305" s="9" t="s">
        <v>280</v>
      </c>
      <c r="F4305" s="9" t="s">
        <v>280</v>
      </c>
      <c r="G4305" s="9" t="s">
        <v>280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89"/>
        <v>1258.8499999999867</v>
      </c>
      <c r="O4305" t="s">
        <v>297</v>
      </c>
      <c r="R4305" t="s">
        <v>1826</v>
      </c>
      <c r="S4305" s="278"/>
      <c r="T4305" s="63"/>
      <c r="U4305" s="349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281</v>
      </c>
      <c r="J4306" s="9">
        <v>154.40000000000509</v>
      </c>
      <c r="K4306" s="9">
        <v>245.90000000000146</v>
      </c>
      <c r="M4306" s="67">
        <f t="shared" si="89"/>
        <v>1217.8000000000065</v>
      </c>
      <c r="O4306" t="s">
        <v>291</v>
      </c>
      <c r="S4306" s="278"/>
      <c r="T4306" s="63"/>
      <c r="U4306" s="349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89"/>
        <v>1195.9000000000037</v>
      </c>
      <c r="O4307" t="s">
        <v>362</v>
      </c>
      <c r="S4307" s="225"/>
      <c r="T4307" s="63"/>
      <c r="U4307" s="350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281</v>
      </c>
      <c r="J4308" s="9">
        <v>149.99999999999272</v>
      </c>
      <c r="K4308" s="9">
        <v>168.00000000000364</v>
      </c>
      <c r="M4308" s="67">
        <f t="shared" si="89"/>
        <v>1157.8999999999965</v>
      </c>
      <c r="O4308" t="s">
        <v>291</v>
      </c>
      <c r="S4308" s="63"/>
      <c r="T4308" s="63"/>
      <c r="U4308" s="349"/>
      <c r="V4308" s="63"/>
      <c r="W4308" s="63"/>
    </row>
    <row r="4309" spans="1:23" ht="15">
      <c r="A4309" s="28" t="s">
        <v>20</v>
      </c>
      <c r="B4309" s="63" t="s">
        <v>754</v>
      </c>
      <c r="E4309" s="9" t="s">
        <v>280</v>
      </c>
      <c r="F4309" s="9" t="s">
        <v>280</v>
      </c>
      <c r="G4309" s="9" t="s">
        <v>280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89"/>
        <v>1084.0999999999958</v>
      </c>
      <c r="O4309" t="s">
        <v>341</v>
      </c>
      <c r="S4309" s="278"/>
      <c r="T4309" s="63"/>
      <c r="U4309" s="349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281</v>
      </c>
      <c r="J4310" s="9">
        <v>278.39999999999782</v>
      </c>
      <c r="K4310" s="217">
        <v>298.5</v>
      </c>
      <c r="M4310" s="67">
        <f t="shared" si="89"/>
        <v>1078.0999999999926</v>
      </c>
      <c r="O4310" t="s">
        <v>354</v>
      </c>
      <c r="S4310" s="63"/>
      <c r="T4310" s="63"/>
      <c r="U4310" s="349"/>
      <c r="V4310" s="63"/>
      <c r="W4310" s="63"/>
    </row>
    <row r="4311" spans="1:23" ht="15">
      <c r="A4311" s="28" t="s">
        <v>24</v>
      </c>
      <c r="B4311" s="63" t="s">
        <v>801</v>
      </c>
      <c r="E4311" s="9" t="s">
        <v>280</v>
      </c>
      <c r="F4311" s="9" t="s">
        <v>280</v>
      </c>
      <c r="G4311" s="9" t="s">
        <v>280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89"/>
        <v>1063.7000000000016</v>
      </c>
      <c r="O4311" t="s">
        <v>326</v>
      </c>
      <c r="R4311" s="21" t="s">
        <v>1826</v>
      </c>
      <c r="S4311" s="278"/>
      <c r="T4311" s="63"/>
      <c r="U4311" s="350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280</v>
      </c>
      <c r="I4312" s="9" t="s">
        <v>280</v>
      </c>
      <c r="J4312" s="9">
        <v>312.99999999999818</v>
      </c>
      <c r="K4312" s="9" t="s">
        <v>280</v>
      </c>
      <c r="M4312" s="67">
        <f t="shared" si="89"/>
        <v>1031.0999999999981</v>
      </c>
      <c r="O4312" t="s">
        <v>313</v>
      </c>
      <c r="S4312" s="63"/>
      <c r="T4312" s="63"/>
      <c r="U4312" s="349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280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89"/>
        <v>989.00000000001023</v>
      </c>
      <c r="O4313" t="s">
        <v>294</v>
      </c>
      <c r="S4313" s="278"/>
      <c r="T4313" s="63"/>
      <c r="U4313" s="350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281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89"/>
        <v>988.799999999992</v>
      </c>
      <c r="O4314" t="s">
        <v>294</v>
      </c>
      <c r="S4314" s="63"/>
      <c r="T4314" s="63"/>
      <c r="U4314" s="349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280</v>
      </c>
      <c r="M4315" s="67">
        <f t="shared" si="89"/>
        <v>969.400000000006</v>
      </c>
      <c r="O4315" t="s">
        <v>318</v>
      </c>
      <c r="S4315" s="278"/>
      <c r="T4315" s="63"/>
      <c r="U4315" s="349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280</v>
      </c>
      <c r="F4316" s="9" t="s">
        <v>280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89"/>
        <v>961.69999999999982</v>
      </c>
      <c r="O4316" t="s">
        <v>295</v>
      </c>
      <c r="S4316" s="278"/>
      <c r="T4316" s="63"/>
      <c r="U4316" s="349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89"/>
        <v>959.39999999999804</v>
      </c>
      <c r="O4317" t="s">
        <v>283</v>
      </c>
      <c r="R4317" t="s">
        <v>1826</v>
      </c>
      <c r="S4317" s="278"/>
      <c r="T4317" s="63"/>
      <c r="U4317" s="350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280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89"/>
        <v>937.90000000001169</v>
      </c>
      <c r="S4318" s="225"/>
      <c r="T4318" s="63"/>
      <c r="U4318" s="349"/>
      <c r="V4318" s="63"/>
      <c r="W4318" s="63"/>
    </row>
    <row r="4319" spans="1:23" ht="15">
      <c r="A4319" s="28" t="s">
        <v>145</v>
      </c>
      <c r="B4319" s="63" t="s">
        <v>791</v>
      </c>
      <c r="E4319" s="9" t="s">
        <v>280</v>
      </c>
      <c r="F4319" s="9" t="s">
        <v>280</v>
      </c>
      <c r="G4319" s="9" t="s">
        <v>280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89"/>
        <v>934.49999999999091</v>
      </c>
      <c r="O4319" t="s">
        <v>302</v>
      </c>
      <c r="S4319" s="63"/>
      <c r="T4319" s="63"/>
      <c r="U4319" s="350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89"/>
        <v>921.19999999999186</v>
      </c>
      <c r="S4320" s="278"/>
      <c r="T4320" s="63"/>
      <c r="U4320" s="349"/>
      <c r="V4320" s="63"/>
      <c r="W4320" s="63"/>
    </row>
    <row r="4321" spans="1:23" ht="15">
      <c r="A4321" s="28" t="s">
        <v>147</v>
      </c>
      <c r="B4321" s="28" t="s">
        <v>734</v>
      </c>
      <c r="E4321" s="9" t="s">
        <v>280</v>
      </c>
      <c r="F4321" s="9" t="s">
        <v>280</v>
      </c>
      <c r="G4321" s="9" t="s">
        <v>280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89"/>
        <v>903.79999999998563</v>
      </c>
      <c r="O4321" t="s">
        <v>283</v>
      </c>
      <c r="R4321" s="21" t="s">
        <v>1826</v>
      </c>
      <c r="S4321" s="63"/>
      <c r="T4321" s="63"/>
      <c r="U4321" s="349"/>
      <c r="V4321" s="63"/>
      <c r="W4321" s="63"/>
    </row>
    <row r="4322" spans="1:23" ht="15">
      <c r="A4322" s="28" t="s">
        <v>151</v>
      </c>
      <c r="B4322" s="63" t="s">
        <v>747</v>
      </c>
      <c r="E4322" s="9" t="s">
        <v>280</v>
      </c>
      <c r="F4322" s="9" t="s">
        <v>280</v>
      </c>
      <c r="G4322" s="9" t="s">
        <v>280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89"/>
        <v>872.80000000001291</v>
      </c>
      <c r="O4322" t="s">
        <v>286</v>
      </c>
      <c r="S4322" s="278"/>
      <c r="T4322" s="63"/>
      <c r="U4322" s="349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89"/>
        <v>870.99999999999341</v>
      </c>
      <c r="O4323" t="s">
        <v>344</v>
      </c>
      <c r="S4323" s="63"/>
      <c r="T4323" s="63"/>
      <c r="U4323" s="349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280</v>
      </c>
      <c r="F4324" s="217">
        <v>353</v>
      </c>
      <c r="G4324" s="9">
        <v>120.7</v>
      </c>
      <c r="H4324" s="9">
        <v>62.099999999994907</v>
      </c>
      <c r="I4324" s="64" t="s">
        <v>281</v>
      </c>
      <c r="J4324" s="9">
        <v>139.99999999999272</v>
      </c>
      <c r="K4324" s="9">
        <v>148.50000000000728</v>
      </c>
      <c r="M4324" s="67">
        <f t="shared" si="89"/>
        <v>824.29999999999495</v>
      </c>
      <c r="O4324" t="s">
        <v>299</v>
      </c>
      <c r="S4324" s="278"/>
      <c r="T4324" s="63"/>
      <c r="U4324" s="349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280</v>
      </c>
      <c r="F4325" s="9" t="s">
        <v>280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89"/>
        <v>824.09999999999013</v>
      </c>
      <c r="O4325" t="s">
        <v>289</v>
      </c>
      <c r="S4325" s="278"/>
      <c r="T4325" s="63"/>
      <c r="U4325" s="349"/>
      <c r="V4325" s="63"/>
      <c r="W4325" s="63"/>
    </row>
    <row r="4326" spans="1:23" ht="15">
      <c r="A4326" s="28" t="s">
        <v>161</v>
      </c>
      <c r="B4326" s="229" t="s">
        <v>1662</v>
      </c>
      <c r="C4326" s="3"/>
      <c r="D4326" s="3"/>
      <c r="E4326" s="9" t="s">
        <v>280</v>
      </c>
      <c r="F4326" s="9" t="s">
        <v>280</v>
      </c>
      <c r="G4326" s="9" t="s">
        <v>280</v>
      </c>
      <c r="H4326" s="9" t="s">
        <v>280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89"/>
        <v>818.99999999999</v>
      </c>
      <c r="O4326" t="s">
        <v>320</v>
      </c>
      <c r="S4326" s="278"/>
      <c r="T4326" s="63"/>
      <c r="U4326" s="349"/>
      <c r="V4326" s="63"/>
      <c r="W4326" s="63"/>
    </row>
    <row r="4327" spans="1:23" ht="15">
      <c r="A4327" s="28" t="s">
        <v>163</v>
      </c>
      <c r="B4327" s="63" t="s">
        <v>783</v>
      </c>
      <c r="E4327" s="9" t="s">
        <v>280</v>
      </c>
      <c r="F4327" s="9" t="s">
        <v>280</v>
      </c>
      <c r="G4327" s="9" t="s">
        <v>280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89"/>
        <v>796.49999999999363</v>
      </c>
      <c r="O4327" t="s">
        <v>299</v>
      </c>
      <c r="S4327" s="63"/>
      <c r="T4327" s="63"/>
      <c r="U4327" s="349"/>
      <c r="V4327" s="63"/>
      <c r="W4327" s="63"/>
    </row>
    <row r="4328" spans="1:23" ht="15">
      <c r="A4328" s="28" t="s">
        <v>276</v>
      </c>
      <c r="B4328" s="63" t="s">
        <v>155</v>
      </c>
      <c r="E4328" s="9" t="s">
        <v>280</v>
      </c>
      <c r="F4328" s="9" t="s">
        <v>280</v>
      </c>
      <c r="G4328" s="9">
        <v>158</v>
      </c>
      <c r="H4328" s="9">
        <v>205.79999999999927</v>
      </c>
      <c r="I4328" s="64" t="s">
        <v>281</v>
      </c>
      <c r="J4328" s="9">
        <v>189.49999999999272</v>
      </c>
      <c r="K4328" s="9">
        <v>228.49999999998545</v>
      </c>
      <c r="M4328" s="67">
        <f t="shared" si="89"/>
        <v>781.79999999997744</v>
      </c>
      <c r="S4328" s="63"/>
      <c r="T4328" s="63"/>
      <c r="U4328" s="349"/>
      <c r="V4328" s="63"/>
      <c r="W4328" s="63"/>
    </row>
    <row r="4329" spans="1:23" ht="15">
      <c r="A4329" s="28" t="s">
        <v>277</v>
      </c>
      <c r="B4329" s="63" t="s">
        <v>739</v>
      </c>
      <c r="E4329" s="9" t="s">
        <v>280</v>
      </c>
      <c r="F4329" s="9" t="s">
        <v>280</v>
      </c>
      <c r="G4329" s="9" t="s">
        <v>280</v>
      </c>
      <c r="H4329" s="217">
        <v>289.59999999999127</v>
      </c>
      <c r="I4329" s="64" t="s">
        <v>281</v>
      </c>
      <c r="J4329" s="9">
        <v>227.49999999998181</v>
      </c>
      <c r="K4329" s="9">
        <v>255.99999999999272</v>
      </c>
      <c r="M4329" s="67">
        <f t="shared" si="89"/>
        <v>773.0999999999658</v>
      </c>
      <c r="O4329" t="s">
        <v>294</v>
      </c>
      <c r="S4329" s="225"/>
      <c r="T4329" s="63"/>
      <c r="U4329" s="349"/>
      <c r="V4329" s="63"/>
      <c r="W4329" s="63"/>
    </row>
    <row r="4330" spans="1:23" ht="15">
      <c r="A4330" s="28" t="s">
        <v>278</v>
      </c>
      <c r="B4330" s="63" t="s">
        <v>758</v>
      </c>
      <c r="E4330" s="9" t="s">
        <v>280</v>
      </c>
      <c r="F4330" s="9" t="s">
        <v>280</v>
      </c>
      <c r="G4330" s="9" t="s">
        <v>280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90">SUM(E4330:K4330)</f>
        <v>772.70000000000346</v>
      </c>
      <c r="S4330" s="63"/>
      <c r="T4330" s="63"/>
      <c r="U4330" s="349"/>
      <c r="V4330" s="63"/>
      <c r="W4330" s="63"/>
    </row>
    <row r="4331" spans="1:23" ht="15">
      <c r="A4331" s="28" t="s">
        <v>279</v>
      </c>
      <c r="B4331" s="28" t="s">
        <v>729</v>
      </c>
      <c r="E4331" s="9" t="s">
        <v>280</v>
      </c>
      <c r="F4331" s="9" t="s">
        <v>280</v>
      </c>
      <c r="G4331" s="9" t="s">
        <v>280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90"/>
        <v>768.20000000000528</v>
      </c>
      <c r="S4331" s="278"/>
      <c r="T4331" s="63"/>
      <c r="U4331" s="349"/>
      <c r="V4331" s="63"/>
      <c r="W4331" s="63"/>
    </row>
    <row r="4332" spans="1:23" ht="15">
      <c r="A4332" s="28" t="s">
        <v>736</v>
      </c>
      <c r="B4332" s="63" t="s">
        <v>153</v>
      </c>
      <c r="E4332" s="9" t="s">
        <v>280</v>
      </c>
      <c r="F4332" s="9" t="s">
        <v>280</v>
      </c>
      <c r="G4332" s="9">
        <v>153.30000000000001</v>
      </c>
      <c r="H4332" s="9">
        <v>69.69999999999709</v>
      </c>
      <c r="I4332" s="64" t="s">
        <v>281</v>
      </c>
      <c r="J4332" s="217">
        <v>362.50000000000364</v>
      </c>
      <c r="K4332" s="9">
        <v>180.00000000001455</v>
      </c>
      <c r="M4332" s="67">
        <f t="shared" si="90"/>
        <v>765.50000000001523</v>
      </c>
      <c r="O4332" t="s">
        <v>289</v>
      </c>
      <c r="S4332" s="63"/>
      <c r="T4332" s="63"/>
      <c r="U4332" s="349"/>
      <c r="V4332" s="63"/>
      <c r="W4332" s="63"/>
    </row>
    <row r="4333" spans="1:23" ht="15">
      <c r="A4333" s="28" t="s">
        <v>737</v>
      </c>
      <c r="B4333" s="63" t="s">
        <v>789</v>
      </c>
      <c r="E4333" s="9" t="s">
        <v>280</v>
      </c>
      <c r="F4333" s="9" t="s">
        <v>280</v>
      </c>
      <c r="G4333" s="9" t="s">
        <v>280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90"/>
        <v>747.20000000000437</v>
      </c>
      <c r="O4333" t="s">
        <v>302</v>
      </c>
      <c r="S4333" s="28"/>
      <c r="T4333" s="63"/>
      <c r="U4333" s="350"/>
      <c r="V4333" s="63"/>
      <c r="W4333" s="63"/>
    </row>
    <row r="4334" spans="1:23" ht="15">
      <c r="A4334" s="28" t="s">
        <v>738</v>
      </c>
      <c r="B4334" s="63" t="s">
        <v>780</v>
      </c>
      <c r="E4334" s="9" t="s">
        <v>280</v>
      </c>
      <c r="F4334" s="9" t="s">
        <v>280</v>
      </c>
      <c r="G4334" s="9" t="s">
        <v>280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90"/>
        <v>729.70000000000618</v>
      </c>
      <c r="O4334" t="s">
        <v>302</v>
      </c>
      <c r="S4334" s="63"/>
      <c r="T4334" s="63"/>
      <c r="U4334" s="349"/>
      <c r="V4334" s="63"/>
      <c r="W4334" s="63"/>
    </row>
    <row r="4335" spans="1:23" ht="15">
      <c r="A4335" s="28" t="s">
        <v>740</v>
      </c>
      <c r="B4335" s="63" t="s">
        <v>156</v>
      </c>
      <c r="E4335" s="9" t="s">
        <v>280</v>
      </c>
      <c r="F4335" s="9" t="s">
        <v>280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90"/>
        <v>715.79999999999598</v>
      </c>
      <c r="S4335" s="278"/>
      <c r="T4335" s="63"/>
      <c r="U4335" s="350"/>
      <c r="V4335" s="63"/>
      <c r="W4335" s="63"/>
    </row>
    <row r="4336" spans="1:23" ht="15">
      <c r="A4336" s="28" t="s">
        <v>746</v>
      </c>
      <c r="B4336" s="225" t="s">
        <v>1667</v>
      </c>
      <c r="C4336" s="3"/>
      <c r="D4336" s="3"/>
      <c r="E4336" s="9" t="s">
        <v>280</v>
      </c>
      <c r="F4336" s="9" t="s">
        <v>280</v>
      </c>
      <c r="G4336" s="9" t="s">
        <v>280</v>
      </c>
      <c r="H4336" s="9" t="s">
        <v>280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90"/>
        <v>713.60000000000855</v>
      </c>
      <c r="O4336" t="s">
        <v>285</v>
      </c>
      <c r="S4336" s="278"/>
      <c r="T4336" s="63"/>
      <c r="U4336" s="350"/>
      <c r="V4336" s="63"/>
      <c r="W4336" s="63"/>
    </row>
    <row r="4337" spans="1:23" ht="15">
      <c r="A4337" s="28" t="s">
        <v>748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281</v>
      </c>
      <c r="J4337" s="9" t="s">
        <v>280</v>
      </c>
      <c r="K4337" s="9" t="s">
        <v>280</v>
      </c>
      <c r="L4337" s="69"/>
      <c r="M4337" s="67">
        <f t="shared" si="90"/>
        <v>712.10000000000252</v>
      </c>
      <c r="O4337" t="s">
        <v>290</v>
      </c>
      <c r="S4337" s="225"/>
      <c r="T4337" s="63"/>
      <c r="U4337" s="350"/>
      <c r="V4337" s="63"/>
      <c r="W4337" s="63"/>
    </row>
    <row r="4338" spans="1:23" ht="15">
      <c r="A4338" s="28" t="s">
        <v>751</v>
      </c>
      <c r="B4338" s="63" t="s">
        <v>797</v>
      </c>
      <c r="E4338" s="9" t="s">
        <v>280</v>
      </c>
      <c r="F4338" s="9" t="s">
        <v>280</v>
      </c>
      <c r="G4338" s="9" t="s">
        <v>280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90"/>
        <v>709.39999999998236</v>
      </c>
      <c r="O4338" t="s">
        <v>285</v>
      </c>
      <c r="S4338" s="63"/>
      <c r="T4338" s="63"/>
      <c r="U4338" s="350"/>
      <c r="V4338" s="63"/>
      <c r="W4338" s="63"/>
    </row>
    <row r="4339" spans="1:23" ht="15">
      <c r="A4339" s="28" t="s">
        <v>752</v>
      </c>
      <c r="B4339" s="63" t="s">
        <v>763</v>
      </c>
      <c r="E4339" s="9" t="s">
        <v>280</v>
      </c>
      <c r="F4339" s="9" t="s">
        <v>280</v>
      </c>
      <c r="G4339" s="9" t="s">
        <v>280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90"/>
        <v>698.00000000000546</v>
      </c>
      <c r="O4339" t="s">
        <v>283</v>
      </c>
      <c r="R4339" s="21" t="s">
        <v>1826</v>
      </c>
      <c r="S4339" s="63"/>
      <c r="T4339" s="63"/>
      <c r="U4339" s="349"/>
      <c r="V4339" s="63"/>
      <c r="W4339" s="63"/>
    </row>
    <row r="4340" spans="1:23" ht="15">
      <c r="A4340" s="28" t="s">
        <v>755</v>
      </c>
      <c r="B4340" s="28" t="s">
        <v>735</v>
      </c>
      <c r="E4340" s="9" t="s">
        <v>280</v>
      </c>
      <c r="F4340" s="9" t="s">
        <v>280</v>
      </c>
      <c r="G4340" s="9" t="s">
        <v>280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90"/>
        <v>697.80000000001019</v>
      </c>
      <c r="S4340" s="278"/>
      <c r="T4340" s="63"/>
      <c r="U4340" s="349"/>
      <c r="V4340" s="63"/>
      <c r="W4340" s="63"/>
    </row>
    <row r="4341" spans="1:23" ht="15">
      <c r="A4341" s="28" t="s">
        <v>757</v>
      </c>
      <c r="B4341" s="63" t="s">
        <v>779</v>
      </c>
      <c r="E4341" s="9" t="s">
        <v>280</v>
      </c>
      <c r="F4341" s="9" t="s">
        <v>280</v>
      </c>
      <c r="G4341" s="9" t="s">
        <v>280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90"/>
        <v>687.80000000000837</v>
      </c>
      <c r="O4341" t="s">
        <v>290</v>
      </c>
      <c r="S4341" s="278"/>
      <c r="T4341" s="63"/>
      <c r="U4341" s="350"/>
      <c r="V4341" s="63"/>
      <c r="W4341" s="63"/>
    </row>
    <row r="4342" spans="1:23" ht="15">
      <c r="A4342" s="28" t="s">
        <v>762</v>
      </c>
      <c r="B4342" s="229" t="s">
        <v>1658</v>
      </c>
      <c r="C4342" s="3"/>
      <c r="D4342" s="3"/>
      <c r="E4342" s="9" t="s">
        <v>280</v>
      </c>
      <c r="F4342" s="9" t="s">
        <v>280</v>
      </c>
      <c r="G4342" s="9" t="s">
        <v>280</v>
      </c>
      <c r="H4342" s="9" t="s">
        <v>280</v>
      </c>
      <c r="I4342" s="9">
        <v>105.99999999999727</v>
      </c>
      <c r="J4342" s="217">
        <v>392.50000000000364</v>
      </c>
      <c r="K4342" s="9">
        <v>172.5</v>
      </c>
      <c r="M4342" s="67">
        <f t="shared" si="90"/>
        <v>671.00000000000091</v>
      </c>
      <c r="O4342" t="s">
        <v>299</v>
      </c>
      <c r="S4342" s="225"/>
      <c r="T4342" s="63"/>
      <c r="U4342" s="349"/>
      <c r="V4342" s="63"/>
      <c r="W4342" s="63"/>
    </row>
    <row r="4343" spans="1:23" ht="15">
      <c r="A4343" s="28" t="s">
        <v>766</v>
      </c>
      <c r="B4343" s="63" t="s">
        <v>756</v>
      </c>
      <c r="E4343" s="9" t="s">
        <v>280</v>
      </c>
      <c r="F4343" s="9" t="s">
        <v>280</v>
      </c>
      <c r="G4343" s="9" t="s">
        <v>280</v>
      </c>
      <c r="H4343" s="9">
        <v>157.79999999999927</v>
      </c>
      <c r="I4343" s="64" t="s">
        <v>281</v>
      </c>
      <c r="J4343" s="9">
        <v>337.99999999998909</v>
      </c>
      <c r="K4343" s="9">
        <v>155.99999999999636</v>
      </c>
      <c r="M4343" s="67">
        <f t="shared" si="90"/>
        <v>651.79999999998472</v>
      </c>
      <c r="S4343" s="225"/>
      <c r="T4343" s="63"/>
      <c r="U4343" s="349"/>
      <c r="V4343" s="63"/>
      <c r="W4343" s="63"/>
    </row>
    <row r="4344" spans="1:23" ht="15">
      <c r="A4344" s="28" t="s">
        <v>767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281</v>
      </c>
      <c r="J4344" s="9">
        <v>120.00000000000364</v>
      </c>
      <c r="K4344" s="9" t="s">
        <v>280</v>
      </c>
      <c r="M4344" s="67">
        <f t="shared" si="90"/>
        <v>636.20000000001232</v>
      </c>
      <c r="S4344" s="225"/>
      <c r="T4344" s="63"/>
      <c r="U4344" s="349"/>
      <c r="V4344" s="63"/>
      <c r="W4344" s="63"/>
    </row>
    <row r="4345" spans="1:23" ht="15">
      <c r="A4345" s="28" t="s">
        <v>768</v>
      </c>
      <c r="B4345" s="63" t="s">
        <v>772</v>
      </c>
      <c r="E4345" s="9" t="s">
        <v>280</v>
      </c>
      <c r="F4345" s="9" t="s">
        <v>280</v>
      </c>
      <c r="G4345" s="9" t="s">
        <v>280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90"/>
        <v>635.09999999999582</v>
      </c>
      <c r="S4345" s="278"/>
      <c r="T4345" s="63"/>
      <c r="U4345" s="350"/>
      <c r="V4345" s="63"/>
      <c r="W4345" s="63"/>
    </row>
    <row r="4346" spans="1:23" ht="15">
      <c r="A4346" s="28" t="s">
        <v>774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280</v>
      </c>
      <c r="K4346" s="9" t="s">
        <v>280</v>
      </c>
      <c r="L4346" s="69"/>
      <c r="M4346" s="67">
        <f t="shared" si="90"/>
        <v>631.4</v>
      </c>
      <c r="O4346" t="s">
        <v>294</v>
      </c>
      <c r="S4346" s="63"/>
      <c r="T4346" s="63"/>
      <c r="U4346" s="349"/>
      <c r="V4346" s="63"/>
      <c r="W4346" s="63"/>
    </row>
    <row r="4347" spans="1:23" ht="15">
      <c r="A4347" s="28" t="s">
        <v>782</v>
      </c>
      <c r="B4347" s="63" t="s">
        <v>750</v>
      </c>
      <c r="E4347" s="9" t="s">
        <v>280</v>
      </c>
      <c r="F4347" s="9" t="s">
        <v>280</v>
      </c>
      <c r="G4347" s="9" t="s">
        <v>280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90"/>
        <v>607.80000000000837</v>
      </c>
      <c r="S4347" s="278"/>
      <c r="T4347" s="63"/>
      <c r="U4347" s="349"/>
      <c r="V4347" s="63"/>
      <c r="W4347" s="63"/>
    </row>
    <row r="4348" spans="1:23" ht="15">
      <c r="A4348" s="28" t="s">
        <v>786</v>
      </c>
      <c r="B4348" s="229" t="s">
        <v>1652</v>
      </c>
      <c r="C4348" s="3"/>
      <c r="D4348" s="3"/>
      <c r="E4348" s="9" t="s">
        <v>280</v>
      </c>
      <c r="F4348" s="9" t="s">
        <v>280</v>
      </c>
      <c r="G4348" s="9" t="s">
        <v>280</v>
      </c>
      <c r="H4348" s="9" t="s">
        <v>280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90"/>
        <v>604.59999999999582</v>
      </c>
      <c r="O4348" t="s">
        <v>289</v>
      </c>
      <c r="S4348" s="63"/>
      <c r="T4348" s="63"/>
      <c r="U4348" s="350"/>
      <c r="V4348" s="63"/>
      <c r="W4348" s="63"/>
    </row>
    <row r="4349" spans="1:23" ht="15">
      <c r="A4349" s="28" t="s">
        <v>787</v>
      </c>
      <c r="B4349" s="229" t="s">
        <v>1657</v>
      </c>
      <c r="C4349" s="3"/>
      <c r="D4349" s="3"/>
      <c r="E4349" s="9" t="s">
        <v>280</v>
      </c>
      <c r="F4349" s="9" t="s">
        <v>280</v>
      </c>
      <c r="G4349" s="9" t="s">
        <v>280</v>
      </c>
      <c r="H4349" s="9" t="s">
        <v>280</v>
      </c>
      <c r="I4349" s="9">
        <v>54</v>
      </c>
      <c r="J4349" s="9">
        <v>196.799999999992</v>
      </c>
      <c r="K4349" s="213">
        <v>318.49999999999636</v>
      </c>
      <c r="M4349" s="67">
        <f t="shared" si="90"/>
        <v>569.29999999998836</v>
      </c>
      <c r="O4349" t="s">
        <v>284</v>
      </c>
      <c r="S4349" s="63"/>
      <c r="T4349" s="63"/>
      <c r="U4349" s="349"/>
      <c r="V4349" s="63"/>
      <c r="W4349" s="63"/>
    </row>
    <row r="4350" spans="1:23" ht="15">
      <c r="A4350" s="28" t="s">
        <v>788</v>
      </c>
      <c r="B4350" s="63" t="s">
        <v>178</v>
      </c>
      <c r="E4350" s="9">
        <v>109.9</v>
      </c>
      <c r="F4350" s="214">
        <v>455.9</v>
      </c>
      <c r="G4350" s="9" t="s">
        <v>280</v>
      </c>
      <c r="H4350" s="9" t="s">
        <v>280</v>
      </c>
      <c r="I4350" s="9" t="s">
        <v>280</v>
      </c>
      <c r="J4350" s="9" t="s">
        <v>280</v>
      </c>
      <c r="K4350" s="9" t="s">
        <v>280</v>
      </c>
      <c r="L4350" s="69"/>
      <c r="M4350" s="67">
        <f t="shared" si="90"/>
        <v>565.79999999999995</v>
      </c>
      <c r="O4350" t="s">
        <v>283</v>
      </c>
      <c r="R4350" t="s">
        <v>1826</v>
      </c>
      <c r="S4350" s="63"/>
      <c r="T4350" s="63"/>
      <c r="U4350" s="349"/>
      <c r="V4350" s="63"/>
      <c r="W4350" s="63"/>
    </row>
    <row r="4351" spans="1:23" ht="15">
      <c r="A4351" s="28" t="s">
        <v>794</v>
      </c>
      <c r="B4351" s="63" t="s">
        <v>749</v>
      </c>
      <c r="E4351" s="9" t="s">
        <v>280</v>
      </c>
      <c r="F4351" s="9" t="s">
        <v>280</v>
      </c>
      <c r="G4351" s="9" t="s">
        <v>280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90"/>
        <v>547.699999999998</v>
      </c>
      <c r="S4351" s="28"/>
      <c r="T4351" s="63"/>
      <c r="U4351" s="349"/>
      <c r="V4351" s="63"/>
      <c r="W4351" s="63"/>
    </row>
    <row r="4352" spans="1:23" ht="15">
      <c r="A4352" s="28" t="s">
        <v>795</v>
      </c>
      <c r="B4352" s="229" t="s">
        <v>1660</v>
      </c>
      <c r="C4352" s="3"/>
      <c r="D4352" s="3"/>
      <c r="E4352" s="9" t="s">
        <v>280</v>
      </c>
      <c r="F4352" s="9" t="s">
        <v>280</v>
      </c>
      <c r="G4352" s="9" t="s">
        <v>280</v>
      </c>
      <c r="H4352" s="9" t="s">
        <v>280</v>
      </c>
      <c r="I4352" s="64" t="s">
        <v>281</v>
      </c>
      <c r="J4352" s="217">
        <v>348.59999999999127</v>
      </c>
      <c r="K4352" s="9">
        <v>197.70000000000073</v>
      </c>
      <c r="M4352" s="67">
        <f t="shared" si="90"/>
        <v>546.299999999992</v>
      </c>
      <c r="O4352" t="s">
        <v>295</v>
      </c>
      <c r="S4352" s="63"/>
      <c r="T4352" s="63"/>
      <c r="U4352" s="349"/>
      <c r="V4352" s="63"/>
      <c r="W4352" s="63"/>
    </row>
    <row r="4353" spans="1:23" ht="15">
      <c r="A4353" s="28" t="s">
        <v>796</v>
      </c>
      <c r="B4353" s="278" t="s">
        <v>2022</v>
      </c>
      <c r="C4353" s="3"/>
      <c r="D4353" s="3"/>
      <c r="E4353" s="9" t="s">
        <v>280</v>
      </c>
      <c r="F4353" s="9" t="s">
        <v>280</v>
      </c>
      <c r="G4353" s="9" t="s">
        <v>280</v>
      </c>
      <c r="H4353" s="9" t="s">
        <v>280</v>
      </c>
      <c r="I4353" s="9" t="s">
        <v>280</v>
      </c>
      <c r="J4353" s="9">
        <v>292.50000000000364</v>
      </c>
      <c r="K4353" s="9">
        <v>252.69999999999345</v>
      </c>
      <c r="M4353" s="67">
        <f t="shared" si="90"/>
        <v>545.19999999999709</v>
      </c>
      <c r="S4353" s="225"/>
      <c r="T4353" s="63"/>
      <c r="U4353" s="349"/>
      <c r="V4353" s="63"/>
      <c r="W4353" s="63"/>
    </row>
    <row r="4354" spans="1:23" ht="15">
      <c r="A4354" s="28" t="s">
        <v>798</v>
      </c>
      <c r="B4354" s="63" t="s">
        <v>764</v>
      </c>
      <c r="E4354" s="9" t="s">
        <v>280</v>
      </c>
      <c r="F4354" s="9" t="s">
        <v>280</v>
      </c>
      <c r="G4354" s="9" t="s">
        <v>280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90"/>
        <v>543.00000000001091</v>
      </c>
      <c r="O4354" t="s">
        <v>299</v>
      </c>
      <c r="S4354" s="63"/>
      <c r="T4354" s="63"/>
      <c r="U4354" s="349"/>
      <c r="V4354" s="63"/>
      <c r="W4354" s="63"/>
    </row>
    <row r="4355" spans="1:23" ht="15">
      <c r="A4355" s="28" t="s">
        <v>799</v>
      </c>
      <c r="B4355" s="278" t="s">
        <v>2033</v>
      </c>
      <c r="C4355" s="3"/>
      <c r="D4355" s="3"/>
      <c r="E4355" s="9" t="s">
        <v>280</v>
      </c>
      <c r="F4355" s="9" t="s">
        <v>280</v>
      </c>
      <c r="G4355" s="9" t="s">
        <v>280</v>
      </c>
      <c r="H4355" s="9" t="s">
        <v>280</v>
      </c>
      <c r="I4355" s="9" t="s">
        <v>280</v>
      </c>
      <c r="J4355" s="217">
        <v>366.49999999999272</v>
      </c>
      <c r="K4355" s="9">
        <v>167.99999999999636</v>
      </c>
      <c r="M4355" s="67">
        <f t="shared" si="90"/>
        <v>534.49999999998909</v>
      </c>
      <c r="O4355" t="s">
        <v>294</v>
      </c>
      <c r="S4355" s="278"/>
      <c r="T4355" s="63"/>
      <c r="U4355" s="350"/>
      <c r="V4355" s="63"/>
      <c r="W4355" s="63"/>
    </row>
    <row r="4356" spans="1:23" ht="15">
      <c r="A4356" s="28" t="s">
        <v>800</v>
      </c>
      <c r="B4356" s="229" t="s">
        <v>1666</v>
      </c>
      <c r="C4356" s="3"/>
      <c r="D4356" s="3"/>
      <c r="E4356" s="9" t="s">
        <v>280</v>
      </c>
      <c r="F4356" s="9" t="s">
        <v>280</v>
      </c>
      <c r="G4356" s="9" t="s">
        <v>280</v>
      </c>
      <c r="H4356" s="9" t="s">
        <v>280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90"/>
        <v>527.29999999999745</v>
      </c>
      <c r="O4356" t="s">
        <v>290</v>
      </c>
      <c r="S4356" s="63"/>
      <c r="T4356" s="63"/>
      <c r="U4356" s="349"/>
      <c r="V4356" s="63"/>
      <c r="W4356" s="63"/>
    </row>
    <row r="4357" spans="1:23" ht="15">
      <c r="A4357" s="28" t="s">
        <v>803</v>
      </c>
      <c r="B4357" s="229" t="s">
        <v>1664</v>
      </c>
      <c r="C4357" s="3"/>
      <c r="D4357" s="3"/>
      <c r="E4357" s="9" t="s">
        <v>280</v>
      </c>
      <c r="F4357" s="9" t="s">
        <v>280</v>
      </c>
      <c r="G4357" s="9" t="s">
        <v>280</v>
      </c>
      <c r="H4357" s="9" t="s">
        <v>280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90"/>
        <v>520.99999999999181</v>
      </c>
      <c r="S4357" s="63"/>
      <c r="T4357" s="63"/>
      <c r="U4357" s="350"/>
      <c r="V4357" s="63"/>
      <c r="W4357" s="63"/>
    </row>
    <row r="4358" spans="1:23" ht="15">
      <c r="A4358" s="28" t="s">
        <v>899</v>
      </c>
      <c r="B4358" s="63" t="s">
        <v>765</v>
      </c>
      <c r="E4358" s="9" t="s">
        <v>280</v>
      </c>
      <c r="F4358" s="9" t="s">
        <v>280</v>
      </c>
      <c r="G4358" s="9" t="s">
        <v>280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90"/>
        <v>513.50000000001819</v>
      </c>
      <c r="S4358" s="278"/>
      <c r="T4358" s="63"/>
      <c r="U4358" s="350"/>
      <c r="V4358" s="63"/>
      <c r="W4358" s="63"/>
    </row>
    <row r="4359" spans="1:23" ht="15">
      <c r="A4359" s="28" t="s">
        <v>900</v>
      </c>
      <c r="B4359" s="278" t="s">
        <v>2021</v>
      </c>
      <c r="C4359" s="3"/>
      <c r="D4359" s="3"/>
      <c r="E4359" s="9" t="s">
        <v>280</v>
      </c>
      <c r="F4359" s="9" t="s">
        <v>280</v>
      </c>
      <c r="G4359" s="9" t="s">
        <v>280</v>
      </c>
      <c r="H4359" s="9" t="s">
        <v>280</v>
      </c>
      <c r="I4359" s="9" t="s">
        <v>280</v>
      </c>
      <c r="J4359" s="9">
        <v>254.99999999999636</v>
      </c>
      <c r="K4359" s="9">
        <v>250.40000000000146</v>
      </c>
      <c r="M4359" s="67">
        <f t="shared" si="90"/>
        <v>505.39999999999782</v>
      </c>
      <c r="S4359" s="278"/>
      <c r="T4359" s="63"/>
      <c r="U4359" s="349"/>
      <c r="V4359" s="63"/>
      <c r="W4359" s="63"/>
    </row>
    <row r="4360" spans="1:23" ht="15">
      <c r="A4360" s="28" t="s">
        <v>901</v>
      </c>
      <c r="B4360" s="229" t="s">
        <v>1648</v>
      </c>
      <c r="C4360" s="3"/>
      <c r="D4360" s="3"/>
      <c r="E4360" s="9" t="s">
        <v>280</v>
      </c>
      <c r="F4360" s="9" t="s">
        <v>280</v>
      </c>
      <c r="G4360" s="9" t="s">
        <v>280</v>
      </c>
      <c r="H4360" s="9" t="s">
        <v>280</v>
      </c>
      <c r="I4360" s="213">
        <v>287.5</v>
      </c>
      <c r="J4360" s="9">
        <v>188.5</v>
      </c>
      <c r="K4360" s="9">
        <v>16.299999999999272</v>
      </c>
      <c r="M4360" s="67">
        <f t="shared" si="90"/>
        <v>492.29999999999927</v>
      </c>
      <c r="O4360" t="s">
        <v>284</v>
      </c>
      <c r="S4360" s="63"/>
      <c r="T4360" s="63"/>
      <c r="U4360" s="350"/>
      <c r="V4360" s="63"/>
      <c r="W4360" s="63"/>
    </row>
    <row r="4361" spans="1:23" ht="15">
      <c r="A4361" s="28" t="s">
        <v>902</v>
      </c>
      <c r="B4361" s="278" t="s">
        <v>2026</v>
      </c>
      <c r="C4361" s="3"/>
      <c r="D4361" s="3"/>
      <c r="E4361" s="9" t="s">
        <v>280</v>
      </c>
      <c r="F4361" s="9" t="s">
        <v>280</v>
      </c>
      <c r="G4361" s="9" t="s">
        <v>280</v>
      </c>
      <c r="H4361" s="9" t="s">
        <v>280</v>
      </c>
      <c r="I4361" s="9" t="s">
        <v>280</v>
      </c>
      <c r="J4361" s="9">
        <v>263.29999999999563</v>
      </c>
      <c r="K4361" s="9">
        <v>221.59999999999491</v>
      </c>
      <c r="M4361" s="67">
        <f t="shared" si="90"/>
        <v>484.89999999999054</v>
      </c>
      <c r="S4361" s="278"/>
      <c r="T4361" s="63"/>
      <c r="U4361" s="350"/>
      <c r="V4361" s="63"/>
      <c r="W4361" s="63"/>
    </row>
    <row r="4362" spans="1:23" ht="15">
      <c r="A4362" s="28" t="s">
        <v>903</v>
      </c>
      <c r="B4362" s="229" t="s">
        <v>1661</v>
      </c>
      <c r="C4362" s="3"/>
      <c r="D4362" s="3"/>
      <c r="E4362" s="9" t="s">
        <v>280</v>
      </c>
      <c r="F4362" s="9" t="s">
        <v>280</v>
      </c>
      <c r="G4362" s="9" t="s">
        <v>280</v>
      </c>
      <c r="H4362" s="9" t="s">
        <v>280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91">SUM(E4362:K4362)</f>
        <v>482.89999999999327</v>
      </c>
      <c r="S4362" s="278"/>
      <c r="T4362" s="63"/>
      <c r="U4362" s="349"/>
      <c r="V4362" s="63"/>
      <c r="W4362" s="63"/>
    </row>
    <row r="4363" spans="1:23" ht="15">
      <c r="A4363" s="28" t="s">
        <v>904</v>
      </c>
      <c r="B4363" s="278" t="s">
        <v>2024</v>
      </c>
      <c r="C4363" s="3"/>
      <c r="D4363" s="3"/>
      <c r="E4363" s="9" t="s">
        <v>280</v>
      </c>
      <c r="F4363" s="9" t="s">
        <v>280</v>
      </c>
      <c r="G4363" s="9" t="s">
        <v>280</v>
      </c>
      <c r="H4363" s="9" t="s">
        <v>280</v>
      </c>
      <c r="I4363" s="9" t="s">
        <v>280</v>
      </c>
      <c r="J4363" s="9">
        <v>274.70000000001164</v>
      </c>
      <c r="K4363" s="9">
        <v>144.00000000000364</v>
      </c>
      <c r="M4363" s="67">
        <f t="shared" si="91"/>
        <v>418.70000000001528</v>
      </c>
      <c r="S4363" s="278"/>
      <c r="T4363" s="63"/>
      <c r="U4363" s="349"/>
      <c r="V4363" s="63"/>
      <c r="W4363" s="63"/>
    </row>
    <row r="4364" spans="1:23" ht="15">
      <c r="A4364" s="28" t="s">
        <v>905</v>
      </c>
      <c r="B4364" s="229" t="s">
        <v>1665</v>
      </c>
      <c r="C4364" s="3"/>
      <c r="D4364" s="3"/>
      <c r="E4364" s="9" t="s">
        <v>280</v>
      </c>
      <c r="F4364" s="9" t="s">
        <v>280</v>
      </c>
      <c r="G4364" s="9" t="s">
        <v>280</v>
      </c>
      <c r="H4364" s="9" t="s">
        <v>280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91"/>
        <v>414.59999999998945</v>
      </c>
      <c r="S4364" s="63"/>
      <c r="T4364" s="63"/>
      <c r="U4364" s="349"/>
      <c r="V4364" s="63"/>
      <c r="W4364" s="63"/>
    </row>
    <row r="4365" spans="1:23" ht="15">
      <c r="A4365" s="28" t="s">
        <v>906</v>
      </c>
      <c r="B4365" s="229" t="s">
        <v>1650</v>
      </c>
      <c r="C4365" s="3"/>
      <c r="D4365" s="3"/>
      <c r="E4365" s="9" t="s">
        <v>280</v>
      </c>
      <c r="F4365" s="9" t="s">
        <v>280</v>
      </c>
      <c r="G4365" s="9" t="s">
        <v>280</v>
      </c>
      <c r="H4365" s="9" t="s">
        <v>280</v>
      </c>
      <c r="I4365" s="9">
        <v>132</v>
      </c>
      <c r="J4365" s="9">
        <v>268.20000000000073</v>
      </c>
      <c r="K4365" s="9" t="s">
        <v>280</v>
      </c>
      <c r="M4365" s="67">
        <f t="shared" si="91"/>
        <v>400.20000000000073</v>
      </c>
      <c r="S4365" s="63"/>
      <c r="T4365" s="63"/>
      <c r="U4365" s="349"/>
      <c r="V4365" s="63"/>
      <c r="W4365" s="63"/>
    </row>
    <row r="4366" spans="1:23" ht="15">
      <c r="A4366" s="28" t="s">
        <v>907</v>
      </c>
      <c r="B4366" s="229" t="s">
        <v>1659</v>
      </c>
      <c r="C4366" s="3"/>
      <c r="D4366" s="3"/>
      <c r="E4366" s="9" t="s">
        <v>280</v>
      </c>
      <c r="F4366" s="9" t="s">
        <v>280</v>
      </c>
      <c r="G4366" s="9" t="s">
        <v>280</v>
      </c>
      <c r="H4366" s="9" t="s">
        <v>280</v>
      </c>
      <c r="I4366" s="9">
        <v>1.2999999999983629</v>
      </c>
      <c r="J4366" s="9">
        <v>140</v>
      </c>
      <c r="K4366" s="9">
        <v>245.00000000000364</v>
      </c>
      <c r="M4366" s="67">
        <f t="shared" si="91"/>
        <v>386.300000000002</v>
      </c>
      <c r="S4366" s="63"/>
      <c r="T4366" s="63"/>
      <c r="U4366" s="350"/>
      <c r="V4366" s="63"/>
      <c r="W4366" s="63"/>
    </row>
    <row r="4367" spans="1:23" ht="15">
      <c r="A4367" s="28" t="s">
        <v>908</v>
      </c>
      <c r="B4367" s="278" t="s">
        <v>2023</v>
      </c>
      <c r="C4367" s="3"/>
      <c r="D4367" s="3"/>
      <c r="E4367" s="9" t="s">
        <v>280</v>
      </c>
      <c r="F4367" s="9" t="s">
        <v>280</v>
      </c>
      <c r="G4367" s="9" t="s">
        <v>280</v>
      </c>
      <c r="H4367" s="9" t="s">
        <v>280</v>
      </c>
      <c r="I4367" s="9" t="s">
        <v>280</v>
      </c>
      <c r="J4367" s="9">
        <v>184.10000000000946</v>
      </c>
      <c r="K4367" s="9">
        <v>167.700000000008</v>
      </c>
      <c r="M4367" s="67">
        <f t="shared" si="91"/>
        <v>351.80000000001746</v>
      </c>
      <c r="S4367" s="278"/>
      <c r="T4367" s="63"/>
      <c r="U4367" s="349"/>
      <c r="V4367" s="63"/>
      <c r="W4367" s="63"/>
    </row>
    <row r="4368" spans="1:23" ht="15">
      <c r="A4368" s="28" t="s">
        <v>909</v>
      </c>
      <c r="B4368" s="63" t="s">
        <v>179</v>
      </c>
      <c r="E4368" s="212">
        <v>328.05</v>
      </c>
      <c r="F4368" s="9" t="s">
        <v>280</v>
      </c>
      <c r="G4368" s="9" t="s">
        <v>280</v>
      </c>
      <c r="H4368" s="9" t="s">
        <v>280</v>
      </c>
      <c r="I4368" s="9" t="s">
        <v>280</v>
      </c>
      <c r="J4368" s="9" t="s">
        <v>280</v>
      </c>
      <c r="K4368" s="9" t="s">
        <v>280</v>
      </c>
      <c r="L4368" s="69"/>
      <c r="M4368" s="67">
        <f t="shared" si="91"/>
        <v>328.05</v>
      </c>
      <c r="O4368" t="s">
        <v>302</v>
      </c>
      <c r="S4368" s="278"/>
      <c r="T4368" s="63"/>
      <c r="U4368" s="349"/>
      <c r="V4368" s="63"/>
      <c r="W4368" s="63"/>
    </row>
    <row r="4369" spans="1:23" ht="15">
      <c r="A4369" s="28" t="s">
        <v>910</v>
      </c>
      <c r="B4369" s="63" t="s">
        <v>745</v>
      </c>
      <c r="E4369" s="9" t="s">
        <v>280</v>
      </c>
      <c r="F4369" s="9" t="s">
        <v>280</v>
      </c>
      <c r="G4369" s="9" t="s">
        <v>280</v>
      </c>
      <c r="H4369" s="9">
        <v>240.80000000000655</v>
      </c>
      <c r="I4369" s="9">
        <v>67.499999999997272</v>
      </c>
      <c r="J4369" s="9" t="s">
        <v>280</v>
      </c>
      <c r="K4369" s="9" t="s">
        <v>280</v>
      </c>
      <c r="L4369" s="69"/>
      <c r="M4369" s="67">
        <f t="shared" si="91"/>
        <v>308.30000000000382</v>
      </c>
      <c r="S4369" s="28"/>
      <c r="T4369" s="63"/>
      <c r="U4369" s="349"/>
      <c r="V4369" s="63"/>
      <c r="W4369" s="63"/>
    </row>
    <row r="4370" spans="1:23" ht="15">
      <c r="A4370" s="28" t="s">
        <v>911</v>
      </c>
      <c r="B4370" s="278" t="s">
        <v>2017</v>
      </c>
      <c r="C4370" s="3"/>
      <c r="D4370" s="3"/>
      <c r="E4370" s="9" t="s">
        <v>280</v>
      </c>
      <c r="F4370" s="9" t="s">
        <v>280</v>
      </c>
      <c r="G4370" s="9" t="s">
        <v>280</v>
      </c>
      <c r="H4370" s="9" t="s">
        <v>280</v>
      </c>
      <c r="I4370" s="9" t="s">
        <v>280</v>
      </c>
      <c r="J4370" s="9">
        <v>149.99999999999272</v>
      </c>
      <c r="K4370" s="9">
        <v>156.00000000000364</v>
      </c>
      <c r="M4370" s="67">
        <f t="shared" si="91"/>
        <v>305.99999999999636</v>
      </c>
      <c r="S4370" s="225"/>
      <c r="T4370" s="63"/>
      <c r="U4370" s="349"/>
      <c r="V4370" s="63"/>
      <c r="W4370" s="63"/>
    </row>
    <row r="4371" spans="1:23" ht="15">
      <c r="A4371" s="28" t="s">
        <v>912</v>
      </c>
      <c r="B4371" s="278" t="s">
        <v>2025</v>
      </c>
      <c r="C4371" s="3"/>
      <c r="D4371" s="3"/>
      <c r="E4371" s="9" t="s">
        <v>280</v>
      </c>
      <c r="F4371" s="9" t="s">
        <v>280</v>
      </c>
      <c r="G4371" s="9" t="s">
        <v>280</v>
      </c>
      <c r="H4371" s="9" t="s">
        <v>280</v>
      </c>
      <c r="I4371" s="9" t="s">
        <v>280</v>
      </c>
      <c r="J4371" s="9">
        <v>129.99999999999272</v>
      </c>
      <c r="K4371" s="9">
        <v>141.89999999999964</v>
      </c>
      <c r="M4371" s="67">
        <f t="shared" si="91"/>
        <v>271.89999999999236</v>
      </c>
      <c r="S4371" s="278"/>
      <c r="T4371" s="63"/>
      <c r="U4371" s="349"/>
      <c r="V4371" s="63"/>
      <c r="W4371" s="63"/>
    </row>
    <row r="4372" spans="1:23" ht="15">
      <c r="A4372" s="28" t="s">
        <v>913</v>
      </c>
      <c r="B4372" s="278" t="s">
        <v>4565</v>
      </c>
      <c r="C4372" s="3"/>
      <c r="D4372" s="3"/>
      <c r="E4372" s="9" t="s">
        <v>280</v>
      </c>
      <c r="F4372" s="9" t="s">
        <v>280</v>
      </c>
      <c r="G4372" s="9" t="s">
        <v>280</v>
      </c>
      <c r="H4372" s="9" t="s">
        <v>280</v>
      </c>
      <c r="I4372" s="9" t="s">
        <v>280</v>
      </c>
      <c r="J4372" s="9" t="s">
        <v>280</v>
      </c>
      <c r="K4372" s="217">
        <v>262.60000000000582</v>
      </c>
      <c r="L4372" s="69"/>
      <c r="M4372" s="67">
        <f t="shared" si="91"/>
        <v>262.60000000000582</v>
      </c>
      <c r="O4372" t="s">
        <v>294</v>
      </c>
      <c r="S4372" s="278"/>
      <c r="T4372" s="63"/>
      <c r="U4372" s="349"/>
      <c r="V4372" s="63"/>
      <c r="W4372" s="63"/>
    </row>
    <row r="4373" spans="1:23" ht="15">
      <c r="A4373" s="28" t="s">
        <v>914</v>
      </c>
      <c r="B4373" s="278" t="s">
        <v>2038</v>
      </c>
      <c r="C4373" s="3"/>
      <c r="D4373" s="3"/>
      <c r="E4373" s="9" t="s">
        <v>280</v>
      </c>
      <c r="F4373" s="9" t="s">
        <v>280</v>
      </c>
      <c r="G4373" s="9" t="s">
        <v>280</v>
      </c>
      <c r="H4373" s="9" t="s">
        <v>280</v>
      </c>
      <c r="I4373" s="9" t="s">
        <v>280</v>
      </c>
      <c r="J4373" s="9" t="s">
        <v>280</v>
      </c>
      <c r="K4373" s="217">
        <v>256.80000000000291</v>
      </c>
      <c r="L4373" s="69"/>
      <c r="M4373" s="67">
        <f t="shared" si="91"/>
        <v>256.80000000000291</v>
      </c>
      <c r="O4373" t="s">
        <v>290</v>
      </c>
      <c r="S4373" s="28"/>
      <c r="T4373" s="63"/>
      <c r="U4373" s="349"/>
      <c r="V4373" s="63"/>
      <c r="W4373" s="63"/>
    </row>
    <row r="4374" spans="1:23" ht="15">
      <c r="A4374" s="28" t="s">
        <v>915</v>
      </c>
      <c r="B4374" s="278" t="s">
        <v>2042</v>
      </c>
      <c r="C4374" s="3"/>
      <c r="D4374" s="3"/>
      <c r="E4374" s="9" t="s">
        <v>280</v>
      </c>
      <c r="F4374" s="9" t="s">
        <v>280</v>
      </c>
      <c r="G4374" s="9" t="s">
        <v>280</v>
      </c>
      <c r="H4374" s="9" t="s">
        <v>280</v>
      </c>
      <c r="I4374" s="9" t="s">
        <v>280</v>
      </c>
      <c r="J4374" s="9" t="s">
        <v>280</v>
      </c>
      <c r="K4374" s="9">
        <v>254.09999999999491</v>
      </c>
      <c r="L4374" s="69"/>
      <c r="M4374" s="67">
        <f t="shared" si="91"/>
        <v>254.09999999999491</v>
      </c>
      <c r="S4374" s="225"/>
      <c r="T4374" s="63"/>
      <c r="U4374" s="349"/>
      <c r="V4374" s="63"/>
      <c r="W4374" s="63"/>
    </row>
    <row r="4375" spans="1:23" ht="15">
      <c r="A4375" s="28" t="s">
        <v>916</v>
      </c>
      <c r="B4375" s="63" t="s">
        <v>785</v>
      </c>
      <c r="E4375" s="9" t="s">
        <v>280</v>
      </c>
      <c r="F4375" s="9" t="s">
        <v>280</v>
      </c>
      <c r="G4375" s="9" t="s">
        <v>280</v>
      </c>
      <c r="H4375" s="9">
        <v>239.89999999999964</v>
      </c>
      <c r="I4375" s="9" t="s">
        <v>280</v>
      </c>
      <c r="J4375" s="9" t="s">
        <v>280</v>
      </c>
      <c r="K4375" s="9" t="s">
        <v>280</v>
      </c>
      <c r="L4375" s="69"/>
      <c r="M4375" s="67">
        <f t="shared" si="91"/>
        <v>239.89999999999964</v>
      </c>
      <c r="S4375" s="63"/>
      <c r="T4375" s="63"/>
      <c r="U4375" s="349"/>
      <c r="V4375" s="63"/>
      <c r="W4375" s="63"/>
    </row>
    <row r="4376" spans="1:23" ht="15">
      <c r="A4376" s="28" t="s">
        <v>917</v>
      </c>
      <c r="B4376" s="278" t="s">
        <v>2172</v>
      </c>
      <c r="C4376" s="3"/>
      <c r="D4376" s="3"/>
      <c r="E4376" s="9" t="s">
        <v>280</v>
      </c>
      <c r="F4376" s="9" t="s">
        <v>280</v>
      </c>
      <c r="G4376" s="9" t="s">
        <v>280</v>
      </c>
      <c r="H4376" s="9" t="s">
        <v>280</v>
      </c>
      <c r="I4376" s="9" t="s">
        <v>280</v>
      </c>
      <c r="J4376" s="9" t="s">
        <v>280</v>
      </c>
      <c r="K4376" s="9">
        <v>228.50000000000728</v>
      </c>
      <c r="L4376" s="69"/>
      <c r="M4376" s="67">
        <f t="shared" si="91"/>
        <v>228.50000000000728</v>
      </c>
      <c r="S4376" s="63"/>
      <c r="T4376" s="63"/>
      <c r="U4376" s="349"/>
      <c r="V4376" s="63"/>
      <c r="W4376" s="63"/>
    </row>
    <row r="4377" spans="1:23" ht="15">
      <c r="A4377" s="28" t="s">
        <v>918</v>
      </c>
      <c r="B4377" s="278" t="s">
        <v>2018</v>
      </c>
      <c r="C4377" s="3"/>
      <c r="D4377" s="3"/>
      <c r="E4377" s="9" t="s">
        <v>280</v>
      </c>
      <c r="F4377" s="9" t="s">
        <v>280</v>
      </c>
      <c r="G4377" s="9" t="s">
        <v>280</v>
      </c>
      <c r="H4377" s="9" t="s">
        <v>280</v>
      </c>
      <c r="I4377" s="9" t="s">
        <v>280</v>
      </c>
      <c r="J4377" s="9">
        <v>169.5</v>
      </c>
      <c r="K4377" s="9">
        <v>58.199999999998909</v>
      </c>
      <c r="M4377" s="67">
        <f t="shared" si="91"/>
        <v>227.69999999999891</v>
      </c>
      <c r="S4377" s="278"/>
      <c r="T4377" s="63"/>
      <c r="U4377" s="349"/>
      <c r="V4377" s="63"/>
      <c r="W4377" s="63"/>
    </row>
    <row r="4378" spans="1:23" ht="15">
      <c r="A4378" s="28" t="s">
        <v>919</v>
      </c>
      <c r="B4378" s="63" t="s">
        <v>158</v>
      </c>
      <c r="E4378" s="9" t="s">
        <v>280</v>
      </c>
      <c r="F4378" s="9" t="s">
        <v>280</v>
      </c>
      <c r="G4378" s="9">
        <v>50.9</v>
      </c>
      <c r="H4378" s="9">
        <v>103.79999999999927</v>
      </c>
      <c r="I4378" s="9">
        <v>64.999999999998181</v>
      </c>
      <c r="J4378" s="9" t="s">
        <v>280</v>
      </c>
      <c r="K4378" s="9" t="s">
        <v>280</v>
      </c>
      <c r="L4378" s="69"/>
      <c r="M4378" s="67">
        <f t="shared" si="91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920</v>
      </c>
      <c r="B4379" s="63" t="s">
        <v>770</v>
      </c>
      <c r="E4379" s="9" t="s">
        <v>280</v>
      </c>
      <c r="F4379" s="9" t="s">
        <v>280</v>
      </c>
      <c r="G4379" s="9" t="s">
        <v>280</v>
      </c>
      <c r="H4379" s="9">
        <v>209.60000000000582</v>
      </c>
      <c r="I4379" s="64" t="s">
        <v>281</v>
      </c>
      <c r="J4379" s="9" t="s">
        <v>280</v>
      </c>
      <c r="K4379" s="9" t="s">
        <v>280</v>
      </c>
      <c r="L4379" s="69"/>
      <c r="M4379" s="67">
        <f t="shared" si="91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921</v>
      </c>
      <c r="B4380" s="278" t="s">
        <v>2019</v>
      </c>
      <c r="C4380" s="3"/>
      <c r="D4380" s="3"/>
      <c r="E4380" s="9" t="s">
        <v>280</v>
      </c>
      <c r="F4380" s="9" t="s">
        <v>280</v>
      </c>
      <c r="G4380" s="9" t="s">
        <v>280</v>
      </c>
      <c r="H4380" s="9" t="s">
        <v>280</v>
      </c>
      <c r="I4380" s="9" t="s">
        <v>280</v>
      </c>
      <c r="J4380" s="9">
        <v>196.00000000000364</v>
      </c>
      <c r="K4380" s="9" t="s">
        <v>280</v>
      </c>
      <c r="M4380" s="67">
        <f t="shared" si="91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922</v>
      </c>
      <c r="B4381" s="63" t="s">
        <v>775</v>
      </c>
      <c r="E4381" s="9" t="s">
        <v>280</v>
      </c>
      <c r="F4381" s="9" t="s">
        <v>280</v>
      </c>
      <c r="G4381" s="9" t="s">
        <v>280</v>
      </c>
      <c r="H4381" s="9">
        <v>188.44999999999709</v>
      </c>
      <c r="I4381" s="9" t="s">
        <v>280</v>
      </c>
      <c r="J4381" s="9" t="s">
        <v>280</v>
      </c>
      <c r="K4381" s="9" t="s">
        <v>280</v>
      </c>
      <c r="L4381" s="69"/>
      <c r="M4381" s="67">
        <f t="shared" si="91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923</v>
      </c>
      <c r="B4382" s="278" t="s">
        <v>2045</v>
      </c>
      <c r="C4382" s="3"/>
      <c r="D4382" s="3"/>
      <c r="E4382" s="9" t="s">
        <v>280</v>
      </c>
      <c r="F4382" s="9" t="s">
        <v>280</v>
      </c>
      <c r="G4382" s="9" t="s">
        <v>280</v>
      </c>
      <c r="H4382" s="9" t="s">
        <v>280</v>
      </c>
      <c r="I4382" s="9" t="s">
        <v>280</v>
      </c>
      <c r="J4382" s="9" t="s">
        <v>280</v>
      </c>
      <c r="K4382" s="9">
        <v>186.19999999999891</v>
      </c>
      <c r="L4382" s="69"/>
      <c r="M4382" s="67">
        <f t="shared" si="91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924</v>
      </c>
      <c r="B4383" s="278" t="s">
        <v>2040</v>
      </c>
      <c r="C4383" s="3"/>
      <c r="D4383" s="3"/>
      <c r="E4383" s="9" t="s">
        <v>280</v>
      </c>
      <c r="F4383" s="9" t="s">
        <v>280</v>
      </c>
      <c r="G4383" s="9" t="s">
        <v>280</v>
      </c>
      <c r="H4383" s="9" t="s">
        <v>280</v>
      </c>
      <c r="I4383" s="9" t="s">
        <v>280</v>
      </c>
      <c r="J4383" s="9" t="s">
        <v>280</v>
      </c>
      <c r="K4383" s="9">
        <v>156</v>
      </c>
      <c r="L4383" s="69"/>
      <c r="M4383" s="67">
        <f t="shared" si="91"/>
        <v>156</v>
      </c>
      <c r="S4383" s="225"/>
      <c r="T4383" s="63"/>
      <c r="U4383" s="63"/>
      <c r="V4383" s="50"/>
      <c r="W4383" s="9"/>
    </row>
    <row r="4384" spans="1:23" ht="15">
      <c r="A4384" s="28" t="s">
        <v>925</v>
      </c>
      <c r="B4384" s="278" t="s">
        <v>2043</v>
      </c>
      <c r="C4384" s="3"/>
      <c r="D4384" s="3"/>
      <c r="E4384" s="9" t="s">
        <v>280</v>
      </c>
      <c r="F4384" s="9" t="s">
        <v>280</v>
      </c>
      <c r="G4384" s="9" t="s">
        <v>280</v>
      </c>
      <c r="H4384" s="9" t="s">
        <v>280</v>
      </c>
      <c r="I4384" s="9" t="s">
        <v>280</v>
      </c>
      <c r="J4384" s="9" t="s">
        <v>280</v>
      </c>
      <c r="K4384" s="9">
        <v>155.99999999998909</v>
      </c>
      <c r="L4384" s="69"/>
      <c r="M4384" s="67">
        <f t="shared" si="91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926</v>
      </c>
      <c r="B4385" s="229" t="s">
        <v>1653</v>
      </c>
      <c r="C4385" s="3"/>
      <c r="D4385" s="3"/>
      <c r="E4385" s="9" t="s">
        <v>280</v>
      </c>
      <c r="F4385" s="9" t="s">
        <v>280</v>
      </c>
      <c r="G4385" s="9" t="s">
        <v>280</v>
      </c>
      <c r="H4385" s="9" t="s">
        <v>280</v>
      </c>
      <c r="I4385" s="9">
        <v>143</v>
      </c>
      <c r="J4385" s="9" t="s">
        <v>280</v>
      </c>
      <c r="K4385" s="9" t="s">
        <v>280</v>
      </c>
      <c r="L4385" s="69"/>
      <c r="M4385" s="67">
        <f t="shared" si="91"/>
        <v>143</v>
      </c>
      <c r="S4385" s="225"/>
      <c r="T4385" s="63"/>
      <c r="U4385" s="63"/>
      <c r="V4385" s="50"/>
      <c r="W4385" s="9"/>
    </row>
    <row r="4386" spans="1:23" ht="15">
      <c r="A4386" s="28" t="s">
        <v>927</v>
      </c>
      <c r="B4386" s="63" t="s">
        <v>164</v>
      </c>
      <c r="E4386" s="9" t="s">
        <v>280</v>
      </c>
      <c r="F4386" s="9" t="s">
        <v>280</v>
      </c>
      <c r="G4386" s="9">
        <v>138</v>
      </c>
      <c r="H4386" s="9" t="s">
        <v>280</v>
      </c>
      <c r="I4386" s="9" t="s">
        <v>280</v>
      </c>
      <c r="J4386" s="9" t="s">
        <v>280</v>
      </c>
      <c r="K4386" s="9" t="s">
        <v>280</v>
      </c>
      <c r="L4386" s="69"/>
      <c r="M4386" s="67">
        <f t="shared" si="91"/>
        <v>138</v>
      </c>
      <c r="S4386" s="225"/>
      <c r="T4386" s="63"/>
      <c r="U4386" s="63"/>
      <c r="V4386" s="50"/>
      <c r="W4386" s="9"/>
    </row>
    <row r="4387" spans="1:23" ht="15">
      <c r="A4387" s="28" t="s">
        <v>928</v>
      </c>
      <c r="B4387" s="278" t="s">
        <v>2065</v>
      </c>
      <c r="C4387" s="3"/>
      <c r="D4387" s="3"/>
      <c r="E4387" s="9" t="s">
        <v>280</v>
      </c>
      <c r="F4387" s="9" t="s">
        <v>280</v>
      </c>
      <c r="G4387" s="9" t="s">
        <v>280</v>
      </c>
      <c r="H4387" s="9" t="s">
        <v>280</v>
      </c>
      <c r="I4387" s="9" t="s">
        <v>280</v>
      </c>
      <c r="J4387" s="9" t="s">
        <v>280</v>
      </c>
      <c r="K4387" s="9">
        <v>115.79999999999927</v>
      </c>
      <c r="L4387" s="69"/>
      <c r="M4387" s="67">
        <f t="shared" si="91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929</v>
      </c>
      <c r="B4388" s="229" t="s">
        <v>1649</v>
      </c>
      <c r="C4388" s="3"/>
      <c r="D4388" s="3"/>
      <c r="E4388" s="9" t="s">
        <v>280</v>
      </c>
      <c r="F4388" s="9" t="s">
        <v>280</v>
      </c>
      <c r="G4388" s="9" t="s">
        <v>280</v>
      </c>
      <c r="H4388" s="9" t="s">
        <v>280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91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930</v>
      </c>
      <c r="B4389" s="229" t="s">
        <v>1663</v>
      </c>
      <c r="C4389" s="3"/>
      <c r="D4389" s="3"/>
      <c r="E4389" s="9" t="s">
        <v>280</v>
      </c>
      <c r="F4389" s="9" t="s">
        <v>280</v>
      </c>
      <c r="G4389" s="9" t="s">
        <v>280</v>
      </c>
      <c r="H4389" s="9" t="s">
        <v>280</v>
      </c>
      <c r="I4389" s="9">
        <v>70.000000000001819</v>
      </c>
      <c r="J4389" s="9" t="s">
        <v>280</v>
      </c>
      <c r="K4389" s="9" t="s">
        <v>280</v>
      </c>
      <c r="M4389" s="67">
        <f t="shared" si="91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931</v>
      </c>
      <c r="B4390" s="229" t="s">
        <v>1655</v>
      </c>
      <c r="C4390" s="3"/>
      <c r="D4390" s="3"/>
      <c r="E4390" s="9" t="s">
        <v>280</v>
      </c>
      <c r="F4390" s="9" t="s">
        <v>280</v>
      </c>
      <c r="G4390" s="9" t="s">
        <v>280</v>
      </c>
      <c r="H4390" s="9" t="s">
        <v>280</v>
      </c>
      <c r="I4390" s="9">
        <v>33.000000000000909</v>
      </c>
      <c r="J4390" s="9" t="s">
        <v>280</v>
      </c>
      <c r="K4390" s="9" t="s">
        <v>280</v>
      </c>
      <c r="L4390" s="69"/>
      <c r="M4390" s="67">
        <f t="shared" si="91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932</v>
      </c>
      <c r="B4391" s="278" t="s">
        <v>2039</v>
      </c>
      <c r="C4391" s="3"/>
      <c r="D4391" s="3"/>
      <c r="E4391" s="9" t="s">
        <v>280</v>
      </c>
      <c r="F4391" s="9" t="s">
        <v>280</v>
      </c>
      <c r="G4391" s="9" t="s">
        <v>280</v>
      </c>
      <c r="H4391" s="9" t="s">
        <v>280</v>
      </c>
      <c r="I4391" s="9" t="s">
        <v>280</v>
      </c>
      <c r="J4391" s="9" t="s">
        <v>280</v>
      </c>
      <c r="K4391" s="9">
        <v>33</v>
      </c>
      <c r="L4391" s="69"/>
      <c r="M4391" s="67">
        <f t="shared" si="91"/>
        <v>33</v>
      </c>
      <c r="S4391" s="225"/>
      <c r="T4391" s="63"/>
      <c r="U4391" s="63"/>
      <c r="V4391" s="50"/>
      <c r="W4391" s="9"/>
    </row>
    <row r="4392" spans="1:23" ht="15">
      <c r="A4392" s="28" t="s">
        <v>933</v>
      </c>
      <c r="B4392" s="278" t="s">
        <v>2041</v>
      </c>
      <c r="C4392" s="3"/>
      <c r="D4392" s="3"/>
      <c r="E4392" s="9" t="s">
        <v>280</v>
      </c>
      <c r="F4392" s="9" t="s">
        <v>280</v>
      </c>
      <c r="G4392" s="9" t="s">
        <v>280</v>
      </c>
      <c r="H4392" s="9" t="s">
        <v>280</v>
      </c>
      <c r="I4392" s="9" t="s">
        <v>280</v>
      </c>
      <c r="J4392" s="9" t="s">
        <v>280</v>
      </c>
      <c r="K4392" s="9">
        <v>24.299999999999272</v>
      </c>
      <c r="L4392" s="69"/>
      <c r="M4392" s="67">
        <f t="shared" si="91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934</v>
      </c>
      <c r="B4393" s="278" t="s">
        <v>2044</v>
      </c>
      <c r="C4393" s="3"/>
      <c r="D4393" s="3"/>
      <c r="E4393" s="9" t="s">
        <v>280</v>
      </c>
      <c r="F4393" s="9" t="s">
        <v>280</v>
      </c>
      <c r="G4393" s="9" t="s">
        <v>280</v>
      </c>
      <c r="H4393" s="9" t="s">
        <v>280</v>
      </c>
      <c r="I4393" s="9" t="s">
        <v>280</v>
      </c>
      <c r="J4393" s="9" t="s">
        <v>280</v>
      </c>
      <c r="K4393" s="9">
        <v>15.400000000005093</v>
      </c>
      <c r="L4393" s="69"/>
      <c r="M4393" s="67">
        <f t="shared" si="91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935</v>
      </c>
      <c r="B4394" s="278" t="s">
        <v>2068</v>
      </c>
      <c r="C4394" s="3"/>
      <c r="D4394" s="3"/>
      <c r="E4394" s="9" t="s">
        <v>280</v>
      </c>
      <c r="F4394" s="9" t="s">
        <v>280</v>
      </c>
      <c r="G4394" s="9" t="s">
        <v>280</v>
      </c>
      <c r="H4394" s="9" t="s">
        <v>280</v>
      </c>
      <c r="I4394" s="9" t="s">
        <v>280</v>
      </c>
      <c r="J4394" s="9" t="s">
        <v>280</v>
      </c>
      <c r="K4394" s="9">
        <v>9.8000000000010914</v>
      </c>
      <c r="L4394" s="69"/>
      <c r="M4394" s="67">
        <f t="shared" si="91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936</v>
      </c>
      <c r="B4395" s="278" t="s">
        <v>2067</v>
      </c>
      <c r="C4395" s="3"/>
      <c r="D4395" s="3"/>
      <c r="E4395" s="9" t="s">
        <v>280</v>
      </c>
      <c r="F4395" s="9" t="s">
        <v>280</v>
      </c>
      <c r="G4395" s="9" t="s">
        <v>280</v>
      </c>
      <c r="H4395" s="9" t="s">
        <v>280</v>
      </c>
      <c r="I4395" s="9" t="s">
        <v>280</v>
      </c>
      <c r="J4395" s="9" t="s">
        <v>280</v>
      </c>
      <c r="K4395" s="9">
        <v>7.7000000000007276</v>
      </c>
      <c r="L4395" s="69"/>
      <c r="M4395" s="67">
        <f t="shared" si="91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937</v>
      </c>
      <c r="B4396" s="229" t="s">
        <v>1681</v>
      </c>
      <c r="C4396" s="3"/>
      <c r="D4396" s="3"/>
      <c r="E4396" s="9" t="s">
        <v>280</v>
      </c>
      <c r="F4396" s="9" t="s">
        <v>280</v>
      </c>
      <c r="G4396" s="9" t="s">
        <v>280</v>
      </c>
      <c r="H4396" s="9" t="s">
        <v>280</v>
      </c>
      <c r="I4396" s="9">
        <v>1.5000000000009095</v>
      </c>
      <c r="J4396" s="9" t="s">
        <v>280</v>
      </c>
      <c r="K4396" s="9" t="s">
        <v>280</v>
      </c>
      <c r="L4396" s="69"/>
      <c r="M4396" s="67">
        <f t="shared" si="91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938</v>
      </c>
      <c r="B4397" s="229" t="s">
        <v>1656</v>
      </c>
      <c r="C4397" s="3"/>
      <c r="D4397" s="3"/>
      <c r="E4397" s="9" t="s">
        <v>280</v>
      </c>
      <c r="F4397" s="9" t="s">
        <v>280</v>
      </c>
      <c r="G4397" s="9" t="s">
        <v>280</v>
      </c>
      <c r="H4397" s="9" t="s">
        <v>280</v>
      </c>
      <c r="I4397" s="9">
        <v>1.3000000000010914</v>
      </c>
      <c r="J4397" s="9" t="s">
        <v>280</v>
      </c>
      <c r="K4397" s="9" t="s">
        <v>280</v>
      </c>
      <c r="L4397" s="69"/>
      <c r="M4397" s="67">
        <f t="shared" si="91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2517</v>
      </c>
      <c r="B4398" s="225" t="s">
        <v>1646</v>
      </c>
      <c r="C4398" s="3"/>
      <c r="D4398" s="3"/>
      <c r="E4398" s="9" t="s">
        <v>280</v>
      </c>
      <c r="F4398" s="9" t="s">
        <v>280</v>
      </c>
      <c r="G4398" s="9" t="s">
        <v>280</v>
      </c>
      <c r="H4398" s="9" t="s">
        <v>280</v>
      </c>
      <c r="I4398" s="64" t="s">
        <v>281</v>
      </c>
      <c r="J4398" s="9" t="s">
        <v>280</v>
      </c>
      <c r="K4398" s="9" t="s">
        <v>280</v>
      </c>
      <c r="L4398" s="69"/>
      <c r="M4398" s="67">
        <f t="shared" si="91"/>
        <v>0</v>
      </c>
      <c r="S4398" s="225"/>
      <c r="T4398" s="63"/>
      <c r="U4398" s="63"/>
      <c r="V4398" s="50"/>
      <c r="W4398" s="9"/>
    </row>
    <row r="4399" spans="1:23" ht="15">
      <c r="A4399" s="28" t="s">
        <v>3346</v>
      </c>
      <c r="B4399" s="63" t="s">
        <v>3408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3347</v>
      </c>
      <c r="B4400" s="63" t="s">
        <v>3402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3348</v>
      </c>
      <c r="B4401" s="63" t="s">
        <v>3401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3349</v>
      </c>
      <c r="B4402" s="63" t="s">
        <v>3417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3350</v>
      </c>
      <c r="B4403" s="63" t="s">
        <v>3416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3351</v>
      </c>
      <c r="B4404" s="63" t="s">
        <v>3404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3352</v>
      </c>
      <c r="B4405" s="63" t="s">
        <v>3398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3353</v>
      </c>
      <c r="B4406" s="63" t="s">
        <v>3429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3354</v>
      </c>
      <c r="B4407" s="278" t="s">
        <v>3397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3355</v>
      </c>
      <c r="B4408" s="63" t="s">
        <v>3413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3356</v>
      </c>
      <c r="B4409" s="63" t="s">
        <v>3410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3357</v>
      </c>
      <c r="B4410" s="63" t="s">
        <v>3425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3358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3359</v>
      </c>
      <c r="B4412" s="63" t="s">
        <v>3426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3360</v>
      </c>
      <c r="B4413" s="63" t="s">
        <v>3405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3361</v>
      </c>
      <c r="B4414" s="63" t="s">
        <v>3399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3362</v>
      </c>
      <c r="B4415" s="63" t="s">
        <v>3406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3363</v>
      </c>
      <c r="B4416" s="63" t="s">
        <v>3403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3364</v>
      </c>
      <c r="B4417" s="63" t="s">
        <v>3414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3365</v>
      </c>
      <c r="B4418" s="63" t="s">
        <v>3409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3366</v>
      </c>
      <c r="B4419" s="278" t="s">
        <v>3396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3367</v>
      </c>
      <c r="B4420" s="63" t="s">
        <v>3411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3368</v>
      </c>
      <c r="B4421" s="63" t="s">
        <v>3430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3369</v>
      </c>
      <c r="B4422" s="63" t="s">
        <v>3400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4163</v>
      </c>
      <c r="B4423" s="63" t="s">
        <v>3407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4164</v>
      </c>
      <c r="B4424" s="63" t="s">
        <v>3428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4165</v>
      </c>
      <c r="B4425" s="63" t="s">
        <v>3412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211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92">SUM(E4432:K4432)</f>
        <v>1879.8000000000015</v>
      </c>
      <c r="O4432" t="s">
        <v>330</v>
      </c>
      <c r="R4432" s="219"/>
      <c r="S4432" s="278"/>
      <c r="T4432" s="63"/>
      <c r="U4432" s="349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92"/>
        <v>1789.1999999999964</v>
      </c>
      <c r="O4433" t="s">
        <v>377</v>
      </c>
      <c r="R4433" s="219"/>
      <c r="S4433" s="225"/>
      <c r="T4433" s="63"/>
      <c r="U4433" s="349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92"/>
        <v>1732.2000000000044</v>
      </c>
      <c r="O4434" t="s">
        <v>338</v>
      </c>
      <c r="R4434" s="219"/>
      <c r="S4434" s="63"/>
      <c r="T4434" s="63"/>
      <c r="U4434" s="350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92"/>
        <v>1707.1000000000022</v>
      </c>
      <c r="O4435" t="s">
        <v>341</v>
      </c>
      <c r="R4435" s="219"/>
      <c r="S4435" s="278"/>
      <c r="T4435" s="63"/>
      <c r="U4435" s="349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92"/>
        <v>1681.9000000000074</v>
      </c>
      <c r="O4436" t="s">
        <v>288</v>
      </c>
      <c r="R4436" s="219"/>
      <c r="S4436" s="225"/>
      <c r="T4436" s="63"/>
      <c r="U4436" s="349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92"/>
        <v>1670.049999999997</v>
      </c>
      <c r="O4437" t="s">
        <v>308</v>
      </c>
      <c r="R4437" s="219"/>
      <c r="S4437" s="225"/>
      <c r="T4437" s="63"/>
      <c r="U4437" s="349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92"/>
        <v>1644.5000000000118</v>
      </c>
      <c r="O4438" t="s">
        <v>286</v>
      </c>
      <c r="R4438" s="219"/>
      <c r="S4438" s="278"/>
      <c r="T4438" s="63"/>
      <c r="U4438" s="349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92"/>
        <v>1634.3499999999883</v>
      </c>
      <c r="O4439" t="s">
        <v>284</v>
      </c>
      <c r="R4439" s="219"/>
      <c r="S4439" s="278"/>
      <c r="T4439" s="63"/>
      <c r="U4439" s="349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92"/>
        <v>1616.1999999999985</v>
      </c>
      <c r="O4440" t="s">
        <v>290</v>
      </c>
      <c r="R4440" s="219"/>
      <c r="S4440" s="278"/>
      <c r="T4440" s="63"/>
      <c r="U4440" s="349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92"/>
        <v>1499.700000000008</v>
      </c>
      <c r="O4441" t="s">
        <v>285</v>
      </c>
      <c r="R4441" s="219"/>
      <c r="S4441" s="225"/>
      <c r="T4441" s="63"/>
      <c r="U4441" s="350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280</v>
      </c>
      <c r="L4442" s="69"/>
      <c r="M4442" s="67">
        <f t="shared" si="92"/>
        <v>1487.1000000000145</v>
      </c>
      <c r="O4442" t="s">
        <v>337</v>
      </c>
      <c r="R4442" s="219"/>
      <c r="S4442" s="63"/>
      <c r="T4442" s="63"/>
      <c r="U4442" s="349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280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92"/>
        <v>1368.5000000000116</v>
      </c>
      <c r="O4443" t="s">
        <v>298</v>
      </c>
      <c r="R4443" s="219"/>
      <c r="S4443" s="278"/>
      <c r="T4443" s="63"/>
      <c r="U4443" s="349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92"/>
        <v>1359.7999999999961</v>
      </c>
      <c r="O4444" t="s">
        <v>285</v>
      </c>
      <c r="R4444" s="219"/>
      <c r="S4444" s="63"/>
      <c r="T4444" s="63"/>
      <c r="U4444" s="349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280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92"/>
        <v>1352.5000000000086</v>
      </c>
      <c r="O4445" t="s">
        <v>283</v>
      </c>
      <c r="R4445" t="s">
        <v>1827</v>
      </c>
      <c r="S4445" s="278"/>
      <c r="T4445" s="63"/>
      <c r="U4445" s="350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92"/>
        <v>1350.6500000000051</v>
      </c>
      <c r="O4446" t="s">
        <v>294</v>
      </c>
      <c r="R4446" s="219"/>
      <c r="S4446" s="63"/>
      <c r="T4446" s="63"/>
      <c r="U4446" s="349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280</v>
      </c>
      <c r="L4447" s="69"/>
      <c r="M4447" s="67">
        <f t="shared" si="92"/>
        <v>1113.200000000003</v>
      </c>
      <c r="O4447" t="s">
        <v>285</v>
      </c>
      <c r="R4447" s="219"/>
      <c r="S4447" s="278"/>
      <c r="T4447" s="63"/>
      <c r="U4447" s="350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280</v>
      </c>
      <c r="L4448" s="69"/>
      <c r="M4448" s="67">
        <f t="shared" si="92"/>
        <v>1106.2</v>
      </c>
      <c r="O4448" t="s">
        <v>283</v>
      </c>
      <c r="R4448" t="s">
        <v>1827</v>
      </c>
      <c r="S4448" s="63"/>
      <c r="T4448" s="63"/>
      <c r="U4448" s="349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280</v>
      </c>
      <c r="L4449" s="69"/>
      <c r="M4449" s="67">
        <f t="shared" si="92"/>
        <v>1079.6000000000035</v>
      </c>
      <c r="O4449" t="s">
        <v>312</v>
      </c>
      <c r="R4449" s="219"/>
      <c r="S4449" s="278"/>
      <c r="T4449" s="63"/>
      <c r="U4449" s="349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280</v>
      </c>
      <c r="F4450" s="9" t="s">
        <v>280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92"/>
        <v>1071.9000000000015</v>
      </c>
      <c r="O4450" t="s">
        <v>320</v>
      </c>
      <c r="R4450" s="219"/>
      <c r="S4450" s="278"/>
      <c r="T4450" s="63"/>
      <c r="U4450" s="349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92"/>
        <v>1061.299999999992</v>
      </c>
      <c r="R4451" s="219"/>
      <c r="S4451" s="278"/>
      <c r="T4451" s="63"/>
      <c r="U4451" s="350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280</v>
      </c>
      <c r="F4452" s="9" t="s">
        <v>280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92"/>
        <v>1039.8000000000102</v>
      </c>
      <c r="O4452" t="s">
        <v>310</v>
      </c>
      <c r="R4452" s="219"/>
      <c r="S4452" s="225"/>
      <c r="T4452" s="63"/>
      <c r="U4452" s="349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280</v>
      </c>
      <c r="F4453" s="9" t="s">
        <v>280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92"/>
        <v>1011.6999999999992</v>
      </c>
      <c r="O4453" t="s">
        <v>330</v>
      </c>
      <c r="R4453" s="219"/>
      <c r="S4453" s="63"/>
      <c r="T4453" s="63"/>
      <c r="U4453" s="350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280</v>
      </c>
      <c r="H4454" s="9" t="s">
        <v>280</v>
      </c>
      <c r="I4454" s="9">
        <v>0</v>
      </c>
      <c r="J4454" s="9">
        <v>0</v>
      </c>
      <c r="K4454" s="9" t="s">
        <v>280</v>
      </c>
      <c r="L4454" s="69"/>
      <c r="M4454" s="67">
        <f t="shared" si="92"/>
        <v>1009.7</v>
      </c>
      <c r="O4454" t="s">
        <v>321</v>
      </c>
      <c r="R4454" s="219"/>
      <c r="S4454" s="278"/>
      <c r="T4454" s="63"/>
      <c r="U4454" s="349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92"/>
        <v>990.79999999999859</v>
      </c>
      <c r="R4455" s="219"/>
      <c r="S4455" s="63"/>
      <c r="T4455" s="63"/>
      <c r="U4455" s="349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280</v>
      </c>
      <c r="F4456" s="9" t="s">
        <v>280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92"/>
        <v>971.29999999998688</v>
      </c>
      <c r="O4456" t="s">
        <v>283</v>
      </c>
      <c r="R4456" t="s">
        <v>1827</v>
      </c>
      <c r="S4456" s="278"/>
      <c r="T4456" s="63"/>
      <c r="U4456" s="349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280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92"/>
        <v>905.50000000000216</v>
      </c>
      <c r="R4457" s="219"/>
      <c r="S4457" s="63"/>
      <c r="T4457" s="63"/>
      <c r="U4457" s="349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280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92"/>
        <v>889.80000000000075</v>
      </c>
      <c r="R4458" s="219"/>
      <c r="S4458" s="278"/>
      <c r="T4458" s="63"/>
      <c r="U4458" s="349"/>
      <c r="V4458" s="63"/>
      <c r="W4458" s="63"/>
    </row>
    <row r="4459" spans="1:23" ht="15">
      <c r="A4459" s="28" t="s">
        <v>160</v>
      </c>
      <c r="B4459" s="63" t="s">
        <v>791</v>
      </c>
      <c r="E4459" s="9" t="s">
        <v>280</v>
      </c>
      <c r="F4459" s="9" t="s">
        <v>280</v>
      </c>
      <c r="G4459" s="9" t="s">
        <v>280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92"/>
        <v>880.09999999998399</v>
      </c>
      <c r="O4459" t="s">
        <v>302</v>
      </c>
      <c r="R4459" s="219"/>
      <c r="S4459" s="278"/>
      <c r="T4459" s="63"/>
      <c r="U4459" s="349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280</v>
      </c>
      <c r="F4460" s="9" t="s">
        <v>280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92"/>
        <v>856.29999999999632</v>
      </c>
      <c r="O4460" t="s">
        <v>284</v>
      </c>
      <c r="R4460" s="219"/>
      <c r="S4460" s="278"/>
      <c r="T4460" s="63"/>
      <c r="U4460" s="349"/>
      <c r="V4460" s="63"/>
      <c r="W4460" s="63"/>
    </row>
    <row r="4461" spans="1:23" ht="15">
      <c r="A4461" s="28" t="s">
        <v>163</v>
      </c>
      <c r="B4461" s="63" t="s">
        <v>754</v>
      </c>
      <c r="E4461" s="9" t="s">
        <v>280</v>
      </c>
      <c r="F4461" s="9" t="s">
        <v>280</v>
      </c>
      <c r="G4461" s="9" t="s">
        <v>280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92"/>
        <v>822.99999999998545</v>
      </c>
      <c r="O4461" t="s">
        <v>299</v>
      </c>
      <c r="R4461" s="219"/>
      <c r="S4461" s="63"/>
      <c r="T4461" s="63"/>
      <c r="U4461" s="349"/>
      <c r="V4461" s="63"/>
      <c r="W4461" s="63"/>
    </row>
    <row r="4462" spans="1:23" ht="15">
      <c r="A4462" s="28" t="s">
        <v>276</v>
      </c>
      <c r="B4462" s="63" t="s">
        <v>789</v>
      </c>
      <c r="E4462" s="9" t="s">
        <v>280</v>
      </c>
      <c r="F4462" s="9" t="s">
        <v>280</v>
      </c>
      <c r="G4462" s="9" t="s">
        <v>280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92"/>
        <v>815.59999999998399</v>
      </c>
      <c r="O4462" t="s">
        <v>286</v>
      </c>
      <c r="R4462" s="219"/>
      <c r="S4462" s="63"/>
      <c r="T4462" s="63"/>
      <c r="U4462" s="349"/>
      <c r="V4462" s="63"/>
      <c r="W4462" s="63"/>
    </row>
    <row r="4463" spans="1:23" ht="15">
      <c r="A4463" s="28" t="s">
        <v>277</v>
      </c>
      <c r="B4463" s="63" t="s">
        <v>784</v>
      </c>
      <c r="E4463" s="9" t="s">
        <v>280</v>
      </c>
      <c r="F4463" s="9" t="s">
        <v>280</v>
      </c>
      <c r="G4463" s="9" t="s">
        <v>280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92"/>
        <v>758.94999999999709</v>
      </c>
      <c r="O4463" t="s">
        <v>290</v>
      </c>
      <c r="R4463" s="219"/>
      <c r="S4463" s="225"/>
      <c r="T4463" s="63"/>
      <c r="U4463" s="349"/>
      <c r="V4463" s="63"/>
      <c r="W4463" s="63"/>
    </row>
    <row r="4464" spans="1:23" ht="15">
      <c r="A4464" s="28" t="s">
        <v>278</v>
      </c>
      <c r="B4464" s="63" t="s">
        <v>779</v>
      </c>
      <c r="E4464" s="9" t="s">
        <v>280</v>
      </c>
      <c r="F4464" s="9" t="s">
        <v>280</v>
      </c>
      <c r="G4464" s="9" t="s">
        <v>280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93">SUM(E4464:K4464)</f>
        <v>709.60000000000218</v>
      </c>
      <c r="O4464" t="s">
        <v>294</v>
      </c>
      <c r="R4464" s="219"/>
      <c r="S4464" s="63"/>
      <c r="T4464" s="63"/>
      <c r="U4464" s="349"/>
      <c r="V4464" s="63"/>
      <c r="W4464" s="63"/>
    </row>
    <row r="4465" spans="1:23" ht="15">
      <c r="A4465" s="28" t="s">
        <v>279</v>
      </c>
      <c r="B4465" s="28" t="s">
        <v>734</v>
      </c>
      <c r="E4465" s="9" t="s">
        <v>280</v>
      </c>
      <c r="F4465" s="9" t="s">
        <v>280</v>
      </c>
      <c r="G4465" s="9" t="s">
        <v>280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93"/>
        <v>657.89999999999418</v>
      </c>
      <c r="R4465" s="219"/>
      <c r="S4465" s="278"/>
      <c r="T4465" s="63"/>
      <c r="U4465" s="349"/>
      <c r="V4465" s="63"/>
      <c r="W4465" s="63"/>
    </row>
    <row r="4466" spans="1:23" ht="15">
      <c r="A4466" s="28" t="s">
        <v>736</v>
      </c>
      <c r="B4466" s="63" t="s">
        <v>801</v>
      </c>
      <c r="E4466" s="9" t="s">
        <v>280</v>
      </c>
      <c r="F4466" s="9" t="s">
        <v>280</v>
      </c>
      <c r="G4466" s="9" t="s">
        <v>280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93"/>
        <v>605</v>
      </c>
      <c r="R4466" s="219"/>
      <c r="S4466" s="63"/>
      <c r="T4466" s="63"/>
      <c r="U4466" s="349"/>
      <c r="V4466" s="63"/>
      <c r="W4466" s="63"/>
    </row>
    <row r="4467" spans="1:23" ht="15">
      <c r="A4467" s="28" t="s">
        <v>737</v>
      </c>
      <c r="B4467" s="63" t="s">
        <v>758</v>
      </c>
      <c r="E4467" s="9" t="s">
        <v>280</v>
      </c>
      <c r="F4467" s="9" t="s">
        <v>280</v>
      </c>
      <c r="G4467" s="9" t="s">
        <v>280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93"/>
        <v>595.00000000000728</v>
      </c>
      <c r="R4467" s="219"/>
      <c r="S4467" s="28"/>
      <c r="T4467" s="63"/>
      <c r="U4467" s="350"/>
      <c r="V4467" s="63"/>
      <c r="W4467" s="63"/>
    </row>
    <row r="4468" spans="1:23" ht="15">
      <c r="A4468" s="28" t="s">
        <v>738</v>
      </c>
      <c r="B4468" s="63" t="s">
        <v>739</v>
      </c>
      <c r="E4468" s="9" t="s">
        <v>280</v>
      </c>
      <c r="F4468" s="9" t="s">
        <v>280</v>
      </c>
      <c r="G4468" s="9" t="s">
        <v>280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93"/>
        <v>591.99999999998909</v>
      </c>
      <c r="R4468" s="219"/>
      <c r="S4468" s="63"/>
      <c r="T4468" s="63"/>
      <c r="U4468" s="349"/>
      <c r="V4468" s="63"/>
      <c r="W4468" s="63"/>
    </row>
    <row r="4469" spans="1:23" ht="15">
      <c r="A4469" s="28" t="s">
        <v>740</v>
      </c>
      <c r="B4469" s="63" t="s">
        <v>749</v>
      </c>
      <c r="E4469" s="9" t="s">
        <v>280</v>
      </c>
      <c r="F4469" s="9" t="s">
        <v>280</v>
      </c>
      <c r="G4469" s="9" t="s">
        <v>280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93"/>
        <v>586.59999999999854</v>
      </c>
      <c r="R4469" s="219"/>
      <c r="S4469" s="278"/>
      <c r="T4469" s="63"/>
      <c r="U4469" s="350"/>
      <c r="V4469" s="63"/>
      <c r="W4469" s="63"/>
    </row>
    <row r="4470" spans="1:23" ht="15">
      <c r="A4470" s="28" t="s">
        <v>746</v>
      </c>
      <c r="B4470" s="63" t="s">
        <v>763</v>
      </c>
      <c r="E4470" s="9" t="s">
        <v>280</v>
      </c>
      <c r="F4470" s="9" t="s">
        <v>280</v>
      </c>
      <c r="G4470" s="9" t="s">
        <v>280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93"/>
        <v>575</v>
      </c>
      <c r="R4470" s="219"/>
      <c r="S4470" s="278"/>
      <c r="T4470" s="63"/>
      <c r="U4470" s="350"/>
      <c r="V4470" s="63"/>
      <c r="W4470" s="63"/>
    </row>
    <row r="4471" spans="1:23" ht="15">
      <c r="A4471" s="28" t="s">
        <v>748</v>
      </c>
      <c r="B4471" s="63" t="s">
        <v>780</v>
      </c>
      <c r="E4471" s="9" t="s">
        <v>280</v>
      </c>
      <c r="F4471" s="9" t="s">
        <v>280</v>
      </c>
      <c r="G4471" s="9" t="s">
        <v>280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93"/>
        <v>571.39999999999782</v>
      </c>
      <c r="R4471" s="219"/>
      <c r="S4471" s="225"/>
      <c r="T4471" s="63"/>
      <c r="U4471" s="350"/>
      <c r="V4471" s="63"/>
      <c r="W4471" s="63"/>
    </row>
    <row r="4472" spans="1:23" ht="15">
      <c r="A4472" s="28" t="s">
        <v>751</v>
      </c>
      <c r="B4472" s="63" t="s">
        <v>772</v>
      </c>
      <c r="E4472" s="9" t="s">
        <v>280</v>
      </c>
      <c r="F4472" s="9" t="s">
        <v>280</v>
      </c>
      <c r="G4472" s="9" t="s">
        <v>280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93"/>
        <v>534.40000000000509</v>
      </c>
      <c r="R4472" s="219"/>
      <c r="S4472" s="63"/>
      <c r="T4472" s="63"/>
      <c r="U4472" s="350"/>
      <c r="V4472" s="63"/>
      <c r="W4472" s="63"/>
    </row>
    <row r="4473" spans="1:23" ht="15">
      <c r="A4473" s="28" t="s">
        <v>752</v>
      </c>
      <c r="B4473" s="63" t="s">
        <v>179</v>
      </c>
      <c r="E4473" s="214">
        <v>526.25</v>
      </c>
      <c r="F4473" s="9" t="s">
        <v>280</v>
      </c>
      <c r="G4473" s="9" t="s">
        <v>280</v>
      </c>
      <c r="H4473" s="9" t="s">
        <v>280</v>
      </c>
      <c r="I4473" s="9">
        <v>0</v>
      </c>
      <c r="J4473" s="9">
        <v>0</v>
      </c>
      <c r="K4473" s="9" t="s">
        <v>280</v>
      </c>
      <c r="L4473" s="69"/>
      <c r="M4473" s="67">
        <f t="shared" si="93"/>
        <v>526.25</v>
      </c>
      <c r="O4473" t="s">
        <v>283</v>
      </c>
      <c r="R4473" t="s">
        <v>1827</v>
      </c>
      <c r="S4473" s="63"/>
      <c r="T4473" s="63"/>
      <c r="U4473" s="349"/>
      <c r="V4473" s="63"/>
      <c r="W4473" s="63"/>
    </row>
    <row r="4474" spans="1:23" ht="15">
      <c r="A4474" s="28" t="s">
        <v>755</v>
      </c>
      <c r="B4474" s="63" t="s">
        <v>785</v>
      </c>
      <c r="E4474" s="9" t="s">
        <v>280</v>
      </c>
      <c r="F4474" s="9" t="s">
        <v>280</v>
      </c>
      <c r="G4474" s="9" t="s">
        <v>280</v>
      </c>
      <c r="H4474" s="217">
        <v>525</v>
      </c>
      <c r="I4474" s="9">
        <v>0</v>
      </c>
      <c r="J4474" s="9">
        <v>0</v>
      </c>
      <c r="K4474" s="9" t="s">
        <v>280</v>
      </c>
      <c r="L4474" s="69"/>
      <c r="M4474" s="67">
        <f t="shared" si="93"/>
        <v>525</v>
      </c>
      <c r="O4474" t="s">
        <v>286</v>
      </c>
      <c r="R4474" s="219"/>
      <c r="S4474" s="278"/>
      <c r="T4474" s="63"/>
      <c r="U4474" s="349"/>
      <c r="V4474" s="63"/>
      <c r="W4474" s="63"/>
    </row>
    <row r="4475" spans="1:23" ht="15">
      <c r="A4475" s="28" t="s">
        <v>757</v>
      </c>
      <c r="B4475" s="63" t="s">
        <v>797</v>
      </c>
      <c r="E4475" s="9" t="s">
        <v>280</v>
      </c>
      <c r="F4475" s="9" t="s">
        <v>280</v>
      </c>
      <c r="G4475" s="9" t="s">
        <v>280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93"/>
        <v>499.49999999997817</v>
      </c>
      <c r="R4475" s="219"/>
      <c r="S4475" s="278"/>
      <c r="T4475" s="63"/>
      <c r="U4475" s="350"/>
      <c r="V4475" s="63"/>
      <c r="W4475" s="63"/>
    </row>
    <row r="4476" spans="1:23" ht="15">
      <c r="A4476" s="28" t="s">
        <v>762</v>
      </c>
      <c r="B4476" s="63" t="s">
        <v>775</v>
      </c>
      <c r="E4476" s="9" t="s">
        <v>280</v>
      </c>
      <c r="F4476" s="9" t="s">
        <v>280</v>
      </c>
      <c r="G4476" s="9" t="s">
        <v>280</v>
      </c>
      <c r="H4476" s="217">
        <v>494.54999999999563</v>
      </c>
      <c r="I4476" s="9">
        <v>0</v>
      </c>
      <c r="J4476" s="9">
        <v>0</v>
      </c>
      <c r="K4476" s="9" t="s">
        <v>280</v>
      </c>
      <c r="L4476" s="69"/>
      <c r="M4476" s="67">
        <f t="shared" si="93"/>
        <v>494.54999999999563</v>
      </c>
      <c r="O4476" t="s">
        <v>290</v>
      </c>
      <c r="R4476" s="219"/>
      <c r="S4476" s="225"/>
      <c r="T4476" s="63"/>
      <c r="U4476" s="349"/>
      <c r="V4476" s="63"/>
      <c r="W4476" s="63"/>
    </row>
    <row r="4477" spans="1:23" ht="15">
      <c r="A4477" s="28" t="s">
        <v>766</v>
      </c>
      <c r="B4477" s="278" t="s">
        <v>2026</v>
      </c>
      <c r="C4477" s="3"/>
      <c r="D4477" s="3"/>
      <c r="E4477" s="9" t="s">
        <v>280</v>
      </c>
      <c r="F4477" s="9" t="s">
        <v>280</v>
      </c>
      <c r="G4477" s="9" t="s">
        <v>280</v>
      </c>
      <c r="H4477" s="9" t="s">
        <v>280</v>
      </c>
      <c r="I4477" s="9">
        <v>0</v>
      </c>
      <c r="J4477" s="9">
        <v>0</v>
      </c>
      <c r="K4477" s="214">
        <v>489.19999999999345</v>
      </c>
      <c r="L4477" s="69"/>
      <c r="M4477" s="67">
        <f t="shared" si="93"/>
        <v>489.19999999999345</v>
      </c>
      <c r="O4477" t="s">
        <v>283</v>
      </c>
      <c r="R4477" s="21" t="s">
        <v>1827</v>
      </c>
      <c r="S4477" s="225"/>
      <c r="T4477" s="63"/>
      <c r="U4477" s="349"/>
      <c r="V4477" s="63"/>
      <c r="W4477" s="63"/>
    </row>
    <row r="4478" spans="1:23" ht="15">
      <c r="A4478" s="28" t="s">
        <v>767</v>
      </c>
      <c r="B4478" s="28" t="s">
        <v>729</v>
      </c>
      <c r="E4478" s="9" t="s">
        <v>280</v>
      </c>
      <c r="F4478" s="9" t="s">
        <v>280</v>
      </c>
      <c r="G4478" s="9" t="s">
        <v>280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93"/>
        <v>488.950000000008</v>
      </c>
      <c r="R4478" s="219"/>
      <c r="S4478" s="225"/>
      <c r="T4478" s="63"/>
      <c r="U4478" s="349"/>
      <c r="V4478" s="63"/>
      <c r="W4478" s="63"/>
    </row>
    <row r="4479" spans="1:23" ht="15">
      <c r="A4479" s="28" t="s">
        <v>768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280</v>
      </c>
      <c r="I4479" s="9">
        <v>0</v>
      </c>
      <c r="J4479" s="9">
        <v>0</v>
      </c>
      <c r="K4479" s="9" t="s">
        <v>280</v>
      </c>
      <c r="L4479" s="69"/>
      <c r="M4479" s="67">
        <f t="shared" si="93"/>
        <v>488</v>
      </c>
      <c r="R4479" s="219"/>
      <c r="S4479" s="278"/>
      <c r="T4479" s="63"/>
      <c r="U4479" s="350"/>
      <c r="V4479" s="63"/>
      <c r="W4479" s="63"/>
    </row>
    <row r="4480" spans="1:23" ht="15">
      <c r="A4480" s="28" t="s">
        <v>774</v>
      </c>
      <c r="B4480" s="63" t="s">
        <v>770</v>
      </c>
      <c r="E4480" s="9" t="s">
        <v>280</v>
      </c>
      <c r="F4480" s="9" t="s">
        <v>280</v>
      </c>
      <c r="G4480" s="9" t="s">
        <v>280</v>
      </c>
      <c r="H4480" s="9">
        <v>477.30000000001019</v>
      </c>
      <c r="I4480" s="9">
        <v>0</v>
      </c>
      <c r="J4480" s="9">
        <v>0</v>
      </c>
      <c r="K4480" s="9" t="s">
        <v>280</v>
      </c>
      <c r="L4480" s="69"/>
      <c r="M4480" s="67">
        <f t="shared" si="93"/>
        <v>477.30000000001019</v>
      </c>
      <c r="R4480" s="219"/>
      <c r="S4480" s="63"/>
      <c r="T4480" s="63"/>
      <c r="U4480" s="349"/>
      <c r="V4480" s="63"/>
      <c r="W4480" s="63"/>
    </row>
    <row r="4481" spans="1:23" ht="15">
      <c r="A4481" s="28" t="s">
        <v>782</v>
      </c>
      <c r="B4481" s="63" t="s">
        <v>783</v>
      </c>
      <c r="E4481" s="9" t="s">
        <v>280</v>
      </c>
      <c r="F4481" s="9" t="s">
        <v>280</v>
      </c>
      <c r="G4481" s="9" t="s">
        <v>280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93"/>
        <v>453.79999999999745</v>
      </c>
      <c r="R4481" s="219"/>
      <c r="S4481" s="278"/>
      <c r="T4481" s="63"/>
      <c r="U4481" s="349"/>
      <c r="V4481" s="63"/>
      <c r="W4481" s="63"/>
    </row>
    <row r="4482" spans="1:23" ht="15">
      <c r="A4482" s="28" t="s">
        <v>786</v>
      </c>
      <c r="B4482" s="63" t="s">
        <v>745</v>
      </c>
      <c r="E4482" s="9" t="s">
        <v>280</v>
      </c>
      <c r="F4482" s="9" t="s">
        <v>280</v>
      </c>
      <c r="G4482" s="9" t="s">
        <v>280</v>
      </c>
      <c r="H4482" s="9">
        <v>453.20000000000437</v>
      </c>
      <c r="I4482" s="9">
        <v>0</v>
      </c>
      <c r="J4482" s="9">
        <v>0</v>
      </c>
      <c r="K4482" s="9" t="s">
        <v>280</v>
      </c>
      <c r="L4482" s="69"/>
      <c r="M4482" s="67">
        <f t="shared" si="93"/>
        <v>453.20000000000437</v>
      </c>
      <c r="R4482" s="219"/>
      <c r="S4482" s="63"/>
      <c r="T4482" s="63"/>
      <c r="U4482" s="350"/>
      <c r="V4482" s="63"/>
      <c r="W4482" s="63"/>
    </row>
    <row r="4483" spans="1:23" ht="15">
      <c r="A4483" s="28" t="s">
        <v>787</v>
      </c>
      <c r="B4483" s="63" t="s">
        <v>747</v>
      </c>
      <c r="E4483" s="9" t="s">
        <v>280</v>
      </c>
      <c r="F4483" s="9" t="s">
        <v>280</v>
      </c>
      <c r="G4483" s="9" t="s">
        <v>280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93"/>
        <v>453</v>
      </c>
      <c r="R4483" s="219"/>
      <c r="S4483" s="63"/>
      <c r="T4483" s="63"/>
      <c r="U4483" s="349"/>
      <c r="V4483" s="63"/>
      <c r="W4483" s="63"/>
    </row>
    <row r="4484" spans="1:23" ht="15">
      <c r="A4484" s="28" t="s">
        <v>788</v>
      </c>
      <c r="B4484" s="63" t="s">
        <v>750</v>
      </c>
      <c r="E4484" s="9" t="s">
        <v>280</v>
      </c>
      <c r="F4484" s="9" t="s">
        <v>280</v>
      </c>
      <c r="G4484" s="9" t="s">
        <v>280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93"/>
        <v>433</v>
      </c>
      <c r="S4484" s="63"/>
      <c r="T4484" s="63"/>
      <c r="U4484" s="349"/>
      <c r="V4484" s="63"/>
      <c r="W4484" s="63"/>
    </row>
    <row r="4485" spans="1:23" ht="15">
      <c r="A4485" s="28" t="s">
        <v>794</v>
      </c>
      <c r="B4485" s="63" t="s">
        <v>765</v>
      </c>
      <c r="E4485" s="9" t="s">
        <v>280</v>
      </c>
      <c r="F4485" s="9" t="s">
        <v>280</v>
      </c>
      <c r="G4485" s="9" t="s">
        <v>280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93"/>
        <v>429.70000000001164</v>
      </c>
      <c r="S4485" s="28"/>
      <c r="T4485" s="63"/>
      <c r="U4485" s="349"/>
      <c r="V4485" s="63"/>
      <c r="W4485" s="63"/>
    </row>
    <row r="4486" spans="1:23" ht="15">
      <c r="A4486" s="28" t="s">
        <v>795</v>
      </c>
      <c r="B4486" s="229" t="s">
        <v>1652</v>
      </c>
      <c r="C4486" s="3"/>
      <c r="D4486" s="3"/>
      <c r="E4486" s="9" t="s">
        <v>280</v>
      </c>
      <c r="F4486" s="9" t="s">
        <v>280</v>
      </c>
      <c r="G4486" s="9" t="s">
        <v>280</v>
      </c>
      <c r="H4486" s="9" t="s">
        <v>280</v>
      </c>
      <c r="I4486" s="9">
        <v>0</v>
      </c>
      <c r="J4486" s="9">
        <v>0</v>
      </c>
      <c r="K4486" s="217">
        <v>360.30000000000291</v>
      </c>
      <c r="L4486" s="69"/>
      <c r="M4486" s="67">
        <f t="shared" si="93"/>
        <v>360.30000000000291</v>
      </c>
      <c r="O4486" t="s">
        <v>294</v>
      </c>
      <c r="S4486" s="63"/>
      <c r="T4486" s="63"/>
      <c r="U4486" s="349"/>
      <c r="V4486" s="63"/>
      <c r="W4486" s="63"/>
    </row>
    <row r="4487" spans="1:23" ht="15">
      <c r="A4487" s="28" t="s">
        <v>796</v>
      </c>
      <c r="B4487" s="28" t="s">
        <v>735</v>
      </c>
      <c r="E4487" s="9" t="s">
        <v>280</v>
      </c>
      <c r="F4487" s="9" t="s">
        <v>280</v>
      </c>
      <c r="G4487" s="9" t="s">
        <v>280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93"/>
        <v>358.1000000000131</v>
      </c>
      <c r="R4487" s="219"/>
      <c r="S4487" s="225"/>
      <c r="T4487" s="63"/>
      <c r="U4487" s="349"/>
      <c r="V4487" s="63"/>
      <c r="W4487" s="63"/>
    </row>
    <row r="4488" spans="1:23" ht="15">
      <c r="A4488" s="28" t="s">
        <v>798</v>
      </c>
      <c r="B4488" s="63" t="s">
        <v>164</v>
      </c>
      <c r="E4488" s="9" t="s">
        <v>280</v>
      </c>
      <c r="F4488" s="9" t="s">
        <v>280</v>
      </c>
      <c r="G4488" s="217">
        <v>357.3</v>
      </c>
      <c r="H4488" s="9" t="s">
        <v>280</v>
      </c>
      <c r="I4488" s="9">
        <v>0</v>
      </c>
      <c r="J4488" s="9">
        <v>0</v>
      </c>
      <c r="K4488" s="9" t="s">
        <v>280</v>
      </c>
      <c r="L4488" s="69"/>
      <c r="M4488" s="67">
        <f t="shared" si="93"/>
        <v>357.3</v>
      </c>
      <c r="O4488" t="s">
        <v>299</v>
      </c>
      <c r="R4488" s="219"/>
      <c r="S4488" s="63"/>
      <c r="T4488" s="63"/>
      <c r="U4488" s="349"/>
      <c r="V4488" s="63"/>
      <c r="W4488" s="63"/>
    </row>
    <row r="4489" spans="1:23" ht="15">
      <c r="A4489" s="28" t="s">
        <v>799</v>
      </c>
      <c r="B4489" s="63" t="s">
        <v>158</v>
      </c>
      <c r="E4489" s="9" t="s">
        <v>280</v>
      </c>
      <c r="F4489" s="9" t="s">
        <v>280</v>
      </c>
      <c r="G4489" s="64" t="s">
        <v>281</v>
      </c>
      <c r="H4489" s="9">
        <v>339.50000000000364</v>
      </c>
      <c r="I4489" s="9">
        <v>0</v>
      </c>
      <c r="J4489" s="9">
        <v>0</v>
      </c>
      <c r="K4489" s="9" t="s">
        <v>280</v>
      </c>
      <c r="L4489" s="69"/>
      <c r="M4489" s="67">
        <f t="shared" si="93"/>
        <v>339.50000000000364</v>
      </c>
      <c r="R4489" s="219"/>
      <c r="S4489" s="278"/>
      <c r="T4489" s="63"/>
      <c r="U4489" s="350"/>
      <c r="V4489" s="63"/>
      <c r="W4489" s="63"/>
    </row>
    <row r="4490" spans="1:23" ht="15">
      <c r="A4490" s="28" t="s">
        <v>800</v>
      </c>
      <c r="B4490" s="278" t="s">
        <v>2022</v>
      </c>
      <c r="C4490" s="3"/>
      <c r="D4490" s="3"/>
      <c r="E4490" s="9" t="s">
        <v>280</v>
      </c>
      <c r="F4490" s="9" t="s">
        <v>280</v>
      </c>
      <c r="G4490" s="9" t="s">
        <v>280</v>
      </c>
      <c r="H4490" s="9" t="s">
        <v>280</v>
      </c>
      <c r="I4490" s="9">
        <v>0</v>
      </c>
      <c r="J4490" s="9">
        <v>0</v>
      </c>
      <c r="K4490" s="217">
        <v>335.84999999999491</v>
      </c>
      <c r="L4490" s="69"/>
      <c r="M4490" s="67">
        <f t="shared" si="93"/>
        <v>335.84999999999491</v>
      </c>
      <c r="O4490" t="s">
        <v>295</v>
      </c>
      <c r="S4490" s="63"/>
      <c r="T4490" s="63"/>
      <c r="U4490" s="349"/>
      <c r="V4490" s="63"/>
      <c r="W4490" s="63"/>
    </row>
    <row r="4491" spans="1:23" ht="15">
      <c r="A4491" s="28" t="s">
        <v>803</v>
      </c>
      <c r="B4491" s="63" t="s">
        <v>764</v>
      </c>
      <c r="E4491" s="9" t="s">
        <v>280</v>
      </c>
      <c r="F4491" s="9" t="s">
        <v>280</v>
      </c>
      <c r="G4491" s="9" t="s">
        <v>280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93"/>
        <v>333.600000000004</v>
      </c>
      <c r="S4491" s="63"/>
      <c r="T4491" s="63"/>
      <c r="U4491" s="350"/>
      <c r="V4491" s="63"/>
      <c r="W4491" s="63"/>
    </row>
    <row r="4492" spans="1:23" ht="15">
      <c r="A4492" s="28" t="s">
        <v>899</v>
      </c>
      <c r="B4492" s="229" t="s">
        <v>1661</v>
      </c>
      <c r="C4492" s="3"/>
      <c r="D4492" s="3"/>
      <c r="E4492" s="9" t="s">
        <v>280</v>
      </c>
      <c r="F4492" s="9" t="s">
        <v>280</v>
      </c>
      <c r="G4492" s="9" t="s">
        <v>280</v>
      </c>
      <c r="H4492" s="9" t="s">
        <v>280</v>
      </c>
      <c r="I4492" s="9">
        <v>0</v>
      </c>
      <c r="J4492" s="9">
        <v>0</v>
      </c>
      <c r="K4492" s="9">
        <v>325.59999999999491</v>
      </c>
      <c r="L4492" s="69"/>
      <c r="M4492" s="67">
        <f t="shared" si="93"/>
        <v>325.59999999999491</v>
      </c>
      <c r="S4492" s="278"/>
      <c r="T4492" s="63"/>
      <c r="U4492" s="350"/>
      <c r="V4492" s="63"/>
      <c r="W4492" s="63"/>
    </row>
    <row r="4493" spans="1:23" ht="15">
      <c r="A4493" s="28" t="s">
        <v>900</v>
      </c>
      <c r="B4493" s="278" t="s">
        <v>2042</v>
      </c>
      <c r="C4493" s="3"/>
      <c r="D4493" s="3"/>
      <c r="E4493" s="9" t="s">
        <v>280</v>
      </c>
      <c r="F4493" s="9" t="s">
        <v>280</v>
      </c>
      <c r="G4493" s="9" t="s">
        <v>280</v>
      </c>
      <c r="H4493" s="9" t="s">
        <v>280</v>
      </c>
      <c r="I4493" s="9">
        <v>0</v>
      </c>
      <c r="J4493" s="9">
        <v>0</v>
      </c>
      <c r="K4493" s="9">
        <v>304.59999999999491</v>
      </c>
      <c r="L4493" s="69"/>
      <c r="M4493" s="67">
        <f t="shared" si="93"/>
        <v>304.59999999999491</v>
      </c>
      <c r="S4493" s="278"/>
      <c r="T4493" s="63"/>
      <c r="U4493" s="349"/>
      <c r="V4493" s="63"/>
      <c r="W4493" s="63"/>
    </row>
    <row r="4494" spans="1:23" ht="15">
      <c r="A4494" s="28" t="s">
        <v>901</v>
      </c>
      <c r="B4494" s="63" t="s">
        <v>756</v>
      </c>
      <c r="E4494" s="9" t="s">
        <v>280</v>
      </c>
      <c r="F4494" s="9" t="s">
        <v>280</v>
      </c>
      <c r="G4494" s="9" t="s">
        <v>280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93"/>
        <v>272.34999999999854</v>
      </c>
      <c r="S4494" s="63"/>
      <c r="T4494" s="63"/>
      <c r="U4494" s="350"/>
      <c r="V4494" s="63"/>
      <c r="W4494" s="63"/>
    </row>
    <row r="4495" spans="1:23" ht="15">
      <c r="A4495" s="28" t="s">
        <v>902</v>
      </c>
      <c r="B4495" s="278" t="s">
        <v>2021</v>
      </c>
      <c r="C4495" s="3"/>
      <c r="D4495" s="3"/>
      <c r="E4495" s="9" t="s">
        <v>280</v>
      </c>
      <c r="F4495" s="9" t="s">
        <v>280</v>
      </c>
      <c r="G4495" s="9" t="s">
        <v>280</v>
      </c>
      <c r="H4495" s="9" t="s">
        <v>280</v>
      </c>
      <c r="I4495" s="9">
        <v>0</v>
      </c>
      <c r="J4495" s="9">
        <v>0</v>
      </c>
      <c r="K4495" s="9">
        <v>268.39999999999782</v>
      </c>
      <c r="L4495" s="69"/>
      <c r="M4495" s="67">
        <f t="shared" si="93"/>
        <v>268.39999999999782</v>
      </c>
      <c r="S4495" s="278"/>
      <c r="T4495" s="63"/>
      <c r="U4495" s="350"/>
      <c r="V4495" s="63"/>
      <c r="W4495" s="63"/>
    </row>
    <row r="4496" spans="1:23" ht="15">
      <c r="A4496" s="28" t="s">
        <v>903</v>
      </c>
      <c r="B4496" s="229" t="s">
        <v>1664</v>
      </c>
      <c r="C4496" s="3"/>
      <c r="D4496" s="3"/>
      <c r="E4496" s="9" t="s">
        <v>280</v>
      </c>
      <c r="F4496" s="9" t="s">
        <v>280</v>
      </c>
      <c r="G4496" s="9" t="s">
        <v>280</v>
      </c>
      <c r="H4496" s="9" t="s">
        <v>280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94">SUM(E4496:K4496)</f>
        <v>256.69999999998981</v>
      </c>
      <c r="S4496" s="278"/>
      <c r="T4496" s="63"/>
      <c r="U4496" s="349"/>
      <c r="V4496" s="63"/>
      <c r="W4496" s="63"/>
    </row>
    <row r="4497" spans="1:23" ht="15">
      <c r="A4497" s="28" t="s">
        <v>904</v>
      </c>
      <c r="B4497" s="278" t="s">
        <v>2023</v>
      </c>
      <c r="C4497" s="3"/>
      <c r="D4497" s="3"/>
      <c r="E4497" s="9" t="s">
        <v>280</v>
      </c>
      <c r="F4497" s="9" t="s">
        <v>280</v>
      </c>
      <c r="G4497" s="9" t="s">
        <v>280</v>
      </c>
      <c r="H4497" s="9" t="s">
        <v>280</v>
      </c>
      <c r="I4497" s="9">
        <v>0</v>
      </c>
      <c r="J4497" s="9">
        <v>0</v>
      </c>
      <c r="K4497" s="9">
        <v>250.00000000000364</v>
      </c>
      <c r="L4497" s="69"/>
      <c r="M4497" s="67">
        <f t="shared" si="94"/>
        <v>250.00000000000364</v>
      </c>
      <c r="S4497" s="278"/>
      <c r="T4497" s="63"/>
      <c r="U4497" s="349"/>
      <c r="V4497" s="63"/>
      <c r="W4497" s="63"/>
    </row>
    <row r="4498" spans="1:23" ht="15">
      <c r="A4498" s="28" t="s">
        <v>905</v>
      </c>
      <c r="B4498" s="278" t="s">
        <v>2172</v>
      </c>
      <c r="C4498" s="3"/>
      <c r="D4498" s="3"/>
      <c r="E4498" s="9" t="s">
        <v>280</v>
      </c>
      <c r="F4498" s="9" t="s">
        <v>280</v>
      </c>
      <c r="G4498" s="9" t="s">
        <v>280</v>
      </c>
      <c r="H4498" s="9" t="s">
        <v>280</v>
      </c>
      <c r="I4498" s="9">
        <v>0</v>
      </c>
      <c r="J4498" s="9">
        <v>0</v>
      </c>
      <c r="K4498" s="9">
        <v>249.50000000000364</v>
      </c>
      <c r="L4498" s="69"/>
      <c r="M4498" s="67">
        <f t="shared" si="94"/>
        <v>249.50000000000364</v>
      </c>
      <c r="S4498" s="63"/>
      <c r="T4498" s="63"/>
      <c r="U4498" s="349"/>
      <c r="V4498" s="63"/>
      <c r="W4498" s="63"/>
    </row>
    <row r="4499" spans="1:23" ht="15">
      <c r="A4499" s="28" t="s">
        <v>906</v>
      </c>
      <c r="B4499" s="229" t="s">
        <v>1665</v>
      </c>
      <c r="C4499" s="3"/>
      <c r="D4499" s="3"/>
      <c r="E4499" s="9" t="s">
        <v>280</v>
      </c>
      <c r="F4499" s="9" t="s">
        <v>280</v>
      </c>
      <c r="G4499" s="9" t="s">
        <v>280</v>
      </c>
      <c r="H4499" s="9" t="s">
        <v>280</v>
      </c>
      <c r="I4499" s="9">
        <v>0</v>
      </c>
      <c r="J4499" s="9">
        <v>0</v>
      </c>
      <c r="K4499" s="9">
        <v>245.79999999998836</v>
      </c>
      <c r="L4499" s="69"/>
      <c r="M4499" s="67">
        <f t="shared" si="94"/>
        <v>245.79999999998836</v>
      </c>
      <c r="S4499" s="63"/>
      <c r="T4499" s="63"/>
      <c r="U4499" s="349"/>
      <c r="V4499" s="63"/>
      <c r="W4499" s="63"/>
    </row>
    <row r="4500" spans="1:23" ht="15">
      <c r="A4500" s="28" t="s">
        <v>907</v>
      </c>
      <c r="B4500" s="229" t="s">
        <v>1662</v>
      </c>
      <c r="C4500" s="3"/>
      <c r="D4500" s="3"/>
      <c r="E4500" s="9" t="s">
        <v>280</v>
      </c>
      <c r="F4500" s="9" t="s">
        <v>280</v>
      </c>
      <c r="G4500" s="9" t="s">
        <v>280</v>
      </c>
      <c r="H4500" s="9" t="s">
        <v>280</v>
      </c>
      <c r="I4500" s="9">
        <v>0</v>
      </c>
      <c r="J4500" s="9">
        <v>0</v>
      </c>
      <c r="K4500" s="9">
        <v>240.99999999999636</v>
      </c>
      <c r="L4500" s="69"/>
      <c r="M4500" s="67">
        <f t="shared" si="94"/>
        <v>240.99999999999636</v>
      </c>
      <c r="S4500" s="63"/>
      <c r="T4500" s="63"/>
      <c r="U4500" s="350"/>
      <c r="V4500" s="63"/>
      <c r="W4500" s="63"/>
    </row>
    <row r="4501" spans="1:23" ht="15">
      <c r="A4501" s="28" t="s">
        <v>908</v>
      </c>
      <c r="B4501" s="278" t="s">
        <v>2068</v>
      </c>
      <c r="C4501" s="3"/>
      <c r="D4501" s="3"/>
      <c r="E4501" s="9" t="s">
        <v>280</v>
      </c>
      <c r="F4501" s="9" t="s">
        <v>280</v>
      </c>
      <c r="G4501" s="9" t="s">
        <v>280</v>
      </c>
      <c r="H4501" s="9" t="s">
        <v>280</v>
      </c>
      <c r="I4501" s="9">
        <v>0</v>
      </c>
      <c r="J4501" s="9">
        <v>0</v>
      </c>
      <c r="K4501" s="9">
        <v>238.59999999999854</v>
      </c>
      <c r="L4501" s="69"/>
      <c r="M4501" s="67">
        <f t="shared" si="94"/>
        <v>238.59999999999854</v>
      </c>
      <c r="S4501" s="278"/>
      <c r="T4501" s="63"/>
      <c r="U4501" s="349"/>
      <c r="V4501" s="63"/>
      <c r="W4501" s="63"/>
    </row>
    <row r="4502" spans="1:23" ht="15">
      <c r="A4502" s="28" t="s">
        <v>909</v>
      </c>
      <c r="B4502" s="278" t="s">
        <v>2025</v>
      </c>
      <c r="C4502" s="3"/>
      <c r="D4502" s="3"/>
      <c r="E4502" s="9" t="s">
        <v>280</v>
      </c>
      <c r="F4502" s="9" t="s">
        <v>280</v>
      </c>
      <c r="G4502" s="9" t="s">
        <v>280</v>
      </c>
      <c r="H4502" s="9" t="s">
        <v>280</v>
      </c>
      <c r="I4502" s="9">
        <v>0</v>
      </c>
      <c r="J4502" s="9">
        <v>0</v>
      </c>
      <c r="K4502" s="9">
        <v>236.00000000000182</v>
      </c>
      <c r="L4502" s="69"/>
      <c r="M4502" s="67">
        <f t="shared" si="94"/>
        <v>236.00000000000182</v>
      </c>
      <c r="S4502" s="278"/>
      <c r="T4502" s="63"/>
      <c r="U4502" s="349"/>
      <c r="V4502" s="63"/>
      <c r="W4502" s="63"/>
    </row>
    <row r="4503" spans="1:23" ht="15">
      <c r="A4503" s="28" t="s">
        <v>910</v>
      </c>
      <c r="B4503" s="278" t="s">
        <v>2067</v>
      </c>
      <c r="C4503" s="3"/>
      <c r="D4503" s="3"/>
      <c r="E4503" s="9" t="s">
        <v>280</v>
      </c>
      <c r="F4503" s="9" t="s">
        <v>280</v>
      </c>
      <c r="G4503" s="9" t="s">
        <v>280</v>
      </c>
      <c r="H4503" s="9" t="s">
        <v>280</v>
      </c>
      <c r="I4503" s="9">
        <v>0</v>
      </c>
      <c r="J4503" s="9">
        <v>0</v>
      </c>
      <c r="K4503" s="9">
        <v>230.90000000000327</v>
      </c>
      <c r="L4503" s="69"/>
      <c r="M4503" s="67">
        <f t="shared" si="94"/>
        <v>230.90000000000327</v>
      </c>
      <c r="S4503" s="28"/>
      <c r="T4503" s="63"/>
      <c r="U4503" s="349"/>
      <c r="V4503" s="63"/>
      <c r="W4503" s="63"/>
    </row>
    <row r="4504" spans="1:23" ht="15">
      <c r="A4504" s="28" t="s">
        <v>911</v>
      </c>
      <c r="B4504" s="229" t="s">
        <v>1649</v>
      </c>
      <c r="C4504" s="3"/>
      <c r="D4504" s="3"/>
      <c r="E4504" s="9" t="s">
        <v>280</v>
      </c>
      <c r="F4504" s="9" t="s">
        <v>280</v>
      </c>
      <c r="G4504" s="9" t="s">
        <v>280</v>
      </c>
      <c r="H4504" s="9" t="s">
        <v>280</v>
      </c>
      <c r="I4504" s="9">
        <v>0</v>
      </c>
      <c r="J4504" s="9">
        <v>0</v>
      </c>
      <c r="K4504" s="9">
        <v>218.100000000004</v>
      </c>
      <c r="L4504" s="69"/>
      <c r="M4504" s="67">
        <f t="shared" si="94"/>
        <v>218.100000000004</v>
      </c>
      <c r="S4504" s="225"/>
      <c r="T4504" s="63"/>
      <c r="U4504" s="349"/>
      <c r="V4504" s="63"/>
      <c r="W4504" s="63"/>
    </row>
    <row r="4505" spans="1:23" ht="15">
      <c r="A4505" s="28" t="s">
        <v>912</v>
      </c>
      <c r="B4505" s="278" t="s">
        <v>2041</v>
      </c>
      <c r="C4505" s="3"/>
      <c r="D4505" s="3"/>
      <c r="E4505" s="9" t="s">
        <v>280</v>
      </c>
      <c r="F4505" s="9" t="s">
        <v>280</v>
      </c>
      <c r="G4505" s="9" t="s">
        <v>280</v>
      </c>
      <c r="H4505" s="9" t="s">
        <v>280</v>
      </c>
      <c r="I4505" s="9">
        <v>0</v>
      </c>
      <c r="J4505" s="9">
        <v>0</v>
      </c>
      <c r="K4505" s="9">
        <v>205.09999999999673</v>
      </c>
      <c r="L4505" s="69"/>
      <c r="M4505" s="67">
        <f t="shared" si="94"/>
        <v>205.09999999999673</v>
      </c>
      <c r="S4505" s="278"/>
      <c r="T4505" s="63"/>
      <c r="U4505" s="349"/>
      <c r="V4505" s="63"/>
      <c r="W4505" s="63"/>
    </row>
    <row r="4506" spans="1:23" ht="15">
      <c r="A4506" s="28" t="s">
        <v>913</v>
      </c>
      <c r="B4506" s="229" t="s">
        <v>1660</v>
      </c>
      <c r="C4506" s="3"/>
      <c r="D4506" s="3"/>
      <c r="E4506" s="9" t="s">
        <v>280</v>
      </c>
      <c r="F4506" s="9" t="s">
        <v>280</v>
      </c>
      <c r="G4506" s="9" t="s">
        <v>280</v>
      </c>
      <c r="H4506" s="9" t="s">
        <v>280</v>
      </c>
      <c r="I4506" s="9">
        <v>0</v>
      </c>
      <c r="J4506" s="9">
        <v>0</v>
      </c>
      <c r="K4506" s="9">
        <v>189.10000000000218</v>
      </c>
      <c r="L4506" s="69"/>
      <c r="M4506" s="67">
        <f t="shared" si="94"/>
        <v>189.10000000000218</v>
      </c>
      <c r="S4506" s="278"/>
      <c r="T4506" s="63"/>
      <c r="U4506" s="349"/>
      <c r="V4506" s="63"/>
      <c r="W4506" s="63"/>
    </row>
    <row r="4507" spans="1:23" ht="15">
      <c r="A4507" s="28" t="s">
        <v>914</v>
      </c>
      <c r="B4507" s="229" t="s">
        <v>1659</v>
      </c>
      <c r="C4507" s="3"/>
      <c r="D4507" s="3"/>
      <c r="E4507" s="9" t="s">
        <v>280</v>
      </c>
      <c r="F4507" s="9" t="s">
        <v>280</v>
      </c>
      <c r="G4507" s="9" t="s">
        <v>280</v>
      </c>
      <c r="H4507" s="9" t="s">
        <v>280</v>
      </c>
      <c r="I4507" s="9">
        <v>0</v>
      </c>
      <c r="J4507" s="9">
        <v>0</v>
      </c>
      <c r="K4507" s="9">
        <v>182.40000000000146</v>
      </c>
      <c r="L4507" s="69"/>
      <c r="M4507" s="67">
        <f t="shared" si="94"/>
        <v>182.40000000000146</v>
      </c>
      <c r="S4507" s="28"/>
      <c r="T4507" s="63"/>
      <c r="U4507" s="349"/>
      <c r="V4507" s="63"/>
      <c r="W4507" s="63"/>
    </row>
    <row r="4508" spans="1:23" ht="15">
      <c r="A4508" s="28" t="s">
        <v>915</v>
      </c>
      <c r="B4508" s="229" t="s">
        <v>1648</v>
      </c>
      <c r="C4508" s="3"/>
      <c r="D4508" s="3"/>
      <c r="E4508" s="9" t="s">
        <v>280</v>
      </c>
      <c r="F4508" s="9" t="s">
        <v>280</v>
      </c>
      <c r="G4508" s="9" t="s">
        <v>280</v>
      </c>
      <c r="H4508" s="9" t="s">
        <v>280</v>
      </c>
      <c r="I4508" s="9">
        <v>0</v>
      </c>
      <c r="J4508" s="9">
        <v>0</v>
      </c>
      <c r="K4508" s="9">
        <v>176.89999999999964</v>
      </c>
      <c r="L4508" s="69"/>
      <c r="M4508" s="67">
        <f t="shared" si="94"/>
        <v>176.89999999999964</v>
      </c>
      <c r="S4508" s="225"/>
      <c r="T4508" s="63"/>
      <c r="U4508" s="349"/>
      <c r="V4508" s="63"/>
      <c r="W4508" s="63"/>
    </row>
    <row r="4509" spans="1:23" ht="15">
      <c r="A4509" s="28" t="s">
        <v>916</v>
      </c>
      <c r="B4509" s="278" t="s">
        <v>2038</v>
      </c>
      <c r="C4509" s="3"/>
      <c r="D4509" s="3"/>
      <c r="E4509" s="9" t="s">
        <v>280</v>
      </c>
      <c r="F4509" s="9" t="s">
        <v>280</v>
      </c>
      <c r="G4509" s="9" t="s">
        <v>280</v>
      </c>
      <c r="H4509" s="9" t="s">
        <v>280</v>
      </c>
      <c r="I4509" s="9">
        <v>0</v>
      </c>
      <c r="J4509" s="9">
        <v>0</v>
      </c>
      <c r="K4509" s="9">
        <v>166.00000000000364</v>
      </c>
      <c r="L4509" s="69"/>
      <c r="M4509" s="67">
        <f t="shared" si="94"/>
        <v>166.00000000000364</v>
      </c>
      <c r="S4509" s="63"/>
      <c r="T4509" s="63"/>
      <c r="U4509" s="349"/>
      <c r="V4509" s="63"/>
      <c r="W4509" s="63"/>
    </row>
    <row r="4510" spans="1:23" ht="15">
      <c r="A4510" s="28" t="s">
        <v>917</v>
      </c>
      <c r="B4510" s="278" t="s">
        <v>2024</v>
      </c>
      <c r="C4510" s="3"/>
      <c r="D4510" s="3"/>
      <c r="E4510" s="9" t="s">
        <v>280</v>
      </c>
      <c r="F4510" s="9" t="s">
        <v>280</v>
      </c>
      <c r="G4510" s="9" t="s">
        <v>280</v>
      </c>
      <c r="H4510" s="9" t="s">
        <v>280</v>
      </c>
      <c r="I4510" s="9">
        <v>0</v>
      </c>
      <c r="J4510" s="9">
        <v>0</v>
      </c>
      <c r="K4510" s="9">
        <v>161.79999999999927</v>
      </c>
      <c r="L4510" s="69"/>
      <c r="M4510" s="67">
        <f t="shared" si="94"/>
        <v>161.79999999999927</v>
      </c>
      <c r="S4510" s="63"/>
      <c r="T4510" s="63"/>
      <c r="U4510" s="349"/>
      <c r="V4510" s="63"/>
      <c r="W4510" s="63"/>
    </row>
    <row r="4511" spans="1:23" ht="15">
      <c r="A4511" s="28" t="s">
        <v>918</v>
      </c>
      <c r="B4511" s="225" t="s">
        <v>1667</v>
      </c>
      <c r="C4511" s="3"/>
      <c r="D4511" s="3"/>
      <c r="E4511" s="9" t="s">
        <v>280</v>
      </c>
      <c r="F4511" s="9" t="s">
        <v>280</v>
      </c>
      <c r="G4511" s="9" t="s">
        <v>280</v>
      </c>
      <c r="H4511" s="9" t="s">
        <v>280</v>
      </c>
      <c r="I4511" s="9">
        <v>0</v>
      </c>
      <c r="J4511" s="9">
        <v>0</v>
      </c>
      <c r="K4511" s="9">
        <v>148.39999999999782</v>
      </c>
      <c r="L4511" s="69"/>
      <c r="M4511" s="67">
        <f t="shared" si="94"/>
        <v>148.39999999999782</v>
      </c>
      <c r="S4511" s="278"/>
      <c r="T4511" s="63"/>
      <c r="U4511" s="349"/>
      <c r="V4511" s="63"/>
      <c r="W4511" s="63"/>
    </row>
    <row r="4512" spans="1:23" ht="15">
      <c r="A4512" s="28" t="s">
        <v>919</v>
      </c>
      <c r="B4512" s="278" t="s">
        <v>2018</v>
      </c>
      <c r="C4512" s="3"/>
      <c r="D4512" s="3"/>
      <c r="E4512" s="9" t="s">
        <v>280</v>
      </c>
      <c r="F4512" s="9" t="s">
        <v>280</v>
      </c>
      <c r="G4512" s="9" t="s">
        <v>280</v>
      </c>
      <c r="H4512" s="9" t="s">
        <v>280</v>
      </c>
      <c r="I4512" s="9">
        <v>0</v>
      </c>
      <c r="J4512" s="9">
        <v>0</v>
      </c>
      <c r="K4512" s="9">
        <v>138</v>
      </c>
      <c r="L4512" s="69"/>
      <c r="M4512" s="67">
        <f t="shared" si="94"/>
        <v>138</v>
      </c>
    </row>
    <row r="4513" spans="1:13" ht="15">
      <c r="A4513" s="28" t="s">
        <v>920</v>
      </c>
      <c r="B4513" s="229" t="s">
        <v>1658</v>
      </c>
      <c r="C4513" s="3"/>
      <c r="D4513" s="3"/>
      <c r="E4513" s="9" t="s">
        <v>280</v>
      </c>
      <c r="F4513" s="9" t="s">
        <v>280</v>
      </c>
      <c r="G4513" s="9" t="s">
        <v>280</v>
      </c>
      <c r="H4513" s="9" t="s">
        <v>280</v>
      </c>
      <c r="I4513" s="9">
        <v>0</v>
      </c>
      <c r="J4513" s="9">
        <v>0</v>
      </c>
      <c r="K4513" s="9">
        <v>126.70000000000073</v>
      </c>
      <c r="L4513" s="69"/>
      <c r="M4513" s="67">
        <f t="shared" si="94"/>
        <v>126.70000000000073</v>
      </c>
    </row>
    <row r="4514" spans="1:13" ht="15">
      <c r="A4514" s="28" t="s">
        <v>921</v>
      </c>
      <c r="B4514" s="278" t="s">
        <v>2065</v>
      </c>
      <c r="C4514" s="3"/>
      <c r="D4514" s="3"/>
      <c r="E4514" s="9" t="s">
        <v>280</v>
      </c>
      <c r="F4514" s="9" t="s">
        <v>280</v>
      </c>
      <c r="G4514" s="9" t="s">
        <v>280</v>
      </c>
      <c r="H4514" s="9" t="s">
        <v>280</v>
      </c>
      <c r="I4514" s="9">
        <v>0</v>
      </c>
      <c r="J4514" s="9">
        <v>0</v>
      </c>
      <c r="K4514" s="9">
        <v>126.20000000000073</v>
      </c>
      <c r="L4514" s="69"/>
      <c r="M4514" s="67">
        <f t="shared" si="94"/>
        <v>126.20000000000073</v>
      </c>
    </row>
    <row r="4515" spans="1:13" ht="15">
      <c r="A4515" s="28" t="s">
        <v>922</v>
      </c>
      <c r="B4515" s="278" t="s">
        <v>2033</v>
      </c>
      <c r="C4515" s="3"/>
      <c r="D4515" s="3"/>
      <c r="E4515" s="9" t="s">
        <v>280</v>
      </c>
      <c r="F4515" s="9" t="s">
        <v>280</v>
      </c>
      <c r="G4515" s="9" t="s">
        <v>280</v>
      </c>
      <c r="H4515" s="9" t="s">
        <v>280</v>
      </c>
      <c r="I4515" s="9">
        <v>0</v>
      </c>
      <c r="J4515" s="9">
        <v>0</v>
      </c>
      <c r="K4515" s="9">
        <v>123.39999999999782</v>
      </c>
      <c r="L4515" s="69"/>
      <c r="M4515" s="67">
        <f t="shared" si="94"/>
        <v>123.39999999999782</v>
      </c>
    </row>
    <row r="4516" spans="1:13" ht="15">
      <c r="A4516" s="28" t="s">
        <v>923</v>
      </c>
      <c r="B4516" s="229" t="s">
        <v>1666</v>
      </c>
      <c r="C4516" s="3"/>
      <c r="D4516" s="3"/>
      <c r="E4516" s="9" t="s">
        <v>280</v>
      </c>
      <c r="F4516" s="9" t="s">
        <v>280</v>
      </c>
      <c r="G4516" s="9" t="s">
        <v>280</v>
      </c>
      <c r="H4516" s="9" t="s">
        <v>280</v>
      </c>
      <c r="I4516" s="9">
        <v>0</v>
      </c>
      <c r="J4516" s="9">
        <v>0</v>
      </c>
      <c r="K4516" s="9">
        <v>117.40000000000873</v>
      </c>
      <c r="L4516" s="69"/>
      <c r="M4516" s="67">
        <f t="shared" si="94"/>
        <v>117.40000000000873</v>
      </c>
    </row>
    <row r="4517" spans="1:13" ht="15">
      <c r="A4517" s="28" t="s">
        <v>924</v>
      </c>
      <c r="B4517" s="278" t="s">
        <v>4565</v>
      </c>
      <c r="C4517" s="3"/>
      <c r="D4517" s="3"/>
      <c r="E4517" s="9" t="s">
        <v>280</v>
      </c>
      <c r="F4517" s="9" t="s">
        <v>280</v>
      </c>
      <c r="G4517" s="9" t="s">
        <v>280</v>
      </c>
      <c r="H4517" s="9" t="s">
        <v>280</v>
      </c>
      <c r="I4517" s="9">
        <v>0</v>
      </c>
      <c r="J4517" s="9">
        <v>0</v>
      </c>
      <c r="K4517" s="9">
        <v>113.10000000000218</v>
      </c>
      <c r="L4517" s="69"/>
      <c r="M4517" s="67">
        <f t="shared" si="94"/>
        <v>113.10000000000218</v>
      </c>
    </row>
    <row r="4518" spans="1:13" ht="15">
      <c r="A4518" s="28" t="s">
        <v>925</v>
      </c>
      <c r="B4518" s="229" t="s">
        <v>1657</v>
      </c>
      <c r="C4518" s="3"/>
      <c r="D4518" s="3"/>
      <c r="E4518" s="9" t="s">
        <v>280</v>
      </c>
      <c r="F4518" s="9" t="s">
        <v>280</v>
      </c>
      <c r="G4518" s="9" t="s">
        <v>280</v>
      </c>
      <c r="H4518" s="9" t="s">
        <v>280</v>
      </c>
      <c r="I4518" s="9">
        <v>0</v>
      </c>
      <c r="J4518" s="9">
        <v>0</v>
      </c>
      <c r="K4518" s="9">
        <v>107.99999999999636</v>
      </c>
      <c r="L4518" s="69"/>
      <c r="M4518" s="67">
        <f t="shared" si="94"/>
        <v>107.99999999999636</v>
      </c>
    </row>
    <row r="4519" spans="1:13" ht="15">
      <c r="A4519" s="28" t="s">
        <v>926</v>
      </c>
      <c r="B4519" s="278" t="s">
        <v>2045</v>
      </c>
      <c r="C4519" s="3"/>
      <c r="D4519" s="3"/>
      <c r="E4519" s="9" t="s">
        <v>280</v>
      </c>
      <c r="F4519" s="9" t="s">
        <v>280</v>
      </c>
      <c r="G4519" s="9" t="s">
        <v>280</v>
      </c>
      <c r="H4519" s="9" t="s">
        <v>280</v>
      </c>
      <c r="I4519" s="9">
        <v>0</v>
      </c>
      <c r="J4519" s="9">
        <v>0</v>
      </c>
      <c r="K4519" s="9">
        <v>107.59999999999854</v>
      </c>
      <c r="L4519" s="69"/>
      <c r="M4519" s="67">
        <f t="shared" si="94"/>
        <v>107.59999999999854</v>
      </c>
    </row>
    <row r="4520" spans="1:13" ht="15">
      <c r="A4520" s="28" t="s">
        <v>927</v>
      </c>
      <c r="B4520" s="278" t="s">
        <v>2043</v>
      </c>
      <c r="C4520" s="3"/>
      <c r="D4520" s="3"/>
      <c r="E4520" s="9" t="s">
        <v>280</v>
      </c>
      <c r="F4520" s="9" t="s">
        <v>280</v>
      </c>
      <c r="G4520" s="9" t="s">
        <v>280</v>
      </c>
      <c r="H4520" s="9" t="s">
        <v>280</v>
      </c>
      <c r="I4520" s="9">
        <v>0</v>
      </c>
      <c r="J4520" s="9">
        <v>0</v>
      </c>
      <c r="K4520" s="9">
        <v>100.79999999998836</v>
      </c>
      <c r="L4520" s="69"/>
      <c r="M4520" s="67">
        <f t="shared" si="94"/>
        <v>100.79999999998836</v>
      </c>
    </row>
    <row r="4521" spans="1:13" ht="15">
      <c r="A4521" s="28" t="s">
        <v>928</v>
      </c>
      <c r="B4521" s="278" t="s">
        <v>2017</v>
      </c>
      <c r="C4521" s="3"/>
      <c r="D4521" s="3"/>
      <c r="E4521" s="9" t="s">
        <v>280</v>
      </c>
      <c r="F4521" s="9" t="s">
        <v>280</v>
      </c>
      <c r="G4521" s="9" t="s">
        <v>280</v>
      </c>
      <c r="H4521" s="9" t="s">
        <v>280</v>
      </c>
      <c r="I4521" s="9">
        <v>0</v>
      </c>
      <c r="J4521" s="9">
        <v>0</v>
      </c>
      <c r="K4521" s="9">
        <v>100.50000000000364</v>
      </c>
      <c r="L4521" s="69"/>
      <c r="M4521" s="67">
        <f t="shared" si="94"/>
        <v>100.50000000000364</v>
      </c>
    </row>
    <row r="4522" spans="1:13" ht="15">
      <c r="A4522" s="28" t="s">
        <v>929</v>
      </c>
      <c r="B4522" s="278" t="s">
        <v>2040</v>
      </c>
      <c r="C4522" s="3"/>
      <c r="D4522" s="3"/>
      <c r="E4522" s="9" t="s">
        <v>280</v>
      </c>
      <c r="F4522" s="9" t="s">
        <v>280</v>
      </c>
      <c r="G4522" s="9" t="s">
        <v>280</v>
      </c>
      <c r="H4522" s="9" t="s">
        <v>280</v>
      </c>
      <c r="I4522" s="9">
        <v>0</v>
      </c>
      <c r="J4522" s="9">
        <v>0</v>
      </c>
      <c r="K4522" s="9">
        <v>99.900000000001455</v>
      </c>
      <c r="L4522" s="69"/>
      <c r="M4522" s="67">
        <f t="shared" si="94"/>
        <v>99.900000000001455</v>
      </c>
    </row>
    <row r="4523" spans="1:13" ht="15">
      <c r="A4523" s="28" t="s">
        <v>930</v>
      </c>
      <c r="B4523" s="278" t="s">
        <v>2044</v>
      </c>
      <c r="C4523" s="3"/>
      <c r="D4523" s="3"/>
      <c r="E4523" s="9" t="s">
        <v>280</v>
      </c>
      <c r="F4523" s="9" t="s">
        <v>280</v>
      </c>
      <c r="G4523" s="9" t="s">
        <v>280</v>
      </c>
      <c r="H4523" s="9" t="s">
        <v>280</v>
      </c>
      <c r="I4523" s="9">
        <v>0</v>
      </c>
      <c r="J4523" s="9">
        <v>0</v>
      </c>
      <c r="K4523" s="9">
        <v>43.099999999998545</v>
      </c>
      <c r="L4523" s="69"/>
      <c r="M4523" s="67">
        <f t="shared" si="94"/>
        <v>43.099999999998545</v>
      </c>
    </row>
    <row r="4524" spans="1:13" ht="15">
      <c r="A4524" s="28" t="s">
        <v>931</v>
      </c>
      <c r="B4524" s="278" t="s">
        <v>2039</v>
      </c>
      <c r="C4524" s="3"/>
      <c r="D4524" s="3"/>
      <c r="E4524" s="9" t="s">
        <v>280</v>
      </c>
      <c r="F4524" s="9" t="s">
        <v>280</v>
      </c>
      <c r="G4524" s="9" t="s">
        <v>280</v>
      </c>
      <c r="H4524" s="9" t="s">
        <v>280</v>
      </c>
      <c r="I4524" s="9">
        <v>0</v>
      </c>
      <c r="J4524" s="9">
        <v>0</v>
      </c>
      <c r="K4524" s="9">
        <v>33.600000000000364</v>
      </c>
      <c r="L4524" s="69"/>
      <c r="M4524" s="67">
        <f t="shared" si="94"/>
        <v>33.600000000000364</v>
      </c>
    </row>
    <row r="4525" spans="1:13" ht="15">
      <c r="A4525" s="28" t="s">
        <v>932</v>
      </c>
      <c r="B4525" s="278" t="s">
        <v>2019</v>
      </c>
      <c r="C4525" s="3"/>
      <c r="D4525" s="3"/>
      <c r="E4525" s="9" t="s">
        <v>280</v>
      </c>
      <c r="F4525" s="9" t="s">
        <v>280</v>
      </c>
      <c r="G4525" s="9" t="s">
        <v>280</v>
      </c>
      <c r="H4525" s="9" t="s">
        <v>280</v>
      </c>
      <c r="I4525" s="9">
        <v>0</v>
      </c>
      <c r="J4525" s="9">
        <v>0</v>
      </c>
      <c r="K4525" s="9" t="s">
        <v>280</v>
      </c>
      <c r="L4525" s="69"/>
      <c r="M4525" s="67">
        <f t="shared" si="94"/>
        <v>0</v>
      </c>
    </row>
    <row r="4526" spans="1:13" ht="15">
      <c r="A4526" s="28" t="s">
        <v>933</v>
      </c>
      <c r="B4526" s="225" t="s">
        <v>1646</v>
      </c>
      <c r="C4526" s="3"/>
      <c r="D4526" s="3"/>
      <c r="E4526" s="9" t="s">
        <v>280</v>
      </c>
      <c r="F4526" s="9" t="s">
        <v>280</v>
      </c>
      <c r="G4526" s="9" t="s">
        <v>280</v>
      </c>
      <c r="H4526" s="9" t="s">
        <v>280</v>
      </c>
      <c r="I4526" s="9">
        <v>0</v>
      </c>
      <c r="J4526" s="9">
        <v>0</v>
      </c>
      <c r="K4526" s="9" t="s">
        <v>280</v>
      </c>
      <c r="L4526" s="69"/>
      <c r="M4526" s="67">
        <f t="shared" si="94"/>
        <v>0</v>
      </c>
    </row>
    <row r="4527" spans="1:13" ht="15">
      <c r="A4527" s="28" t="s">
        <v>934</v>
      </c>
      <c r="B4527" s="229" t="s">
        <v>1650</v>
      </c>
      <c r="C4527" s="3"/>
      <c r="D4527" s="3"/>
      <c r="E4527" s="9" t="s">
        <v>280</v>
      </c>
      <c r="F4527" s="9" t="s">
        <v>280</v>
      </c>
      <c r="G4527" s="9" t="s">
        <v>280</v>
      </c>
      <c r="H4527" s="9" t="s">
        <v>280</v>
      </c>
      <c r="I4527" s="9">
        <v>0</v>
      </c>
      <c r="J4527" s="9">
        <v>0</v>
      </c>
      <c r="K4527" s="9" t="s">
        <v>280</v>
      </c>
      <c r="L4527" s="69"/>
      <c r="M4527" s="67">
        <f t="shared" si="94"/>
        <v>0</v>
      </c>
    </row>
    <row r="4528" spans="1:13" ht="15">
      <c r="A4528" s="28" t="s">
        <v>935</v>
      </c>
      <c r="B4528" s="229" t="s">
        <v>1656</v>
      </c>
      <c r="C4528" s="3"/>
      <c r="D4528" s="3"/>
      <c r="E4528" s="9" t="s">
        <v>280</v>
      </c>
      <c r="F4528" s="9" t="s">
        <v>280</v>
      </c>
      <c r="G4528" s="9" t="s">
        <v>280</v>
      </c>
      <c r="H4528" s="9" t="s">
        <v>280</v>
      </c>
      <c r="I4528" s="9">
        <v>0</v>
      </c>
      <c r="J4528" s="9">
        <v>0</v>
      </c>
      <c r="K4528" s="9" t="s">
        <v>280</v>
      </c>
      <c r="L4528" s="69"/>
      <c r="M4528" s="67">
        <f t="shared" si="94"/>
        <v>0</v>
      </c>
    </row>
    <row r="4529" spans="1:13" ht="15">
      <c r="A4529" s="28" t="s">
        <v>936</v>
      </c>
      <c r="B4529" s="229" t="s">
        <v>1655</v>
      </c>
      <c r="C4529" s="3"/>
      <c r="D4529" s="3"/>
      <c r="E4529" s="9" t="s">
        <v>280</v>
      </c>
      <c r="F4529" s="9" t="s">
        <v>280</v>
      </c>
      <c r="G4529" s="9" t="s">
        <v>280</v>
      </c>
      <c r="H4529" s="9" t="s">
        <v>280</v>
      </c>
      <c r="I4529" s="9">
        <v>0</v>
      </c>
      <c r="J4529" s="9">
        <v>0</v>
      </c>
      <c r="K4529" s="9" t="s">
        <v>280</v>
      </c>
      <c r="L4529" s="69"/>
      <c r="M4529" s="67">
        <f t="shared" si="94"/>
        <v>0</v>
      </c>
    </row>
    <row r="4530" spans="1:13" ht="15">
      <c r="A4530" s="28" t="s">
        <v>937</v>
      </c>
      <c r="B4530" s="229" t="s">
        <v>1653</v>
      </c>
      <c r="C4530" s="3"/>
      <c r="D4530" s="3"/>
      <c r="E4530" s="9" t="s">
        <v>280</v>
      </c>
      <c r="F4530" s="9" t="s">
        <v>280</v>
      </c>
      <c r="G4530" s="9" t="s">
        <v>280</v>
      </c>
      <c r="H4530" s="9" t="s">
        <v>280</v>
      </c>
      <c r="I4530" s="9">
        <v>0</v>
      </c>
      <c r="J4530" s="9">
        <v>0</v>
      </c>
      <c r="K4530" s="9" t="s">
        <v>280</v>
      </c>
      <c r="L4530" s="69"/>
      <c r="M4530" s="67">
        <f t="shared" si="94"/>
        <v>0</v>
      </c>
    </row>
    <row r="4531" spans="1:13" ht="15">
      <c r="A4531" s="28" t="s">
        <v>938</v>
      </c>
      <c r="B4531" s="229" t="s">
        <v>1681</v>
      </c>
      <c r="C4531" s="3"/>
      <c r="D4531" s="3"/>
      <c r="E4531" s="9" t="s">
        <v>280</v>
      </c>
      <c r="F4531" s="9" t="s">
        <v>280</v>
      </c>
      <c r="G4531" s="9" t="s">
        <v>280</v>
      </c>
      <c r="H4531" s="9" t="s">
        <v>280</v>
      </c>
      <c r="I4531" s="9">
        <v>0</v>
      </c>
      <c r="J4531" s="9">
        <v>0</v>
      </c>
      <c r="K4531" s="9" t="s">
        <v>280</v>
      </c>
      <c r="L4531" s="69"/>
      <c r="M4531" s="67">
        <f t="shared" si="94"/>
        <v>0</v>
      </c>
    </row>
    <row r="4532" spans="1:13" ht="15">
      <c r="A4532" s="28" t="s">
        <v>2517</v>
      </c>
      <c r="B4532" s="229" t="s">
        <v>1663</v>
      </c>
      <c r="C4532" s="3"/>
      <c r="D4532" s="3"/>
      <c r="E4532" s="9" t="s">
        <v>280</v>
      </c>
      <c r="F4532" s="9" t="s">
        <v>280</v>
      </c>
      <c r="G4532" s="9" t="s">
        <v>280</v>
      </c>
      <c r="H4532" s="9" t="s">
        <v>280</v>
      </c>
      <c r="I4532" s="9">
        <v>0</v>
      </c>
      <c r="J4532" s="9">
        <v>0</v>
      </c>
      <c r="K4532" s="9" t="s">
        <v>280</v>
      </c>
      <c r="L4532" s="69"/>
      <c r="M4532" s="67">
        <f t="shared" si="94"/>
        <v>0</v>
      </c>
    </row>
    <row r="4533" spans="1:13" ht="15">
      <c r="A4533" s="28" t="s">
        <v>3346</v>
      </c>
      <c r="B4533" s="63" t="s">
        <v>3408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3347</v>
      </c>
      <c r="B4534" s="63" t="s">
        <v>3402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3348</v>
      </c>
      <c r="B4535" s="63" t="s">
        <v>3401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3349</v>
      </c>
      <c r="B4536" s="63" t="s">
        <v>3417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3350</v>
      </c>
      <c r="B4537" s="63" t="s">
        <v>3416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3351</v>
      </c>
      <c r="B4538" s="63" t="s">
        <v>3404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3352</v>
      </c>
      <c r="B4539" s="63" t="s">
        <v>3398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3353</v>
      </c>
      <c r="B4540" s="63" t="s">
        <v>3429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3354</v>
      </c>
      <c r="B4541" s="278" t="s">
        <v>3397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3355</v>
      </c>
      <c r="B4542" s="63" t="s">
        <v>3413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3356</v>
      </c>
      <c r="B4543" s="63" t="s">
        <v>3410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3357</v>
      </c>
      <c r="B4544" s="63" t="s">
        <v>3425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3358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3359</v>
      </c>
      <c r="B4546" s="63" t="s">
        <v>3426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3360</v>
      </c>
      <c r="B4547" s="63" t="s">
        <v>3405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3361</v>
      </c>
      <c r="B4548" s="63" t="s">
        <v>3399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3362</v>
      </c>
      <c r="B4549" s="63" t="s">
        <v>3406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3363</v>
      </c>
      <c r="B4550" s="63" t="s">
        <v>3403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3364</v>
      </c>
      <c r="B4551" s="63" t="s">
        <v>3414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3365</v>
      </c>
      <c r="B4552" s="63" t="s">
        <v>3409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3366</v>
      </c>
      <c r="B4553" s="278" t="s">
        <v>3396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3367</v>
      </c>
      <c r="B4554" s="63" t="s">
        <v>3411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3368</v>
      </c>
      <c r="B4555" s="63" t="s">
        <v>3430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3369</v>
      </c>
      <c r="B4556" s="63" t="s">
        <v>3400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4163</v>
      </c>
      <c r="B4557" s="63" t="s">
        <v>3407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4164</v>
      </c>
      <c r="B4558" s="63" t="s">
        <v>3428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4165</v>
      </c>
      <c r="B4559" s="63" t="s">
        <v>3412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212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95">SUM(E4566:K4566)</f>
        <v>1795.6499999999978</v>
      </c>
      <c r="O4566" t="s">
        <v>2903</v>
      </c>
      <c r="S4566" s="278"/>
      <c r="T4566" s="63"/>
      <c r="U4566" s="349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95"/>
        <v>1571.399999999999</v>
      </c>
      <c r="O4567" t="s">
        <v>371</v>
      </c>
      <c r="R4567" t="s">
        <v>1828</v>
      </c>
      <c r="S4567" s="225"/>
      <c r="T4567" s="63"/>
      <c r="U4567" s="349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95"/>
        <v>1536.1000000000008</v>
      </c>
      <c r="O4568" t="s">
        <v>302</v>
      </c>
      <c r="S4568" s="63"/>
      <c r="T4568" s="63"/>
      <c r="U4568" s="350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95"/>
        <v>1522.6500000000131</v>
      </c>
      <c r="O4569" t="s">
        <v>283</v>
      </c>
      <c r="R4569" s="21" t="s">
        <v>1828</v>
      </c>
      <c r="S4569" s="278"/>
      <c r="T4569" s="63"/>
      <c r="U4569" s="349"/>
      <c r="V4569" s="63"/>
      <c r="W4569" s="63"/>
    </row>
    <row r="4570" spans="1:23" ht="15">
      <c r="A4570" s="28" t="s">
        <v>7</v>
      </c>
      <c r="B4570" s="63" t="s">
        <v>143</v>
      </c>
      <c r="E4570" s="9" t="s">
        <v>280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95"/>
        <v>1514.3000000000175</v>
      </c>
      <c r="O4570" t="s">
        <v>282</v>
      </c>
      <c r="R4570" t="s">
        <v>1828</v>
      </c>
      <c r="S4570" s="225"/>
      <c r="T4570" s="63"/>
      <c r="U4570" s="349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95"/>
        <v>1488.7000000000021</v>
      </c>
      <c r="O4571" t="s">
        <v>283</v>
      </c>
      <c r="R4571" t="s">
        <v>1828</v>
      </c>
      <c r="S4571" s="225"/>
      <c r="T4571" s="63"/>
      <c r="U4571" s="349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95"/>
        <v>1487.4999999999986</v>
      </c>
      <c r="O4572" t="s">
        <v>339</v>
      </c>
      <c r="S4572" s="278"/>
      <c r="T4572" s="63"/>
      <c r="U4572" s="349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95"/>
        <v>1473.5999999999913</v>
      </c>
      <c r="O4573" t="s">
        <v>287</v>
      </c>
      <c r="S4573" s="278"/>
      <c r="T4573" s="63"/>
      <c r="U4573" s="349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95"/>
        <v>1404.299999999995</v>
      </c>
      <c r="O4574" t="s">
        <v>324</v>
      </c>
      <c r="S4574" s="278"/>
      <c r="T4574" s="63"/>
      <c r="U4574" s="349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95"/>
        <v>1365.3999999999919</v>
      </c>
      <c r="O4575" t="s">
        <v>299</v>
      </c>
      <c r="S4575" s="225"/>
      <c r="T4575" s="63"/>
      <c r="U4575" s="350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95"/>
        <v>1272.6999999999928</v>
      </c>
      <c r="S4576" s="63"/>
      <c r="T4576" s="63"/>
      <c r="U4576" s="349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95"/>
        <v>1272.5999999999999</v>
      </c>
      <c r="O4577" t="s">
        <v>285</v>
      </c>
      <c r="S4577" s="278"/>
      <c r="T4577" s="63"/>
      <c r="U4577" s="349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280</v>
      </c>
      <c r="L4578" s="69"/>
      <c r="M4578" s="67">
        <f t="shared" si="95"/>
        <v>1247.1000000000058</v>
      </c>
      <c r="O4578" t="s">
        <v>282</v>
      </c>
      <c r="R4578" t="s">
        <v>1828</v>
      </c>
      <c r="S4578" s="63"/>
      <c r="T4578" s="63"/>
      <c r="U4578" s="349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280</v>
      </c>
      <c r="L4579" s="69"/>
      <c r="M4579" s="67">
        <f t="shared" si="95"/>
        <v>1236.2500000000132</v>
      </c>
      <c r="O4579" t="s">
        <v>334</v>
      </c>
      <c r="S4579" s="278"/>
      <c r="T4579" s="63"/>
      <c r="U4579" s="350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280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95"/>
        <v>1160.4500000000112</v>
      </c>
      <c r="O4580" t="s">
        <v>307</v>
      </c>
      <c r="S4580" s="63"/>
      <c r="T4580" s="63"/>
      <c r="U4580" s="349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95"/>
        <v>1155.200000000011</v>
      </c>
      <c r="S4581" s="278"/>
      <c r="T4581" s="63"/>
      <c r="U4581" s="350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280</v>
      </c>
      <c r="F4582" s="9" t="s">
        <v>280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95"/>
        <v>1130.6999999999921</v>
      </c>
      <c r="O4582" t="s">
        <v>322</v>
      </c>
      <c r="S4582" s="63"/>
      <c r="T4582" s="63"/>
      <c r="U4582" s="349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95"/>
        <v>1096.200000000005</v>
      </c>
      <c r="O4583" t="s">
        <v>289</v>
      </c>
      <c r="S4583" s="278"/>
      <c r="T4583" s="63"/>
      <c r="U4583" s="349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95"/>
        <v>971.00000000000148</v>
      </c>
      <c r="S4584" s="278"/>
      <c r="T4584" s="63"/>
      <c r="U4584" s="349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280</v>
      </c>
      <c r="F4585" s="9" t="s">
        <v>280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95"/>
        <v>970.19999999997822</v>
      </c>
      <c r="O4585" t="s">
        <v>285</v>
      </c>
      <c r="S4585" s="278"/>
      <c r="T4585" s="63"/>
      <c r="U4585" s="350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280</v>
      </c>
      <c r="F4586" s="9" t="s">
        <v>280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95"/>
        <v>907.00000000000364</v>
      </c>
      <c r="O4586" t="s">
        <v>338</v>
      </c>
      <c r="S4586" s="225"/>
      <c r="T4586" s="63"/>
      <c r="U4586" s="349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280</v>
      </c>
      <c r="L4587" s="69"/>
      <c r="M4587" s="67">
        <f t="shared" si="95"/>
        <v>890.10000000000105</v>
      </c>
      <c r="O4587" t="s">
        <v>299</v>
      </c>
      <c r="S4587" s="63"/>
      <c r="T4587" s="63"/>
      <c r="U4587" s="350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280</v>
      </c>
      <c r="F4588" s="9" t="s">
        <v>280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95"/>
        <v>832.10000000001673</v>
      </c>
      <c r="S4588" s="278"/>
      <c r="T4588" s="63"/>
      <c r="U4588" s="349"/>
      <c r="V4588" s="63"/>
      <c r="W4588" s="63"/>
    </row>
    <row r="4589" spans="1:23" ht="15">
      <c r="A4589" s="28" t="s">
        <v>147</v>
      </c>
      <c r="B4589" s="63" t="s">
        <v>784</v>
      </c>
      <c r="E4589" s="9" t="s">
        <v>280</v>
      </c>
      <c r="F4589" s="9" t="s">
        <v>280</v>
      </c>
      <c r="G4589" s="9" t="s">
        <v>280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95"/>
        <v>828.70000000000073</v>
      </c>
      <c r="O4589" t="s">
        <v>284</v>
      </c>
      <c r="S4589" s="63"/>
      <c r="T4589" s="63"/>
      <c r="U4589" s="349"/>
      <c r="V4589" s="63"/>
      <c r="W4589" s="63"/>
    </row>
    <row r="4590" spans="1:23" ht="15">
      <c r="A4590" s="28" t="s">
        <v>151</v>
      </c>
      <c r="B4590" s="63" t="s">
        <v>789</v>
      </c>
      <c r="E4590" s="9" t="s">
        <v>280</v>
      </c>
      <c r="F4590" s="9" t="s">
        <v>280</v>
      </c>
      <c r="G4590" s="9" t="s">
        <v>280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95"/>
        <v>826.39999999998327</v>
      </c>
      <c r="O4590" t="s">
        <v>302</v>
      </c>
      <c r="S4590" s="278"/>
      <c r="T4590" s="63"/>
      <c r="U4590" s="349"/>
      <c r="V4590" s="63"/>
      <c r="W4590" s="63"/>
    </row>
    <row r="4591" spans="1:23" ht="15">
      <c r="A4591" s="28" t="s">
        <v>157</v>
      </c>
      <c r="B4591" s="63" t="s">
        <v>797</v>
      </c>
      <c r="E4591" s="9" t="s">
        <v>280</v>
      </c>
      <c r="F4591" s="9" t="s">
        <v>280</v>
      </c>
      <c r="G4591" s="9" t="s">
        <v>280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95"/>
        <v>811.79999999999563</v>
      </c>
      <c r="O4591" t="s">
        <v>285</v>
      </c>
      <c r="S4591" s="63"/>
      <c r="T4591" s="63"/>
      <c r="U4591" s="349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280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95"/>
        <v>810.20000000000573</v>
      </c>
      <c r="O4592" t="s">
        <v>295</v>
      </c>
      <c r="S4592" s="278"/>
      <c r="T4592" s="63"/>
      <c r="U4592" s="349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280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95"/>
        <v>797.200000000008</v>
      </c>
      <c r="S4593" s="278"/>
      <c r="T4593" s="63"/>
      <c r="U4593" s="349"/>
      <c r="V4593" s="63"/>
      <c r="W4593" s="63"/>
    </row>
    <row r="4594" spans="1:23" ht="15">
      <c r="A4594" s="28" t="s">
        <v>161</v>
      </c>
      <c r="B4594" s="63" t="s">
        <v>801</v>
      </c>
      <c r="E4594" s="9" t="s">
        <v>280</v>
      </c>
      <c r="F4594" s="9" t="s">
        <v>280</v>
      </c>
      <c r="G4594" s="9" t="s">
        <v>280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95"/>
        <v>780.45000000000437</v>
      </c>
      <c r="O4594" t="s">
        <v>289</v>
      </c>
      <c r="S4594" s="278"/>
      <c r="T4594" s="63"/>
      <c r="U4594" s="349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280</v>
      </c>
      <c r="L4595" s="69"/>
      <c r="M4595" s="67">
        <f t="shared" si="95"/>
        <v>779.30000000000291</v>
      </c>
      <c r="O4595" t="s">
        <v>290</v>
      </c>
      <c r="S4595" s="63"/>
      <c r="T4595" s="63"/>
      <c r="U4595" s="349"/>
      <c r="V4595" s="63"/>
      <c r="W4595" s="63"/>
    </row>
    <row r="4596" spans="1:23" ht="15">
      <c r="A4596" s="28" t="s">
        <v>276</v>
      </c>
      <c r="B4596" s="63" t="s">
        <v>178</v>
      </c>
      <c r="E4596" s="217">
        <v>390.9</v>
      </c>
      <c r="F4596" s="213">
        <v>371.7</v>
      </c>
      <c r="G4596" s="9" t="s">
        <v>280</v>
      </c>
      <c r="H4596" s="9" t="s">
        <v>280</v>
      </c>
      <c r="I4596" s="9">
        <v>0</v>
      </c>
      <c r="J4596" s="9">
        <v>0</v>
      </c>
      <c r="K4596" s="9" t="s">
        <v>280</v>
      </c>
      <c r="L4596" s="69"/>
      <c r="M4596" s="67">
        <f t="shared" si="95"/>
        <v>762.59999999999991</v>
      </c>
      <c r="O4596" t="s">
        <v>354</v>
      </c>
      <c r="S4596" s="63"/>
      <c r="T4596" s="63"/>
      <c r="U4596" s="349"/>
      <c r="V4596" s="63"/>
      <c r="W4596" s="63"/>
    </row>
    <row r="4597" spans="1:23" ht="15">
      <c r="A4597" s="28" t="s">
        <v>277</v>
      </c>
      <c r="B4597" s="63" t="s">
        <v>156</v>
      </c>
      <c r="E4597" s="9" t="s">
        <v>280</v>
      </c>
      <c r="F4597" s="9" t="s">
        <v>280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95"/>
        <v>737.34999999999854</v>
      </c>
      <c r="S4597" s="225"/>
      <c r="T4597" s="63"/>
      <c r="U4597" s="349"/>
      <c r="V4597" s="63"/>
      <c r="W4597" s="63"/>
    </row>
    <row r="4598" spans="1:23" ht="15">
      <c r="A4598" s="28" t="s">
        <v>278</v>
      </c>
      <c r="B4598" s="28" t="s">
        <v>734</v>
      </c>
      <c r="E4598" s="9" t="s">
        <v>280</v>
      </c>
      <c r="F4598" s="9" t="s">
        <v>280</v>
      </c>
      <c r="G4598" s="9" t="s">
        <v>280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96">SUM(E4598:K4598)</f>
        <v>699.69999999999345</v>
      </c>
      <c r="O4598" t="s">
        <v>286</v>
      </c>
      <c r="S4598" s="63"/>
      <c r="T4598" s="63"/>
      <c r="U4598" s="349"/>
      <c r="V4598" s="63"/>
      <c r="W4598" s="63"/>
    </row>
    <row r="4599" spans="1:23" ht="15">
      <c r="A4599" s="28" t="s">
        <v>279</v>
      </c>
      <c r="B4599" s="28" t="s">
        <v>729</v>
      </c>
      <c r="E4599" s="9" t="s">
        <v>280</v>
      </c>
      <c r="F4599" s="9" t="s">
        <v>280</v>
      </c>
      <c r="G4599" s="9" t="s">
        <v>280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96"/>
        <v>698.50000000001273</v>
      </c>
      <c r="O4599" t="s">
        <v>295</v>
      </c>
      <c r="S4599" s="278"/>
      <c r="T4599" s="63"/>
      <c r="U4599" s="349"/>
      <c r="V4599" s="63"/>
      <c r="W4599" s="63"/>
    </row>
    <row r="4600" spans="1:23" ht="15">
      <c r="A4600" s="28" t="s">
        <v>736</v>
      </c>
      <c r="B4600" s="28" t="s">
        <v>735</v>
      </c>
      <c r="E4600" s="9" t="s">
        <v>280</v>
      </c>
      <c r="F4600" s="9" t="s">
        <v>280</v>
      </c>
      <c r="G4600" s="9" t="s">
        <v>280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96"/>
        <v>681.80000000000655</v>
      </c>
      <c r="S4600" s="63"/>
      <c r="T4600" s="63"/>
      <c r="U4600" s="349"/>
      <c r="V4600" s="63"/>
      <c r="W4600" s="63"/>
    </row>
    <row r="4601" spans="1:23" ht="15">
      <c r="A4601" s="28" t="s">
        <v>737</v>
      </c>
      <c r="B4601" s="278" t="s">
        <v>2065</v>
      </c>
      <c r="C4601" s="3"/>
      <c r="D4601" s="3"/>
      <c r="E4601" s="9" t="s">
        <v>280</v>
      </c>
      <c r="F4601" s="9" t="s">
        <v>280</v>
      </c>
      <c r="G4601" s="9" t="s">
        <v>280</v>
      </c>
      <c r="H4601" s="9" t="s">
        <v>280</v>
      </c>
      <c r="I4601" s="9">
        <v>0</v>
      </c>
      <c r="J4601" s="9">
        <v>0</v>
      </c>
      <c r="K4601" s="212">
        <v>668.70000000000073</v>
      </c>
      <c r="L4601" s="69"/>
      <c r="M4601" s="67">
        <f t="shared" si="96"/>
        <v>668.70000000000073</v>
      </c>
      <c r="O4601" t="s">
        <v>302</v>
      </c>
      <c r="S4601" s="28"/>
      <c r="T4601" s="63"/>
      <c r="U4601" s="350"/>
      <c r="V4601" s="63"/>
      <c r="W4601" s="63"/>
    </row>
    <row r="4602" spans="1:23" ht="15">
      <c r="A4602" s="28" t="s">
        <v>738</v>
      </c>
      <c r="B4602" s="63" t="s">
        <v>750</v>
      </c>
      <c r="E4602" s="9" t="s">
        <v>280</v>
      </c>
      <c r="F4602" s="9" t="s">
        <v>280</v>
      </c>
      <c r="G4602" s="9" t="s">
        <v>280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96"/>
        <v>665.39999999999782</v>
      </c>
      <c r="S4602" s="63"/>
      <c r="T4602" s="63"/>
      <c r="U4602" s="349"/>
      <c r="V4602" s="63"/>
      <c r="W4602" s="63"/>
    </row>
    <row r="4603" spans="1:23" ht="15">
      <c r="A4603" s="28" t="s">
        <v>740</v>
      </c>
      <c r="B4603" s="63" t="s">
        <v>758</v>
      </c>
      <c r="E4603" s="9" t="s">
        <v>280</v>
      </c>
      <c r="F4603" s="9" t="s">
        <v>280</v>
      </c>
      <c r="G4603" s="9" t="s">
        <v>280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96"/>
        <v>659.30000000000291</v>
      </c>
      <c r="S4603" s="278"/>
      <c r="T4603" s="63"/>
      <c r="U4603" s="350"/>
      <c r="V4603" s="63"/>
      <c r="W4603" s="63"/>
    </row>
    <row r="4604" spans="1:23" ht="15">
      <c r="A4604" s="28" t="s">
        <v>746</v>
      </c>
      <c r="B4604" s="63" t="s">
        <v>756</v>
      </c>
      <c r="E4604" s="9" t="s">
        <v>280</v>
      </c>
      <c r="F4604" s="9" t="s">
        <v>280</v>
      </c>
      <c r="G4604" s="9" t="s">
        <v>280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96"/>
        <v>638.45000000000437</v>
      </c>
      <c r="S4604" s="278"/>
      <c r="T4604" s="63"/>
      <c r="U4604" s="350"/>
      <c r="V4604" s="63"/>
      <c r="W4604" s="63"/>
    </row>
    <row r="4605" spans="1:23" ht="15">
      <c r="A4605" s="28" t="s">
        <v>748</v>
      </c>
      <c r="B4605" s="63" t="s">
        <v>780</v>
      </c>
      <c r="E4605" s="9" t="s">
        <v>280</v>
      </c>
      <c r="F4605" s="9" t="s">
        <v>280</v>
      </c>
      <c r="G4605" s="9" t="s">
        <v>280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96"/>
        <v>605.20000000000073</v>
      </c>
      <c r="O4605" t="s">
        <v>294</v>
      </c>
      <c r="S4605" s="225"/>
      <c r="T4605" s="63"/>
      <c r="U4605" s="350"/>
      <c r="V4605" s="63"/>
      <c r="W4605" s="63"/>
    </row>
    <row r="4606" spans="1:23" ht="15">
      <c r="A4606" s="28" t="s">
        <v>751</v>
      </c>
      <c r="B4606" s="63" t="s">
        <v>791</v>
      </c>
      <c r="E4606" s="9" t="s">
        <v>280</v>
      </c>
      <c r="F4606" s="9" t="s">
        <v>280</v>
      </c>
      <c r="G4606" s="9" t="s">
        <v>280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96"/>
        <v>602.24999999998545</v>
      </c>
      <c r="S4606" s="63"/>
      <c r="T4606" s="63"/>
      <c r="U4606" s="350"/>
      <c r="V4606" s="63"/>
      <c r="W4606" s="63"/>
    </row>
    <row r="4607" spans="1:23" ht="15">
      <c r="A4607" s="28" t="s">
        <v>752</v>
      </c>
      <c r="B4607" s="63" t="s">
        <v>764</v>
      </c>
      <c r="E4607" s="9" t="s">
        <v>280</v>
      </c>
      <c r="F4607" s="9" t="s">
        <v>280</v>
      </c>
      <c r="G4607" s="9" t="s">
        <v>280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96"/>
        <v>585.50000000000364</v>
      </c>
      <c r="S4607" s="63"/>
      <c r="T4607" s="63"/>
      <c r="U4607" s="349"/>
      <c r="V4607" s="63"/>
      <c r="W4607" s="63"/>
    </row>
    <row r="4608" spans="1:23" ht="15">
      <c r="A4608" s="28" t="s">
        <v>755</v>
      </c>
      <c r="B4608" s="63" t="s">
        <v>772</v>
      </c>
      <c r="E4608" s="9" t="s">
        <v>280</v>
      </c>
      <c r="F4608" s="9" t="s">
        <v>280</v>
      </c>
      <c r="G4608" s="9" t="s">
        <v>280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96"/>
        <v>581.70000000000437</v>
      </c>
      <c r="S4608" s="278"/>
      <c r="T4608" s="63"/>
      <c r="U4608" s="349"/>
      <c r="V4608" s="63"/>
      <c r="W4608" s="63"/>
    </row>
    <row r="4609" spans="1:23" ht="15">
      <c r="A4609" s="28" t="s">
        <v>757</v>
      </c>
      <c r="B4609" s="63" t="s">
        <v>779</v>
      </c>
      <c r="E4609" s="9" t="s">
        <v>280</v>
      </c>
      <c r="F4609" s="9" t="s">
        <v>280</v>
      </c>
      <c r="G4609" s="9" t="s">
        <v>280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96"/>
        <v>578.55000000000655</v>
      </c>
      <c r="S4609" s="278"/>
      <c r="T4609" s="63"/>
      <c r="U4609" s="350"/>
      <c r="V4609" s="63"/>
      <c r="W4609" s="63"/>
    </row>
    <row r="4610" spans="1:23" ht="15">
      <c r="A4610" s="28" t="s">
        <v>762</v>
      </c>
      <c r="B4610" s="63" t="s">
        <v>763</v>
      </c>
      <c r="E4610" s="9" t="s">
        <v>280</v>
      </c>
      <c r="F4610" s="9" t="s">
        <v>280</v>
      </c>
      <c r="G4610" s="9" t="s">
        <v>280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96"/>
        <v>572.90000000000146</v>
      </c>
      <c r="S4610" s="225"/>
      <c r="T4610" s="63"/>
      <c r="U4610" s="349"/>
      <c r="V4610" s="63"/>
      <c r="W4610" s="63"/>
    </row>
    <row r="4611" spans="1:23" ht="15">
      <c r="A4611" s="28" t="s">
        <v>766</v>
      </c>
      <c r="B4611" s="63" t="s">
        <v>739</v>
      </c>
      <c r="E4611" s="9" t="s">
        <v>280</v>
      </c>
      <c r="F4611" s="9" t="s">
        <v>280</v>
      </c>
      <c r="G4611" s="9" t="s">
        <v>280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96"/>
        <v>569.44999999998618</v>
      </c>
      <c r="S4611" s="225"/>
      <c r="T4611" s="63"/>
      <c r="U4611" s="349"/>
      <c r="V4611" s="63"/>
      <c r="W4611" s="63"/>
    </row>
    <row r="4612" spans="1:23" ht="15">
      <c r="A4612" s="28" t="s">
        <v>767</v>
      </c>
      <c r="B4612" s="63" t="s">
        <v>765</v>
      </c>
      <c r="E4612" s="9" t="s">
        <v>280</v>
      </c>
      <c r="F4612" s="9" t="s">
        <v>280</v>
      </c>
      <c r="G4612" s="9" t="s">
        <v>280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96"/>
        <v>569.30000000001382</v>
      </c>
      <c r="S4612" s="225"/>
      <c r="T4612" s="63"/>
      <c r="U4612" s="349"/>
      <c r="V4612" s="63"/>
      <c r="W4612" s="63"/>
    </row>
    <row r="4613" spans="1:23" ht="15">
      <c r="A4613" s="28" t="s">
        <v>768</v>
      </c>
      <c r="B4613" s="229" t="s">
        <v>1660</v>
      </c>
      <c r="C4613" s="3"/>
      <c r="D4613" s="3"/>
      <c r="E4613" s="9" t="s">
        <v>280</v>
      </c>
      <c r="F4613" s="9" t="s">
        <v>280</v>
      </c>
      <c r="G4613" s="9" t="s">
        <v>280</v>
      </c>
      <c r="H4613" s="9" t="s">
        <v>280</v>
      </c>
      <c r="I4613" s="9">
        <v>0</v>
      </c>
      <c r="J4613" s="9">
        <v>0</v>
      </c>
      <c r="K4613" s="217">
        <v>543.20000000000437</v>
      </c>
      <c r="L4613" s="69"/>
      <c r="M4613" s="67">
        <f t="shared" si="96"/>
        <v>543.20000000000437</v>
      </c>
      <c r="O4613" t="s">
        <v>286</v>
      </c>
      <c r="S4613" s="278"/>
      <c r="T4613" s="63"/>
      <c r="U4613" s="350"/>
      <c r="V4613" s="63"/>
      <c r="W4613" s="63"/>
    </row>
    <row r="4614" spans="1:23" ht="15">
      <c r="A4614" s="28" t="s">
        <v>774</v>
      </c>
      <c r="B4614" s="63" t="s">
        <v>747</v>
      </c>
      <c r="E4614" s="9" t="s">
        <v>280</v>
      </c>
      <c r="F4614" s="9" t="s">
        <v>280</v>
      </c>
      <c r="G4614" s="9" t="s">
        <v>280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96"/>
        <v>529.04999999999927</v>
      </c>
      <c r="S4614" s="63"/>
      <c r="T4614" s="63"/>
      <c r="U4614" s="349"/>
      <c r="V4614" s="63"/>
      <c r="W4614" s="63"/>
    </row>
    <row r="4615" spans="1:23" ht="15">
      <c r="A4615" s="28" t="s">
        <v>782</v>
      </c>
      <c r="B4615" s="63" t="s">
        <v>749</v>
      </c>
      <c r="E4615" s="9" t="s">
        <v>280</v>
      </c>
      <c r="F4615" s="9" t="s">
        <v>280</v>
      </c>
      <c r="G4615" s="9" t="s">
        <v>280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96"/>
        <v>515.84999999999854</v>
      </c>
      <c r="S4615" s="278"/>
      <c r="T4615" s="63"/>
      <c r="U4615" s="349"/>
      <c r="V4615" s="63"/>
      <c r="W4615" s="63"/>
    </row>
    <row r="4616" spans="1:23" ht="15">
      <c r="A4616" s="28" t="s">
        <v>786</v>
      </c>
      <c r="B4616" s="278" t="s">
        <v>2033</v>
      </c>
      <c r="C4616" s="3"/>
      <c r="D4616" s="3"/>
      <c r="E4616" s="9" t="s">
        <v>280</v>
      </c>
      <c r="F4616" s="9" t="s">
        <v>280</v>
      </c>
      <c r="G4616" s="9" t="s">
        <v>280</v>
      </c>
      <c r="H4616" s="9" t="s">
        <v>280</v>
      </c>
      <c r="I4616" s="9">
        <v>0</v>
      </c>
      <c r="J4616" s="9">
        <v>0</v>
      </c>
      <c r="K4616" s="217">
        <v>515.19999999999345</v>
      </c>
      <c r="L4616" s="69"/>
      <c r="M4616" s="67">
        <f t="shared" si="96"/>
        <v>515.19999999999345</v>
      </c>
      <c r="O4616" t="s">
        <v>290</v>
      </c>
      <c r="S4616" s="63"/>
      <c r="T4616" s="63"/>
      <c r="U4616" s="350"/>
      <c r="V4616" s="63"/>
      <c r="W4616" s="63"/>
    </row>
    <row r="4617" spans="1:23" ht="15">
      <c r="A4617" s="28" t="s">
        <v>787</v>
      </c>
      <c r="B4617" s="229" t="s">
        <v>1658</v>
      </c>
      <c r="C4617" s="3"/>
      <c r="D4617" s="3"/>
      <c r="E4617" s="9" t="s">
        <v>280</v>
      </c>
      <c r="F4617" s="9" t="s">
        <v>280</v>
      </c>
      <c r="G4617" s="9" t="s">
        <v>280</v>
      </c>
      <c r="H4617" s="9" t="s">
        <v>280</v>
      </c>
      <c r="I4617" s="9">
        <v>0</v>
      </c>
      <c r="J4617" s="9">
        <v>0</v>
      </c>
      <c r="K4617" s="217">
        <v>513</v>
      </c>
      <c r="L4617" s="69"/>
      <c r="M4617" s="67">
        <f t="shared" si="96"/>
        <v>513</v>
      </c>
      <c r="O4617" t="s">
        <v>295</v>
      </c>
      <c r="S4617" s="63"/>
      <c r="T4617" s="63"/>
      <c r="U4617" s="349"/>
      <c r="V4617" s="63"/>
      <c r="W4617" s="63"/>
    </row>
    <row r="4618" spans="1:23" ht="15">
      <c r="A4618" s="28" t="s">
        <v>788</v>
      </c>
      <c r="B4618" s="229" t="s">
        <v>1652</v>
      </c>
      <c r="C4618" s="3"/>
      <c r="D4618" s="3"/>
      <c r="E4618" s="9" t="s">
        <v>280</v>
      </c>
      <c r="F4618" s="9" t="s">
        <v>280</v>
      </c>
      <c r="G4618" s="9" t="s">
        <v>280</v>
      </c>
      <c r="H4618" s="9" t="s">
        <v>280</v>
      </c>
      <c r="I4618" s="9">
        <v>0</v>
      </c>
      <c r="J4618" s="9">
        <v>0</v>
      </c>
      <c r="K4618" s="9">
        <v>492.60000000000218</v>
      </c>
      <c r="L4618" s="69"/>
      <c r="M4618" s="67">
        <f t="shared" si="96"/>
        <v>492.60000000000218</v>
      </c>
      <c r="S4618" s="63"/>
      <c r="T4618" s="63"/>
      <c r="U4618" s="349"/>
      <c r="V4618" s="63"/>
      <c r="W4618" s="63"/>
    </row>
    <row r="4619" spans="1:23" ht="15">
      <c r="A4619" s="28" t="s">
        <v>794</v>
      </c>
      <c r="B4619" s="63" t="s">
        <v>783</v>
      </c>
      <c r="E4619" s="9" t="s">
        <v>280</v>
      </c>
      <c r="F4619" s="9" t="s">
        <v>280</v>
      </c>
      <c r="G4619" s="9" t="s">
        <v>280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96"/>
        <v>487.90000000000146</v>
      </c>
      <c r="S4619" s="28"/>
      <c r="T4619" s="63"/>
      <c r="U4619" s="349"/>
      <c r="V4619" s="63"/>
      <c r="W4619" s="63"/>
    </row>
    <row r="4620" spans="1:23" ht="15">
      <c r="A4620" s="28" t="s">
        <v>795</v>
      </c>
      <c r="B4620" s="278" t="s">
        <v>2026</v>
      </c>
      <c r="C4620" s="3"/>
      <c r="D4620" s="3"/>
      <c r="E4620" s="9" t="s">
        <v>280</v>
      </c>
      <c r="F4620" s="9" t="s">
        <v>280</v>
      </c>
      <c r="G4620" s="9" t="s">
        <v>280</v>
      </c>
      <c r="H4620" s="9" t="s">
        <v>280</v>
      </c>
      <c r="I4620" s="9">
        <v>0</v>
      </c>
      <c r="J4620" s="9">
        <v>0</v>
      </c>
      <c r="K4620" s="9">
        <v>485.89999999999054</v>
      </c>
      <c r="L4620" s="69"/>
      <c r="M4620" s="67">
        <f t="shared" si="96"/>
        <v>485.89999999999054</v>
      </c>
      <c r="S4620" s="63"/>
      <c r="T4620" s="63"/>
      <c r="U4620" s="349"/>
      <c r="V4620" s="63"/>
      <c r="W4620" s="63"/>
    </row>
    <row r="4621" spans="1:23" ht="15">
      <c r="A4621" s="28" t="s">
        <v>796</v>
      </c>
      <c r="B4621" s="63" t="s">
        <v>754</v>
      </c>
      <c r="E4621" s="9" t="s">
        <v>280</v>
      </c>
      <c r="F4621" s="9" t="s">
        <v>280</v>
      </c>
      <c r="G4621" s="9" t="s">
        <v>280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96"/>
        <v>483.79999999998836</v>
      </c>
      <c r="S4621" s="225"/>
      <c r="T4621" s="63"/>
      <c r="U4621" s="349"/>
      <c r="V4621" s="63"/>
      <c r="W4621" s="63"/>
    </row>
    <row r="4622" spans="1:23" ht="15">
      <c r="A4622" s="28" t="s">
        <v>798</v>
      </c>
      <c r="B4622" s="63" t="s">
        <v>164</v>
      </c>
      <c r="E4622" s="9" t="s">
        <v>280</v>
      </c>
      <c r="F4622" s="9" t="s">
        <v>280</v>
      </c>
      <c r="G4622" s="213">
        <v>464.1</v>
      </c>
      <c r="H4622" s="9" t="s">
        <v>280</v>
      </c>
      <c r="I4622" s="9">
        <v>0</v>
      </c>
      <c r="J4622" s="9">
        <v>0</v>
      </c>
      <c r="K4622" s="9" t="s">
        <v>280</v>
      </c>
      <c r="L4622" s="69"/>
      <c r="M4622" s="67">
        <f t="shared" si="96"/>
        <v>464.1</v>
      </c>
      <c r="O4622" t="s">
        <v>284</v>
      </c>
      <c r="S4622" s="63"/>
      <c r="T4622" s="63"/>
      <c r="U4622" s="349"/>
      <c r="V4622" s="63"/>
      <c r="W4622" s="63"/>
    </row>
    <row r="4623" spans="1:23" ht="15">
      <c r="A4623" s="28" t="s">
        <v>799</v>
      </c>
      <c r="B4623" s="229" t="s">
        <v>1665</v>
      </c>
      <c r="C4623" s="3"/>
      <c r="D4623" s="3"/>
      <c r="E4623" s="9" t="s">
        <v>280</v>
      </c>
      <c r="F4623" s="9" t="s">
        <v>280</v>
      </c>
      <c r="G4623" s="9" t="s">
        <v>280</v>
      </c>
      <c r="H4623" s="9" t="s">
        <v>280</v>
      </c>
      <c r="I4623" s="9">
        <v>0</v>
      </c>
      <c r="J4623" s="9">
        <v>0</v>
      </c>
      <c r="K4623" s="9">
        <v>462.299999999992</v>
      </c>
      <c r="L4623" s="69"/>
      <c r="M4623" s="67">
        <f t="shared" si="96"/>
        <v>462.299999999992</v>
      </c>
      <c r="S4623" s="278"/>
      <c r="T4623" s="63"/>
      <c r="U4623" s="350"/>
      <c r="V4623" s="63"/>
      <c r="W4623" s="63"/>
    </row>
    <row r="4624" spans="1:23" ht="15">
      <c r="A4624" s="28" t="s">
        <v>800</v>
      </c>
      <c r="B4624" s="278" t="s">
        <v>2023</v>
      </c>
      <c r="C4624" s="3"/>
      <c r="D4624" s="3"/>
      <c r="E4624" s="9" t="s">
        <v>280</v>
      </c>
      <c r="F4624" s="9" t="s">
        <v>280</v>
      </c>
      <c r="G4624" s="9" t="s">
        <v>280</v>
      </c>
      <c r="H4624" s="9" t="s">
        <v>280</v>
      </c>
      <c r="I4624" s="9">
        <v>0</v>
      </c>
      <c r="J4624" s="9">
        <v>0</v>
      </c>
      <c r="K4624" s="9">
        <v>446.89999999999782</v>
      </c>
      <c r="L4624" s="69"/>
      <c r="M4624" s="67">
        <f t="shared" si="96"/>
        <v>446.89999999999782</v>
      </c>
      <c r="S4624" s="63"/>
      <c r="T4624" s="63"/>
      <c r="U4624" s="349"/>
      <c r="V4624" s="63"/>
      <c r="W4624" s="63"/>
    </row>
    <row r="4625" spans="1:23" ht="15">
      <c r="A4625" s="28" t="s">
        <v>803</v>
      </c>
      <c r="B4625" s="278" t="s">
        <v>2042</v>
      </c>
      <c r="C4625" s="3"/>
      <c r="D4625" s="3"/>
      <c r="E4625" s="9" t="s">
        <v>280</v>
      </c>
      <c r="F4625" s="9" t="s">
        <v>280</v>
      </c>
      <c r="G4625" s="9" t="s">
        <v>280</v>
      </c>
      <c r="H4625" s="9" t="s">
        <v>280</v>
      </c>
      <c r="I4625" s="9">
        <v>0</v>
      </c>
      <c r="J4625" s="9">
        <v>0</v>
      </c>
      <c r="K4625" s="9">
        <v>446.39999999999418</v>
      </c>
      <c r="L4625" s="69"/>
      <c r="M4625" s="67">
        <f t="shared" si="96"/>
        <v>446.39999999999418</v>
      </c>
      <c r="S4625" s="63"/>
      <c r="T4625" s="63"/>
      <c r="U4625" s="350"/>
      <c r="V4625" s="63"/>
      <c r="W4625" s="63"/>
    </row>
    <row r="4626" spans="1:23" ht="15">
      <c r="A4626" s="28" t="s">
        <v>899</v>
      </c>
      <c r="B4626" s="278" t="s">
        <v>4565</v>
      </c>
      <c r="C4626" s="3"/>
      <c r="D4626" s="3"/>
      <c r="E4626" s="9" t="s">
        <v>280</v>
      </c>
      <c r="F4626" s="9" t="s">
        <v>280</v>
      </c>
      <c r="G4626" s="9" t="s">
        <v>280</v>
      </c>
      <c r="H4626" s="9" t="s">
        <v>280</v>
      </c>
      <c r="I4626" s="9">
        <v>0</v>
      </c>
      <c r="J4626" s="9">
        <v>0</v>
      </c>
      <c r="K4626" s="9">
        <v>440.00000000000364</v>
      </c>
      <c r="L4626" s="69"/>
      <c r="M4626" s="67">
        <f t="shared" si="96"/>
        <v>440.00000000000364</v>
      </c>
      <c r="S4626" s="278"/>
      <c r="T4626" s="63"/>
      <c r="U4626" s="350"/>
      <c r="V4626" s="63"/>
      <c r="W4626" s="63"/>
    </row>
    <row r="4627" spans="1:23" ht="15">
      <c r="A4627" s="28" t="s">
        <v>900</v>
      </c>
      <c r="B4627" s="278" t="s">
        <v>2021</v>
      </c>
      <c r="C4627" s="3"/>
      <c r="D4627" s="3"/>
      <c r="E4627" s="9" t="s">
        <v>280</v>
      </c>
      <c r="F4627" s="9" t="s">
        <v>280</v>
      </c>
      <c r="G4627" s="9" t="s">
        <v>280</v>
      </c>
      <c r="H4627" s="9" t="s">
        <v>280</v>
      </c>
      <c r="I4627" s="9">
        <v>0</v>
      </c>
      <c r="J4627" s="9">
        <v>0</v>
      </c>
      <c r="K4627" s="9">
        <v>437</v>
      </c>
      <c r="L4627" s="69"/>
      <c r="M4627" s="67">
        <f t="shared" si="96"/>
        <v>437</v>
      </c>
      <c r="S4627" s="278"/>
      <c r="T4627" s="63"/>
      <c r="U4627" s="349"/>
      <c r="V4627" s="63"/>
      <c r="W4627" s="63"/>
    </row>
    <row r="4628" spans="1:23" ht="15">
      <c r="A4628" s="28" t="s">
        <v>901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280</v>
      </c>
      <c r="I4628" s="9">
        <v>0</v>
      </c>
      <c r="J4628" s="9">
        <v>0</v>
      </c>
      <c r="K4628" s="9" t="s">
        <v>280</v>
      </c>
      <c r="L4628" s="69"/>
      <c r="M4628" s="67">
        <f t="shared" si="96"/>
        <v>434.2</v>
      </c>
      <c r="S4628" s="63"/>
      <c r="T4628" s="63"/>
      <c r="U4628" s="350"/>
      <c r="V4628" s="63"/>
      <c r="W4628" s="63"/>
    </row>
    <row r="4629" spans="1:23" ht="15">
      <c r="A4629" s="28" t="s">
        <v>902</v>
      </c>
      <c r="B4629" s="278" t="s">
        <v>2022</v>
      </c>
      <c r="C4629" s="3"/>
      <c r="D4629" s="3"/>
      <c r="E4629" s="9" t="s">
        <v>280</v>
      </c>
      <c r="F4629" s="9" t="s">
        <v>280</v>
      </c>
      <c r="G4629" s="9" t="s">
        <v>280</v>
      </c>
      <c r="H4629" s="9" t="s">
        <v>280</v>
      </c>
      <c r="I4629" s="9">
        <v>0</v>
      </c>
      <c r="J4629" s="9">
        <v>0</v>
      </c>
      <c r="K4629" s="9">
        <v>431.59999999999854</v>
      </c>
      <c r="L4629" s="69"/>
      <c r="M4629" s="67">
        <f t="shared" si="96"/>
        <v>431.59999999999854</v>
      </c>
      <c r="S4629" s="278"/>
      <c r="T4629" s="63"/>
      <c r="U4629" s="350"/>
      <c r="V4629" s="63"/>
      <c r="W4629" s="63"/>
    </row>
    <row r="4630" spans="1:23" ht="15">
      <c r="A4630" s="28" t="s">
        <v>903</v>
      </c>
      <c r="B4630" s="229" t="s">
        <v>1649</v>
      </c>
      <c r="C4630" s="3"/>
      <c r="D4630" s="3"/>
      <c r="E4630" s="9" t="s">
        <v>280</v>
      </c>
      <c r="F4630" s="9" t="s">
        <v>280</v>
      </c>
      <c r="G4630" s="9" t="s">
        <v>280</v>
      </c>
      <c r="H4630" s="9" t="s">
        <v>280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97">SUM(E4630:K4630)</f>
        <v>424.80000000000291</v>
      </c>
      <c r="S4630" s="278"/>
      <c r="T4630" s="63"/>
      <c r="U4630" s="349"/>
      <c r="V4630" s="63"/>
      <c r="W4630" s="63"/>
    </row>
    <row r="4631" spans="1:23" ht="15">
      <c r="A4631" s="28" t="s">
        <v>904</v>
      </c>
      <c r="B4631" s="278" t="s">
        <v>2024</v>
      </c>
      <c r="C4631" s="3"/>
      <c r="D4631" s="3"/>
      <c r="E4631" s="9" t="s">
        <v>280</v>
      </c>
      <c r="F4631" s="9" t="s">
        <v>280</v>
      </c>
      <c r="G4631" s="9" t="s">
        <v>280</v>
      </c>
      <c r="H4631" s="9" t="s">
        <v>280</v>
      </c>
      <c r="I4631" s="9">
        <v>0</v>
      </c>
      <c r="J4631" s="9">
        <v>0</v>
      </c>
      <c r="K4631" s="9">
        <v>415.5</v>
      </c>
      <c r="L4631" s="69"/>
      <c r="M4631" s="67">
        <f t="shared" si="97"/>
        <v>415.5</v>
      </c>
      <c r="S4631" s="278"/>
      <c r="T4631" s="63"/>
      <c r="U4631" s="349"/>
      <c r="V4631" s="63"/>
      <c r="W4631" s="63"/>
    </row>
    <row r="4632" spans="1:23" ht="15">
      <c r="A4632" s="28" t="s">
        <v>905</v>
      </c>
      <c r="B4632" s="225" t="s">
        <v>1667</v>
      </c>
      <c r="C4632" s="3"/>
      <c r="D4632" s="3"/>
      <c r="E4632" s="9" t="s">
        <v>280</v>
      </c>
      <c r="F4632" s="9" t="s">
        <v>280</v>
      </c>
      <c r="G4632" s="9" t="s">
        <v>280</v>
      </c>
      <c r="H4632" s="9" t="s">
        <v>280</v>
      </c>
      <c r="I4632" s="9">
        <v>0</v>
      </c>
      <c r="J4632" s="9">
        <v>0</v>
      </c>
      <c r="K4632" s="9">
        <v>413.50000000000364</v>
      </c>
      <c r="L4632" s="69"/>
      <c r="M4632" s="67">
        <f t="shared" si="97"/>
        <v>413.50000000000364</v>
      </c>
      <c r="S4632" s="63"/>
      <c r="T4632" s="63"/>
      <c r="U4632" s="349"/>
      <c r="V4632" s="63"/>
      <c r="W4632" s="63"/>
    </row>
    <row r="4633" spans="1:23" ht="15">
      <c r="A4633" s="28" t="s">
        <v>906</v>
      </c>
      <c r="B4633" s="278" t="s">
        <v>2041</v>
      </c>
      <c r="C4633" s="3"/>
      <c r="D4633" s="3"/>
      <c r="E4633" s="9" t="s">
        <v>280</v>
      </c>
      <c r="F4633" s="9" t="s">
        <v>280</v>
      </c>
      <c r="G4633" s="9" t="s">
        <v>280</v>
      </c>
      <c r="H4633" s="9" t="s">
        <v>280</v>
      </c>
      <c r="I4633" s="9">
        <v>0</v>
      </c>
      <c r="J4633" s="9">
        <v>0</v>
      </c>
      <c r="K4633" s="9">
        <v>401.20000000000073</v>
      </c>
      <c r="L4633" s="69"/>
      <c r="M4633" s="67">
        <f t="shared" si="97"/>
        <v>401.20000000000073</v>
      </c>
      <c r="S4633" s="63"/>
      <c r="T4633" s="63"/>
      <c r="U4633" s="349"/>
      <c r="V4633" s="63"/>
      <c r="W4633" s="63"/>
    </row>
    <row r="4634" spans="1:23" ht="15">
      <c r="A4634" s="28" t="s">
        <v>907</v>
      </c>
      <c r="B4634" s="278" t="s">
        <v>2038</v>
      </c>
      <c r="C4634" s="3"/>
      <c r="D4634" s="3"/>
      <c r="E4634" s="9" t="s">
        <v>280</v>
      </c>
      <c r="F4634" s="9" t="s">
        <v>280</v>
      </c>
      <c r="G4634" s="9" t="s">
        <v>280</v>
      </c>
      <c r="H4634" s="9" t="s">
        <v>280</v>
      </c>
      <c r="I4634" s="9">
        <v>0</v>
      </c>
      <c r="J4634" s="9">
        <v>0</v>
      </c>
      <c r="K4634" s="9">
        <v>389.69999999999709</v>
      </c>
      <c r="L4634" s="69"/>
      <c r="M4634" s="67">
        <f t="shared" si="97"/>
        <v>389.69999999999709</v>
      </c>
      <c r="S4634" s="63"/>
      <c r="T4634" s="63"/>
      <c r="U4634" s="350"/>
      <c r="V4634" s="63"/>
      <c r="W4634" s="63"/>
    </row>
    <row r="4635" spans="1:23" ht="15">
      <c r="A4635" s="28" t="s">
        <v>908</v>
      </c>
      <c r="B4635" s="278" t="s">
        <v>2068</v>
      </c>
      <c r="C4635" s="3"/>
      <c r="D4635" s="3"/>
      <c r="E4635" s="9" t="s">
        <v>280</v>
      </c>
      <c r="F4635" s="9" t="s">
        <v>280</v>
      </c>
      <c r="G4635" s="9" t="s">
        <v>280</v>
      </c>
      <c r="H4635" s="9" t="s">
        <v>280</v>
      </c>
      <c r="I4635" s="9">
        <v>0</v>
      </c>
      <c r="J4635" s="9">
        <v>0</v>
      </c>
      <c r="K4635" s="9">
        <v>385.69999999999891</v>
      </c>
      <c r="L4635" s="69"/>
      <c r="M4635" s="67">
        <f t="shared" si="97"/>
        <v>385.69999999999891</v>
      </c>
      <c r="S4635" s="278"/>
      <c r="T4635" s="63"/>
      <c r="U4635" s="349"/>
      <c r="V4635" s="63"/>
      <c r="W4635" s="63"/>
    </row>
    <row r="4636" spans="1:23" ht="15">
      <c r="A4636" s="28" t="s">
        <v>909</v>
      </c>
      <c r="B4636" s="63" t="s">
        <v>179</v>
      </c>
      <c r="E4636" s="217">
        <v>382.2</v>
      </c>
      <c r="F4636" s="9" t="s">
        <v>280</v>
      </c>
      <c r="G4636" s="9" t="s">
        <v>280</v>
      </c>
      <c r="H4636" s="9" t="s">
        <v>280</v>
      </c>
      <c r="I4636" s="9">
        <v>0</v>
      </c>
      <c r="J4636" s="9">
        <v>0</v>
      </c>
      <c r="K4636" s="9" t="s">
        <v>280</v>
      </c>
      <c r="L4636" s="69"/>
      <c r="M4636" s="67">
        <f t="shared" si="97"/>
        <v>382.2</v>
      </c>
      <c r="O4636" t="s">
        <v>299</v>
      </c>
      <c r="S4636" s="278"/>
      <c r="T4636" s="63"/>
      <c r="U4636" s="349"/>
      <c r="V4636" s="63"/>
      <c r="W4636" s="63"/>
    </row>
    <row r="4637" spans="1:23" ht="15">
      <c r="A4637" s="28" t="s">
        <v>910</v>
      </c>
      <c r="B4637" s="63" t="s">
        <v>785</v>
      </c>
      <c r="E4637" s="9" t="s">
        <v>280</v>
      </c>
      <c r="F4637" s="9" t="s">
        <v>280</v>
      </c>
      <c r="G4637" s="9" t="s">
        <v>280</v>
      </c>
      <c r="H4637" s="217">
        <v>376.70000000000073</v>
      </c>
      <c r="I4637" s="9">
        <v>0</v>
      </c>
      <c r="J4637" s="9">
        <v>0</v>
      </c>
      <c r="K4637" s="9" t="s">
        <v>280</v>
      </c>
      <c r="L4637" s="69"/>
      <c r="M4637" s="67">
        <f t="shared" si="97"/>
        <v>376.70000000000073</v>
      </c>
      <c r="O4637" t="s">
        <v>294</v>
      </c>
      <c r="S4637" s="28"/>
      <c r="T4637" s="63"/>
      <c r="U4637" s="349"/>
      <c r="V4637" s="63"/>
      <c r="W4637" s="63"/>
    </row>
    <row r="4638" spans="1:23" ht="15">
      <c r="A4638" s="28" t="s">
        <v>911</v>
      </c>
      <c r="B4638" s="229" t="s">
        <v>1664</v>
      </c>
      <c r="C4638" s="3"/>
      <c r="D4638" s="3"/>
      <c r="E4638" s="9" t="s">
        <v>280</v>
      </c>
      <c r="F4638" s="9" t="s">
        <v>280</v>
      </c>
      <c r="G4638" s="9" t="s">
        <v>280</v>
      </c>
      <c r="H4638" s="9" t="s">
        <v>280</v>
      </c>
      <c r="I4638" s="9">
        <v>0</v>
      </c>
      <c r="J4638" s="9">
        <v>0</v>
      </c>
      <c r="K4638" s="9">
        <v>375.19999999998981</v>
      </c>
      <c r="L4638" s="69"/>
      <c r="M4638" s="67">
        <f t="shared" si="97"/>
        <v>375.19999999998981</v>
      </c>
      <c r="S4638" s="225"/>
      <c r="T4638" s="63"/>
      <c r="U4638" s="349"/>
      <c r="V4638" s="63"/>
      <c r="W4638" s="63"/>
    </row>
    <row r="4639" spans="1:23" ht="15">
      <c r="A4639" s="28" t="s">
        <v>912</v>
      </c>
      <c r="B4639" s="229" t="s">
        <v>1666</v>
      </c>
      <c r="C4639" s="3"/>
      <c r="D4639" s="3"/>
      <c r="E4639" s="9" t="s">
        <v>280</v>
      </c>
      <c r="F4639" s="9" t="s">
        <v>280</v>
      </c>
      <c r="G4639" s="9" t="s">
        <v>280</v>
      </c>
      <c r="H4639" s="9" t="s">
        <v>280</v>
      </c>
      <c r="I4639" s="9">
        <v>0</v>
      </c>
      <c r="J4639" s="9">
        <v>0</v>
      </c>
      <c r="K4639" s="9">
        <v>374.700000000008</v>
      </c>
      <c r="L4639" s="69"/>
      <c r="M4639" s="67">
        <f t="shared" si="97"/>
        <v>374.700000000008</v>
      </c>
      <c r="S4639" s="278"/>
      <c r="T4639" s="63"/>
      <c r="U4639" s="349"/>
      <c r="V4639" s="63"/>
      <c r="W4639" s="63"/>
    </row>
    <row r="4640" spans="1:23" ht="15">
      <c r="A4640" s="28" t="s">
        <v>913</v>
      </c>
      <c r="B4640" s="229" t="s">
        <v>1662</v>
      </c>
      <c r="C4640" s="3"/>
      <c r="D4640" s="3"/>
      <c r="E4640" s="9" t="s">
        <v>280</v>
      </c>
      <c r="F4640" s="9" t="s">
        <v>280</v>
      </c>
      <c r="G4640" s="9" t="s">
        <v>280</v>
      </c>
      <c r="H4640" s="9" t="s">
        <v>280</v>
      </c>
      <c r="I4640" s="9">
        <v>0</v>
      </c>
      <c r="J4640" s="9">
        <v>0</v>
      </c>
      <c r="K4640" s="9">
        <v>363.99999999999272</v>
      </c>
      <c r="L4640" s="69"/>
      <c r="M4640" s="67">
        <f t="shared" si="97"/>
        <v>363.99999999999272</v>
      </c>
      <c r="S4640" s="278"/>
      <c r="T4640" s="63"/>
      <c r="U4640" s="349"/>
      <c r="V4640" s="63"/>
      <c r="W4640" s="63"/>
    </row>
    <row r="4641" spans="1:23" ht="15">
      <c r="A4641" s="28" t="s">
        <v>914</v>
      </c>
      <c r="B4641" s="229" t="s">
        <v>1648</v>
      </c>
      <c r="C4641" s="3"/>
      <c r="D4641" s="3"/>
      <c r="E4641" s="9" t="s">
        <v>280</v>
      </c>
      <c r="F4641" s="9" t="s">
        <v>280</v>
      </c>
      <c r="G4641" s="9" t="s">
        <v>280</v>
      </c>
      <c r="H4641" s="9" t="s">
        <v>280</v>
      </c>
      <c r="I4641" s="9">
        <v>0</v>
      </c>
      <c r="J4641" s="9">
        <v>0</v>
      </c>
      <c r="K4641" s="9">
        <v>360.79999999999745</v>
      </c>
      <c r="L4641" s="69"/>
      <c r="M4641" s="67">
        <f t="shared" si="97"/>
        <v>360.79999999999745</v>
      </c>
      <c r="S4641" s="28"/>
      <c r="T4641" s="63"/>
      <c r="U4641" s="349"/>
      <c r="V4641" s="63"/>
      <c r="W4641" s="63"/>
    </row>
    <row r="4642" spans="1:23" ht="15">
      <c r="A4642" s="28" t="s">
        <v>915</v>
      </c>
      <c r="B4642" s="278" t="s">
        <v>2172</v>
      </c>
      <c r="C4642" s="3"/>
      <c r="D4642" s="3"/>
      <c r="E4642" s="9" t="s">
        <v>280</v>
      </c>
      <c r="F4642" s="9" t="s">
        <v>280</v>
      </c>
      <c r="G4642" s="9" t="s">
        <v>280</v>
      </c>
      <c r="H4642" s="9" t="s">
        <v>280</v>
      </c>
      <c r="I4642" s="9">
        <v>0</v>
      </c>
      <c r="J4642" s="9">
        <v>0</v>
      </c>
      <c r="K4642" s="9">
        <v>341.10000000000582</v>
      </c>
      <c r="L4642" s="69"/>
      <c r="M4642" s="67">
        <f t="shared" si="97"/>
        <v>341.10000000000582</v>
      </c>
      <c r="S4642" s="225"/>
      <c r="T4642" s="63"/>
      <c r="U4642" s="349"/>
      <c r="V4642" s="63"/>
      <c r="W4642" s="63"/>
    </row>
    <row r="4643" spans="1:23" ht="15">
      <c r="A4643" s="28" t="s">
        <v>916</v>
      </c>
      <c r="B4643" s="229" t="s">
        <v>1661</v>
      </c>
      <c r="C4643" s="3"/>
      <c r="D4643" s="3"/>
      <c r="E4643" s="9" t="s">
        <v>280</v>
      </c>
      <c r="F4643" s="9" t="s">
        <v>280</v>
      </c>
      <c r="G4643" s="9" t="s">
        <v>280</v>
      </c>
      <c r="H4643" s="9" t="s">
        <v>280</v>
      </c>
      <c r="I4643" s="9">
        <v>0</v>
      </c>
      <c r="J4643" s="9">
        <v>0</v>
      </c>
      <c r="K4643" s="9">
        <v>337.09999999999491</v>
      </c>
      <c r="L4643" s="69"/>
      <c r="M4643" s="67">
        <f t="shared" si="97"/>
        <v>337.09999999999491</v>
      </c>
      <c r="S4643" s="63"/>
      <c r="T4643" s="63"/>
      <c r="U4643" s="349"/>
      <c r="V4643" s="63"/>
      <c r="W4643" s="63"/>
    </row>
    <row r="4644" spans="1:23" ht="15">
      <c r="A4644" s="28" t="s">
        <v>917</v>
      </c>
      <c r="B4644" s="278" t="s">
        <v>2017</v>
      </c>
      <c r="C4644" s="3"/>
      <c r="D4644" s="3"/>
      <c r="E4644" s="9" t="s">
        <v>280</v>
      </c>
      <c r="F4644" s="9" t="s">
        <v>280</v>
      </c>
      <c r="G4644" s="9" t="s">
        <v>280</v>
      </c>
      <c r="H4644" s="9" t="s">
        <v>280</v>
      </c>
      <c r="I4644" s="9">
        <v>0</v>
      </c>
      <c r="J4644" s="9">
        <v>0</v>
      </c>
      <c r="K4644" s="9">
        <v>333.10000000000218</v>
      </c>
      <c r="L4644" s="69"/>
      <c r="M4644" s="67">
        <f t="shared" si="97"/>
        <v>333.10000000000218</v>
      </c>
      <c r="S4644" s="63"/>
      <c r="T4644" s="63"/>
      <c r="U4644" s="349"/>
      <c r="V4644" s="63"/>
      <c r="W4644" s="63"/>
    </row>
    <row r="4645" spans="1:23" ht="15">
      <c r="A4645" s="28" t="s">
        <v>918</v>
      </c>
      <c r="B4645" s="63" t="s">
        <v>158</v>
      </c>
      <c r="E4645" s="9" t="s">
        <v>280</v>
      </c>
      <c r="F4645" s="9" t="s">
        <v>280</v>
      </c>
      <c r="G4645" s="64" t="s">
        <v>281</v>
      </c>
      <c r="H4645" s="217">
        <v>330.90000000000146</v>
      </c>
      <c r="I4645" s="9">
        <v>0</v>
      </c>
      <c r="J4645" s="9">
        <v>0</v>
      </c>
      <c r="K4645" s="9" t="s">
        <v>280</v>
      </c>
      <c r="L4645" s="69"/>
      <c r="M4645" s="67">
        <f t="shared" si="97"/>
        <v>330.90000000000146</v>
      </c>
      <c r="O4645" t="s">
        <v>290</v>
      </c>
      <c r="S4645" s="278"/>
      <c r="T4645" s="63"/>
      <c r="U4645" s="349"/>
      <c r="V4645" s="63"/>
      <c r="W4645" s="63"/>
    </row>
    <row r="4646" spans="1:23" ht="15">
      <c r="A4646" s="28" t="s">
        <v>919</v>
      </c>
      <c r="B4646" s="278" t="s">
        <v>2043</v>
      </c>
      <c r="C4646" s="3"/>
      <c r="D4646" s="3"/>
      <c r="E4646" s="9" t="s">
        <v>280</v>
      </c>
      <c r="F4646" s="9" t="s">
        <v>280</v>
      </c>
      <c r="G4646" s="9" t="s">
        <v>280</v>
      </c>
      <c r="H4646" s="9" t="s">
        <v>280</v>
      </c>
      <c r="I4646" s="9">
        <v>0</v>
      </c>
      <c r="J4646" s="9">
        <v>0</v>
      </c>
      <c r="K4646" s="9">
        <v>327.99999999998909</v>
      </c>
      <c r="L4646" s="69"/>
      <c r="M4646" s="67">
        <f t="shared" si="97"/>
        <v>327.99999999998909</v>
      </c>
    </row>
    <row r="4647" spans="1:23" ht="15">
      <c r="A4647" s="28" t="s">
        <v>920</v>
      </c>
      <c r="B4647" s="229" t="s">
        <v>1657</v>
      </c>
      <c r="C4647" s="3"/>
      <c r="D4647" s="3"/>
      <c r="E4647" s="9" t="s">
        <v>280</v>
      </c>
      <c r="F4647" s="9" t="s">
        <v>280</v>
      </c>
      <c r="G4647" s="9" t="s">
        <v>280</v>
      </c>
      <c r="H4647" s="9" t="s">
        <v>280</v>
      </c>
      <c r="I4647" s="9">
        <v>0</v>
      </c>
      <c r="J4647" s="9">
        <v>0</v>
      </c>
      <c r="K4647" s="9">
        <v>320</v>
      </c>
      <c r="L4647" s="69"/>
      <c r="M4647" s="67">
        <f t="shared" si="97"/>
        <v>320</v>
      </c>
    </row>
    <row r="4648" spans="1:23" ht="15">
      <c r="A4648" s="28" t="s">
        <v>921</v>
      </c>
      <c r="B4648" s="229" t="s">
        <v>1659</v>
      </c>
      <c r="C4648" s="3"/>
      <c r="D4648" s="3"/>
      <c r="E4648" s="9" t="s">
        <v>280</v>
      </c>
      <c r="F4648" s="9" t="s">
        <v>280</v>
      </c>
      <c r="G4648" s="9" t="s">
        <v>280</v>
      </c>
      <c r="H4648" s="9" t="s">
        <v>280</v>
      </c>
      <c r="I4648" s="9">
        <v>0</v>
      </c>
      <c r="J4648" s="9">
        <v>0</v>
      </c>
      <c r="K4648" s="9">
        <v>308.30000000000655</v>
      </c>
      <c r="L4648" s="69"/>
      <c r="M4648" s="67">
        <f t="shared" si="97"/>
        <v>308.30000000000655</v>
      </c>
    </row>
    <row r="4649" spans="1:23" ht="15">
      <c r="A4649" s="28" t="s">
        <v>922</v>
      </c>
      <c r="B4649" s="278" t="s">
        <v>2045</v>
      </c>
      <c r="C4649" s="3"/>
      <c r="D4649" s="3"/>
      <c r="E4649" s="9" t="s">
        <v>280</v>
      </c>
      <c r="F4649" s="9" t="s">
        <v>280</v>
      </c>
      <c r="G4649" s="9" t="s">
        <v>280</v>
      </c>
      <c r="H4649" s="9" t="s">
        <v>280</v>
      </c>
      <c r="I4649" s="9">
        <v>0</v>
      </c>
      <c r="J4649" s="9">
        <v>0</v>
      </c>
      <c r="K4649" s="9">
        <v>308.09999999999854</v>
      </c>
      <c r="L4649" s="69"/>
      <c r="M4649" s="67">
        <f t="shared" si="97"/>
        <v>308.09999999999854</v>
      </c>
    </row>
    <row r="4650" spans="1:23" ht="15">
      <c r="A4650" s="28" t="s">
        <v>923</v>
      </c>
      <c r="B4650" s="278" t="s">
        <v>2040</v>
      </c>
      <c r="C4650" s="3"/>
      <c r="D4650" s="3"/>
      <c r="E4650" s="9" t="s">
        <v>280</v>
      </c>
      <c r="F4650" s="9" t="s">
        <v>280</v>
      </c>
      <c r="G4650" s="9" t="s">
        <v>280</v>
      </c>
      <c r="H4650" s="9" t="s">
        <v>280</v>
      </c>
      <c r="I4650" s="9">
        <v>0</v>
      </c>
      <c r="J4650" s="9">
        <v>0</v>
      </c>
      <c r="K4650" s="9">
        <v>274</v>
      </c>
      <c r="L4650" s="69"/>
      <c r="M4650" s="67">
        <f t="shared" si="97"/>
        <v>274</v>
      </c>
    </row>
    <row r="4651" spans="1:23" ht="15">
      <c r="A4651" s="28" t="s">
        <v>924</v>
      </c>
      <c r="B4651" s="278" t="s">
        <v>2025</v>
      </c>
      <c r="C4651" s="3"/>
      <c r="D4651" s="3"/>
      <c r="E4651" s="9" t="s">
        <v>280</v>
      </c>
      <c r="F4651" s="9" t="s">
        <v>280</v>
      </c>
      <c r="G4651" s="9" t="s">
        <v>280</v>
      </c>
      <c r="H4651" s="9" t="s">
        <v>280</v>
      </c>
      <c r="I4651" s="9">
        <v>0</v>
      </c>
      <c r="J4651" s="9">
        <v>0</v>
      </c>
      <c r="K4651" s="9">
        <v>247.89999999999782</v>
      </c>
      <c r="L4651" s="69"/>
      <c r="M4651" s="67">
        <f t="shared" si="97"/>
        <v>247.89999999999782</v>
      </c>
    </row>
    <row r="4652" spans="1:23" ht="15">
      <c r="A4652" s="28" t="s">
        <v>925</v>
      </c>
      <c r="B4652" s="63" t="s">
        <v>775</v>
      </c>
      <c r="E4652" s="9" t="s">
        <v>280</v>
      </c>
      <c r="F4652" s="9" t="s">
        <v>280</v>
      </c>
      <c r="G4652" s="9" t="s">
        <v>280</v>
      </c>
      <c r="H4652" s="9">
        <v>234.39999999999782</v>
      </c>
      <c r="I4652" s="9">
        <v>0</v>
      </c>
      <c r="J4652" s="9">
        <v>0</v>
      </c>
      <c r="K4652" s="9" t="s">
        <v>280</v>
      </c>
      <c r="L4652" s="69"/>
      <c r="M4652" s="67">
        <f t="shared" si="97"/>
        <v>234.39999999999782</v>
      </c>
    </row>
    <row r="4653" spans="1:23" ht="15">
      <c r="A4653" s="28" t="s">
        <v>926</v>
      </c>
      <c r="B4653" s="278" t="s">
        <v>2044</v>
      </c>
      <c r="C4653" s="3"/>
      <c r="D4653" s="3"/>
      <c r="E4653" s="9" t="s">
        <v>280</v>
      </c>
      <c r="F4653" s="9" t="s">
        <v>280</v>
      </c>
      <c r="G4653" s="9" t="s">
        <v>280</v>
      </c>
      <c r="H4653" s="9" t="s">
        <v>280</v>
      </c>
      <c r="I4653" s="9">
        <v>0</v>
      </c>
      <c r="J4653" s="9">
        <v>0</v>
      </c>
      <c r="K4653" s="9">
        <v>217.09999999999854</v>
      </c>
      <c r="L4653" s="69"/>
      <c r="M4653" s="67">
        <f t="shared" si="97"/>
        <v>217.09999999999854</v>
      </c>
    </row>
    <row r="4654" spans="1:23" ht="15">
      <c r="A4654" s="28" t="s">
        <v>927</v>
      </c>
      <c r="B4654" s="278" t="s">
        <v>2067</v>
      </c>
      <c r="C4654" s="3"/>
      <c r="D4654" s="3"/>
      <c r="E4654" s="9" t="s">
        <v>280</v>
      </c>
      <c r="F4654" s="9" t="s">
        <v>280</v>
      </c>
      <c r="G4654" s="9" t="s">
        <v>280</v>
      </c>
      <c r="H4654" s="9" t="s">
        <v>280</v>
      </c>
      <c r="I4654" s="9">
        <v>0</v>
      </c>
      <c r="J4654" s="9">
        <v>0</v>
      </c>
      <c r="K4654" s="9">
        <v>194.20000000000073</v>
      </c>
      <c r="L4654" s="69"/>
      <c r="M4654" s="67">
        <f t="shared" si="97"/>
        <v>194.20000000000073</v>
      </c>
    </row>
    <row r="4655" spans="1:23" ht="15">
      <c r="A4655" s="28" t="s">
        <v>928</v>
      </c>
      <c r="B4655" s="278" t="s">
        <v>2039</v>
      </c>
      <c r="C4655" s="3"/>
      <c r="D4655" s="3"/>
      <c r="E4655" s="9" t="s">
        <v>280</v>
      </c>
      <c r="F4655" s="9" t="s">
        <v>280</v>
      </c>
      <c r="G4655" s="9" t="s">
        <v>280</v>
      </c>
      <c r="H4655" s="9" t="s">
        <v>280</v>
      </c>
      <c r="I4655" s="9">
        <v>0</v>
      </c>
      <c r="J4655" s="9">
        <v>0</v>
      </c>
      <c r="K4655" s="9">
        <v>118.79999999999745</v>
      </c>
      <c r="L4655" s="69"/>
      <c r="M4655" s="67">
        <f t="shared" si="97"/>
        <v>118.79999999999745</v>
      </c>
    </row>
    <row r="4656" spans="1:23" ht="15">
      <c r="A4656" s="28" t="s">
        <v>929</v>
      </c>
      <c r="B4656" s="63" t="s">
        <v>770</v>
      </c>
      <c r="E4656" s="9" t="s">
        <v>280</v>
      </c>
      <c r="F4656" s="9" t="s">
        <v>280</v>
      </c>
      <c r="G4656" s="9" t="s">
        <v>280</v>
      </c>
      <c r="H4656" s="9">
        <v>85.600000000005821</v>
      </c>
      <c r="I4656" s="9">
        <v>0</v>
      </c>
      <c r="J4656" s="9">
        <v>0</v>
      </c>
      <c r="K4656" s="9" t="s">
        <v>280</v>
      </c>
      <c r="L4656" s="69"/>
      <c r="M4656" s="67">
        <f t="shared" si="97"/>
        <v>85.600000000005821</v>
      </c>
    </row>
    <row r="4657" spans="1:13" ht="15">
      <c r="A4657" s="28" t="s">
        <v>930</v>
      </c>
      <c r="B4657" s="63" t="s">
        <v>745</v>
      </c>
      <c r="E4657" s="9" t="s">
        <v>280</v>
      </c>
      <c r="F4657" s="9" t="s">
        <v>280</v>
      </c>
      <c r="G4657" s="9" t="s">
        <v>280</v>
      </c>
      <c r="H4657" s="9">
        <v>31.650000000005093</v>
      </c>
      <c r="I4657" s="9">
        <v>0</v>
      </c>
      <c r="J4657" s="9">
        <v>0</v>
      </c>
      <c r="K4657" s="9" t="s">
        <v>280</v>
      </c>
      <c r="L4657" s="69"/>
      <c r="M4657" s="67">
        <f t="shared" si="97"/>
        <v>31.650000000005093</v>
      </c>
    </row>
    <row r="4658" spans="1:13" ht="15">
      <c r="A4658" s="28" t="s">
        <v>931</v>
      </c>
      <c r="B4658" s="278" t="s">
        <v>2018</v>
      </c>
      <c r="C4658" s="3"/>
      <c r="D4658" s="3"/>
      <c r="E4658" s="9" t="s">
        <v>280</v>
      </c>
      <c r="F4658" s="9" t="s">
        <v>280</v>
      </c>
      <c r="G4658" s="9" t="s">
        <v>280</v>
      </c>
      <c r="H4658" s="9" t="s">
        <v>280</v>
      </c>
      <c r="I4658" s="9">
        <v>0</v>
      </c>
      <c r="J4658" s="9">
        <v>0</v>
      </c>
      <c r="K4658" s="9">
        <v>29.899999999999636</v>
      </c>
      <c r="L4658" s="69"/>
      <c r="M4658" s="67">
        <f t="shared" si="97"/>
        <v>29.899999999999636</v>
      </c>
    </row>
    <row r="4659" spans="1:13" ht="15">
      <c r="A4659" s="28" t="s">
        <v>932</v>
      </c>
      <c r="B4659" s="278" t="s">
        <v>2019</v>
      </c>
      <c r="C4659" s="3"/>
      <c r="D4659" s="3"/>
      <c r="E4659" s="9" t="s">
        <v>280</v>
      </c>
      <c r="F4659" s="9" t="s">
        <v>280</v>
      </c>
      <c r="G4659" s="9" t="s">
        <v>280</v>
      </c>
      <c r="H4659" s="9" t="s">
        <v>280</v>
      </c>
      <c r="I4659" s="9">
        <v>0</v>
      </c>
      <c r="J4659" s="9">
        <v>0</v>
      </c>
      <c r="K4659" s="9" t="s">
        <v>280</v>
      </c>
      <c r="L4659" s="69"/>
      <c r="M4659" s="67">
        <f t="shared" si="97"/>
        <v>0</v>
      </c>
    </row>
    <row r="4660" spans="1:13" ht="15">
      <c r="A4660" s="28" t="s">
        <v>933</v>
      </c>
      <c r="B4660" s="225" t="s">
        <v>1646</v>
      </c>
      <c r="C4660" s="3"/>
      <c r="D4660" s="3"/>
      <c r="E4660" s="9" t="s">
        <v>280</v>
      </c>
      <c r="F4660" s="9" t="s">
        <v>280</v>
      </c>
      <c r="G4660" s="9" t="s">
        <v>280</v>
      </c>
      <c r="H4660" s="9" t="s">
        <v>280</v>
      </c>
      <c r="I4660" s="9">
        <v>0</v>
      </c>
      <c r="J4660" s="9">
        <v>0</v>
      </c>
      <c r="K4660" s="9" t="s">
        <v>280</v>
      </c>
      <c r="L4660" s="69"/>
      <c r="M4660" s="67">
        <f t="shared" si="97"/>
        <v>0</v>
      </c>
    </row>
    <row r="4661" spans="1:13" ht="15">
      <c r="A4661" s="28" t="s">
        <v>934</v>
      </c>
      <c r="B4661" s="229" t="s">
        <v>1650</v>
      </c>
      <c r="C4661" s="3"/>
      <c r="D4661" s="3"/>
      <c r="E4661" s="9" t="s">
        <v>280</v>
      </c>
      <c r="F4661" s="9" t="s">
        <v>280</v>
      </c>
      <c r="G4661" s="9" t="s">
        <v>280</v>
      </c>
      <c r="H4661" s="9" t="s">
        <v>280</v>
      </c>
      <c r="I4661" s="9">
        <v>0</v>
      </c>
      <c r="J4661" s="9">
        <v>0</v>
      </c>
      <c r="K4661" s="9" t="s">
        <v>280</v>
      </c>
      <c r="L4661" s="69"/>
      <c r="M4661" s="67">
        <f t="shared" si="97"/>
        <v>0</v>
      </c>
    </row>
    <row r="4662" spans="1:13" ht="15">
      <c r="A4662" s="28" t="s">
        <v>935</v>
      </c>
      <c r="B4662" s="229" t="s">
        <v>1656</v>
      </c>
      <c r="C4662" s="3"/>
      <c r="D4662" s="3"/>
      <c r="E4662" s="9" t="s">
        <v>280</v>
      </c>
      <c r="F4662" s="9" t="s">
        <v>280</v>
      </c>
      <c r="G4662" s="9" t="s">
        <v>280</v>
      </c>
      <c r="H4662" s="9" t="s">
        <v>280</v>
      </c>
      <c r="I4662" s="9">
        <v>0</v>
      </c>
      <c r="J4662" s="9">
        <v>0</v>
      </c>
      <c r="K4662" s="9" t="s">
        <v>280</v>
      </c>
      <c r="L4662" s="69"/>
      <c r="M4662" s="67">
        <f t="shared" si="97"/>
        <v>0</v>
      </c>
    </row>
    <row r="4663" spans="1:13" ht="15">
      <c r="A4663" s="28" t="s">
        <v>936</v>
      </c>
      <c r="B4663" s="229" t="s">
        <v>1655</v>
      </c>
      <c r="C4663" s="3"/>
      <c r="D4663" s="3"/>
      <c r="E4663" s="9" t="s">
        <v>280</v>
      </c>
      <c r="F4663" s="9" t="s">
        <v>280</v>
      </c>
      <c r="G4663" s="9" t="s">
        <v>280</v>
      </c>
      <c r="H4663" s="9" t="s">
        <v>280</v>
      </c>
      <c r="I4663" s="9">
        <v>0</v>
      </c>
      <c r="J4663" s="9">
        <v>0</v>
      </c>
      <c r="K4663" s="9" t="s">
        <v>280</v>
      </c>
      <c r="L4663" s="69"/>
      <c r="M4663" s="67">
        <f t="shared" si="97"/>
        <v>0</v>
      </c>
    </row>
    <row r="4664" spans="1:13" ht="15">
      <c r="A4664" s="28" t="s">
        <v>937</v>
      </c>
      <c r="B4664" s="229" t="s">
        <v>1653</v>
      </c>
      <c r="C4664" s="3"/>
      <c r="D4664" s="3"/>
      <c r="E4664" s="9" t="s">
        <v>280</v>
      </c>
      <c r="F4664" s="9" t="s">
        <v>280</v>
      </c>
      <c r="G4664" s="9" t="s">
        <v>280</v>
      </c>
      <c r="H4664" s="9" t="s">
        <v>280</v>
      </c>
      <c r="I4664" s="9">
        <v>0</v>
      </c>
      <c r="J4664" s="9">
        <v>0</v>
      </c>
      <c r="K4664" s="9" t="s">
        <v>280</v>
      </c>
      <c r="L4664" s="69"/>
      <c r="M4664" s="67">
        <f t="shared" si="97"/>
        <v>0</v>
      </c>
    </row>
    <row r="4665" spans="1:13" ht="15">
      <c r="A4665" s="28" t="s">
        <v>938</v>
      </c>
      <c r="B4665" s="229" t="s">
        <v>1681</v>
      </c>
      <c r="C4665" s="3"/>
      <c r="D4665" s="3"/>
      <c r="E4665" s="9" t="s">
        <v>280</v>
      </c>
      <c r="F4665" s="9" t="s">
        <v>280</v>
      </c>
      <c r="G4665" s="9" t="s">
        <v>280</v>
      </c>
      <c r="H4665" s="9" t="s">
        <v>280</v>
      </c>
      <c r="I4665" s="9">
        <v>0</v>
      </c>
      <c r="J4665" s="9">
        <v>0</v>
      </c>
      <c r="K4665" s="9" t="s">
        <v>280</v>
      </c>
      <c r="L4665" s="69"/>
      <c r="M4665" s="67">
        <f t="shared" si="97"/>
        <v>0</v>
      </c>
    </row>
    <row r="4666" spans="1:13" ht="15">
      <c r="A4666" s="28" t="s">
        <v>2517</v>
      </c>
      <c r="B4666" s="229" t="s">
        <v>1663</v>
      </c>
      <c r="C4666" s="3"/>
      <c r="D4666" s="3"/>
      <c r="E4666" s="9" t="s">
        <v>280</v>
      </c>
      <c r="F4666" s="9" t="s">
        <v>280</v>
      </c>
      <c r="G4666" s="9" t="s">
        <v>280</v>
      </c>
      <c r="H4666" s="9" t="s">
        <v>280</v>
      </c>
      <c r="I4666" s="9">
        <v>0</v>
      </c>
      <c r="J4666" s="9">
        <v>0</v>
      </c>
      <c r="K4666" s="9" t="s">
        <v>280</v>
      </c>
      <c r="L4666" s="69"/>
      <c r="M4666" s="67">
        <f t="shared" si="97"/>
        <v>0</v>
      </c>
    </row>
    <row r="4667" spans="1:13" ht="15">
      <c r="A4667" s="28" t="s">
        <v>3346</v>
      </c>
      <c r="B4667" s="63" t="s">
        <v>3408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3347</v>
      </c>
      <c r="B4668" s="63" t="s">
        <v>3402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3348</v>
      </c>
      <c r="B4669" s="63" t="s">
        <v>3401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3349</v>
      </c>
      <c r="B4670" s="63" t="s">
        <v>3417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3350</v>
      </c>
      <c r="B4671" s="63" t="s">
        <v>3416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3351</v>
      </c>
      <c r="B4672" s="63" t="s">
        <v>3404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3352</v>
      </c>
      <c r="B4673" s="63" t="s">
        <v>3398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3353</v>
      </c>
      <c r="B4674" s="63" t="s">
        <v>3429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3354</v>
      </c>
      <c r="B4675" s="278" t="s">
        <v>3397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3355</v>
      </c>
      <c r="B4676" s="63" t="s">
        <v>3413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3356</v>
      </c>
      <c r="B4677" s="63" t="s">
        <v>3410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3357</v>
      </c>
      <c r="B4678" s="63" t="s">
        <v>3425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3358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3359</v>
      </c>
      <c r="B4680" s="63" t="s">
        <v>3426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3360</v>
      </c>
      <c r="B4681" s="63" t="s">
        <v>3405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3361</v>
      </c>
      <c r="B4682" s="63" t="s">
        <v>3399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3362</v>
      </c>
      <c r="B4683" s="63" t="s">
        <v>3406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3363</v>
      </c>
      <c r="B4684" s="63" t="s">
        <v>3403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3364</v>
      </c>
      <c r="B4685" s="63" t="s">
        <v>3414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3365</v>
      </c>
      <c r="B4686" s="63" t="s">
        <v>3409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3366</v>
      </c>
      <c r="B4687" s="278" t="s">
        <v>3396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3367</v>
      </c>
      <c r="B4688" s="63" t="s">
        <v>3411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3368</v>
      </c>
      <c r="B4689" s="63" t="s">
        <v>3430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3369</v>
      </c>
      <c r="B4690" s="63" t="s">
        <v>3400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4163</v>
      </c>
      <c r="B4691" s="63" t="s">
        <v>3407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4164</v>
      </c>
      <c r="B4692" s="63" t="s">
        <v>3428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4165</v>
      </c>
      <c r="B4693" s="63" t="s">
        <v>3412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213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98">SUM(E4700:K4700)</f>
        <v>872.69999999999959</v>
      </c>
      <c r="O4700" t="s">
        <v>976</v>
      </c>
      <c r="R4700" s="3" t="s">
        <v>977</v>
      </c>
      <c r="S4700" s="278"/>
      <c r="T4700" s="63"/>
      <c r="U4700" s="361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98"/>
        <v>700.09999999999945</v>
      </c>
      <c r="O4701" t="s">
        <v>357</v>
      </c>
      <c r="R4701" s="3" t="s">
        <v>1829</v>
      </c>
      <c r="S4701" s="225"/>
      <c r="T4701" s="63"/>
      <c r="U4701" s="362"/>
      <c r="V4701" s="63"/>
      <c r="W4701" s="63"/>
    </row>
    <row r="4702" spans="1:23" ht="15">
      <c r="A4702" s="28" t="s">
        <v>3</v>
      </c>
      <c r="B4702" s="63" t="s">
        <v>141</v>
      </c>
      <c r="E4702" s="9" t="s">
        <v>280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98"/>
        <v>695.80000000000041</v>
      </c>
      <c r="O4702" t="s">
        <v>303</v>
      </c>
      <c r="R4702" s="3" t="s">
        <v>1829</v>
      </c>
      <c r="S4702" s="63"/>
      <c r="T4702" s="63"/>
      <c r="U4702" s="350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98"/>
        <v>578.59999999999968</v>
      </c>
      <c r="O4703" t="s">
        <v>356</v>
      </c>
      <c r="S4703" s="225"/>
      <c r="T4703" s="63"/>
      <c r="U4703" s="349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281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98"/>
        <v>555.09999999999604</v>
      </c>
      <c r="O4704" t="s">
        <v>300</v>
      </c>
      <c r="S4704" s="278"/>
      <c r="T4704" s="63"/>
      <c r="U4704" s="349"/>
      <c r="V4704" s="63"/>
      <c r="W4704" s="63"/>
    </row>
    <row r="4705" spans="1:23" ht="15">
      <c r="A4705" s="28" t="s">
        <v>8</v>
      </c>
      <c r="B4705" s="63" t="s">
        <v>153</v>
      </c>
      <c r="E4705" s="9" t="s">
        <v>280</v>
      </c>
      <c r="F4705" s="9" t="s">
        <v>280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98"/>
        <v>477.99999999999875</v>
      </c>
      <c r="O4705" t="s">
        <v>283</v>
      </c>
      <c r="R4705" s="3" t="s">
        <v>1829</v>
      </c>
      <c r="S4705" s="225"/>
      <c r="T4705" s="63"/>
      <c r="U4705" s="361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281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98"/>
        <v>457.4000000000002</v>
      </c>
      <c r="O4706" t="s">
        <v>346</v>
      </c>
      <c r="S4706" s="278"/>
      <c r="T4706" s="63"/>
      <c r="U4706" s="349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280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98"/>
        <v>434.40000000000111</v>
      </c>
      <c r="O4707" t="s">
        <v>284</v>
      </c>
      <c r="S4707" s="63"/>
      <c r="T4707" s="63"/>
      <c r="U4707" s="349"/>
      <c r="V4707" s="63"/>
      <c r="W4707" s="63"/>
    </row>
    <row r="4708" spans="1:23" ht="15">
      <c r="A4708" s="28" t="s">
        <v>14</v>
      </c>
      <c r="B4708" s="63" t="s">
        <v>758</v>
      </c>
      <c r="E4708" s="9" t="s">
        <v>280</v>
      </c>
      <c r="F4708" s="9" t="s">
        <v>280</v>
      </c>
      <c r="G4708" s="9" t="s">
        <v>280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98"/>
        <v>434.19999999999891</v>
      </c>
      <c r="O4708" t="s">
        <v>302</v>
      </c>
      <c r="S4708" s="278"/>
      <c r="T4708" s="63"/>
      <c r="U4708" s="361"/>
      <c r="V4708" s="63"/>
      <c r="W4708" s="63"/>
    </row>
    <row r="4709" spans="1:23" ht="15">
      <c r="A4709" s="28" t="s">
        <v>16</v>
      </c>
      <c r="B4709" s="63" t="s">
        <v>783</v>
      </c>
      <c r="E4709" s="9" t="s">
        <v>280</v>
      </c>
      <c r="F4709" s="9" t="s">
        <v>280</v>
      </c>
      <c r="G4709" s="9" t="s">
        <v>280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98"/>
        <v>385.80000000000109</v>
      </c>
      <c r="O4709" t="s">
        <v>284</v>
      </c>
      <c r="S4709" s="278"/>
      <c r="T4709" s="63"/>
      <c r="U4709" s="349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280</v>
      </c>
      <c r="F4710" s="9" t="s">
        <v>280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98"/>
        <v>384.7999999999987</v>
      </c>
      <c r="S4710" s="225"/>
      <c r="T4710" s="63"/>
      <c r="U4710" s="349"/>
      <c r="V4710" s="63"/>
      <c r="W4710" s="63"/>
    </row>
    <row r="4711" spans="1:23" ht="15">
      <c r="A4711" s="28" t="s">
        <v>20</v>
      </c>
      <c r="B4711" s="63" t="s">
        <v>764</v>
      </c>
      <c r="E4711" s="9" t="s">
        <v>280</v>
      </c>
      <c r="F4711" s="9" t="s">
        <v>280</v>
      </c>
      <c r="G4711" s="9" t="s">
        <v>280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98"/>
        <v>383.70000000000255</v>
      </c>
      <c r="O4711" t="s">
        <v>285</v>
      </c>
      <c r="S4711" s="63"/>
      <c r="T4711" s="63"/>
      <c r="U4711" s="361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98"/>
        <v>380.10000000000235</v>
      </c>
      <c r="O4712" t="s">
        <v>2516</v>
      </c>
      <c r="R4712" s="216"/>
      <c r="S4712" s="225"/>
      <c r="T4712" s="63"/>
      <c r="U4712" s="349"/>
      <c r="V4712" s="63"/>
      <c r="W4712" s="63"/>
    </row>
    <row r="4713" spans="1:23" ht="15">
      <c r="A4713" s="28" t="s">
        <v>24</v>
      </c>
      <c r="B4713" s="63" t="s">
        <v>756</v>
      </c>
      <c r="E4713" s="9" t="s">
        <v>280</v>
      </c>
      <c r="F4713" s="9" t="s">
        <v>280</v>
      </c>
      <c r="G4713" s="9" t="s">
        <v>280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98"/>
        <v>376.70000000000164</v>
      </c>
      <c r="O4713" t="s">
        <v>286</v>
      </c>
      <c r="S4713" s="63"/>
      <c r="T4713" s="63"/>
      <c r="U4713" s="349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98"/>
        <v>363.90000000000236</v>
      </c>
      <c r="S4714" s="278"/>
      <c r="T4714" s="63"/>
      <c r="U4714" s="349"/>
      <c r="V4714" s="63"/>
      <c r="W4714" s="63"/>
    </row>
    <row r="4715" spans="1:23" ht="15">
      <c r="A4715" s="28" t="s">
        <v>28</v>
      </c>
      <c r="B4715" s="63" t="s">
        <v>763</v>
      </c>
      <c r="E4715" s="9" t="s">
        <v>280</v>
      </c>
      <c r="F4715" s="9" t="s">
        <v>280</v>
      </c>
      <c r="G4715" s="9" t="s">
        <v>280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98"/>
        <v>351.00000000000182</v>
      </c>
      <c r="O4715" t="s">
        <v>299</v>
      </c>
      <c r="S4715" s="278"/>
      <c r="T4715" s="63"/>
      <c r="U4715" s="361"/>
      <c r="V4715" s="63"/>
      <c r="W4715" s="63"/>
    </row>
    <row r="4716" spans="1:23" ht="15">
      <c r="A4716" s="28" t="s">
        <v>30</v>
      </c>
      <c r="B4716" s="63" t="s">
        <v>789</v>
      </c>
      <c r="E4716" s="9" t="s">
        <v>280</v>
      </c>
      <c r="F4716" s="9" t="s">
        <v>280</v>
      </c>
      <c r="G4716" s="9" t="s">
        <v>280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98"/>
        <v>350.99999999999909</v>
      </c>
      <c r="O4716" t="s">
        <v>299</v>
      </c>
      <c r="S4716" s="278"/>
      <c r="T4716" s="63"/>
      <c r="U4716" s="349"/>
      <c r="V4716" s="63"/>
      <c r="W4716" s="63"/>
    </row>
    <row r="4717" spans="1:23" ht="15">
      <c r="A4717" s="28" t="s">
        <v>32</v>
      </c>
      <c r="B4717" s="63" t="s">
        <v>785</v>
      </c>
      <c r="E4717" s="9" t="s">
        <v>280</v>
      </c>
      <c r="F4717" s="9" t="s">
        <v>280</v>
      </c>
      <c r="G4717" s="9" t="s">
        <v>280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98"/>
        <v>349.30000000000018</v>
      </c>
      <c r="O4717" t="s">
        <v>289</v>
      </c>
      <c r="S4717" s="278"/>
      <c r="T4717" s="63"/>
      <c r="U4717" s="362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98"/>
        <v>347.50000000000051</v>
      </c>
      <c r="O4718" t="s">
        <v>340</v>
      </c>
      <c r="R4718" s="3" t="s">
        <v>1829</v>
      </c>
      <c r="S4718" s="278"/>
      <c r="T4718" s="63"/>
      <c r="U4718" s="349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281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98"/>
        <v>338.60000000000144</v>
      </c>
      <c r="O4719" t="s">
        <v>285</v>
      </c>
      <c r="S4719" s="278"/>
      <c r="T4719" s="63"/>
      <c r="U4719" s="349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98"/>
        <v>330.79999999999802</v>
      </c>
      <c r="O4720" t="s">
        <v>284</v>
      </c>
      <c r="S4720" s="63"/>
      <c r="T4720" s="63"/>
      <c r="U4720" s="349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280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98"/>
        <v>307.7999999999987</v>
      </c>
      <c r="S4721" s="278"/>
      <c r="T4721" s="63"/>
      <c r="U4721" s="349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281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98"/>
        <v>297.40000000000146</v>
      </c>
      <c r="O4722" t="s">
        <v>290</v>
      </c>
      <c r="S4722" s="63"/>
      <c r="T4722" s="63"/>
      <c r="U4722" s="349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281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98"/>
        <v>290.30000000000075</v>
      </c>
      <c r="S4723" s="63"/>
      <c r="T4723" s="63"/>
      <c r="U4723" s="361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98"/>
        <v>276.50000000000017</v>
      </c>
      <c r="O4724" t="s">
        <v>291</v>
      </c>
      <c r="S4724" s="278"/>
      <c r="T4724" s="63"/>
      <c r="U4724" s="349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280</v>
      </c>
      <c r="F4725" s="9" t="s">
        <v>280</v>
      </c>
      <c r="G4725" s="212">
        <v>270.14999999999998</v>
      </c>
      <c r="H4725" s="9" t="s">
        <v>280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98"/>
        <v>270.14999999999998</v>
      </c>
      <c r="O4725" t="s">
        <v>302</v>
      </c>
      <c r="S4725" s="63"/>
      <c r="T4725" s="63"/>
      <c r="U4725" s="361"/>
      <c r="V4725" s="63"/>
      <c r="W4725" s="63"/>
    </row>
    <row r="4726" spans="1:23" ht="15">
      <c r="A4726" s="28" t="s">
        <v>159</v>
      </c>
      <c r="B4726" s="63" t="s">
        <v>791</v>
      </c>
      <c r="E4726" s="9" t="s">
        <v>280</v>
      </c>
      <c r="F4726" s="9" t="s">
        <v>280</v>
      </c>
      <c r="G4726" s="9" t="s">
        <v>280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98"/>
        <v>269.29999999999745</v>
      </c>
      <c r="S4726" s="63"/>
      <c r="T4726" s="63"/>
      <c r="U4726" s="349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280</v>
      </c>
      <c r="F4727" s="217">
        <v>205.6</v>
      </c>
      <c r="G4727" s="64" t="s">
        <v>281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98"/>
        <v>251.1000000000009</v>
      </c>
      <c r="O4727" t="s">
        <v>299</v>
      </c>
      <c r="S4727" s="278"/>
      <c r="T4727" s="63"/>
      <c r="U4727" s="349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98"/>
        <v>247.29999999999944</v>
      </c>
      <c r="S4728" s="278"/>
      <c r="T4728" s="63"/>
      <c r="U4728" s="350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98"/>
        <v>238.90000000000055</v>
      </c>
      <c r="S4729" s="225"/>
      <c r="T4729" s="63"/>
      <c r="U4729" s="349"/>
      <c r="V4729" s="63"/>
      <c r="W4729" s="63"/>
    </row>
    <row r="4730" spans="1:23" ht="15">
      <c r="A4730" s="28" t="s">
        <v>276</v>
      </c>
      <c r="B4730" s="63" t="s">
        <v>739</v>
      </c>
      <c r="E4730" s="9" t="s">
        <v>280</v>
      </c>
      <c r="F4730" s="9" t="s">
        <v>280</v>
      </c>
      <c r="G4730" s="9" t="s">
        <v>280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98"/>
        <v>232.60000000000218</v>
      </c>
      <c r="S4730" s="278"/>
      <c r="T4730" s="63"/>
      <c r="U4730" s="349"/>
      <c r="V4730" s="63"/>
      <c r="W4730" s="63"/>
    </row>
    <row r="4731" spans="1:23" ht="15">
      <c r="A4731" s="28" t="s">
        <v>277</v>
      </c>
      <c r="B4731" s="63" t="s">
        <v>162</v>
      </c>
      <c r="E4731" s="9" t="s">
        <v>280</v>
      </c>
      <c r="F4731" s="9" t="s">
        <v>280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98"/>
        <v>228.49999999999818</v>
      </c>
      <c r="S4731" s="225"/>
      <c r="T4731" s="63"/>
      <c r="U4731" s="350"/>
      <c r="V4731" s="63"/>
      <c r="W4731" s="63"/>
    </row>
    <row r="4732" spans="1:23" ht="15">
      <c r="A4732" s="28" t="s">
        <v>278</v>
      </c>
      <c r="B4732" s="63" t="s">
        <v>780</v>
      </c>
      <c r="E4732" s="9" t="s">
        <v>280</v>
      </c>
      <c r="F4732" s="9" t="s">
        <v>280</v>
      </c>
      <c r="G4732" s="9" t="s">
        <v>280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99">SUM(E4732:K4732)</f>
        <v>213.40000000000055</v>
      </c>
      <c r="S4732" s="63"/>
      <c r="T4732" s="63"/>
      <c r="U4732" s="349"/>
      <c r="V4732" s="63"/>
      <c r="W4732" s="63"/>
    </row>
    <row r="4733" spans="1:23" ht="15">
      <c r="A4733" s="28" t="s">
        <v>279</v>
      </c>
      <c r="B4733" s="63" t="s">
        <v>156</v>
      </c>
      <c r="E4733" s="9" t="s">
        <v>280</v>
      </c>
      <c r="F4733" s="9" t="s">
        <v>280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99"/>
        <v>211.29999999999927</v>
      </c>
      <c r="S4733" s="63"/>
      <c r="T4733" s="63"/>
      <c r="U4733" s="361"/>
      <c r="V4733" s="63"/>
      <c r="W4733" s="63"/>
    </row>
    <row r="4734" spans="1:23" ht="15">
      <c r="A4734" s="28" t="s">
        <v>736</v>
      </c>
      <c r="B4734" s="63" t="s">
        <v>17</v>
      </c>
      <c r="E4734" s="64" t="s">
        <v>281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99"/>
        <v>205.60000000000053</v>
      </c>
      <c r="O4734" t="s">
        <v>289</v>
      </c>
      <c r="S4734" s="28"/>
      <c r="T4734" s="63"/>
      <c r="U4734" s="349"/>
      <c r="V4734" s="63"/>
      <c r="W4734" s="63"/>
    </row>
    <row r="4735" spans="1:23" ht="15">
      <c r="A4735" s="28" t="s">
        <v>737</v>
      </c>
      <c r="B4735" s="63" t="s">
        <v>729</v>
      </c>
      <c r="E4735" s="9" t="s">
        <v>280</v>
      </c>
      <c r="F4735" s="9" t="s">
        <v>280</v>
      </c>
      <c r="G4735" s="9" t="s">
        <v>280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99"/>
        <v>199.59999999999945</v>
      </c>
      <c r="S4735" s="278"/>
      <c r="T4735" s="63"/>
      <c r="U4735" s="349"/>
      <c r="V4735" s="63"/>
      <c r="W4735" s="63"/>
    </row>
    <row r="4736" spans="1:23" ht="15">
      <c r="A4736" s="28" t="s">
        <v>738</v>
      </c>
      <c r="B4736" s="63" t="s">
        <v>775</v>
      </c>
      <c r="E4736" s="9" t="s">
        <v>280</v>
      </c>
      <c r="F4736" s="9" t="s">
        <v>280</v>
      </c>
      <c r="G4736" s="9" t="s">
        <v>280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99"/>
        <v>197.50000000000091</v>
      </c>
      <c r="S4736" s="63"/>
      <c r="T4736" s="63"/>
      <c r="U4736" s="350"/>
      <c r="V4736" s="63"/>
      <c r="W4736" s="63"/>
    </row>
    <row r="4737" spans="1:23" ht="15">
      <c r="A4737" s="28" t="s">
        <v>740</v>
      </c>
      <c r="B4737" s="63" t="s">
        <v>750</v>
      </c>
      <c r="E4737" s="9" t="s">
        <v>280</v>
      </c>
      <c r="F4737" s="9" t="s">
        <v>280</v>
      </c>
      <c r="G4737" s="9" t="s">
        <v>280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99"/>
        <v>195.5</v>
      </c>
      <c r="S4737" s="225"/>
      <c r="T4737" s="63"/>
      <c r="U4737" s="350"/>
      <c r="V4737" s="63"/>
      <c r="W4737" s="63"/>
    </row>
    <row r="4738" spans="1:23" ht="15">
      <c r="A4738" s="28" t="s">
        <v>746</v>
      </c>
      <c r="B4738" s="63" t="s">
        <v>6</v>
      </c>
      <c r="E4738" s="217">
        <v>35.200000000000003</v>
      </c>
      <c r="F4738" s="9">
        <v>22.1</v>
      </c>
      <c r="G4738" s="64" t="s">
        <v>281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99"/>
        <v>195.10000000000019</v>
      </c>
      <c r="O4738" t="s">
        <v>285</v>
      </c>
      <c r="S4738" s="225"/>
      <c r="T4738" s="63"/>
      <c r="U4738" s="349"/>
      <c r="V4738" s="63"/>
      <c r="W4738" s="63"/>
    </row>
    <row r="4739" spans="1:23" ht="15">
      <c r="A4739" s="28" t="s">
        <v>748</v>
      </c>
      <c r="B4739" s="63" t="s">
        <v>735</v>
      </c>
      <c r="E4739" s="9" t="s">
        <v>280</v>
      </c>
      <c r="F4739" s="9" t="s">
        <v>280</v>
      </c>
      <c r="G4739" s="9" t="s">
        <v>280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99"/>
        <v>187.60000000000309</v>
      </c>
      <c r="S4739" s="63"/>
      <c r="T4739" s="63"/>
      <c r="U4739" s="349"/>
      <c r="V4739" s="63"/>
      <c r="W4739" s="63"/>
    </row>
    <row r="4740" spans="1:23" ht="15">
      <c r="A4740" s="28" t="s">
        <v>751</v>
      </c>
      <c r="B4740" s="63" t="s">
        <v>749</v>
      </c>
      <c r="E4740" s="9" t="s">
        <v>280</v>
      </c>
      <c r="F4740" s="9" t="s">
        <v>280</v>
      </c>
      <c r="G4740" s="9" t="s">
        <v>280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99"/>
        <v>177.89999999999782</v>
      </c>
      <c r="S4740" s="63"/>
      <c r="T4740" s="63"/>
      <c r="U4740" s="349"/>
      <c r="V4740" s="63"/>
      <c r="W4740" s="63"/>
    </row>
    <row r="4741" spans="1:23" ht="15">
      <c r="A4741" s="28" t="s">
        <v>752</v>
      </c>
      <c r="B4741" s="63" t="s">
        <v>801</v>
      </c>
      <c r="E4741" s="9" t="s">
        <v>280</v>
      </c>
      <c r="F4741" s="9" t="s">
        <v>280</v>
      </c>
      <c r="G4741" s="9" t="s">
        <v>280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99"/>
        <v>171.699999999998</v>
      </c>
      <c r="S4741" s="278"/>
      <c r="T4741" s="63"/>
      <c r="U4741" s="349"/>
      <c r="V4741" s="63"/>
      <c r="W4741" s="63"/>
    </row>
    <row r="4742" spans="1:23" ht="15">
      <c r="A4742" s="28" t="s">
        <v>755</v>
      </c>
      <c r="B4742" s="63" t="s">
        <v>797</v>
      </c>
      <c r="E4742" s="9" t="s">
        <v>280</v>
      </c>
      <c r="F4742" s="9" t="s">
        <v>280</v>
      </c>
      <c r="G4742" s="9" t="s">
        <v>280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99"/>
        <v>170.69999999999891</v>
      </c>
      <c r="S4742" s="63"/>
      <c r="T4742" s="63"/>
      <c r="U4742" s="349"/>
      <c r="V4742" s="63"/>
      <c r="W4742" s="63"/>
    </row>
    <row r="4743" spans="1:23" ht="15">
      <c r="A4743" s="28" t="s">
        <v>757</v>
      </c>
      <c r="B4743" s="63" t="s">
        <v>765</v>
      </c>
      <c r="E4743" s="9" t="s">
        <v>280</v>
      </c>
      <c r="F4743" s="9" t="s">
        <v>280</v>
      </c>
      <c r="G4743" s="9" t="s">
        <v>280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99"/>
        <v>156.50000000000091</v>
      </c>
      <c r="S4743" s="278"/>
      <c r="T4743" s="63"/>
      <c r="U4743" s="349"/>
      <c r="V4743" s="63"/>
      <c r="W4743" s="63"/>
    </row>
    <row r="4744" spans="1:23" ht="15">
      <c r="A4744" s="28" t="s">
        <v>762</v>
      </c>
      <c r="B4744" s="63" t="s">
        <v>747</v>
      </c>
      <c r="E4744" s="9" t="s">
        <v>280</v>
      </c>
      <c r="F4744" s="9" t="s">
        <v>280</v>
      </c>
      <c r="G4744" s="9" t="s">
        <v>280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99"/>
        <v>153.90000000000146</v>
      </c>
      <c r="S4744" s="63"/>
      <c r="T4744" s="63"/>
      <c r="U4744" s="349"/>
      <c r="V4744" s="63"/>
      <c r="W4744" s="63"/>
    </row>
    <row r="4745" spans="1:23" ht="15">
      <c r="A4745" s="28" t="s">
        <v>766</v>
      </c>
      <c r="B4745" s="63" t="s">
        <v>779</v>
      </c>
      <c r="E4745" s="9" t="s">
        <v>280</v>
      </c>
      <c r="F4745" s="9" t="s">
        <v>280</v>
      </c>
      <c r="G4745" s="9" t="s">
        <v>280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99"/>
        <v>151.30000000000291</v>
      </c>
      <c r="S4745" s="225"/>
      <c r="T4745" s="63"/>
      <c r="U4745" s="349"/>
      <c r="V4745" s="63"/>
      <c r="W4745" s="63"/>
    </row>
    <row r="4746" spans="1:23" ht="15">
      <c r="A4746" s="28" t="s">
        <v>767</v>
      </c>
      <c r="B4746" s="63" t="s">
        <v>158</v>
      </c>
      <c r="E4746" s="9" t="s">
        <v>280</v>
      </c>
      <c r="F4746" s="9" t="s">
        <v>280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99"/>
        <v>129.19999999999854</v>
      </c>
      <c r="S4746" s="63"/>
      <c r="T4746" s="63"/>
      <c r="U4746" s="349"/>
      <c r="V4746" s="63"/>
      <c r="W4746" s="63"/>
    </row>
    <row r="4747" spans="1:23" ht="15">
      <c r="A4747" s="28" t="s">
        <v>768</v>
      </c>
      <c r="B4747" s="63" t="s">
        <v>37</v>
      </c>
      <c r="E4747" s="217">
        <v>24.7</v>
      </c>
      <c r="F4747" s="9">
        <v>2.6</v>
      </c>
      <c r="G4747" s="64" t="s">
        <v>281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99"/>
        <v>102.99999999999891</v>
      </c>
      <c r="O4747" t="s">
        <v>299</v>
      </c>
      <c r="S4747" s="225"/>
      <c r="T4747" s="63"/>
      <c r="U4747" s="361"/>
      <c r="V4747" s="63"/>
      <c r="W4747" s="63"/>
    </row>
    <row r="4748" spans="1:23" ht="15">
      <c r="A4748" s="28" t="s">
        <v>774</v>
      </c>
      <c r="B4748" s="63" t="s">
        <v>734</v>
      </c>
      <c r="E4748" s="9" t="s">
        <v>280</v>
      </c>
      <c r="F4748" s="9" t="s">
        <v>280</v>
      </c>
      <c r="G4748" s="9" t="s">
        <v>280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99"/>
        <v>97.499999999999091</v>
      </c>
      <c r="R4748" s="216" t="s">
        <v>1829</v>
      </c>
      <c r="S4748" s="63"/>
      <c r="T4748" s="63"/>
      <c r="U4748" s="349"/>
      <c r="V4748" s="63"/>
      <c r="W4748" s="63"/>
    </row>
    <row r="4749" spans="1:23" ht="15">
      <c r="A4749" s="28" t="s">
        <v>782</v>
      </c>
      <c r="B4749" s="63" t="s">
        <v>745</v>
      </c>
      <c r="E4749" s="9" t="s">
        <v>280</v>
      </c>
      <c r="F4749" s="9" t="s">
        <v>280</v>
      </c>
      <c r="G4749" s="9" t="s">
        <v>280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99"/>
        <v>93.199999999997999</v>
      </c>
      <c r="S4749" s="278"/>
      <c r="T4749" s="63"/>
      <c r="U4749" s="350"/>
      <c r="V4749" s="63"/>
      <c r="W4749" s="63"/>
    </row>
    <row r="4750" spans="1:23" ht="15">
      <c r="A4750" s="28" t="s">
        <v>786</v>
      </c>
      <c r="B4750" s="63" t="s">
        <v>784</v>
      </c>
      <c r="E4750" s="9" t="s">
        <v>280</v>
      </c>
      <c r="F4750" s="9" t="s">
        <v>280</v>
      </c>
      <c r="G4750" s="9" t="s">
        <v>280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99"/>
        <v>88.299999999999272</v>
      </c>
      <c r="S4750" s="28"/>
      <c r="T4750" s="63"/>
      <c r="U4750" s="349"/>
      <c r="V4750" s="63"/>
      <c r="W4750" s="63"/>
    </row>
    <row r="4751" spans="1:23" ht="15">
      <c r="A4751" s="28" t="s">
        <v>787</v>
      </c>
      <c r="B4751" s="63" t="s">
        <v>154</v>
      </c>
      <c r="E4751" s="9" t="s">
        <v>280</v>
      </c>
      <c r="F4751" s="9" t="s">
        <v>280</v>
      </c>
      <c r="G4751" s="64" t="s">
        <v>281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99"/>
        <v>87.699999999998909</v>
      </c>
      <c r="S4751" s="63"/>
      <c r="T4751" s="63"/>
      <c r="U4751" s="349"/>
      <c r="V4751" s="63"/>
      <c r="W4751" s="63"/>
    </row>
    <row r="4752" spans="1:23" ht="15">
      <c r="A4752" s="28" t="s">
        <v>788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280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99"/>
        <v>83.4</v>
      </c>
      <c r="O4752" t="s">
        <v>286</v>
      </c>
      <c r="T4752" s="63"/>
      <c r="U4752" s="349"/>
      <c r="V4752" s="63"/>
      <c r="W4752" s="63"/>
    </row>
    <row r="4753" spans="1:23" ht="15">
      <c r="A4753" s="28" t="s">
        <v>794</v>
      </c>
      <c r="B4753" s="63" t="s">
        <v>178</v>
      </c>
      <c r="E4753" s="9">
        <v>11.7</v>
      </c>
      <c r="F4753" s="9">
        <v>46.2</v>
      </c>
      <c r="G4753" s="9" t="s">
        <v>280</v>
      </c>
      <c r="H4753" s="9" t="s">
        <v>280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99"/>
        <v>57.900000000000006</v>
      </c>
      <c r="S4753" s="225"/>
      <c r="T4753" s="63"/>
      <c r="U4753" s="349"/>
      <c r="V4753" s="63"/>
      <c r="W4753" s="63"/>
    </row>
    <row r="4754" spans="1:23" ht="15">
      <c r="A4754" s="28" t="s">
        <v>795</v>
      </c>
      <c r="B4754" s="63" t="s">
        <v>770</v>
      </c>
      <c r="E4754" s="9" t="s">
        <v>280</v>
      </c>
      <c r="F4754" s="9" t="s">
        <v>280</v>
      </c>
      <c r="G4754" s="9" t="s">
        <v>280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99"/>
        <v>15.000000000001819</v>
      </c>
      <c r="S4754" s="63"/>
      <c r="T4754" s="63"/>
      <c r="U4754" s="349"/>
      <c r="V4754" s="63"/>
      <c r="W4754" s="63"/>
    </row>
    <row r="4755" spans="1:23" ht="15">
      <c r="A4755" s="28" t="s">
        <v>796</v>
      </c>
      <c r="B4755" s="63" t="s">
        <v>179</v>
      </c>
      <c r="E4755" s="9">
        <v>11.5</v>
      </c>
      <c r="F4755" s="9" t="s">
        <v>280</v>
      </c>
      <c r="G4755" s="9" t="s">
        <v>280</v>
      </c>
      <c r="H4755" s="9" t="s">
        <v>280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99"/>
        <v>11.5</v>
      </c>
      <c r="T4755" s="63"/>
      <c r="U4755" s="349"/>
      <c r="V4755" s="63"/>
      <c r="W4755" s="63"/>
    </row>
    <row r="4756" spans="1:23" ht="15">
      <c r="A4756" s="28" t="s">
        <v>798</v>
      </c>
      <c r="B4756" s="63" t="s">
        <v>772</v>
      </c>
      <c r="E4756" s="9" t="s">
        <v>280</v>
      </c>
      <c r="F4756" s="9" t="s">
        <v>280</v>
      </c>
      <c r="G4756" s="9" t="s">
        <v>280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99"/>
        <v>8.9999999999990905</v>
      </c>
      <c r="S4756" s="63"/>
      <c r="T4756" s="63"/>
      <c r="U4756" s="362"/>
      <c r="V4756" s="63"/>
      <c r="W4756" s="63"/>
    </row>
    <row r="4757" spans="1:23" ht="15">
      <c r="A4757" s="28" t="s">
        <v>799</v>
      </c>
      <c r="B4757" s="63" t="s">
        <v>754</v>
      </c>
      <c r="E4757" s="9" t="s">
        <v>280</v>
      </c>
      <c r="F4757" s="9" t="s">
        <v>280</v>
      </c>
      <c r="G4757" s="9" t="s">
        <v>280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99"/>
        <v>8.4000000000005457</v>
      </c>
      <c r="S4757" s="63"/>
      <c r="T4757" s="63"/>
      <c r="U4757" s="361"/>
      <c r="V4757" s="63"/>
      <c r="W4757" s="63"/>
    </row>
    <row r="4758" spans="1:23" ht="15">
      <c r="A4758" s="28" t="s">
        <v>800</v>
      </c>
      <c r="B4758" s="278" t="s">
        <v>2025</v>
      </c>
      <c r="C4758" s="3"/>
      <c r="D4758" s="3"/>
      <c r="E4758" s="9" t="s">
        <v>280</v>
      </c>
      <c r="F4758" s="9" t="s">
        <v>280</v>
      </c>
      <c r="G4758" s="9" t="s">
        <v>280</v>
      </c>
      <c r="H4758" s="9" t="s">
        <v>280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99"/>
        <v>0</v>
      </c>
      <c r="T4758" s="63"/>
      <c r="U4758" s="349"/>
      <c r="V4758" s="63"/>
      <c r="W4758" s="63"/>
    </row>
    <row r="4759" spans="1:23" ht="15">
      <c r="A4759" s="28" t="s">
        <v>803</v>
      </c>
      <c r="B4759" s="229" t="s">
        <v>1662</v>
      </c>
      <c r="C4759" s="3"/>
      <c r="D4759" s="3"/>
      <c r="E4759" s="9" t="s">
        <v>280</v>
      </c>
      <c r="F4759" s="9" t="s">
        <v>280</v>
      </c>
      <c r="G4759" s="9" t="s">
        <v>280</v>
      </c>
      <c r="H4759" s="9" t="s">
        <v>280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99"/>
        <v>0</v>
      </c>
      <c r="S4759" s="63"/>
      <c r="T4759" s="63"/>
      <c r="U4759" s="349"/>
      <c r="V4759" s="63"/>
      <c r="W4759" s="63"/>
    </row>
    <row r="4760" spans="1:23" ht="15">
      <c r="A4760" s="28" t="s">
        <v>899</v>
      </c>
      <c r="B4760" s="278" t="s">
        <v>2018</v>
      </c>
      <c r="C4760" s="3"/>
      <c r="D4760" s="3"/>
      <c r="E4760" s="9" t="s">
        <v>280</v>
      </c>
      <c r="F4760" s="9" t="s">
        <v>280</v>
      </c>
      <c r="G4760" s="9" t="s">
        <v>280</v>
      </c>
      <c r="H4760" s="9" t="s">
        <v>280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99"/>
        <v>0</v>
      </c>
      <c r="S4760" s="278"/>
      <c r="T4760" s="63"/>
      <c r="U4760" s="349"/>
      <c r="V4760" s="63"/>
      <c r="W4760" s="63"/>
    </row>
    <row r="4761" spans="1:23" ht="15">
      <c r="A4761" s="28" t="s">
        <v>900</v>
      </c>
      <c r="B4761" s="229" t="s">
        <v>1657</v>
      </c>
      <c r="C4761" s="3"/>
      <c r="D4761" s="3"/>
      <c r="E4761" s="9" t="s">
        <v>280</v>
      </c>
      <c r="F4761" s="9" t="s">
        <v>280</v>
      </c>
      <c r="G4761" s="9" t="s">
        <v>280</v>
      </c>
      <c r="H4761" s="9" t="s">
        <v>280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99"/>
        <v>0</v>
      </c>
      <c r="T4761" s="63"/>
      <c r="U4761" s="350"/>
      <c r="V4761" s="63"/>
      <c r="W4761" s="63"/>
    </row>
    <row r="4762" spans="1:23" ht="15">
      <c r="A4762" s="28" t="s">
        <v>901</v>
      </c>
      <c r="B4762" s="229" t="s">
        <v>1652</v>
      </c>
      <c r="C4762" s="3"/>
      <c r="D4762" s="3"/>
      <c r="E4762" s="9" t="s">
        <v>280</v>
      </c>
      <c r="F4762" s="9" t="s">
        <v>280</v>
      </c>
      <c r="G4762" s="9" t="s">
        <v>280</v>
      </c>
      <c r="H4762" s="9" t="s">
        <v>280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99"/>
        <v>0</v>
      </c>
      <c r="S4762" s="278"/>
      <c r="T4762" s="63"/>
      <c r="U4762" s="362"/>
      <c r="V4762" s="63"/>
      <c r="W4762" s="63"/>
    </row>
    <row r="4763" spans="1:23" ht="15">
      <c r="A4763" s="28" t="s">
        <v>902</v>
      </c>
      <c r="B4763" s="278" t="s">
        <v>2024</v>
      </c>
      <c r="C4763" s="3"/>
      <c r="D4763" s="3"/>
      <c r="E4763" s="9" t="s">
        <v>280</v>
      </c>
      <c r="F4763" s="9" t="s">
        <v>280</v>
      </c>
      <c r="G4763" s="9" t="s">
        <v>280</v>
      </c>
      <c r="H4763" s="9" t="s">
        <v>280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99"/>
        <v>0</v>
      </c>
      <c r="S4763" s="278"/>
      <c r="T4763" s="63"/>
      <c r="U4763" s="361"/>
      <c r="V4763" s="63"/>
      <c r="W4763" s="63"/>
    </row>
    <row r="4764" spans="1:23" ht="15">
      <c r="A4764" s="28" t="s">
        <v>903</v>
      </c>
      <c r="B4764" s="278" t="s">
        <v>2038</v>
      </c>
      <c r="C4764" s="3"/>
      <c r="D4764" s="3"/>
      <c r="E4764" s="9" t="s">
        <v>280</v>
      </c>
      <c r="F4764" s="9" t="s">
        <v>280</v>
      </c>
      <c r="G4764" s="9" t="s">
        <v>280</v>
      </c>
      <c r="H4764" s="9" t="s">
        <v>280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00">SUM(E4764:K4764)</f>
        <v>0</v>
      </c>
      <c r="T4764" s="63"/>
      <c r="U4764" s="361"/>
      <c r="V4764" s="63"/>
      <c r="W4764" s="63"/>
    </row>
    <row r="4765" spans="1:23" ht="15">
      <c r="A4765" s="28" t="s">
        <v>904</v>
      </c>
      <c r="B4765" s="229" t="s">
        <v>1658</v>
      </c>
      <c r="C4765" s="3"/>
      <c r="D4765" s="3"/>
      <c r="E4765" s="9" t="s">
        <v>280</v>
      </c>
      <c r="F4765" s="9" t="s">
        <v>280</v>
      </c>
      <c r="G4765" s="9" t="s">
        <v>280</v>
      </c>
      <c r="H4765" s="9" t="s">
        <v>280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00"/>
        <v>0</v>
      </c>
      <c r="T4765" s="63"/>
      <c r="U4765" s="350"/>
      <c r="V4765" s="63"/>
      <c r="W4765" s="63"/>
    </row>
    <row r="4766" spans="1:23" ht="15">
      <c r="A4766" s="28" t="s">
        <v>905</v>
      </c>
      <c r="B4766" s="278" t="s">
        <v>2068</v>
      </c>
      <c r="C4766" s="3"/>
      <c r="D4766" s="3"/>
      <c r="E4766" s="9" t="s">
        <v>280</v>
      </c>
      <c r="F4766" s="9" t="s">
        <v>280</v>
      </c>
      <c r="G4766" s="9" t="s">
        <v>280</v>
      </c>
      <c r="H4766" s="9" t="s">
        <v>280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00"/>
        <v>0</v>
      </c>
      <c r="S4766" s="28"/>
      <c r="T4766" s="63"/>
      <c r="U4766" s="361"/>
      <c r="V4766" s="63"/>
      <c r="W4766" s="63"/>
    </row>
    <row r="4767" spans="1:23" ht="15">
      <c r="A4767" s="28" t="s">
        <v>906</v>
      </c>
      <c r="B4767" s="278" t="s">
        <v>2021</v>
      </c>
      <c r="C4767" s="3"/>
      <c r="D4767" s="3"/>
      <c r="E4767" s="9" t="s">
        <v>280</v>
      </c>
      <c r="F4767" s="9" t="s">
        <v>280</v>
      </c>
      <c r="G4767" s="9" t="s">
        <v>280</v>
      </c>
      <c r="H4767" s="9" t="s">
        <v>280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00"/>
        <v>0</v>
      </c>
      <c r="T4767" s="63"/>
      <c r="U4767" s="349"/>
      <c r="V4767" s="63"/>
      <c r="W4767" s="63"/>
    </row>
    <row r="4768" spans="1:23" ht="15">
      <c r="A4768" s="28" t="s">
        <v>907</v>
      </c>
      <c r="B4768" s="278" t="s">
        <v>2039</v>
      </c>
      <c r="C4768" s="3"/>
      <c r="D4768" s="3"/>
      <c r="E4768" s="9" t="s">
        <v>280</v>
      </c>
      <c r="F4768" s="9" t="s">
        <v>280</v>
      </c>
      <c r="G4768" s="9" t="s">
        <v>280</v>
      </c>
      <c r="H4768" s="9" t="s">
        <v>280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00"/>
        <v>0</v>
      </c>
      <c r="S4768" s="278"/>
      <c r="T4768" s="63"/>
      <c r="U4768" s="349"/>
      <c r="V4768" s="63"/>
      <c r="W4768" s="63"/>
    </row>
    <row r="4769" spans="1:23" ht="15">
      <c r="A4769" s="28" t="s">
        <v>908</v>
      </c>
      <c r="B4769" s="278" t="s">
        <v>2019</v>
      </c>
      <c r="C4769" s="3"/>
      <c r="D4769" s="3"/>
      <c r="E4769" s="9" t="s">
        <v>280</v>
      </c>
      <c r="F4769" s="9" t="s">
        <v>280</v>
      </c>
      <c r="G4769" s="9" t="s">
        <v>280</v>
      </c>
      <c r="H4769" s="9" t="s">
        <v>280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00"/>
        <v>0</v>
      </c>
      <c r="T4769" s="63"/>
      <c r="U4769" s="361"/>
      <c r="V4769" s="63"/>
      <c r="W4769" s="63"/>
    </row>
    <row r="4770" spans="1:23" ht="15">
      <c r="A4770" s="28" t="s">
        <v>909</v>
      </c>
      <c r="B4770" s="278" t="s">
        <v>2033</v>
      </c>
      <c r="C4770" s="3"/>
      <c r="D4770" s="3"/>
      <c r="E4770" s="9" t="s">
        <v>280</v>
      </c>
      <c r="F4770" s="9" t="s">
        <v>280</v>
      </c>
      <c r="G4770" s="9" t="s">
        <v>280</v>
      </c>
      <c r="H4770" s="9" t="s">
        <v>280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00"/>
        <v>0</v>
      </c>
      <c r="S4770" s="63"/>
      <c r="T4770" s="63"/>
      <c r="U4770" s="361"/>
      <c r="V4770" s="63"/>
      <c r="W4770" s="63"/>
    </row>
    <row r="4771" spans="1:23" ht="15">
      <c r="A4771" s="28" t="s">
        <v>910</v>
      </c>
      <c r="B4771" s="278" t="s">
        <v>2040</v>
      </c>
      <c r="C4771" s="3"/>
      <c r="D4771" s="3"/>
      <c r="E4771" s="9" t="s">
        <v>280</v>
      </c>
      <c r="F4771" s="9" t="s">
        <v>280</v>
      </c>
      <c r="G4771" s="9" t="s">
        <v>280</v>
      </c>
      <c r="H4771" s="9" t="s">
        <v>280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00"/>
        <v>0</v>
      </c>
      <c r="S4771" s="28"/>
      <c r="T4771" s="63"/>
      <c r="U4771" s="349"/>
      <c r="V4771" s="63"/>
      <c r="W4771" s="63"/>
    </row>
    <row r="4772" spans="1:23" ht="15">
      <c r="A4772" s="28" t="s">
        <v>911</v>
      </c>
      <c r="B4772" s="229" t="s">
        <v>1660</v>
      </c>
      <c r="C4772" s="3"/>
      <c r="D4772" s="3"/>
      <c r="E4772" s="9" t="s">
        <v>280</v>
      </c>
      <c r="F4772" s="9" t="s">
        <v>280</v>
      </c>
      <c r="G4772" s="9" t="s">
        <v>280</v>
      </c>
      <c r="H4772" s="9" t="s">
        <v>280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00"/>
        <v>0</v>
      </c>
      <c r="S4772" s="63"/>
    </row>
    <row r="4773" spans="1:23" ht="15">
      <c r="A4773" s="28" t="s">
        <v>912</v>
      </c>
      <c r="B4773" s="278" t="s">
        <v>2026</v>
      </c>
      <c r="C4773" s="3"/>
      <c r="D4773" s="3"/>
      <c r="E4773" s="9" t="s">
        <v>280</v>
      </c>
      <c r="F4773" s="9" t="s">
        <v>280</v>
      </c>
      <c r="G4773" s="9" t="s">
        <v>280</v>
      </c>
      <c r="H4773" s="9" t="s">
        <v>280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00"/>
        <v>0</v>
      </c>
      <c r="S4773" s="63"/>
    </row>
    <row r="4774" spans="1:23" ht="15">
      <c r="A4774" s="28" t="s">
        <v>913</v>
      </c>
      <c r="B4774" s="278" t="s">
        <v>2022</v>
      </c>
      <c r="C4774" s="3"/>
      <c r="D4774" s="3"/>
      <c r="E4774" s="9" t="s">
        <v>280</v>
      </c>
      <c r="F4774" s="9" t="s">
        <v>280</v>
      </c>
      <c r="G4774" s="9" t="s">
        <v>280</v>
      </c>
      <c r="H4774" s="9" t="s">
        <v>280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00"/>
        <v>0</v>
      </c>
      <c r="S4774" s="278"/>
    </row>
    <row r="4775" spans="1:23" ht="15">
      <c r="A4775" s="28" t="s">
        <v>914</v>
      </c>
      <c r="B4775" s="225" t="s">
        <v>1646</v>
      </c>
      <c r="C4775" s="3"/>
      <c r="D4775" s="3"/>
      <c r="E4775" s="9" t="s">
        <v>280</v>
      </c>
      <c r="F4775" s="9" t="s">
        <v>280</v>
      </c>
      <c r="G4775" s="9" t="s">
        <v>280</v>
      </c>
      <c r="H4775" s="9" t="s">
        <v>280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00"/>
        <v>0</v>
      </c>
      <c r="S4775" s="225"/>
    </row>
    <row r="4776" spans="1:23" ht="15">
      <c r="A4776" s="28" t="s">
        <v>915</v>
      </c>
      <c r="B4776" s="229" t="s">
        <v>1648</v>
      </c>
      <c r="C4776" s="3"/>
      <c r="D4776" s="3"/>
      <c r="E4776" s="9" t="s">
        <v>280</v>
      </c>
      <c r="F4776" s="9" t="s">
        <v>280</v>
      </c>
      <c r="G4776" s="9" t="s">
        <v>280</v>
      </c>
      <c r="H4776" s="9" t="s">
        <v>280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00"/>
        <v>0</v>
      </c>
      <c r="S4776" s="225"/>
    </row>
    <row r="4777" spans="1:23" ht="15">
      <c r="A4777" s="28" t="s">
        <v>916</v>
      </c>
      <c r="B4777" s="278" t="s">
        <v>4565</v>
      </c>
      <c r="C4777" s="3"/>
      <c r="D4777" s="3"/>
      <c r="E4777" s="9" t="s">
        <v>280</v>
      </c>
      <c r="F4777" s="9" t="s">
        <v>280</v>
      </c>
      <c r="G4777" s="9" t="s">
        <v>280</v>
      </c>
      <c r="H4777" s="9" t="s">
        <v>280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00"/>
        <v>0</v>
      </c>
      <c r="S4777" s="63"/>
    </row>
    <row r="4778" spans="1:23" ht="15">
      <c r="A4778" s="28" t="s">
        <v>917</v>
      </c>
      <c r="B4778" s="278" t="s">
        <v>2041</v>
      </c>
      <c r="C4778" s="3"/>
      <c r="D4778" s="3"/>
      <c r="E4778" s="9" t="s">
        <v>280</v>
      </c>
      <c r="F4778" s="9" t="s">
        <v>280</v>
      </c>
      <c r="G4778" s="9" t="s">
        <v>280</v>
      </c>
      <c r="H4778" s="9" t="s">
        <v>280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00"/>
        <v>0</v>
      </c>
      <c r="S4778" s="63"/>
    </row>
    <row r="4779" spans="1:23" ht="15">
      <c r="A4779" s="28" t="s">
        <v>918</v>
      </c>
      <c r="B4779" s="229" t="s">
        <v>1650</v>
      </c>
      <c r="C4779" s="3"/>
      <c r="D4779" s="3"/>
      <c r="E4779" s="9" t="s">
        <v>280</v>
      </c>
      <c r="F4779" s="9" t="s">
        <v>280</v>
      </c>
      <c r="G4779" s="9" t="s">
        <v>280</v>
      </c>
      <c r="H4779" s="9" t="s">
        <v>280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00"/>
        <v>0</v>
      </c>
      <c r="S4779" s="278"/>
    </row>
    <row r="4780" spans="1:23" ht="15">
      <c r="A4780" s="28" t="s">
        <v>919</v>
      </c>
      <c r="B4780" s="278" t="s">
        <v>2042</v>
      </c>
      <c r="C4780" s="3"/>
      <c r="D4780" s="3"/>
      <c r="E4780" s="9" t="s">
        <v>280</v>
      </c>
      <c r="F4780" s="9" t="s">
        <v>280</v>
      </c>
      <c r="G4780" s="9" t="s">
        <v>280</v>
      </c>
      <c r="H4780" s="9" t="s">
        <v>280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00"/>
        <v>0</v>
      </c>
    </row>
    <row r="4781" spans="1:23" ht="15">
      <c r="A4781" s="28" t="s">
        <v>920</v>
      </c>
      <c r="B4781" s="229" t="s">
        <v>1649</v>
      </c>
      <c r="C4781" s="3"/>
      <c r="D4781" s="3"/>
      <c r="E4781" s="9" t="s">
        <v>280</v>
      </c>
      <c r="F4781" s="9" t="s">
        <v>280</v>
      </c>
      <c r="G4781" s="9" t="s">
        <v>280</v>
      </c>
      <c r="H4781" s="9" t="s">
        <v>280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00"/>
        <v>0</v>
      </c>
    </row>
    <row r="4782" spans="1:23" ht="15">
      <c r="A4782" s="28" t="s">
        <v>921</v>
      </c>
      <c r="B4782" s="229" t="s">
        <v>1659</v>
      </c>
      <c r="C4782" s="3"/>
      <c r="D4782" s="3"/>
      <c r="E4782" s="9" t="s">
        <v>280</v>
      </c>
      <c r="F4782" s="9" t="s">
        <v>280</v>
      </c>
      <c r="G4782" s="9" t="s">
        <v>280</v>
      </c>
      <c r="H4782" s="9" t="s">
        <v>280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00"/>
        <v>0</v>
      </c>
    </row>
    <row r="4783" spans="1:23" ht="15">
      <c r="A4783" s="28" t="s">
        <v>922</v>
      </c>
      <c r="B4783" s="229" t="s">
        <v>1666</v>
      </c>
      <c r="C4783" s="3"/>
      <c r="D4783" s="3"/>
      <c r="E4783" s="9" t="s">
        <v>280</v>
      </c>
      <c r="F4783" s="9" t="s">
        <v>280</v>
      </c>
      <c r="G4783" s="9" t="s">
        <v>280</v>
      </c>
      <c r="H4783" s="9" t="s">
        <v>280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00"/>
        <v>0</v>
      </c>
    </row>
    <row r="4784" spans="1:23" ht="15">
      <c r="A4784" s="28" t="s">
        <v>923</v>
      </c>
      <c r="B4784" s="229" t="s">
        <v>1656</v>
      </c>
      <c r="C4784" s="3"/>
      <c r="D4784" s="3"/>
      <c r="E4784" s="9" t="s">
        <v>280</v>
      </c>
      <c r="F4784" s="9" t="s">
        <v>280</v>
      </c>
      <c r="G4784" s="9" t="s">
        <v>280</v>
      </c>
      <c r="H4784" s="9" t="s">
        <v>280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00"/>
        <v>0</v>
      </c>
    </row>
    <row r="4785" spans="1:13" ht="15">
      <c r="A4785" s="28" t="s">
        <v>924</v>
      </c>
      <c r="B4785" s="229" t="s">
        <v>1661</v>
      </c>
      <c r="C4785" s="3"/>
      <c r="D4785" s="3"/>
      <c r="E4785" s="9" t="s">
        <v>280</v>
      </c>
      <c r="F4785" s="9" t="s">
        <v>280</v>
      </c>
      <c r="G4785" s="9" t="s">
        <v>280</v>
      </c>
      <c r="H4785" s="9" t="s">
        <v>280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00"/>
        <v>0</v>
      </c>
    </row>
    <row r="4786" spans="1:13" ht="15">
      <c r="A4786" s="28" t="s">
        <v>925</v>
      </c>
      <c r="B4786" s="278" t="s">
        <v>2043</v>
      </c>
      <c r="C4786" s="3"/>
      <c r="D4786" s="3"/>
      <c r="E4786" s="9" t="s">
        <v>280</v>
      </c>
      <c r="F4786" s="9" t="s">
        <v>280</v>
      </c>
      <c r="G4786" s="9" t="s">
        <v>280</v>
      </c>
      <c r="H4786" s="9" t="s">
        <v>280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00"/>
        <v>0</v>
      </c>
    </row>
    <row r="4787" spans="1:13" ht="15">
      <c r="A4787" s="28" t="s">
        <v>926</v>
      </c>
      <c r="B4787" s="229" t="s">
        <v>1655</v>
      </c>
      <c r="C4787" s="3"/>
      <c r="D4787" s="3"/>
      <c r="E4787" s="9" t="s">
        <v>280</v>
      </c>
      <c r="F4787" s="9" t="s">
        <v>280</v>
      </c>
      <c r="G4787" s="9" t="s">
        <v>280</v>
      </c>
      <c r="H4787" s="9" t="s">
        <v>280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00"/>
        <v>0</v>
      </c>
    </row>
    <row r="4788" spans="1:13" ht="15">
      <c r="A4788" s="28" t="s">
        <v>927</v>
      </c>
      <c r="B4788" s="229" t="s">
        <v>1665</v>
      </c>
      <c r="C4788" s="3"/>
      <c r="D4788" s="3"/>
      <c r="E4788" s="9" t="s">
        <v>280</v>
      </c>
      <c r="F4788" s="9" t="s">
        <v>280</v>
      </c>
      <c r="G4788" s="9" t="s">
        <v>280</v>
      </c>
      <c r="H4788" s="9" t="s">
        <v>280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00"/>
        <v>0</v>
      </c>
    </row>
    <row r="4789" spans="1:13" ht="15">
      <c r="A4789" s="28" t="s">
        <v>928</v>
      </c>
      <c r="B4789" s="278" t="s">
        <v>2065</v>
      </c>
      <c r="C4789" s="3"/>
      <c r="D4789" s="3"/>
      <c r="E4789" s="9" t="s">
        <v>280</v>
      </c>
      <c r="F4789" s="9" t="s">
        <v>280</v>
      </c>
      <c r="G4789" s="9" t="s">
        <v>280</v>
      </c>
      <c r="H4789" s="9" t="s">
        <v>280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00"/>
        <v>0</v>
      </c>
    </row>
    <row r="4790" spans="1:13" ht="15">
      <c r="A4790" s="28" t="s">
        <v>929</v>
      </c>
      <c r="B4790" s="278" t="s">
        <v>2067</v>
      </c>
      <c r="C4790" s="3"/>
      <c r="D4790" s="3"/>
      <c r="E4790" s="9" t="s">
        <v>280</v>
      </c>
      <c r="F4790" s="9" t="s">
        <v>280</v>
      </c>
      <c r="G4790" s="9" t="s">
        <v>280</v>
      </c>
      <c r="H4790" s="9" t="s">
        <v>280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00"/>
        <v>0</v>
      </c>
    </row>
    <row r="4791" spans="1:13" ht="15">
      <c r="A4791" s="28" t="s">
        <v>930</v>
      </c>
      <c r="B4791" s="229" t="s">
        <v>1653</v>
      </c>
      <c r="C4791" s="3"/>
      <c r="D4791" s="3"/>
      <c r="E4791" s="9" t="s">
        <v>280</v>
      </c>
      <c r="F4791" s="9" t="s">
        <v>280</v>
      </c>
      <c r="G4791" s="9" t="s">
        <v>280</v>
      </c>
      <c r="H4791" s="9" t="s">
        <v>280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00"/>
        <v>0</v>
      </c>
    </row>
    <row r="4792" spans="1:13" ht="15">
      <c r="A4792" s="28" t="s">
        <v>931</v>
      </c>
      <c r="B4792" s="278" t="s">
        <v>2172</v>
      </c>
      <c r="C4792" s="3"/>
      <c r="D4792" s="3"/>
      <c r="E4792" s="9" t="s">
        <v>280</v>
      </c>
      <c r="F4792" s="9" t="s">
        <v>280</v>
      </c>
      <c r="G4792" s="9" t="s">
        <v>280</v>
      </c>
      <c r="H4792" s="9" t="s">
        <v>280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00"/>
        <v>0</v>
      </c>
    </row>
    <row r="4793" spans="1:13" ht="15">
      <c r="A4793" s="28" t="s">
        <v>932</v>
      </c>
      <c r="B4793" s="278" t="s">
        <v>2044</v>
      </c>
      <c r="C4793" s="3"/>
      <c r="D4793" s="3"/>
      <c r="E4793" s="9" t="s">
        <v>280</v>
      </c>
      <c r="F4793" s="9" t="s">
        <v>280</v>
      </c>
      <c r="G4793" s="9" t="s">
        <v>280</v>
      </c>
      <c r="H4793" s="9" t="s">
        <v>280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00"/>
        <v>0</v>
      </c>
    </row>
    <row r="4794" spans="1:13" ht="15">
      <c r="A4794" s="28" t="s">
        <v>933</v>
      </c>
      <c r="B4794" s="278" t="s">
        <v>2017</v>
      </c>
      <c r="C4794" s="3"/>
      <c r="D4794" s="3"/>
      <c r="E4794" s="9" t="s">
        <v>280</v>
      </c>
      <c r="F4794" s="9" t="s">
        <v>280</v>
      </c>
      <c r="G4794" s="9" t="s">
        <v>280</v>
      </c>
      <c r="H4794" s="9" t="s">
        <v>280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00"/>
        <v>0</v>
      </c>
    </row>
    <row r="4795" spans="1:13" ht="15">
      <c r="A4795" s="28" t="s">
        <v>934</v>
      </c>
      <c r="B4795" s="229" t="s">
        <v>1681</v>
      </c>
      <c r="C4795" s="3"/>
      <c r="D4795" s="3"/>
      <c r="E4795" s="9" t="s">
        <v>280</v>
      </c>
      <c r="F4795" s="9" t="s">
        <v>280</v>
      </c>
      <c r="G4795" s="9" t="s">
        <v>280</v>
      </c>
      <c r="H4795" s="9" t="s">
        <v>280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00"/>
        <v>0</v>
      </c>
    </row>
    <row r="4796" spans="1:13" ht="15">
      <c r="A4796" s="28" t="s">
        <v>935</v>
      </c>
      <c r="B4796" s="225" t="s">
        <v>1667</v>
      </c>
      <c r="C4796" s="3"/>
      <c r="D4796" s="3"/>
      <c r="E4796" s="9" t="s">
        <v>280</v>
      </c>
      <c r="F4796" s="9" t="s">
        <v>280</v>
      </c>
      <c r="G4796" s="9" t="s">
        <v>280</v>
      </c>
      <c r="H4796" s="9" t="s">
        <v>280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00"/>
        <v>0</v>
      </c>
    </row>
    <row r="4797" spans="1:13" ht="15">
      <c r="A4797" s="28" t="s">
        <v>936</v>
      </c>
      <c r="B4797" s="278" t="s">
        <v>2045</v>
      </c>
      <c r="C4797" s="3"/>
      <c r="D4797" s="3"/>
      <c r="E4797" s="9" t="s">
        <v>280</v>
      </c>
      <c r="F4797" s="9" t="s">
        <v>280</v>
      </c>
      <c r="G4797" s="9" t="s">
        <v>280</v>
      </c>
      <c r="H4797" s="9" t="s">
        <v>280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00"/>
        <v>0</v>
      </c>
    </row>
    <row r="4798" spans="1:13" ht="15">
      <c r="A4798" s="28" t="s">
        <v>937</v>
      </c>
      <c r="B4798" s="229" t="s">
        <v>1664</v>
      </c>
      <c r="C4798" s="3"/>
      <c r="D4798" s="3"/>
      <c r="E4798" s="9" t="s">
        <v>280</v>
      </c>
      <c r="F4798" s="9" t="s">
        <v>280</v>
      </c>
      <c r="G4798" s="9" t="s">
        <v>280</v>
      </c>
      <c r="H4798" s="9" t="s">
        <v>280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00"/>
        <v>0</v>
      </c>
    </row>
    <row r="4799" spans="1:13" ht="15">
      <c r="A4799" s="28" t="s">
        <v>938</v>
      </c>
      <c r="B4799" s="229" t="s">
        <v>1663</v>
      </c>
      <c r="C4799" s="3"/>
      <c r="D4799" s="3"/>
      <c r="E4799" s="9" t="s">
        <v>280</v>
      </c>
      <c r="F4799" s="9" t="s">
        <v>280</v>
      </c>
      <c r="G4799" s="9" t="s">
        <v>280</v>
      </c>
      <c r="H4799" s="9" t="s">
        <v>280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00"/>
        <v>0</v>
      </c>
    </row>
    <row r="4800" spans="1:13" ht="15">
      <c r="A4800" s="28" t="s">
        <v>2517</v>
      </c>
      <c r="B4800" s="278" t="s">
        <v>2023</v>
      </c>
      <c r="C4800" s="3"/>
      <c r="D4800" s="3"/>
      <c r="E4800" s="9" t="s">
        <v>280</v>
      </c>
      <c r="F4800" s="9" t="s">
        <v>280</v>
      </c>
      <c r="G4800" s="9" t="s">
        <v>280</v>
      </c>
      <c r="H4800" s="9" t="s">
        <v>280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00"/>
        <v>0</v>
      </c>
    </row>
    <row r="4801" spans="1:13" ht="15">
      <c r="A4801" s="28" t="s">
        <v>3346</v>
      </c>
      <c r="B4801" s="63" t="s">
        <v>3408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3347</v>
      </c>
      <c r="B4802" s="63" t="s">
        <v>3402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3348</v>
      </c>
      <c r="B4803" s="63" t="s">
        <v>3401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3349</v>
      </c>
      <c r="B4804" s="63" t="s">
        <v>3417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3350</v>
      </c>
      <c r="B4805" s="63" t="s">
        <v>3416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3351</v>
      </c>
      <c r="B4806" s="63" t="s">
        <v>3404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3352</v>
      </c>
      <c r="B4807" s="63" t="s">
        <v>3398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3353</v>
      </c>
      <c r="B4808" s="63" t="s">
        <v>3429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3354</v>
      </c>
      <c r="B4809" s="278" t="s">
        <v>3397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3355</v>
      </c>
      <c r="B4810" s="63" t="s">
        <v>3413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3356</v>
      </c>
      <c r="B4811" s="63" t="s">
        <v>3410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3357</v>
      </c>
      <c r="B4812" s="63" t="s">
        <v>3425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3358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3359</v>
      </c>
      <c r="B4814" s="63" t="s">
        <v>3426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3360</v>
      </c>
      <c r="B4815" s="63" t="s">
        <v>3405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3361</v>
      </c>
      <c r="B4816" s="63" t="s">
        <v>3399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3362</v>
      </c>
      <c r="B4817" s="63" t="s">
        <v>3406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3363</v>
      </c>
      <c r="B4818" s="63" t="s">
        <v>3403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3364</v>
      </c>
      <c r="B4819" s="63" t="s">
        <v>3414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3365</v>
      </c>
      <c r="B4820" s="63" t="s">
        <v>3409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3366</v>
      </c>
      <c r="B4821" s="278" t="s">
        <v>3396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3367</v>
      </c>
      <c r="B4822" s="63" t="s">
        <v>3411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3368</v>
      </c>
      <c r="B4823" s="63" t="s">
        <v>3430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3369</v>
      </c>
      <c r="B4824" s="63" t="s">
        <v>3400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4163</v>
      </c>
      <c r="B4825" s="63" t="s">
        <v>3407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4164</v>
      </c>
      <c r="B4826" s="63" t="s">
        <v>3428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4165</v>
      </c>
      <c r="B4827" s="63" t="s">
        <v>3412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214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01">SUM(E4834:K4834)</f>
        <v>3042.7999999999902</v>
      </c>
      <c r="O4834" t="s">
        <v>3142</v>
      </c>
      <c r="R4834" s="216" t="s">
        <v>3143</v>
      </c>
      <c r="S4834" s="278"/>
      <c r="T4834" s="63"/>
      <c r="U4834" s="349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01"/>
        <v>2885.6500000000019</v>
      </c>
      <c r="O4835" t="s">
        <v>302</v>
      </c>
      <c r="S4835" s="225"/>
      <c r="T4835" s="63"/>
      <c r="U4835" s="349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01"/>
        <v>2836.8000000000211</v>
      </c>
      <c r="O4836" t="s">
        <v>2505</v>
      </c>
      <c r="S4836" s="63"/>
      <c r="T4836" s="63"/>
      <c r="U4836" s="350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01"/>
        <v>2668.0999999999995</v>
      </c>
      <c r="O4837" t="s">
        <v>1724</v>
      </c>
      <c r="S4837" s="278"/>
      <c r="T4837" s="63"/>
      <c r="U4837" s="349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01"/>
        <v>2619.6999999999925</v>
      </c>
      <c r="O4838" t="s">
        <v>380</v>
      </c>
      <c r="S4838" s="225"/>
      <c r="T4838" s="63"/>
      <c r="U4838" s="349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01"/>
        <v>2479.4999999999895</v>
      </c>
      <c r="S4839" s="225"/>
      <c r="T4839" s="63"/>
      <c r="U4839" s="349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01"/>
        <v>2440.1000000000026</v>
      </c>
      <c r="O4840" t="s">
        <v>299</v>
      </c>
      <c r="S4840" s="278"/>
      <c r="T4840" s="63"/>
      <c r="U4840" s="349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01"/>
        <v>2438.1999999999944</v>
      </c>
      <c r="O4841" t="s">
        <v>284</v>
      </c>
      <c r="S4841" s="278"/>
      <c r="T4841" s="63"/>
      <c r="U4841" s="349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01"/>
        <v>2424.5000000000036</v>
      </c>
      <c r="O4842" t="s">
        <v>1303</v>
      </c>
      <c r="R4842" s="3" t="s">
        <v>1830</v>
      </c>
      <c r="S4842" s="278"/>
      <c r="T4842" s="63"/>
      <c r="U4842" s="349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01"/>
        <v>2414.1999999999889</v>
      </c>
      <c r="O4843" t="s">
        <v>1302</v>
      </c>
      <c r="S4843" s="225"/>
      <c r="T4843" s="63"/>
      <c r="U4843" s="350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280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01"/>
        <v>2375.3000000000229</v>
      </c>
      <c r="O4844" t="s">
        <v>311</v>
      </c>
      <c r="S4844" s="63"/>
      <c r="T4844" s="63"/>
      <c r="U4844" s="349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280</v>
      </c>
      <c r="L4845" s="69"/>
      <c r="M4845" s="67">
        <f t="shared" si="101"/>
        <v>2357.1499999999992</v>
      </c>
      <c r="O4845" t="s">
        <v>371</v>
      </c>
      <c r="R4845" s="3" t="s">
        <v>1830</v>
      </c>
      <c r="S4845" s="278"/>
      <c r="T4845" s="63"/>
      <c r="U4845" s="349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01"/>
        <v>2330.9000000000137</v>
      </c>
      <c r="O4846" t="s">
        <v>295</v>
      </c>
      <c r="S4846" s="63"/>
      <c r="T4846" s="63"/>
      <c r="U4846" s="349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280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01"/>
        <v>2278.1000000000104</v>
      </c>
      <c r="O4847" t="s">
        <v>357</v>
      </c>
      <c r="R4847" s="216" t="s">
        <v>1830</v>
      </c>
      <c r="S4847" s="278"/>
      <c r="T4847" s="63"/>
      <c r="U4847" s="350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01"/>
        <v>2261.8500000000085</v>
      </c>
      <c r="O4848" t="s">
        <v>286</v>
      </c>
      <c r="S4848" s="63"/>
      <c r="T4848" s="63"/>
      <c r="U4848" s="349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280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01"/>
        <v>2161.7999999999852</v>
      </c>
      <c r="O4849" t="s">
        <v>330</v>
      </c>
      <c r="S4849" s="278"/>
      <c r="T4849" s="63"/>
      <c r="U4849" s="350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280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01"/>
        <v>2130.1999999999966</v>
      </c>
      <c r="O4850" t="s">
        <v>286</v>
      </c>
      <c r="S4850" s="63"/>
      <c r="T4850" s="63"/>
      <c r="U4850" s="349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01"/>
        <v>2109.3499999999945</v>
      </c>
      <c r="O4851" t="s">
        <v>294</v>
      </c>
      <c r="S4851" s="278"/>
      <c r="T4851" s="63"/>
      <c r="U4851" s="349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280</v>
      </c>
      <c r="F4852" s="9" t="s">
        <v>280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01"/>
        <v>2091.7000000000062</v>
      </c>
      <c r="O4852" t="s">
        <v>320</v>
      </c>
      <c r="S4852" s="278"/>
      <c r="T4852" s="63"/>
      <c r="U4852" s="349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280</v>
      </c>
      <c r="L4853" s="69"/>
      <c r="M4853" s="67">
        <f t="shared" si="101"/>
        <v>1962.1000000000108</v>
      </c>
      <c r="O4853" t="s">
        <v>1864</v>
      </c>
      <c r="S4853" s="278"/>
      <c r="T4853" s="63"/>
      <c r="U4853" s="350"/>
      <c r="V4853" s="63"/>
      <c r="W4853" s="63"/>
    </row>
    <row r="4854" spans="1:23" ht="15">
      <c r="A4854" s="28" t="s">
        <v>38</v>
      </c>
      <c r="B4854" s="63" t="s">
        <v>797</v>
      </c>
      <c r="E4854" s="9" t="s">
        <v>280</v>
      </c>
      <c r="F4854" s="9" t="s">
        <v>280</v>
      </c>
      <c r="G4854" s="9" t="s">
        <v>280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01"/>
        <v>1884.2999999999947</v>
      </c>
      <c r="O4854" t="s">
        <v>323</v>
      </c>
      <c r="R4854" s="3" t="s">
        <v>1830</v>
      </c>
      <c r="S4854" s="225"/>
      <c r="T4854" s="63"/>
      <c r="U4854" s="349"/>
      <c r="V4854" s="63"/>
      <c r="W4854" s="63"/>
    </row>
    <row r="4855" spans="1:23" ht="15">
      <c r="A4855" s="28" t="s">
        <v>145</v>
      </c>
      <c r="B4855" s="63" t="s">
        <v>756</v>
      </c>
      <c r="E4855" s="9" t="s">
        <v>280</v>
      </c>
      <c r="F4855" s="9" t="s">
        <v>280</v>
      </c>
      <c r="G4855" s="9" t="s">
        <v>280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01"/>
        <v>1830.8500000000085</v>
      </c>
      <c r="O4855" t="s">
        <v>316</v>
      </c>
      <c r="S4855" s="63"/>
      <c r="T4855" s="63"/>
      <c r="U4855" s="350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01"/>
        <v>1811.2999999999952</v>
      </c>
      <c r="S4856" s="278"/>
      <c r="T4856" s="63"/>
      <c r="U4856" s="349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280</v>
      </c>
      <c r="F4857" s="9" t="s">
        <v>280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01"/>
        <v>1806.6999999999698</v>
      </c>
      <c r="O4857" t="s">
        <v>284</v>
      </c>
      <c r="S4857" s="63"/>
      <c r="T4857" s="63"/>
      <c r="U4857" s="349"/>
      <c r="V4857" s="63"/>
      <c r="W4857" s="63"/>
    </row>
    <row r="4858" spans="1:23" ht="15">
      <c r="A4858" s="28" t="s">
        <v>151</v>
      </c>
      <c r="B4858" s="63" t="s">
        <v>780</v>
      </c>
      <c r="E4858" s="9" t="s">
        <v>280</v>
      </c>
      <c r="F4858" s="9" t="s">
        <v>280</v>
      </c>
      <c r="G4858" s="9" t="s">
        <v>280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01"/>
        <v>1806.0000000000018</v>
      </c>
      <c r="O4858" t="s">
        <v>302</v>
      </c>
      <c r="S4858" s="278"/>
      <c r="T4858" s="63"/>
      <c r="U4858" s="349"/>
      <c r="V4858" s="63"/>
      <c r="W4858" s="63"/>
    </row>
    <row r="4859" spans="1:23" ht="15">
      <c r="A4859" s="28" t="s">
        <v>157</v>
      </c>
      <c r="B4859" s="63" t="s">
        <v>754</v>
      </c>
      <c r="E4859" s="9" t="s">
        <v>280</v>
      </c>
      <c r="F4859" s="9" t="s">
        <v>280</v>
      </c>
      <c r="G4859" s="9" t="s">
        <v>280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01"/>
        <v>1757.9999999999914</v>
      </c>
      <c r="S4859" s="63"/>
      <c r="T4859" s="63"/>
      <c r="U4859" s="349"/>
      <c r="V4859" s="63"/>
      <c r="W4859" s="63"/>
    </row>
    <row r="4860" spans="1:23" ht="15">
      <c r="A4860" s="28" t="s">
        <v>159</v>
      </c>
      <c r="B4860" s="63" t="s">
        <v>750</v>
      </c>
      <c r="E4860" s="9" t="s">
        <v>280</v>
      </c>
      <c r="F4860" s="9" t="s">
        <v>280</v>
      </c>
      <c r="G4860" s="9" t="s">
        <v>280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01"/>
        <v>1746.0999999999976</v>
      </c>
      <c r="S4860" s="278"/>
      <c r="T4860" s="63"/>
      <c r="U4860" s="349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280</v>
      </c>
      <c r="F4861" s="9" t="s">
        <v>280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01"/>
        <v>1704.9999999999941</v>
      </c>
      <c r="S4861" s="278"/>
      <c r="T4861" s="63"/>
      <c r="U4861" s="349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280</v>
      </c>
      <c r="F4862" s="9" t="s">
        <v>280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01"/>
        <v>1703.3000000000306</v>
      </c>
      <c r="O4862" t="s">
        <v>289</v>
      </c>
      <c r="S4862" s="278"/>
      <c r="T4862" s="63"/>
      <c r="U4862" s="349"/>
      <c r="V4862" s="63"/>
      <c r="W4862" s="63"/>
    </row>
    <row r="4863" spans="1:23" ht="15">
      <c r="A4863" s="28" t="s">
        <v>163</v>
      </c>
      <c r="B4863" s="63" t="s">
        <v>789</v>
      </c>
      <c r="E4863" s="9" t="s">
        <v>280</v>
      </c>
      <c r="F4863" s="9" t="s">
        <v>280</v>
      </c>
      <c r="G4863" s="9" t="s">
        <v>280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01"/>
        <v>1697.799999999992</v>
      </c>
      <c r="O4863" t="s">
        <v>302</v>
      </c>
      <c r="S4863" s="63"/>
      <c r="T4863" s="63"/>
      <c r="U4863" s="349"/>
      <c r="V4863" s="63"/>
      <c r="W4863" s="63"/>
    </row>
    <row r="4864" spans="1:23" ht="15">
      <c r="A4864" s="28" t="s">
        <v>276</v>
      </c>
      <c r="B4864" s="63" t="s">
        <v>739</v>
      </c>
      <c r="E4864" s="9" t="s">
        <v>280</v>
      </c>
      <c r="F4864" s="9" t="s">
        <v>280</v>
      </c>
      <c r="G4864" s="9" t="s">
        <v>280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01"/>
        <v>1671.9999999999727</v>
      </c>
      <c r="S4864" s="63"/>
      <c r="T4864" s="63"/>
      <c r="U4864" s="349"/>
      <c r="V4864" s="63"/>
      <c r="W4864" s="63"/>
    </row>
    <row r="4865" spans="1:23" ht="15">
      <c r="A4865" s="28" t="s">
        <v>277</v>
      </c>
      <c r="B4865" s="63" t="s">
        <v>779</v>
      </c>
      <c r="E4865" s="9" t="s">
        <v>280</v>
      </c>
      <c r="F4865" s="9" t="s">
        <v>280</v>
      </c>
      <c r="G4865" s="9" t="s">
        <v>280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01"/>
        <v>1671.5999999999985</v>
      </c>
      <c r="O4865" t="s">
        <v>294</v>
      </c>
      <c r="S4865" s="225"/>
      <c r="T4865" s="63"/>
      <c r="U4865" s="349"/>
      <c r="V4865" s="63"/>
      <c r="W4865" s="63"/>
    </row>
    <row r="4866" spans="1:23" ht="15">
      <c r="A4866" s="28" t="s">
        <v>278</v>
      </c>
      <c r="B4866" s="63" t="s">
        <v>765</v>
      </c>
      <c r="E4866" s="9" t="s">
        <v>280</v>
      </c>
      <c r="F4866" s="9" t="s">
        <v>280</v>
      </c>
      <c r="G4866" s="9" t="s">
        <v>280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02">SUM(E4866:K4866)</f>
        <v>1668.1000000000122</v>
      </c>
      <c r="S4866" s="63"/>
      <c r="T4866" s="63"/>
      <c r="U4866" s="349"/>
      <c r="V4866" s="63"/>
      <c r="W4866" s="63"/>
    </row>
    <row r="4867" spans="1:23" ht="15">
      <c r="A4867" s="28" t="s">
        <v>279</v>
      </c>
      <c r="B4867" s="63" t="s">
        <v>158</v>
      </c>
      <c r="E4867" s="9" t="s">
        <v>280</v>
      </c>
      <c r="F4867" s="9" t="s">
        <v>280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280</v>
      </c>
      <c r="L4867" s="69"/>
      <c r="M4867" s="67">
        <f t="shared" si="102"/>
        <v>1657.7999999999895</v>
      </c>
      <c r="O4867" t="s">
        <v>293</v>
      </c>
      <c r="S4867" s="278"/>
      <c r="T4867" s="63"/>
      <c r="U4867" s="349"/>
      <c r="V4867" s="63"/>
      <c r="W4867" s="63"/>
    </row>
    <row r="4868" spans="1:23" ht="15">
      <c r="A4868" s="28" t="s">
        <v>736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280</v>
      </c>
      <c r="K4868" s="9" t="s">
        <v>280</v>
      </c>
      <c r="L4868" s="69"/>
      <c r="M4868" s="67">
        <f t="shared" si="102"/>
        <v>1650.4500000000016</v>
      </c>
      <c r="O4868" t="s">
        <v>300</v>
      </c>
      <c r="S4868" s="63"/>
      <c r="T4868" s="63"/>
      <c r="U4868" s="349"/>
      <c r="V4868" s="63"/>
      <c r="W4868" s="63"/>
    </row>
    <row r="4869" spans="1:23" ht="15">
      <c r="A4869" s="28" t="s">
        <v>737</v>
      </c>
      <c r="B4869" s="63" t="s">
        <v>784</v>
      </c>
      <c r="E4869" s="9" t="s">
        <v>280</v>
      </c>
      <c r="F4869" s="9" t="s">
        <v>280</v>
      </c>
      <c r="G4869" s="9" t="s">
        <v>280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02"/>
        <v>1639.799999999992</v>
      </c>
      <c r="S4869" s="28"/>
      <c r="T4869" s="63"/>
      <c r="U4869" s="350"/>
      <c r="V4869" s="63"/>
      <c r="W4869" s="63"/>
    </row>
    <row r="4870" spans="1:23" ht="15">
      <c r="A4870" s="28" t="s">
        <v>738</v>
      </c>
      <c r="B4870" s="63" t="s">
        <v>801</v>
      </c>
      <c r="E4870" s="9" t="s">
        <v>280</v>
      </c>
      <c r="F4870" s="9" t="s">
        <v>280</v>
      </c>
      <c r="G4870" s="9" t="s">
        <v>280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02"/>
        <v>1615.1500000000024</v>
      </c>
      <c r="O4870" t="s">
        <v>284</v>
      </c>
      <c r="S4870" s="63"/>
      <c r="T4870" s="63"/>
      <c r="U4870" s="349"/>
      <c r="V4870" s="63"/>
      <c r="W4870" s="63"/>
    </row>
    <row r="4871" spans="1:23" ht="15">
      <c r="A4871" s="28" t="s">
        <v>740</v>
      </c>
      <c r="B4871" s="63" t="s">
        <v>764</v>
      </c>
      <c r="E4871" s="9" t="s">
        <v>280</v>
      </c>
      <c r="F4871" s="9" t="s">
        <v>280</v>
      </c>
      <c r="G4871" s="9" t="s">
        <v>280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02"/>
        <v>1589.8999999999946</v>
      </c>
      <c r="O4871" t="s">
        <v>302</v>
      </c>
      <c r="S4871" s="278"/>
      <c r="T4871" s="63"/>
      <c r="U4871" s="350"/>
      <c r="V4871" s="63"/>
      <c r="W4871" s="63"/>
    </row>
    <row r="4872" spans="1:23" ht="15">
      <c r="A4872" s="28" t="s">
        <v>746</v>
      </c>
      <c r="B4872" s="63" t="s">
        <v>156</v>
      </c>
      <c r="E4872" s="9" t="s">
        <v>280</v>
      </c>
      <c r="F4872" s="9" t="s">
        <v>280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02"/>
        <v>1505.8000000000075</v>
      </c>
      <c r="S4872" s="278"/>
      <c r="T4872" s="63"/>
      <c r="U4872" s="350"/>
      <c r="V4872" s="63"/>
      <c r="W4872" s="63"/>
    </row>
    <row r="4873" spans="1:23" ht="15">
      <c r="A4873" s="28" t="s">
        <v>748</v>
      </c>
      <c r="B4873" s="63" t="s">
        <v>734</v>
      </c>
      <c r="E4873" s="9" t="s">
        <v>280</v>
      </c>
      <c r="F4873" s="9" t="s">
        <v>280</v>
      </c>
      <c r="G4873" s="9" t="s">
        <v>280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02"/>
        <v>1490.6000000000022</v>
      </c>
      <c r="S4873" s="225"/>
      <c r="T4873" s="63"/>
      <c r="U4873" s="350"/>
      <c r="V4873" s="63"/>
      <c r="W4873" s="63"/>
    </row>
    <row r="4874" spans="1:23" ht="15">
      <c r="A4874" s="28" t="s">
        <v>751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280</v>
      </c>
      <c r="I4874" s="9" t="s">
        <v>280</v>
      </c>
      <c r="J4874" s="9">
        <v>358.89999999999782</v>
      </c>
      <c r="K4874" s="9" t="s">
        <v>280</v>
      </c>
      <c r="L4874" s="69"/>
      <c r="M4874" s="67">
        <f t="shared" si="102"/>
        <v>1489.4999999999977</v>
      </c>
      <c r="O4874" t="s">
        <v>379</v>
      </c>
      <c r="S4874" s="63"/>
      <c r="T4874" s="63"/>
      <c r="U4874" s="350"/>
      <c r="V4874" s="63"/>
      <c r="W4874" s="63"/>
    </row>
    <row r="4875" spans="1:23" ht="15">
      <c r="A4875" s="28" t="s">
        <v>752</v>
      </c>
      <c r="B4875" s="63" t="s">
        <v>763</v>
      </c>
      <c r="E4875" s="9" t="s">
        <v>280</v>
      </c>
      <c r="F4875" s="9" t="s">
        <v>280</v>
      </c>
      <c r="G4875" s="9" t="s">
        <v>280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02"/>
        <v>1472.5999999999913</v>
      </c>
      <c r="S4875" s="63"/>
      <c r="T4875" s="63"/>
      <c r="U4875" s="349"/>
      <c r="V4875" s="63"/>
      <c r="W4875" s="63"/>
    </row>
    <row r="4876" spans="1:23" ht="15">
      <c r="A4876" s="28" t="s">
        <v>755</v>
      </c>
      <c r="B4876" s="63" t="s">
        <v>747</v>
      </c>
      <c r="E4876" s="9" t="s">
        <v>280</v>
      </c>
      <c r="F4876" s="9" t="s">
        <v>280</v>
      </c>
      <c r="G4876" s="9" t="s">
        <v>280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02"/>
        <v>1469.9500000000071</v>
      </c>
      <c r="S4876" s="278"/>
      <c r="T4876" s="63"/>
      <c r="U4876" s="349"/>
      <c r="V4876" s="63"/>
      <c r="W4876" s="63"/>
    </row>
    <row r="4877" spans="1:23" ht="15">
      <c r="A4877" s="28" t="s">
        <v>757</v>
      </c>
      <c r="B4877" s="63" t="s">
        <v>758</v>
      </c>
      <c r="E4877" s="9" t="s">
        <v>280</v>
      </c>
      <c r="F4877" s="9" t="s">
        <v>280</v>
      </c>
      <c r="G4877" s="9" t="s">
        <v>280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02"/>
        <v>1418.7000000000098</v>
      </c>
      <c r="S4877" s="278"/>
      <c r="T4877" s="63"/>
      <c r="U4877" s="350"/>
      <c r="V4877" s="63"/>
      <c r="W4877" s="63"/>
    </row>
    <row r="4878" spans="1:23" ht="15">
      <c r="A4878" s="28" t="s">
        <v>762</v>
      </c>
      <c r="B4878" s="229" t="s">
        <v>1660</v>
      </c>
      <c r="C4878" s="3"/>
      <c r="D4878" s="3"/>
      <c r="E4878" s="9" t="s">
        <v>280</v>
      </c>
      <c r="F4878" s="9" t="s">
        <v>280</v>
      </c>
      <c r="G4878" s="9" t="s">
        <v>280</v>
      </c>
      <c r="H4878" s="9" t="s">
        <v>280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02"/>
        <v>1355.700000000008</v>
      </c>
      <c r="O4878" t="s">
        <v>283</v>
      </c>
      <c r="R4878" s="216" t="s">
        <v>1830</v>
      </c>
      <c r="S4878" s="225"/>
      <c r="T4878" s="63"/>
      <c r="U4878" s="349"/>
      <c r="V4878" s="63"/>
      <c r="W4878" s="63"/>
    </row>
    <row r="4879" spans="1:23" ht="15">
      <c r="A4879" s="28" t="s">
        <v>766</v>
      </c>
      <c r="B4879" s="229" t="s">
        <v>1666</v>
      </c>
      <c r="C4879" s="3"/>
      <c r="D4879" s="3"/>
      <c r="E4879" s="9" t="s">
        <v>280</v>
      </c>
      <c r="F4879" s="9" t="s">
        <v>280</v>
      </c>
      <c r="G4879" s="9" t="s">
        <v>280</v>
      </c>
      <c r="H4879" s="9" t="s">
        <v>280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02"/>
        <v>1322.3000000000029</v>
      </c>
      <c r="O4879" t="s">
        <v>286</v>
      </c>
      <c r="S4879" s="225"/>
      <c r="T4879" s="63"/>
      <c r="U4879" s="349"/>
      <c r="V4879" s="63"/>
      <c r="W4879" s="63"/>
    </row>
    <row r="4880" spans="1:23" ht="15">
      <c r="A4880" s="28" t="s">
        <v>767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280</v>
      </c>
      <c r="K4880" s="9" t="s">
        <v>280</v>
      </c>
      <c r="L4880" s="69"/>
      <c r="M4880" s="67">
        <f t="shared" si="102"/>
        <v>1302.5000000000057</v>
      </c>
      <c r="O4880" t="s">
        <v>283</v>
      </c>
      <c r="R4880" s="216" t="s">
        <v>1830</v>
      </c>
      <c r="S4880" s="225"/>
      <c r="T4880" s="63"/>
      <c r="U4880" s="349"/>
      <c r="V4880" s="63"/>
      <c r="W4880" s="63"/>
    </row>
    <row r="4881" spans="1:23" ht="15">
      <c r="A4881" s="28" t="s">
        <v>768</v>
      </c>
      <c r="B4881" s="63" t="s">
        <v>783</v>
      </c>
      <c r="E4881" s="9" t="s">
        <v>280</v>
      </c>
      <c r="F4881" s="9" t="s">
        <v>280</v>
      </c>
      <c r="G4881" s="9" t="s">
        <v>280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02"/>
        <v>1291.400000000006</v>
      </c>
      <c r="S4881" s="278"/>
      <c r="T4881" s="63"/>
      <c r="U4881" s="350"/>
      <c r="V4881" s="63"/>
      <c r="W4881" s="63"/>
    </row>
    <row r="4882" spans="1:23" ht="15">
      <c r="A4882" s="28" t="s">
        <v>774</v>
      </c>
      <c r="B4882" s="63" t="s">
        <v>735</v>
      </c>
      <c r="E4882" s="9" t="s">
        <v>280</v>
      </c>
      <c r="F4882" s="9" t="s">
        <v>280</v>
      </c>
      <c r="G4882" s="9" t="s">
        <v>280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02"/>
        <v>1281.8500000000167</v>
      </c>
      <c r="S4882" s="63"/>
      <c r="T4882" s="63"/>
      <c r="U4882" s="349"/>
      <c r="V4882" s="63"/>
      <c r="W4882" s="63"/>
    </row>
    <row r="4883" spans="1:23" ht="15">
      <c r="A4883" s="28" t="s">
        <v>782</v>
      </c>
      <c r="B4883" s="229" t="s">
        <v>1664</v>
      </c>
      <c r="C4883" s="3"/>
      <c r="D4883" s="3"/>
      <c r="E4883" s="9" t="s">
        <v>280</v>
      </c>
      <c r="F4883" s="9" t="s">
        <v>280</v>
      </c>
      <c r="G4883" s="9" t="s">
        <v>280</v>
      </c>
      <c r="H4883" s="9" t="s">
        <v>280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02"/>
        <v>1246.5499999999915</v>
      </c>
      <c r="S4883" s="278"/>
      <c r="T4883" s="63"/>
      <c r="U4883" s="349"/>
      <c r="V4883" s="63"/>
      <c r="W4883" s="63"/>
    </row>
    <row r="4884" spans="1:23" ht="15">
      <c r="A4884" s="28" t="s">
        <v>786</v>
      </c>
      <c r="B4884" s="229" t="s">
        <v>1652</v>
      </c>
      <c r="C4884" s="3"/>
      <c r="D4884" s="3"/>
      <c r="E4884" s="9" t="s">
        <v>280</v>
      </c>
      <c r="F4884" s="9" t="s">
        <v>280</v>
      </c>
      <c r="G4884" s="9" t="s">
        <v>280</v>
      </c>
      <c r="H4884" s="9" t="s">
        <v>280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02"/>
        <v>1235.0499999999929</v>
      </c>
      <c r="O4884" t="s">
        <v>294</v>
      </c>
      <c r="S4884" s="63"/>
      <c r="T4884" s="63"/>
      <c r="U4884" s="350"/>
      <c r="V4884" s="63"/>
      <c r="W4884" s="63"/>
    </row>
    <row r="4885" spans="1:23" ht="15">
      <c r="A4885" s="28" t="s">
        <v>787</v>
      </c>
      <c r="B4885" s="63" t="s">
        <v>749</v>
      </c>
      <c r="E4885" s="9" t="s">
        <v>280</v>
      </c>
      <c r="F4885" s="9" t="s">
        <v>280</v>
      </c>
      <c r="G4885" s="9" t="s">
        <v>280</v>
      </c>
      <c r="H4885" s="9">
        <v>404.70000000000437</v>
      </c>
      <c r="I4885" s="9">
        <v>292.10000000000127</v>
      </c>
      <c r="J4885" s="9" t="s">
        <v>280</v>
      </c>
      <c r="K4885" s="217">
        <v>528.1000000000131</v>
      </c>
      <c r="L4885" s="69"/>
      <c r="M4885" s="67">
        <f t="shared" si="102"/>
        <v>1224.9000000000187</v>
      </c>
      <c r="O4885" t="s">
        <v>295</v>
      </c>
      <c r="S4885" s="63"/>
      <c r="T4885" s="63"/>
      <c r="U4885" s="349"/>
      <c r="V4885" s="63"/>
      <c r="W4885" s="63"/>
    </row>
    <row r="4886" spans="1:23" ht="15">
      <c r="A4886" s="28" t="s">
        <v>788</v>
      </c>
      <c r="B4886" s="63" t="s">
        <v>729</v>
      </c>
      <c r="E4886" s="9" t="s">
        <v>280</v>
      </c>
      <c r="F4886" s="9" t="s">
        <v>280</v>
      </c>
      <c r="G4886" s="9" t="s">
        <v>280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02"/>
        <v>1174.4000000000069</v>
      </c>
      <c r="S4886" s="63"/>
      <c r="T4886" s="63"/>
      <c r="U4886" s="349"/>
      <c r="V4886" s="63"/>
      <c r="W4886" s="63"/>
    </row>
    <row r="4887" spans="1:23" ht="15">
      <c r="A4887" s="28" t="s">
        <v>794</v>
      </c>
      <c r="B4887" s="278" t="s">
        <v>2025</v>
      </c>
      <c r="C4887" s="3"/>
      <c r="D4887" s="3"/>
      <c r="E4887" s="9" t="s">
        <v>280</v>
      </c>
      <c r="F4887" s="9" t="s">
        <v>280</v>
      </c>
      <c r="G4887" s="9" t="s">
        <v>280</v>
      </c>
      <c r="H4887" s="9" t="s">
        <v>280</v>
      </c>
      <c r="I4887" s="9" t="s">
        <v>280</v>
      </c>
      <c r="J4887" s="9">
        <v>597.49999999999272</v>
      </c>
      <c r="K4887" s="217">
        <v>567.99999999999636</v>
      </c>
      <c r="L4887" s="69"/>
      <c r="M4887" s="67">
        <f t="shared" si="102"/>
        <v>1165.4999999999891</v>
      </c>
      <c r="O4887" t="s">
        <v>285</v>
      </c>
      <c r="S4887" s="28"/>
      <c r="T4887" s="63"/>
      <c r="U4887" s="349"/>
      <c r="V4887" s="63"/>
      <c r="W4887" s="63"/>
    </row>
    <row r="4888" spans="1:23" ht="15">
      <c r="A4888" s="28" t="s">
        <v>795</v>
      </c>
      <c r="B4888" s="229" t="s">
        <v>1662</v>
      </c>
      <c r="C4888" s="3"/>
      <c r="D4888" s="3"/>
      <c r="E4888" s="9" t="s">
        <v>280</v>
      </c>
      <c r="F4888" s="9" t="s">
        <v>280</v>
      </c>
      <c r="G4888" s="9" t="s">
        <v>280</v>
      </c>
      <c r="H4888" s="9" t="s">
        <v>280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02"/>
        <v>1159.9999999999868</v>
      </c>
      <c r="O4888" t="s">
        <v>286</v>
      </c>
      <c r="S4888" s="63"/>
      <c r="T4888" s="63"/>
      <c r="U4888" s="349"/>
      <c r="V4888" s="63"/>
      <c r="W4888" s="63"/>
    </row>
    <row r="4889" spans="1:23" ht="15">
      <c r="A4889" s="28" t="s">
        <v>796</v>
      </c>
      <c r="B4889" s="229" t="s">
        <v>1648</v>
      </c>
      <c r="C4889" s="3"/>
      <c r="D4889" s="3"/>
      <c r="E4889" s="9" t="s">
        <v>280</v>
      </c>
      <c r="F4889" s="9" t="s">
        <v>280</v>
      </c>
      <c r="G4889" s="9" t="s">
        <v>280</v>
      </c>
      <c r="H4889" s="9" t="s">
        <v>280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02"/>
        <v>1134.1499999999928</v>
      </c>
      <c r="S4889" s="225"/>
      <c r="T4889" s="63"/>
      <c r="U4889" s="349"/>
      <c r="V4889" s="63"/>
      <c r="W4889" s="63"/>
    </row>
    <row r="4890" spans="1:23" ht="15">
      <c r="A4890" s="28" t="s">
        <v>798</v>
      </c>
      <c r="B4890" s="278" t="s">
        <v>2017</v>
      </c>
      <c r="C4890" s="3"/>
      <c r="D4890" s="3"/>
      <c r="E4890" s="9" t="s">
        <v>280</v>
      </c>
      <c r="F4890" s="9" t="s">
        <v>280</v>
      </c>
      <c r="G4890" s="9" t="s">
        <v>280</v>
      </c>
      <c r="H4890" s="9" t="s">
        <v>280</v>
      </c>
      <c r="I4890" s="9" t="s">
        <v>280</v>
      </c>
      <c r="J4890" s="9">
        <v>594.79999999999927</v>
      </c>
      <c r="K4890" s="217">
        <v>532.39999999999418</v>
      </c>
      <c r="L4890" s="69"/>
      <c r="M4890" s="67">
        <f t="shared" si="102"/>
        <v>1127.1999999999935</v>
      </c>
      <c r="O4890" t="s">
        <v>289</v>
      </c>
      <c r="S4890" s="63"/>
      <c r="T4890" s="63"/>
      <c r="U4890" s="349"/>
      <c r="V4890" s="63"/>
      <c r="W4890" s="63"/>
    </row>
    <row r="4891" spans="1:23" ht="15">
      <c r="A4891" s="28" t="s">
        <v>799</v>
      </c>
      <c r="B4891" s="63" t="s">
        <v>772</v>
      </c>
      <c r="E4891" s="9" t="s">
        <v>280</v>
      </c>
      <c r="F4891" s="9" t="s">
        <v>280</v>
      </c>
      <c r="G4891" s="9" t="s">
        <v>280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02"/>
        <v>1123.0000000000146</v>
      </c>
      <c r="S4891" s="278"/>
      <c r="T4891" s="63"/>
      <c r="U4891" s="350"/>
      <c r="V4891" s="63"/>
      <c r="W4891" s="63"/>
    </row>
    <row r="4892" spans="1:23" ht="15">
      <c r="A4892" s="28" t="s">
        <v>800</v>
      </c>
      <c r="B4892" s="229" t="s">
        <v>1665</v>
      </c>
      <c r="C4892" s="3"/>
      <c r="D4892" s="3"/>
      <c r="E4892" s="9" t="s">
        <v>280</v>
      </c>
      <c r="F4892" s="9" t="s">
        <v>280</v>
      </c>
      <c r="G4892" s="9" t="s">
        <v>280</v>
      </c>
      <c r="H4892" s="9" t="s">
        <v>280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02"/>
        <v>1114.8999999999851</v>
      </c>
      <c r="S4892" s="63"/>
      <c r="T4892" s="63"/>
      <c r="U4892" s="349"/>
      <c r="V4892" s="63"/>
      <c r="W4892" s="63"/>
    </row>
    <row r="4893" spans="1:23" ht="15">
      <c r="A4893" s="28" t="s">
        <v>803</v>
      </c>
      <c r="B4893" s="229" t="s">
        <v>1657</v>
      </c>
      <c r="C4893" s="3"/>
      <c r="D4893" s="3"/>
      <c r="E4893" s="9" t="s">
        <v>280</v>
      </c>
      <c r="F4893" s="9" t="s">
        <v>280</v>
      </c>
      <c r="G4893" s="9" t="s">
        <v>280</v>
      </c>
      <c r="H4893" s="9" t="s">
        <v>280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02"/>
        <v>1105.5499999999993</v>
      </c>
      <c r="S4893" s="63"/>
      <c r="T4893" s="63"/>
      <c r="U4893" s="350"/>
      <c r="V4893" s="63"/>
      <c r="W4893" s="63"/>
    </row>
    <row r="4894" spans="1:23" ht="15">
      <c r="A4894" s="28" t="s">
        <v>899</v>
      </c>
      <c r="B4894" s="229" t="s">
        <v>1659</v>
      </c>
      <c r="C4894" s="3"/>
      <c r="D4894" s="3"/>
      <c r="E4894" s="9" t="s">
        <v>280</v>
      </c>
      <c r="F4894" s="9" t="s">
        <v>280</v>
      </c>
      <c r="G4894" s="9" t="s">
        <v>280</v>
      </c>
      <c r="H4894" s="9" t="s">
        <v>280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02"/>
        <v>1069.3500000000049</v>
      </c>
      <c r="S4894" s="278"/>
      <c r="T4894" s="63"/>
      <c r="U4894" s="350"/>
      <c r="V4894" s="63"/>
      <c r="W4894" s="63"/>
    </row>
    <row r="4895" spans="1:23" ht="15">
      <c r="A4895" s="28" t="s">
        <v>900</v>
      </c>
      <c r="B4895" s="229" t="s">
        <v>1649</v>
      </c>
      <c r="C4895" s="3"/>
      <c r="D4895" s="3"/>
      <c r="E4895" s="9" t="s">
        <v>280</v>
      </c>
      <c r="F4895" s="9" t="s">
        <v>280</v>
      </c>
      <c r="G4895" s="9" t="s">
        <v>280</v>
      </c>
      <c r="H4895" s="9" t="s">
        <v>280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02"/>
        <v>1058.1000000000004</v>
      </c>
      <c r="O4895" t="s">
        <v>290</v>
      </c>
      <c r="S4895" s="278"/>
      <c r="T4895" s="63"/>
      <c r="U4895" s="349"/>
      <c r="V4895" s="63"/>
      <c r="W4895" s="63"/>
    </row>
    <row r="4896" spans="1:23" ht="15">
      <c r="A4896" s="28" t="s">
        <v>901</v>
      </c>
      <c r="B4896" s="278" t="s">
        <v>2033</v>
      </c>
      <c r="C4896" s="3"/>
      <c r="D4896" s="3"/>
      <c r="E4896" s="9" t="s">
        <v>280</v>
      </c>
      <c r="F4896" s="9" t="s">
        <v>280</v>
      </c>
      <c r="G4896" s="9" t="s">
        <v>280</v>
      </c>
      <c r="H4896" s="9" t="s">
        <v>280</v>
      </c>
      <c r="I4896" s="9" t="s">
        <v>280</v>
      </c>
      <c r="J4896" s="217">
        <v>626.299999999992</v>
      </c>
      <c r="K4896" s="9">
        <v>384.49999999999272</v>
      </c>
      <c r="L4896" s="69"/>
      <c r="M4896" s="67">
        <f t="shared" si="102"/>
        <v>1010.7999999999847</v>
      </c>
      <c r="O4896" t="s">
        <v>290</v>
      </c>
      <c r="S4896" s="63"/>
      <c r="T4896" s="63"/>
      <c r="U4896" s="350"/>
      <c r="V4896" s="63"/>
      <c r="W4896" s="63"/>
    </row>
    <row r="4897" spans="1:23" ht="15">
      <c r="A4897" s="28" t="s">
        <v>902</v>
      </c>
      <c r="B4897" s="229" t="s">
        <v>1658</v>
      </c>
      <c r="C4897" s="3"/>
      <c r="D4897" s="3"/>
      <c r="E4897" s="9" t="s">
        <v>280</v>
      </c>
      <c r="F4897" s="9" t="s">
        <v>280</v>
      </c>
      <c r="G4897" s="9" t="s">
        <v>280</v>
      </c>
      <c r="H4897" s="9" t="s">
        <v>280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02"/>
        <v>1002.9500000000098</v>
      </c>
      <c r="S4897" s="278"/>
      <c r="T4897" s="63"/>
      <c r="U4897" s="350"/>
      <c r="V4897" s="63"/>
      <c r="W4897" s="63"/>
    </row>
    <row r="4898" spans="1:23" ht="15">
      <c r="A4898" s="28" t="s">
        <v>903</v>
      </c>
      <c r="B4898" s="63" t="s">
        <v>791</v>
      </c>
      <c r="E4898" s="9" t="s">
        <v>280</v>
      </c>
      <c r="F4898" s="9" t="s">
        <v>280</v>
      </c>
      <c r="G4898" s="9" t="s">
        <v>280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03">SUM(E4898:K4898)</f>
        <v>1002.0499999999774</v>
      </c>
      <c r="S4898" s="278"/>
      <c r="T4898" s="63"/>
      <c r="U4898" s="349"/>
      <c r="V4898" s="63"/>
      <c r="W4898" s="63"/>
    </row>
    <row r="4899" spans="1:23" ht="15">
      <c r="A4899" s="28" t="s">
        <v>904</v>
      </c>
      <c r="B4899" s="225" t="s">
        <v>1667</v>
      </c>
      <c r="C4899" s="3"/>
      <c r="D4899" s="3"/>
      <c r="E4899" s="9" t="s">
        <v>280</v>
      </c>
      <c r="F4899" s="9" t="s">
        <v>280</v>
      </c>
      <c r="G4899" s="9" t="s">
        <v>280</v>
      </c>
      <c r="H4899" s="9" t="s">
        <v>280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03"/>
        <v>952.10000000000309</v>
      </c>
      <c r="S4899" s="278"/>
      <c r="T4899" s="63"/>
      <c r="U4899" s="349"/>
      <c r="V4899" s="63"/>
      <c r="W4899" s="63"/>
    </row>
    <row r="4900" spans="1:23" ht="15">
      <c r="A4900" s="28" t="s">
        <v>905</v>
      </c>
      <c r="B4900" s="229" t="s">
        <v>1661</v>
      </c>
      <c r="C4900" s="3"/>
      <c r="D4900" s="3"/>
      <c r="E4900" s="9" t="s">
        <v>280</v>
      </c>
      <c r="F4900" s="9" t="s">
        <v>280</v>
      </c>
      <c r="G4900" s="9" t="s">
        <v>280</v>
      </c>
      <c r="H4900" s="9" t="s">
        <v>280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03"/>
        <v>879.04999999999745</v>
      </c>
      <c r="S4900" s="63"/>
      <c r="T4900" s="63"/>
      <c r="U4900" s="349"/>
      <c r="V4900" s="63"/>
      <c r="W4900" s="63"/>
    </row>
    <row r="4901" spans="1:23" ht="15">
      <c r="A4901" s="28" t="s">
        <v>906</v>
      </c>
      <c r="B4901" s="278" t="s">
        <v>2022</v>
      </c>
      <c r="C4901" s="3"/>
      <c r="D4901" s="3"/>
      <c r="E4901" s="9" t="s">
        <v>280</v>
      </c>
      <c r="F4901" s="9" t="s">
        <v>280</v>
      </c>
      <c r="G4901" s="9" t="s">
        <v>280</v>
      </c>
      <c r="H4901" s="9" t="s">
        <v>280</v>
      </c>
      <c r="I4901" s="9" t="s">
        <v>280</v>
      </c>
      <c r="J4901" s="9">
        <v>551.15000000000146</v>
      </c>
      <c r="K4901" s="9">
        <v>245.30000000000291</v>
      </c>
      <c r="L4901" s="69"/>
      <c r="M4901" s="67">
        <f t="shared" si="103"/>
        <v>796.45000000000437</v>
      </c>
      <c r="S4901" s="63"/>
      <c r="T4901" s="63"/>
      <c r="U4901" s="349"/>
      <c r="V4901" s="63"/>
      <c r="W4901" s="63"/>
    </row>
    <row r="4902" spans="1:23" ht="15">
      <c r="A4902" s="28" t="s">
        <v>907</v>
      </c>
      <c r="B4902" s="278" t="s">
        <v>2021</v>
      </c>
      <c r="C4902" s="3"/>
      <c r="D4902" s="3"/>
      <c r="E4902" s="9" t="s">
        <v>280</v>
      </c>
      <c r="F4902" s="9" t="s">
        <v>280</v>
      </c>
      <c r="G4902" s="9" t="s">
        <v>280</v>
      </c>
      <c r="H4902" s="9" t="s">
        <v>280</v>
      </c>
      <c r="I4902" s="9" t="s">
        <v>280</v>
      </c>
      <c r="J4902" s="9">
        <v>525.85000000000582</v>
      </c>
      <c r="K4902" s="9">
        <v>193.19999999999709</v>
      </c>
      <c r="L4902" s="69"/>
      <c r="M4902" s="67">
        <f t="shared" si="103"/>
        <v>719.05000000000291</v>
      </c>
      <c r="S4902" s="63"/>
      <c r="T4902" s="63"/>
      <c r="U4902" s="350"/>
      <c r="V4902" s="63"/>
      <c r="W4902" s="63"/>
    </row>
    <row r="4903" spans="1:23" ht="15">
      <c r="A4903" s="28" t="s">
        <v>908</v>
      </c>
      <c r="B4903" s="278" t="s">
        <v>2023</v>
      </c>
      <c r="C4903" s="3"/>
      <c r="D4903" s="3"/>
      <c r="E4903" s="9" t="s">
        <v>280</v>
      </c>
      <c r="F4903" s="9" t="s">
        <v>280</v>
      </c>
      <c r="G4903" s="9" t="s">
        <v>280</v>
      </c>
      <c r="H4903" s="9" t="s">
        <v>280</v>
      </c>
      <c r="I4903" s="9" t="s">
        <v>280</v>
      </c>
      <c r="J4903" s="9">
        <v>439.50000000000364</v>
      </c>
      <c r="K4903" s="9">
        <v>276.80000000000655</v>
      </c>
      <c r="L4903" s="69"/>
      <c r="M4903" s="67">
        <f t="shared" si="103"/>
        <v>716.30000000001019</v>
      </c>
      <c r="S4903" s="278"/>
      <c r="T4903" s="63"/>
      <c r="U4903" s="349"/>
      <c r="V4903" s="63"/>
      <c r="W4903" s="63"/>
    </row>
    <row r="4904" spans="1:23" ht="15">
      <c r="A4904" s="28" t="s">
        <v>909</v>
      </c>
      <c r="B4904" s="278" t="s">
        <v>2026</v>
      </c>
      <c r="C4904" s="3"/>
      <c r="D4904" s="3"/>
      <c r="E4904" s="9" t="s">
        <v>280</v>
      </c>
      <c r="F4904" s="9" t="s">
        <v>280</v>
      </c>
      <c r="G4904" s="9" t="s">
        <v>280</v>
      </c>
      <c r="H4904" s="9" t="s">
        <v>280</v>
      </c>
      <c r="I4904" s="9" t="s">
        <v>280</v>
      </c>
      <c r="J4904" s="9">
        <v>424.25000000000364</v>
      </c>
      <c r="K4904" s="9">
        <v>290.60000000000218</v>
      </c>
      <c r="L4904" s="69"/>
      <c r="M4904" s="67">
        <f t="shared" si="103"/>
        <v>714.85000000000582</v>
      </c>
      <c r="S4904" s="278"/>
      <c r="T4904" s="63"/>
      <c r="U4904" s="349"/>
      <c r="V4904" s="63"/>
      <c r="W4904" s="63"/>
    </row>
    <row r="4905" spans="1:23" ht="15">
      <c r="A4905" s="28" t="s">
        <v>910</v>
      </c>
      <c r="B4905" s="278" t="s">
        <v>2024</v>
      </c>
      <c r="C4905" s="3"/>
      <c r="D4905" s="3"/>
      <c r="E4905" s="9" t="s">
        <v>280</v>
      </c>
      <c r="F4905" s="9" t="s">
        <v>280</v>
      </c>
      <c r="G4905" s="9" t="s">
        <v>280</v>
      </c>
      <c r="H4905" s="9" t="s">
        <v>280</v>
      </c>
      <c r="I4905" s="9" t="s">
        <v>280</v>
      </c>
      <c r="J4905" s="9">
        <v>409.59999999999854</v>
      </c>
      <c r="K4905" s="9">
        <v>251.19999999999709</v>
      </c>
      <c r="L4905" s="69"/>
      <c r="M4905" s="67">
        <f t="shared" si="103"/>
        <v>660.79999999999563</v>
      </c>
      <c r="S4905" s="28"/>
      <c r="T4905" s="63"/>
      <c r="U4905" s="349"/>
      <c r="V4905" s="63"/>
      <c r="W4905" s="63"/>
    </row>
    <row r="4906" spans="1:23" ht="15">
      <c r="A4906" s="28" t="s">
        <v>911</v>
      </c>
      <c r="B4906" s="63" t="s">
        <v>164</v>
      </c>
      <c r="E4906" s="9" t="s">
        <v>280</v>
      </c>
      <c r="F4906" s="9" t="s">
        <v>280</v>
      </c>
      <c r="G4906" s="214">
        <v>593.5</v>
      </c>
      <c r="H4906" s="9" t="s">
        <v>280</v>
      </c>
      <c r="I4906" s="9" t="s">
        <v>280</v>
      </c>
      <c r="J4906" s="9" t="s">
        <v>280</v>
      </c>
      <c r="K4906" s="9" t="s">
        <v>280</v>
      </c>
      <c r="L4906" s="69"/>
      <c r="M4906" s="67">
        <f t="shared" si="103"/>
        <v>593.5</v>
      </c>
      <c r="O4906" t="s">
        <v>283</v>
      </c>
      <c r="R4906" s="3" t="s">
        <v>1830</v>
      </c>
      <c r="S4906" s="225"/>
      <c r="T4906" s="63"/>
      <c r="U4906" s="349"/>
      <c r="V4906" s="63"/>
      <c r="W4906" s="63"/>
    </row>
    <row r="4907" spans="1:23" ht="15">
      <c r="A4907" s="28" t="s">
        <v>912</v>
      </c>
      <c r="B4907" s="278" t="s">
        <v>2172</v>
      </c>
      <c r="C4907" s="3"/>
      <c r="D4907" s="3"/>
      <c r="E4907" s="9" t="s">
        <v>280</v>
      </c>
      <c r="F4907" s="9" t="s">
        <v>280</v>
      </c>
      <c r="G4907" s="9" t="s">
        <v>280</v>
      </c>
      <c r="H4907" s="9" t="s">
        <v>280</v>
      </c>
      <c r="I4907" s="9" t="s">
        <v>280</v>
      </c>
      <c r="J4907" s="9" t="s">
        <v>280</v>
      </c>
      <c r="K4907" s="9">
        <v>494.70000000000073</v>
      </c>
      <c r="L4907" s="69"/>
      <c r="M4907" s="67">
        <f t="shared" si="103"/>
        <v>494.70000000000073</v>
      </c>
      <c r="S4907" s="278"/>
      <c r="T4907" s="63"/>
      <c r="U4907" s="349"/>
      <c r="V4907" s="63"/>
      <c r="W4907" s="63"/>
    </row>
    <row r="4908" spans="1:23" ht="15">
      <c r="A4908" s="28" t="s">
        <v>913</v>
      </c>
      <c r="B4908" s="278" t="s">
        <v>2044</v>
      </c>
      <c r="C4908" s="3"/>
      <c r="D4908" s="3"/>
      <c r="E4908" s="9" t="s">
        <v>280</v>
      </c>
      <c r="F4908" s="9" t="s">
        <v>280</v>
      </c>
      <c r="G4908" s="9" t="s">
        <v>280</v>
      </c>
      <c r="H4908" s="9" t="s">
        <v>280</v>
      </c>
      <c r="I4908" s="9" t="s">
        <v>280</v>
      </c>
      <c r="J4908" s="9" t="s">
        <v>280</v>
      </c>
      <c r="K4908" s="9">
        <v>467.59999999999854</v>
      </c>
      <c r="L4908" s="69"/>
      <c r="M4908" s="67">
        <f t="shared" si="103"/>
        <v>467.59999999999854</v>
      </c>
      <c r="S4908" s="278"/>
      <c r="T4908" s="63"/>
      <c r="U4908" s="349"/>
      <c r="V4908" s="63"/>
      <c r="W4908" s="63"/>
    </row>
    <row r="4909" spans="1:23" ht="15">
      <c r="A4909" s="28" t="s">
        <v>914</v>
      </c>
      <c r="B4909" s="278" t="s">
        <v>2038</v>
      </c>
      <c r="C4909" s="3"/>
      <c r="D4909" s="3"/>
      <c r="E4909" s="9" t="s">
        <v>280</v>
      </c>
      <c r="F4909" s="9" t="s">
        <v>280</v>
      </c>
      <c r="G4909" s="9" t="s">
        <v>280</v>
      </c>
      <c r="H4909" s="9" t="s">
        <v>280</v>
      </c>
      <c r="I4909" s="9" t="s">
        <v>280</v>
      </c>
      <c r="J4909" s="9" t="s">
        <v>280</v>
      </c>
      <c r="K4909" s="9">
        <v>465.5</v>
      </c>
      <c r="L4909" s="69"/>
      <c r="M4909" s="67">
        <f t="shared" si="103"/>
        <v>465.5</v>
      </c>
      <c r="S4909" s="28"/>
      <c r="T4909" s="63"/>
      <c r="U4909" s="349"/>
      <c r="V4909" s="63"/>
      <c r="W4909" s="63"/>
    </row>
    <row r="4910" spans="1:23" ht="15">
      <c r="A4910" s="28" t="s">
        <v>915</v>
      </c>
      <c r="B4910" s="278" t="s">
        <v>2043</v>
      </c>
      <c r="C4910" s="3"/>
      <c r="D4910" s="3"/>
      <c r="E4910" s="9" t="s">
        <v>280</v>
      </c>
      <c r="F4910" s="9" t="s">
        <v>280</v>
      </c>
      <c r="G4910" s="9" t="s">
        <v>280</v>
      </c>
      <c r="H4910" s="9" t="s">
        <v>280</v>
      </c>
      <c r="I4910" s="9" t="s">
        <v>280</v>
      </c>
      <c r="J4910" s="9" t="s">
        <v>280</v>
      </c>
      <c r="K4910" s="9">
        <v>461.39999999999054</v>
      </c>
      <c r="L4910" s="69"/>
      <c r="M4910" s="67">
        <f t="shared" si="103"/>
        <v>461.39999999999054</v>
      </c>
      <c r="S4910" s="225"/>
      <c r="T4910" s="63"/>
      <c r="U4910" s="349"/>
      <c r="V4910" s="63"/>
      <c r="W4910" s="63"/>
    </row>
    <row r="4911" spans="1:23" ht="15">
      <c r="A4911" s="28" t="s">
        <v>916</v>
      </c>
      <c r="B4911" s="63" t="s">
        <v>770</v>
      </c>
      <c r="E4911" s="9" t="s">
        <v>280</v>
      </c>
      <c r="F4911" s="9" t="s">
        <v>280</v>
      </c>
      <c r="G4911" s="9" t="s">
        <v>280</v>
      </c>
      <c r="H4911" s="9">
        <v>356.10000000000218</v>
      </c>
      <c r="I4911" s="9">
        <v>91.099999999999909</v>
      </c>
      <c r="J4911" s="9" t="s">
        <v>280</v>
      </c>
      <c r="K4911" s="9" t="s">
        <v>280</v>
      </c>
      <c r="L4911" s="69"/>
      <c r="M4911" s="67">
        <f t="shared" si="103"/>
        <v>447.20000000000209</v>
      </c>
      <c r="S4911" s="63"/>
      <c r="T4911" s="63"/>
      <c r="U4911" s="349"/>
      <c r="V4911" s="63"/>
      <c r="W4911" s="63"/>
    </row>
    <row r="4912" spans="1:23" ht="15">
      <c r="A4912" s="28" t="s">
        <v>917</v>
      </c>
      <c r="B4912" s="63" t="s">
        <v>745</v>
      </c>
      <c r="E4912" s="9" t="s">
        <v>280</v>
      </c>
      <c r="F4912" s="9" t="s">
        <v>280</v>
      </c>
      <c r="G4912" s="9" t="s">
        <v>280</v>
      </c>
      <c r="H4912" s="9">
        <v>324.00000000001091</v>
      </c>
      <c r="I4912" s="9">
        <v>101.69999999999891</v>
      </c>
      <c r="J4912" s="9" t="s">
        <v>280</v>
      </c>
      <c r="K4912" s="9" t="s">
        <v>280</v>
      </c>
      <c r="L4912" s="69"/>
      <c r="M4912" s="67">
        <f t="shared" si="103"/>
        <v>425.70000000000982</v>
      </c>
      <c r="S4912" s="63"/>
      <c r="T4912" s="63"/>
      <c r="U4912" s="349"/>
      <c r="V4912" s="63"/>
      <c r="W4912" s="63"/>
    </row>
    <row r="4913" spans="1:23" ht="15">
      <c r="A4913" s="28" t="s">
        <v>918</v>
      </c>
      <c r="B4913" s="229" t="s">
        <v>1650</v>
      </c>
      <c r="C4913" s="3"/>
      <c r="D4913" s="3"/>
      <c r="E4913" s="9" t="s">
        <v>280</v>
      </c>
      <c r="F4913" s="9" t="s">
        <v>280</v>
      </c>
      <c r="G4913" s="9" t="s">
        <v>280</v>
      </c>
      <c r="H4913" s="9" t="s">
        <v>280</v>
      </c>
      <c r="I4913" s="9">
        <v>68.099999999999454</v>
      </c>
      <c r="J4913" s="9">
        <v>341.60000000000218</v>
      </c>
      <c r="K4913" s="9" t="s">
        <v>280</v>
      </c>
      <c r="L4913" s="69"/>
      <c r="M4913" s="67">
        <f t="shared" si="103"/>
        <v>409.70000000000164</v>
      </c>
      <c r="S4913" s="278"/>
      <c r="T4913" s="63"/>
      <c r="U4913" s="349"/>
      <c r="V4913" s="63"/>
      <c r="W4913" s="63"/>
    </row>
    <row r="4914" spans="1:23" ht="15">
      <c r="A4914" s="28" t="s">
        <v>919</v>
      </c>
      <c r="B4914" s="229" t="s">
        <v>1681</v>
      </c>
      <c r="C4914" s="3"/>
      <c r="D4914" s="3"/>
      <c r="E4914" s="9" t="s">
        <v>280</v>
      </c>
      <c r="F4914" s="9" t="s">
        <v>280</v>
      </c>
      <c r="G4914" s="9" t="s">
        <v>280</v>
      </c>
      <c r="H4914" s="9" t="s">
        <v>280</v>
      </c>
      <c r="I4914" s="217">
        <v>393.50000000000091</v>
      </c>
      <c r="J4914" s="9" t="s">
        <v>280</v>
      </c>
      <c r="K4914" s="9" t="s">
        <v>280</v>
      </c>
      <c r="L4914" s="69"/>
      <c r="M4914" s="67">
        <f t="shared" si="103"/>
        <v>393.50000000000091</v>
      </c>
      <c r="O4914" t="s">
        <v>286</v>
      </c>
    </row>
    <row r="4915" spans="1:23" ht="15">
      <c r="A4915" s="28" t="s">
        <v>920</v>
      </c>
      <c r="B4915" s="229" t="s">
        <v>1653</v>
      </c>
      <c r="C4915" s="3"/>
      <c r="D4915" s="3"/>
      <c r="E4915" s="9" t="s">
        <v>280</v>
      </c>
      <c r="F4915" s="9" t="s">
        <v>280</v>
      </c>
      <c r="G4915" s="9" t="s">
        <v>280</v>
      </c>
      <c r="H4915" s="9" t="s">
        <v>280</v>
      </c>
      <c r="I4915" s="217">
        <v>365.59999999999991</v>
      </c>
      <c r="J4915" s="9" t="s">
        <v>280</v>
      </c>
      <c r="K4915" s="9" t="s">
        <v>280</v>
      </c>
      <c r="L4915" s="69"/>
      <c r="M4915" s="67">
        <f t="shared" si="103"/>
        <v>365.59999999999991</v>
      </c>
      <c r="O4915" t="s">
        <v>295</v>
      </c>
    </row>
    <row r="4916" spans="1:23" ht="15">
      <c r="A4916" s="28" t="s">
        <v>921</v>
      </c>
      <c r="B4916" s="278" t="s">
        <v>2041</v>
      </c>
      <c r="C4916" s="3"/>
      <c r="D4916" s="3"/>
      <c r="E4916" s="9" t="s">
        <v>280</v>
      </c>
      <c r="F4916" s="9" t="s">
        <v>280</v>
      </c>
      <c r="G4916" s="9" t="s">
        <v>280</v>
      </c>
      <c r="H4916" s="9" t="s">
        <v>280</v>
      </c>
      <c r="I4916" s="9" t="s">
        <v>280</v>
      </c>
      <c r="J4916" s="9" t="s">
        <v>280</v>
      </c>
      <c r="K4916" s="9">
        <v>364.89999999999782</v>
      </c>
      <c r="L4916" s="69"/>
      <c r="M4916" s="67">
        <f t="shared" si="103"/>
        <v>364.89999999999782</v>
      </c>
    </row>
    <row r="4917" spans="1:23" ht="15">
      <c r="A4917" s="28" t="s">
        <v>922</v>
      </c>
      <c r="B4917" s="229" t="s">
        <v>1663</v>
      </c>
      <c r="C4917" s="3"/>
      <c r="D4917" s="3"/>
      <c r="E4917" s="9" t="s">
        <v>280</v>
      </c>
      <c r="F4917" s="9" t="s">
        <v>280</v>
      </c>
      <c r="G4917" s="9" t="s">
        <v>280</v>
      </c>
      <c r="H4917" s="9" t="s">
        <v>280</v>
      </c>
      <c r="I4917" s="9">
        <v>340.89999999999873</v>
      </c>
      <c r="J4917" s="9" t="s">
        <v>280</v>
      </c>
      <c r="K4917" s="9" t="s">
        <v>280</v>
      </c>
      <c r="L4917" s="69"/>
      <c r="M4917" s="67">
        <f t="shared" si="103"/>
        <v>340.89999999999873</v>
      </c>
    </row>
    <row r="4918" spans="1:23" ht="15">
      <c r="A4918" s="28" t="s">
        <v>923</v>
      </c>
      <c r="B4918" s="63" t="s">
        <v>178</v>
      </c>
      <c r="E4918" s="9">
        <v>274.64999999999998</v>
      </c>
      <c r="F4918" s="9">
        <v>58.6</v>
      </c>
      <c r="G4918" s="9" t="s">
        <v>280</v>
      </c>
      <c r="H4918" s="9" t="s">
        <v>280</v>
      </c>
      <c r="I4918" s="9" t="s">
        <v>280</v>
      </c>
      <c r="J4918" s="9" t="s">
        <v>280</v>
      </c>
      <c r="K4918" s="9" t="s">
        <v>280</v>
      </c>
      <c r="L4918" s="69"/>
      <c r="M4918" s="67">
        <f t="shared" si="103"/>
        <v>333.25</v>
      </c>
    </row>
    <row r="4919" spans="1:23" ht="15">
      <c r="A4919" s="28" t="s">
        <v>924</v>
      </c>
      <c r="B4919" s="278" t="s">
        <v>2065</v>
      </c>
      <c r="C4919" s="3"/>
      <c r="D4919" s="3"/>
      <c r="E4919" s="9" t="s">
        <v>280</v>
      </c>
      <c r="F4919" s="9" t="s">
        <v>280</v>
      </c>
      <c r="G4919" s="9" t="s">
        <v>280</v>
      </c>
      <c r="H4919" s="9" t="s">
        <v>280</v>
      </c>
      <c r="I4919" s="9" t="s">
        <v>280</v>
      </c>
      <c r="J4919" s="9" t="s">
        <v>280</v>
      </c>
      <c r="K4919" s="9">
        <v>318.00000000000364</v>
      </c>
      <c r="L4919" s="69"/>
      <c r="M4919" s="67">
        <f t="shared" si="103"/>
        <v>318.00000000000364</v>
      </c>
    </row>
    <row r="4920" spans="1:23" ht="15">
      <c r="A4920" s="28" t="s">
        <v>925</v>
      </c>
      <c r="B4920" s="278" t="s">
        <v>2045</v>
      </c>
      <c r="C4920" s="3"/>
      <c r="D4920" s="3"/>
      <c r="E4920" s="9" t="s">
        <v>280</v>
      </c>
      <c r="F4920" s="9" t="s">
        <v>280</v>
      </c>
      <c r="G4920" s="9" t="s">
        <v>280</v>
      </c>
      <c r="H4920" s="9" t="s">
        <v>280</v>
      </c>
      <c r="I4920" s="9" t="s">
        <v>280</v>
      </c>
      <c r="J4920" s="9" t="s">
        <v>280</v>
      </c>
      <c r="K4920" s="9">
        <v>301.19999999999345</v>
      </c>
      <c r="L4920" s="69"/>
      <c r="M4920" s="67">
        <f t="shared" si="103"/>
        <v>301.19999999999345</v>
      </c>
    </row>
    <row r="4921" spans="1:23" ht="15">
      <c r="A4921" s="28" t="s">
        <v>926</v>
      </c>
      <c r="B4921" s="278" t="s">
        <v>2068</v>
      </c>
      <c r="C4921" s="3"/>
      <c r="D4921" s="3"/>
      <c r="E4921" s="9" t="s">
        <v>280</v>
      </c>
      <c r="F4921" s="9" t="s">
        <v>280</v>
      </c>
      <c r="G4921" s="9" t="s">
        <v>280</v>
      </c>
      <c r="H4921" s="9" t="s">
        <v>280</v>
      </c>
      <c r="I4921" s="9" t="s">
        <v>280</v>
      </c>
      <c r="J4921" s="9" t="s">
        <v>280</v>
      </c>
      <c r="K4921" s="9">
        <v>288</v>
      </c>
      <c r="L4921" s="69"/>
      <c r="M4921" s="67">
        <f t="shared" si="103"/>
        <v>288</v>
      </c>
    </row>
    <row r="4922" spans="1:23" ht="15">
      <c r="A4922" s="28" t="s">
        <v>927</v>
      </c>
      <c r="B4922" s="278" t="s">
        <v>2018</v>
      </c>
      <c r="C4922" s="3"/>
      <c r="D4922" s="3"/>
      <c r="E4922" s="9" t="s">
        <v>280</v>
      </c>
      <c r="F4922" s="9" t="s">
        <v>280</v>
      </c>
      <c r="G4922" s="9" t="s">
        <v>280</v>
      </c>
      <c r="H4922" s="9" t="s">
        <v>280</v>
      </c>
      <c r="I4922" s="9" t="s">
        <v>280</v>
      </c>
      <c r="J4922" s="9">
        <v>164.99999999999636</v>
      </c>
      <c r="K4922" s="9">
        <v>112.80000000000109</v>
      </c>
      <c r="L4922" s="69"/>
      <c r="M4922" s="67">
        <f t="shared" si="103"/>
        <v>277.79999999999745</v>
      </c>
    </row>
    <row r="4923" spans="1:23" ht="15">
      <c r="A4923" s="28" t="s">
        <v>928</v>
      </c>
      <c r="B4923" s="278" t="s">
        <v>4565</v>
      </c>
      <c r="C4923" s="3"/>
      <c r="D4923" s="3"/>
      <c r="E4923" s="9" t="s">
        <v>280</v>
      </c>
      <c r="F4923" s="9" t="s">
        <v>280</v>
      </c>
      <c r="G4923" s="9" t="s">
        <v>280</v>
      </c>
      <c r="H4923" s="9" t="s">
        <v>280</v>
      </c>
      <c r="I4923" s="9" t="s">
        <v>280</v>
      </c>
      <c r="J4923" s="9" t="s">
        <v>280</v>
      </c>
      <c r="K4923" s="9">
        <v>270.20000000000073</v>
      </c>
      <c r="L4923" s="69"/>
      <c r="M4923" s="67">
        <f t="shared" si="103"/>
        <v>270.20000000000073</v>
      </c>
    </row>
    <row r="4924" spans="1:23" ht="15">
      <c r="A4924" s="28" t="s">
        <v>929</v>
      </c>
      <c r="B4924" s="278" t="s">
        <v>2019</v>
      </c>
      <c r="C4924" s="3"/>
      <c r="D4924" s="3"/>
      <c r="E4924" s="9" t="s">
        <v>280</v>
      </c>
      <c r="F4924" s="9" t="s">
        <v>280</v>
      </c>
      <c r="G4924" s="9" t="s">
        <v>280</v>
      </c>
      <c r="H4924" s="9" t="s">
        <v>280</v>
      </c>
      <c r="I4924" s="9" t="s">
        <v>280</v>
      </c>
      <c r="J4924" s="9">
        <v>259.59999999999854</v>
      </c>
      <c r="K4924" s="9" t="s">
        <v>280</v>
      </c>
      <c r="L4924" s="69"/>
      <c r="M4924" s="67">
        <f t="shared" si="103"/>
        <v>259.59999999999854</v>
      </c>
    </row>
    <row r="4925" spans="1:23" ht="15">
      <c r="A4925" s="28" t="s">
        <v>930</v>
      </c>
      <c r="B4925" s="63" t="s">
        <v>775</v>
      </c>
      <c r="E4925" s="9" t="s">
        <v>280</v>
      </c>
      <c r="F4925" s="9" t="s">
        <v>280</v>
      </c>
      <c r="G4925" s="9" t="s">
        <v>280</v>
      </c>
      <c r="H4925" s="9">
        <v>254.20000000000073</v>
      </c>
      <c r="I4925" s="9" t="s">
        <v>280</v>
      </c>
      <c r="J4925" s="9" t="s">
        <v>280</v>
      </c>
      <c r="K4925" s="9" t="s">
        <v>280</v>
      </c>
      <c r="L4925" s="69"/>
      <c r="M4925" s="67">
        <f t="shared" si="103"/>
        <v>254.20000000000073</v>
      </c>
    </row>
    <row r="4926" spans="1:23" ht="15">
      <c r="A4926" s="28" t="s">
        <v>931</v>
      </c>
      <c r="B4926" s="278" t="s">
        <v>2042</v>
      </c>
      <c r="C4926" s="3"/>
      <c r="D4926" s="3"/>
      <c r="E4926" s="9" t="s">
        <v>280</v>
      </c>
      <c r="F4926" s="9" t="s">
        <v>280</v>
      </c>
      <c r="G4926" s="9" t="s">
        <v>280</v>
      </c>
      <c r="H4926" s="9" t="s">
        <v>280</v>
      </c>
      <c r="I4926" s="9" t="s">
        <v>280</v>
      </c>
      <c r="J4926" s="9" t="s">
        <v>280</v>
      </c>
      <c r="K4926" s="9">
        <v>250.19999999999345</v>
      </c>
      <c r="L4926" s="69"/>
      <c r="M4926" s="67">
        <f t="shared" si="103"/>
        <v>250.19999999999345</v>
      </c>
    </row>
    <row r="4927" spans="1:23" ht="15">
      <c r="A4927" s="28" t="s">
        <v>932</v>
      </c>
      <c r="B4927" s="229" t="s">
        <v>1656</v>
      </c>
      <c r="C4927" s="3"/>
      <c r="D4927" s="3"/>
      <c r="E4927" s="9" t="s">
        <v>280</v>
      </c>
      <c r="F4927" s="9" t="s">
        <v>280</v>
      </c>
      <c r="G4927" s="9" t="s">
        <v>280</v>
      </c>
      <c r="H4927" s="9" t="s">
        <v>280</v>
      </c>
      <c r="I4927" s="9">
        <v>244.69999999999891</v>
      </c>
      <c r="J4927" s="9" t="s">
        <v>280</v>
      </c>
      <c r="K4927" s="9" t="s">
        <v>280</v>
      </c>
      <c r="L4927" s="69"/>
      <c r="M4927" s="67">
        <f t="shared" si="103"/>
        <v>244.69999999999891</v>
      </c>
    </row>
    <row r="4928" spans="1:23" ht="15">
      <c r="A4928" s="28" t="s">
        <v>933</v>
      </c>
      <c r="B4928" s="278" t="s">
        <v>2039</v>
      </c>
      <c r="C4928" s="3"/>
      <c r="D4928" s="3"/>
      <c r="E4928" s="9" t="s">
        <v>280</v>
      </c>
      <c r="F4928" s="9" t="s">
        <v>280</v>
      </c>
      <c r="G4928" s="9" t="s">
        <v>280</v>
      </c>
      <c r="H4928" s="9" t="s">
        <v>280</v>
      </c>
      <c r="I4928" s="9" t="s">
        <v>280</v>
      </c>
      <c r="J4928" s="9" t="s">
        <v>280</v>
      </c>
      <c r="K4928" s="9">
        <v>223.49999999999454</v>
      </c>
      <c r="L4928" s="69"/>
      <c r="M4928" s="67">
        <f t="shared" si="103"/>
        <v>223.49999999999454</v>
      </c>
    </row>
    <row r="4929" spans="1:13" ht="15">
      <c r="A4929" s="28" t="s">
        <v>934</v>
      </c>
      <c r="B4929" s="63" t="s">
        <v>785</v>
      </c>
      <c r="E4929" s="9" t="s">
        <v>280</v>
      </c>
      <c r="F4929" s="9" t="s">
        <v>280</v>
      </c>
      <c r="G4929" s="9" t="s">
        <v>280</v>
      </c>
      <c r="H4929" s="9">
        <v>212.20000000000073</v>
      </c>
      <c r="I4929" s="9" t="s">
        <v>280</v>
      </c>
      <c r="J4929" s="9" t="s">
        <v>280</v>
      </c>
      <c r="K4929" s="9" t="s">
        <v>280</v>
      </c>
      <c r="L4929" s="69"/>
      <c r="M4929" s="67">
        <f t="shared" si="103"/>
        <v>212.20000000000073</v>
      </c>
    </row>
    <row r="4930" spans="1:13" ht="15">
      <c r="A4930" s="28" t="s">
        <v>935</v>
      </c>
      <c r="B4930" s="63" t="s">
        <v>179</v>
      </c>
      <c r="E4930" s="9">
        <v>208.5</v>
      </c>
      <c r="F4930" s="9" t="s">
        <v>280</v>
      </c>
      <c r="G4930" s="9" t="s">
        <v>280</v>
      </c>
      <c r="H4930" s="9" t="s">
        <v>280</v>
      </c>
      <c r="I4930" s="9" t="s">
        <v>280</v>
      </c>
      <c r="J4930" s="9" t="s">
        <v>280</v>
      </c>
      <c r="K4930" s="9" t="s">
        <v>280</v>
      </c>
      <c r="L4930" s="69"/>
      <c r="M4930" s="67">
        <f t="shared" si="103"/>
        <v>208.5</v>
      </c>
    </row>
    <row r="4931" spans="1:13" ht="15">
      <c r="A4931" s="28" t="s">
        <v>936</v>
      </c>
      <c r="B4931" s="278" t="s">
        <v>2040</v>
      </c>
      <c r="C4931" s="3"/>
      <c r="D4931" s="3"/>
      <c r="E4931" s="9" t="s">
        <v>280</v>
      </c>
      <c r="F4931" s="9" t="s">
        <v>280</v>
      </c>
      <c r="G4931" s="9" t="s">
        <v>280</v>
      </c>
      <c r="H4931" s="9" t="s">
        <v>280</v>
      </c>
      <c r="I4931" s="9" t="s">
        <v>280</v>
      </c>
      <c r="J4931" s="9" t="s">
        <v>280</v>
      </c>
      <c r="K4931" s="9">
        <v>156.09999999999854</v>
      </c>
      <c r="L4931" s="69"/>
      <c r="M4931" s="67">
        <f t="shared" si="103"/>
        <v>156.09999999999854</v>
      </c>
    </row>
    <row r="4932" spans="1:13" ht="15">
      <c r="A4932" s="28" t="s">
        <v>937</v>
      </c>
      <c r="B4932" s="225" t="s">
        <v>1646</v>
      </c>
      <c r="C4932" s="3"/>
      <c r="D4932" s="3"/>
      <c r="E4932" s="9" t="s">
        <v>280</v>
      </c>
      <c r="F4932" s="9" t="s">
        <v>280</v>
      </c>
      <c r="G4932" s="9" t="s">
        <v>280</v>
      </c>
      <c r="H4932" s="9" t="s">
        <v>280</v>
      </c>
      <c r="I4932" s="9">
        <v>106.10000000000127</v>
      </c>
      <c r="J4932" s="9" t="s">
        <v>280</v>
      </c>
      <c r="K4932" s="9" t="s">
        <v>280</v>
      </c>
      <c r="L4932" s="69"/>
      <c r="M4932" s="67">
        <f t="shared" si="103"/>
        <v>106.10000000000127</v>
      </c>
    </row>
    <row r="4933" spans="1:13" ht="15">
      <c r="A4933" s="28" t="s">
        <v>938</v>
      </c>
      <c r="B4933" s="229" t="s">
        <v>1655</v>
      </c>
      <c r="C4933" s="3"/>
      <c r="D4933" s="3"/>
      <c r="E4933" s="9" t="s">
        <v>280</v>
      </c>
      <c r="F4933" s="9" t="s">
        <v>280</v>
      </c>
      <c r="G4933" s="9" t="s">
        <v>280</v>
      </c>
      <c r="H4933" s="9" t="s">
        <v>280</v>
      </c>
      <c r="I4933" s="9">
        <v>102.20000000000027</v>
      </c>
      <c r="J4933" s="9" t="s">
        <v>280</v>
      </c>
      <c r="K4933" s="9" t="s">
        <v>280</v>
      </c>
      <c r="L4933" s="69"/>
      <c r="M4933" s="67">
        <f t="shared" si="103"/>
        <v>102.20000000000027</v>
      </c>
    </row>
    <row r="4934" spans="1:13" ht="15">
      <c r="A4934" s="28" t="s">
        <v>2517</v>
      </c>
      <c r="B4934" s="278" t="s">
        <v>2067</v>
      </c>
      <c r="C4934" s="3"/>
      <c r="D4934" s="3"/>
      <c r="E4934" s="9" t="s">
        <v>280</v>
      </c>
      <c r="F4934" s="9" t="s">
        <v>280</v>
      </c>
      <c r="G4934" s="9" t="s">
        <v>280</v>
      </c>
      <c r="H4934" s="9" t="s">
        <v>280</v>
      </c>
      <c r="I4934" s="9" t="s">
        <v>280</v>
      </c>
      <c r="J4934" s="9" t="s">
        <v>280</v>
      </c>
      <c r="K4934" s="9">
        <v>79.400000000001455</v>
      </c>
      <c r="L4934" s="69"/>
      <c r="M4934" s="67">
        <f t="shared" si="103"/>
        <v>79.400000000001455</v>
      </c>
    </row>
    <row r="4935" spans="1:13" ht="15">
      <c r="A4935" s="28" t="s">
        <v>3346</v>
      </c>
      <c r="B4935" s="63" t="s">
        <v>3408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3347</v>
      </c>
      <c r="B4936" s="63" t="s">
        <v>3402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3348</v>
      </c>
      <c r="B4937" s="63" t="s">
        <v>3401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3349</v>
      </c>
      <c r="B4938" s="63" t="s">
        <v>3417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3350</v>
      </c>
      <c r="B4939" s="63" t="s">
        <v>3416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3351</v>
      </c>
      <c r="B4940" s="63" t="s">
        <v>3404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3352</v>
      </c>
      <c r="B4941" s="63" t="s">
        <v>3398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3353</v>
      </c>
      <c r="B4942" s="63" t="s">
        <v>3429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3354</v>
      </c>
      <c r="B4943" s="278" t="s">
        <v>3397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3355</v>
      </c>
      <c r="B4944" s="63" t="s">
        <v>3413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3356</v>
      </c>
      <c r="B4945" s="63" t="s">
        <v>3410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3357</v>
      </c>
      <c r="B4946" s="63" t="s">
        <v>3425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3358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3359</v>
      </c>
      <c r="B4948" s="63" t="s">
        <v>3426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3360</v>
      </c>
      <c r="B4949" s="63" t="s">
        <v>3405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3361</v>
      </c>
      <c r="B4950" s="63" t="s">
        <v>3399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3362</v>
      </c>
      <c r="B4951" s="63" t="s">
        <v>3406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3363</v>
      </c>
      <c r="B4952" s="63" t="s">
        <v>3403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3364</v>
      </c>
      <c r="B4953" s="63" t="s">
        <v>3414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3365</v>
      </c>
      <c r="B4954" s="63" t="s">
        <v>3409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3366</v>
      </c>
      <c r="B4955" s="278" t="s">
        <v>3396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3367</v>
      </c>
      <c r="B4956" s="63" t="s">
        <v>3411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3368</v>
      </c>
      <c r="B4957" s="63" t="s">
        <v>3430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3369</v>
      </c>
      <c r="B4958" s="63" t="s">
        <v>3400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4163</v>
      </c>
      <c r="B4959" s="63" t="s">
        <v>3407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4164</v>
      </c>
      <c r="B4960" s="63" t="s">
        <v>3428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4165</v>
      </c>
      <c r="B4961" s="63" t="s">
        <v>3412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215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04">SUM(E4968:I4968)</f>
        <v>1596.5999999999935</v>
      </c>
      <c r="O4968" t="s">
        <v>1319</v>
      </c>
      <c r="R4968" t="s">
        <v>1831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04"/>
        <v>1356.6999999999985</v>
      </c>
      <c r="O4969" t="s">
        <v>309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04"/>
        <v>1304.2999999999943</v>
      </c>
      <c r="O4970" t="s">
        <v>371</v>
      </c>
      <c r="R4970" t="s">
        <v>1831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04"/>
        <v>1291.4000000000008</v>
      </c>
      <c r="O4971" t="s">
        <v>374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04"/>
        <v>1220.1000000000095</v>
      </c>
      <c r="O4972" t="s">
        <v>298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04"/>
        <v>1207.3999999999949</v>
      </c>
      <c r="O4973" t="s">
        <v>289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04"/>
        <v>1178.4000000000028</v>
      </c>
      <c r="O4974" t="s">
        <v>290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04"/>
        <v>1171.9000000000028</v>
      </c>
      <c r="O4975" t="s">
        <v>283</v>
      </c>
      <c r="R4975" t="s">
        <v>1831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04"/>
        <v>1124.9000000000008</v>
      </c>
      <c r="O4976" t="s">
        <v>302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04"/>
        <v>1096.7999999999986</v>
      </c>
      <c r="O4977" t="s">
        <v>285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04"/>
        <v>1082.5999999999913</v>
      </c>
      <c r="O4978" t="s">
        <v>299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04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04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04"/>
        <v>1010.5000000000015</v>
      </c>
      <c r="O4981" t="s">
        <v>319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04"/>
        <v>909.50000000000944</v>
      </c>
      <c r="O4982" t="s">
        <v>286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04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04"/>
        <v>783.30000000000723</v>
      </c>
      <c r="O4984" t="s">
        <v>290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04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280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04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280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04"/>
        <v>652.69999999999925</v>
      </c>
      <c r="O4987" t="s">
        <v>285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801</v>
      </c>
      <c r="E4988" s="9" t="s">
        <v>183</v>
      </c>
      <c r="F4988" s="9" t="s">
        <v>280</v>
      </c>
      <c r="G4988" s="9" t="s">
        <v>280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04"/>
        <v>645.700000000008</v>
      </c>
      <c r="O4988" t="s">
        <v>302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747</v>
      </c>
      <c r="E4989" s="9" t="s">
        <v>183</v>
      </c>
      <c r="F4989" s="9" t="s">
        <v>280</v>
      </c>
      <c r="G4989" s="9" t="s">
        <v>280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04"/>
        <v>635.19999999998981</v>
      </c>
      <c r="O4989" t="s">
        <v>284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04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280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04"/>
        <v>596.8000000000095</v>
      </c>
      <c r="O4991" t="s">
        <v>286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763</v>
      </c>
      <c r="E4992" s="9" t="s">
        <v>183</v>
      </c>
      <c r="F4992" s="9" t="s">
        <v>280</v>
      </c>
      <c r="G4992" s="9" t="s">
        <v>280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04"/>
        <v>576.90000000000146</v>
      </c>
      <c r="O4992" t="s">
        <v>299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749</v>
      </c>
      <c r="E4993" s="9" t="s">
        <v>183</v>
      </c>
      <c r="F4993" s="9" t="s">
        <v>280</v>
      </c>
      <c r="G4993" s="9" t="s">
        <v>280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04"/>
        <v>558.80000000001019</v>
      </c>
      <c r="O4993" t="s">
        <v>294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764</v>
      </c>
      <c r="E4994" s="9" t="s">
        <v>183</v>
      </c>
      <c r="F4994" s="9" t="s">
        <v>280</v>
      </c>
      <c r="G4994" s="9" t="s">
        <v>280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04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784</v>
      </c>
      <c r="E4995" s="9" t="s">
        <v>183</v>
      </c>
      <c r="F4995" s="9" t="s">
        <v>280</v>
      </c>
      <c r="G4995" s="9" t="s">
        <v>280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04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04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734</v>
      </c>
      <c r="E4997" s="9" t="s">
        <v>183</v>
      </c>
      <c r="F4997" s="9" t="s">
        <v>280</v>
      </c>
      <c r="G4997" s="9" t="s">
        <v>280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04"/>
        <v>494.40000000000146</v>
      </c>
      <c r="S4997" s="219"/>
      <c r="T4997" s="63"/>
      <c r="U4997" s="63"/>
      <c r="V4997" s="300"/>
    </row>
    <row r="4998" spans="1:22" ht="15">
      <c r="A4998" s="28" t="s">
        <v>276</v>
      </c>
      <c r="B4998" s="63" t="s">
        <v>156</v>
      </c>
      <c r="E4998" s="9" t="s">
        <v>183</v>
      </c>
      <c r="F4998" s="9" t="s">
        <v>280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04"/>
        <v>491.5</v>
      </c>
      <c r="S4998" s="219"/>
      <c r="T4998" s="63"/>
      <c r="U4998" s="63"/>
      <c r="V4998" s="300"/>
    </row>
    <row r="4999" spans="1:22" ht="15">
      <c r="A4999" s="28" t="s">
        <v>277</v>
      </c>
      <c r="B4999" s="63" t="s">
        <v>750</v>
      </c>
      <c r="E4999" s="9" t="s">
        <v>183</v>
      </c>
      <c r="F4999" s="9" t="s">
        <v>280</v>
      </c>
      <c r="G4999" s="9" t="s">
        <v>280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04"/>
        <v>482.89999999999418</v>
      </c>
      <c r="S4999" s="219"/>
      <c r="T4999" s="63"/>
      <c r="U4999" s="63"/>
      <c r="V4999" s="300"/>
    </row>
    <row r="5000" spans="1:22" ht="15">
      <c r="A5000" s="28" t="s">
        <v>278</v>
      </c>
      <c r="B5000" s="63" t="s">
        <v>783</v>
      </c>
      <c r="E5000" s="9" t="s">
        <v>183</v>
      </c>
      <c r="F5000" s="9" t="s">
        <v>280</v>
      </c>
      <c r="G5000" s="9" t="s">
        <v>280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04"/>
        <v>475.30000000001019</v>
      </c>
      <c r="S5000" s="219"/>
      <c r="T5000" s="63"/>
      <c r="U5000" s="63"/>
      <c r="V5000" s="300"/>
    </row>
    <row r="5001" spans="1:22" ht="15">
      <c r="A5001" s="28" t="s">
        <v>279</v>
      </c>
      <c r="B5001" s="63" t="s">
        <v>745</v>
      </c>
      <c r="E5001" s="9" t="s">
        <v>183</v>
      </c>
      <c r="F5001" s="9" t="s">
        <v>280</v>
      </c>
      <c r="G5001" s="9" t="s">
        <v>280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04"/>
        <v>460.50000000001091</v>
      </c>
      <c r="S5001" s="219"/>
      <c r="T5001" s="63"/>
      <c r="U5001" s="63"/>
      <c r="V5001" s="300"/>
    </row>
    <row r="5002" spans="1:22" ht="15">
      <c r="A5002" s="28" t="s">
        <v>736</v>
      </c>
      <c r="B5002" s="63" t="s">
        <v>162</v>
      </c>
      <c r="E5002" s="9" t="s">
        <v>183</v>
      </c>
      <c r="F5002" s="9" t="s">
        <v>280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04"/>
        <v>460.20000000000147</v>
      </c>
      <c r="S5002" s="219"/>
      <c r="T5002" s="63"/>
      <c r="U5002" s="63"/>
      <c r="V5002" s="300"/>
    </row>
    <row r="5003" spans="1:22" ht="15">
      <c r="A5003" s="28" t="s">
        <v>737</v>
      </c>
      <c r="B5003" s="63" t="s">
        <v>791</v>
      </c>
      <c r="E5003" s="9" t="s">
        <v>183</v>
      </c>
      <c r="F5003" s="9" t="s">
        <v>280</v>
      </c>
      <c r="G5003" s="9" t="s">
        <v>280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04"/>
        <v>443.69999999999345</v>
      </c>
      <c r="S5003" s="219"/>
      <c r="T5003" s="63"/>
      <c r="U5003" s="63"/>
      <c r="V5003" s="300"/>
    </row>
    <row r="5004" spans="1:22" ht="15">
      <c r="A5004" s="28" t="s">
        <v>738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04"/>
        <v>443.50000000000659</v>
      </c>
      <c r="O5004" t="s">
        <v>299</v>
      </c>
      <c r="S5004" s="219"/>
      <c r="T5004" s="63"/>
      <c r="U5004" s="63"/>
      <c r="V5004" s="300"/>
    </row>
    <row r="5005" spans="1:22" ht="15">
      <c r="A5005" s="28" t="s">
        <v>740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04"/>
        <v>440.20000000000732</v>
      </c>
      <c r="S5005" s="219"/>
      <c r="T5005" s="63"/>
      <c r="U5005" s="63"/>
      <c r="V5005" s="300"/>
    </row>
    <row r="5006" spans="1:22" ht="15">
      <c r="A5006" s="28" t="s">
        <v>746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280</v>
      </c>
      <c r="I5006" s="9">
        <v>0</v>
      </c>
      <c r="J5006" s="9">
        <v>0</v>
      </c>
      <c r="K5006" s="9">
        <v>0</v>
      </c>
      <c r="L5006" s="69"/>
      <c r="M5006" s="67">
        <f t="shared" si="104"/>
        <v>432.8</v>
      </c>
      <c r="S5006" s="219"/>
      <c r="T5006" s="63"/>
      <c r="U5006" s="63"/>
      <c r="V5006" s="300"/>
    </row>
    <row r="5007" spans="1:22" ht="15">
      <c r="A5007" s="28" t="s">
        <v>748</v>
      </c>
      <c r="B5007" s="63" t="s">
        <v>780</v>
      </c>
      <c r="E5007" s="9" t="s">
        <v>183</v>
      </c>
      <c r="F5007" s="9" t="s">
        <v>280</v>
      </c>
      <c r="G5007" s="9" t="s">
        <v>280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04"/>
        <v>427.30000000000291</v>
      </c>
      <c r="S5007" s="219"/>
      <c r="T5007" s="63"/>
      <c r="U5007" s="63"/>
      <c r="V5007" s="300"/>
    </row>
    <row r="5008" spans="1:22" ht="15">
      <c r="A5008" s="28" t="s">
        <v>751</v>
      </c>
      <c r="B5008" s="63" t="s">
        <v>729</v>
      </c>
      <c r="E5008" s="9" t="s">
        <v>183</v>
      </c>
      <c r="F5008" s="9" t="s">
        <v>280</v>
      </c>
      <c r="G5008" s="9" t="s">
        <v>280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04"/>
        <v>339.60000000000946</v>
      </c>
      <c r="S5008" s="219"/>
      <c r="T5008" s="63"/>
      <c r="U5008" s="63"/>
      <c r="V5008" s="300"/>
    </row>
    <row r="5009" spans="1:22" ht="15">
      <c r="A5009" s="28" t="s">
        <v>752</v>
      </c>
      <c r="B5009" s="63" t="s">
        <v>739</v>
      </c>
      <c r="E5009" s="9" t="s">
        <v>183</v>
      </c>
      <c r="F5009" s="9" t="s">
        <v>280</v>
      </c>
      <c r="G5009" s="9" t="s">
        <v>280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04"/>
        <v>322.200000000008</v>
      </c>
      <c r="S5009" s="219"/>
      <c r="T5009" s="63"/>
      <c r="U5009" s="63"/>
      <c r="V5009" s="300"/>
    </row>
    <row r="5010" spans="1:22" ht="15">
      <c r="A5010" s="28" t="s">
        <v>755</v>
      </c>
      <c r="B5010" s="63" t="s">
        <v>765</v>
      </c>
      <c r="E5010" s="9" t="s">
        <v>183</v>
      </c>
      <c r="F5010" s="9" t="s">
        <v>280</v>
      </c>
      <c r="G5010" s="9" t="s">
        <v>280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04"/>
        <v>308.90000000000509</v>
      </c>
      <c r="S5010" s="219"/>
      <c r="T5010" s="63"/>
      <c r="U5010" s="63"/>
      <c r="V5010" s="300"/>
    </row>
    <row r="5011" spans="1:22" ht="15">
      <c r="A5011" s="28" t="s">
        <v>757</v>
      </c>
      <c r="B5011" s="63" t="s">
        <v>770</v>
      </c>
      <c r="E5011" s="9" t="s">
        <v>183</v>
      </c>
      <c r="F5011" s="9" t="s">
        <v>280</v>
      </c>
      <c r="G5011" s="9" t="s">
        <v>280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04"/>
        <v>298.70000000000073</v>
      </c>
      <c r="S5011" s="219"/>
      <c r="T5011" s="63"/>
      <c r="U5011" s="63"/>
      <c r="V5011" s="300"/>
    </row>
    <row r="5012" spans="1:22" ht="15">
      <c r="A5012" s="28" t="s">
        <v>762</v>
      </c>
      <c r="B5012" s="63" t="s">
        <v>758</v>
      </c>
      <c r="E5012" s="9" t="s">
        <v>183</v>
      </c>
      <c r="F5012" s="9" t="s">
        <v>280</v>
      </c>
      <c r="G5012" s="9" t="s">
        <v>280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04"/>
        <v>269.10000000000946</v>
      </c>
      <c r="S5012" s="219"/>
      <c r="T5012" s="63"/>
      <c r="U5012" s="63"/>
      <c r="V5012" s="300"/>
    </row>
    <row r="5013" spans="1:22" ht="15">
      <c r="A5013" s="28" t="s">
        <v>766</v>
      </c>
      <c r="B5013" s="63" t="s">
        <v>178</v>
      </c>
      <c r="E5013" s="9" t="s">
        <v>183</v>
      </c>
      <c r="F5013" s="9">
        <v>259.2</v>
      </c>
      <c r="G5013" s="9" t="s">
        <v>280</v>
      </c>
      <c r="H5013" s="9" t="s">
        <v>280</v>
      </c>
      <c r="I5013" s="9">
        <v>0</v>
      </c>
      <c r="J5013" s="9">
        <v>0</v>
      </c>
      <c r="K5013" s="9">
        <v>0</v>
      </c>
      <c r="L5013" s="69"/>
      <c r="M5013" s="67">
        <f t="shared" si="104"/>
        <v>259.2</v>
      </c>
      <c r="S5013" s="219"/>
      <c r="T5013" s="63"/>
      <c r="U5013" s="63"/>
      <c r="V5013" s="300"/>
    </row>
    <row r="5014" spans="1:22" ht="15">
      <c r="A5014" s="28" t="s">
        <v>767</v>
      </c>
      <c r="B5014" s="63" t="s">
        <v>164</v>
      </c>
      <c r="E5014" s="9" t="s">
        <v>183</v>
      </c>
      <c r="F5014" s="9" t="s">
        <v>280</v>
      </c>
      <c r="G5014" s="9">
        <v>256.2</v>
      </c>
      <c r="H5014" s="9" t="s">
        <v>280</v>
      </c>
      <c r="I5014" s="9">
        <v>0</v>
      </c>
      <c r="J5014" s="9">
        <v>0</v>
      </c>
      <c r="K5014" s="9">
        <v>0</v>
      </c>
      <c r="L5014" s="69"/>
      <c r="M5014" s="67">
        <f t="shared" si="104"/>
        <v>256.2</v>
      </c>
      <c r="S5014" s="219"/>
      <c r="T5014" s="63"/>
      <c r="U5014" s="63"/>
      <c r="V5014" s="300"/>
    </row>
    <row r="5015" spans="1:22" ht="15">
      <c r="A5015" s="28" t="s">
        <v>768</v>
      </c>
      <c r="B5015" s="63" t="s">
        <v>735</v>
      </c>
      <c r="E5015" s="9" t="s">
        <v>183</v>
      </c>
      <c r="F5015" s="9" t="s">
        <v>280</v>
      </c>
      <c r="G5015" s="9" t="s">
        <v>280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04"/>
        <v>245.90000000000146</v>
      </c>
      <c r="S5015" s="219"/>
      <c r="T5015" s="63"/>
      <c r="U5015" s="63"/>
      <c r="V5015" s="300"/>
    </row>
    <row r="5016" spans="1:22" ht="15">
      <c r="A5016" s="28" t="s">
        <v>774</v>
      </c>
      <c r="B5016" s="63" t="s">
        <v>789</v>
      </c>
      <c r="E5016" s="9" t="s">
        <v>183</v>
      </c>
      <c r="F5016" s="9" t="s">
        <v>280</v>
      </c>
      <c r="G5016" s="9" t="s">
        <v>280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04"/>
        <v>216.90000000000509</v>
      </c>
      <c r="S5016" s="219"/>
      <c r="T5016" s="63"/>
      <c r="U5016" s="63"/>
      <c r="V5016" s="300"/>
    </row>
    <row r="5017" spans="1:22" ht="15">
      <c r="A5017" s="28" t="s">
        <v>782</v>
      </c>
      <c r="B5017" s="63" t="s">
        <v>797</v>
      </c>
      <c r="E5017" s="9" t="s">
        <v>183</v>
      </c>
      <c r="F5017" s="9" t="s">
        <v>280</v>
      </c>
      <c r="G5017" s="9" t="s">
        <v>280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04"/>
        <v>192.90000000000146</v>
      </c>
      <c r="S5017" s="219"/>
      <c r="T5017" s="63"/>
      <c r="U5017" s="63"/>
      <c r="V5017" s="300"/>
    </row>
    <row r="5018" spans="1:22" ht="15">
      <c r="A5018" s="28" t="s">
        <v>786</v>
      </c>
      <c r="B5018" s="63" t="s">
        <v>754</v>
      </c>
      <c r="E5018" s="9" t="s">
        <v>183</v>
      </c>
      <c r="F5018" s="9" t="s">
        <v>280</v>
      </c>
      <c r="G5018" s="9" t="s">
        <v>280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04"/>
        <v>192.200000000008</v>
      </c>
      <c r="S5018" s="219"/>
      <c r="T5018" s="63"/>
      <c r="U5018" s="63"/>
      <c r="V5018" s="300"/>
    </row>
    <row r="5019" spans="1:22" ht="15">
      <c r="A5019" s="28" t="s">
        <v>787</v>
      </c>
      <c r="B5019" s="63" t="s">
        <v>772</v>
      </c>
      <c r="E5019" s="9" t="s">
        <v>183</v>
      </c>
      <c r="F5019" s="9" t="s">
        <v>280</v>
      </c>
      <c r="G5019" s="9" t="s">
        <v>280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04"/>
        <v>179.40000000000146</v>
      </c>
      <c r="S5019" s="219"/>
      <c r="T5019" s="63"/>
      <c r="U5019" s="63"/>
      <c r="V5019" s="300"/>
    </row>
    <row r="5020" spans="1:22" ht="15">
      <c r="A5020" s="28" t="s">
        <v>788</v>
      </c>
      <c r="B5020" s="63" t="s">
        <v>158</v>
      </c>
      <c r="E5020" s="9" t="s">
        <v>183</v>
      </c>
      <c r="F5020" s="9" t="s">
        <v>280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04"/>
        <v>139.99999999999199</v>
      </c>
      <c r="S5020" s="219"/>
      <c r="T5020" s="63"/>
      <c r="U5020" s="63"/>
      <c r="V5020" s="300"/>
    </row>
    <row r="5021" spans="1:22" ht="15">
      <c r="A5021" s="28" t="s">
        <v>794</v>
      </c>
      <c r="B5021" s="63" t="s">
        <v>779</v>
      </c>
      <c r="E5021" s="9" t="s">
        <v>183</v>
      </c>
      <c r="F5021" s="9" t="s">
        <v>280</v>
      </c>
      <c r="G5021" s="9" t="s">
        <v>280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04"/>
        <v>109.80000000000291</v>
      </c>
      <c r="S5021" s="219"/>
      <c r="T5021" s="63"/>
      <c r="U5021" s="63"/>
      <c r="V5021" s="300"/>
    </row>
    <row r="5022" spans="1:22" ht="15">
      <c r="A5022" s="28" t="s">
        <v>795</v>
      </c>
      <c r="B5022" s="63" t="s">
        <v>775</v>
      </c>
      <c r="E5022" s="9" t="s">
        <v>183</v>
      </c>
      <c r="F5022" s="9" t="s">
        <v>280</v>
      </c>
      <c r="G5022" s="9" t="s">
        <v>280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04"/>
        <v>97.799999999995634</v>
      </c>
    </row>
    <row r="5023" spans="1:22" ht="15">
      <c r="A5023" s="28" t="s">
        <v>796</v>
      </c>
      <c r="B5023" s="63" t="s">
        <v>756</v>
      </c>
      <c r="E5023" s="9" t="s">
        <v>183</v>
      </c>
      <c r="F5023" s="9" t="s">
        <v>280</v>
      </c>
      <c r="G5023" s="9" t="s">
        <v>280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04"/>
        <v>50.700000000004366</v>
      </c>
    </row>
    <row r="5024" spans="1:22" ht="15">
      <c r="A5024" s="28" t="s">
        <v>798</v>
      </c>
      <c r="B5024" s="63" t="s">
        <v>785</v>
      </c>
      <c r="E5024" s="9" t="s">
        <v>183</v>
      </c>
      <c r="F5024" s="9" t="s">
        <v>280</v>
      </c>
      <c r="G5024" s="9" t="s">
        <v>280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04"/>
        <v>39.200000000000728</v>
      </c>
    </row>
    <row r="5025" spans="1:13" ht="15">
      <c r="A5025" s="28" t="s">
        <v>799</v>
      </c>
      <c r="B5025" s="63" t="s">
        <v>179</v>
      </c>
      <c r="E5025" s="9" t="s">
        <v>183</v>
      </c>
      <c r="F5025" s="9" t="s">
        <v>280</v>
      </c>
      <c r="G5025" s="9" t="s">
        <v>280</v>
      </c>
      <c r="H5025" s="9" t="s">
        <v>280</v>
      </c>
      <c r="I5025" s="9">
        <v>0</v>
      </c>
      <c r="J5025" s="9">
        <v>0</v>
      </c>
      <c r="K5025" s="9">
        <v>0</v>
      </c>
      <c r="L5025" s="69"/>
      <c r="M5025" s="67">
        <f t="shared" si="104"/>
        <v>0</v>
      </c>
    </row>
    <row r="5026" spans="1:13" ht="15">
      <c r="A5026" s="28" t="s">
        <v>800</v>
      </c>
      <c r="B5026" s="229" t="s">
        <v>1662</v>
      </c>
      <c r="C5026" s="3"/>
      <c r="D5026" s="3"/>
      <c r="E5026" s="9" t="s">
        <v>183</v>
      </c>
      <c r="F5026" s="9" t="s">
        <v>280</v>
      </c>
      <c r="G5026" s="9" t="s">
        <v>280</v>
      </c>
      <c r="H5026" s="9" t="s">
        <v>280</v>
      </c>
      <c r="I5026" s="9">
        <v>0</v>
      </c>
      <c r="J5026" s="9">
        <v>0</v>
      </c>
      <c r="K5026" s="9">
        <v>0</v>
      </c>
      <c r="L5026" s="69"/>
      <c r="M5026" s="67">
        <f t="shared" si="104"/>
        <v>0</v>
      </c>
    </row>
    <row r="5027" spans="1:13" ht="15">
      <c r="A5027" s="28" t="s">
        <v>803</v>
      </c>
      <c r="B5027" s="229" t="s">
        <v>1657</v>
      </c>
      <c r="C5027" s="3"/>
      <c r="D5027" s="3"/>
      <c r="E5027" s="9" t="s">
        <v>183</v>
      </c>
      <c r="F5027" s="9" t="s">
        <v>280</v>
      </c>
      <c r="G5027" s="9" t="s">
        <v>280</v>
      </c>
      <c r="H5027" s="9" t="s">
        <v>280</v>
      </c>
      <c r="I5027" s="9">
        <v>0</v>
      </c>
      <c r="J5027" s="9">
        <v>0</v>
      </c>
      <c r="K5027" s="9">
        <v>0</v>
      </c>
      <c r="L5027" s="69"/>
      <c r="M5027" s="67">
        <f t="shared" si="104"/>
        <v>0</v>
      </c>
    </row>
    <row r="5028" spans="1:13" ht="15">
      <c r="A5028" s="28" t="s">
        <v>899</v>
      </c>
      <c r="B5028" s="229" t="s">
        <v>1652</v>
      </c>
      <c r="C5028" s="3"/>
      <c r="D5028" s="3"/>
      <c r="E5028" s="9" t="s">
        <v>183</v>
      </c>
      <c r="F5028" s="9" t="s">
        <v>280</v>
      </c>
      <c r="G5028" s="9" t="s">
        <v>280</v>
      </c>
      <c r="H5028" s="9" t="s">
        <v>280</v>
      </c>
      <c r="I5028" s="9">
        <v>0</v>
      </c>
      <c r="J5028" s="9">
        <v>0</v>
      </c>
      <c r="K5028" s="9">
        <v>0</v>
      </c>
      <c r="L5028" s="69"/>
      <c r="M5028" s="67">
        <f t="shared" si="104"/>
        <v>0</v>
      </c>
    </row>
    <row r="5029" spans="1:13" ht="15">
      <c r="A5029" s="28" t="s">
        <v>900</v>
      </c>
      <c r="B5029" s="229" t="s">
        <v>1658</v>
      </c>
      <c r="C5029" s="3"/>
      <c r="D5029" s="3"/>
      <c r="E5029" s="9" t="s">
        <v>183</v>
      </c>
      <c r="F5029" s="9" t="s">
        <v>280</v>
      </c>
      <c r="G5029" s="9" t="s">
        <v>280</v>
      </c>
      <c r="H5029" s="9" t="s">
        <v>280</v>
      </c>
      <c r="I5029" s="9">
        <v>0</v>
      </c>
      <c r="J5029" s="9">
        <v>0</v>
      </c>
      <c r="K5029" s="9">
        <v>0</v>
      </c>
      <c r="L5029" s="69"/>
      <c r="M5029" s="67">
        <f t="shared" si="104"/>
        <v>0</v>
      </c>
    </row>
    <row r="5030" spans="1:13" ht="15">
      <c r="A5030" s="28" t="s">
        <v>901</v>
      </c>
      <c r="B5030" s="229" t="s">
        <v>1660</v>
      </c>
      <c r="C5030" s="3"/>
      <c r="D5030" s="3"/>
      <c r="E5030" s="9" t="s">
        <v>183</v>
      </c>
      <c r="F5030" s="9" t="s">
        <v>280</v>
      </c>
      <c r="G5030" s="9" t="s">
        <v>280</v>
      </c>
      <c r="H5030" s="9" t="s">
        <v>280</v>
      </c>
      <c r="I5030" s="9">
        <v>0</v>
      </c>
      <c r="J5030" s="9">
        <v>0</v>
      </c>
      <c r="K5030" s="9">
        <v>0</v>
      </c>
      <c r="L5030" s="69"/>
      <c r="M5030" s="67">
        <f t="shared" si="104"/>
        <v>0</v>
      </c>
    </row>
    <row r="5031" spans="1:13" ht="15">
      <c r="A5031" s="28" t="s">
        <v>902</v>
      </c>
      <c r="B5031" s="225" t="s">
        <v>1646</v>
      </c>
      <c r="C5031" s="3"/>
      <c r="D5031" s="3"/>
      <c r="E5031" s="9" t="s">
        <v>183</v>
      </c>
      <c r="F5031" s="9" t="s">
        <v>280</v>
      </c>
      <c r="G5031" s="9" t="s">
        <v>280</v>
      </c>
      <c r="H5031" s="9" t="s">
        <v>280</v>
      </c>
      <c r="I5031" s="9">
        <v>0</v>
      </c>
      <c r="J5031" s="9">
        <v>0</v>
      </c>
      <c r="K5031" s="9">
        <v>0</v>
      </c>
      <c r="L5031" s="69"/>
      <c r="M5031" s="67">
        <f t="shared" si="104"/>
        <v>0</v>
      </c>
    </row>
    <row r="5032" spans="1:13" ht="15">
      <c r="A5032" s="28" t="s">
        <v>903</v>
      </c>
      <c r="B5032" s="229" t="s">
        <v>1648</v>
      </c>
      <c r="C5032" s="3"/>
      <c r="D5032" s="3"/>
      <c r="E5032" s="9" t="s">
        <v>183</v>
      </c>
      <c r="F5032" s="9" t="s">
        <v>280</v>
      </c>
      <c r="G5032" s="9" t="s">
        <v>280</v>
      </c>
      <c r="H5032" s="9" t="s">
        <v>280</v>
      </c>
      <c r="I5032" s="9">
        <v>0</v>
      </c>
      <c r="J5032" s="9">
        <v>0</v>
      </c>
      <c r="K5032" s="9">
        <v>0</v>
      </c>
      <c r="L5032" s="69"/>
      <c r="M5032" s="67">
        <f t="shared" ref="M5032:M5045" si="105">SUM(E5032:I5032)</f>
        <v>0</v>
      </c>
    </row>
    <row r="5033" spans="1:13" ht="15">
      <c r="A5033" s="28" t="s">
        <v>904</v>
      </c>
      <c r="B5033" s="229" t="s">
        <v>1650</v>
      </c>
      <c r="C5033" s="3"/>
      <c r="D5033" s="3"/>
      <c r="E5033" s="9" t="s">
        <v>183</v>
      </c>
      <c r="F5033" s="9" t="s">
        <v>280</v>
      </c>
      <c r="G5033" s="9" t="s">
        <v>280</v>
      </c>
      <c r="H5033" s="9" t="s">
        <v>280</v>
      </c>
      <c r="I5033" s="9">
        <v>0</v>
      </c>
      <c r="J5033" s="9">
        <v>0</v>
      </c>
      <c r="K5033" s="9">
        <v>0</v>
      </c>
      <c r="L5033" s="69"/>
      <c r="M5033" s="67">
        <f t="shared" si="105"/>
        <v>0</v>
      </c>
    </row>
    <row r="5034" spans="1:13" ht="15">
      <c r="A5034" s="28" t="s">
        <v>905</v>
      </c>
      <c r="B5034" s="229" t="s">
        <v>1649</v>
      </c>
      <c r="C5034" s="3"/>
      <c r="D5034" s="3"/>
      <c r="E5034" s="9" t="s">
        <v>183</v>
      </c>
      <c r="F5034" s="9" t="s">
        <v>280</v>
      </c>
      <c r="G5034" s="9" t="s">
        <v>280</v>
      </c>
      <c r="H5034" s="9" t="s">
        <v>280</v>
      </c>
      <c r="I5034" s="9">
        <v>0</v>
      </c>
      <c r="J5034" s="9">
        <v>0</v>
      </c>
      <c r="K5034" s="9">
        <v>0</v>
      </c>
      <c r="L5034" s="69"/>
      <c r="M5034" s="67">
        <f t="shared" si="105"/>
        <v>0</v>
      </c>
    </row>
    <row r="5035" spans="1:13" ht="15">
      <c r="A5035" s="28" t="s">
        <v>906</v>
      </c>
      <c r="B5035" s="229" t="s">
        <v>1659</v>
      </c>
      <c r="C5035" s="3"/>
      <c r="D5035" s="3"/>
      <c r="E5035" s="9" t="s">
        <v>183</v>
      </c>
      <c r="F5035" s="9" t="s">
        <v>280</v>
      </c>
      <c r="G5035" s="9" t="s">
        <v>280</v>
      </c>
      <c r="H5035" s="9" t="s">
        <v>280</v>
      </c>
      <c r="I5035" s="9">
        <v>0</v>
      </c>
      <c r="J5035" s="9">
        <v>0</v>
      </c>
      <c r="K5035" s="9">
        <v>0</v>
      </c>
      <c r="L5035" s="69"/>
      <c r="M5035" s="67">
        <f t="shared" si="105"/>
        <v>0</v>
      </c>
    </row>
    <row r="5036" spans="1:13" ht="15">
      <c r="A5036" s="28" t="s">
        <v>907</v>
      </c>
      <c r="B5036" s="229" t="s">
        <v>1666</v>
      </c>
      <c r="C5036" s="3"/>
      <c r="D5036" s="3"/>
      <c r="E5036" s="9" t="s">
        <v>183</v>
      </c>
      <c r="F5036" s="9" t="s">
        <v>280</v>
      </c>
      <c r="G5036" s="9" t="s">
        <v>280</v>
      </c>
      <c r="H5036" s="9" t="s">
        <v>280</v>
      </c>
      <c r="I5036" s="9">
        <v>0</v>
      </c>
      <c r="J5036" s="9">
        <v>0</v>
      </c>
      <c r="K5036" s="9">
        <v>0</v>
      </c>
      <c r="L5036" s="69"/>
      <c r="M5036" s="67">
        <f t="shared" si="105"/>
        <v>0</v>
      </c>
    </row>
    <row r="5037" spans="1:13" ht="15">
      <c r="A5037" s="28" t="s">
        <v>908</v>
      </c>
      <c r="B5037" s="229" t="s">
        <v>1656</v>
      </c>
      <c r="C5037" s="3"/>
      <c r="D5037" s="3"/>
      <c r="E5037" s="9" t="s">
        <v>183</v>
      </c>
      <c r="F5037" s="9" t="s">
        <v>280</v>
      </c>
      <c r="G5037" s="9" t="s">
        <v>280</v>
      </c>
      <c r="H5037" s="9" t="s">
        <v>280</v>
      </c>
      <c r="I5037" s="9">
        <v>0</v>
      </c>
      <c r="J5037" s="9">
        <v>0</v>
      </c>
      <c r="K5037" s="9">
        <v>0</v>
      </c>
      <c r="L5037" s="69"/>
      <c r="M5037" s="67">
        <f t="shared" si="105"/>
        <v>0</v>
      </c>
    </row>
    <row r="5038" spans="1:13" ht="15">
      <c r="A5038" s="28" t="s">
        <v>909</v>
      </c>
      <c r="B5038" s="229" t="s">
        <v>1661</v>
      </c>
      <c r="C5038" s="3"/>
      <c r="D5038" s="3"/>
      <c r="E5038" s="9" t="s">
        <v>183</v>
      </c>
      <c r="F5038" s="9" t="s">
        <v>280</v>
      </c>
      <c r="G5038" s="9" t="s">
        <v>280</v>
      </c>
      <c r="H5038" s="9" t="s">
        <v>280</v>
      </c>
      <c r="I5038" s="9">
        <v>0</v>
      </c>
      <c r="J5038" s="9">
        <v>0</v>
      </c>
      <c r="K5038" s="9">
        <v>0</v>
      </c>
      <c r="L5038" s="69"/>
      <c r="M5038" s="67">
        <f t="shared" si="105"/>
        <v>0</v>
      </c>
    </row>
    <row r="5039" spans="1:13" ht="15">
      <c r="A5039" s="28" t="s">
        <v>910</v>
      </c>
      <c r="B5039" s="229" t="s">
        <v>1655</v>
      </c>
      <c r="C5039" s="3"/>
      <c r="D5039" s="3"/>
      <c r="E5039" s="9" t="s">
        <v>183</v>
      </c>
      <c r="F5039" s="9" t="s">
        <v>280</v>
      </c>
      <c r="G5039" s="9" t="s">
        <v>280</v>
      </c>
      <c r="H5039" s="9" t="s">
        <v>280</v>
      </c>
      <c r="I5039" s="9">
        <v>0</v>
      </c>
      <c r="J5039" s="9">
        <v>0</v>
      </c>
      <c r="K5039" s="9">
        <v>0</v>
      </c>
      <c r="L5039" s="69"/>
      <c r="M5039" s="67">
        <f t="shared" si="105"/>
        <v>0</v>
      </c>
    </row>
    <row r="5040" spans="1:13" ht="15">
      <c r="A5040" s="28" t="s">
        <v>911</v>
      </c>
      <c r="B5040" s="229" t="s">
        <v>1665</v>
      </c>
      <c r="C5040" s="3"/>
      <c r="D5040" s="3"/>
      <c r="E5040" s="9" t="s">
        <v>183</v>
      </c>
      <c r="F5040" s="9" t="s">
        <v>280</v>
      </c>
      <c r="G5040" s="9" t="s">
        <v>280</v>
      </c>
      <c r="H5040" s="9" t="s">
        <v>280</v>
      </c>
      <c r="I5040" s="9">
        <v>0</v>
      </c>
      <c r="J5040" s="9">
        <v>0</v>
      </c>
      <c r="K5040" s="9">
        <v>0</v>
      </c>
      <c r="L5040" s="69"/>
      <c r="M5040" s="67">
        <f t="shared" si="105"/>
        <v>0</v>
      </c>
    </row>
    <row r="5041" spans="1:13" ht="15">
      <c r="A5041" s="28" t="s">
        <v>912</v>
      </c>
      <c r="B5041" s="229" t="s">
        <v>1653</v>
      </c>
      <c r="C5041" s="3"/>
      <c r="D5041" s="3"/>
      <c r="E5041" s="9" t="s">
        <v>183</v>
      </c>
      <c r="F5041" s="9" t="s">
        <v>280</v>
      </c>
      <c r="G5041" s="9" t="s">
        <v>280</v>
      </c>
      <c r="H5041" s="9" t="s">
        <v>280</v>
      </c>
      <c r="I5041" s="9">
        <v>0</v>
      </c>
      <c r="J5041" s="9">
        <v>0</v>
      </c>
      <c r="K5041" s="9">
        <v>0</v>
      </c>
      <c r="L5041" s="69"/>
      <c r="M5041" s="67">
        <f t="shared" si="105"/>
        <v>0</v>
      </c>
    </row>
    <row r="5042" spans="1:13" ht="15">
      <c r="A5042" s="28" t="s">
        <v>913</v>
      </c>
      <c r="B5042" s="229" t="s">
        <v>1681</v>
      </c>
      <c r="C5042" s="3"/>
      <c r="D5042" s="3"/>
      <c r="E5042" s="9" t="s">
        <v>183</v>
      </c>
      <c r="F5042" s="9" t="s">
        <v>280</v>
      </c>
      <c r="G5042" s="9" t="s">
        <v>280</v>
      </c>
      <c r="H5042" s="9" t="s">
        <v>280</v>
      </c>
      <c r="I5042" s="9">
        <v>0</v>
      </c>
      <c r="J5042" s="9">
        <v>0</v>
      </c>
      <c r="K5042" s="9">
        <v>0</v>
      </c>
      <c r="L5042" s="69"/>
      <c r="M5042" s="67">
        <f t="shared" si="105"/>
        <v>0</v>
      </c>
    </row>
    <row r="5043" spans="1:13" ht="15">
      <c r="A5043" s="28" t="s">
        <v>914</v>
      </c>
      <c r="B5043" s="225" t="s">
        <v>1667</v>
      </c>
      <c r="C5043" s="3"/>
      <c r="D5043" s="3"/>
      <c r="E5043" s="9" t="s">
        <v>183</v>
      </c>
      <c r="F5043" s="9" t="s">
        <v>280</v>
      </c>
      <c r="G5043" s="9" t="s">
        <v>280</v>
      </c>
      <c r="H5043" s="9" t="s">
        <v>280</v>
      </c>
      <c r="I5043" s="9">
        <v>0</v>
      </c>
      <c r="J5043" s="9">
        <v>0</v>
      </c>
      <c r="K5043" s="9">
        <v>0</v>
      </c>
      <c r="L5043" s="69"/>
      <c r="M5043" s="67">
        <f t="shared" si="105"/>
        <v>0</v>
      </c>
    </row>
    <row r="5044" spans="1:13" ht="15">
      <c r="A5044" s="28" t="s">
        <v>915</v>
      </c>
      <c r="B5044" s="229" t="s">
        <v>1664</v>
      </c>
      <c r="C5044" s="3"/>
      <c r="D5044" s="3"/>
      <c r="E5044" s="9" t="s">
        <v>183</v>
      </c>
      <c r="F5044" s="9" t="s">
        <v>280</v>
      </c>
      <c r="G5044" s="9" t="s">
        <v>280</v>
      </c>
      <c r="H5044" s="9" t="s">
        <v>280</v>
      </c>
      <c r="I5044" s="9">
        <v>0</v>
      </c>
      <c r="J5044" s="9">
        <v>0</v>
      </c>
      <c r="K5044" s="9">
        <v>0</v>
      </c>
      <c r="L5044" s="69"/>
      <c r="M5044" s="67">
        <f t="shared" si="105"/>
        <v>0</v>
      </c>
    </row>
    <row r="5045" spans="1:13" ht="15">
      <c r="A5045" s="28" t="s">
        <v>916</v>
      </c>
      <c r="B5045" s="229" t="s">
        <v>1663</v>
      </c>
      <c r="C5045" s="3"/>
      <c r="D5045" s="3"/>
      <c r="E5045" s="9" t="s">
        <v>183</v>
      </c>
      <c r="F5045" s="9" t="s">
        <v>280</v>
      </c>
      <c r="G5045" s="9" t="s">
        <v>280</v>
      </c>
      <c r="H5045" s="9" t="s">
        <v>280</v>
      </c>
      <c r="I5045" s="9">
        <v>0</v>
      </c>
      <c r="J5045" s="9">
        <v>0</v>
      </c>
      <c r="K5045" s="9">
        <v>0</v>
      </c>
      <c r="L5045" s="69"/>
      <c r="M5045" s="67">
        <f t="shared" si="105"/>
        <v>0</v>
      </c>
    </row>
    <row r="5046" spans="1:13" ht="15">
      <c r="A5046" s="28" t="s">
        <v>917</v>
      </c>
      <c r="B5046" s="278" t="s">
        <v>2025</v>
      </c>
      <c r="C5046" s="3"/>
      <c r="D5046" s="3"/>
      <c r="E5046" s="9" t="s">
        <v>280</v>
      </c>
      <c r="F5046" s="9" t="s">
        <v>280</v>
      </c>
      <c r="G5046" s="9" t="s">
        <v>280</v>
      </c>
      <c r="H5046" s="9" t="s">
        <v>280</v>
      </c>
      <c r="I5046" s="9">
        <v>0</v>
      </c>
      <c r="J5046" s="9">
        <v>0</v>
      </c>
      <c r="K5046" s="9">
        <v>0</v>
      </c>
      <c r="L5046" s="69"/>
      <c r="M5046" s="67">
        <f t="shared" ref="M5046:M5055" si="106">SUM(E5046:J5046)</f>
        <v>0</v>
      </c>
    </row>
    <row r="5047" spans="1:13" ht="15">
      <c r="A5047" s="28" t="s">
        <v>918</v>
      </c>
      <c r="B5047" s="278" t="s">
        <v>2018</v>
      </c>
      <c r="C5047" s="3"/>
      <c r="D5047" s="3"/>
      <c r="E5047" s="9" t="s">
        <v>280</v>
      </c>
      <c r="F5047" s="9" t="s">
        <v>280</v>
      </c>
      <c r="G5047" s="9" t="s">
        <v>280</v>
      </c>
      <c r="H5047" s="9" t="s">
        <v>280</v>
      </c>
      <c r="I5047" s="9">
        <v>0</v>
      </c>
      <c r="J5047" s="9">
        <v>0</v>
      </c>
      <c r="K5047" s="9">
        <v>0</v>
      </c>
      <c r="L5047" s="69"/>
      <c r="M5047" s="67">
        <f t="shared" si="106"/>
        <v>0</v>
      </c>
    </row>
    <row r="5048" spans="1:13" ht="15">
      <c r="A5048" s="28" t="s">
        <v>919</v>
      </c>
      <c r="B5048" s="278" t="s">
        <v>2024</v>
      </c>
      <c r="C5048" s="3"/>
      <c r="D5048" s="3"/>
      <c r="E5048" s="9" t="s">
        <v>280</v>
      </c>
      <c r="F5048" s="9" t="s">
        <v>280</v>
      </c>
      <c r="G5048" s="9" t="s">
        <v>280</v>
      </c>
      <c r="H5048" s="9" t="s">
        <v>280</v>
      </c>
      <c r="I5048" s="9">
        <v>0</v>
      </c>
      <c r="J5048" s="9">
        <v>0</v>
      </c>
      <c r="K5048" s="9">
        <v>0</v>
      </c>
      <c r="L5048" s="69"/>
      <c r="M5048" s="67">
        <f t="shared" si="106"/>
        <v>0</v>
      </c>
    </row>
    <row r="5049" spans="1:13" ht="15">
      <c r="A5049" s="28" t="s">
        <v>920</v>
      </c>
      <c r="B5049" s="278" t="s">
        <v>2021</v>
      </c>
      <c r="C5049" s="3"/>
      <c r="D5049" s="3"/>
      <c r="E5049" s="9" t="s">
        <v>280</v>
      </c>
      <c r="F5049" s="9" t="s">
        <v>280</v>
      </c>
      <c r="G5049" s="9" t="s">
        <v>280</v>
      </c>
      <c r="H5049" s="9" t="s">
        <v>280</v>
      </c>
      <c r="I5049" s="9">
        <v>0</v>
      </c>
      <c r="J5049" s="9">
        <v>0</v>
      </c>
      <c r="K5049" s="9">
        <v>0</v>
      </c>
      <c r="L5049" s="69"/>
      <c r="M5049" s="67">
        <f t="shared" si="106"/>
        <v>0</v>
      </c>
    </row>
    <row r="5050" spans="1:13" ht="15">
      <c r="A5050" s="28" t="s">
        <v>921</v>
      </c>
      <c r="B5050" s="278" t="s">
        <v>2019</v>
      </c>
      <c r="C5050" s="3"/>
      <c r="D5050" s="3"/>
      <c r="E5050" s="9" t="s">
        <v>280</v>
      </c>
      <c r="F5050" s="9" t="s">
        <v>280</v>
      </c>
      <c r="G5050" s="9" t="s">
        <v>280</v>
      </c>
      <c r="H5050" s="9" t="s">
        <v>280</v>
      </c>
      <c r="I5050" s="9">
        <v>0</v>
      </c>
      <c r="J5050" s="9">
        <v>0</v>
      </c>
      <c r="K5050" s="9">
        <v>0</v>
      </c>
      <c r="L5050" s="69"/>
      <c r="M5050" s="67">
        <f t="shared" si="106"/>
        <v>0</v>
      </c>
    </row>
    <row r="5051" spans="1:13" ht="15">
      <c r="A5051" s="28" t="s">
        <v>922</v>
      </c>
      <c r="B5051" s="278" t="s">
        <v>2033</v>
      </c>
      <c r="C5051" s="3"/>
      <c r="D5051" s="3"/>
      <c r="E5051" s="9" t="s">
        <v>280</v>
      </c>
      <c r="F5051" s="9" t="s">
        <v>280</v>
      </c>
      <c r="G5051" s="9" t="s">
        <v>280</v>
      </c>
      <c r="H5051" s="9" t="s">
        <v>280</v>
      </c>
      <c r="I5051" s="9">
        <v>0</v>
      </c>
      <c r="J5051" s="9">
        <v>0</v>
      </c>
      <c r="K5051" s="9">
        <v>0</v>
      </c>
      <c r="L5051" s="69"/>
      <c r="M5051" s="67">
        <f t="shared" si="106"/>
        <v>0</v>
      </c>
    </row>
    <row r="5052" spans="1:13" ht="15">
      <c r="A5052" s="28" t="s">
        <v>923</v>
      </c>
      <c r="B5052" s="278" t="s">
        <v>2026</v>
      </c>
      <c r="C5052" s="3"/>
      <c r="D5052" s="3"/>
      <c r="E5052" s="9" t="s">
        <v>280</v>
      </c>
      <c r="F5052" s="9" t="s">
        <v>280</v>
      </c>
      <c r="G5052" s="9" t="s">
        <v>280</v>
      </c>
      <c r="H5052" s="9" t="s">
        <v>280</v>
      </c>
      <c r="I5052" s="9">
        <v>0</v>
      </c>
      <c r="J5052" s="9">
        <v>0</v>
      </c>
      <c r="K5052" s="9">
        <v>0</v>
      </c>
      <c r="L5052" s="69"/>
      <c r="M5052" s="67">
        <f t="shared" si="106"/>
        <v>0</v>
      </c>
    </row>
    <row r="5053" spans="1:13" ht="15">
      <c r="A5053" s="28" t="s">
        <v>924</v>
      </c>
      <c r="B5053" s="278" t="s">
        <v>2022</v>
      </c>
      <c r="C5053" s="3"/>
      <c r="D5053" s="3"/>
      <c r="E5053" s="9" t="s">
        <v>280</v>
      </c>
      <c r="F5053" s="9" t="s">
        <v>280</v>
      </c>
      <c r="G5053" s="9" t="s">
        <v>280</v>
      </c>
      <c r="H5053" s="9" t="s">
        <v>280</v>
      </c>
      <c r="I5053" s="9">
        <v>0</v>
      </c>
      <c r="J5053" s="9">
        <v>0</v>
      </c>
      <c r="K5053" s="9">
        <v>0</v>
      </c>
      <c r="L5053" s="69"/>
      <c r="M5053" s="67">
        <f t="shared" si="106"/>
        <v>0</v>
      </c>
    </row>
    <row r="5054" spans="1:13" ht="15">
      <c r="A5054" s="28" t="s">
        <v>925</v>
      </c>
      <c r="B5054" s="278" t="s">
        <v>2017</v>
      </c>
      <c r="C5054" s="3"/>
      <c r="D5054" s="3"/>
      <c r="E5054" s="9" t="s">
        <v>280</v>
      </c>
      <c r="F5054" s="9" t="s">
        <v>280</v>
      </c>
      <c r="G5054" s="9" t="s">
        <v>280</v>
      </c>
      <c r="H5054" s="9" t="s">
        <v>280</v>
      </c>
      <c r="I5054" s="9">
        <v>0</v>
      </c>
      <c r="J5054" s="9">
        <v>0</v>
      </c>
      <c r="K5054" s="9">
        <v>0</v>
      </c>
      <c r="L5054" s="69"/>
      <c r="M5054" s="67">
        <f t="shared" si="106"/>
        <v>0</v>
      </c>
    </row>
    <row r="5055" spans="1:13" ht="15">
      <c r="A5055" s="28" t="s">
        <v>926</v>
      </c>
      <c r="B5055" s="278" t="s">
        <v>2023</v>
      </c>
      <c r="C5055" s="3"/>
      <c r="D5055" s="3"/>
      <c r="E5055" s="9" t="s">
        <v>280</v>
      </c>
      <c r="F5055" s="9" t="s">
        <v>280</v>
      </c>
      <c r="G5055" s="9" t="s">
        <v>280</v>
      </c>
      <c r="H5055" s="9" t="s">
        <v>280</v>
      </c>
      <c r="I5055" s="9">
        <v>0</v>
      </c>
      <c r="J5055" s="9">
        <v>0</v>
      </c>
      <c r="K5055" s="9">
        <v>0</v>
      </c>
      <c r="L5055" s="69"/>
      <c r="M5055" s="67">
        <f t="shared" si="106"/>
        <v>0</v>
      </c>
    </row>
    <row r="5056" spans="1:13" ht="15">
      <c r="A5056" s="28" t="s">
        <v>927</v>
      </c>
      <c r="B5056" s="278" t="s">
        <v>2172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928</v>
      </c>
      <c r="B5057" s="278" t="s">
        <v>2042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929</v>
      </c>
      <c r="B5058" s="278" t="s">
        <v>2038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930</v>
      </c>
      <c r="B5059" s="278" t="s">
        <v>4604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931</v>
      </c>
      <c r="B5060" s="278" t="s">
        <v>2044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932</v>
      </c>
      <c r="B5061" s="278" t="s">
        <v>2040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933</v>
      </c>
      <c r="B5062" s="278" t="s">
        <v>2043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934</v>
      </c>
      <c r="B5063" s="278" t="s">
        <v>2045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935</v>
      </c>
      <c r="B5064" s="278" t="s">
        <v>2065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936</v>
      </c>
      <c r="B5065" s="278" t="s">
        <v>2039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937</v>
      </c>
      <c r="B5066" s="278" t="s">
        <v>2068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938</v>
      </c>
      <c r="B5067" s="278" t="s">
        <v>2067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2517</v>
      </c>
      <c r="B5068" s="278" t="s">
        <v>2041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3346</v>
      </c>
      <c r="B5069" s="63" t="s">
        <v>3408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3347</v>
      </c>
      <c r="B5070" s="63" t="s">
        <v>3402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3348</v>
      </c>
      <c r="B5071" s="63" t="s">
        <v>3401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3349</v>
      </c>
      <c r="B5072" s="63" t="s">
        <v>3417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3350</v>
      </c>
      <c r="B5073" s="63" t="s">
        <v>3416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3351</v>
      </c>
      <c r="B5074" s="63" t="s">
        <v>3404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3352</v>
      </c>
      <c r="B5075" s="63" t="s">
        <v>3398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3353</v>
      </c>
      <c r="B5076" s="63" t="s">
        <v>3429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3354</v>
      </c>
      <c r="B5077" s="278" t="s">
        <v>3397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3355</v>
      </c>
      <c r="B5078" s="63" t="s">
        <v>3413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3356</v>
      </c>
      <c r="B5079" s="63" t="s">
        <v>3410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3357</v>
      </c>
      <c r="B5080" s="63" t="s">
        <v>3425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3358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3359</v>
      </c>
      <c r="B5082" s="63" t="s">
        <v>3426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3360</v>
      </c>
      <c r="B5083" s="63" t="s">
        <v>3405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3361</v>
      </c>
      <c r="B5084" s="63" t="s">
        <v>3399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3362</v>
      </c>
      <c r="B5085" s="63" t="s">
        <v>3406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3363</v>
      </c>
      <c r="B5086" s="63" t="s">
        <v>3403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3364</v>
      </c>
      <c r="B5087" s="63" t="s">
        <v>3414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3365</v>
      </c>
      <c r="B5088" s="63" t="s">
        <v>3409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3366</v>
      </c>
      <c r="B5089" s="278" t="s">
        <v>3396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3367</v>
      </c>
      <c r="B5090" s="63" t="s">
        <v>3411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3368</v>
      </c>
      <c r="B5091" s="63" t="s">
        <v>3430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3369</v>
      </c>
      <c r="B5092" s="63" t="s">
        <v>3400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4163</v>
      </c>
      <c r="B5093" s="63" t="s">
        <v>3407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4164</v>
      </c>
      <c r="B5094" s="63" t="s">
        <v>3428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4165</v>
      </c>
      <c r="B5095" s="63" t="s">
        <v>3412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349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07">SUM(E5102:K5102)</f>
        <v>3335.6999999999971</v>
      </c>
      <c r="O5102" t="s">
        <v>3169</v>
      </c>
      <c r="Q5102" s="3"/>
      <c r="R5102" s="3" t="s">
        <v>2506</v>
      </c>
      <c r="S5102" s="278"/>
      <c r="T5102" s="63"/>
      <c r="U5102" s="349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07"/>
        <v>3326.1499999999965</v>
      </c>
      <c r="O5103" t="s">
        <v>3170</v>
      </c>
      <c r="Q5103" s="3"/>
      <c r="R5103" s="216" t="s">
        <v>3171</v>
      </c>
      <c r="S5103" s="225"/>
      <c r="T5103" s="63"/>
      <c r="U5103" s="349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07"/>
        <v>3199.5999999999954</v>
      </c>
      <c r="O5104" t="s">
        <v>1324</v>
      </c>
      <c r="Q5104" s="3"/>
      <c r="R5104" s="3" t="s">
        <v>1832</v>
      </c>
      <c r="S5104" s="63"/>
      <c r="T5104" s="63"/>
      <c r="U5104" s="350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07"/>
        <v>2872.7999999999911</v>
      </c>
      <c r="O5105" t="s">
        <v>345</v>
      </c>
      <c r="Q5105" s="3"/>
      <c r="R5105" s="3"/>
      <c r="S5105" s="278"/>
      <c r="T5105" s="63"/>
      <c r="U5105" s="349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07"/>
        <v>2712.2500000000123</v>
      </c>
      <c r="O5106" t="s">
        <v>302</v>
      </c>
      <c r="Q5106" s="3"/>
      <c r="R5106" s="3"/>
      <c r="S5106" s="225"/>
      <c r="T5106" s="63"/>
      <c r="U5106" s="349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07"/>
        <v>2670.3000000000229</v>
      </c>
      <c r="O5107" t="s">
        <v>1286</v>
      </c>
      <c r="Q5107" s="3"/>
      <c r="R5107" s="3"/>
      <c r="S5107" s="225"/>
      <c r="T5107" s="63"/>
      <c r="U5107" s="349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280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07"/>
        <v>2608.850000000004</v>
      </c>
      <c r="O5108" t="s">
        <v>343</v>
      </c>
      <c r="Q5108" s="3"/>
      <c r="R5108" s="3"/>
      <c r="S5108" s="278"/>
      <c r="T5108" s="63"/>
      <c r="U5108" s="349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280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07"/>
        <v>2603.2000000000226</v>
      </c>
      <c r="O5109" t="s">
        <v>1008</v>
      </c>
      <c r="Q5109" s="3"/>
      <c r="R5109" s="3"/>
      <c r="S5109" s="278"/>
      <c r="T5109" s="63"/>
      <c r="U5109" s="349"/>
      <c r="V5109" s="63"/>
      <c r="W5109" s="63"/>
    </row>
    <row r="5110" spans="1:23" ht="15">
      <c r="A5110" s="28" t="s">
        <v>14</v>
      </c>
      <c r="B5110" s="63" t="s">
        <v>750</v>
      </c>
      <c r="C5110" s="9"/>
      <c r="D5110" s="9"/>
      <c r="E5110" s="9" t="s">
        <v>280</v>
      </c>
      <c r="F5110" s="9" t="s">
        <v>280</v>
      </c>
      <c r="G5110" s="9" t="s">
        <v>280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07"/>
        <v>2553.2999999999956</v>
      </c>
      <c r="O5110" t="s">
        <v>3168</v>
      </c>
      <c r="R5110" s="216" t="s">
        <v>1837</v>
      </c>
      <c r="S5110" s="278"/>
      <c r="T5110" s="63"/>
      <c r="U5110" s="349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07"/>
        <v>2534.1999999999994</v>
      </c>
      <c r="O5111" t="s">
        <v>1836</v>
      </c>
      <c r="Q5111" s="3"/>
      <c r="R5111" s="3"/>
      <c r="S5111" s="225"/>
      <c r="T5111" s="63"/>
      <c r="U5111" s="350"/>
      <c r="V5111" s="63"/>
      <c r="W5111" s="63"/>
    </row>
    <row r="5112" spans="1:23" ht="15">
      <c r="A5112" s="28" t="s">
        <v>18</v>
      </c>
      <c r="B5112" s="63" t="s">
        <v>779</v>
      </c>
      <c r="C5112" s="9"/>
      <c r="D5112" s="9"/>
      <c r="E5112" s="9" t="s">
        <v>280</v>
      </c>
      <c r="F5112" s="9" t="s">
        <v>280</v>
      </c>
      <c r="G5112" s="9" t="s">
        <v>280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07"/>
        <v>2494.2000000000025</v>
      </c>
      <c r="O5112" t="s">
        <v>3167</v>
      </c>
      <c r="S5112" s="63"/>
      <c r="T5112" s="63"/>
      <c r="U5112" s="349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07"/>
        <v>2389</v>
      </c>
      <c r="O5113" t="s">
        <v>295</v>
      </c>
      <c r="Q5113" s="3"/>
      <c r="R5113" s="3"/>
      <c r="S5113" s="278"/>
      <c r="T5113" s="63"/>
      <c r="U5113" s="349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07"/>
        <v>2338.3999999999842</v>
      </c>
      <c r="O5114" t="s">
        <v>286</v>
      </c>
      <c r="Q5114" s="3"/>
      <c r="R5114" s="3"/>
      <c r="S5114" s="63"/>
      <c r="T5114" s="63"/>
      <c r="U5114" s="349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07"/>
        <v>2257.9000000000019</v>
      </c>
      <c r="O5115" t="s">
        <v>301</v>
      </c>
      <c r="Q5115" s="3"/>
      <c r="R5115" s="3"/>
      <c r="S5115" s="278"/>
      <c r="T5115" s="63"/>
      <c r="U5115" s="350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07"/>
        <v>2230.9000000000005</v>
      </c>
      <c r="Q5116" s="3"/>
      <c r="R5116" s="3"/>
      <c r="S5116" s="63"/>
      <c r="T5116" s="63"/>
      <c r="U5116" s="349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07"/>
        <v>2225.7000000000148</v>
      </c>
      <c r="O5117" t="s">
        <v>294</v>
      </c>
      <c r="Q5117" s="3"/>
      <c r="R5117" s="3"/>
      <c r="S5117" s="278"/>
      <c r="T5117" s="63"/>
      <c r="U5117" s="350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07"/>
        <v>2176.4000000000015</v>
      </c>
      <c r="Q5118" s="3"/>
      <c r="R5118" s="3"/>
      <c r="S5118" s="63"/>
      <c r="T5118" s="63"/>
      <c r="U5118" s="349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07"/>
        <v>2153.5000000000123</v>
      </c>
      <c r="Q5119" s="3"/>
      <c r="R5119" s="3"/>
      <c r="S5119" s="278"/>
      <c r="T5119" s="63"/>
      <c r="U5119" s="349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280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07"/>
        <v>2135.0000000000068</v>
      </c>
      <c r="Q5120" s="3"/>
      <c r="R5120" s="3"/>
      <c r="S5120" s="278"/>
      <c r="T5120" s="63"/>
      <c r="U5120" s="349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280</v>
      </c>
      <c r="F5121" s="9" t="s">
        <v>280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07"/>
        <v>2101.699999999973</v>
      </c>
      <c r="O5121" t="s">
        <v>291</v>
      </c>
      <c r="Q5121" s="3"/>
      <c r="R5121" s="3"/>
      <c r="S5121" s="278"/>
      <c r="T5121" s="63"/>
      <c r="U5121" s="350"/>
      <c r="V5121" s="63"/>
      <c r="W5121" s="63"/>
    </row>
    <row r="5122" spans="1:23" ht="15">
      <c r="A5122" s="28" t="s">
        <v>38</v>
      </c>
      <c r="B5122" s="63" t="s">
        <v>797</v>
      </c>
      <c r="C5122" s="9"/>
      <c r="D5122" s="9"/>
      <c r="E5122" s="9" t="s">
        <v>280</v>
      </c>
      <c r="F5122" s="9" t="s">
        <v>280</v>
      </c>
      <c r="G5122" s="9" t="s">
        <v>280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07"/>
        <v>1950.2499999999964</v>
      </c>
      <c r="O5122" t="s">
        <v>294</v>
      </c>
      <c r="S5122" s="225"/>
      <c r="T5122" s="63"/>
      <c r="U5122" s="349"/>
      <c r="V5122" s="63"/>
      <c r="W5122" s="63"/>
    </row>
    <row r="5123" spans="1:23" ht="15">
      <c r="A5123" s="28" t="s">
        <v>145</v>
      </c>
      <c r="B5123" s="63" t="s">
        <v>784</v>
      </c>
      <c r="C5123" s="9"/>
      <c r="D5123" s="9"/>
      <c r="E5123" s="9" t="s">
        <v>280</v>
      </c>
      <c r="F5123" s="9" t="s">
        <v>280</v>
      </c>
      <c r="G5123" s="9" t="s">
        <v>280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07"/>
        <v>1944.2999999999884</v>
      </c>
      <c r="O5123" t="s">
        <v>316</v>
      </c>
      <c r="S5123" s="63"/>
      <c r="T5123" s="63"/>
      <c r="U5123" s="350"/>
      <c r="V5123" s="63"/>
      <c r="W5123" s="63"/>
    </row>
    <row r="5124" spans="1:23" ht="15">
      <c r="A5124" s="28" t="s">
        <v>146</v>
      </c>
      <c r="B5124" s="63" t="s">
        <v>772</v>
      </c>
      <c r="C5124" s="9"/>
      <c r="D5124" s="9"/>
      <c r="E5124" s="9" t="s">
        <v>280</v>
      </c>
      <c r="F5124" s="9" t="s">
        <v>280</v>
      </c>
      <c r="G5124" s="9" t="s">
        <v>280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07"/>
        <v>1938.0000000000164</v>
      </c>
      <c r="O5124" t="s">
        <v>318</v>
      </c>
      <c r="S5124" s="278"/>
      <c r="T5124" s="63"/>
      <c r="U5124" s="349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280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07"/>
        <v>1914.3999999999764</v>
      </c>
      <c r="Q5125" s="3"/>
      <c r="R5125" s="3"/>
      <c r="S5125" s="63"/>
      <c r="T5125" s="63"/>
      <c r="U5125" s="349"/>
      <c r="V5125" s="63"/>
      <c r="W5125" s="63"/>
    </row>
    <row r="5126" spans="1:23" ht="15">
      <c r="A5126" s="28" t="s">
        <v>151</v>
      </c>
      <c r="B5126" s="63" t="s">
        <v>783</v>
      </c>
      <c r="C5126" s="9"/>
      <c r="D5126" s="9"/>
      <c r="E5126" s="9" t="s">
        <v>280</v>
      </c>
      <c r="F5126" s="9" t="s">
        <v>280</v>
      </c>
      <c r="G5126" s="9" t="s">
        <v>280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07"/>
        <v>1913.4500000000044</v>
      </c>
      <c r="O5126" t="s">
        <v>289</v>
      </c>
      <c r="S5126" s="278"/>
      <c r="T5126" s="63"/>
      <c r="U5126" s="349"/>
      <c r="V5126" s="63"/>
      <c r="W5126" s="63"/>
    </row>
    <row r="5127" spans="1:23" ht="15">
      <c r="A5127" s="28" t="s">
        <v>157</v>
      </c>
      <c r="B5127" s="229" t="s">
        <v>1659</v>
      </c>
      <c r="C5127" s="3"/>
      <c r="D5127" s="3"/>
      <c r="E5127" s="9" t="s">
        <v>280</v>
      </c>
      <c r="F5127" s="9" t="s">
        <v>280</v>
      </c>
      <c r="G5127" s="9" t="s">
        <v>280</v>
      </c>
      <c r="H5127" s="9" t="s">
        <v>280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07"/>
        <v>1796.8000000000047</v>
      </c>
      <c r="O5127" t="s">
        <v>318</v>
      </c>
      <c r="S5127" s="63"/>
      <c r="T5127" s="63"/>
      <c r="U5127" s="349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280</v>
      </c>
      <c r="F5128" s="9" t="s">
        <v>280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07"/>
        <v>1791.9000000000083</v>
      </c>
      <c r="Q5128" s="3"/>
      <c r="R5128" s="3"/>
      <c r="S5128" s="278"/>
      <c r="T5128" s="63"/>
      <c r="U5128" s="349"/>
      <c r="V5128" s="63"/>
      <c r="W5128" s="63"/>
    </row>
    <row r="5129" spans="1:23" ht="15">
      <c r="A5129" s="28" t="s">
        <v>160</v>
      </c>
      <c r="B5129" s="63" t="s">
        <v>754</v>
      </c>
      <c r="C5129" s="9"/>
      <c r="D5129" s="9"/>
      <c r="E5129" s="9" t="s">
        <v>280</v>
      </c>
      <c r="F5129" s="9" t="s">
        <v>280</v>
      </c>
      <c r="G5129" s="9" t="s">
        <v>280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07"/>
        <v>1769.8000000000011</v>
      </c>
      <c r="O5129" t="s">
        <v>294</v>
      </c>
      <c r="S5129" s="278"/>
      <c r="T5129" s="63"/>
      <c r="U5129" s="349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280</v>
      </c>
      <c r="F5130" s="9" t="s">
        <v>280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07"/>
        <v>1763.7000000000112</v>
      </c>
      <c r="O5130" t="s">
        <v>290</v>
      </c>
      <c r="S5130" s="278"/>
      <c r="T5130" s="63"/>
      <c r="U5130" s="349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280</v>
      </c>
      <c r="F5131" s="9" t="s">
        <v>280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07"/>
        <v>1756.7000000000003</v>
      </c>
      <c r="O5131" t="s">
        <v>289</v>
      </c>
      <c r="Q5131" s="3"/>
      <c r="R5131" s="3"/>
      <c r="S5131" s="63"/>
      <c r="T5131" s="63"/>
      <c r="U5131" s="349"/>
      <c r="V5131" s="63"/>
      <c r="W5131" s="63"/>
    </row>
    <row r="5132" spans="1:23" ht="15">
      <c r="A5132" s="28" t="s">
        <v>276</v>
      </c>
      <c r="B5132" s="229" t="s">
        <v>1658</v>
      </c>
      <c r="C5132" s="3"/>
      <c r="D5132" s="3"/>
      <c r="E5132" s="9" t="s">
        <v>280</v>
      </c>
      <c r="F5132" s="9" t="s">
        <v>280</v>
      </c>
      <c r="G5132" s="9" t="s">
        <v>280</v>
      </c>
      <c r="H5132" s="9" t="s">
        <v>280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07"/>
        <v>1672.0000000000018</v>
      </c>
      <c r="O5132" t="s">
        <v>318</v>
      </c>
      <c r="S5132" s="63"/>
      <c r="T5132" s="63"/>
      <c r="U5132" s="349"/>
      <c r="V5132" s="63"/>
      <c r="W5132" s="63"/>
    </row>
    <row r="5133" spans="1:23" ht="15">
      <c r="A5133" s="28" t="s">
        <v>277</v>
      </c>
      <c r="B5133" s="63" t="s">
        <v>764</v>
      </c>
      <c r="C5133" s="9"/>
      <c r="D5133" s="9"/>
      <c r="E5133" s="9" t="s">
        <v>280</v>
      </c>
      <c r="F5133" s="9" t="s">
        <v>280</v>
      </c>
      <c r="G5133" s="9" t="s">
        <v>280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07"/>
        <v>1666.0999999999913</v>
      </c>
      <c r="O5133" t="s">
        <v>290</v>
      </c>
      <c r="S5133" s="225"/>
      <c r="T5133" s="63"/>
      <c r="U5133" s="349"/>
      <c r="V5133" s="63"/>
      <c r="W5133" s="63"/>
    </row>
    <row r="5134" spans="1:23" ht="15">
      <c r="A5134" s="28" t="s">
        <v>278</v>
      </c>
      <c r="B5134" s="63" t="s">
        <v>758</v>
      </c>
      <c r="C5134" s="9"/>
      <c r="D5134" s="9"/>
      <c r="E5134" s="9" t="s">
        <v>280</v>
      </c>
      <c r="F5134" s="9" t="s">
        <v>280</v>
      </c>
      <c r="G5134" s="9" t="s">
        <v>280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08">SUM(E5134:K5134)</f>
        <v>1650.0500000000156</v>
      </c>
      <c r="S5134" s="63"/>
      <c r="T5134" s="63"/>
      <c r="U5134" s="349"/>
      <c r="V5134" s="63"/>
      <c r="W5134" s="63"/>
    </row>
    <row r="5135" spans="1:23" ht="15">
      <c r="A5135" s="28" t="s">
        <v>279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280</v>
      </c>
      <c r="L5135" s="69"/>
      <c r="M5135" s="67">
        <f t="shared" si="108"/>
        <v>1610.5000000000066</v>
      </c>
      <c r="Q5135" s="3"/>
      <c r="R5135" s="3"/>
      <c r="S5135" s="278"/>
      <c r="T5135" s="63"/>
      <c r="U5135" s="349"/>
      <c r="V5135" s="63"/>
      <c r="W5135" s="63"/>
    </row>
    <row r="5136" spans="1:23" ht="15">
      <c r="A5136" s="28" t="s">
        <v>736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280</v>
      </c>
      <c r="L5136" s="69"/>
      <c r="M5136" s="67">
        <f t="shared" si="108"/>
        <v>1575.3999999999967</v>
      </c>
      <c r="Q5136" s="3"/>
      <c r="R5136" s="3"/>
      <c r="S5136" s="63"/>
      <c r="T5136" s="63"/>
      <c r="U5136" s="349"/>
      <c r="V5136" s="63"/>
      <c r="W5136" s="63"/>
    </row>
    <row r="5137" spans="1:23" ht="15">
      <c r="A5137" s="28" t="s">
        <v>737</v>
      </c>
      <c r="B5137" s="63" t="s">
        <v>791</v>
      </c>
      <c r="C5137" s="9"/>
      <c r="D5137" s="9"/>
      <c r="E5137" s="9" t="s">
        <v>280</v>
      </c>
      <c r="F5137" s="9" t="s">
        <v>280</v>
      </c>
      <c r="G5137" s="9" t="s">
        <v>280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08"/>
        <v>1566.4999999999764</v>
      </c>
      <c r="O5137" t="s">
        <v>302</v>
      </c>
      <c r="S5137" s="28"/>
      <c r="T5137" s="63"/>
      <c r="U5137" s="350"/>
      <c r="V5137" s="63"/>
      <c r="W5137" s="63"/>
    </row>
    <row r="5138" spans="1:23" ht="15">
      <c r="A5138" s="28" t="s">
        <v>738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280</v>
      </c>
      <c r="I5138" s="9" t="s">
        <v>280</v>
      </c>
      <c r="J5138" s="9">
        <v>221.59999999999491</v>
      </c>
      <c r="K5138" s="9" t="s">
        <v>280</v>
      </c>
      <c r="L5138" s="69"/>
      <c r="M5138" s="67">
        <f t="shared" si="108"/>
        <v>1547.3999999999951</v>
      </c>
      <c r="O5138" t="s">
        <v>381</v>
      </c>
      <c r="Q5138" s="3"/>
      <c r="R5138" s="3"/>
      <c r="S5138" s="63"/>
      <c r="T5138" s="63"/>
      <c r="U5138" s="349"/>
      <c r="V5138" s="63"/>
      <c r="W5138" s="63"/>
    </row>
    <row r="5139" spans="1:23" ht="15">
      <c r="A5139" s="28" t="s">
        <v>740</v>
      </c>
      <c r="B5139" s="63" t="s">
        <v>789</v>
      </c>
      <c r="C5139" s="9"/>
      <c r="D5139" s="9"/>
      <c r="E5139" s="9" t="s">
        <v>280</v>
      </c>
      <c r="F5139" s="9" t="s">
        <v>280</v>
      </c>
      <c r="G5139" s="9" t="s">
        <v>280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08"/>
        <v>1516.1999999999935</v>
      </c>
      <c r="S5139" s="278"/>
      <c r="T5139" s="63"/>
      <c r="U5139" s="350"/>
      <c r="V5139" s="63"/>
      <c r="W5139" s="63"/>
    </row>
    <row r="5140" spans="1:23" ht="15">
      <c r="A5140" s="28" t="s">
        <v>746</v>
      </c>
      <c r="B5140" s="229" t="s">
        <v>1652</v>
      </c>
      <c r="C5140" s="3"/>
      <c r="D5140" s="3"/>
      <c r="E5140" s="9" t="s">
        <v>280</v>
      </c>
      <c r="F5140" s="9" t="s">
        <v>280</v>
      </c>
      <c r="G5140" s="9" t="s">
        <v>280</v>
      </c>
      <c r="H5140" s="9" t="s">
        <v>280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08"/>
        <v>1495.7999999999902</v>
      </c>
      <c r="O5140" t="s">
        <v>285</v>
      </c>
      <c r="S5140" s="278"/>
      <c r="T5140" s="63"/>
      <c r="U5140" s="350"/>
      <c r="V5140" s="63"/>
      <c r="W5140" s="63"/>
    </row>
    <row r="5141" spans="1:23" ht="15">
      <c r="A5141" s="28" t="s">
        <v>748</v>
      </c>
      <c r="B5141" s="63" t="s">
        <v>749</v>
      </c>
      <c r="C5141" s="9"/>
      <c r="D5141" s="9"/>
      <c r="E5141" s="9" t="s">
        <v>280</v>
      </c>
      <c r="F5141" s="9" t="s">
        <v>280</v>
      </c>
      <c r="G5141" s="9" t="s">
        <v>280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08"/>
        <v>1487.8000000000302</v>
      </c>
      <c r="O5141" t="s">
        <v>286</v>
      </c>
      <c r="S5141" s="225"/>
      <c r="T5141" s="63"/>
      <c r="U5141" s="350"/>
      <c r="V5141" s="63"/>
      <c r="W5141" s="63"/>
    </row>
    <row r="5142" spans="1:23" ht="15">
      <c r="A5142" s="28" t="s">
        <v>751</v>
      </c>
      <c r="B5142" s="63" t="s">
        <v>729</v>
      </c>
      <c r="C5142" s="9"/>
      <c r="D5142" s="9"/>
      <c r="E5142" s="9" t="s">
        <v>280</v>
      </c>
      <c r="F5142" s="9" t="s">
        <v>280</v>
      </c>
      <c r="G5142" s="9" t="s">
        <v>280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08"/>
        <v>1482.3000000000084</v>
      </c>
      <c r="O5142" t="s">
        <v>289</v>
      </c>
      <c r="S5142" s="63"/>
      <c r="T5142" s="63"/>
      <c r="U5142" s="350"/>
      <c r="V5142" s="63"/>
      <c r="W5142" s="63"/>
    </row>
    <row r="5143" spans="1:23" ht="15">
      <c r="A5143" s="28" t="s">
        <v>752</v>
      </c>
      <c r="B5143" s="63" t="s">
        <v>801</v>
      </c>
      <c r="C5143" s="9"/>
      <c r="D5143" s="9"/>
      <c r="E5143" s="9" t="s">
        <v>280</v>
      </c>
      <c r="F5143" s="9" t="s">
        <v>280</v>
      </c>
      <c r="G5143" s="9" t="s">
        <v>280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08"/>
        <v>1412.9000000000106</v>
      </c>
      <c r="S5143" s="63"/>
      <c r="T5143" s="63"/>
      <c r="U5143" s="349"/>
      <c r="V5143" s="63"/>
      <c r="W5143" s="63"/>
    </row>
    <row r="5144" spans="1:23" ht="15">
      <c r="A5144" s="28" t="s">
        <v>755</v>
      </c>
      <c r="B5144" s="229" t="s">
        <v>1649</v>
      </c>
      <c r="C5144" s="3"/>
      <c r="D5144" s="3"/>
      <c r="E5144" s="9" t="s">
        <v>280</v>
      </c>
      <c r="F5144" s="9" t="s">
        <v>280</v>
      </c>
      <c r="G5144" s="9" t="s">
        <v>280</v>
      </c>
      <c r="H5144" s="9" t="s">
        <v>280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08"/>
        <v>1404.2999999999938</v>
      </c>
      <c r="O5144" t="s">
        <v>283</v>
      </c>
      <c r="R5144" s="216" t="s">
        <v>1837</v>
      </c>
      <c r="S5144" s="278"/>
      <c r="T5144" s="63"/>
      <c r="U5144" s="349"/>
      <c r="V5144" s="63"/>
      <c r="W5144" s="63"/>
    </row>
    <row r="5145" spans="1:23" ht="15">
      <c r="A5145" s="28" t="s">
        <v>757</v>
      </c>
      <c r="B5145" s="63" t="s">
        <v>763</v>
      </c>
      <c r="C5145" s="9"/>
      <c r="D5145" s="9"/>
      <c r="E5145" s="9" t="s">
        <v>280</v>
      </c>
      <c r="F5145" s="9" t="s">
        <v>280</v>
      </c>
      <c r="G5145" s="9" t="s">
        <v>280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08"/>
        <v>1333.2999999999975</v>
      </c>
      <c r="S5145" s="278"/>
      <c r="T5145" s="63"/>
      <c r="U5145" s="350"/>
      <c r="V5145" s="63"/>
      <c r="W5145" s="63"/>
    </row>
    <row r="5146" spans="1:23" ht="15">
      <c r="A5146" s="28" t="s">
        <v>762</v>
      </c>
      <c r="B5146" s="63" t="s">
        <v>735</v>
      </c>
      <c r="C5146" s="9"/>
      <c r="D5146" s="9"/>
      <c r="E5146" s="9" t="s">
        <v>280</v>
      </c>
      <c r="F5146" s="9" t="s">
        <v>280</v>
      </c>
      <c r="G5146" s="9" t="s">
        <v>280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08"/>
        <v>1302.6000000000186</v>
      </c>
      <c r="S5146" s="225"/>
      <c r="T5146" s="63"/>
      <c r="U5146" s="349"/>
      <c r="V5146" s="63"/>
      <c r="W5146" s="63"/>
    </row>
    <row r="5147" spans="1:23" ht="15">
      <c r="A5147" s="28" t="s">
        <v>766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280</v>
      </c>
      <c r="K5147" s="9" t="s">
        <v>280</v>
      </c>
      <c r="L5147" s="69"/>
      <c r="M5147" s="67">
        <f t="shared" si="108"/>
        <v>1287.2000000000103</v>
      </c>
      <c r="O5147" t="s">
        <v>290</v>
      </c>
      <c r="Q5147" s="3"/>
      <c r="R5147" s="3"/>
      <c r="S5147" s="225"/>
      <c r="T5147" s="63"/>
      <c r="U5147" s="349"/>
      <c r="V5147" s="63"/>
      <c r="W5147" s="63"/>
    </row>
    <row r="5148" spans="1:23" ht="15">
      <c r="A5148" s="28" t="s">
        <v>767</v>
      </c>
      <c r="B5148" s="229" t="s">
        <v>1661</v>
      </c>
      <c r="C5148" s="3"/>
      <c r="D5148" s="3"/>
      <c r="E5148" s="9" t="s">
        <v>280</v>
      </c>
      <c r="F5148" s="9" t="s">
        <v>280</v>
      </c>
      <c r="G5148" s="9" t="s">
        <v>280</v>
      </c>
      <c r="H5148" s="9" t="s">
        <v>280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08"/>
        <v>1276.7499999999891</v>
      </c>
      <c r="S5148" s="225"/>
      <c r="T5148" s="63"/>
      <c r="U5148" s="349"/>
      <c r="V5148" s="63"/>
      <c r="W5148" s="63"/>
    </row>
    <row r="5149" spans="1:23" ht="15">
      <c r="A5149" s="28" t="s">
        <v>768</v>
      </c>
      <c r="B5149" s="225" t="s">
        <v>1667</v>
      </c>
      <c r="C5149" s="3"/>
      <c r="D5149" s="3"/>
      <c r="E5149" s="9" t="s">
        <v>280</v>
      </c>
      <c r="F5149" s="9" t="s">
        <v>280</v>
      </c>
      <c r="G5149" s="9" t="s">
        <v>280</v>
      </c>
      <c r="H5149" s="9" t="s">
        <v>280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08"/>
        <v>1272.1999999999916</v>
      </c>
      <c r="S5149" s="278"/>
      <c r="T5149" s="63"/>
      <c r="U5149" s="350"/>
      <c r="V5149" s="63"/>
      <c r="W5149" s="63"/>
    </row>
    <row r="5150" spans="1:23" ht="15">
      <c r="A5150" s="28" t="s">
        <v>774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280</v>
      </c>
      <c r="K5150" s="9" t="s">
        <v>280</v>
      </c>
      <c r="L5150" s="69"/>
      <c r="M5150" s="67">
        <f t="shared" si="108"/>
        <v>1269.8000000000006</v>
      </c>
      <c r="O5150" t="s">
        <v>301</v>
      </c>
      <c r="Q5150" s="3"/>
      <c r="R5150" s="3"/>
      <c r="S5150" s="63"/>
      <c r="T5150" s="63"/>
      <c r="U5150" s="349"/>
      <c r="V5150" s="63"/>
      <c r="W5150" s="63"/>
    </row>
    <row r="5151" spans="1:23" ht="15">
      <c r="A5151" s="28" t="s">
        <v>782</v>
      </c>
      <c r="B5151" s="63" t="s">
        <v>780</v>
      </c>
      <c r="C5151" s="9"/>
      <c r="D5151" s="9"/>
      <c r="E5151" s="9" t="s">
        <v>280</v>
      </c>
      <c r="F5151" s="9" t="s">
        <v>280</v>
      </c>
      <c r="G5151" s="9" t="s">
        <v>280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08"/>
        <v>1263.1000000000131</v>
      </c>
      <c r="S5151" s="278"/>
      <c r="T5151" s="63"/>
      <c r="U5151" s="349"/>
      <c r="V5151" s="63"/>
      <c r="W5151" s="63"/>
    </row>
    <row r="5152" spans="1:23" ht="15">
      <c r="A5152" s="28" t="s">
        <v>786</v>
      </c>
      <c r="B5152" s="63" t="s">
        <v>739</v>
      </c>
      <c r="C5152" s="9"/>
      <c r="D5152" s="9"/>
      <c r="E5152" s="9" t="s">
        <v>280</v>
      </c>
      <c r="F5152" s="9" t="s">
        <v>280</v>
      </c>
      <c r="G5152" s="9" t="s">
        <v>280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08"/>
        <v>1253.1999999999771</v>
      </c>
      <c r="S5152" s="63"/>
      <c r="T5152" s="63"/>
      <c r="U5152" s="350"/>
      <c r="V5152" s="63"/>
      <c r="W5152" s="63"/>
    </row>
    <row r="5153" spans="1:23" ht="15">
      <c r="A5153" s="28" t="s">
        <v>787</v>
      </c>
      <c r="B5153" s="63" t="s">
        <v>765</v>
      </c>
      <c r="C5153" s="9"/>
      <c r="D5153" s="9"/>
      <c r="E5153" s="9" t="s">
        <v>280</v>
      </c>
      <c r="F5153" s="9" t="s">
        <v>280</v>
      </c>
      <c r="G5153" s="9" t="s">
        <v>280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08"/>
        <v>1210.6000000000095</v>
      </c>
      <c r="S5153" s="63"/>
      <c r="T5153" s="63"/>
      <c r="U5153" s="349"/>
      <c r="V5153" s="63"/>
      <c r="W5153" s="63"/>
    </row>
    <row r="5154" spans="1:23" ht="15">
      <c r="A5154" s="28" t="s">
        <v>788</v>
      </c>
      <c r="B5154" s="63" t="s">
        <v>756</v>
      </c>
      <c r="C5154" s="9"/>
      <c r="D5154" s="9"/>
      <c r="E5154" s="9" t="s">
        <v>280</v>
      </c>
      <c r="F5154" s="9" t="s">
        <v>280</v>
      </c>
      <c r="G5154" s="9" t="s">
        <v>280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08"/>
        <v>1193.7500000000109</v>
      </c>
      <c r="S5154" s="63"/>
      <c r="T5154" s="63"/>
      <c r="U5154" s="349"/>
      <c r="V5154" s="63"/>
      <c r="W5154" s="63"/>
    </row>
    <row r="5155" spans="1:23" ht="15">
      <c r="A5155" s="28" t="s">
        <v>794</v>
      </c>
      <c r="B5155" s="229" t="s">
        <v>1662</v>
      </c>
      <c r="C5155" s="3"/>
      <c r="D5155" s="3"/>
      <c r="E5155" s="9" t="s">
        <v>280</v>
      </c>
      <c r="F5155" s="9" t="s">
        <v>280</v>
      </c>
      <c r="G5155" s="9" t="s">
        <v>280</v>
      </c>
      <c r="H5155" s="9" t="s">
        <v>280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08"/>
        <v>1176.0999999999894</v>
      </c>
      <c r="S5155" s="28"/>
      <c r="T5155" s="63"/>
      <c r="U5155" s="349"/>
      <c r="V5155" s="63"/>
      <c r="W5155" s="63"/>
    </row>
    <row r="5156" spans="1:23" ht="15">
      <c r="A5156" s="28" t="s">
        <v>795</v>
      </c>
      <c r="B5156" s="229" t="s">
        <v>1664</v>
      </c>
      <c r="C5156" s="3"/>
      <c r="D5156" s="3"/>
      <c r="E5156" s="9" t="s">
        <v>280</v>
      </c>
      <c r="F5156" s="9" t="s">
        <v>280</v>
      </c>
      <c r="G5156" s="9" t="s">
        <v>280</v>
      </c>
      <c r="H5156" s="9" t="s">
        <v>280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08"/>
        <v>1160.3999999999924</v>
      </c>
      <c r="S5156" s="63"/>
      <c r="T5156" s="63"/>
      <c r="U5156" s="349"/>
      <c r="V5156" s="63"/>
      <c r="W5156" s="63"/>
    </row>
    <row r="5157" spans="1:23" ht="15">
      <c r="A5157" s="28" t="s">
        <v>796</v>
      </c>
      <c r="B5157" s="229" t="s">
        <v>1648</v>
      </c>
      <c r="C5157" s="3"/>
      <c r="D5157" s="3"/>
      <c r="E5157" s="9" t="s">
        <v>280</v>
      </c>
      <c r="F5157" s="9" t="s">
        <v>280</v>
      </c>
      <c r="G5157" s="9" t="s">
        <v>280</v>
      </c>
      <c r="H5157" s="9" t="s">
        <v>280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08"/>
        <v>1143.9999999999927</v>
      </c>
      <c r="S5157" s="225"/>
      <c r="T5157" s="63"/>
      <c r="U5157" s="349"/>
      <c r="V5157" s="63"/>
      <c r="W5157" s="63"/>
    </row>
    <row r="5158" spans="1:23" ht="15">
      <c r="A5158" s="28" t="s">
        <v>798</v>
      </c>
      <c r="B5158" s="63" t="s">
        <v>156</v>
      </c>
      <c r="C5158" s="9"/>
      <c r="D5158" s="9"/>
      <c r="E5158" s="9" t="s">
        <v>280</v>
      </c>
      <c r="F5158" s="9" t="s">
        <v>280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08"/>
        <v>1129.0000000000164</v>
      </c>
      <c r="O5158" t="s">
        <v>295</v>
      </c>
      <c r="S5158" s="63"/>
      <c r="T5158" s="63"/>
      <c r="U5158" s="349"/>
      <c r="V5158" s="63"/>
      <c r="W5158" s="63"/>
    </row>
    <row r="5159" spans="1:23" ht="15">
      <c r="A5159" s="28" t="s">
        <v>799</v>
      </c>
      <c r="B5159" s="229" t="s">
        <v>1657</v>
      </c>
      <c r="C5159" s="3"/>
      <c r="D5159" s="3"/>
      <c r="E5159" s="9" t="s">
        <v>280</v>
      </c>
      <c r="F5159" s="9" t="s">
        <v>280</v>
      </c>
      <c r="G5159" s="9" t="s">
        <v>280</v>
      </c>
      <c r="H5159" s="9" t="s">
        <v>280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08"/>
        <v>1102.3000000000011</v>
      </c>
      <c r="S5159" s="278"/>
      <c r="T5159" s="63"/>
      <c r="U5159" s="350"/>
      <c r="V5159" s="63"/>
      <c r="W5159" s="63"/>
    </row>
    <row r="5160" spans="1:23" ht="15">
      <c r="A5160" s="28" t="s">
        <v>800</v>
      </c>
      <c r="B5160" s="278" t="s">
        <v>2033</v>
      </c>
      <c r="C5160" s="3"/>
      <c r="D5160" s="3"/>
      <c r="E5160" s="9" t="s">
        <v>280</v>
      </c>
      <c r="F5160" s="9" t="s">
        <v>280</v>
      </c>
      <c r="G5160" s="9" t="s">
        <v>280</v>
      </c>
      <c r="H5160" s="9" t="s">
        <v>280</v>
      </c>
      <c r="I5160" s="9" t="s">
        <v>280</v>
      </c>
      <c r="J5160" s="9">
        <v>635.09999999999491</v>
      </c>
      <c r="K5160" s="9">
        <v>464.29999999999927</v>
      </c>
      <c r="L5160" s="69"/>
      <c r="M5160" s="67">
        <f t="shared" si="108"/>
        <v>1099.3999999999942</v>
      </c>
      <c r="S5160" s="63"/>
      <c r="T5160" s="63"/>
      <c r="U5160" s="349"/>
      <c r="V5160" s="63"/>
      <c r="W5160" s="63"/>
    </row>
    <row r="5161" spans="1:23" ht="15">
      <c r="A5161" s="28" t="s">
        <v>803</v>
      </c>
      <c r="B5161" s="278" t="s">
        <v>2021</v>
      </c>
      <c r="C5161" s="3"/>
      <c r="D5161" s="3"/>
      <c r="E5161" s="9" t="s">
        <v>280</v>
      </c>
      <c r="F5161" s="9" t="s">
        <v>280</v>
      </c>
      <c r="G5161" s="9" t="s">
        <v>280</v>
      </c>
      <c r="H5161" s="9" t="s">
        <v>280</v>
      </c>
      <c r="I5161" s="9" t="s">
        <v>280</v>
      </c>
      <c r="J5161" s="9">
        <v>615.00000000000728</v>
      </c>
      <c r="K5161" s="9">
        <v>421.39999999999782</v>
      </c>
      <c r="L5161" s="69"/>
      <c r="M5161" s="67">
        <f t="shared" si="108"/>
        <v>1036.4000000000051</v>
      </c>
      <c r="S5161" s="63"/>
      <c r="T5161" s="63"/>
      <c r="U5161" s="350"/>
      <c r="V5161" s="63"/>
      <c r="W5161" s="63"/>
    </row>
    <row r="5162" spans="1:23" ht="15">
      <c r="A5162" s="28" t="s">
        <v>899</v>
      </c>
      <c r="B5162" s="63" t="s">
        <v>747</v>
      </c>
      <c r="C5162" s="9"/>
      <c r="D5162" s="9"/>
      <c r="E5162" s="9" t="s">
        <v>280</v>
      </c>
      <c r="F5162" s="9" t="s">
        <v>280</v>
      </c>
      <c r="G5162" s="9" t="s">
        <v>280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08"/>
        <v>1021.8500000000004</v>
      </c>
      <c r="S5162" s="278"/>
      <c r="T5162" s="63"/>
      <c r="U5162" s="350"/>
      <c r="V5162" s="63"/>
      <c r="W5162" s="63"/>
    </row>
    <row r="5163" spans="1:23" ht="15">
      <c r="A5163" s="28" t="s">
        <v>900</v>
      </c>
      <c r="B5163" s="229" t="s">
        <v>1666</v>
      </c>
      <c r="C5163" s="3"/>
      <c r="D5163" s="3"/>
      <c r="E5163" s="9" t="s">
        <v>280</v>
      </c>
      <c r="F5163" s="9" t="s">
        <v>280</v>
      </c>
      <c r="G5163" s="9" t="s">
        <v>280</v>
      </c>
      <c r="H5163" s="9" t="s">
        <v>280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08"/>
        <v>960.19999999999709</v>
      </c>
      <c r="S5163" s="278"/>
      <c r="T5163" s="63"/>
      <c r="U5163" s="349"/>
      <c r="V5163" s="63"/>
      <c r="W5163" s="63"/>
    </row>
    <row r="5164" spans="1:23" ht="15">
      <c r="A5164" s="28" t="s">
        <v>901</v>
      </c>
      <c r="B5164" s="63" t="s">
        <v>734</v>
      </c>
      <c r="C5164" s="9"/>
      <c r="D5164" s="9"/>
      <c r="E5164" s="9" t="s">
        <v>280</v>
      </c>
      <c r="F5164" s="9" t="s">
        <v>280</v>
      </c>
      <c r="G5164" s="9" t="s">
        <v>280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08"/>
        <v>958.09999999999309</v>
      </c>
      <c r="S5164" s="63"/>
      <c r="T5164" s="63"/>
      <c r="U5164" s="350"/>
      <c r="V5164" s="63"/>
      <c r="W5164" s="63"/>
    </row>
    <row r="5165" spans="1:23" ht="15">
      <c r="A5165" s="28" t="s">
        <v>902</v>
      </c>
      <c r="B5165" s="229" t="s">
        <v>1660</v>
      </c>
      <c r="C5165" s="3"/>
      <c r="D5165" s="3"/>
      <c r="E5165" s="9" t="s">
        <v>280</v>
      </c>
      <c r="F5165" s="9" t="s">
        <v>280</v>
      </c>
      <c r="G5165" s="9" t="s">
        <v>280</v>
      </c>
      <c r="H5165" s="9" t="s">
        <v>280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08"/>
        <v>958.05000000001019</v>
      </c>
      <c r="S5165" s="278"/>
      <c r="T5165" s="63"/>
      <c r="U5165" s="350"/>
      <c r="V5165" s="63"/>
      <c r="W5165" s="63"/>
    </row>
    <row r="5166" spans="1:23" ht="15">
      <c r="A5166" s="28" t="s">
        <v>903</v>
      </c>
      <c r="B5166" s="278" t="s">
        <v>2026</v>
      </c>
      <c r="C5166" s="3"/>
      <c r="D5166" s="3"/>
      <c r="E5166" s="9" t="s">
        <v>280</v>
      </c>
      <c r="F5166" s="9" t="s">
        <v>280</v>
      </c>
      <c r="G5166" s="9" t="s">
        <v>280</v>
      </c>
      <c r="H5166" s="9" t="s">
        <v>280</v>
      </c>
      <c r="I5166" s="9" t="s">
        <v>280</v>
      </c>
      <c r="J5166" s="9">
        <v>472.20000000000437</v>
      </c>
      <c r="K5166" s="9">
        <v>483.29999999999927</v>
      </c>
      <c r="L5166" s="69"/>
      <c r="M5166" s="67">
        <f t="shared" ref="M5166:M5202" si="109">SUM(E5166:K5166)</f>
        <v>955.50000000000364</v>
      </c>
      <c r="S5166" s="278"/>
      <c r="T5166" s="63"/>
      <c r="U5166" s="349"/>
      <c r="V5166" s="63"/>
      <c r="W5166" s="63"/>
    </row>
    <row r="5167" spans="1:23" ht="15">
      <c r="A5167" s="28" t="s">
        <v>904</v>
      </c>
      <c r="B5167" s="278" t="s">
        <v>2023</v>
      </c>
      <c r="C5167" s="3"/>
      <c r="D5167" s="3"/>
      <c r="E5167" s="9" t="s">
        <v>280</v>
      </c>
      <c r="F5167" s="9" t="s">
        <v>280</v>
      </c>
      <c r="G5167" s="9" t="s">
        <v>280</v>
      </c>
      <c r="H5167" s="9" t="s">
        <v>280</v>
      </c>
      <c r="I5167" s="9" t="s">
        <v>280</v>
      </c>
      <c r="J5167" s="9">
        <v>583.09999999999854</v>
      </c>
      <c r="K5167" s="9">
        <v>341.05000000000655</v>
      </c>
      <c r="L5167" s="69"/>
      <c r="M5167" s="67">
        <f t="shared" si="109"/>
        <v>924.15000000000509</v>
      </c>
      <c r="S5167" s="278"/>
      <c r="T5167" s="63"/>
      <c r="U5167" s="349"/>
      <c r="V5167" s="63"/>
      <c r="W5167" s="63"/>
    </row>
    <row r="5168" spans="1:23" ht="15">
      <c r="A5168" s="28" t="s">
        <v>905</v>
      </c>
      <c r="B5168" s="278" t="s">
        <v>2024</v>
      </c>
      <c r="C5168" s="3"/>
      <c r="D5168" s="3"/>
      <c r="E5168" s="9" t="s">
        <v>280</v>
      </c>
      <c r="F5168" s="9" t="s">
        <v>280</v>
      </c>
      <c r="G5168" s="9" t="s">
        <v>280</v>
      </c>
      <c r="H5168" s="9" t="s">
        <v>280</v>
      </c>
      <c r="I5168" s="9" t="s">
        <v>280</v>
      </c>
      <c r="J5168" s="9">
        <v>633.29999999999927</v>
      </c>
      <c r="K5168" s="9">
        <v>284.99999999999636</v>
      </c>
      <c r="L5168" s="69"/>
      <c r="M5168" s="67">
        <f t="shared" si="109"/>
        <v>918.29999999999563</v>
      </c>
      <c r="S5168" s="63"/>
      <c r="T5168" s="63"/>
      <c r="U5168" s="349"/>
      <c r="V5168" s="63"/>
      <c r="W5168" s="63"/>
    </row>
    <row r="5169" spans="1:23" ht="15">
      <c r="A5169" s="28" t="s">
        <v>906</v>
      </c>
      <c r="B5169" s="229" t="s">
        <v>1665</v>
      </c>
      <c r="C5169" s="3"/>
      <c r="D5169" s="3"/>
      <c r="E5169" s="9" t="s">
        <v>280</v>
      </c>
      <c r="F5169" s="9" t="s">
        <v>280</v>
      </c>
      <c r="G5169" s="9" t="s">
        <v>280</v>
      </c>
      <c r="H5169" s="9" t="s">
        <v>280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09"/>
        <v>900.34999999998763</v>
      </c>
      <c r="S5169" s="63"/>
      <c r="T5169" s="63"/>
      <c r="U5169" s="349"/>
      <c r="V5169" s="63"/>
      <c r="W5169" s="63"/>
    </row>
    <row r="5170" spans="1:23" ht="15">
      <c r="A5170" s="28" t="s">
        <v>907</v>
      </c>
      <c r="B5170" s="63" t="s">
        <v>745</v>
      </c>
      <c r="C5170" s="9"/>
      <c r="D5170" s="9"/>
      <c r="E5170" s="9" t="s">
        <v>280</v>
      </c>
      <c r="F5170" s="9" t="s">
        <v>280</v>
      </c>
      <c r="G5170" s="9" t="s">
        <v>280</v>
      </c>
      <c r="H5170" s="212">
        <v>560.80000000001019</v>
      </c>
      <c r="I5170" s="9">
        <v>335.69999999999709</v>
      </c>
      <c r="J5170" s="9" t="s">
        <v>280</v>
      </c>
      <c r="K5170" s="9" t="s">
        <v>280</v>
      </c>
      <c r="L5170" s="69"/>
      <c r="M5170" s="67">
        <f t="shared" si="109"/>
        <v>896.50000000000728</v>
      </c>
      <c r="O5170" t="s">
        <v>302</v>
      </c>
      <c r="S5170" s="63"/>
      <c r="T5170" s="63"/>
      <c r="U5170" s="350"/>
      <c r="V5170" s="63"/>
      <c r="W5170" s="63"/>
    </row>
    <row r="5171" spans="1:23" ht="15">
      <c r="A5171" s="28" t="s">
        <v>908</v>
      </c>
      <c r="B5171" s="278" t="s">
        <v>2017</v>
      </c>
      <c r="C5171" s="3"/>
      <c r="D5171" s="3"/>
      <c r="E5171" s="9" t="s">
        <v>280</v>
      </c>
      <c r="F5171" s="9" t="s">
        <v>280</v>
      </c>
      <c r="G5171" s="9" t="s">
        <v>280</v>
      </c>
      <c r="H5171" s="9" t="s">
        <v>280</v>
      </c>
      <c r="I5171" s="9" t="s">
        <v>280</v>
      </c>
      <c r="J5171" s="9">
        <v>659</v>
      </c>
      <c r="K5171" s="9">
        <v>234.19999999999345</v>
      </c>
      <c r="L5171" s="69"/>
      <c r="M5171" s="67">
        <f t="shared" si="109"/>
        <v>893.19999999999345</v>
      </c>
      <c r="S5171" s="278"/>
      <c r="T5171" s="63"/>
      <c r="U5171" s="349"/>
      <c r="V5171" s="63"/>
      <c r="W5171" s="63"/>
    </row>
    <row r="5172" spans="1:23" ht="15">
      <c r="A5172" s="28" t="s">
        <v>909</v>
      </c>
      <c r="B5172" s="278" t="s">
        <v>2022</v>
      </c>
      <c r="C5172" s="3"/>
      <c r="D5172" s="3"/>
      <c r="E5172" s="9" t="s">
        <v>280</v>
      </c>
      <c r="F5172" s="9" t="s">
        <v>280</v>
      </c>
      <c r="G5172" s="9" t="s">
        <v>280</v>
      </c>
      <c r="H5172" s="9" t="s">
        <v>280</v>
      </c>
      <c r="I5172" s="9" t="s">
        <v>280</v>
      </c>
      <c r="J5172" s="213">
        <v>788.40000000000146</v>
      </c>
      <c r="K5172" s="9">
        <v>90.000000000007276</v>
      </c>
      <c r="L5172" s="69"/>
      <c r="M5172" s="67">
        <f t="shared" si="109"/>
        <v>878.40000000000873</v>
      </c>
      <c r="O5172" t="s">
        <v>284</v>
      </c>
      <c r="S5172" s="278"/>
      <c r="T5172" s="63"/>
      <c r="U5172" s="349"/>
      <c r="V5172" s="63"/>
      <c r="W5172" s="63"/>
    </row>
    <row r="5173" spans="1:23" ht="15">
      <c r="A5173" s="28" t="s">
        <v>910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280</v>
      </c>
      <c r="H5173" s="9" t="s">
        <v>280</v>
      </c>
      <c r="I5173" s="9" t="s">
        <v>280</v>
      </c>
      <c r="J5173" s="9" t="s">
        <v>280</v>
      </c>
      <c r="K5173" s="9" t="s">
        <v>280</v>
      </c>
      <c r="L5173" s="69"/>
      <c r="M5173" s="67">
        <f t="shared" si="109"/>
        <v>863.2</v>
      </c>
      <c r="O5173" t="s">
        <v>339</v>
      </c>
      <c r="Q5173" s="3"/>
      <c r="R5173" s="3"/>
      <c r="S5173" s="28"/>
      <c r="T5173" s="63"/>
      <c r="U5173" s="349"/>
      <c r="V5173" s="63"/>
      <c r="W5173" s="63"/>
    </row>
    <row r="5174" spans="1:23" ht="15">
      <c r="A5174" s="28" t="s">
        <v>911</v>
      </c>
      <c r="B5174" s="278" t="s">
        <v>2018</v>
      </c>
      <c r="C5174" s="3"/>
      <c r="D5174" s="3"/>
      <c r="E5174" s="9" t="s">
        <v>280</v>
      </c>
      <c r="F5174" s="9" t="s">
        <v>280</v>
      </c>
      <c r="G5174" s="9" t="s">
        <v>280</v>
      </c>
      <c r="H5174" s="9" t="s">
        <v>280</v>
      </c>
      <c r="I5174" s="9" t="s">
        <v>280</v>
      </c>
      <c r="J5174" s="9">
        <v>343.39999999999418</v>
      </c>
      <c r="K5174" s="9">
        <v>429.90000000000146</v>
      </c>
      <c r="L5174" s="69"/>
      <c r="M5174" s="67">
        <f t="shared" si="109"/>
        <v>773.29999999999563</v>
      </c>
      <c r="S5174" s="225"/>
      <c r="T5174" s="63"/>
      <c r="U5174" s="349"/>
      <c r="V5174" s="63"/>
      <c r="W5174" s="63"/>
    </row>
    <row r="5175" spans="1:23" ht="15">
      <c r="A5175" s="28" t="s">
        <v>912</v>
      </c>
      <c r="B5175" s="63" t="s">
        <v>158</v>
      </c>
      <c r="C5175" s="9"/>
      <c r="D5175" s="9"/>
      <c r="E5175" s="9" t="s">
        <v>280</v>
      </c>
      <c r="F5175" s="9" t="s">
        <v>280</v>
      </c>
      <c r="G5175" s="9">
        <v>341</v>
      </c>
      <c r="H5175" s="9">
        <v>121.29999999998836</v>
      </c>
      <c r="I5175" s="9">
        <v>300.89999999999964</v>
      </c>
      <c r="J5175" s="9" t="s">
        <v>280</v>
      </c>
      <c r="K5175" s="9" t="s">
        <v>280</v>
      </c>
      <c r="L5175" s="69"/>
      <c r="M5175" s="67">
        <f t="shared" si="109"/>
        <v>763.19999999998799</v>
      </c>
      <c r="Q5175" s="3"/>
      <c r="R5175" s="3"/>
      <c r="S5175" s="278"/>
      <c r="T5175" s="63"/>
      <c r="U5175" s="349"/>
      <c r="V5175" s="63"/>
      <c r="W5175" s="63"/>
    </row>
    <row r="5176" spans="1:23" ht="15">
      <c r="A5176" s="28" t="s">
        <v>913</v>
      </c>
      <c r="B5176" s="278" t="s">
        <v>2042</v>
      </c>
      <c r="C5176" s="3"/>
      <c r="D5176" s="3"/>
      <c r="E5176" s="9" t="s">
        <v>280</v>
      </c>
      <c r="F5176" s="9" t="s">
        <v>280</v>
      </c>
      <c r="G5176" s="9" t="s">
        <v>280</v>
      </c>
      <c r="H5176" s="9" t="s">
        <v>280</v>
      </c>
      <c r="I5176" s="9" t="s">
        <v>280</v>
      </c>
      <c r="J5176" s="9" t="s">
        <v>280</v>
      </c>
      <c r="K5176" s="9">
        <v>677.799999999992</v>
      </c>
      <c r="L5176" s="69"/>
      <c r="M5176" s="67">
        <f t="shared" si="109"/>
        <v>677.799999999992</v>
      </c>
      <c r="S5176" s="278"/>
      <c r="T5176" s="63"/>
      <c r="U5176" s="349"/>
      <c r="V5176" s="63"/>
      <c r="W5176" s="63"/>
    </row>
    <row r="5177" spans="1:23" ht="15">
      <c r="A5177" s="28" t="s">
        <v>914</v>
      </c>
      <c r="B5177" s="278" t="s">
        <v>2172</v>
      </c>
      <c r="C5177" s="3"/>
      <c r="D5177" s="3"/>
      <c r="E5177" s="9" t="s">
        <v>280</v>
      </c>
      <c r="F5177" s="9" t="s">
        <v>280</v>
      </c>
      <c r="G5177" s="9" t="s">
        <v>280</v>
      </c>
      <c r="H5177" s="9" t="s">
        <v>280</v>
      </c>
      <c r="I5177" s="9" t="s">
        <v>280</v>
      </c>
      <c r="J5177" s="9" t="s">
        <v>280</v>
      </c>
      <c r="K5177" s="9">
        <v>641.70000000000073</v>
      </c>
      <c r="L5177" s="69"/>
      <c r="M5177" s="67">
        <f t="shared" si="109"/>
        <v>641.70000000000073</v>
      </c>
      <c r="S5177" s="28"/>
      <c r="T5177" s="63"/>
      <c r="U5177" s="349"/>
      <c r="V5177" s="63"/>
      <c r="W5177" s="63"/>
    </row>
    <row r="5178" spans="1:23" ht="15">
      <c r="A5178" s="28" t="s">
        <v>915</v>
      </c>
      <c r="B5178" s="63" t="s">
        <v>770</v>
      </c>
      <c r="C5178" s="9"/>
      <c r="D5178" s="9"/>
      <c r="E5178" s="9" t="s">
        <v>280</v>
      </c>
      <c r="F5178" s="9" t="s">
        <v>280</v>
      </c>
      <c r="G5178" s="9" t="s">
        <v>280</v>
      </c>
      <c r="H5178" s="9">
        <v>182.00000000000728</v>
      </c>
      <c r="I5178" s="217">
        <v>447.79999999999927</v>
      </c>
      <c r="J5178" s="9" t="s">
        <v>280</v>
      </c>
      <c r="K5178" s="9" t="s">
        <v>280</v>
      </c>
      <c r="L5178" s="69"/>
      <c r="M5178" s="67">
        <f t="shared" si="109"/>
        <v>629.80000000000655</v>
      </c>
      <c r="O5178" t="s">
        <v>289</v>
      </c>
      <c r="S5178" s="225"/>
      <c r="T5178" s="63"/>
      <c r="U5178" s="349"/>
      <c r="V5178" s="63"/>
      <c r="W5178" s="63"/>
    </row>
    <row r="5179" spans="1:23" ht="15">
      <c r="A5179" s="28" t="s">
        <v>916</v>
      </c>
      <c r="B5179" s="278" t="s">
        <v>2045</v>
      </c>
      <c r="C5179" s="3"/>
      <c r="D5179" s="3"/>
      <c r="E5179" s="9" t="s">
        <v>280</v>
      </c>
      <c r="F5179" s="9" t="s">
        <v>280</v>
      </c>
      <c r="G5179" s="9" t="s">
        <v>280</v>
      </c>
      <c r="H5179" s="9" t="s">
        <v>280</v>
      </c>
      <c r="I5179" s="9" t="s">
        <v>280</v>
      </c>
      <c r="J5179" s="9" t="s">
        <v>280</v>
      </c>
      <c r="K5179" s="9">
        <v>603.69999999999345</v>
      </c>
      <c r="L5179" s="69"/>
      <c r="M5179" s="67">
        <f t="shared" si="109"/>
        <v>603.69999999999345</v>
      </c>
      <c r="S5179" s="63"/>
      <c r="T5179" s="63"/>
      <c r="U5179" s="349"/>
      <c r="V5179" s="63"/>
      <c r="W5179" s="63"/>
    </row>
    <row r="5180" spans="1:23" ht="15">
      <c r="A5180" s="28" t="s">
        <v>917</v>
      </c>
      <c r="B5180" s="229" t="s">
        <v>1650</v>
      </c>
      <c r="C5180" s="3"/>
      <c r="D5180" s="3"/>
      <c r="E5180" s="9" t="s">
        <v>280</v>
      </c>
      <c r="F5180" s="9" t="s">
        <v>280</v>
      </c>
      <c r="G5180" s="9" t="s">
        <v>280</v>
      </c>
      <c r="H5180" s="9" t="s">
        <v>280</v>
      </c>
      <c r="I5180" s="9">
        <v>317.50000000000182</v>
      </c>
      <c r="J5180" s="9">
        <v>268.40000000000146</v>
      </c>
      <c r="K5180" s="9" t="s">
        <v>280</v>
      </c>
      <c r="L5180" s="69"/>
      <c r="M5180" s="67">
        <f t="shared" si="109"/>
        <v>585.90000000000327</v>
      </c>
      <c r="S5180" s="63"/>
      <c r="T5180" s="63"/>
      <c r="U5180" s="349"/>
      <c r="V5180" s="63"/>
      <c r="W5180" s="63"/>
    </row>
    <row r="5181" spans="1:23" ht="15">
      <c r="A5181" s="28" t="s">
        <v>918</v>
      </c>
      <c r="B5181" s="278" t="s">
        <v>2067</v>
      </c>
      <c r="C5181" s="3"/>
      <c r="D5181" s="3"/>
      <c r="E5181" s="9" t="s">
        <v>280</v>
      </c>
      <c r="F5181" s="9" t="s">
        <v>280</v>
      </c>
      <c r="G5181" s="9" t="s">
        <v>280</v>
      </c>
      <c r="H5181" s="9" t="s">
        <v>280</v>
      </c>
      <c r="I5181" s="9" t="s">
        <v>280</v>
      </c>
      <c r="J5181" s="9" t="s">
        <v>280</v>
      </c>
      <c r="K5181" s="9">
        <v>563.20000000000073</v>
      </c>
      <c r="L5181" s="69"/>
      <c r="M5181" s="67">
        <f t="shared" si="109"/>
        <v>563.20000000000073</v>
      </c>
      <c r="S5181" s="278"/>
      <c r="T5181" s="63"/>
      <c r="U5181" s="349"/>
      <c r="V5181" s="63"/>
      <c r="W5181" s="63"/>
    </row>
    <row r="5182" spans="1:23" ht="15">
      <c r="A5182" s="28" t="s">
        <v>919</v>
      </c>
      <c r="B5182" s="278" t="s">
        <v>4565</v>
      </c>
      <c r="C5182" s="3"/>
      <c r="D5182" s="3"/>
      <c r="E5182" s="9" t="s">
        <v>280</v>
      </c>
      <c r="F5182" s="9" t="s">
        <v>280</v>
      </c>
      <c r="G5182" s="9" t="s">
        <v>280</v>
      </c>
      <c r="H5182" s="9" t="s">
        <v>280</v>
      </c>
      <c r="I5182" s="9" t="s">
        <v>280</v>
      </c>
      <c r="J5182" s="9" t="s">
        <v>280</v>
      </c>
      <c r="K5182" s="9">
        <v>486.05000000000291</v>
      </c>
      <c r="L5182" s="69"/>
      <c r="M5182" s="67">
        <f t="shared" si="109"/>
        <v>486.05000000000291</v>
      </c>
      <c r="S5182" s="63"/>
      <c r="T5182" s="63"/>
      <c r="U5182" s="349"/>
      <c r="V5182" s="63"/>
      <c r="W5182" s="63"/>
    </row>
    <row r="5183" spans="1:23" ht="15">
      <c r="A5183" s="28" t="s">
        <v>920</v>
      </c>
      <c r="B5183" s="278" t="s">
        <v>2025</v>
      </c>
      <c r="C5183" s="3"/>
      <c r="D5183" s="3"/>
      <c r="E5183" s="9" t="s">
        <v>280</v>
      </c>
      <c r="F5183" s="9" t="s">
        <v>280</v>
      </c>
      <c r="G5183" s="9" t="s">
        <v>280</v>
      </c>
      <c r="H5183" s="9" t="s">
        <v>280</v>
      </c>
      <c r="I5183" s="9" t="s">
        <v>280</v>
      </c>
      <c r="J5183" s="9">
        <v>365.99999999999636</v>
      </c>
      <c r="K5183" s="9">
        <v>120</v>
      </c>
      <c r="L5183" s="69"/>
      <c r="M5183" s="67">
        <f t="shared" si="109"/>
        <v>485.99999999999636</v>
      </c>
      <c r="S5183" s="278"/>
      <c r="T5183" s="63"/>
      <c r="U5183" s="350"/>
      <c r="V5183" s="63"/>
      <c r="W5183" s="63"/>
    </row>
    <row r="5184" spans="1:23" ht="15">
      <c r="A5184" s="28" t="s">
        <v>921</v>
      </c>
      <c r="B5184" s="278" t="s">
        <v>2043</v>
      </c>
      <c r="C5184" s="3"/>
      <c r="D5184" s="3"/>
      <c r="E5184" s="9" t="s">
        <v>280</v>
      </c>
      <c r="F5184" s="9" t="s">
        <v>280</v>
      </c>
      <c r="G5184" s="9" t="s">
        <v>280</v>
      </c>
      <c r="H5184" s="9" t="s">
        <v>280</v>
      </c>
      <c r="I5184" s="9" t="s">
        <v>280</v>
      </c>
      <c r="J5184" s="9" t="s">
        <v>280</v>
      </c>
      <c r="K5184" s="9">
        <v>459.34999999999491</v>
      </c>
      <c r="L5184" s="69"/>
      <c r="M5184" s="67">
        <f t="shared" si="109"/>
        <v>459.34999999999491</v>
      </c>
      <c r="S5184" s="364"/>
    </row>
    <row r="5185" spans="1:23" ht="15">
      <c r="A5185" s="28" t="s">
        <v>922</v>
      </c>
      <c r="B5185" s="225" t="s">
        <v>1646</v>
      </c>
      <c r="C5185" s="3"/>
      <c r="D5185" s="3"/>
      <c r="E5185" s="9" t="s">
        <v>280</v>
      </c>
      <c r="F5185" s="9" t="s">
        <v>280</v>
      </c>
      <c r="G5185" s="9" t="s">
        <v>280</v>
      </c>
      <c r="H5185" s="9" t="s">
        <v>280</v>
      </c>
      <c r="I5185" s="217">
        <v>458.40000000000327</v>
      </c>
      <c r="J5185" s="9" t="s">
        <v>280</v>
      </c>
      <c r="K5185" s="9" t="s">
        <v>280</v>
      </c>
      <c r="L5185" s="69"/>
      <c r="M5185" s="67">
        <f t="shared" si="109"/>
        <v>458.40000000000327</v>
      </c>
      <c r="O5185" t="s">
        <v>285</v>
      </c>
      <c r="S5185" s="225"/>
      <c r="T5185" s="63"/>
      <c r="U5185" s="349"/>
      <c r="V5185" s="63"/>
      <c r="W5185" s="63"/>
    </row>
    <row r="5186" spans="1:23" ht="15">
      <c r="A5186" s="28" t="s">
        <v>923</v>
      </c>
      <c r="B5186" s="278" t="s">
        <v>2065</v>
      </c>
      <c r="C5186" s="3"/>
      <c r="D5186" s="3"/>
      <c r="E5186" s="9" t="s">
        <v>280</v>
      </c>
      <c r="F5186" s="9" t="s">
        <v>280</v>
      </c>
      <c r="G5186" s="9" t="s">
        <v>280</v>
      </c>
      <c r="H5186" s="9" t="s">
        <v>280</v>
      </c>
      <c r="I5186" s="9" t="s">
        <v>280</v>
      </c>
      <c r="J5186" s="9" t="s">
        <v>280</v>
      </c>
      <c r="K5186" s="9">
        <v>454.00000000000364</v>
      </c>
      <c r="L5186" s="69"/>
      <c r="M5186" s="67">
        <f t="shared" si="109"/>
        <v>454.00000000000364</v>
      </c>
      <c r="S5186" s="28"/>
      <c r="T5186" s="63"/>
      <c r="U5186" s="349"/>
      <c r="V5186" s="63"/>
      <c r="W5186" s="63"/>
    </row>
    <row r="5187" spans="1:23" ht="15">
      <c r="A5187" s="28" t="s">
        <v>924</v>
      </c>
      <c r="B5187" s="278" t="s">
        <v>2038</v>
      </c>
      <c r="C5187" s="3"/>
      <c r="D5187" s="3"/>
      <c r="E5187" s="9" t="s">
        <v>280</v>
      </c>
      <c r="F5187" s="9" t="s">
        <v>280</v>
      </c>
      <c r="G5187" s="9" t="s">
        <v>280</v>
      </c>
      <c r="H5187" s="9" t="s">
        <v>280</v>
      </c>
      <c r="I5187" s="9" t="s">
        <v>280</v>
      </c>
      <c r="J5187" s="9" t="s">
        <v>280</v>
      </c>
      <c r="K5187" s="9">
        <v>409.50000000000728</v>
      </c>
      <c r="L5187" s="69"/>
      <c r="M5187" s="67">
        <f t="shared" si="109"/>
        <v>409.50000000000728</v>
      </c>
      <c r="S5187" s="225"/>
      <c r="T5187" s="63"/>
      <c r="U5187" s="349"/>
      <c r="V5187" s="63"/>
      <c r="W5187" s="63"/>
    </row>
    <row r="5188" spans="1:23" ht="15">
      <c r="A5188" s="28" t="s">
        <v>925</v>
      </c>
      <c r="B5188" s="278" t="s">
        <v>2019</v>
      </c>
      <c r="C5188" s="3"/>
      <c r="D5188" s="3"/>
      <c r="E5188" s="9" t="s">
        <v>280</v>
      </c>
      <c r="F5188" s="9" t="s">
        <v>280</v>
      </c>
      <c r="G5188" s="9" t="s">
        <v>280</v>
      </c>
      <c r="H5188" s="9" t="s">
        <v>280</v>
      </c>
      <c r="I5188" s="9" t="s">
        <v>280</v>
      </c>
      <c r="J5188" s="9">
        <v>389.69999999999709</v>
      </c>
      <c r="K5188" s="9" t="s">
        <v>280</v>
      </c>
      <c r="L5188" s="69"/>
      <c r="M5188" s="67">
        <f t="shared" si="109"/>
        <v>389.69999999999709</v>
      </c>
      <c r="S5188" s="225"/>
      <c r="T5188" s="63"/>
      <c r="U5188" s="349"/>
      <c r="V5188" s="63"/>
      <c r="W5188" s="63"/>
    </row>
    <row r="5189" spans="1:23" ht="15">
      <c r="A5189" s="28" t="s">
        <v>926</v>
      </c>
      <c r="B5189" s="278" t="s">
        <v>2068</v>
      </c>
      <c r="C5189" s="3"/>
      <c r="D5189" s="3"/>
      <c r="E5189" s="9" t="s">
        <v>280</v>
      </c>
      <c r="F5189" s="9" t="s">
        <v>280</v>
      </c>
      <c r="G5189" s="9" t="s">
        <v>280</v>
      </c>
      <c r="H5189" s="9" t="s">
        <v>280</v>
      </c>
      <c r="I5189" s="9" t="s">
        <v>280</v>
      </c>
      <c r="J5189" s="9" t="s">
        <v>280</v>
      </c>
      <c r="K5189" s="9">
        <v>383.39999999999964</v>
      </c>
      <c r="L5189" s="69"/>
      <c r="M5189" s="67">
        <f t="shared" si="109"/>
        <v>383.39999999999964</v>
      </c>
    </row>
    <row r="5190" spans="1:23" ht="15">
      <c r="A5190" s="28" t="s">
        <v>927</v>
      </c>
      <c r="B5190" s="278" t="s">
        <v>2040</v>
      </c>
      <c r="C5190" s="3"/>
      <c r="D5190" s="3"/>
      <c r="E5190" s="9" t="s">
        <v>280</v>
      </c>
      <c r="F5190" s="9" t="s">
        <v>280</v>
      </c>
      <c r="G5190" s="9" t="s">
        <v>280</v>
      </c>
      <c r="H5190" s="9" t="s">
        <v>280</v>
      </c>
      <c r="I5190" s="9" t="s">
        <v>280</v>
      </c>
      <c r="J5190" s="9" t="s">
        <v>280</v>
      </c>
      <c r="K5190" s="9">
        <v>335</v>
      </c>
      <c r="L5190" s="69"/>
      <c r="M5190" s="67">
        <f t="shared" si="109"/>
        <v>335</v>
      </c>
    </row>
    <row r="5191" spans="1:23" ht="15">
      <c r="A5191" s="28" t="s">
        <v>928</v>
      </c>
      <c r="B5191" s="63" t="s">
        <v>164</v>
      </c>
      <c r="C5191" s="9"/>
      <c r="D5191" s="9"/>
      <c r="E5191" s="9" t="s">
        <v>280</v>
      </c>
      <c r="F5191" s="9" t="s">
        <v>280</v>
      </c>
      <c r="G5191" s="9">
        <v>319.2</v>
      </c>
      <c r="H5191" s="9" t="s">
        <v>280</v>
      </c>
      <c r="I5191" s="9" t="s">
        <v>280</v>
      </c>
      <c r="J5191" s="9" t="s">
        <v>280</v>
      </c>
      <c r="K5191" s="9" t="s">
        <v>280</v>
      </c>
      <c r="L5191" s="69"/>
      <c r="M5191" s="67">
        <f t="shared" si="109"/>
        <v>319.2</v>
      </c>
      <c r="Q5191" s="3"/>
      <c r="R5191" s="3"/>
    </row>
    <row r="5192" spans="1:23" ht="15">
      <c r="A5192" s="28" t="s">
        <v>929</v>
      </c>
      <c r="B5192" s="278" t="s">
        <v>2044</v>
      </c>
      <c r="C5192" s="3"/>
      <c r="D5192" s="3"/>
      <c r="E5192" s="9" t="s">
        <v>280</v>
      </c>
      <c r="F5192" s="9" t="s">
        <v>280</v>
      </c>
      <c r="G5192" s="9" t="s">
        <v>280</v>
      </c>
      <c r="H5192" s="9" t="s">
        <v>280</v>
      </c>
      <c r="I5192" s="9" t="s">
        <v>280</v>
      </c>
      <c r="J5192" s="9" t="s">
        <v>280</v>
      </c>
      <c r="K5192" s="9">
        <v>308.89999999999782</v>
      </c>
      <c r="L5192" s="69"/>
      <c r="M5192" s="67">
        <f t="shared" si="109"/>
        <v>308.89999999999782</v>
      </c>
    </row>
    <row r="5193" spans="1:23" ht="15">
      <c r="A5193" s="28" t="s">
        <v>930</v>
      </c>
      <c r="B5193" s="229" t="s">
        <v>1655</v>
      </c>
      <c r="C5193" s="3"/>
      <c r="D5193" s="3"/>
      <c r="E5193" s="9" t="s">
        <v>280</v>
      </c>
      <c r="F5193" s="9" t="s">
        <v>280</v>
      </c>
      <c r="G5193" s="9" t="s">
        <v>280</v>
      </c>
      <c r="H5193" s="9" t="s">
        <v>280</v>
      </c>
      <c r="I5193" s="9">
        <v>301.79999999999563</v>
      </c>
      <c r="J5193" s="9" t="s">
        <v>280</v>
      </c>
      <c r="K5193" s="9" t="s">
        <v>280</v>
      </c>
      <c r="L5193" s="69"/>
      <c r="M5193" s="67">
        <f t="shared" si="109"/>
        <v>301.79999999999563</v>
      </c>
    </row>
    <row r="5194" spans="1:23" ht="15">
      <c r="A5194" s="28" t="s">
        <v>931</v>
      </c>
      <c r="B5194" s="63" t="s">
        <v>785</v>
      </c>
      <c r="C5194" s="9"/>
      <c r="D5194" s="9"/>
      <c r="E5194" s="9" t="s">
        <v>280</v>
      </c>
      <c r="F5194" s="9" t="s">
        <v>280</v>
      </c>
      <c r="G5194" s="9" t="s">
        <v>280</v>
      </c>
      <c r="H5194" s="9">
        <v>287.20000000000073</v>
      </c>
      <c r="I5194" s="9" t="s">
        <v>280</v>
      </c>
      <c r="J5194" s="9" t="s">
        <v>280</v>
      </c>
      <c r="K5194" s="9" t="s">
        <v>280</v>
      </c>
      <c r="L5194" s="69"/>
      <c r="M5194" s="67">
        <f t="shared" si="109"/>
        <v>287.20000000000073</v>
      </c>
    </row>
    <row r="5195" spans="1:23" ht="15">
      <c r="A5195" s="28" t="s">
        <v>932</v>
      </c>
      <c r="B5195" s="229" t="s">
        <v>1681</v>
      </c>
      <c r="C5195" s="3"/>
      <c r="D5195" s="3"/>
      <c r="E5195" s="9" t="s">
        <v>280</v>
      </c>
      <c r="F5195" s="9" t="s">
        <v>280</v>
      </c>
      <c r="G5195" s="9" t="s">
        <v>280</v>
      </c>
      <c r="H5195" s="9" t="s">
        <v>280</v>
      </c>
      <c r="I5195" s="9">
        <v>269.50000000000182</v>
      </c>
      <c r="J5195" s="9" t="s">
        <v>280</v>
      </c>
      <c r="K5195" s="9" t="s">
        <v>280</v>
      </c>
      <c r="L5195" s="69"/>
      <c r="M5195" s="67">
        <f t="shared" si="109"/>
        <v>269.50000000000182</v>
      </c>
    </row>
    <row r="5196" spans="1:23" ht="15">
      <c r="A5196" s="28" t="s">
        <v>933</v>
      </c>
      <c r="B5196" s="229" t="s">
        <v>1656</v>
      </c>
      <c r="C5196" s="3"/>
      <c r="D5196" s="3"/>
      <c r="E5196" s="9" t="s">
        <v>280</v>
      </c>
      <c r="F5196" s="9" t="s">
        <v>280</v>
      </c>
      <c r="G5196" s="9" t="s">
        <v>280</v>
      </c>
      <c r="H5196" s="9" t="s">
        <v>280</v>
      </c>
      <c r="I5196" s="9">
        <v>262.50000000000182</v>
      </c>
      <c r="J5196" s="9" t="s">
        <v>280</v>
      </c>
      <c r="K5196" s="9" t="s">
        <v>280</v>
      </c>
      <c r="L5196" s="69"/>
      <c r="M5196" s="67">
        <f t="shared" si="109"/>
        <v>262.50000000000182</v>
      </c>
    </row>
    <row r="5197" spans="1:23" ht="15">
      <c r="A5197" s="28" t="s">
        <v>934</v>
      </c>
      <c r="B5197" s="278" t="s">
        <v>2039</v>
      </c>
      <c r="C5197" s="3"/>
      <c r="D5197" s="3"/>
      <c r="E5197" s="9" t="s">
        <v>280</v>
      </c>
      <c r="F5197" s="9" t="s">
        <v>280</v>
      </c>
      <c r="G5197" s="9" t="s">
        <v>280</v>
      </c>
      <c r="H5197" s="9" t="s">
        <v>280</v>
      </c>
      <c r="I5197" s="9" t="s">
        <v>280</v>
      </c>
      <c r="J5197" s="9" t="s">
        <v>280</v>
      </c>
      <c r="K5197" s="9">
        <v>239.79999999999927</v>
      </c>
      <c r="L5197" s="69"/>
      <c r="M5197" s="67">
        <f t="shared" si="109"/>
        <v>239.79999999999927</v>
      </c>
    </row>
    <row r="5198" spans="1:23" ht="15">
      <c r="A5198" s="28" t="s">
        <v>935</v>
      </c>
      <c r="B5198" s="229" t="s">
        <v>1653</v>
      </c>
      <c r="C5198" s="3"/>
      <c r="D5198" s="3"/>
      <c r="E5198" s="9" t="s">
        <v>280</v>
      </c>
      <c r="F5198" s="9" t="s">
        <v>280</v>
      </c>
      <c r="G5198" s="9" t="s">
        <v>280</v>
      </c>
      <c r="H5198" s="9" t="s">
        <v>280</v>
      </c>
      <c r="I5198" s="9">
        <v>206.30000000000291</v>
      </c>
      <c r="J5198" s="9" t="s">
        <v>280</v>
      </c>
      <c r="K5198" s="9" t="s">
        <v>280</v>
      </c>
      <c r="L5198" s="69"/>
      <c r="M5198" s="67">
        <f t="shared" si="109"/>
        <v>206.30000000000291</v>
      </c>
    </row>
    <row r="5199" spans="1:23" ht="15">
      <c r="A5199" s="28" t="s">
        <v>936</v>
      </c>
      <c r="B5199" s="63" t="s">
        <v>179</v>
      </c>
      <c r="C5199" s="9"/>
      <c r="D5199" s="9"/>
      <c r="E5199" s="9">
        <v>198.2</v>
      </c>
      <c r="F5199" s="9" t="s">
        <v>280</v>
      </c>
      <c r="G5199" s="9" t="s">
        <v>280</v>
      </c>
      <c r="H5199" s="9" t="s">
        <v>280</v>
      </c>
      <c r="I5199" s="9" t="s">
        <v>280</v>
      </c>
      <c r="J5199" s="9" t="s">
        <v>280</v>
      </c>
      <c r="K5199" s="9" t="s">
        <v>280</v>
      </c>
      <c r="L5199" s="69"/>
      <c r="M5199" s="67">
        <f t="shared" si="109"/>
        <v>198.2</v>
      </c>
    </row>
    <row r="5200" spans="1:23" ht="15">
      <c r="A5200" s="28" t="s">
        <v>937</v>
      </c>
      <c r="B5200" s="63" t="s">
        <v>775</v>
      </c>
      <c r="C5200" s="9"/>
      <c r="D5200" s="9"/>
      <c r="E5200" s="9" t="s">
        <v>280</v>
      </c>
      <c r="F5200" s="9" t="s">
        <v>280</v>
      </c>
      <c r="G5200" s="9" t="s">
        <v>280</v>
      </c>
      <c r="H5200" s="9">
        <v>136.39999999999782</v>
      </c>
      <c r="I5200" s="9" t="s">
        <v>280</v>
      </c>
      <c r="J5200" s="9" t="s">
        <v>280</v>
      </c>
      <c r="K5200" s="9" t="s">
        <v>280</v>
      </c>
      <c r="L5200" s="69"/>
      <c r="M5200" s="67">
        <f t="shared" si="109"/>
        <v>136.39999999999782</v>
      </c>
    </row>
    <row r="5201" spans="1:13" ht="15">
      <c r="A5201" s="28" t="s">
        <v>938</v>
      </c>
      <c r="B5201" s="278" t="s">
        <v>2041</v>
      </c>
      <c r="C5201" s="3"/>
      <c r="D5201" s="3"/>
      <c r="E5201" s="9" t="s">
        <v>280</v>
      </c>
      <c r="F5201" s="9" t="s">
        <v>280</v>
      </c>
      <c r="G5201" s="9" t="s">
        <v>280</v>
      </c>
      <c r="H5201" s="9" t="s">
        <v>280</v>
      </c>
      <c r="I5201" s="9" t="s">
        <v>280</v>
      </c>
      <c r="J5201" s="9" t="s">
        <v>280</v>
      </c>
      <c r="K5201" s="9">
        <v>117.69999999999709</v>
      </c>
      <c r="L5201" s="69"/>
      <c r="M5201" s="67">
        <f t="shared" si="109"/>
        <v>117.69999999999709</v>
      </c>
    </row>
    <row r="5202" spans="1:13" ht="15">
      <c r="A5202" s="28" t="s">
        <v>2517</v>
      </c>
      <c r="B5202" s="229" t="s">
        <v>1663</v>
      </c>
      <c r="C5202" s="3"/>
      <c r="D5202" s="3"/>
      <c r="E5202" s="9" t="s">
        <v>280</v>
      </c>
      <c r="F5202" s="9" t="s">
        <v>280</v>
      </c>
      <c r="G5202" s="9" t="s">
        <v>280</v>
      </c>
      <c r="H5202" s="9" t="s">
        <v>280</v>
      </c>
      <c r="I5202" s="9">
        <v>89</v>
      </c>
      <c r="J5202" s="9" t="s">
        <v>280</v>
      </c>
      <c r="K5202" s="9" t="s">
        <v>280</v>
      </c>
      <c r="L5202" s="69"/>
      <c r="M5202" s="67">
        <f t="shared" si="109"/>
        <v>89</v>
      </c>
    </row>
    <row r="5203" spans="1:13" ht="15">
      <c r="A5203" s="28" t="s">
        <v>3346</v>
      </c>
      <c r="B5203" s="63" t="s">
        <v>3408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3347</v>
      </c>
      <c r="B5204" s="63" t="s">
        <v>3402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3348</v>
      </c>
      <c r="B5205" s="63" t="s">
        <v>3401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3349</v>
      </c>
      <c r="B5206" s="63" t="s">
        <v>3417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3350</v>
      </c>
      <c r="B5207" s="63" t="s">
        <v>3416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3351</v>
      </c>
      <c r="B5208" s="63" t="s">
        <v>3404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3352</v>
      </c>
      <c r="B5209" s="63" t="s">
        <v>3398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3353</v>
      </c>
      <c r="B5210" s="63" t="s">
        <v>3429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3354</v>
      </c>
      <c r="B5211" s="278" t="s">
        <v>3397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3355</v>
      </c>
      <c r="B5212" s="63" t="s">
        <v>3413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3356</v>
      </c>
      <c r="B5213" s="63" t="s">
        <v>3410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3357</v>
      </c>
      <c r="B5214" s="63" t="s">
        <v>3425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3358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3359</v>
      </c>
      <c r="B5216" s="63" t="s">
        <v>3426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3360</v>
      </c>
      <c r="B5217" s="63" t="s">
        <v>3405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3361</v>
      </c>
      <c r="B5218" s="63" t="s">
        <v>3399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3362</v>
      </c>
      <c r="B5219" s="63" t="s">
        <v>3406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3363</v>
      </c>
      <c r="B5220" s="63" t="s">
        <v>3403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3364</v>
      </c>
      <c r="B5221" s="63" t="s">
        <v>3414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3365</v>
      </c>
      <c r="B5222" s="63" t="s">
        <v>3409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3366</v>
      </c>
      <c r="B5223" s="278" t="s">
        <v>3396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3367</v>
      </c>
      <c r="B5224" s="63" t="s">
        <v>3411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3368</v>
      </c>
      <c r="B5225" s="63" t="s">
        <v>3430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3369</v>
      </c>
      <c r="B5226" s="63" t="s">
        <v>3400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4163</v>
      </c>
      <c r="B5227" s="63" t="s">
        <v>3407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4164</v>
      </c>
      <c r="B5228" s="63" t="s">
        <v>3428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4165</v>
      </c>
      <c r="B5229" s="63" t="s">
        <v>3412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350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10">SUM(E5236:K5236)</f>
        <v>4057.8999999999987</v>
      </c>
      <c r="O5236" t="s">
        <v>318</v>
      </c>
      <c r="Q5236" s="3"/>
      <c r="R5236" s="3"/>
      <c r="S5236" s="278"/>
      <c r="T5236" s="63"/>
      <c r="U5236" s="349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10"/>
        <v>4010.1500000000106</v>
      </c>
      <c r="O5237" t="s">
        <v>1840</v>
      </c>
      <c r="Q5237" s="3"/>
      <c r="R5237" s="3"/>
      <c r="S5237" s="225"/>
      <c r="T5237" s="63"/>
      <c r="U5237" s="349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10"/>
        <v>3948.6499999999928</v>
      </c>
      <c r="O5238" t="s">
        <v>3173</v>
      </c>
      <c r="Q5238" s="3"/>
      <c r="R5238" s="216" t="s">
        <v>1833</v>
      </c>
      <c r="S5238" s="63"/>
      <c r="T5238" s="63"/>
      <c r="U5238" s="350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10"/>
        <v>3941.599999999994</v>
      </c>
      <c r="O5239" t="s">
        <v>1326</v>
      </c>
      <c r="Q5239" s="3"/>
      <c r="R5239" s="3"/>
      <c r="S5239" s="278"/>
      <c r="T5239" s="63"/>
      <c r="U5239" s="349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10"/>
        <v>3940.2500000000146</v>
      </c>
      <c r="O5240" t="s">
        <v>355</v>
      </c>
      <c r="Q5240" s="3"/>
      <c r="R5240" s="3"/>
      <c r="S5240" s="225"/>
      <c r="T5240" s="63"/>
      <c r="U5240" s="349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10"/>
        <v>3819.7999999999925</v>
      </c>
      <c r="O5241" t="s">
        <v>320</v>
      </c>
      <c r="Q5241" s="3"/>
      <c r="R5241" s="3"/>
      <c r="S5241" s="225"/>
      <c r="T5241" s="63"/>
      <c r="U5241" s="349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10"/>
        <v>3805.7000000000116</v>
      </c>
      <c r="O5242" t="s">
        <v>295</v>
      </c>
      <c r="Q5242" s="3"/>
      <c r="R5242" s="3"/>
      <c r="S5242" s="278"/>
      <c r="T5242" s="63"/>
      <c r="U5242" s="349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10"/>
        <v>3741.2000000000062</v>
      </c>
      <c r="O5243" t="s">
        <v>359</v>
      </c>
      <c r="Q5243" s="3"/>
      <c r="S5243" s="278"/>
      <c r="T5243" s="63"/>
      <c r="U5243" s="349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10"/>
        <v>3674.0500000000052</v>
      </c>
      <c r="O5244" t="s">
        <v>283</v>
      </c>
      <c r="Q5244" s="3"/>
      <c r="R5244" s="3" t="s">
        <v>1833</v>
      </c>
      <c r="S5244" s="278"/>
      <c r="T5244" s="63"/>
      <c r="U5244" s="349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10"/>
        <v>3661.4000000000146</v>
      </c>
      <c r="O5245" t="s">
        <v>285</v>
      </c>
      <c r="Q5245" s="3"/>
      <c r="R5245" s="3"/>
      <c r="S5245" s="225"/>
      <c r="T5245" s="63"/>
      <c r="U5245" s="350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280</v>
      </c>
      <c r="L5246" s="69"/>
      <c r="M5246" s="67">
        <f t="shared" si="110"/>
        <v>3622.7000000000062</v>
      </c>
      <c r="O5246" t="s">
        <v>363</v>
      </c>
      <c r="Q5246" s="3"/>
      <c r="R5246" s="3" t="s">
        <v>1833</v>
      </c>
      <c r="S5246" s="63"/>
      <c r="T5246" s="63"/>
      <c r="U5246" s="349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10"/>
        <v>3574.3999999999965</v>
      </c>
      <c r="O5247" t="s">
        <v>299</v>
      </c>
      <c r="Q5247" s="3"/>
      <c r="R5247" s="3"/>
      <c r="S5247" s="278"/>
      <c r="T5247" s="63"/>
      <c r="U5247" s="349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280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10"/>
        <v>3386.1000000000231</v>
      </c>
      <c r="O5248" t="s">
        <v>1839</v>
      </c>
      <c r="Q5248" s="3"/>
      <c r="R5248" s="3" t="s">
        <v>1833</v>
      </c>
      <c r="S5248" s="63"/>
      <c r="T5248" s="63"/>
      <c r="U5248" s="349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10"/>
        <v>3293.0000000000064</v>
      </c>
      <c r="O5249" t="s">
        <v>286</v>
      </c>
      <c r="Q5249" s="3"/>
      <c r="R5249" s="3"/>
      <c r="S5249" s="278"/>
      <c r="T5249" s="63"/>
      <c r="U5249" s="350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10"/>
        <v>3192.699999999978</v>
      </c>
      <c r="O5250" t="s">
        <v>322</v>
      </c>
      <c r="Q5250" s="3"/>
      <c r="R5250" s="3"/>
      <c r="S5250" s="63"/>
      <c r="T5250" s="63"/>
      <c r="U5250" s="349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280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10"/>
        <v>3165.8499999999945</v>
      </c>
      <c r="O5251" t="s">
        <v>343</v>
      </c>
      <c r="Q5251" s="3"/>
      <c r="R5251" s="3"/>
      <c r="S5251" s="278"/>
      <c r="T5251" s="63"/>
      <c r="U5251" s="350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280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10"/>
        <v>3145.2000000000007</v>
      </c>
      <c r="O5252" t="s">
        <v>289</v>
      </c>
      <c r="Q5252" s="3"/>
      <c r="R5252" s="3"/>
      <c r="S5252" s="63"/>
      <c r="T5252" s="63"/>
      <c r="U5252" s="349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280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10"/>
        <v>3055.7999999999911</v>
      </c>
      <c r="Q5253" s="3"/>
      <c r="R5253" s="3"/>
      <c r="S5253" s="278"/>
      <c r="T5253" s="63"/>
      <c r="U5253" s="349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10"/>
        <v>2917.2000000000126</v>
      </c>
      <c r="O5254" t="s">
        <v>321</v>
      </c>
      <c r="Q5254" s="3"/>
      <c r="R5254" s="3"/>
      <c r="S5254" s="278"/>
      <c r="T5254" s="63"/>
      <c r="U5254" s="349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280</v>
      </c>
      <c r="F5255" s="9" t="s">
        <v>280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10"/>
        <v>2885.8000000000056</v>
      </c>
      <c r="O5255" t="s">
        <v>286</v>
      </c>
      <c r="Q5255" s="3"/>
      <c r="R5255" s="3"/>
      <c r="S5255" s="278"/>
      <c r="T5255" s="63"/>
      <c r="U5255" s="350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280</v>
      </c>
      <c r="L5256" s="69"/>
      <c r="M5256" s="67">
        <f t="shared" si="110"/>
        <v>2845.099999999994</v>
      </c>
      <c r="O5256" t="s">
        <v>358</v>
      </c>
      <c r="Q5256" s="3"/>
      <c r="R5256" s="3"/>
      <c r="S5256" s="225"/>
      <c r="T5256" s="63"/>
      <c r="U5256" s="349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280</v>
      </c>
      <c r="F5257" s="9" t="s">
        <v>280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10"/>
        <v>2723.9999999999773</v>
      </c>
      <c r="Q5257" s="3"/>
      <c r="R5257" s="3"/>
      <c r="S5257" s="63"/>
      <c r="T5257" s="63"/>
      <c r="U5257" s="350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280</v>
      </c>
      <c r="F5258" s="9" t="s">
        <v>280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10"/>
        <v>2671.6000000000104</v>
      </c>
      <c r="O5258" t="s">
        <v>285</v>
      </c>
      <c r="Q5258" s="3"/>
      <c r="R5258" s="3"/>
      <c r="S5258" s="278"/>
      <c r="T5258" s="63"/>
      <c r="U5258" s="349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280</v>
      </c>
      <c r="K5259" s="9" t="s">
        <v>280</v>
      </c>
      <c r="L5259" s="69"/>
      <c r="M5259" s="67">
        <f t="shared" si="110"/>
        <v>2652.1000000000085</v>
      </c>
      <c r="O5259" t="s">
        <v>1838</v>
      </c>
      <c r="Q5259" s="3"/>
      <c r="R5259" s="216" t="s">
        <v>1833</v>
      </c>
      <c r="S5259" s="63"/>
      <c r="T5259" s="63"/>
      <c r="U5259" s="349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280</v>
      </c>
      <c r="F5260" s="9" t="s">
        <v>280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10"/>
        <v>2606.2000000000107</v>
      </c>
      <c r="O5260" t="s">
        <v>300</v>
      </c>
      <c r="S5260" s="278"/>
      <c r="T5260" s="63"/>
      <c r="U5260" s="349"/>
      <c r="V5260" s="63"/>
      <c r="W5260" s="63"/>
    </row>
    <row r="5261" spans="1:23" ht="15">
      <c r="A5261" s="28" t="s">
        <v>157</v>
      </c>
      <c r="B5261" s="63" t="s">
        <v>779</v>
      </c>
      <c r="E5261" s="9" t="s">
        <v>280</v>
      </c>
      <c r="F5261" s="9" t="s">
        <v>280</v>
      </c>
      <c r="G5261" s="9" t="s">
        <v>280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10"/>
        <v>2595.5</v>
      </c>
      <c r="O5261" t="s">
        <v>289</v>
      </c>
      <c r="S5261" s="63"/>
      <c r="T5261" s="63"/>
      <c r="U5261" s="349"/>
      <c r="V5261" s="63"/>
      <c r="W5261" s="63"/>
    </row>
    <row r="5262" spans="1:23" ht="15">
      <c r="A5262" s="28" t="s">
        <v>159</v>
      </c>
      <c r="B5262" s="63" t="s">
        <v>763</v>
      </c>
      <c r="E5262" s="9" t="s">
        <v>280</v>
      </c>
      <c r="F5262" s="9" t="s">
        <v>280</v>
      </c>
      <c r="G5262" s="9" t="s">
        <v>280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10"/>
        <v>2499.6999999999971</v>
      </c>
      <c r="S5262" s="278"/>
      <c r="T5262" s="63"/>
      <c r="U5262" s="349"/>
      <c r="V5262" s="63"/>
      <c r="W5262" s="63"/>
    </row>
    <row r="5263" spans="1:23" ht="15">
      <c r="A5263" s="28" t="s">
        <v>160</v>
      </c>
      <c r="B5263" s="63" t="s">
        <v>784</v>
      </c>
      <c r="E5263" s="9" t="s">
        <v>280</v>
      </c>
      <c r="F5263" s="9" t="s">
        <v>280</v>
      </c>
      <c r="G5263" s="9" t="s">
        <v>280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10"/>
        <v>2492.6999999999898</v>
      </c>
      <c r="O5263" t="s">
        <v>302</v>
      </c>
      <c r="S5263" s="278"/>
      <c r="T5263" s="63"/>
      <c r="U5263" s="349"/>
      <c r="V5263" s="63"/>
      <c r="W5263" s="63"/>
    </row>
    <row r="5264" spans="1:23" ht="15">
      <c r="A5264" s="28" t="s">
        <v>161</v>
      </c>
      <c r="B5264" s="63" t="s">
        <v>749</v>
      </c>
      <c r="E5264" s="9" t="s">
        <v>280</v>
      </c>
      <c r="F5264" s="9" t="s">
        <v>280</v>
      </c>
      <c r="G5264" s="9" t="s">
        <v>280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10"/>
        <v>2445.0000000000255</v>
      </c>
      <c r="O5264" t="s">
        <v>291</v>
      </c>
      <c r="S5264" s="278"/>
      <c r="T5264" s="63"/>
      <c r="U5264" s="349"/>
      <c r="V5264" s="63"/>
      <c r="W5264" s="63"/>
    </row>
    <row r="5265" spans="1:23" ht="15">
      <c r="A5265" s="28" t="s">
        <v>163</v>
      </c>
      <c r="B5265" s="63" t="s">
        <v>797</v>
      </c>
      <c r="E5265" s="9" t="s">
        <v>280</v>
      </c>
      <c r="F5265" s="9" t="s">
        <v>280</v>
      </c>
      <c r="G5265" s="9" t="s">
        <v>280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10"/>
        <v>2324.3499999999967</v>
      </c>
      <c r="O5265" t="s">
        <v>299</v>
      </c>
      <c r="S5265" s="63"/>
      <c r="T5265" s="63"/>
      <c r="U5265" s="349"/>
      <c r="V5265" s="63"/>
      <c r="W5265" s="63"/>
    </row>
    <row r="5266" spans="1:23" ht="15">
      <c r="A5266" s="28" t="s">
        <v>276</v>
      </c>
      <c r="B5266" s="63" t="s">
        <v>156</v>
      </c>
      <c r="E5266" s="9" t="s">
        <v>280</v>
      </c>
      <c r="F5266" s="9" t="s">
        <v>280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10"/>
        <v>2316.9000000000174</v>
      </c>
      <c r="O5266" t="s">
        <v>338</v>
      </c>
      <c r="Q5266" s="3"/>
      <c r="R5266" s="3"/>
      <c r="S5266" s="63"/>
      <c r="T5266" s="63"/>
      <c r="U5266" s="349"/>
      <c r="V5266" s="63"/>
      <c r="W5266" s="63"/>
    </row>
    <row r="5267" spans="1:23" ht="15">
      <c r="A5267" s="28" t="s">
        <v>277</v>
      </c>
      <c r="B5267" s="63" t="s">
        <v>764</v>
      </c>
      <c r="E5267" s="9" t="s">
        <v>280</v>
      </c>
      <c r="F5267" s="9" t="s">
        <v>280</v>
      </c>
      <c r="G5267" s="9" t="s">
        <v>280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10"/>
        <v>2306.0999999999894</v>
      </c>
      <c r="O5267" t="s">
        <v>302</v>
      </c>
      <c r="S5267" s="225"/>
      <c r="T5267" s="63"/>
      <c r="U5267" s="349"/>
      <c r="V5267" s="63"/>
      <c r="W5267" s="63"/>
    </row>
    <row r="5268" spans="1:23" ht="15">
      <c r="A5268" s="28" t="s">
        <v>278</v>
      </c>
      <c r="B5268" s="63" t="s">
        <v>789</v>
      </c>
      <c r="E5268" s="9" t="s">
        <v>280</v>
      </c>
      <c r="F5268" s="9" t="s">
        <v>280</v>
      </c>
      <c r="G5268" s="9" t="s">
        <v>280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11">SUM(E5268:K5268)</f>
        <v>2270.7999999999956</v>
      </c>
      <c r="O5268" t="s">
        <v>302</v>
      </c>
      <c r="S5268" s="63"/>
      <c r="T5268" s="63"/>
      <c r="U5268" s="349"/>
      <c r="V5268" s="63"/>
      <c r="W5268" s="63"/>
    </row>
    <row r="5269" spans="1:23" ht="15">
      <c r="A5269" s="28" t="s">
        <v>279</v>
      </c>
      <c r="B5269" s="63" t="s">
        <v>758</v>
      </c>
      <c r="E5269" s="9" t="s">
        <v>280</v>
      </c>
      <c r="F5269" s="9" t="s">
        <v>280</v>
      </c>
      <c r="G5269" s="9" t="s">
        <v>280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11"/>
        <v>2253.7000000000189</v>
      </c>
      <c r="O5269" t="s">
        <v>286</v>
      </c>
      <c r="S5269" s="278"/>
      <c r="T5269" s="63"/>
      <c r="U5269" s="349"/>
      <c r="V5269" s="63"/>
      <c r="W5269" s="63"/>
    </row>
    <row r="5270" spans="1:23" ht="15">
      <c r="A5270" s="28" t="s">
        <v>736</v>
      </c>
      <c r="B5270" s="63" t="s">
        <v>783</v>
      </c>
      <c r="E5270" s="9" t="s">
        <v>280</v>
      </c>
      <c r="F5270" s="9" t="s">
        <v>280</v>
      </c>
      <c r="G5270" s="9" t="s">
        <v>280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11"/>
        <v>2252.550000000012</v>
      </c>
      <c r="O5270" t="s">
        <v>295</v>
      </c>
      <c r="S5270" s="63"/>
      <c r="T5270" s="63"/>
      <c r="U5270" s="349"/>
      <c r="V5270" s="63"/>
      <c r="W5270" s="63"/>
    </row>
    <row r="5271" spans="1:23" ht="15">
      <c r="A5271" s="28" t="s">
        <v>737</v>
      </c>
      <c r="B5271" s="63" t="s">
        <v>780</v>
      </c>
      <c r="E5271" s="9" t="s">
        <v>280</v>
      </c>
      <c r="F5271" s="9" t="s">
        <v>280</v>
      </c>
      <c r="G5271" s="9" t="s">
        <v>280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11"/>
        <v>2214.3000000000029</v>
      </c>
      <c r="O5271" t="s">
        <v>285</v>
      </c>
      <c r="S5271" s="28"/>
      <c r="T5271" s="63"/>
      <c r="U5271" s="350"/>
      <c r="V5271" s="63"/>
      <c r="W5271" s="63"/>
    </row>
    <row r="5272" spans="1:23" ht="15">
      <c r="A5272" s="28" t="s">
        <v>738</v>
      </c>
      <c r="B5272" s="63" t="s">
        <v>791</v>
      </c>
      <c r="E5272" s="9" t="s">
        <v>280</v>
      </c>
      <c r="F5272" s="9" t="s">
        <v>280</v>
      </c>
      <c r="G5272" s="9" t="s">
        <v>280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11"/>
        <v>2212.1999999999771</v>
      </c>
      <c r="O5272" t="s">
        <v>285</v>
      </c>
      <c r="S5272" s="63"/>
      <c r="T5272" s="63"/>
      <c r="U5272" s="349"/>
      <c r="V5272" s="63"/>
      <c r="W5272" s="63"/>
    </row>
    <row r="5273" spans="1:23" ht="15">
      <c r="A5273" s="28" t="s">
        <v>740</v>
      </c>
      <c r="B5273" s="225" t="s">
        <v>1667</v>
      </c>
      <c r="C5273" s="3"/>
      <c r="D5273" s="3"/>
      <c r="E5273" s="9" t="s">
        <v>280</v>
      </c>
      <c r="F5273" s="9" t="s">
        <v>280</v>
      </c>
      <c r="G5273" s="9" t="s">
        <v>280</v>
      </c>
      <c r="H5273" s="9" t="s">
        <v>280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11"/>
        <v>2200.7999999999938</v>
      </c>
      <c r="O5273" t="s">
        <v>1223</v>
      </c>
      <c r="S5273" s="278"/>
      <c r="T5273" s="63"/>
      <c r="U5273" s="350"/>
      <c r="V5273" s="63"/>
      <c r="W5273" s="63"/>
    </row>
    <row r="5274" spans="1:23" ht="15">
      <c r="A5274" s="28" t="s">
        <v>746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280</v>
      </c>
      <c r="K5274" s="9" t="s">
        <v>280</v>
      </c>
      <c r="L5274" s="69"/>
      <c r="M5274" s="67">
        <f t="shared" si="111"/>
        <v>2156.5999999999995</v>
      </c>
      <c r="Q5274" s="3"/>
      <c r="R5274" s="3"/>
      <c r="S5274" s="278"/>
      <c r="T5274" s="63"/>
      <c r="U5274" s="350"/>
      <c r="V5274" s="63"/>
      <c r="W5274" s="63"/>
    </row>
    <row r="5275" spans="1:23" ht="15">
      <c r="A5275" s="28" t="s">
        <v>748</v>
      </c>
      <c r="B5275" s="63" t="s">
        <v>735</v>
      </c>
      <c r="E5275" s="9" t="s">
        <v>280</v>
      </c>
      <c r="F5275" s="9" t="s">
        <v>280</v>
      </c>
      <c r="G5275" s="9" t="s">
        <v>280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11"/>
        <v>2125.0000000000164</v>
      </c>
      <c r="S5275" s="225"/>
      <c r="T5275" s="63"/>
      <c r="U5275" s="350"/>
      <c r="V5275" s="63"/>
      <c r="W5275" s="63"/>
    </row>
    <row r="5276" spans="1:23" ht="15">
      <c r="A5276" s="28" t="s">
        <v>751</v>
      </c>
      <c r="B5276" s="229" t="s">
        <v>1666</v>
      </c>
      <c r="C5276" s="3"/>
      <c r="D5276" s="3"/>
      <c r="E5276" s="9" t="s">
        <v>280</v>
      </c>
      <c r="F5276" s="9" t="s">
        <v>280</v>
      </c>
      <c r="G5276" s="9" t="s">
        <v>280</v>
      </c>
      <c r="H5276" s="9" t="s">
        <v>280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11"/>
        <v>2116.5999999999949</v>
      </c>
      <c r="O5276" t="s">
        <v>359</v>
      </c>
      <c r="S5276" s="63"/>
      <c r="T5276" s="63"/>
      <c r="U5276" s="350"/>
      <c r="V5276" s="63"/>
      <c r="W5276" s="63"/>
    </row>
    <row r="5277" spans="1:23" ht="15">
      <c r="A5277" s="28" t="s">
        <v>752</v>
      </c>
      <c r="B5277" s="63" t="s">
        <v>772</v>
      </c>
      <c r="E5277" s="9" t="s">
        <v>280</v>
      </c>
      <c r="F5277" s="9" t="s">
        <v>280</v>
      </c>
      <c r="G5277" s="9" t="s">
        <v>280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11"/>
        <v>2073.1000000000222</v>
      </c>
      <c r="S5277" s="63"/>
      <c r="T5277" s="63"/>
      <c r="U5277" s="349"/>
      <c r="V5277" s="63"/>
      <c r="W5277" s="63"/>
    </row>
    <row r="5278" spans="1:23" ht="15">
      <c r="A5278" s="28" t="s">
        <v>755</v>
      </c>
      <c r="B5278" s="63" t="s">
        <v>750</v>
      </c>
      <c r="E5278" s="9" t="s">
        <v>280</v>
      </c>
      <c r="F5278" s="9" t="s">
        <v>280</v>
      </c>
      <c r="G5278" s="9" t="s">
        <v>280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11"/>
        <v>2061.9999999999927</v>
      </c>
      <c r="S5278" s="278"/>
      <c r="T5278" s="63"/>
      <c r="U5278" s="349"/>
      <c r="V5278" s="63"/>
      <c r="W5278" s="63"/>
    </row>
    <row r="5279" spans="1:23" ht="15">
      <c r="A5279" s="28" t="s">
        <v>757</v>
      </c>
      <c r="B5279" s="63" t="s">
        <v>801</v>
      </c>
      <c r="E5279" s="9" t="s">
        <v>280</v>
      </c>
      <c r="F5279" s="9" t="s">
        <v>280</v>
      </c>
      <c r="G5279" s="9" t="s">
        <v>280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11"/>
        <v>2051.0000000000055</v>
      </c>
      <c r="S5279" s="278"/>
      <c r="T5279" s="63"/>
      <c r="U5279" s="350"/>
      <c r="V5279" s="63"/>
      <c r="W5279" s="63"/>
    </row>
    <row r="5280" spans="1:23" ht="15">
      <c r="A5280" s="28" t="s">
        <v>762</v>
      </c>
      <c r="B5280" s="63" t="s">
        <v>739</v>
      </c>
      <c r="E5280" s="9" t="s">
        <v>280</v>
      </c>
      <c r="F5280" s="9" t="s">
        <v>280</v>
      </c>
      <c r="G5280" s="9" t="s">
        <v>280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11"/>
        <v>1984.8999999999814</v>
      </c>
      <c r="S5280" s="225"/>
      <c r="T5280" s="63"/>
      <c r="U5280" s="349"/>
      <c r="V5280" s="63"/>
      <c r="W5280" s="63"/>
    </row>
    <row r="5281" spans="1:23" ht="15">
      <c r="A5281" s="28" t="s">
        <v>766</v>
      </c>
      <c r="B5281" s="63" t="s">
        <v>747</v>
      </c>
      <c r="E5281" s="9" t="s">
        <v>280</v>
      </c>
      <c r="F5281" s="9" t="s">
        <v>280</v>
      </c>
      <c r="G5281" s="9" t="s">
        <v>280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11"/>
        <v>1979.9999999999982</v>
      </c>
      <c r="O5281" t="s">
        <v>289</v>
      </c>
      <c r="S5281" s="225"/>
      <c r="T5281" s="63"/>
      <c r="U5281" s="349"/>
      <c r="V5281" s="63"/>
      <c r="W5281" s="63"/>
    </row>
    <row r="5282" spans="1:23" ht="15">
      <c r="A5282" s="28" t="s">
        <v>767</v>
      </c>
      <c r="B5282" s="63" t="s">
        <v>754</v>
      </c>
      <c r="E5282" s="9" t="s">
        <v>280</v>
      </c>
      <c r="F5282" s="9" t="s">
        <v>280</v>
      </c>
      <c r="G5282" s="9" t="s">
        <v>280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11"/>
        <v>1970.1000000000058</v>
      </c>
      <c r="S5282" s="225"/>
      <c r="T5282" s="63"/>
      <c r="U5282" s="349"/>
      <c r="V5282" s="63"/>
      <c r="W5282" s="63"/>
    </row>
    <row r="5283" spans="1:23" ht="15">
      <c r="A5283" s="28" t="s">
        <v>768</v>
      </c>
      <c r="B5283" s="63" t="s">
        <v>765</v>
      </c>
      <c r="E5283" s="9" t="s">
        <v>280</v>
      </c>
      <c r="F5283" s="9" t="s">
        <v>280</v>
      </c>
      <c r="G5283" s="9" t="s">
        <v>280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11"/>
        <v>1860.8000000000047</v>
      </c>
      <c r="S5283" s="278"/>
      <c r="T5283" s="63"/>
      <c r="U5283" s="350"/>
      <c r="V5283" s="63"/>
      <c r="W5283" s="63"/>
    </row>
    <row r="5284" spans="1:23" ht="15">
      <c r="A5284" s="28" t="s">
        <v>774</v>
      </c>
      <c r="B5284" s="229" t="s">
        <v>1665</v>
      </c>
      <c r="C5284" s="3"/>
      <c r="D5284" s="3"/>
      <c r="E5284" s="9" t="s">
        <v>280</v>
      </c>
      <c r="F5284" s="9" t="s">
        <v>280</v>
      </c>
      <c r="G5284" s="9" t="s">
        <v>280</v>
      </c>
      <c r="H5284" s="9" t="s">
        <v>280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11"/>
        <v>1830.9499999999862</v>
      </c>
      <c r="S5284" s="63"/>
      <c r="T5284" s="63"/>
      <c r="U5284" s="349"/>
      <c r="V5284" s="63"/>
      <c r="W5284" s="63"/>
    </row>
    <row r="5285" spans="1:23" ht="15">
      <c r="A5285" s="28" t="s">
        <v>782</v>
      </c>
      <c r="B5285" s="229" t="s">
        <v>1652</v>
      </c>
      <c r="C5285" s="3"/>
      <c r="D5285" s="3"/>
      <c r="E5285" s="9" t="s">
        <v>280</v>
      </c>
      <c r="F5285" s="9" t="s">
        <v>280</v>
      </c>
      <c r="G5285" s="9" t="s">
        <v>280</v>
      </c>
      <c r="H5285" s="9" t="s">
        <v>280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11"/>
        <v>1830.8999999999942</v>
      </c>
      <c r="O5285" t="s">
        <v>294</v>
      </c>
      <c r="S5285" s="278"/>
      <c r="T5285" s="63"/>
      <c r="U5285" s="349"/>
      <c r="V5285" s="63"/>
      <c r="W5285" s="63"/>
    </row>
    <row r="5286" spans="1:23" ht="15">
      <c r="A5286" s="28" t="s">
        <v>786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280</v>
      </c>
      <c r="I5286" s="9" t="s">
        <v>280</v>
      </c>
      <c r="J5286" s="9">
        <v>345.79999999999927</v>
      </c>
      <c r="K5286" s="9" t="s">
        <v>280</v>
      </c>
      <c r="L5286" s="69"/>
      <c r="M5286" s="67">
        <f t="shared" si="111"/>
        <v>1818.2999999999993</v>
      </c>
      <c r="O5286" t="s">
        <v>290</v>
      </c>
      <c r="Q5286" s="3"/>
      <c r="R5286" s="3"/>
      <c r="S5286" s="63"/>
      <c r="T5286" s="63"/>
      <c r="U5286" s="350"/>
      <c r="V5286" s="63"/>
      <c r="W5286" s="63"/>
    </row>
    <row r="5287" spans="1:23" ht="15">
      <c r="A5287" s="28" t="s">
        <v>787</v>
      </c>
      <c r="B5287" s="63" t="s">
        <v>756</v>
      </c>
      <c r="E5287" s="9" t="s">
        <v>280</v>
      </c>
      <c r="F5287" s="9" t="s">
        <v>280</v>
      </c>
      <c r="G5287" s="9" t="s">
        <v>280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11"/>
        <v>1794.4500000000062</v>
      </c>
      <c r="S5287" s="63"/>
      <c r="T5287" s="63"/>
      <c r="U5287" s="349"/>
      <c r="V5287" s="63"/>
      <c r="W5287" s="63"/>
    </row>
    <row r="5288" spans="1:23" ht="15">
      <c r="A5288" s="28" t="s">
        <v>788</v>
      </c>
      <c r="B5288" s="63" t="s">
        <v>734</v>
      </c>
      <c r="E5288" s="9" t="s">
        <v>280</v>
      </c>
      <c r="F5288" s="9" t="s">
        <v>280</v>
      </c>
      <c r="G5288" s="9" t="s">
        <v>280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11"/>
        <v>1784.599999999984</v>
      </c>
      <c r="S5288" s="63"/>
      <c r="T5288" s="63"/>
      <c r="U5288" s="349"/>
      <c r="V5288" s="63"/>
      <c r="W5288" s="63"/>
    </row>
    <row r="5289" spans="1:23" ht="15">
      <c r="A5289" s="28" t="s">
        <v>794</v>
      </c>
      <c r="B5289" s="229" t="s">
        <v>1661</v>
      </c>
      <c r="C5289" s="3"/>
      <c r="D5289" s="3"/>
      <c r="E5289" s="9" t="s">
        <v>280</v>
      </c>
      <c r="F5289" s="9" t="s">
        <v>280</v>
      </c>
      <c r="G5289" s="9" t="s">
        <v>280</v>
      </c>
      <c r="H5289" s="9" t="s">
        <v>280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11"/>
        <v>1762.9999999999964</v>
      </c>
      <c r="S5289" s="28"/>
      <c r="T5289" s="63"/>
      <c r="U5289" s="349"/>
      <c r="V5289" s="63"/>
      <c r="W5289" s="63"/>
    </row>
    <row r="5290" spans="1:23" ht="15">
      <c r="A5290" s="28" t="s">
        <v>795</v>
      </c>
      <c r="B5290" s="229" t="s">
        <v>1657</v>
      </c>
      <c r="C5290" s="3"/>
      <c r="D5290" s="3"/>
      <c r="E5290" s="9" t="s">
        <v>280</v>
      </c>
      <c r="F5290" s="9" t="s">
        <v>280</v>
      </c>
      <c r="G5290" s="9" t="s">
        <v>280</v>
      </c>
      <c r="H5290" s="9" t="s">
        <v>280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11"/>
        <v>1733.7999999999975</v>
      </c>
      <c r="O5290" t="s">
        <v>290</v>
      </c>
      <c r="S5290" s="63"/>
      <c r="T5290" s="63"/>
      <c r="U5290" s="349"/>
      <c r="V5290" s="63"/>
      <c r="W5290" s="63"/>
    </row>
    <row r="5291" spans="1:23" ht="15">
      <c r="A5291" s="28" t="s">
        <v>796</v>
      </c>
      <c r="B5291" s="229" t="s">
        <v>1664</v>
      </c>
      <c r="C5291" s="3"/>
      <c r="D5291" s="3"/>
      <c r="E5291" s="9" t="s">
        <v>280</v>
      </c>
      <c r="F5291" s="9" t="s">
        <v>280</v>
      </c>
      <c r="G5291" s="9" t="s">
        <v>280</v>
      </c>
      <c r="H5291" s="9" t="s">
        <v>280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11"/>
        <v>1699.4499999999862</v>
      </c>
      <c r="S5291" s="225"/>
      <c r="T5291" s="63"/>
      <c r="U5291" s="349"/>
      <c r="V5291" s="63"/>
      <c r="W5291" s="63"/>
    </row>
    <row r="5292" spans="1:23" ht="15">
      <c r="A5292" s="28" t="s">
        <v>798</v>
      </c>
      <c r="B5292" s="229" t="s">
        <v>1659</v>
      </c>
      <c r="C5292" s="3"/>
      <c r="D5292" s="3"/>
      <c r="E5292" s="9" t="s">
        <v>280</v>
      </c>
      <c r="F5292" s="9" t="s">
        <v>280</v>
      </c>
      <c r="G5292" s="9" t="s">
        <v>280</v>
      </c>
      <c r="H5292" s="9" t="s">
        <v>280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11"/>
        <v>1611.100000000004</v>
      </c>
      <c r="S5292" s="63"/>
      <c r="T5292" s="63"/>
      <c r="U5292" s="349"/>
      <c r="V5292" s="63"/>
      <c r="W5292" s="63"/>
    </row>
    <row r="5293" spans="1:23" ht="15">
      <c r="A5293" s="28" t="s">
        <v>799</v>
      </c>
      <c r="B5293" s="229" t="s">
        <v>1658</v>
      </c>
      <c r="C5293" s="3"/>
      <c r="D5293" s="3"/>
      <c r="E5293" s="9" t="s">
        <v>280</v>
      </c>
      <c r="F5293" s="9" t="s">
        <v>280</v>
      </c>
      <c r="G5293" s="9" t="s">
        <v>280</v>
      </c>
      <c r="H5293" s="9" t="s">
        <v>280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11"/>
        <v>1600.2999999999993</v>
      </c>
      <c r="S5293" s="278"/>
      <c r="T5293" s="63"/>
      <c r="U5293" s="350"/>
      <c r="V5293" s="63"/>
      <c r="W5293" s="63"/>
    </row>
    <row r="5294" spans="1:23" ht="15">
      <c r="A5294" s="28" t="s">
        <v>800</v>
      </c>
      <c r="B5294" s="229" t="s">
        <v>1648</v>
      </c>
      <c r="C5294" s="3"/>
      <c r="D5294" s="3"/>
      <c r="E5294" s="9" t="s">
        <v>280</v>
      </c>
      <c r="F5294" s="9" t="s">
        <v>280</v>
      </c>
      <c r="G5294" s="9" t="s">
        <v>280</v>
      </c>
      <c r="H5294" s="9" t="s">
        <v>280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11"/>
        <v>1572.2999999999938</v>
      </c>
      <c r="S5294" s="63"/>
      <c r="T5294" s="63"/>
      <c r="U5294" s="349"/>
      <c r="V5294" s="63"/>
      <c r="W5294" s="63"/>
    </row>
    <row r="5295" spans="1:23" ht="15">
      <c r="A5295" s="28" t="s">
        <v>803</v>
      </c>
      <c r="B5295" s="229" t="s">
        <v>1650</v>
      </c>
      <c r="C5295" s="3"/>
      <c r="D5295" s="3"/>
      <c r="E5295" s="9" t="s">
        <v>280</v>
      </c>
      <c r="F5295" s="9" t="s">
        <v>280</v>
      </c>
      <c r="G5295" s="9" t="s">
        <v>280</v>
      </c>
      <c r="H5295" s="9" t="s">
        <v>280</v>
      </c>
      <c r="I5295" s="9">
        <v>543.19999999999891</v>
      </c>
      <c r="J5295" s="214">
        <v>930.40000000000509</v>
      </c>
      <c r="K5295" s="9" t="s">
        <v>280</v>
      </c>
      <c r="L5295" s="69"/>
      <c r="M5295" s="67">
        <f t="shared" si="111"/>
        <v>1473.600000000004</v>
      </c>
      <c r="O5295" t="s">
        <v>283</v>
      </c>
      <c r="R5295" s="216" t="s">
        <v>1833</v>
      </c>
      <c r="S5295" s="63"/>
      <c r="T5295" s="63"/>
      <c r="U5295" s="350"/>
      <c r="V5295" s="63"/>
      <c r="W5295" s="63"/>
    </row>
    <row r="5296" spans="1:23" ht="15">
      <c r="A5296" s="28" t="s">
        <v>899</v>
      </c>
      <c r="B5296" s="229" t="s">
        <v>1660</v>
      </c>
      <c r="C5296" s="3"/>
      <c r="D5296" s="3"/>
      <c r="E5296" s="9" t="s">
        <v>280</v>
      </c>
      <c r="F5296" s="9" t="s">
        <v>280</v>
      </c>
      <c r="G5296" s="9" t="s">
        <v>280</v>
      </c>
      <c r="H5296" s="9" t="s">
        <v>280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11"/>
        <v>1473.1500000000051</v>
      </c>
      <c r="S5296" s="278"/>
      <c r="T5296" s="63"/>
      <c r="U5296" s="350"/>
      <c r="V5296" s="63"/>
      <c r="W5296" s="63"/>
    </row>
    <row r="5297" spans="1:23" ht="15">
      <c r="A5297" s="28" t="s">
        <v>900</v>
      </c>
      <c r="B5297" s="63" t="s">
        <v>158</v>
      </c>
      <c r="E5297" s="9" t="s">
        <v>280</v>
      </c>
      <c r="F5297" s="9" t="s">
        <v>280</v>
      </c>
      <c r="G5297" s="9">
        <v>455.6</v>
      </c>
      <c r="H5297" s="9">
        <v>291.99999999999272</v>
      </c>
      <c r="I5297" s="9">
        <v>700.30000000000109</v>
      </c>
      <c r="J5297" s="9" t="s">
        <v>280</v>
      </c>
      <c r="K5297" s="9" t="s">
        <v>280</v>
      </c>
      <c r="L5297" s="69"/>
      <c r="M5297" s="67">
        <f t="shared" si="111"/>
        <v>1447.8999999999937</v>
      </c>
      <c r="S5297" s="278"/>
      <c r="T5297" s="63"/>
      <c r="U5297" s="349"/>
      <c r="V5297" s="63"/>
      <c r="W5297" s="63"/>
    </row>
    <row r="5298" spans="1:23" ht="15">
      <c r="A5298" s="28" t="s">
        <v>901</v>
      </c>
      <c r="B5298" s="63" t="s">
        <v>178</v>
      </c>
      <c r="E5298" s="9">
        <v>458.7</v>
      </c>
      <c r="F5298" s="214">
        <v>939.3</v>
      </c>
      <c r="G5298" s="9" t="s">
        <v>280</v>
      </c>
      <c r="H5298" s="9" t="s">
        <v>280</v>
      </c>
      <c r="I5298" s="9" t="s">
        <v>280</v>
      </c>
      <c r="J5298" s="9" t="s">
        <v>280</v>
      </c>
      <c r="K5298" s="9" t="s">
        <v>280</v>
      </c>
      <c r="L5298" s="69"/>
      <c r="M5298" s="67">
        <f t="shared" si="111"/>
        <v>1398</v>
      </c>
      <c r="O5298" t="s">
        <v>283</v>
      </c>
      <c r="Q5298" s="3"/>
      <c r="R5298" s="3" t="s">
        <v>1833</v>
      </c>
      <c r="S5298" s="63"/>
      <c r="T5298" s="63"/>
      <c r="U5298" s="350"/>
      <c r="V5298" s="63"/>
      <c r="W5298" s="63"/>
    </row>
    <row r="5299" spans="1:23" ht="15">
      <c r="A5299" s="28" t="s">
        <v>902</v>
      </c>
      <c r="B5299" s="229" t="s">
        <v>1649</v>
      </c>
      <c r="C5299" s="3"/>
      <c r="D5299" s="3"/>
      <c r="E5299" s="9" t="s">
        <v>280</v>
      </c>
      <c r="F5299" s="9" t="s">
        <v>280</v>
      </c>
      <c r="G5299" s="9" t="s">
        <v>280</v>
      </c>
      <c r="H5299" s="9" t="s">
        <v>280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11"/>
        <v>1217.7999999999975</v>
      </c>
      <c r="S5299" s="278"/>
      <c r="T5299" s="63"/>
      <c r="U5299" s="350"/>
      <c r="V5299" s="63"/>
      <c r="W5299" s="63"/>
    </row>
    <row r="5300" spans="1:23" ht="15">
      <c r="A5300" s="28" t="s">
        <v>903</v>
      </c>
      <c r="B5300" s="278" t="s">
        <v>2026</v>
      </c>
      <c r="C5300" s="3"/>
      <c r="D5300" s="3"/>
      <c r="E5300" s="9" t="s">
        <v>280</v>
      </c>
      <c r="F5300" s="9" t="s">
        <v>280</v>
      </c>
      <c r="G5300" s="9" t="s">
        <v>280</v>
      </c>
      <c r="H5300" s="9" t="s">
        <v>280</v>
      </c>
      <c r="I5300" s="9" t="s">
        <v>280</v>
      </c>
      <c r="J5300" s="9">
        <v>572.30000000001019</v>
      </c>
      <c r="K5300" s="9">
        <v>644.60000000000582</v>
      </c>
      <c r="L5300" s="69"/>
      <c r="M5300" s="67">
        <f t="shared" ref="M5300:M5336" si="112">SUM(E5300:K5300)</f>
        <v>1216.900000000016</v>
      </c>
      <c r="S5300" s="278"/>
      <c r="T5300" s="63"/>
      <c r="U5300" s="349"/>
      <c r="V5300" s="63"/>
      <c r="W5300" s="63"/>
    </row>
    <row r="5301" spans="1:23" ht="15">
      <c r="A5301" s="28" t="s">
        <v>904</v>
      </c>
      <c r="B5301" s="278" t="s">
        <v>2024</v>
      </c>
      <c r="C5301" s="3"/>
      <c r="D5301" s="3"/>
      <c r="E5301" s="9" t="s">
        <v>280</v>
      </c>
      <c r="F5301" s="9" t="s">
        <v>280</v>
      </c>
      <c r="G5301" s="9" t="s">
        <v>280</v>
      </c>
      <c r="H5301" s="9" t="s">
        <v>280</v>
      </c>
      <c r="I5301" s="9" t="s">
        <v>280</v>
      </c>
      <c r="J5301" s="9">
        <v>591.5</v>
      </c>
      <c r="K5301" s="9">
        <v>582.39999999999782</v>
      </c>
      <c r="L5301" s="69"/>
      <c r="M5301" s="67">
        <f t="shared" si="112"/>
        <v>1173.8999999999978</v>
      </c>
      <c r="S5301" s="278"/>
      <c r="T5301" s="63"/>
      <c r="U5301" s="349"/>
      <c r="V5301" s="63"/>
      <c r="W5301" s="63"/>
    </row>
    <row r="5302" spans="1:23" ht="15">
      <c r="A5302" s="28" t="s">
        <v>905</v>
      </c>
      <c r="B5302" s="63" t="s">
        <v>770</v>
      </c>
      <c r="E5302" s="9" t="s">
        <v>280</v>
      </c>
      <c r="F5302" s="9" t="s">
        <v>280</v>
      </c>
      <c r="G5302" s="9" t="s">
        <v>280</v>
      </c>
      <c r="H5302" s="9">
        <v>394.15000000000873</v>
      </c>
      <c r="I5302" s="9">
        <v>778.84999999999854</v>
      </c>
      <c r="J5302" s="9" t="s">
        <v>280</v>
      </c>
      <c r="K5302" s="9" t="s">
        <v>280</v>
      </c>
      <c r="L5302" s="69"/>
      <c r="M5302" s="67">
        <f t="shared" si="112"/>
        <v>1173.0000000000073</v>
      </c>
      <c r="S5302" s="63"/>
      <c r="T5302" s="63"/>
      <c r="U5302" s="349"/>
      <c r="V5302" s="63"/>
      <c r="W5302" s="63"/>
    </row>
    <row r="5303" spans="1:23" ht="15">
      <c r="A5303" s="28" t="s">
        <v>906</v>
      </c>
      <c r="B5303" s="278" t="s">
        <v>2021</v>
      </c>
      <c r="C5303" s="3"/>
      <c r="D5303" s="3"/>
      <c r="E5303" s="9" t="s">
        <v>280</v>
      </c>
      <c r="F5303" s="9" t="s">
        <v>280</v>
      </c>
      <c r="G5303" s="9" t="s">
        <v>280</v>
      </c>
      <c r="H5303" s="9" t="s">
        <v>280</v>
      </c>
      <c r="I5303" s="9" t="s">
        <v>280</v>
      </c>
      <c r="J5303" s="9">
        <v>463.200000000008</v>
      </c>
      <c r="K5303" s="9">
        <v>629.70000000000073</v>
      </c>
      <c r="L5303" s="69"/>
      <c r="M5303" s="67">
        <f t="shared" si="112"/>
        <v>1092.9000000000087</v>
      </c>
      <c r="S5303" s="63"/>
      <c r="T5303" s="63"/>
      <c r="U5303" s="349"/>
      <c r="V5303" s="63"/>
      <c r="W5303" s="63"/>
    </row>
    <row r="5304" spans="1:23" ht="15">
      <c r="A5304" s="28" t="s">
        <v>907</v>
      </c>
      <c r="B5304" s="63" t="s">
        <v>745</v>
      </c>
      <c r="E5304" s="9" t="s">
        <v>280</v>
      </c>
      <c r="F5304" s="9" t="s">
        <v>280</v>
      </c>
      <c r="G5304" s="9" t="s">
        <v>280</v>
      </c>
      <c r="H5304" s="9">
        <v>428.20000000001164</v>
      </c>
      <c r="I5304" s="9">
        <v>643.89999999999782</v>
      </c>
      <c r="J5304" s="9" t="s">
        <v>280</v>
      </c>
      <c r="K5304" s="9" t="s">
        <v>280</v>
      </c>
      <c r="L5304" s="69"/>
      <c r="M5304" s="67">
        <f t="shared" si="112"/>
        <v>1072.1000000000095</v>
      </c>
      <c r="S5304" s="63"/>
      <c r="T5304" s="63"/>
      <c r="U5304" s="350"/>
      <c r="V5304" s="63"/>
      <c r="W5304" s="63"/>
    </row>
    <row r="5305" spans="1:23" ht="15">
      <c r="A5305" s="28" t="s">
        <v>908</v>
      </c>
      <c r="B5305" s="278" t="s">
        <v>2033</v>
      </c>
      <c r="C5305" s="3"/>
      <c r="D5305" s="3"/>
      <c r="E5305" s="9" t="s">
        <v>280</v>
      </c>
      <c r="F5305" s="9" t="s">
        <v>280</v>
      </c>
      <c r="G5305" s="9" t="s">
        <v>280</v>
      </c>
      <c r="H5305" s="9" t="s">
        <v>280</v>
      </c>
      <c r="I5305" s="9" t="s">
        <v>280</v>
      </c>
      <c r="J5305" s="9">
        <v>519.09999999999491</v>
      </c>
      <c r="K5305" s="9">
        <v>551.09999999999854</v>
      </c>
      <c r="L5305" s="69"/>
      <c r="M5305" s="67">
        <f t="shared" si="112"/>
        <v>1070.1999999999935</v>
      </c>
      <c r="S5305" s="278"/>
      <c r="T5305" s="63"/>
      <c r="U5305" s="349"/>
      <c r="V5305" s="63"/>
      <c r="W5305" s="63"/>
    </row>
    <row r="5306" spans="1:23" ht="15">
      <c r="A5306" s="28" t="s">
        <v>909</v>
      </c>
      <c r="B5306" s="229" t="s">
        <v>1662</v>
      </c>
      <c r="C5306" s="3"/>
      <c r="D5306" s="3"/>
      <c r="E5306" s="9" t="s">
        <v>280</v>
      </c>
      <c r="F5306" s="9" t="s">
        <v>280</v>
      </c>
      <c r="G5306" s="9" t="s">
        <v>280</v>
      </c>
      <c r="H5306" s="9" t="s">
        <v>280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12"/>
        <v>1054.2999999999865</v>
      </c>
      <c r="S5306" s="278"/>
      <c r="T5306" s="63"/>
      <c r="U5306" s="349"/>
      <c r="V5306" s="63"/>
      <c r="W5306" s="63"/>
    </row>
    <row r="5307" spans="1:23" ht="15">
      <c r="A5307" s="28" t="s">
        <v>910</v>
      </c>
      <c r="B5307" s="63" t="s">
        <v>729</v>
      </c>
      <c r="E5307" s="9" t="s">
        <v>280</v>
      </c>
      <c r="F5307" s="9" t="s">
        <v>280</v>
      </c>
      <c r="G5307" s="9" t="s">
        <v>280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12"/>
        <v>1029.3000000000029</v>
      </c>
      <c r="S5307" s="28"/>
      <c r="T5307" s="63"/>
      <c r="U5307" s="349"/>
      <c r="V5307" s="63"/>
      <c r="W5307" s="63"/>
    </row>
    <row r="5308" spans="1:23" ht="15">
      <c r="A5308" s="28" t="s">
        <v>911</v>
      </c>
      <c r="B5308" s="278" t="s">
        <v>2023</v>
      </c>
      <c r="C5308" s="3"/>
      <c r="D5308" s="3"/>
      <c r="E5308" s="9" t="s">
        <v>280</v>
      </c>
      <c r="F5308" s="9" t="s">
        <v>280</v>
      </c>
      <c r="G5308" s="9" t="s">
        <v>280</v>
      </c>
      <c r="H5308" s="9" t="s">
        <v>280</v>
      </c>
      <c r="I5308" s="9" t="s">
        <v>280</v>
      </c>
      <c r="J5308" s="9">
        <v>565.69999999999709</v>
      </c>
      <c r="K5308" s="9">
        <v>457.25000000000728</v>
      </c>
      <c r="L5308" s="69"/>
      <c r="M5308" s="67">
        <f t="shared" si="112"/>
        <v>1022.9500000000044</v>
      </c>
      <c r="S5308" s="225"/>
      <c r="T5308" s="63"/>
      <c r="U5308" s="349"/>
      <c r="V5308" s="63"/>
      <c r="W5308" s="63"/>
    </row>
    <row r="5309" spans="1:23" ht="15">
      <c r="A5309" s="28" t="s">
        <v>912</v>
      </c>
      <c r="B5309" s="278" t="s">
        <v>2018</v>
      </c>
      <c r="C5309" s="3"/>
      <c r="D5309" s="3"/>
      <c r="E5309" s="9" t="s">
        <v>280</v>
      </c>
      <c r="F5309" s="9" t="s">
        <v>280</v>
      </c>
      <c r="G5309" s="9" t="s">
        <v>280</v>
      </c>
      <c r="H5309" s="9" t="s">
        <v>280</v>
      </c>
      <c r="I5309" s="9" t="s">
        <v>280</v>
      </c>
      <c r="J5309" s="9">
        <v>407.79999999999927</v>
      </c>
      <c r="K5309" s="9">
        <v>612.49999999999818</v>
      </c>
      <c r="L5309" s="69"/>
      <c r="M5309" s="67">
        <f t="shared" si="112"/>
        <v>1020.2999999999975</v>
      </c>
      <c r="S5309" s="278"/>
      <c r="T5309" s="63"/>
      <c r="U5309" s="349"/>
      <c r="V5309" s="63"/>
      <c r="W5309" s="63"/>
    </row>
    <row r="5310" spans="1:23" ht="15">
      <c r="A5310" s="28" t="s">
        <v>913</v>
      </c>
      <c r="B5310" s="278" t="s">
        <v>2022</v>
      </c>
      <c r="C5310" s="3"/>
      <c r="D5310" s="3"/>
      <c r="E5310" s="9" t="s">
        <v>280</v>
      </c>
      <c r="F5310" s="9" t="s">
        <v>280</v>
      </c>
      <c r="G5310" s="9" t="s">
        <v>280</v>
      </c>
      <c r="H5310" s="9" t="s">
        <v>280</v>
      </c>
      <c r="I5310" s="9" t="s">
        <v>280</v>
      </c>
      <c r="J5310" s="9">
        <v>503.59999999999854</v>
      </c>
      <c r="K5310" s="9">
        <v>461.90000000000146</v>
      </c>
      <c r="L5310" s="69"/>
      <c r="M5310" s="67">
        <f t="shared" si="112"/>
        <v>965.5</v>
      </c>
      <c r="S5310" s="278"/>
      <c r="T5310" s="63"/>
      <c r="U5310" s="349"/>
      <c r="V5310" s="63"/>
      <c r="W5310" s="63"/>
    </row>
    <row r="5311" spans="1:23" ht="15">
      <c r="A5311" s="28" t="s">
        <v>914</v>
      </c>
      <c r="B5311" s="278" t="s">
        <v>2025</v>
      </c>
      <c r="C5311" s="3"/>
      <c r="D5311" s="3"/>
      <c r="E5311" s="9" t="s">
        <v>280</v>
      </c>
      <c r="F5311" s="9" t="s">
        <v>280</v>
      </c>
      <c r="G5311" s="9" t="s">
        <v>280</v>
      </c>
      <c r="H5311" s="9" t="s">
        <v>280</v>
      </c>
      <c r="I5311" s="9" t="s">
        <v>280</v>
      </c>
      <c r="J5311" s="9">
        <v>357</v>
      </c>
      <c r="K5311" s="9">
        <v>522</v>
      </c>
      <c r="L5311" s="69"/>
      <c r="M5311" s="67">
        <f t="shared" si="112"/>
        <v>879</v>
      </c>
      <c r="S5311" s="28"/>
      <c r="T5311" s="63"/>
      <c r="U5311" s="349"/>
      <c r="V5311" s="63"/>
      <c r="W5311" s="63"/>
    </row>
    <row r="5312" spans="1:23" ht="15">
      <c r="A5312" s="28" t="s">
        <v>915</v>
      </c>
      <c r="B5312" s="278" t="s">
        <v>2017</v>
      </c>
      <c r="C5312" s="3"/>
      <c r="D5312" s="3"/>
      <c r="E5312" s="9" t="s">
        <v>280</v>
      </c>
      <c r="F5312" s="9" t="s">
        <v>280</v>
      </c>
      <c r="G5312" s="9" t="s">
        <v>280</v>
      </c>
      <c r="H5312" s="9" t="s">
        <v>280</v>
      </c>
      <c r="I5312" s="9" t="s">
        <v>280</v>
      </c>
      <c r="J5312" s="9">
        <v>415.00000000000364</v>
      </c>
      <c r="K5312" s="9">
        <v>390.49999999999636</v>
      </c>
      <c r="L5312" s="69"/>
      <c r="M5312" s="67">
        <f t="shared" si="112"/>
        <v>805.5</v>
      </c>
      <c r="S5312" s="225"/>
      <c r="T5312" s="63"/>
      <c r="U5312" s="349"/>
      <c r="V5312" s="63"/>
      <c r="W5312" s="63"/>
    </row>
    <row r="5313" spans="1:23" ht="15">
      <c r="A5313" s="28" t="s">
        <v>916</v>
      </c>
      <c r="B5313" s="225" t="s">
        <v>1646</v>
      </c>
      <c r="C5313" s="3"/>
      <c r="D5313" s="3"/>
      <c r="E5313" s="9" t="s">
        <v>280</v>
      </c>
      <c r="F5313" s="9" t="s">
        <v>280</v>
      </c>
      <c r="G5313" s="9" t="s">
        <v>280</v>
      </c>
      <c r="H5313" s="9" t="s">
        <v>280</v>
      </c>
      <c r="I5313" s="217">
        <v>783.20000000000437</v>
      </c>
      <c r="J5313" s="9" t="s">
        <v>280</v>
      </c>
      <c r="K5313" s="9" t="s">
        <v>280</v>
      </c>
      <c r="L5313" s="69"/>
      <c r="M5313" s="67">
        <f t="shared" si="112"/>
        <v>783.20000000000437</v>
      </c>
      <c r="O5313" t="s">
        <v>290</v>
      </c>
      <c r="S5313" s="63"/>
      <c r="T5313" s="63"/>
      <c r="U5313" s="349"/>
      <c r="V5313" s="63"/>
      <c r="W5313" s="63"/>
    </row>
    <row r="5314" spans="1:23" ht="15">
      <c r="A5314" s="28" t="s">
        <v>917</v>
      </c>
      <c r="B5314" s="63" t="s">
        <v>164</v>
      </c>
      <c r="E5314" s="9" t="s">
        <v>280</v>
      </c>
      <c r="F5314" s="9" t="s">
        <v>280</v>
      </c>
      <c r="G5314" s="213">
        <v>747.9</v>
      </c>
      <c r="H5314" s="9" t="s">
        <v>280</v>
      </c>
      <c r="I5314" s="9" t="s">
        <v>280</v>
      </c>
      <c r="J5314" s="9" t="s">
        <v>280</v>
      </c>
      <c r="K5314" s="9" t="s">
        <v>280</v>
      </c>
      <c r="L5314" s="69"/>
      <c r="M5314" s="67">
        <f t="shared" si="112"/>
        <v>747.9</v>
      </c>
      <c r="O5314" t="s">
        <v>284</v>
      </c>
      <c r="Q5314" s="3"/>
      <c r="R5314" s="3"/>
      <c r="S5314" s="63"/>
      <c r="T5314" s="63"/>
      <c r="U5314" s="349"/>
      <c r="V5314" s="63"/>
      <c r="W5314" s="63"/>
    </row>
    <row r="5315" spans="1:23" ht="15">
      <c r="A5315" s="28" t="s">
        <v>918</v>
      </c>
      <c r="B5315" s="278" t="s">
        <v>2019</v>
      </c>
      <c r="C5315" s="3"/>
      <c r="D5315" s="3"/>
      <c r="E5315" s="9" t="s">
        <v>280</v>
      </c>
      <c r="F5315" s="9" t="s">
        <v>280</v>
      </c>
      <c r="G5315" s="9" t="s">
        <v>280</v>
      </c>
      <c r="H5315" s="9" t="s">
        <v>280</v>
      </c>
      <c r="I5315" s="9" t="s">
        <v>280</v>
      </c>
      <c r="J5315" s="9">
        <v>700.90000000000146</v>
      </c>
      <c r="K5315" s="9" t="s">
        <v>280</v>
      </c>
      <c r="L5315" s="69"/>
      <c r="M5315" s="67">
        <f t="shared" si="112"/>
        <v>700.90000000000146</v>
      </c>
      <c r="S5315" s="278"/>
      <c r="T5315" s="63"/>
      <c r="U5315" s="349"/>
      <c r="V5315" s="63"/>
      <c r="W5315" s="63"/>
    </row>
    <row r="5316" spans="1:23" ht="15">
      <c r="A5316" s="28" t="s">
        <v>919</v>
      </c>
      <c r="B5316" s="229" t="s">
        <v>1681</v>
      </c>
      <c r="C5316" s="3"/>
      <c r="D5316" s="3"/>
      <c r="E5316" s="9" t="s">
        <v>280</v>
      </c>
      <c r="F5316" s="9" t="s">
        <v>280</v>
      </c>
      <c r="G5316" s="9" t="s">
        <v>280</v>
      </c>
      <c r="H5316" s="9" t="s">
        <v>280</v>
      </c>
      <c r="I5316" s="9">
        <v>689.50000000000182</v>
      </c>
      <c r="J5316" s="9" t="s">
        <v>280</v>
      </c>
      <c r="K5316" s="9" t="s">
        <v>280</v>
      </c>
      <c r="L5316" s="69"/>
      <c r="M5316" s="67">
        <f t="shared" si="112"/>
        <v>689.50000000000182</v>
      </c>
      <c r="S5316" s="63"/>
    </row>
    <row r="5317" spans="1:23" ht="15">
      <c r="A5317" s="28" t="s">
        <v>920</v>
      </c>
      <c r="B5317" s="229" t="s">
        <v>1656</v>
      </c>
      <c r="C5317" s="3"/>
      <c r="D5317" s="3"/>
      <c r="E5317" s="9" t="s">
        <v>280</v>
      </c>
      <c r="F5317" s="9" t="s">
        <v>280</v>
      </c>
      <c r="G5317" s="9" t="s">
        <v>280</v>
      </c>
      <c r="H5317" s="9" t="s">
        <v>280</v>
      </c>
      <c r="I5317" s="9">
        <v>662.60000000000036</v>
      </c>
      <c r="J5317" s="9" t="s">
        <v>280</v>
      </c>
      <c r="K5317" s="9" t="s">
        <v>280</v>
      </c>
      <c r="L5317" s="69"/>
      <c r="M5317" s="67">
        <f t="shared" si="112"/>
        <v>662.60000000000036</v>
      </c>
      <c r="S5317" s="278"/>
    </row>
    <row r="5318" spans="1:23" ht="15">
      <c r="A5318" s="28" t="s">
        <v>921</v>
      </c>
      <c r="B5318" s="63" t="s">
        <v>179</v>
      </c>
      <c r="E5318" s="217">
        <v>637.5</v>
      </c>
      <c r="F5318" s="9" t="s">
        <v>280</v>
      </c>
      <c r="G5318" s="9" t="s">
        <v>280</v>
      </c>
      <c r="H5318" s="9" t="s">
        <v>280</v>
      </c>
      <c r="I5318" s="9" t="s">
        <v>280</v>
      </c>
      <c r="J5318" s="9" t="s">
        <v>280</v>
      </c>
      <c r="K5318" s="9" t="s">
        <v>280</v>
      </c>
      <c r="L5318" s="69"/>
      <c r="M5318" s="67">
        <f t="shared" si="112"/>
        <v>637.5</v>
      </c>
      <c r="O5318" t="s">
        <v>299</v>
      </c>
      <c r="S5318" s="63"/>
    </row>
    <row r="5319" spans="1:23" ht="15">
      <c r="A5319" s="28" t="s">
        <v>922</v>
      </c>
      <c r="B5319" s="229" t="s">
        <v>1655</v>
      </c>
      <c r="C5319" s="3"/>
      <c r="D5319" s="3"/>
      <c r="E5319" s="9" t="s">
        <v>280</v>
      </c>
      <c r="F5319" s="9" t="s">
        <v>280</v>
      </c>
      <c r="G5319" s="9" t="s">
        <v>280</v>
      </c>
      <c r="H5319" s="9" t="s">
        <v>280</v>
      </c>
      <c r="I5319" s="9">
        <v>635.19999999999891</v>
      </c>
      <c r="J5319" s="9" t="s">
        <v>280</v>
      </c>
      <c r="K5319" s="9" t="s">
        <v>280</v>
      </c>
      <c r="L5319" s="69"/>
      <c r="M5319" s="67">
        <f t="shared" si="112"/>
        <v>635.19999999999891</v>
      </c>
      <c r="S5319" s="278"/>
    </row>
    <row r="5320" spans="1:23" ht="15">
      <c r="A5320" s="28" t="s">
        <v>923</v>
      </c>
      <c r="B5320" s="278" t="s">
        <v>2067</v>
      </c>
      <c r="C5320" s="3"/>
      <c r="D5320" s="3"/>
      <c r="E5320" s="9" t="s">
        <v>280</v>
      </c>
      <c r="F5320" s="9" t="s">
        <v>280</v>
      </c>
      <c r="G5320" s="9" t="s">
        <v>280</v>
      </c>
      <c r="H5320" s="9" t="s">
        <v>280</v>
      </c>
      <c r="I5320" s="9" t="s">
        <v>280</v>
      </c>
      <c r="J5320" s="9" t="s">
        <v>280</v>
      </c>
      <c r="K5320" s="9">
        <v>612.89999999999782</v>
      </c>
      <c r="L5320" s="69"/>
      <c r="M5320" s="67">
        <f t="shared" si="112"/>
        <v>612.89999999999782</v>
      </c>
      <c r="S5320" s="63"/>
    </row>
    <row r="5321" spans="1:23" ht="15">
      <c r="A5321" s="28" t="s">
        <v>924</v>
      </c>
      <c r="B5321" s="278" t="s">
        <v>2065</v>
      </c>
      <c r="C5321" s="3"/>
      <c r="D5321" s="3"/>
      <c r="E5321" s="9" t="s">
        <v>280</v>
      </c>
      <c r="F5321" s="9" t="s">
        <v>280</v>
      </c>
      <c r="G5321" s="9" t="s">
        <v>280</v>
      </c>
      <c r="H5321" s="9" t="s">
        <v>280</v>
      </c>
      <c r="I5321" s="9" t="s">
        <v>280</v>
      </c>
      <c r="J5321" s="9" t="s">
        <v>280</v>
      </c>
      <c r="K5321" s="9">
        <v>588.00000000001091</v>
      </c>
      <c r="L5321" s="69"/>
      <c r="M5321" s="67">
        <f t="shared" si="112"/>
        <v>588.00000000001091</v>
      </c>
      <c r="S5321" s="236"/>
    </row>
    <row r="5322" spans="1:23" ht="15">
      <c r="A5322" s="28" t="s">
        <v>925</v>
      </c>
      <c r="B5322" s="278" t="s">
        <v>2042</v>
      </c>
      <c r="C5322" s="3"/>
      <c r="D5322" s="3"/>
      <c r="E5322" s="9" t="s">
        <v>280</v>
      </c>
      <c r="F5322" s="9" t="s">
        <v>280</v>
      </c>
      <c r="G5322" s="9" t="s">
        <v>280</v>
      </c>
      <c r="H5322" s="9" t="s">
        <v>280</v>
      </c>
      <c r="I5322" s="9" t="s">
        <v>280</v>
      </c>
      <c r="J5322" s="9" t="s">
        <v>280</v>
      </c>
      <c r="K5322" s="9">
        <v>535.59999999999854</v>
      </c>
      <c r="L5322" s="69"/>
      <c r="M5322" s="67">
        <f t="shared" si="112"/>
        <v>535.59999999999854</v>
      </c>
      <c r="S5322" s="236"/>
    </row>
    <row r="5323" spans="1:23" ht="15">
      <c r="A5323" s="28" t="s">
        <v>926</v>
      </c>
      <c r="B5323" s="278" t="s">
        <v>2039</v>
      </c>
      <c r="C5323" s="3"/>
      <c r="D5323" s="3"/>
      <c r="E5323" s="9" t="s">
        <v>280</v>
      </c>
      <c r="F5323" s="9" t="s">
        <v>280</v>
      </c>
      <c r="G5323" s="9" t="s">
        <v>280</v>
      </c>
      <c r="H5323" s="9" t="s">
        <v>280</v>
      </c>
      <c r="I5323" s="9" t="s">
        <v>280</v>
      </c>
      <c r="J5323" s="9" t="s">
        <v>280</v>
      </c>
      <c r="K5323" s="9">
        <v>526</v>
      </c>
      <c r="L5323" s="69"/>
      <c r="M5323" s="67">
        <f t="shared" si="112"/>
        <v>526</v>
      </c>
    </row>
    <row r="5324" spans="1:23" ht="15">
      <c r="A5324" s="28" t="s">
        <v>927</v>
      </c>
      <c r="B5324" s="278" t="s">
        <v>2038</v>
      </c>
      <c r="C5324" s="3"/>
      <c r="D5324" s="3"/>
      <c r="E5324" s="9" t="s">
        <v>280</v>
      </c>
      <c r="F5324" s="9" t="s">
        <v>280</v>
      </c>
      <c r="G5324" s="9" t="s">
        <v>280</v>
      </c>
      <c r="H5324" s="9" t="s">
        <v>280</v>
      </c>
      <c r="I5324" s="9" t="s">
        <v>280</v>
      </c>
      <c r="J5324" s="9" t="s">
        <v>280</v>
      </c>
      <c r="K5324" s="9">
        <v>519.60000000000582</v>
      </c>
      <c r="L5324" s="69"/>
      <c r="M5324" s="67">
        <f t="shared" si="112"/>
        <v>519.60000000000582</v>
      </c>
    </row>
    <row r="5325" spans="1:23" ht="15">
      <c r="A5325" s="28" t="s">
        <v>928</v>
      </c>
      <c r="B5325" s="278" t="s">
        <v>2045</v>
      </c>
      <c r="C5325" s="3"/>
      <c r="D5325" s="3"/>
      <c r="E5325" s="9" t="s">
        <v>280</v>
      </c>
      <c r="F5325" s="9" t="s">
        <v>280</v>
      </c>
      <c r="G5325" s="9" t="s">
        <v>280</v>
      </c>
      <c r="H5325" s="9" t="s">
        <v>280</v>
      </c>
      <c r="I5325" s="9" t="s">
        <v>280</v>
      </c>
      <c r="J5325" s="9" t="s">
        <v>280</v>
      </c>
      <c r="K5325" s="9">
        <v>506.19999999999709</v>
      </c>
      <c r="L5325" s="69"/>
      <c r="M5325" s="67">
        <f t="shared" si="112"/>
        <v>506.19999999999709</v>
      </c>
    </row>
    <row r="5326" spans="1:23" ht="15">
      <c r="A5326" s="28" t="s">
        <v>929</v>
      </c>
      <c r="B5326" s="278" t="s">
        <v>4565</v>
      </c>
      <c r="C5326" s="3"/>
      <c r="D5326" s="3"/>
      <c r="E5326" s="9" t="s">
        <v>280</v>
      </c>
      <c r="F5326" s="9" t="s">
        <v>280</v>
      </c>
      <c r="G5326" s="9" t="s">
        <v>280</v>
      </c>
      <c r="H5326" s="9" t="s">
        <v>280</v>
      </c>
      <c r="I5326" s="9" t="s">
        <v>280</v>
      </c>
      <c r="J5326" s="9" t="s">
        <v>280</v>
      </c>
      <c r="K5326" s="9">
        <v>484.95000000000073</v>
      </c>
      <c r="L5326" s="69"/>
      <c r="M5326" s="67">
        <f t="shared" si="112"/>
        <v>484.95000000000073</v>
      </c>
    </row>
    <row r="5327" spans="1:23" ht="15">
      <c r="A5327" s="28" t="s">
        <v>930</v>
      </c>
      <c r="B5327" s="278" t="s">
        <v>2172</v>
      </c>
      <c r="C5327" s="3"/>
      <c r="D5327" s="3"/>
      <c r="E5327" s="9" t="s">
        <v>280</v>
      </c>
      <c r="F5327" s="9" t="s">
        <v>280</v>
      </c>
      <c r="G5327" s="9" t="s">
        <v>280</v>
      </c>
      <c r="H5327" s="9" t="s">
        <v>280</v>
      </c>
      <c r="I5327" s="9" t="s">
        <v>280</v>
      </c>
      <c r="J5327" s="9" t="s">
        <v>280</v>
      </c>
      <c r="K5327" s="9">
        <v>460.50000000000728</v>
      </c>
      <c r="L5327" s="69"/>
      <c r="M5327" s="67">
        <f t="shared" si="112"/>
        <v>460.50000000000728</v>
      </c>
    </row>
    <row r="5328" spans="1:23" ht="15">
      <c r="A5328" s="28" t="s">
        <v>931</v>
      </c>
      <c r="B5328" s="278" t="s">
        <v>2040</v>
      </c>
      <c r="C5328" s="3"/>
      <c r="D5328" s="3"/>
      <c r="E5328" s="9" t="s">
        <v>280</v>
      </c>
      <c r="F5328" s="9" t="s">
        <v>280</v>
      </c>
      <c r="G5328" s="9" t="s">
        <v>280</v>
      </c>
      <c r="H5328" s="9" t="s">
        <v>280</v>
      </c>
      <c r="I5328" s="9" t="s">
        <v>280</v>
      </c>
      <c r="J5328" s="9" t="s">
        <v>280</v>
      </c>
      <c r="K5328" s="9">
        <v>447.59999999999854</v>
      </c>
      <c r="L5328" s="69"/>
      <c r="M5328" s="67">
        <f t="shared" si="112"/>
        <v>447.59999999999854</v>
      </c>
    </row>
    <row r="5329" spans="1:13" ht="15">
      <c r="A5329" s="28" t="s">
        <v>932</v>
      </c>
      <c r="B5329" s="229" t="s">
        <v>1663</v>
      </c>
      <c r="C5329" s="3"/>
      <c r="D5329" s="3"/>
      <c r="E5329" s="9" t="s">
        <v>280</v>
      </c>
      <c r="F5329" s="9" t="s">
        <v>280</v>
      </c>
      <c r="G5329" s="9" t="s">
        <v>280</v>
      </c>
      <c r="H5329" s="9" t="s">
        <v>280</v>
      </c>
      <c r="I5329" s="9">
        <v>444.60000000000036</v>
      </c>
      <c r="J5329" s="9" t="s">
        <v>280</v>
      </c>
      <c r="K5329" s="9" t="s">
        <v>280</v>
      </c>
      <c r="L5329" s="69"/>
      <c r="M5329" s="67">
        <f t="shared" si="112"/>
        <v>444.60000000000036</v>
      </c>
    </row>
    <row r="5330" spans="1:13" ht="15">
      <c r="A5330" s="28" t="s">
        <v>933</v>
      </c>
      <c r="B5330" s="278" t="s">
        <v>2043</v>
      </c>
      <c r="C5330" s="3"/>
      <c r="D5330" s="3"/>
      <c r="E5330" s="9" t="s">
        <v>280</v>
      </c>
      <c r="F5330" s="9" t="s">
        <v>280</v>
      </c>
      <c r="G5330" s="9" t="s">
        <v>280</v>
      </c>
      <c r="H5330" s="9" t="s">
        <v>280</v>
      </c>
      <c r="I5330" s="9" t="s">
        <v>280</v>
      </c>
      <c r="J5330" s="9" t="s">
        <v>280</v>
      </c>
      <c r="K5330" s="9">
        <v>387.74999999999272</v>
      </c>
      <c r="L5330" s="69"/>
      <c r="M5330" s="67">
        <f t="shared" si="112"/>
        <v>387.74999999999272</v>
      </c>
    </row>
    <row r="5331" spans="1:13" ht="15">
      <c r="A5331" s="28" t="s">
        <v>934</v>
      </c>
      <c r="B5331" s="229" t="s">
        <v>1653</v>
      </c>
      <c r="C5331" s="3"/>
      <c r="D5331" s="3"/>
      <c r="E5331" s="9" t="s">
        <v>280</v>
      </c>
      <c r="F5331" s="9" t="s">
        <v>280</v>
      </c>
      <c r="G5331" s="9" t="s">
        <v>280</v>
      </c>
      <c r="H5331" s="9" t="s">
        <v>280</v>
      </c>
      <c r="I5331" s="9">
        <v>332.80000000000473</v>
      </c>
      <c r="J5331" s="9" t="s">
        <v>280</v>
      </c>
      <c r="K5331" s="9" t="s">
        <v>280</v>
      </c>
      <c r="L5331" s="69"/>
      <c r="M5331" s="67">
        <f t="shared" si="112"/>
        <v>332.80000000000473</v>
      </c>
    </row>
    <row r="5332" spans="1:13" ht="15">
      <c r="A5332" s="28" t="s">
        <v>935</v>
      </c>
      <c r="B5332" s="63" t="s">
        <v>775</v>
      </c>
      <c r="E5332" s="9" t="s">
        <v>280</v>
      </c>
      <c r="F5332" s="9" t="s">
        <v>280</v>
      </c>
      <c r="G5332" s="9" t="s">
        <v>280</v>
      </c>
      <c r="H5332" s="9">
        <v>317.04999999999563</v>
      </c>
      <c r="I5332" s="9" t="s">
        <v>280</v>
      </c>
      <c r="J5332" s="9" t="s">
        <v>280</v>
      </c>
      <c r="K5332" s="9" t="s">
        <v>280</v>
      </c>
      <c r="L5332" s="69"/>
      <c r="M5332" s="67">
        <f t="shared" si="112"/>
        <v>317.04999999999563</v>
      </c>
    </row>
    <row r="5333" spans="1:13" ht="15">
      <c r="A5333" s="28" t="s">
        <v>936</v>
      </c>
      <c r="B5333" s="278" t="s">
        <v>2041</v>
      </c>
      <c r="C5333" s="3"/>
      <c r="D5333" s="3"/>
      <c r="E5333" s="9" t="s">
        <v>280</v>
      </c>
      <c r="F5333" s="9" t="s">
        <v>280</v>
      </c>
      <c r="G5333" s="9" t="s">
        <v>280</v>
      </c>
      <c r="H5333" s="9" t="s">
        <v>280</v>
      </c>
      <c r="I5333" s="9" t="s">
        <v>280</v>
      </c>
      <c r="J5333" s="9" t="s">
        <v>280</v>
      </c>
      <c r="K5333" s="9">
        <v>267.89999999999054</v>
      </c>
      <c r="L5333" s="69"/>
      <c r="M5333" s="67">
        <f t="shared" si="112"/>
        <v>267.89999999999054</v>
      </c>
    </row>
    <row r="5334" spans="1:13" ht="15">
      <c r="A5334" s="28" t="s">
        <v>937</v>
      </c>
      <c r="B5334" s="63" t="s">
        <v>785</v>
      </c>
      <c r="E5334" s="9" t="s">
        <v>280</v>
      </c>
      <c r="F5334" s="9" t="s">
        <v>280</v>
      </c>
      <c r="G5334" s="9" t="s">
        <v>280</v>
      </c>
      <c r="H5334" s="9">
        <v>233.5</v>
      </c>
      <c r="I5334" s="9" t="s">
        <v>280</v>
      </c>
      <c r="J5334" s="9" t="s">
        <v>280</v>
      </c>
      <c r="K5334" s="9" t="s">
        <v>280</v>
      </c>
      <c r="L5334" s="69"/>
      <c r="M5334" s="67">
        <f t="shared" si="112"/>
        <v>233.5</v>
      </c>
    </row>
    <row r="5335" spans="1:13" ht="15">
      <c r="A5335" s="28" t="s">
        <v>938</v>
      </c>
      <c r="B5335" s="278" t="s">
        <v>2044</v>
      </c>
      <c r="C5335" s="3"/>
      <c r="D5335" s="3"/>
      <c r="E5335" s="9" t="s">
        <v>280</v>
      </c>
      <c r="F5335" s="9" t="s">
        <v>280</v>
      </c>
      <c r="G5335" s="9" t="s">
        <v>280</v>
      </c>
      <c r="H5335" s="9" t="s">
        <v>280</v>
      </c>
      <c r="I5335" s="9" t="s">
        <v>280</v>
      </c>
      <c r="J5335" s="9" t="s">
        <v>280</v>
      </c>
      <c r="K5335" s="9">
        <v>232.20000000000073</v>
      </c>
      <c r="L5335" s="69"/>
      <c r="M5335" s="67">
        <f t="shared" si="112"/>
        <v>232.20000000000073</v>
      </c>
    </row>
    <row r="5336" spans="1:13" ht="15">
      <c r="A5336" s="28" t="s">
        <v>2517</v>
      </c>
      <c r="B5336" s="278" t="s">
        <v>2068</v>
      </c>
      <c r="C5336" s="3"/>
      <c r="D5336" s="3"/>
      <c r="E5336" s="9" t="s">
        <v>280</v>
      </c>
      <c r="F5336" s="9" t="s">
        <v>280</v>
      </c>
      <c r="G5336" s="9" t="s">
        <v>280</v>
      </c>
      <c r="H5336" s="9" t="s">
        <v>280</v>
      </c>
      <c r="I5336" s="9" t="s">
        <v>280</v>
      </c>
      <c r="J5336" s="9" t="s">
        <v>280</v>
      </c>
      <c r="K5336" s="9">
        <v>180.00000000000546</v>
      </c>
      <c r="L5336" s="69"/>
      <c r="M5336" s="67">
        <f t="shared" si="112"/>
        <v>180.00000000000546</v>
      </c>
    </row>
    <row r="5337" spans="1:13" ht="15">
      <c r="A5337" s="28" t="s">
        <v>3346</v>
      </c>
      <c r="B5337" s="63" t="s">
        <v>3408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3347</v>
      </c>
      <c r="B5338" s="63" t="s">
        <v>3402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3348</v>
      </c>
      <c r="B5339" s="63" t="s">
        <v>3401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3349</v>
      </c>
      <c r="B5340" s="63" t="s">
        <v>3417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3350</v>
      </c>
      <c r="B5341" s="63" t="s">
        <v>3416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3351</v>
      </c>
      <c r="B5342" s="63" t="s">
        <v>3404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3352</v>
      </c>
      <c r="B5343" s="63" t="s">
        <v>3398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3353</v>
      </c>
      <c r="B5344" s="63" t="s">
        <v>3429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3354</v>
      </c>
      <c r="B5345" s="278" t="s">
        <v>3397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3355</v>
      </c>
      <c r="B5346" s="63" t="s">
        <v>3413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3356</v>
      </c>
      <c r="B5347" s="63" t="s">
        <v>3410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3357</v>
      </c>
      <c r="B5348" s="63" t="s">
        <v>3425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3358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3359</v>
      </c>
      <c r="B5350" s="63" t="s">
        <v>3426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3360</v>
      </c>
      <c r="B5351" s="63" t="s">
        <v>3405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3361</v>
      </c>
      <c r="B5352" s="63" t="s">
        <v>3399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3362</v>
      </c>
      <c r="B5353" s="63" t="s">
        <v>3406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3363</v>
      </c>
      <c r="B5354" s="63" t="s">
        <v>3403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3364</v>
      </c>
      <c r="B5355" s="63" t="s">
        <v>3414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3365</v>
      </c>
      <c r="B5356" s="63" t="s">
        <v>3409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3366</v>
      </c>
      <c r="B5357" s="278" t="s">
        <v>3396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3367</v>
      </c>
      <c r="B5358" s="63" t="s">
        <v>3411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3368</v>
      </c>
      <c r="B5359" s="63" t="s">
        <v>3430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3369</v>
      </c>
      <c r="B5360" s="63" t="s">
        <v>3400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4163</v>
      </c>
      <c r="B5361" s="63" t="s">
        <v>3407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4164</v>
      </c>
      <c r="B5362" s="63" t="s">
        <v>3428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4165</v>
      </c>
      <c r="B5363" s="63" t="s">
        <v>3412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351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13">SUM(E5370:K5370)</f>
        <v>1319.5</v>
      </c>
      <c r="O5370" t="s">
        <v>2785</v>
      </c>
      <c r="R5370" s="3"/>
      <c r="S5370" s="278"/>
      <c r="T5370" s="63"/>
      <c r="U5370" s="349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13"/>
        <v>1292.4999999999782</v>
      </c>
      <c r="O5371" t="s">
        <v>2507</v>
      </c>
      <c r="R5371" s="3" t="s">
        <v>1227</v>
      </c>
      <c r="S5371" s="225"/>
      <c r="T5371" s="63"/>
      <c r="U5371" s="349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13"/>
        <v>1221</v>
      </c>
      <c r="O5372" t="s">
        <v>380</v>
      </c>
      <c r="R5372" s="3"/>
      <c r="S5372" s="63"/>
      <c r="T5372" s="63"/>
      <c r="U5372" s="350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13"/>
        <v>1149.4999999999964</v>
      </c>
      <c r="O5373" t="s">
        <v>341</v>
      </c>
      <c r="R5373" s="3"/>
      <c r="S5373" s="278"/>
      <c r="T5373" s="63"/>
      <c r="U5373" s="349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13"/>
        <v>1136.0000000000036</v>
      </c>
      <c r="O5374" t="s">
        <v>340</v>
      </c>
      <c r="R5374" s="3" t="s">
        <v>1834</v>
      </c>
      <c r="S5374" s="225"/>
      <c r="T5374" s="63"/>
      <c r="U5374" s="349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13"/>
        <v>1091.0000000000055</v>
      </c>
      <c r="O5375" t="s">
        <v>1857</v>
      </c>
      <c r="R5375" s="3"/>
      <c r="S5375" s="225"/>
      <c r="T5375" s="63"/>
      <c r="U5375" s="349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280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13"/>
        <v>1063.5000000000091</v>
      </c>
      <c r="O5376" t="s">
        <v>373</v>
      </c>
      <c r="R5376" s="216" t="s">
        <v>1834</v>
      </c>
      <c r="S5376" s="278"/>
      <c r="T5376" s="63"/>
      <c r="U5376" s="349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13"/>
        <v>1046.4999999999909</v>
      </c>
      <c r="O5377" t="s">
        <v>2505</v>
      </c>
      <c r="R5377" s="3"/>
      <c r="S5377" s="278"/>
      <c r="T5377" s="63"/>
      <c r="U5377" s="349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13"/>
        <v>1045.9999999999964</v>
      </c>
      <c r="O5378" t="s">
        <v>2508</v>
      </c>
      <c r="R5378" s="3"/>
      <c r="S5378" s="278"/>
      <c r="T5378" s="63"/>
      <c r="U5378" s="349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13"/>
        <v>1036.2500000000036</v>
      </c>
      <c r="O5379" t="s">
        <v>1250</v>
      </c>
      <c r="R5379" s="3"/>
      <c r="S5379" s="225"/>
      <c r="T5379" s="63"/>
      <c r="U5379" s="350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13"/>
        <v>989.25000000000728</v>
      </c>
      <c r="O5380" t="s">
        <v>295</v>
      </c>
      <c r="R5380" s="3"/>
      <c r="S5380" s="63"/>
      <c r="T5380" s="63"/>
      <c r="U5380" s="349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13"/>
        <v>986.24999999999272</v>
      </c>
      <c r="O5381" t="s">
        <v>324</v>
      </c>
      <c r="R5381" s="3"/>
      <c r="S5381" s="278"/>
      <c r="T5381" s="63"/>
      <c r="U5381" s="349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280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13"/>
        <v>976.50000000000364</v>
      </c>
      <c r="O5382" t="s">
        <v>286</v>
      </c>
      <c r="R5382" s="3"/>
      <c r="S5382" s="63"/>
      <c r="T5382" s="63"/>
      <c r="U5382" s="349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13"/>
        <v>949.00000000001091</v>
      </c>
      <c r="R5383" s="3"/>
      <c r="S5383" s="278"/>
      <c r="T5383" s="63"/>
      <c r="U5383" s="350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13"/>
        <v>934.00000000000364</v>
      </c>
      <c r="O5384" t="s">
        <v>283</v>
      </c>
      <c r="R5384" s="3" t="s">
        <v>1834</v>
      </c>
      <c r="S5384" s="63"/>
      <c r="T5384" s="63"/>
      <c r="U5384" s="349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280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13"/>
        <v>933.49999999997999</v>
      </c>
      <c r="R5385" s="3"/>
      <c r="S5385" s="278"/>
      <c r="T5385" s="63"/>
      <c r="U5385" s="350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13"/>
        <v>867.74999999998909</v>
      </c>
      <c r="O5386" t="s">
        <v>342</v>
      </c>
      <c r="R5386" s="3"/>
      <c r="S5386" s="63"/>
      <c r="T5386" s="63"/>
      <c r="U5386" s="349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280</v>
      </c>
      <c r="L5387" s="69"/>
      <c r="M5387" s="67">
        <f t="shared" si="113"/>
        <v>847.99999999999818</v>
      </c>
      <c r="O5387" t="s">
        <v>283</v>
      </c>
      <c r="R5387" s="3" t="s">
        <v>1834</v>
      </c>
      <c r="S5387" s="278"/>
      <c r="T5387" s="63"/>
      <c r="U5387" s="349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280</v>
      </c>
      <c r="F5388" s="9" t="s">
        <v>280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13"/>
        <v>796.00000000000364</v>
      </c>
      <c r="O5388" t="s">
        <v>284</v>
      </c>
      <c r="S5388" s="278"/>
      <c r="T5388" s="63"/>
      <c r="U5388" s="349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280</v>
      </c>
      <c r="F5389" s="9" t="s">
        <v>280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13"/>
        <v>753.99999999999636</v>
      </c>
      <c r="R5389" s="3"/>
      <c r="S5389" s="278"/>
      <c r="T5389" s="63"/>
      <c r="U5389" s="350"/>
      <c r="V5389" s="63"/>
      <c r="W5389" s="63"/>
    </row>
    <row r="5390" spans="1:23" ht="15">
      <c r="A5390" s="28" t="s">
        <v>38</v>
      </c>
      <c r="B5390" s="28" t="s">
        <v>735</v>
      </c>
      <c r="E5390" s="9" t="s">
        <v>280</v>
      </c>
      <c r="F5390" s="9" t="s">
        <v>280</v>
      </c>
      <c r="G5390" s="9" t="s">
        <v>280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13"/>
        <v>752.50000000000546</v>
      </c>
      <c r="O5390" t="s">
        <v>2509</v>
      </c>
      <c r="S5390" s="225"/>
      <c r="T5390" s="63"/>
      <c r="U5390" s="349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280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13"/>
        <v>743.5</v>
      </c>
      <c r="O5391" t="s">
        <v>290</v>
      </c>
      <c r="R5391" s="3"/>
      <c r="S5391" s="63"/>
      <c r="T5391" s="63"/>
      <c r="U5391" s="350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280</v>
      </c>
      <c r="F5392" s="9" t="s">
        <v>280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13"/>
        <v>735.49999999997817</v>
      </c>
      <c r="S5392" s="278"/>
      <c r="T5392" s="63"/>
      <c r="U5392" s="349"/>
      <c r="V5392" s="63"/>
      <c r="W5392" s="63"/>
    </row>
    <row r="5393" spans="1:23" ht="15">
      <c r="A5393" s="28" t="s">
        <v>147</v>
      </c>
      <c r="B5393" s="63" t="s">
        <v>779</v>
      </c>
      <c r="E5393" s="9" t="s">
        <v>280</v>
      </c>
      <c r="F5393" s="9" t="s">
        <v>280</v>
      </c>
      <c r="G5393" s="9" t="s">
        <v>280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13"/>
        <v>734.49999999998909</v>
      </c>
      <c r="O5393" t="s">
        <v>2786</v>
      </c>
      <c r="S5393" s="63"/>
      <c r="T5393" s="63"/>
      <c r="U5393" s="349"/>
      <c r="V5393" s="63"/>
      <c r="W5393" s="63"/>
    </row>
    <row r="5394" spans="1:23" ht="15">
      <c r="A5394" s="28" t="s">
        <v>151</v>
      </c>
      <c r="B5394" s="63" t="s">
        <v>772</v>
      </c>
      <c r="E5394" s="9" t="s">
        <v>280</v>
      </c>
      <c r="F5394" s="9" t="s">
        <v>280</v>
      </c>
      <c r="G5394" s="9" t="s">
        <v>280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13"/>
        <v>695</v>
      </c>
      <c r="O5394" t="s">
        <v>285</v>
      </c>
      <c r="S5394" s="278"/>
      <c r="T5394" s="63"/>
      <c r="U5394" s="349"/>
      <c r="V5394" s="63"/>
      <c r="W5394" s="63"/>
    </row>
    <row r="5395" spans="1:23" ht="15">
      <c r="A5395" s="28" t="s">
        <v>157</v>
      </c>
      <c r="B5395" s="28" t="s">
        <v>750</v>
      </c>
      <c r="E5395" s="9" t="s">
        <v>280</v>
      </c>
      <c r="F5395" s="9" t="s">
        <v>280</v>
      </c>
      <c r="G5395" s="9" t="s">
        <v>280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13"/>
        <v>686.00000000001091</v>
      </c>
      <c r="O5395" t="s">
        <v>302</v>
      </c>
      <c r="S5395" s="63"/>
      <c r="T5395" s="63"/>
      <c r="U5395" s="349"/>
      <c r="V5395" s="63"/>
      <c r="W5395" s="63"/>
    </row>
    <row r="5396" spans="1:23" ht="15">
      <c r="A5396" s="28" t="s">
        <v>159</v>
      </c>
      <c r="B5396" s="63" t="s">
        <v>784</v>
      </c>
      <c r="E5396" s="9" t="s">
        <v>280</v>
      </c>
      <c r="F5396" s="9" t="s">
        <v>280</v>
      </c>
      <c r="G5396" s="9" t="s">
        <v>280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13"/>
        <v>672.99999999999454</v>
      </c>
      <c r="R5396" s="216" t="s">
        <v>1834</v>
      </c>
      <c r="S5396" s="278"/>
      <c r="T5396" s="63"/>
      <c r="U5396" s="349"/>
      <c r="V5396" s="63"/>
      <c r="W5396" s="63"/>
    </row>
    <row r="5397" spans="1:23" ht="15">
      <c r="A5397" s="28" t="s">
        <v>160</v>
      </c>
      <c r="B5397" s="63" t="s">
        <v>754</v>
      </c>
      <c r="E5397" s="9" t="s">
        <v>280</v>
      </c>
      <c r="F5397" s="9" t="s">
        <v>280</v>
      </c>
      <c r="G5397" s="9" t="s">
        <v>280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13"/>
        <v>645</v>
      </c>
      <c r="O5397" t="s">
        <v>296</v>
      </c>
      <c r="S5397" s="278"/>
      <c r="T5397" s="63"/>
      <c r="U5397" s="349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280</v>
      </c>
      <c r="F5398" s="9" t="s">
        <v>280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13"/>
        <v>633.50000000000182</v>
      </c>
      <c r="S5398" s="278"/>
      <c r="T5398" s="63"/>
      <c r="U5398" s="349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280</v>
      </c>
      <c r="K5399" s="9" t="s">
        <v>280</v>
      </c>
      <c r="L5399" s="69"/>
      <c r="M5399" s="67">
        <f t="shared" si="113"/>
        <v>625.99999999999454</v>
      </c>
      <c r="O5399" t="s">
        <v>343</v>
      </c>
      <c r="R5399" s="3"/>
      <c r="S5399" s="63"/>
      <c r="T5399" s="63"/>
      <c r="U5399" s="349"/>
      <c r="V5399" s="63"/>
      <c r="W5399" s="63"/>
    </row>
    <row r="5400" spans="1:23" ht="15">
      <c r="A5400" s="28" t="s">
        <v>276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280</v>
      </c>
      <c r="I5400" s="9" t="s">
        <v>280</v>
      </c>
      <c r="J5400" s="9">
        <v>94.499999999996362</v>
      </c>
      <c r="K5400" s="9" t="s">
        <v>280</v>
      </c>
      <c r="L5400" s="69"/>
      <c r="M5400" s="67">
        <f t="shared" si="113"/>
        <v>618.5</v>
      </c>
      <c r="O5400" t="s">
        <v>286</v>
      </c>
      <c r="R5400" s="3"/>
      <c r="S5400" s="63"/>
      <c r="T5400" s="63"/>
      <c r="U5400" s="349"/>
      <c r="V5400" s="63"/>
      <c r="W5400" s="63"/>
    </row>
    <row r="5401" spans="1:23" ht="15">
      <c r="A5401" s="28" t="s">
        <v>277</v>
      </c>
      <c r="B5401" s="63" t="s">
        <v>783</v>
      </c>
      <c r="E5401" s="9" t="s">
        <v>280</v>
      </c>
      <c r="F5401" s="9" t="s">
        <v>280</v>
      </c>
      <c r="G5401" s="9" t="s">
        <v>280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13"/>
        <v>616.50000000000364</v>
      </c>
      <c r="O5401" t="s">
        <v>289</v>
      </c>
      <c r="S5401" s="225"/>
      <c r="T5401" s="63"/>
      <c r="U5401" s="349"/>
      <c r="V5401" s="63"/>
      <c r="W5401" s="63"/>
    </row>
    <row r="5402" spans="1:23" ht="15">
      <c r="A5402" s="28" t="s">
        <v>278</v>
      </c>
      <c r="B5402" s="28" t="s">
        <v>729</v>
      </c>
      <c r="E5402" s="9" t="s">
        <v>280</v>
      </c>
      <c r="F5402" s="9" t="s">
        <v>280</v>
      </c>
      <c r="G5402" s="9" t="s">
        <v>280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14">SUM(E5402:K5402)</f>
        <v>613.99999999999454</v>
      </c>
      <c r="O5402" t="s">
        <v>283</v>
      </c>
      <c r="R5402" s="3" t="s">
        <v>1834</v>
      </c>
      <c r="S5402" s="63"/>
      <c r="T5402" s="63"/>
      <c r="U5402" s="349"/>
      <c r="V5402" s="63"/>
      <c r="W5402" s="63"/>
    </row>
    <row r="5403" spans="1:23" ht="15">
      <c r="A5403" s="28" t="s">
        <v>279</v>
      </c>
      <c r="B5403" s="63" t="s">
        <v>780</v>
      </c>
      <c r="E5403" s="9" t="s">
        <v>280</v>
      </c>
      <c r="F5403" s="9" t="s">
        <v>280</v>
      </c>
      <c r="G5403" s="9" t="s">
        <v>280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14"/>
        <v>610.99999999999454</v>
      </c>
      <c r="O5403" t="s">
        <v>295</v>
      </c>
      <c r="S5403" s="278"/>
      <c r="T5403" s="63"/>
      <c r="U5403" s="349"/>
      <c r="V5403" s="63"/>
      <c r="W5403" s="63"/>
    </row>
    <row r="5404" spans="1:23" ht="15">
      <c r="A5404" s="28" t="s">
        <v>736</v>
      </c>
      <c r="B5404" s="63" t="s">
        <v>156</v>
      </c>
      <c r="E5404" s="9" t="s">
        <v>280</v>
      </c>
      <c r="F5404" s="9" t="s">
        <v>280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14"/>
        <v>581.50000000000728</v>
      </c>
      <c r="R5404" s="3"/>
      <c r="S5404" s="63"/>
      <c r="T5404" s="63"/>
      <c r="U5404" s="349"/>
      <c r="V5404" s="63"/>
      <c r="W5404" s="63"/>
    </row>
    <row r="5405" spans="1:23" ht="15">
      <c r="A5405" s="28" t="s">
        <v>737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280</v>
      </c>
      <c r="L5405" s="69"/>
      <c r="M5405" s="67">
        <f t="shared" si="114"/>
        <v>578.75</v>
      </c>
      <c r="R5405" s="3"/>
      <c r="S5405" s="28"/>
      <c r="T5405" s="63"/>
      <c r="U5405" s="350"/>
      <c r="V5405" s="63"/>
      <c r="W5405" s="63"/>
    </row>
    <row r="5406" spans="1:23" ht="15">
      <c r="A5406" s="28" t="s">
        <v>738</v>
      </c>
      <c r="B5406" s="63" t="s">
        <v>765</v>
      </c>
      <c r="E5406" s="9" t="s">
        <v>280</v>
      </c>
      <c r="F5406" s="9" t="s">
        <v>280</v>
      </c>
      <c r="G5406" s="9" t="s">
        <v>280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14"/>
        <v>548.49999999999454</v>
      </c>
      <c r="O5406" t="s">
        <v>286</v>
      </c>
      <c r="S5406" s="63"/>
      <c r="T5406" s="63"/>
      <c r="U5406" s="349"/>
      <c r="V5406" s="63"/>
      <c r="W5406" s="63"/>
    </row>
    <row r="5407" spans="1:23" ht="15">
      <c r="A5407" s="28" t="s">
        <v>740</v>
      </c>
      <c r="B5407" s="63" t="s">
        <v>789</v>
      </c>
      <c r="E5407" s="9" t="s">
        <v>280</v>
      </c>
      <c r="F5407" s="9" t="s">
        <v>280</v>
      </c>
      <c r="G5407" s="9" t="s">
        <v>280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14"/>
        <v>547</v>
      </c>
      <c r="S5407" s="278"/>
      <c r="T5407" s="63"/>
      <c r="U5407" s="350"/>
      <c r="V5407" s="63"/>
      <c r="W5407" s="63"/>
    </row>
    <row r="5408" spans="1:23" ht="15">
      <c r="A5408" s="28" t="s">
        <v>746</v>
      </c>
      <c r="B5408" s="63" t="s">
        <v>739</v>
      </c>
      <c r="E5408" s="9" t="s">
        <v>280</v>
      </c>
      <c r="F5408" s="9" t="s">
        <v>280</v>
      </c>
      <c r="G5408" s="9" t="s">
        <v>280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14"/>
        <v>516.99999999999272</v>
      </c>
      <c r="S5408" s="278"/>
      <c r="T5408" s="63"/>
      <c r="U5408" s="350"/>
      <c r="V5408" s="63"/>
      <c r="W5408" s="63"/>
    </row>
    <row r="5409" spans="1:23" ht="15">
      <c r="A5409" s="28" t="s">
        <v>748</v>
      </c>
      <c r="B5409" s="28" t="s">
        <v>791</v>
      </c>
      <c r="E5409" s="9" t="s">
        <v>280</v>
      </c>
      <c r="F5409" s="9" t="s">
        <v>280</v>
      </c>
      <c r="G5409" s="9" t="s">
        <v>280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14"/>
        <v>511.74999999999636</v>
      </c>
      <c r="S5409" s="225"/>
      <c r="T5409" s="63"/>
      <c r="U5409" s="350"/>
      <c r="V5409" s="63"/>
      <c r="W5409" s="63"/>
    </row>
    <row r="5410" spans="1:23" ht="15">
      <c r="A5410" s="28" t="s">
        <v>751</v>
      </c>
      <c r="B5410" s="63" t="s">
        <v>797</v>
      </c>
      <c r="E5410" s="9" t="s">
        <v>280</v>
      </c>
      <c r="F5410" s="9" t="s">
        <v>280</v>
      </c>
      <c r="G5410" s="9" t="s">
        <v>280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14"/>
        <v>511.49999999999454</v>
      </c>
      <c r="S5410" s="63"/>
      <c r="T5410" s="63"/>
      <c r="U5410" s="350"/>
      <c r="V5410" s="63"/>
      <c r="W5410" s="63"/>
    </row>
    <row r="5411" spans="1:23" ht="15">
      <c r="A5411" s="28" t="s">
        <v>752</v>
      </c>
      <c r="B5411" s="63" t="s">
        <v>756</v>
      </c>
      <c r="E5411" s="9" t="s">
        <v>280</v>
      </c>
      <c r="F5411" s="9" t="s">
        <v>280</v>
      </c>
      <c r="G5411" s="9" t="s">
        <v>280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14"/>
        <v>510.50000000000182</v>
      </c>
      <c r="S5411" s="63"/>
      <c r="T5411" s="63"/>
      <c r="U5411" s="349"/>
      <c r="V5411" s="63"/>
      <c r="W5411" s="63"/>
    </row>
    <row r="5412" spans="1:23" ht="15">
      <c r="A5412" s="28" t="s">
        <v>755</v>
      </c>
      <c r="B5412" s="229" t="s">
        <v>1659</v>
      </c>
      <c r="C5412" s="3"/>
      <c r="D5412" s="3"/>
      <c r="E5412" s="9" t="s">
        <v>280</v>
      </c>
      <c r="F5412" s="9" t="s">
        <v>280</v>
      </c>
      <c r="G5412" s="9" t="s">
        <v>280</v>
      </c>
      <c r="H5412" s="9" t="s">
        <v>280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14"/>
        <v>501.99999999999636</v>
      </c>
      <c r="S5412" s="278"/>
      <c r="T5412" s="63"/>
      <c r="U5412" s="349"/>
      <c r="V5412" s="63"/>
      <c r="W5412" s="63"/>
    </row>
    <row r="5413" spans="1:23" ht="15">
      <c r="A5413" s="28" t="s">
        <v>757</v>
      </c>
      <c r="B5413" s="63" t="s">
        <v>763</v>
      </c>
      <c r="E5413" s="9" t="s">
        <v>280</v>
      </c>
      <c r="F5413" s="9" t="s">
        <v>280</v>
      </c>
      <c r="G5413" s="9" t="s">
        <v>280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14"/>
        <v>487.5</v>
      </c>
      <c r="S5413" s="278"/>
      <c r="T5413" s="63"/>
      <c r="U5413" s="350"/>
      <c r="V5413" s="63"/>
      <c r="W5413" s="63"/>
    </row>
    <row r="5414" spans="1:23" ht="15">
      <c r="A5414" s="28" t="s">
        <v>762</v>
      </c>
      <c r="B5414" s="63" t="s">
        <v>158</v>
      </c>
      <c r="E5414" s="9" t="s">
        <v>280</v>
      </c>
      <c r="F5414" s="9" t="s">
        <v>280</v>
      </c>
      <c r="G5414" s="217">
        <v>227</v>
      </c>
      <c r="H5414" s="9">
        <v>145.49999999999636</v>
      </c>
      <c r="I5414" s="9">
        <v>109.49999999999818</v>
      </c>
      <c r="J5414" s="9" t="s">
        <v>280</v>
      </c>
      <c r="K5414" s="9" t="s">
        <v>280</v>
      </c>
      <c r="L5414" s="69"/>
      <c r="M5414" s="67">
        <f t="shared" si="114"/>
        <v>481.99999999999454</v>
      </c>
      <c r="O5414" t="s">
        <v>294</v>
      </c>
      <c r="R5414" s="3"/>
      <c r="S5414" s="225"/>
      <c r="T5414" s="63"/>
      <c r="U5414" s="349"/>
      <c r="V5414" s="63"/>
      <c r="W5414" s="63"/>
    </row>
    <row r="5415" spans="1:23" ht="15">
      <c r="A5415" s="28" t="s">
        <v>766</v>
      </c>
      <c r="B5415" s="63" t="s">
        <v>801</v>
      </c>
      <c r="E5415" s="9" t="s">
        <v>280</v>
      </c>
      <c r="F5415" s="9" t="s">
        <v>280</v>
      </c>
      <c r="G5415" s="9" t="s">
        <v>280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14"/>
        <v>480.49999999999454</v>
      </c>
      <c r="S5415" s="225"/>
      <c r="T5415" s="63"/>
      <c r="U5415" s="349"/>
      <c r="V5415" s="63"/>
      <c r="W5415" s="63"/>
    </row>
    <row r="5416" spans="1:23" ht="15">
      <c r="A5416" s="28" t="s">
        <v>767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280</v>
      </c>
      <c r="K5416" s="9" t="s">
        <v>280</v>
      </c>
      <c r="L5416" s="69"/>
      <c r="M5416" s="67">
        <f t="shared" si="114"/>
        <v>475.5</v>
      </c>
      <c r="R5416" s="3"/>
      <c r="S5416" s="225"/>
      <c r="T5416" s="63"/>
      <c r="U5416" s="349"/>
      <c r="V5416" s="63"/>
      <c r="W5416" s="63"/>
    </row>
    <row r="5417" spans="1:23" ht="15">
      <c r="A5417" s="28" t="s">
        <v>768</v>
      </c>
      <c r="B5417" s="28" t="s">
        <v>734</v>
      </c>
      <c r="E5417" s="9" t="s">
        <v>280</v>
      </c>
      <c r="F5417" s="9" t="s">
        <v>280</v>
      </c>
      <c r="G5417" s="9" t="s">
        <v>280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14"/>
        <v>464.5</v>
      </c>
      <c r="S5417" s="278"/>
      <c r="T5417" s="63"/>
      <c r="U5417" s="350"/>
      <c r="V5417" s="63"/>
      <c r="W5417" s="63"/>
    </row>
    <row r="5418" spans="1:23" ht="15">
      <c r="A5418" s="28" t="s">
        <v>774</v>
      </c>
      <c r="B5418" s="229" t="s">
        <v>1664</v>
      </c>
      <c r="C5418" s="3"/>
      <c r="D5418" s="3"/>
      <c r="E5418" s="9" t="s">
        <v>280</v>
      </c>
      <c r="F5418" s="9" t="s">
        <v>280</v>
      </c>
      <c r="G5418" s="9" t="s">
        <v>280</v>
      </c>
      <c r="H5418" s="9" t="s">
        <v>280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14"/>
        <v>452.99999999999272</v>
      </c>
      <c r="O5418" t="s">
        <v>299</v>
      </c>
      <c r="S5418" s="63"/>
      <c r="T5418" s="63"/>
      <c r="U5418" s="349"/>
      <c r="V5418" s="63"/>
      <c r="W5418" s="63"/>
    </row>
    <row r="5419" spans="1:23" ht="15">
      <c r="A5419" s="28" t="s">
        <v>782</v>
      </c>
      <c r="B5419" s="229" t="s">
        <v>1652</v>
      </c>
      <c r="C5419" s="3"/>
      <c r="D5419" s="3"/>
      <c r="E5419" s="9" t="s">
        <v>280</v>
      </c>
      <c r="F5419" s="9" t="s">
        <v>280</v>
      </c>
      <c r="G5419" s="9" t="s">
        <v>280</v>
      </c>
      <c r="H5419" s="9" t="s">
        <v>280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14"/>
        <v>448.00000000000182</v>
      </c>
      <c r="O5419" t="s">
        <v>295</v>
      </c>
      <c r="S5419" s="278"/>
      <c r="T5419" s="63"/>
      <c r="U5419" s="349"/>
      <c r="V5419" s="63"/>
      <c r="W5419" s="63"/>
    </row>
    <row r="5420" spans="1:23" ht="15">
      <c r="A5420" s="28" t="s">
        <v>786</v>
      </c>
      <c r="B5420" s="63" t="s">
        <v>758</v>
      </c>
      <c r="E5420" s="9" t="s">
        <v>280</v>
      </c>
      <c r="F5420" s="9" t="s">
        <v>280</v>
      </c>
      <c r="G5420" s="9" t="s">
        <v>280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14"/>
        <v>436.50000000000546</v>
      </c>
      <c r="S5420" s="63"/>
      <c r="T5420" s="63"/>
      <c r="U5420" s="350"/>
      <c r="V5420" s="63"/>
      <c r="W5420" s="63"/>
    </row>
    <row r="5421" spans="1:23" ht="15">
      <c r="A5421" s="28" t="s">
        <v>787</v>
      </c>
      <c r="B5421" s="63" t="s">
        <v>749</v>
      </c>
      <c r="E5421" s="9" t="s">
        <v>280</v>
      </c>
      <c r="F5421" s="9" t="s">
        <v>280</v>
      </c>
      <c r="G5421" s="9" t="s">
        <v>280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14"/>
        <v>419.50000000000546</v>
      </c>
      <c r="S5421" s="63"/>
      <c r="T5421" s="63"/>
      <c r="U5421" s="349"/>
      <c r="V5421" s="63"/>
      <c r="W5421" s="63"/>
    </row>
    <row r="5422" spans="1:23" ht="15">
      <c r="A5422" s="28" t="s">
        <v>788</v>
      </c>
      <c r="B5422" s="229" t="s">
        <v>1658</v>
      </c>
      <c r="C5422" s="3"/>
      <c r="D5422" s="3"/>
      <c r="E5422" s="9" t="s">
        <v>280</v>
      </c>
      <c r="F5422" s="9" t="s">
        <v>280</v>
      </c>
      <c r="G5422" s="9" t="s">
        <v>280</v>
      </c>
      <c r="H5422" s="9" t="s">
        <v>280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14"/>
        <v>406.49999999999636</v>
      </c>
      <c r="S5422" s="63"/>
      <c r="T5422" s="63"/>
      <c r="U5422" s="349"/>
      <c r="V5422" s="63"/>
      <c r="W5422" s="63"/>
    </row>
    <row r="5423" spans="1:23" ht="15">
      <c r="A5423" s="28" t="s">
        <v>794</v>
      </c>
      <c r="B5423" s="229" t="s">
        <v>1662</v>
      </c>
      <c r="C5423" s="3"/>
      <c r="D5423" s="3"/>
      <c r="E5423" s="9" t="s">
        <v>280</v>
      </c>
      <c r="F5423" s="9" t="s">
        <v>280</v>
      </c>
      <c r="G5423" s="9" t="s">
        <v>280</v>
      </c>
      <c r="H5423" s="9" t="s">
        <v>280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14"/>
        <v>404.99999999999091</v>
      </c>
      <c r="S5423" s="28"/>
      <c r="T5423" s="63"/>
      <c r="U5423" s="349"/>
      <c r="V5423" s="63"/>
      <c r="W5423" s="63"/>
    </row>
    <row r="5424" spans="1:23" ht="15">
      <c r="A5424" s="28" t="s">
        <v>795</v>
      </c>
      <c r="B5424" s="229" t="s">
        <v>1649</v>
      </c>
      <c r="C5424" s="3"/>
      <c r="D5424" s="3"/>
      <c r="E5424" s="9" t="s">
        <v>280</v>
      </c>
      <c r="F5424" s="9" t="s">
        <v>280</v>
      </c>
      <c r="G5424" s="9" t="s">
        <v>280</v>
      </c>
      <c r="H5424" s="9" t="s">
        <v>280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14"/>
        <v>398.49999999999818</v>
      </c>
      <c r="S5424" s="63"/>
      <c r="T5424" s="63"/>
      <c r="U5424" s="349"/>
      <c r="V5424" s="63"/>
      <c r="W5424" s="63"/>
    </row>
    <row r="5425" spans="1:23" ht="15">
      <c r="A5425" s="28" t="s">
        <v>796</v>
      </c>
      <c r="B5425" s="63" t="s">
        <v>764</v>
      </c>
      <c r="E5425" s="9" t="s">
        <v>280</v>
      </c>
      <c r="F5425" s="9" t="s">
        <v>280</v>
      </c>
      <c r="G5425" s="9" t="s">
        <v>280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14"/>
        <v>396.99999999999454</v>
      </c>
      <c r="S5425" s="225"/>
      <c r="T5425" s="63"/>
      <c r="U5425" s="349"/>
      <c r="V5425" s="63"/>
      <c r="W5425" s="63"/>
    </row>
    <row r="5426" spans="1:23" ht="15">
      <c r="A5426" s="28" t="s">
        <v>798</v>
      </c>
      <c r="B5426" s="225" t="s">
        <v>1667</v>
      </c>
      <c r="C5426" s="3"/>
      <c r="D5426" s="3"/>
      <c r="E5426" s="9" t="s">
        <v>280</v>
      </c>
      <c r="F5426" s="9" t="s">
        <v>280</v>
      </c>
      <c r="G5426" s="9" t="s">
        <v>280</v>
      </c>
      <c r="H5426" s="9" t="s">
        <v>280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14"/>
        <v>396.99999999998909</v>
      </c>
      <c r="S5426" s="63"/>
      <c r="T5426" s="63"/>
      <c r="U5426" s="349"/>
      <c r="V5426" s="63"/>
      <c r="W5426" s="63"/>
    </row>
    <row r="5427" spans="1:23" ht="15">
      <c r="A5427" s="28" t="s">
        <v>799</v>
      </c>
      <c r="B5427" s="229" t="s">
        <v>1648</v>
      </c>
      <c r="C5427" s="3"/>
      <c r="D5427" s="3"/>
      <c r="E5427" s="9" t="s">
        <v>280</v>
      </c>
      <c r="F5427" s="9" t="s">
        <v>280</v>
      </c>
      <c r="G5427" s="9" t="s">
        <v>280</v>
      </c>
      <c r="H5427" s="9" t="s">
        <v>280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14"/>
        <v>390.00000000000546</v>
      </c>
      <c r="S5427" s="278"/>
      <c r="T5427" s="63"/>
      <c r="U5427" s="350"/>
      <c r="V5427" s="63"/>
      <c r="W5427" s="63"/>
    </row>
    <row r="5428" spans="1:23" ht="15">
      <c r="A5428" s="28" t="s">
        <v>800</v>
      </c>
      <c r="B5428" s="63" t="s">
        <v>747</v>
      </c>
      <c r="E5428" s="9" t="s">
        <v>280</v>
      </c>
      <c r="F5428" s="9" t="s">
        <v>280</v>
      </c>
      <c r="G5428" s="9" t="s">
        <v>280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14"/>
        <v>383.50000000000909</v>
      </c>
      <c r="S5428" s="63"/>
      <c r="T5428" s="63"/>
      <c r="U5428" s="349"/>
      <c r="V5428" s="63"/>
      <c r="W5428" s="63"/>
    </row>
    <row r="5429" spans="1:23" ht="15">
      <c r="A5429" s="28" t="s">
        <v>803</v>
      </c>
      <c r="B5429" s="229" t="s">
        <v>1661</v>
      </c>
      <c r="C5429" s="3"/>
      <c r="D5429" s="3"/>
      <c r="E5429" s="9" t="s">
        <v>280</v>
      </c>
      <c r="F5429" s="9" t="s">
        <v>280</v>
      </c>
      <c r="G5429" s="9" t="s">
        <v>280</v>
      </c>
      <c r="H5429" s="9" t="s">
        <v>280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14"/>
        <v>379.49999999999636</v>
      </c>
      <c r="S5429" s="63"/>
      <c r="T5429" s="63"/>
      <c r="U5429" s="350"/>
      <c r="V5429" s="63"/>
      <c r="W5429" s="63"/>
    </row>
    <row r="5430" spans="1:23" ht="15">
      <c r="A5430" s="28" t="s">
        <v>899</v>
      </c>
      <c r="B5430" s="229" t="s">
        <v>1657</v>
      </c>
      <c r="C5430" s="3"/>
      <c r="D5430" s="3"/>
      <c r="E5430" s="9" t="s">
        <v>280</v>
      </c>
      <c r="F5430" s="9" t="s">
        <v>280</v>
      </c>
      <c r="G5430" s="9" t="s">
        <v>280</v>
      </c>
      <c r="H5430" s="9" t="s">
        <v>280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14"/>
        <v>361.49999999999818</v>
      </c>
      <c r="S5430" s="278"/>
      <c r="T5430" s="63"/>
      <c r="U5430" s="350"/>
      <c r="V5430" s="63"/>
      <c r="W5430" s="63"/>
    </row>
    <row r="5431" spans="1:23" ht="15">
      <c r="A5431" s="28" t="s">
        <v>900</v>
      </c>
      <c r="B5431" s="229" t="s">
        <v>1666</v>
      </c>
      <c r="C5431" s="3"/>
      <c r="D5431" s="3"/>
      <c r="E5431" s="9" t="s">
        <v>280</v>
      </c>
      <c r="F5431" s="9" t="s">
        <v>280</v>
      </c>
      <c r="G5431" s="9" t="s">
        <v>280</v>
      </c>
      <c r="H5431" s="9" t="s">
        <v>280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14"/>
        <v>361.00000000000182</v>
      </c>
      <c r="S5431" s="278"/>
      <c r="T5431" s="63"/>
      <c r="U5431" s="349"/>
      <c r="V5431" s="63"/>
      <c r="W5431" s="63"/>
    </row>
    <row r="5432" spans="1:23" ht="15">
      <c r="A5432" s="28" t="s">
        <v>901</v>
      </c>
      <c r="B5432" s="229" t="s">
        <v>1665</v>
      </c>
      <c r="C5432" s="3"/>
      <c r="D5432" s="3"/>
      <c r="E5432" s="9" t="s">
        <v>280</v>
      </c>
      <c r="F5432" s="9" t="s">
        <v>280</v>
      </c>
      <c r="G5432" s="9" t="s">
        <v>280</v>
      </c>
      <c r="H5432" s="9" t="s">
        <v>280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14"/>
        <v>361</v>
      </c>
      <c r="S5432" s="63"/>
      <c r="T5432" s="63"/>
      <c r="U5432" s="350"/>
      <c r="V5432" s="63"/>
      <c r="W5432" s="63"/>
    </row>
    <row r="5433" spans="1:23" ht="15">
      <c r="A5433" s="28" t="s">
        <v>902</v>
      </c>
      <c r="B5433" s="278" t="s">
        <v>2021</v>
      </c>
      <c r="C5433" s="3"/>
      <c r="D5433" s="3"/>
      <c r="E5433" s="9" t="s">
        <v>280</v>
      </c>
      <c r="F5433" s="9" t="s">
        <v>280</v>
      </c>
      <c r="G5433" s="9" t="s">
        <v>280</v>
      </c>
      <c r="H5433" s="9" t="s">
        <v>280</v>
      </c>
      <c r="I5433" s="9" t="s">
        <v>280</v>
      </c>
      <c r="J5433" s="9">
        <v>158.00000000000364</v>
      </c>
      <c r="K5433" s="9">
        <v>200.49999999999636</v>
      </c>
      <c r="L5433" s="69"/>
      <c r="M5433" s="67">
        <f t="shared" si="114"/>
        <v>358.5</v>
      </c>
      <c r="S5433" s="278"/>
      <c r="T5433" s="63"/>
      <c r="U5433" s="350"/>
      <c r="V5433" s="63"/>
      <c r="W5433" s="63"/>
    </row>
    <row r="5434" spans="1:23" ht="15">
      <c r="A5434" s="28" t="s">
        <v>903</v>
      </c>
      <c r="B5434" s="229" t="s">
        <v>1660</v>
      </c>
      <c r="C5434" s="3"/>
      <c r="D5434" s="3"/>
      <c r="E5434" s="9" t="s">
        <v>280</v>
      </c>
      <c r="F5434" s="9" t="s">
        <v>280</v>
      </c>
      <c r="G5434" s="9" t="s">
        <v>280</v>
      </c>
      <c r="H5434" s="9" t="s">
        <v>280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15">SUM(E5434:K5434)</f>
        <v>338.99999999999818</v>
      </c>
      <c r="S5434" s="278"/>
      <c r="T5434" s="63"/>
      <c r="U5434" s="349"/>
      <c r="V5434" s="63"/>
      <c r="W5434" s="63"/>
    </row>
    <row r="5435" spans="1:23" ht="15">
      <c r="A5435" s="28" t="s">
        <v>904</v>
      </c>
      <c r="B5435" s="63" t="s">
        <v>178</v>
      </c>
      <c r="E5435" s="217">
        <v>197.25</v>
      </c>
      <c r="F5435" s="9">
        <v>140</v>
      </c>
      <c r="G5435" s="9" t="s">
        <v>280</v>
      </c>
      <c r="H5435" s="9" t="s">
        <v>280</v>
      </c>
      <c r="I5435" s="9" t="s">
        <v>280</v>
      </c>
      <c r="J5435" s="9" t="s">
        <v>280</v>
      </c>
      <c r="K5435" s="9" t="s">
        <v>280</v>
      </c>
      <c r="L5435" s="69"/>
      <c r="M5435" s="67">
        <f t="shared" si="115"/>
        <v>337.25</v>
      </c>
      <c r="O5435" t="s">
        <v>285</v>
      </c>
      <c r="R5435" s="3"/>
      <c r="S5435" s="278"/>
      <c r="T5435" s="63"/>
      <c r="U5435" s="349"/>
      <c r="V5435" s="63"/>
      <c r="W5435" s="63"/>
    </row>
    <row r="5436" spans="1:23" ht="15">
      <c r="A5436" s="28" t="s">
        <v>905</v>
      </c>
      <c r="B5436" s="278" t="s">
        <v>2022</v>
      </c>
      <c r="C5436" s="3"/>
      <c r="D5436" s="3"/>
      <c r="E5436" s="9" t="s">
        <v>280</v>
      </c>
      <c r="F5436" s="9" t="s">
        <v>280</v>
      </c>
      <c r="G5436" s="9" t="s">
        <v>280</v>
      </c>
      <c r="H5436" s="9" t="s">
        <v>280</v>
      </c>
      <c r="I5436" s="9" t="s">
        <v>280</v>
      </c>
      <c r="J5436" s="214">
        <v>288.50000000000364</v>
      </c>
      <c r="K5436" s="9">
        <v>34.499999999996362</v>
      </c>
      <c r="L5436" s="69"/>
      <c r="M5436" s="67">
        <f t="shared" si="115"/>
        <v>323</v>
      </c>
      <c r="O5436" t="s">
        <v>283</v>
      </c>
      <c r="R5436" s="216" t="s">
        <v>1834</v>
      </c>
      <c r="S5436" s="63"/>
      <c r="T5436" s="63"/>
      <c r="U5436" s="349"/>
      <c r="V5436" s="63"/>
      <c r="W5436" s="63"/>
    </row>
    <row r="5437" spans="1:23" ht="15">
      <c r="A5437" s="28" t="s">
        <v>906</v>
      </c>
      <c r="B5437" s="278" t="s">
        <v>2023</v>
      </c>
      <c r="C5437" s="3"/>
      <c r="D5437" s="3"/>
      <c r="E5437" s="9" t="s">
        <v>280</v>
      </c>
      <c r="F5437" s="9" t="s">
        <v>280</v>
      </c>
      <c r="G5437" s="9" t="s">
        <v>280</v>
      </c>
      <c r="H5437" s="9" t="s">
        <v>280</v>
      </c>
      <c r="I5437" s="9" t="s">
        <v>280</v>
      </c>
      <c r="J5437" s="9">
        <v>148</v>
      </c>
      <c r="K5437" s="9">
        <v>168.49999999999818</v>
      </c>
      <c r="L5437" s="69"/>
      <c r="M5437" s="67">
        <f t="shared" si="115"/>
        <v>316.49999999999818</v>
      </c>
      <c r="S5437" s="63"/>
      <c r="T5437" s="63"/>
      <c r="U5437" s="349"/>
      <c r="V5437" s="63"/>
      <c r="W5437" s="63"/>
    </row>
    <row r="5438" spans="1:23" ht="15">
      <c r="A5438" s="28" t="s">
        <v>907</v>
      </c>
      <c r="B5438" s="278" t="s">
        <v>2033</v>
      </c>
      <c r="C5438" s="3"/>
      <c r="D5438" s="3"/>
      <c r="E5438" s="9" t="s">
        <v>280</v>
      </c>
      <c r="F5438" s="9" t="s">
        <v>280</v>
      </c>
      <c r="G5438" s="9" t="s">
        <v>280</v>
      </c>
      <c r="H5438" s="9" t="s">
        <v>280</v>
      </c>
      <c r="I5438" s="9" t="s">
        <v>280</v>
      </c>
      <c r="J5438" s="9">
        <v>163.49999999999272</v>
      </c>
      <c r="K5438" s="9">
        <v>151.50000000000182</v>
      </c>
      <c r="L5438" s="69"/>
      <c r="M5438" s="67">
        <f t="shared" si="115"/>
        <v>314.99999999999454</v>
      </c>
      <c r="S5438" s="63"/>
      <c r="T5438" s="63"/>
      <c r="U5438" s="350"/>
      <c r="V5438" s="63"/>
      <c r="W5438" s="63"/>
    </row>
    <row r="5439" spans="1:23" ht="15">
      <c r="A5439" s="28" t="s">
        <v>908</v>
      </c>
      <c r="B5439" s="278" t="s">
        <v>2024</v>
      </c>
      <c r="C5439" s="3"/>
      <c r="D5439" s="3"/>
      <c r="E5439" s="9" t="s">
        <v>280</v>
      </c>
      <c r="F5439" s="9" t="s">
        <v>280</v>
      </c>
      <c r="G5439" s="9" t="s">
        <v>280</v>
      </c>
      <c r="H5439" s="9" t="s">
        <v>280</v>
      </c>
      <c r="I5439" s="9" t="s">
        <v>280</v>
      </c>
      <c r="J5439" s="217">
        <v>184</v>
      </c>
      <c r="K5439" s="9">
        <v>125.99999999999272</v>
      </c>
      <c r="L5439" s="69"/>
      <c r="M5439" s="67">
        <f t="shared" si="115"/>
        <v>309.99999999999272</v>
      </c>
      <c r="O5439" t="s">
        <v>295</v>
      </c>
      <c r="S5439" s="278"/>
      <c r="T5439" s="63"/>
      <c r="U5439" s="349"/>
      <c r="V5439" s="63"/>
      <c r="W5439" s="63"/>
    </row>
    <row r="5440" spans="1:23" ht="15">
      <c r="A5440" s="28" t="s">
        <v>909</v>
      </c>
      <c r="B5440" s="28" t="s">
        <v>745</v>
      </c>
      <c r="E5440" s="9" t="s">
        <v>280</v>
      </c>
      <c r="F5440" s="9" t="s">
        <v>280</v>
      </c>
      <c r="G5440" s="9" t="s">
        <v>280</v>
      </c>
      <c r="H5440" s="213">
        <v>197.00000000000182</v>
      </c>
      <c r="I5440" s="9">
        <v>102.5</v>
      </c>
      <c r="J5440" s="9" t="s">
        <v>280</v>
      </c>
      <c r="K5440" s="9" t="s">
        <v>280</v>
      </c>
      <c r="L5440" s="69"/>
      <c r="M5440" s="67">
        <f t="shared" si="115"/>
        <v>299.50000000000182</v>
      </c>
      <c r="O5440" t="s">
        <v>284</v>
      </c>
      <c r="S5440" s="278"/>
      <c r="T5440" s="63"/>
      <c r="U5440" s="349"/>
      <c r="V5440" s="63"/>
      <c r="W5440" s="63"/>
    </row>
    <row r="5441" spans="1:23" ht="15">
      <c r="A5441" s="28" t="s">
        <v>910</v>
      </c>
      <c r="B5441" s="278" t="s">
        <v>2018</v>
      </c>
      <c r="C5441" s="3"/>
      <c r="D5441" s="3"/>
      <c r="E5441" s="9" t="s">
        <v>280</v>
      </c>
      <c r="F5441" s="9" t="s">
        <v>280</v>
      </c>
      <c r="G5441" s="9" t="s">
        <v>280</v>
      </c>
      <c r="H5441" s="9" t="s">
        <v>280</v>
      </c>
      <c r="I5441" s="9" t="s">
        <v>280</v>
      </c>
      <c r="J5441" s="9">
        <v>114.99999999999636</v>
      </c>
      <c r="K5441" s="9">
        <v>158.5</v>
      </c>
      <c r="L5441" s="69"/>
      <c r="M5441" s="67">
        <f t="shared" si="115"/>
        <v>273.49999999999636</v>
      </c>
      <c r="S5441" s="28"/>
      <c r="T5441" s="63"/>
      <c r="U5441" s="349"/>
      <c r="V5441" s="63"/>
      <c r="W5441" s="63"/>
    </row>
    <row r="5442" spans="1:23" ht="15">
      <c r="A5442" s="28" t="s">
        <v>911</v>
      </c>
      <c r="B5442" s="63" t="s">
        <v>164</v>
      </c>
      <c r="E5442" s="9" t="s">
        <v>280</v>
      </c>
      <c r="F5442" s="9" t="s">
        <v>280</v>
      </c>
      <c r="G5442" s="212">
        <v>266.00000000000364</v>
      </c>
      <c r="H5442" s="9" t="s">
        <v>280</v>
      </c>
      <c r="I5442" s="9" t="s">
        <v>280</v>
      </c>
      <c r="J5442" s="9" t="s">
        <v>280</v>
      </c>
      <c r="K5442" s="9" t="s">
        <v>280</v>
      </c>
      <c r="L5442" s="69"/>
      <c r="M5442" s="67">
        <f t="shared" si="115"/>
        <v>266.00000000000364</v>
      </c>
      <c r="O5442" t="s">
        <v>302</v>
      </c>
      <c r="R5442" s="3"/>
      <c r="S5442" s="225"/>
      <c r="T5442" s="63"/>
      <c r="U5442" s="349"/>
      <c r="V5442" s="63"/>
      <c r="W5442" s="63"/>
    </row>
    <row r="5443" spans="1:23" ht="15">
      <c r="A5443" s="28" t="s">
        <v>912</v>
      </c>
      <c r="B5443" s="278" t="s">
        <v>2042</v>
      </c>
      <c r="C5443" s="3"/>
      <c r="D5443" s="3"/>
      <c r="E5443" s="9" t="s">
        <v>280</v>
      </c>
      <c r="F5443" s="9" t="s">
        <v>280</v>
      </c>
      <c r="G5443" s="9" t="s">
        <v>280</v>
      </c>
      <c r="H5443" s="9" t="s">
        <v>280</v>
      </c>
      <c r="I5443" s="9" t="s">
        <v>280</v>
      </c>
      <c r="J5443" s="9" t="s">
        <v>280</v>
      </c>
      <c r="K5443" s="217">
        <v>265.5</v>
      </c>
      <c r="L5443" s="69"/>
      <c r="M5443" s="67">
        <f t="shared" si="115"/>
        <v>265.5</v>
      </c>
      <c r="O5443" t="s">
        <v>285</v>
      </c>
      <c r="S5443" s="278"/>
      <c r="T5443" s="63"/>
      <c r="U5443" s="349"/>
      <c r="V5443" s="63"/>
      <c r="W5443" s="63"/>
    </row>
    <row r="5444" spans="1:23" ht="15">
      <c r="A5444" s="28" t="s">
        <v>913</v>
      </c>
      <c r="B5444" s="278" t="s">
        <v>2025</v>
      </c>
      <c r="C5444" s="3"/>
      <c r="D5444" s="3"/>
      <c r="E5444" s="9" t="s">
        <v>280</v>
      </c>
      <c r="F5444" s="9" t="s">
        <v>280</v>
      </c>
      <c r="G5444" s="9" t="s">
        <v>280</v>
      </c>
      <c r="H5444" s="9" t="s">
        <v>280</v>
      </c>
      <c r="I5444" s="9" t="s">
        <v>280</v>
      </c>
      <c r="J5444" s="9">
        <v>150.99999999999636</v>
      </c>
      <c r="K5444" s="9">
        <v>112.5</v>
      </c>
      <c r="L5444" s="69"/>
      <c r="M5444" s="67">
        <f t="shared" si="115"/>
        <v>263.49999999999636</v>
      </c>
      <c r="S5444" s="278"/>
      <c r="T5444" s="63"/>
      <c r="U5444" s="349"/>
      <c r="V5444" s="63"/>
      <c r="W5444" s="63"/>
    </row>
    <row r="5445" spans="1:23" ht="15">
      <c r="A5445" s="28" t="s">
        <v>914</v>
      </c>
      <c r="B5445" s="63" t="s">
        <v>770</v>
      </c>
      <c r="E5445" s="9" t="s">
        <v>280</v>
      </c>
      <c r="F5445" s="9" t="s">
        <v>280</v>
      </c>
      <c r="G5445" s="9" t="s">
        <v>280</v>
      </c>
      <c r="H5445" s="9">
        <v>116.00000000000728</v>
      </c>
      <c r="I5445" s="9">
        <v>144</v>
      </c>
      <c r="J5445" s="9" t="s">
        <v>280</v>
      </c>
      <c r="K5445" s="9" t="s">
        <v>280</v>
      </c>
      <c r="L5445" s="69"/>
      <c r="M5445" s="67">
        <f t="shared" si="115"/>
        <v>260.00000000000728</v>
      </c>
      <c r="S5445" s="28"/>
      <c r="T5445" s="63"/>
      <c r="U5445" s="349"/>
      <c r="V5445" s="63"/>
      <c r="W5445" s="63"/>
    </row>
    <row r="5446" spans="1:23" ht="15">
      <c r="A5446" s="28" t="s">
        <v>915</v>
      </c>
      <c r="B5446" s="278" t="s">
        <v>2026</v>
      </c>
      <c r="C5446" s="3"/>
      <c r="D5446" s="3"/>
      <c r="E5446" s="9" t="s">
        <v>280</v>
      </c>
      <c r="F5446" s="9" t="s">
        <v>280</v>
      </c>
      <c r="G5446" s="9" t="s">
        <v>280</v>
      </c>
      <c r="H5446" s="9" t="s">
        <v>280</v>
      </c>
      <c r="I5446" s="9" t="s">
        <v>280</v>
      </c>
      <c r="J5446" s="9">
        <v>160.50000000000364</v>
      </c>
      <c r="K5446" s="9">
        <v>99.5</v>
      </c>
      <c r="L5446" s="69"/>
      <c r="M5446" s="67">
        <f t="shared" si="115"/>
        <v>260.00000000000364</v>
      </c>
      <c r="S5446" s="225"/>
      <c r="T5446" s="63"/>
      <c r="U5446" s="349"/>
      <c r="V5446" s="63"/>
      <c r="W5446" s="63"/>
    </row>
    <row r="5447" spans="1:23" ht="15">
      <c r="A5447" s="28" t="s">
        <v>916</v>
      </c>
      <c r="B5447" s="278" t="s">
        <v>2172</v>
      </c>
      <c r="C5447" s="3"/>
      <c r="D5447" s="3"/>
      <c r="E5447" s="9" t="s">
        <v>280</v>
      </c>
      <c r="F5447" s="9" t="s">
        <v>280</v>
      </c>
      <c r="G5447" s="9" t="s">
        <v>280</v>
      </c>
      <c r="H5447" s="9" t="s">
        <v>280</v>
      </c>
      <c r="I5447" s="9" t="s">
        <v>280</v>
      </c>
      <c r="J5447" s="9" t="s">
        <v>280</v>
      </c>
      <c r="K5447" s="217">
        <v>253</v>
      </c>
      <c r="L5447" s="69"/>
      <c r="M5447" s="67">
        <f t="shared" si="115"/>
        <v>253</v>
      </c>
      <c r="O5447" t="s">
        <v>294</v>
      </c>
      <c r="S5447" s="63"/>
      <c r="T5447" s="63"/>
      <c r="U5447" s="349"/>
      <c r="V5447" s="63"/>
      <c r="W5447" s="63"/>
    </row>
    <row r="5448" spans="1:23" ht="15">
      <c r="A5448" s="28" t="s">
        <v>917</v>
      </c>
      <c r="B5448" s="278" t="s">
        <v>2017</v>
      </c>
      <c r="C5448" s="3"/>
      <c r="D5448" s="3"/>
      <c r="E5448" s="9" t="s">
        <v>280</v>
      </c>
      <c r="F5448" s="9" t="s">
        <v>280</v>
      </c>
      <c r="G5448" s="9" t="s">
        <v>280</v>
      </c>
      <c r="H5448" s="9" t="s">
        <v>280</v>
      </c>
      <c r="I5448" s="9" t="s">
        <v>280</v>
      </c>
      <c r="J5448" s="9">
        <v>98.5</v>
      </c>
      <c r="K5448" s="9">
        <v>125.5</v>
      </c>
      <c r="L5448" s="69"/>
      <c r="M5448" s="67">
        <f t="shared" si="115"/>
        <v>224</v>
      </c>
      <c r="S5448" s="63"/>
      <c r="T5448" s="63"/>
      <c r="U5448" s="349"/>
      <c r="V5448" s="63"/>
      <c r="W5448" s="63"/>
    </row>
    <row r="5449" spans="1:23" ht="15">
      <c r="A5449" s="28" t="s">
        <v>918</v>
      </c>
      <c r="B5449" s="278" t="s">
        <v>2043</v>
      </c>
      <c r="C5449" s="3"/>
      <c r="D5449" s="3"/>
      <c r="E5449" s="9" t="s">
        <v>280</v>
      </c>
      <c r="F5449" s="9" t="s">
        <v>280</v>
      </c>
      <c r="G5449" s="9" t="s">
        <v>280</v>
      </c>
      <c r="H5449" s="9" t="s">
        <v>280</v>
      </c>
      <c r="I5449" s="9" t="s">
        <v>280</v>
      </c>
      <c r="J5449" s="9" t="s">
        <v>280</v>
      </c>
      <c r="K5449" s="9">
        <v>213.99999999999818</v>
      </c>
      <c r="L5449" s="69"/>
      <c r="M5449" s="67">
        <f t="shared" si="115"/>
        <v>213.99999999999818</v>
      </c>
      <c r="S5449" s="278"/>
      <c r="T5449" s="63"/>
      <c r="U5449" s="349"/>
      <c r="V5449" s="63"/>
      <c r="W5449" s="63"/>
    </row>
    <row r="5450" spans="1:23" ht="15">
      <c r="A5450" s="28" t="s">
        <v>919</v>
      </c>
      <c r="B5450" s="278" t="s">
        <v>4565</v>
      </c>
      <c r="C5450" s="3"/>
      <c r="D5450" s="3"/>
      <c r="E5450" s="9" t="s">
        <v>280</v>
      </c>
      <c r="F5450" s="9" t="s">
        <v>280</v>
      </c>
      <c r="G5450" s="9" t="s">
        <v>280</v>
      </c>
      <c r="H5450" s="9" t="s">
        <v>280</v>
      </c>
      <c r="I5450" s="9" t="s">
        <v>280</v>
      </c>
      <c r="J5450" s="9" t="s">
        <v>280</v>
      </c>
      <c r="K5450" s="9">
        <v>209</v>
      </c>
      <c r="L5450" s="69"/>
      <c r="M5450" s="67">
        <f t="shared" si="115"/>
        <v>209</v>
      </c>
    </row>
    <row r="5451" spans="1:23" ht="15">
      <c r="A5451" s="28" t="s">
        <v>920</v>
      </c>
      <c r="B5451" s="278" t="s">
        <v>2019</v>
      </c>
      <c r="C5451" s="3"/>
      <c r="D5451" s="3"/>
      <c r="E5451" s="9" t="s">
        <v>280</v>
      </c>
      <c r="F5451" s="9" t="s">
        <v>280</v>
      </c>
      <c r="G5451" s="9" t="s">
        <v>280</v>
      </c>
      <c r="H5451" s="9" t="s">
        <v>280</v>
      </c>
      <c r="I5451" s="9" t="s">
        <v>280</v>
      </c>
      <c r="J5451" s="217">
        <v>206.49999999999636</v>
      </c>
      <c r="K5451" s="9" t="s">
        <v>280</v>
      </c>
      <c r="L5451" s="69"/>
      <c r="M5451" s="67">
        <f t="shared" si="115"/>
        <v>206.49999999999636</v>
      </c>
      <c r="O5451" t="s">
        <v>286</v>
      </c>
    </row>
    <row r="5452" spans="1:23" ht="15">
      <c r="A5452" s="28" t="s">
        <v>921</v>
      </c>
      <c r="B5452" s="278" t="s">
        <v>2044</v>
      </c>
      <c r="C5452" s="3"/>
      <c r="D5452" s="3"/>
      <c r="E5452" s="9" t="s">
        <v>280</v>
      </c>
      <c r="F5452" s="9" t="s">
        <v>280</v>
      </c>
      <c r="G5452" s="9" t="s">
        <v>280</v>
      </c>
      <c r="H5452" s="9" t="s">
        <v>280</v>
      </c>
      <c r="I5452" s="9" t="s">
        <v>280</v>
      </c>
      <c r="J5452" s="9" t="s">
        <v>280</v>
      </c>
      <c r="K5452" s="9">
        <v>189</v>
      </c>
      <c r="L5452" s="69"/>
      <c r="M5452" s="67">
        <f t="shared" si="115"/>
        <v>189</v>
      </c>
    </row>
    <row r="5453" spans="1:23" ht="15">
      <c r="A5453" s="28" t="s">
        <v>922</v>
      </c>
      <c r="B5453" s="278" t="s">
        <v>2045</v>
      </c>
      <c r="C5453" s="3"/>
      <c r="D5453" s="3"/>
      <c r="E5453" s="9" t="s">
        <v>280</v>
      </c>
      <c r="F5453" s="9" t="s">
        <v>280</v>
      </c>
      <c r="G5453" s="9" t="s">
        <v>280</v>
      </c>
      <c r="H5453" s="9" t="s">
        <v>280</v>
      </c>
      <c r="I5453" s="9" t="s">
        <v>280</v>
      </c>
      <c r="J5453" s="9" t="s">
        <v>280</v>
      </c>
      <c r="K5453" s="9">
        <v>179.49999999999818</v>
      </c>
      <c r="L5453" s="69"/>
      <c r="M5453" s="67">
        <f t="shared" si="115"/>
        <v>179.49999999999818</v>
      </c>
    </row>
    <row r="5454" spans="1:23" ht="15">
      <c r="A5454" s="28" t="s">
        <v>923</v>
      </c>
      <c r="B5454" s="63" t="s">
        <v>179</v>
      </c>
      <c r="E5454" s="217">
        <v>178.25</v>
      </c>
      <c r="F5454" s="9" t="s">
        <v>280</v>
      </c>
      <c r="G5454" s="9" t="s">
        <v>280</v>
      </c>
      <c r="H5454" s="9" t="s">
        <v>280</v>
      </c>
      <c r="I5454" s="9" t="s">
        <v>280</v>
      </c>
      <c r="J5454" s="9" t="s">
        <v>280</v>
      </c>
      <c r="K5454" s="9" t="s">
        <v>280</v>
      </c>
      <c r="L5454" s="69"/>
      <c r="M5454" s="67">
        <f t="shared" si="115"/>
        <v>178.25</v>
      </c>
      <c r="O5454" t="s">
        <v>294</v>
      </c>
      <c r="R5454" s="3"/>
    </row>
    <row r="5455" spans="1:23" ht="15">
      <c r="A5455" s="28" t="s">
        <v>924</v>
      </c>
      <c r="B5455" s="278" t="s">
        <v>2040</v>
      </c>
      <c r="C5455" s="3"/>
      <c r="D5455" s="3"/>
      <c r="E5455" s="9" t="s">
        <v>280</v>
      </c>
      <c r="F5455" s="9" t="s">
        <v>280</v>
      </c>
      <c r="G5455" s="9" t="s">
        <v>280</v>
      </c>
      <c r="H5455" s="9" t="s">
        <v>280</v>
      </c>
      <c r="I5455" s="9" t="s">
        <v>280</v>
      </c>
      <c r="J5455" s="9" t="s">
        <v>280</v>
      </c>
      <c r="K5455" s="9">
        <v>176.00000000000182</v>
      </c>
      <c r="L5455" s="69"/>
      <c r="M5455" s="67">
        <f t="shared" si="115"/>
        <v>176.00000000000182</v>
      </c>
    </row>
    <row r="5456" spans="1:23" ht="15">
      <c r="A5456" s="28" t="s">
        <v>925</v>
      </c>
      <c r="B5456" s="278" t="s">
        <v>2039</v>
      </c>
      <c r="C5456" s="3"/>
      <c r="D5456" s="3"/>
      <c r="E5456" s="9" t="s">
        <v>280</v>
      </c>
      <c r="F5456" s="9" t="s">
        <v>280</v>
      </c>
      <c r="G5456" s="9" t="s">
        <v>280</v>
      </c>
      <c r="H5456" s="9" t="s">
        <v>280</v>
      </c>
      <c r="I5456" s="9" t="s">
        <v>280</v>
      </c>
      <c r="J5456" s="9" t="s">
        <v>280</v>
      </c>
      <c r="K5456" s="9">
        <v>160.50000000000182</v>
      </c>
      <c r="L5456" s="69"/>
      <c r="M5456" s="67">
        <f t="shared" si="115"/>
        <v>160.50000000000182</v>
      </c>
    </row>
    <row r="5457" spans="1:15" ht="15">
      <c r="A5457" s="28" t="s">
        <v>926</v>
      </c>
      <c r="B5457" s="225" t="s">
        <v>1646</v>
      </c>
      <c r="C5457" s="3"/>
      <c r="D5457" s="3"/>
      <c r="E5457" s="9" t="s">
        <v>280</v>
      </c>
      <c r="F5457" s="9" t="s">
        <v>280</v>
      </c>
      <c r="G5457" s="9" t="s">
        <v>280</v>
      </c>
      <c r="H5457" s="9" t="s">
        <v>280</v>
      </c>
      <c r="I5457" s="217">
        <v>154.99999999999454</v>
      </c>
      <c r="J5457" s="9" t="s">
        <v>280</v>
      </c>
      <c r="K5457" s="9" t="s">
        <v>280</v>
      </c>
      <c r="L5457" s="69"/>
      <c r="M5457" s="67">
        <f t="shared" si="115"/>
        <v>154.99999999999454</v>
      </c>
      <c r="O5457" t="s">
        <v>289</v>
      </c>
    </row>
    <row r="5458" spans="1:15" ht="15">
      <c r="A5458" s="28" t="s">
        <v>927</v>
      </c>
      <c r="B5458" s="229" t="s">
        <v>1656</v>
      </c>
      <c r="C5458" s="3"/>
      <c r="D5458" s="3"/>
      <c r="E5458" s="9" t="s">
        <v>280</v>
      </c>
      <c r="F5458" s="9" t="s">
        <v>280</v>
      </c>
      <c r="G5458" s="9" t="s">
        <v>280</v>
      </c>
      <c r="H5458" s="9" t="s">
        <v>280</v>
      </c>
      <c r="I5458" s="217">
        <v>152.24999999999818</v>
      </c>
      <c r="J5458" s="9" t="s">
        <v>280</v>
      </c>
      <c r="K5458" s="9" t="s">
        <v>280</v>
      </c>
      <c r="L5458" s="69"/>
      <c r="M5458" s="67">
        <f t="shared" si="115"/>
        <v>152.24999999999818</v>
      </c>
      <c r="O5458" t="s">
        <v>295</v>
      </c>
    </row>
    <row r="5459" spans="1:15" ht="15">
      <c r="A5459" s="28" t="s">
        <v>928</v>
      </c>
      <c r="B5459" s="229" t="s">
        <v>1650</v>
      </c>
      <c r="C5459" s="3"/>
      <c r="D5459" s="3"/>
      <c r="E5459" s="9" t="s">
        <v>280</v>
      </c>
      <c r="F5459" s="9" t="s">
        <v>280</v>
      </c>
      <c r="G5459" s="9" t="s">
        <v>280</v>
      </c>
      <c r="H5459" s="9" t="s">
        <v>280</v>
      </c>
      <c r="I5459" s="9">
        <v>112.99999999999818</v>
      </c>
      <c r="J5459" s="9">
        <v>37.000000000003638</v>
      </c>
      <c r="K5459" s="9" t="s">
        <v>280</v>
      </c>
      <c r="L5459" s="69"/>
      <c r="M5459" s="67">
        <f t="shared" si="115"/>
        <v>150.00000000000182</v>
      </c>
    </row>
    <row r="5460" spans="1:15" ht="15">
      <c r="A5460" s="28" t="s">
        <v>929</v>
      </c>
      <c r="B5460" s="278" t="s">
        <v>2065</v>
      </c>
      <c r="C5460" s="3"/>
      <c r="D5460" s="3"/>
      <c r="E5460" s="9" t="s">
        <v>280</v>
      </c>
      <c r="F5460" s="9" t="s">
        <v>280</v>
      </c>
      <c r="G5460" s="9" t="s">
        <v>280</v>
      </c>
      <c r="H5460" s="9" t="s">
        <v>280</v>
      </c>
      <c r="I5460" s="9" t="s">
        <v>280</v>
      </c>
      <c r="J5460" s="9" t="s">
        <v>280</v>
      </c>
      <c r="K5460" s="9">
        <v>144.5</v>
      </c>
      <c r="L5460" s="69"/>
      <c r="M5460" s="67">
        <f t="shared" si="115"/>
        <v>144.5</v>
      </c>
    </row>
    <row r="5461" spans="1:15" ht="15">
      <c r="A5461" s="28" t="s">
        <v>930</v>
      </c>
      <c r="B5461" s="229" t="s">
        <v>1653</v>
      </c>
      <c r="C5461" s="3"/>
      <c r="D5461" s="3"/>
      <c r="E5461" s="9" t="s">
        <v>280</v>
      </c>
      <c r="F5461" s="9" t="s">
        <v>280</v>
      </c>
      <c r="G5461" s="9" t="s">
        <v>280</v>
      </c>
      <c r="H5461" s="9" t="s">
        <v>280</v>
      </c>
      <c r="I5461" s="9">
        <v>141.50000000000364</v>
      </c>
      <c r="J5461" s="9" t="s">
        <v>280</v>
      </c>
      <c r="K5461" s="9" t="s">
        <v>280</v>
      </c>
      <c r="L5461" s="69"/>
      <c r="M5461" s="67">
        <f t="shared" si="115"/>
        <v>141.50000000000364</v>
      </c>
    </row>
    <row r="5462" spans="1:15" ht="15">
      <c r="A5462" s="28" t="s">
        <v>931</v>
      </c>
      <c r="B5462" s="278" t="s">
        <v>2067</v>
      </c>
      <c r="C5462" s="3"/>
      <c r="D5462" s="3"/>
      <c r="E5462" s="9" t="s">
        <v>280</v>
      </c>
      <c r="F5462" s="9" t="s">
        <v>280</v>
      </c>
      <c r="G5462" s="9" t="s">
        <v>280</v>
      </c>
      <c r="H5462" s="9" t="s">
        <v>280</v>
      </c>
      <c r="I5462" s="9" t="s">
        <v>280</v>
      </c>
      <c r="J5462" s="9" t="s">
        <v>280</v>
      </c>
      <c r="K5462" s="9">
        <v>132.50000000000546</v>
      </c>
      <c r="L5462" s="69"/>
      <c r="M5462" s="67">
        <f t="shared" si="115"/>
        <v>132.50000000000546</v>
      </c>
    </row>
    <row r="5463" spans="1:15" ht="15">
      <c r="A5463" s="28" t="s">
        <v>932</v>
      </c>
      <c r="B5463" s="229" t="s">
        <v>1681</v>
      </c>
      <c r="C5463" s="3"/>
      <c r="D5463" s="3"/>
      <c r="E5463" s="9" t="s">
        <v>280</v>
      </c>
      <c r="F5463" s="9" t="s">
        <v>280</v>
      </c>
      <c r="G5463" s="9" t="s">
        <v>280</v>
      </c>
      <c r="H5463" s="9" t="s">
        <v>280</v>
      </c>
      <c r="I5463" s="9">
        <v>124.00000000000182</v>
      </c>
      <c r="J5463" s="9" t="s">
        <v>280</v>
      </c>
      <c r="K5463" s="9" t="s">
        <v>280</v>
      </c>
      <c r="L5463" s="69"/>
      <c r="M5463" s="67">
        <f t="shared" si="115"/>
        <v>124.00000000000182</v>
      </c>
    </row>
    <row r="5464" spans="1:15" ht="15">
      <c r="A5464" s="28" t="s">
        <v>933</v>
      </c>
      <c r="B5464" s="63" t="s">
        <v>775</v>
      </c>
      <c r="E5464" s="9" t="s">
        <v>280</v>
      </c>
      <c r="F5464" s="9" t="s">
        <v>280</v>
      </c>
      <c r="G5464" s="9" t="s">
        <v>280</v>
      </c>
      <c r="H5464" s="9">
        <v>119.99999999999636</v>
      </c>
      <c r="I5464" s="9" t="s">
        <v>280</v>
      </c>
      <c r="J5464" s="9" t="s">
        <v>280</v>
      </c>
      <c r="K5464" s="9" t="s">
        <v>280</v>
      </c>
      <c r="L5464" s="69"/>
      <c r="M5464" s="67">
        <f t="shared" si="115"/>
        <v>119.99999999999636</v>
      </c>
    </row>
    <row r="5465" spans="1:15" ht="15">
      <c r="A5465" s="28" t="s">
        <v>934</v>
      </c>
      <c r="B5465" s="63" t="s">
        <v>785</v>
      </c>
      <c r="E5465" s="9" t="s">
        <v>280</v>
      </c>
      <c r="F5465" s="9" t="s">
        <v>280</v>
      </c>
      <c r="G5465" s="9" t="s">
        <v>280</v>
      </c>
      <c r="H5465" s="9">
        <v>119.49999999999818</v>
      </c>
      <c r="I5465" s="9" t="s">
        <v>280</v>
      </c>
      <c r="J5465" s="9" t="s">
        <v>280</v>
      </c>
      <c r="K5465" s="9" t="s">
        <v>280</v>
      </c>
      <c r="L5465" s="69"/>
      <c r="M5465" s="67">
        <f t="shared" si="115"/>
        <v>119.49999999999818</v>
      </c>
    </row>
    <row r="5466" spans="1:15" ht="15">
      <c r="A5466" s="28" t="s">
        <v>935</v>
      </c>
      <c r="B5466" s="278" t="s">
        <v>2041</v>
      </c>
      <c r="C5466" s="3"/>
      <c r="D5466" s="3"/>
      <c r="E5466" s="9" t="s">
        <v>280</v>
      </c>
      <c r="F5466" s="9" t="s">
        <v>280</v>
      </c>
      <c r="G5466" s="9" t="s">
        <v>280</v>
      </c>
      <c r="H5466" s="9" t="s">
        <v>280</v>
      </c>
      <c r="I5466" s="9" t="s">
        <v>280</v>
      </c>
      <c r="J5466" s="9" t="s">
        <v>280</v>
      </c>
      <c r="K5466" s="9">
        <v>114.50000000000364</v>
      </c>
      <c r="L5466" s="69"/>
      <c r="M5466" s="67">
        <f t="shared" si="115"/>
        <v>114.50000000000364</v>
      </c>
    </row>
    <row r="5467" spans="1:15" ht="15">
      <c r="A5467" s="28" t="s">
        <v>936</v>
      </c>
      <c r="B5467" s="278" t="s">
        <v>2038</v>
      </c>
      <c r="C5467" s="3"/>
      <c r="D5467" s="3"/>
      <c r="E5467" s="9" t="s">
        <v>280</v>
      </c>
      <c r="F5467" s="9" t="s">
        <v>280</v>
      </c>
      <c r="G5467" s="9" t="s">
        <v>280</v>
      </c>
      <c r="H5467" s="9" t="s">
        <v>280</v>
      </c>
      <c r="I5467" s="9" t="s">
        <v>280</v>
      </c>
      <c r="J5467" s="9" t="s">
        <v>280</v>
      </c>
      <c r="K5467" s="9">
        <v>110.5</v>
      </c>
      <c r="L5467" s="69"/>
      <c r="M5467" s="67">
        <f t="shared" si="115"/>
        <v>110.5</v>
      </c>
    </row>
    <row r="5468" spans="1:15" ht="15">
      <c r="A5468" s="28" t="s">
        <v>937</v>
      </c>
      <c r="B5468" s="229" t="s">
        <v>1663</v>
      </c>
      <c r="C5468" s="3"/>
      <c r="D5468" s="3"/>
      <c r="E5468" s="9" t="s">
        <v>280</v>
      </c>
      <c r="F5468" s="9" t="s">
        <v>280</v>
      </c>
      <c r="G5468" s="9" t="s">
        <v>280</v>
      </c>
      <c r="H5468" s="9" t="s">
        <v>280</v>
      </c>
      <c r="I5468" s="9">
        <v>92.999999999998181</v>
      </c>
      <c r="J5468" s="9" t="s">
        <v>280</v>
      </c>
      <c r="K5468" s="9" t="s">
        <v>280</v>
      </c>
      <c r="L5468" s="69"/>
      <c r="M5468" s="67">
        <f t="shared" si="115"/>
        <v>92.999999999998181</v>
      </c>
    </row>
    <row r="5469" spans="1:15" ht="15">
      <c r="A5469" s="28" t="s">
        <v>938</v>
      </c>
      <c r="B5469" s="229" t="s">
        <v>1655</v>
      </c>
      <c r="C5469" s="3"/>
      <c r="D5469" s="3"/>
      <c r="E5469" s="9" t="s">
        <v>280</v>
      </c>
      <c r="F5469" s="9" t="s">
        <v>280</v>
      </c>
      <c r="G5469" s="9" t="s">
        <v>280</v>
      </c>
      <c r="H5469" s="9" t="s">
        <v>280</v>
      </c>
      <c r="I5469" s="9">
        <v>65.500000000003638</v>
      </c>
      <c r="J5469" s="9" t="s">
        <v>280</v>
      </c>
      <c r="K5469" s="9" t="s">
        <v>280</v>
      </c>
      <c r="L5469" s="69"/>
      <c r="M5469" s="67">
        <f t="shared" si="115"/>
        <v>65.500000000003638</v>
      </c>
    </row>
    <row r="5470" spans="1:15" ht="15">
      <c r="A5470" s="28" t="s">
        <v>2517</v>
      </c>
      <c r="B5470" s="278" t="s">
        <v>2068</v>
      </c>
      <c r="C5470" s="3"/>
      <c r="D5470" s="3"/>
      <c r="E5470" s="9" t="s">
        <v>280</v>
      </c>
      <c r="F5470" s="9" t="s">
        <v>280</v>
      </c>
      <c r="G5470" s="9" t="s">
        <v>280</v>
      </c>
      <c r="H5470" s="9" t="s">
        <v>280</v>
      </c>
      <c r="I5470" s="9" t="s">
        <v>280</v>
      </c>
      <c r="J5470" s="9" t="s">
        <v>280</v>
      </c>
      <c r="K5470" s="9">
        <v>57.500000000003638</v>
      </c>
      <c r="L5470" s="69"/>
      <c r="M5470" s="67">
        <f t="shared" si="115"/>
        <v>57.500000000003638</v>
      </c>
    </row>
    <row r="5471" spans="1:15" ht="15">
      <c r="A5471" s="28" t="s">
        <v>3346</v>
      </c>
      <c r="B5471" s="63" t="s">
        <v>3408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3347</v>
      </c>
      <c r="B5472" s="63" t="s">
        <v>3402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3348</v>
      </c>
      <c r="B5473" s="63" t="s">
        <v>3401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3349</v>
      </c>
      <c r="B5474" s="63" t="s">
        <v>3417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3350</v>
      </c>
      <c r="B5475" s="63" t="s">
        <v>3416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3351</v>
      </c>
      <c r="B5476" s="63" t="s">
        <v>3404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3352</v>
      </c>
      <c r="B5477" s="63" t="s">
        <v>3398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3353</v>
      </c>
      <c r="B5478" s="63" t="s">
        <v>3429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3354</v>
      </c>
      <c r="B5479" s="278" t="s">
        <v>3397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3355</v>
      </c>
      <c r="B5480" s="63" t="s">
        <v>3413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3356</v>
      </c>
      <c r="B5481" s="63" t="s">
        <v>3410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3357</v>
      </c>
      <c r="B5482" s="63" t="s">
        <v>3425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3358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3359</v>
      </c>
      <c r="B5484" s="63" t="s">
        <v>3426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3360</v>
      </c>
      <c r="B5485" s="63" t="s">
        <v>3405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3361</v>
      </c>
      <c r="B5486" s="63" t="s">
        <v>3399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3362</v>
      </c>
      <c r="B5487" s="63" t="s">
        <v>3406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3363</v>
      </c>
      <c r="B5488" s="63" t="s">
        <v>3403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3364</v>
      </c>
      <c r="B5489" s="63" t="s">
        <v>3414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3365</v>
      </c>
      <c r="B5490" s="63" t="s">
        <v>3409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3366</v>
      </c>
      <c r="B5491" s="278" t="s">
        <v>3396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3367</v>
      </c>
      <c r="B5492" s="63" t="s">
        <v>3411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3368</v>
      </c>
      <c r="B5493" s="63" t="s">
        <v>3430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3369</v>
      </c>
      <c r="B5494" s="63" t="s">
        <v>3400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4163</v>
      </c>
      <c r="B5495" s="63" t="s">
        <v>3407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4164</v>
      </c>
      <c r="B5496" s="63" t="s">
        <v>3428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4165</v>
      </c>
      <c r="B5497" s="63" t="s">
        <v>3412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352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16">SUM(E5504:K5504)</f>
        <v>1234.9999999999964</v>
      </c>
      <c r="O5504" t="s">
        <v>2510</v>
      </c>
      <c r="R5504" s="216" t="s">
        <v>2511</v>
      </c>
      <c r="S5504" s="278"/>
      <c r="T5504" s="63"/>
      <c r="U5504" s="349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16"/>
        <v>1209.0000000000109</v>
      </c>
      <c r="O5505" t="s">
        <v>2788</v>
      </c>
      <c r="S5505" s="225"/>
      <c r="T5505" s="63"/>
      <c r="U5505" s="349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16"/>
        <v>1175</v>
      </c>
      <c r="O5506" t="s">
        <v>347</v>
      </c>
      <c r="R5506" s="3" t="s">
        <v>1835</v>
      </c>
      <c r="S5506" s="63"/>
      <c r="T5506" s="63"/>
      <c r="U5506" s="350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16"/>
        <v>1110.2500000000073</v>
      </c>
      <c r="O5507" t="s">
        <v>298</v>
      </c>
      <c r="S5507" s="278"/>
      <c r="T5507" s="63"/>
      <c r="U5507" s="349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16"/>
        <v>1106.2499999999945</v>
      </c>
      <c r="O5508" t="s">
        <v>371</v>
      </c>
      <c r="R5508" s="3" t="s">
        <v>1835</v>
      </c>
      <c r="S5508" s="225"/>
      <c r="T5508" s="63"/>
      <c r="U5508" s="349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16"/>
        <v>1098.2499999999927</v>
      </c>
      <c r="O5509" t="s">
        <v>286</v>
      </c>
      <c r="R5509" s="3"/>
      <c r="S5509" s="225"/>
      <c r="T5509" s="63"/>
      <c r="U5509" s="349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16"/>
        <v>1097.5000000000018</v>
      </c>
      <c r="O5510" t="s">
        <v>371</v>
      </c>
      <c r="R5510" s="3" t="s">
        <v>1835</v>
      </c>
      <c r="S5510" s="278"/>
      <c r="T5510" s="63"/>
      <c r="U5510" s="349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16"/>
        <v>1057.9999999999818</v>
      </c>
      <c r="O5511" t="s">
        <v>338</v>
      </c>
      <c r="R5511" s="3"/>
      <c r="S5511" s="278"/>
      <c r="T5511" s="63"/>
      <c r="U5511" s="349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280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16"/>
        <v>1044.7500000000055</v>
      </c>
      <c r="O5512" t="s">
        <v>320</v>
      </c>
      <c r="R5512" s="3"/>
      <c r="S5512" s="278"/>
      <c r="T5512" s="63"/>
      <c r="U5512" s="349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16"/>
        <v>1017.2499999999873</v>
      </c>
      <c r="O5513" t="s">
        <v>289</v>
      </c>
      <c r="R5513" s="3"/>
      <c r="S5513" s="225"/>
      <c r="T5513" s="63"/>
      <c r="U5513" s="350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16"/>
        <v>1015.9999999999982</v>
      </c>
      <c r="O5514" t="s">
        <v>293</v>
      </c>
      <c r="R5514" s="3"/>
      <c r="S5514" s="63"/>
      <c r="T5514" s="63"/>
      <c r="U5514" s="349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16"/>
        <v>998.49999999999091</v>
      </c>
      <c r="O5515" t="s">
        <v>286</v>
      </c>
      <c r="R5515" s="3"/>
      <c r="S5515" s="278"/>
      <c r="T5515" s="63"/>
      <c r="U5515" s="349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280</v>
      </c>
      <c r="M5516" s="67">
        <f t="shared" si="116"/>
        <v>955.00000000000182</v>
      </c>
      <c r="O5516" t="s">
        <v>284</v>
      </c>
      <c r="R5516" s="3"/>
      <c r="S5516" s="63"/>
      <c r="T5516" s="63"/>
      <c r="U5516" s="349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280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16"/>
        <v>955</v>
      </c>
      <c r="O5517" t="s">
        <v>324</v>
      </c>
      <c r="R5517" s="3"/>
      <c r="S5517" s="278"/>
      <c r="T5517" s="63"/>
      <c r="U5517" s="350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280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16"/>
        <v>878.49999999997817</v>
      </c>
      <c r="R5518" s="3"/>
      <c r="S5518" s="63"/>
      <c r="T5518" s="63"/>
      <c r="U5518" s="349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16"/>
        <v>872</v>
      </c>
      <c r="R5519" s="3"/>
      <c r="S5519" s="278"/>
      <c r="T5519" s="63"/>
      <c r="U5519" s="350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280</v>
      </c>
      <c r="F5520" s="9" t="s">
        <v>280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16"/>
        <v>871.99999999997817</v>
      </c>
      <c r="O5520" t="s">
        <v>316</v>
      </c>
      <c r="R5520" s="3"/>
      <c r="S5520" s="63"/>
      <c r="T5520" s="63"/>
      <c r="U5520" s="349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16"/>
        <v>863.50000000000909</v>
      </c>
      <c r="O5521" t="s">
        <v>285</v>
      </c>
      <c r="R5521" s="3"/>
      <c r="S5521" s="278"/>
      <c r="T5521" s="63"/>
      <c r="U5521" s="349"/>
      <c r="V5521" s="63"/>
      <c r="W5521" s="63"/>
    </row>
    <row r="5522" spans="1:23" ht="15">
      <c r="A5522" s="28" t="s">
        <v>34</v>
      </c>
      <c r="B5522" s="28" t="s">
        <v>791</v>
      </c>
      <c r="E5522" s="9" t="s">
        <v>280</v>
      </c>
      <c r="F5522" s="9" t="s">
        <v>280</v>
      </c>
      <c r="G5522" s="9" t="s">
        <v>280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16"/>
        <v>821.74999999999272</v>
      </c>
      <c r="O5522" t="s">
        <v>373</v>
      </c>
      <c r="R5522" s="216" t="s">
        <v>1835</v>
      </c>
      <c r="S5522" s="278"/>
      <c r="T5522" s="63"/>
      <c r="U5522" s="349"/>
      <c r="V5522" s="63"/>
      <c r="W5522" s="63"/>
    </row>
    <row r="5523" spans="1:23" ht="15">
      <c r="A5523" s="28" t="s">
        <v>36</v>
      </c>
      <c r="B5523" s="63" t="s">
        <v>739</v>
      </c>
      <c r="E5523" s="9" t="s">
        <v>280</v>
      </c>
      <c r="F5523" s="9" t="s">
        <v>280</v>
      </c>
      <c r="G5523" s="9" t="s">
        <v>280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16"/>
        <v>821.49999999999272</v>
      </c>
      <c r="O5523" t="s">
        <v>2787</v>
      </c>
      <c r="R5523" s="3" t="s">
        <v>1835</v>
      </c>
      <c r="S5523" s="278"/>
      <c r="T5523" s="63"/>
      <c r="U5523" s="350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16"/>
        <v>792.25000000000909</v>
      </c>
      <c r="R5524" s="3"/>
      <c r="S5524" s="225"/>
      <c r="T5524" s="63"/>
      <c r="U5524" s="349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280</v>
      </c>
      <c r="M5525" s="67">
        <f t="shared" si="116"/>
        <v>787.5</v>
      </c>
      <c r="R5525" s="3"/>
      <c r="S5525" s="63"/>
      <c r="T5525" s="63"/>
      <c r="U5525" s="350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280</v>
      </c>
      <c r="K5526" s="9" t="s">
        <v>280</v>
      </c>
      <c r="L5526" s="69"/>
      <c r="M5526" s="67">
        <f t="shared" si="116"/>
        <v>753.49999999999818</v>
      </c>
      <c r="O5526" t="s">
        <v>295</v>
      </c>
      <c r="R5526" s="3"/>
      <c r="S5526" s="278"/>
      <c r="T5526" s="63"/>
      <c r="U5526" s="349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280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16"/>
        <v>736.00000000000909</v>
      </c>
      <c r="O5527" t="s">
        <v>321</v>
      </c>
      <c r="R5527" s="3"/>
      <c r="S5527" s="63"/>
      <c r="T5527" s="63"/>
      <c r="U5527" s="349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280</v>
      </c>
      <c r="K5528" s="9" t="s">
        <v>280</v>
      </c>
      <c r="L5528" s="69"/>
      <c r="M5528" s="67">
        <f t="shared" si="116"/>
        <v>730.50000000000546</v>
      </c>
      <c r="O5528" t="s">
        <v>294</v>
      </c>
      <c r="R5528" s="3"/>
      <c r="S5528" s="278"/>
      <c r="T5528" s="63"/>
      <c r="U5528" s="349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280</v>
      </c>
      <c r="F5529" s="9" t="s">
        <v>280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16"/>
        <v>699.00000000000364</v>
      </c>
      <c r="O5529" t="s">
        <v>285</v>
      </c>
      <c r="R5529" s="3"/>
      <c r="S5529" s="63"/>
      <c r="T5529" s="63"/>
      <c r="U5529" s="349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280</v>
      </c>
      <c r="I5530" s="9" t="s">
        <v>280</v>
      </c>
      <c r="J5530" s="9">
        <v>139.49999999999636</v>
      </c>
      <c r="K5530" s="9" t="s">
        <v>280</v>
      </c>
      <c r="M5530" s="67">
        <f t="shared" si="116"/>
        <v>690.5</v>
      </c>
      <c r="O5530" t="s">
        <v>300</v>
      </c>
      <c r="R5530" s="3"/>
      <c r="S5530" s="278"/>
      <c r="T5530" s="63"/>
      <c r="U5530" s="349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280</v>
      </c>
      <c r="F5531" s="9" t="s">
        <v>280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16"/>
        <v>678.49999999999636</v>
      </c>
      <c r="O5531" t="s">
        <v>289</v>
      </c>
      <c r="R5531" s="3"/>
      <c r="S5531" s="278"/>
      <c r="T5531" s="63"/>
      <c r="U5531" s="349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280</v>
      </c>
      <c r="F5532" s="9" t="s">
        <v>280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16"/>
        <v>671.50000000000546</v>
      </c>
      <c r="R5532" s="3"/>
      <c r="S5532" s="278"/>
      <c r="T5532" s="63"/>
      <c r="U5532" s="349"/>
      <c r="V5532" s="63"/>
      <c r="W5532" s="63"/>
    </row>
    <row r="5533" spans="1:23" ht="15">
      <c r="A5533" s="28" t="s">
        <v>163</v>
      </c>
      <c r="B5533" s="63" t="s">
        <v>758</v>
      </c>
      <c r="E5533" s="9" t="s">
        <v>280</v>
      </c>
      <c r="F5533" s="9" t="s">
        <v>280</v>
      </c>
      <c r="G5533" s="9" t="s">
        <v>280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16"/>
        <v>657</v>
      </c>
      <c r="O5533" t="s">
        <v>285</v>
      </c>
      <c r="S5533" s="63"/>
      <c r="T5533" s="63"/>
      <c r="U5533" s="349"/>
      <c r="V5533" s="63"/>
      <c r="W5533" s="63"/>
    </row>
    <row r="5534" spans="1:23" ht="15">
      <c r="A5534" s="28" t="s">
        <v>276</v>
      </c>
      <c r="B5534" s="63" t="s">
        <v>162</v>
      </c>
      <c r="E5534" s="9" t="s">
        <v>280</v>
      </c>
      <c r="F5534" s="9" t="s">
        <v>280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16"/>
        <v>647.00000000000364</v>
      </c>
      <c r="O5534" t="s">
        <v>290</v>
      </c>
      <c r="R5534" s="3"/>
      <c r="S5534" s="63"/>
      <c r="T5534" s="63"/>
      <c r="U5534" s="349"/>
      <c r="V5534" s="63"/>
      <c r="W5534" s="63"/>
    </row>
    <row r="5535" spans="1:23" ht="15">
      <c r="A5535" s="28" t="s">
        <v>277</v>
      </c>
      <c r="B5535" s="63" t="s">
        <v>765</v>
      </c>
      <c r="E5535" s="9" t="s">
        <v>280</v>
      </c>
      <c r="F5535" s="9" t="s">
        <v>280</v>
      </c>
      <c r="G5535" s="9" t="s">
        <v>280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16"/>
        <v>641.24999999999636</v>
      </c>
      <c r="O5535" t="s">
        <v>302</v>
      </c>
      <c r="R5535" s="3"/>
      <c r="S5535" s="225"/>
      <c r="T5535" s="63"/>
      <c r="U5535" s="349"/>
      <c r="V5535" s="63"/>
      <c r="W5535" s="63"/>
    </row>
    <row r="5536" spans="1:23" ht="15">
      <c r="A5536" s="28" t="s">
        <v>278</v>
      </c>
      <c r="B5536" s="63" t="s">
        <v>747</v>
      </c>
      <c r="E5536" s="9" t="s">
        <v>280</v>
      </c>
      <c r="F5536" s="9" t="s">
        <v>280</v>
      </c>
      <c r="G5536" s="9" t="s">
        <v>280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17">SUM(E5536:K5536)</f>
        <v>639.75000000000909</v>
      </c>
      <c r="O5536" t="s">
        <v>309</v>
      </c>
      <c r="S5536" s="63"/>
      <c r="T5536" s="63"/>
      <c r="U5536" s="349"/>
      <c r="V5536" s="63"/>
      <c r="W5536" s="63"/>
    </row>
    <row r="5537" spans="1:23" ht="15">
      <c r="A5537" s="28" t="s">
        <v>279</v>
      </c>
      <c r="B5537" s="63" t="s">
        <v>801</v>
      </c>
      <c r="E5537" s="9" t="s">
        <v>280</v>
      </c>
      <c r="F5537" s="9" t="s">
        <v>280</v>
      </c>
      <c r="G5537" s="9" t="s">
        <v>280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17"/>
        <v>639.24999999999272</v>
      </c>
      <c r="O5537" t="s">
        <v>289</v>
      </c>
      <c r="S5537" s="278"/>
      <c r="T5537" s="63"/>
      <c r="U5537" s="349"/>
      <c r="V5537" s="63"/>
      <c r="W5537" s="63"/>
    </row>
    <row r="5538" spans="1:23" ht="15">
      <c r="A5538" s="28" t="s">
        <v>736</v>
      </c>
      <c r="B5538" s="229" t="s">
        <v>1661</v>
      </c>
      <c r="C5538" s="3"/>
      <c r="D5538" s="3"/>
      <c r="E5538" s="9" t="s">
        <v>280</v>
      </c>
      <c r="F5538" s="9" t="s">
        <v>280</v>
      </c>
      <c r="G5538" s="9" t="s">
        <v>280</v>
      </c>
      <c r="H5538" s="9" t="s">
        <v>280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17"/>
        <v>616.74999999999636</v>
      </c>
      <c r="O5538" t="s">
        <v>373</v>
      </c>
      <c r="R5538" s="216" t="s">
        <v>1835</v>
      </c>
      <c r="S5538" s="63"/>
      <c r="T5538" s="63"/>
      <c r="U5538" s="349"/>
      <c r="V5538" s="63"/>
      <c r="W5538" s="63"/>
    </row>
    <row r="5539" spans="1:23" ht="15">
      <c r="A5539" s="28" t="s">
        <v>737</v>
      </c>
      <c r="B5539" s="63" t="s">
        <v>754</v>
      </c>
      <c r="E5539" s="9" t="s">
        <v>280</v>
      </c>
      <c r="F5539" s="9" t="s">
        <v>280</v>
      </c>
      <c r="G5539" s="9" t="s">
        <v>280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17"/>
        <v>601.50000000000364</v>
      </c>
      <c r="O5539" t="s">
        <v>299</v>
      </c>
      <c r="S5539" s="28"/>
      <c r="T5539" s="63"/>
      <c r="U5539" s="350"/>
      <c r="V5539" s="63"/>
      <c r="W5539" s="63"/>
    </row>
    <row r="5540" spans="1:23" ht="15">
      <c r="A5540" s="28" t="s">
        <v>738</v>
      </c>
      <c r="B5540" s="63" t="s">
        <v>789</v>
      </c>
      <c r="E5540" s="9" t="s">
        <v>280</v>
      </c>
      <c r="F5540" s="9" t="s">
        <v>280</v>
      </c>
      <c r="G5540" s="9" t="s">
        <v>280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17"/>
        <v>598.00000000000182</v>
      </c>
      <c r="S5540" s="63"/>
      <c r="T5540" s="63"/>
      <c r="U5540" s="349"/>
      <c r="V5540" s="63"/>
      <c r="W5540" s="63"/>
    </row>
    <row r="5541" spans="1:23" ht="15">
      <c r="A5541" s="28" t="s">
        <v>740</v>
      </c>
      <c r="B5541" s="63" t="s">
        <v>784</v>
      </c>
      <c r="E5541" s="9" t="s">
        <v>280</v>
      </c>
      <c r="F5541" s="9" t="s">
        <v>280</v>
      </c>
      <c r="G5541" s="9" t="s">
        <v>280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17"/>
        <v>597.99999999999272</v>
      </c>
      <c r="S5541" s="278"/>
      <c r="T5541" s="63"/>
      <c r="U5541" s="350"/>
      <c r="V5541" s="63"/>
      <c r="W5541" s="63"/>
    </row>
    <row r="5542" spans="1:23" ht="15">
      <c r="A5542" s="28" t="s">
        <v>746</v>
      </c>
      <c r="B5542" s="63" t="s">
        <v>764</v>
      </c>
      <c r="E5542" s="9" t="s">
        <v>280</v>
      </c>
      <c r="F5542" s="9" t="s">
        <v>280</v>
      </c>
      <c r="G5542" s="9" t="s">
        <v>280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17"/>
        <v>595.99999999999454</v>
      </c>
      <c r="O5542" t="s">
        <v>285</v>
      </c>
      <c r="S5542" s="278"/>
      <c r="T5542" s="63"/>
      <c r="U5542" s="350"/>
      <c r="V5542" s="63"/>
      <c r="W5542" s="63"/>
    </row>
    <row r="5543" spans="1:23" ht="15">
      <c r="A5543" s="28" t="s">
        <v>748</v>
      </c>
      <c r="B5543" s="229" t="s">
        <v>1652</v>
      </c>
      <c r="C5543" s="3"/>
      <c r="D5543" s="3"/>
      <c r="E5543" s="9" t="s">
        <v>280</v>
      </c>
      <c r="F5543" s="9" t="s">
        <v>280</v>
      </c>
      <c r="G5543" s="9" t="s">
        <v>280</v>
      </c>
      <c r="H5543" s="9" t="s">
        <v>280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17"/>
        <v>580.50000000000546</v>
      </c>
      <c r="O5543" t="s">
        <v>305</v>
      </c>
      <c r="S5543" s="225"/>
      <c r="T5543" s="63"/>
      <c r="U5543" s="350"/>
      <c r="V5543" s="63"/>
      <c r="W5543" s="63"/>
    </row>
    <row r="5544" spans="1:23" ht="15">
      <c r="A5544" s="28" t="s">
        <v>751</v>
      </c>
      <c r="B5544" s="28" t="s">
        <v>734</v>
      </c>
      <c r="E5544" s="9" t="s">
        <v>280</v>
      </c>
      <c r="F5544" s="9" t="s">
        <v>280</v>
      </c>
      <c r="G5544" s="9" t="s">
        <v>280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17"/>
        <v>580</v>
      </c>
      <c r="S5544" s="63"/>
      <c r="T5544" s="63"/>
      <c r="U5544" s="350"/>
      <c r="V5544" s="63"/>
      <c r="W5544" s="63"/>
    </row>
    <row r="5545" spans="1:23" ht="15">
      <c r="A5545" s="28" t="s">
        <v>752</v>
      </c>
      <c r="B5545" s="63" t="s">
        <v>779</v>
      </c>
      <c r="E5545" s="9" t="s">
        <v>280</v>
      </c>
      <c r="F5545" s="9" t="s">
        <v>280</v>
      </c>
      <c r="G5545" s="9" t="s">
        <v>280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17"/>
        <v>574.99999999998363</v>
      </c>
      <c r="S5545" s="63"/>
      <c r="T5545" s="63"/>
      <c r="U5545" s="349"/>
      <c r="V5545" s="63"/>
      <c r="W5545" s="63"/>
    </row>
    <row r="5546" spans="1:23" ht="15">
      <c r="A5546" s="28" t="s">
        <v>755</v>
      </c>
      <c r="B5546" s="28" t="s">
        <v>750</v>
      </c>
      <c r="E5546" s="9" t="s">
        <v>280</v>
      </c>
      <c r="F5546" s="9" t="s">
        <v>280</v>
      </c>
      <c r="G5546" s="9" t="s">
        <v>280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17"/>
        <v>554.50000000000728</v>
      </c>
      <c r="O5546" t="s">
        <v>299</v>
      </c>
      <c r="S5546" s="278"/>
      <c r="T5546" s="63"/>
      <c r="U5546" s="349"/>
      <c r="V5546" s="63"/>
      <c r="W5546" s="63"/>
    </row>
    <row r="5547" spans="1:23" ht="15">
      <c r="A5547" s="28" t="s">
        <v>757</v>
      </c>
      <c r="B5547" s="63" t="s">
        <v>780</v>
      </c>
      <c r="E5547" s="9" t="s">
        <v>280</v>
      </c>
      <c r="F5547" s="9" t="s">
        <v>280</v>
      </c>
      <c r="G5547" s="9" t="s">
        <v>280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17"/>
        <v>553.49999999999091</v>
      </c>
      <c r="S5547" s="278"/>
      <c r="T5547" s="63"/>
      <c r="U5547" s="350"/>
      <c r="V5547" s="63"/>
      <c r="W5547" s="63"/>
    </row>
    <row r="5548" spans="1:23" ht="15">
      <c r="A5548" s="28" t="s">
        <v>762</v>
      </c>
      <c r="B5548" s="63" t="s">
        <v>749</v>
      </c>
      <c r="E5548" s="9" t="s">
        <v>280</v>
      </c>
      <c r="F5548" s="9" t="s">
        <v>280</v>
      </c>
      <c r="G5548" s="9" t="s">
        <v>280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17"/>
        <v>548.00000000000546</v>
      </c>
      <c r="O5548" t="s">
        <v>295</v>
      </c>
      <c r="S5548" s="225"/>
      <c r="T5548" s="63"/>
      <c r="U5548" s="349"/>
      <c r="V5548" s="63"/>
      <c r="W5548" s="63"/>
    </row>
    <row r="5549" spans="1:23" ht="15">
      <c r="A5549" s="28" t="s">
        <v>766</v>
      </c>
      <c r="B5549" s="63" t="s">
        <v>772</v>
      </c>
      <c r="E5549" s="9" t="s">
        <v>280</v>
      </c>
      <c r="F5549" s="9" t="s">
        <v>280</v>
      </c>
      <c r="G5549" s="9" t="s">
        <v>280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17"/>
        <v>545.5</v>
      </c>
      <c r="S5549" s="225"/>
      <c r="T5549" s="63"/>
      <c r="U5549" s="349"/>
      <c r="V5549" s="63"/>
      <c r="W5549" s="63"/>
    </row>
    <row r="5550" spans="1:23" ht="15">
      <c r="A5550" s="28" t="s">
        <v>767</v>
      </c>
      <c r="B5550" s="63" t="s">
        <v>763</v>
      </c>
      <c r="E5550" s="9" t="s">
        <v>280</v>
      </c>
      <c r="F5550" s="9" t="s">
        <v>280</v>
      </c>
      <c r="G5550" s="9" t="s">
        <v>280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17"/>
        <v>542.5</v>
      </c>
      <c r="S5550" s="225"/>
      <c r="T5550" s="63"/>
      <c r="U5550" s="349"/>
      <c r="V5550" s="63"/>
      <c r="W5550" s="63"/>
    </row>
    <row r="5551" spans="1:23" ht="15">
      <c r="A5551" s="28" t="s">
        <v>768</v>
      </c>
      <c r="B5551" s="63" t="s">
        <v>797</v>
      </c>
      <c r="E5551" s="9" t="s">
        <v>280</v>
      </c>
      <c r="F5551" s="9" t="s">
        <v>280</v>
      </c>
      <c r="G5551" s="9" t="s">
        <v>280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17"/>
        <v>538.99999999999454</v>
      </c>
      <c r="S5551" s="278"/>
      <c r="T5551" s="63"/>
      <c r="U5551" s="350"/>
      <c r="V5551" s="63"/>
      <c r="W5551" s="63"/>
    </row>
    <row r="5552" spans="1:23" ht="15">
      <c r="A5552" s="28" t="s">
        <v>774</v>
      </c>
      <c r="B5552" s="63" t="s">
        <v>756</v>
      </c>
      <c r="E5552" s="9" t="s">
        <v>280</v>
      </c>
      <c r="F5552" s="9" t="s">
        <v>280</v>
      </c>
      <c r="G5552" s="9" t="s">
        <v>280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17"/>
        <v>531.00000000000182</v>
      </c>
      <c r="O5552" t="s">
        <v>294</v>
      </c>
      <c r="S5552" s="63"/>
      <c r="T5552" s="63"/>
      <c r="U5552" s="349"/>
      <c r="V5552" s="63"/>
      <c r="W5552" s="63"/>
    </row>
    <row r="5553" spans="1:23" ht="15">
      <c r="A5553" s="28" t="s">
        <v>782</v>
      </c>
      <c r="B5553" s="229" t="s">
        <v>1657</v>
      </c>
      <c r="C5553" s="3"/>
      <c r="D5553" s="3"/>
      <c r="E5553" s="9" t="s">
        <v>280</v>
      </c>
      <c r="F5553" s="9" t="s">
        <v>280</v>
      </c>
      <c r="G5553" s="9" t="s">
        <v>280</v>
      </c>
      <c r="H5553" s="9" t="s">
        <v>280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17"/>
        <v>527.49999999999636</v>
      </c>
      <c r="O5553" t="s">
        <v>294</v>
      </c>
      <c r="S5553" s="278"/>
      <c r="T5553" s="63"/>
      <c r="U5553" s="349"/>
      <c r="V5553" s="63"/>
      <c r="W5553" s="63"/>
    </row>
    <row r="5554" spans="1:23" ht="15">
      <c r="A5554" s="28" t="s">
        <v>786</v>
      </c>
      <c r="B5554" s="63" t="s">
        <v>783</v>
      </c>
      <c r="E5554" s="9" t="s">
        <v>280</v>
      </c>
      <c r="F5554" s="9" t="s">
        <v>280</v>
      </c>
      <c r="G5554" s="9" t="s">
        <v>280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17"/>
        <v>514.50000000000364</v>
      </c>
      <c r="S5554" s="63"/>
      <c r="T5554" s="63"/>
      <c r="U5554" s="350"/>
      <c r="V5554" s="63"/>
      <c r="W5554" s="63"/>
    </row>
    <row r="5555" spans="1:23" ht="15">
      <c r="A5555" s="28" t="s">
        <v>787</v>
      </c>
      <c r="B5555" s="28" t="s">
        <v>735</v>
      </c>
      <c r="E5555" s="9" t="s">
        <v>280</v>
      </c>
      <c r="F5555" s="9" t="s">
        <v>280</v>
      </c>
      <c r="G5555" s="9" t="s">
        <v>280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17"/>
        <v>508.00000000000546</v>
      </c>
      <c r="O5555" t="s">
        <v>289</v>
      </c>
      <c r="S5555" s="63"/>
      <c r="T5555" s="63"/>
      <c r="U5555" s="349"/>
      <c r="V5555" s="63"/>
      <c r="W5555" s="63"/>
    </row>
    <row r="5556" spans="1:23" ht="15">
      <c r="A5556" s="28" t="s">
        <v>788</v>
      </c>
      <c r="B5556" s="63" t="s">
        <v>158</v>
      </c>
      <c r="E5556" s="9" t="s">
        <v>280</v>
      </c>
      <c r="F5556" s="9" t="s">
        <v>280</v>
      </c>
      <c r="G5556" s="9">
        <v>136.5</v>
      </c>
      <c r="H5556" s="9">
        <v>131.99999999999636</v>
      </c>
      <c r="I5556" s="217">
        <v>226.49999999999818</v>
      </c>
      <c r="J5556" s="9" t="s">
        <v>280</v>
      </c>
      <c r="K5556" s="9" t="s">
        <v>280</v>
      </c>
      <c r="L5556" s="69"/>
      <c r="M5556" s="67">
        <f t="shared" si="117"/>
        <v>494.99999999999454</v>
      </c>
      <c r="O5556" t="s">
        <v>294</v>
      </c>
      <c r="R5556" s="3"/>
      <c r="S5556" s="63"/>
      <c r="T5556" s="63"/>
      <c r="U5556" s="349"/>
      <c r="V5556" s="63"/>
      <c r="W5556" s="63"/>
    </row>
    <row r="5557" spans="1:23" ht="15">
      <c r="A5557" s="28" t="s">
        <v>794</v>
      </c>
      <c r="B5557" s="229" t="s">
        <v>1664</v>
      </c>
      <c r="C5557" s="3"/>
      <c r="D5557" s="3"/>
      <c r="E5557" s="9" t="s">
        <v>280</v>
      </c>
      <c r="F5557" s="9" t="s">
        <v>280</v>
      </c>
      <c r="G5557" s="9" t="s">
        <v>280</v>
      </c>
      <c r="H5557" s="9" t="s">
        <v>280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17"/>
        <v>490.49999999999636</v>
      </c>
      <c r="O5557" t="s">
        <v>295</v>
      </c>
      <c r="S5557" s="28"/>
      <c r="T5557" s="63"/>
      <c r="U5557" s="349"/>
      <c r="V5557" s="63"/>
      <c r="W5557" s="63"/>
    </row>
    <row r="5558" spans="1:23" ht="15">
      <c r="A5558" s="28" t="s">
        <v>795</v>
      </c>
      <c r="B5558" s="225" t="s">
        <v>1667</v>
      </c>
      <c r="C5558" s="3"/>
      <c r="D5558" s="3"/>
      <c r="E5558" s="9" t="s">
        <v>280</v>
      </c>
      <c r="F5558" s="9" t="s">
        <v>280</v>
      </c>
      <c r="G5558" s="9" t="s">
        <v>280</v>
      </c>
      <c r="H5558" s="9" t="s">
        <v>280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17"/>
        <v>474.49999999998727</v>
      </c>
      <c r="S5558" s="63"/>
      <c r="T5558" s="63"/>
      <c r="U5558" s="349"/>
      <c r="V5558" s="63"/>
      <c r="W5558" s="63"/>
    </row>
    <row r="5559" spans="1:23" ht="15">
      <c r="A5559" s="28" t="s">
        <v>796</v>
      </c>
      <c r="B5559" s="229" t="s">
        <v>1665</v>
      </c>
      <c r="C5559" s="3"/>
      <c r="D5559" s="3"/>
      <c r="E5559" s="9" t="s">
        <v>280</v>
      </c>
      <c r="F5559" s="9" t="s">
        <v>280</v>
      </c>
      <c r="G5559" s="9" t="s">
        <v>280</v>
      </c>
      <c r="H5559" s="9" t="s">
        <v>280</v>
      </c>
      <c r="I5559" s="9">
        <v>167.99999999999818</v>
      </c>
      <c r="J5559" s="217">
        <v>193.5</v>
      </c>
      <c r="K5559" s="9">
        <v>104.00000000000182</v>
      </c>
      <c r="M5559" s="67">
        <f t="shared" si="117"/>
        <v>465.5</v>
      </c>
      <c r="O5559" t="s">
        <v>289</v>
      </c>
      <c r="S5559" s="225"/>
      <c r="T5559" s="63"/>
      <c r="U5559" s="349"/>
      <c r="V5559" s="63"/>
      <c r="W5559" s="63"/>
    </row>
    <row r="5560" spans="1:23" ht="15">
      <c r="A5560" s="28" t="s">
        <v>798</v>
      </c>
      <c r="B5560" s="229" t="s">
        <v>1662</v>
      </c>
      <c r="C5560" s="3"/>
      <c r="D5560" s="3"/>
      <c r="E5560" s="9" t="s">
        <v>280</v>
      </c>
      <c r="F5560" s="9" t="s">
        <v>280</v>
      </c>
      <c r="G5560" s="9" t="s">
        <v>280</v>
      </c>
      <c r="H5560" s="9" t="s">
        <v>280</v>
      </c>
      <c r="I5560" s="9">
        <v>147.5</v>
      </c>
      <c r="J5560" s="9">
        <v>155.49999999998909</v>
      </c>
      <c r="K5560" s="9">
        <v>134.99999999999818</v>
      </c>
      <c r="M5560" s="67">
        <f t="shared" si="117"/>
        <v>437.99999999998727</v>
      </c>
      <c r="S5560" s="63"/>
      <c r="T5560" s="63"/>
      <c r="U5560" s="349"/>
      <c r="V5560" s="63"/>
      <c r="W5560" s="63"/>
    </row>
    <row r="5561" spans="1:23" ht="15">
      <c r="A5561" s="28" t="s">
        <v>799</v>
      </c>
      <c r="B5561" s="229" t="s">
        <v>1658</v>
      </c>
      <c r="C5561" s="3"/>
      <c r="D5561" s="3"/>
      <c r="E5561" s="9" t="s">
        <v>280</v>
      </c>
      <c r="F5561" s="9" t="s">
        <v>280</v>
      </c>
      <c r="G5561" s="9" t="s">
        <v>280</v>
      </c>
      <c r="H5561" s="9" t="s">
        <v>280</v>
      </c>
      <c r="I5561" s="9">
        <v>199.99999999999636</v>
      </c>
      <c r="J5561" s="9">
        <v>107.75</v>
      </c>
      <c r="K5561" s="9">
        <v>123.5</v>
      </c>
      <c r="M5561" s="67">
        <f t="shared" si="117"/>
        <v>431.24999999999636</v>
      </c>
      <c r="S5561" s="278"/>
      <c r="T5561" s="63"/>
      <c r="U5561" s="350"/>
      <c r="V5561" s="63"/>
      <c r="W5561" s="63"/>
    </row>
    <row r="5562" spans="1:23" ht="15">
      <c r="A5562" s="28" t="s">
        <v>800</v>
      </c>
      <c r="B5562" s="278" t="s">
        <v>2022</v>
      </c>
      <c r="C5562" s="3"/>
      <c r="D5562" s="3"/>
      <c r="E5562" s="9" t="s">
        <v>280</v>
      </c>
      <c r="F5562" s="9" t="s">
        <v>280</v>
      </c>
      <c r="G5562" s="9" t="s">
        <v>280</v>
      </c>
      <c r="H5562" s="9" t="s">
        <v>280</v>
      </c>
      <c r="I5562" s="9" t="s">
        <v>280</v>
      </c>
      <c r="J5562" s="214">
        <v>213.25</v>
      </c>
      <c r="K5562" s="217">
        <v>197.99999999999636</v>
      </c>
      <c r="M5562" s="67">
        <f t="shared" si="117"/>
        <v>411.24999999999636</v>
      </c>
      <c r="O5562" t="s">
        <v>371</v>
      </c>
      <c r="R5562" s="216" t="s">
        <v>1835</v>
      </c>
      <c r="S5562" s="63"/>
      <c r="T5562" s="63"/>
      <c r="U5562" s="349"/>
      <c r="V5562" s="63"/>
      <c r="W5562" s="63"/>
    </row>
    <row r="5563" spans="1:23" ht="15">
      <c r="A5563" s="28" t="s">
        <v>803</v>
      </c>
      <c r="B5563" s="229" t="s">
        <v>1666</v>
      </c>
      <c r="C5563" s="3"/>
      <c r="D5563" s="3"/>
      <c r="E5563" s="9" t="s">
        <v>280</v>
      </c>
      <c r="F5563" s="9" t="s">
        <v>280</v>
      </c>
      <c r="G5563" s="9" t="s">
        <v>280</v>
      </c>
      <c r="H5563" s="9" t="s">
        <v>280</v>
      </c>
      <c r="I5563" s="9">
        <v>120.00000000000182</v>
      </c>
      <c r="J5563" s="9">
        <v>174.5</v>
      </c>
      <c r="K5563" s="9">
        <v>112.5</v>
      </c>
      <c r="M5563" s="67">
        <f t="shared" si="117"/>
        <v>407.00000000000182</v>
      </c>
      <c r="S5563" s="63"/>
      <c r="T5563" s="63"/>
      <c r="U5563" s="350"/>
      <c r="V5563" s="63"/>
      <c r="W5563" s="63"/>
    </row>
    <row r="5564" spans="1:23" ht="15">
      <c r="A5564" s="28" t="s">
        <v>899</v>
      </c>
      <c r="B5564" s="229" t="s">
        <v>1660</v>
      </c>
      <c r="C5564" s="3"/>
      <c r="D5564" s="3"/>
      <c r="E5564" s="9" t="s">
        <v>280</v>
      </c>
      <c r="F5564" s="9" t="s">
        <v>280</v>
      </c>
      <c r="G5564" s="9" t="s">
        <v>280</v>
      </c>
      <c r="H5564" s="9" t="s">
        <v>280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17"/>
        <v>396.99999999999818</v>
      </c>
      <c r="S5564" s="278"/>
      <c r="T5564" s="63"/>
      <c r="U5564" s="350"/>
      <c r="V5564" s="63"/>
      <c r="W5564" s="63"/>
    </row>
    <row r="5565" spans="1:23" ht="15">
      <c r="A5565" s="28" t="s">
        <v>900</v>
      </c>
      <c r="B5565" s="229" t="s">
        <v>1659</v>
      </c>
      <c r="C5565" s="3"/>
      <c r="D5565" s="3"/>
      <c r="E5565" s="9" t="s">
        <v>280</v>
      </c>
      <c r="F5565" s="9" t="s">
        <v>280</v>
      </c>
      <c r="G5565" s="9" t="s">
        <v>280</v>
      </c>
      <c r="H5565" s="9" t="s">
        <v>280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17"/>
        <v>386.74999999999636</v>
      </c>
      <c r="S5565" s="278"/>
      <c r="T5565" s="63"/>
      <c r="U5565" s="349"/>
      <c r="V5565" s="63"/>
      <c r="W5565" s="63"/>
    </row>
    <row r="5566" spans="1:23" ht="15">
      <c r="A5566" s="28" t="s">
        <v>901</v>
      </c>
      <c r="B5566" s="63" t="s">
        <v>178</v>
      </c>
      <c r="E5566" s="217">
        <v>213.99999999999818</v>
      </c>
      <c r="F5566" s="9">
        <v>136.5</v>
      </c>
      <c r="G5566" s="9" t="s">
        <v>280</v>
      </c>
      <c r="H5566" s="9" t="s">
        <v>280</v>
      </c>
      <c r="I5566" s="9" t="s">
        <v>280</v>
      </c>
      <c r="J5566" s="9" t="s">
        <v>280</v>
      </c>
      <c r="K5566" s="9" t="s">
        <v>280</v>
      </c>
      <c r="L5566" s="69"/>
      <c r="M5566" s="67">
        <f t="shared" si="117"/>
        <v>350.49999999999818</v>
      </c>
      <c r="O5566" t="s">
        <v>289</v>
      </c>
      <c r="R5566" s="3"/>
      <c r="S5566" s="63"/>
      <c r="T5566" s="63"/>
      <c r="U5566" s="350"/>
      <c r="V5566" s="63"/>
      <c r="W5566" s="63"/>
    </row>
    <row r="5567" spans="1:23" ht="15">
      <c r="A5567" s="28" t="s">
        <v>902</v>
      </c>
      <c r="B5567" s="278" t="s">
        <v>2033</v>
      </c>
      <c r="C5567" s="3"/>
      <c r="D5567" s="3"/>
      <c r="E5567" s="9" t="s">
        <v>280</v>
      </c>
      <c r="F5567" s="9" t="s">
        <v>280</v>
      </c>
      <c r="G5567" s="9" t="s">
        <v>280</v>
      </c>
      <c r="H5567" s="9" t="s">
        <v>280</v>
      </c>
      <c r="I5567" s="9" t="s">
        <v>280</v>
      </c>
      <c r="J5567" s="9">
        <v>176.49999999999272</v>
      </c>
      <c r="K5567" s="9">
        <v>172.00000000000182</v>
      </c>
      <c r="M5567" s="67">
        <f t="shared" si="117"/>
        <v>348.49999999999454</v>
      </c>
      <c r="S5567" s="278"/>
      <c r="T5567" s="63"/>
      <c r="U5567" s="350"/>
      <c r="V5567" s="63"/>
      <c r="W5567" s="63"/>
    </row>
    <row r="5568" spans="1:23" ht="15">
      <c r="A5568" s="28" t="s">
        <v>903</v>
      </c>
      <c r="B5568" s="278" t="s">
        <v>2025</v>
      </c>
      <c r="C5568" s="3"/>
      <c r="D5568" s="3"/>
      <c r="E5568" s="9" t="s">
        <v>280</v>
      </c>
      <c r="F5568" s="9" t="s">
        <v>280</v>
      </c>
      <c r="G5568" s="9" t="s">
        <v>280</v>
      </c>
      <c r="H5568" s="9" t="s">
        <v>280</v>
      </c>
      <c r="I5568" s="9" t="s">
        <v>280</v>
      </c>
      <c r="J5568" s="9">
        <v>112.49999999999636</v>
      </c>
      <c r="K5568" s="212">
        <v>234.49999999999818</v>
      </c>
      <c r="M5568" s="67">
        <f t="shared" ref="M5568:M5604" si="118">SUM(E5568:K5568)</f>
        <v>346.99999999999454</v>
      </c>
      <c r="O5568" t="s">
        <v>302</v>
      </c>
      <c r="S5568" s="278"/>
      <c r="T5568" s="63"/>
      <c r="U5568" s="349"/>
      <c r="V5568" s="63"/>
      <c r="W5568" s="63"/>
    </row>
    <row r="5569" spans="1:23" ht="15">
      <c r="A5569" s="28" t="s">
        <v>904</v>
      </c>
      <c r="B5569" s="63" t="s">
        <v>729</v>
      </c>
      <c r="E5569" s="9" t="s">
        <v>280</v>
      </c>
      <c r="F5569" s="9" t="s">
        <v>280</v>
      </c>
      <c r="G5569" s="9" t="s">
        <v>280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18"/>
        <v>313.49999999999454</v>
      </c>
      <c r="S5569" s="278"/>
      <c r="T5569" s="63"/>
      <c r="U5569" s="349"/>
      <c r="V5569" s="63"/>
      <c r="W5569" s="63"/>
    </row>
    <row r="5570" spans="1:23" ht="15">
      <c r="A5570" s="28" t="s">
        <v>905</v>
      </c>
      <c r="B5570" s="229" t="s">
        <v>1648</v>
      </c>
      <c r="C5570" s="3"/>
      <c r="D5570" s="3"/>
      <c r="E5570" s="9" t="s">
        <v>280</v>
      </c>
      <c r="F5570" s="9" t="s">
        <v>280</v>
      </c>
      <c r="G5570" s="9" t="s">
        <v>280</v>
      </c>
      <c r="H5570" s="9" t="s">
        <v>280</v>
      </c>
      <c r="I5570" s="9">
        <v>151.5</v>
      </c>
      <c r="J5570" s="9">
        <v>73</v>
      </c>
      <c r="K5570" s="9">
        <v>84.500000000001819</v>
      </c>
      <c r="M5570" s="67">
        <f t="shared" si="118"/>
        <v>309.00000000000182</v>
      </c>
      <c r="S5570" s="63"/>
      <c r="T5570" s="63"/>
      <c r="U5570" s="349"/>
      <c r="V5570" s="63"/>
      <c r="W5570" s="63"/>
    </row>
    <row r="5571" spans="1:23" ht="15">
      <c r="A5571" s="28" t="s">
        <v>906</v>
      </c>
      <c r="B5571" s="229" t="s">
        <v>1649</v>
      </c>
      <c r="C5571" s="3"/>
      <c r="D5571" s="3"/>
      <c r="E5571" s="9" t="s">
        <v>280</v>
      </c>
      <c r="F5571" s="9" t="s">
        <v>280</v>
      </c>
      <c r="G5571" s="9" t="s">
        <v>280</v>
      </c>
      <c r="H5571" s="9" t="s">
        <v>280</v>
      </c>
      <c r="I5571" s="9">
        <v>138</v>
      </c>
      <c r="J5571" s="9">
        <v>66.000000000001819</v>
      </c>
      <c r="K5571" s="9">
        <v>94</v>
      </c>
      <c r="M5571" s="67">
        <f t="shared" si="118"/>
        <v>298.00000000000182</v>
      </c>
      <c r="S5571" s="63"/>
      <c r="T5571" s="63"/>
      <c r="U5571" s="349"/>
      <c r="V5571" s="63"/>
      <c r="W5571" s="63"/>
    </row>
    <row r="5572" spans="1:23" ht="15">
      <c r="A5572" s="28" t="s">
        <v>907</v>
      </c>
      <c r="B5572" s="278" t="s">
        <v>2021</v>
      </c>
      <c r="C5572" s="3"/>
      <c r="D5572" s="3"/>
      <c r="E5572" s="9" t="s">
        <v>280</v>
      </c>
      <c r="F5572" s="9" t="s">
        <v>280</v>
      </c>
      <c r="G5572" s="9" t="s">
        <v>280</v>
      </c>
      <c r="H5572" s="9" t="s">
        <v>280</v>
      </c>
      <c r="I5572" s="9" t="s">
        <v>280</v>
      </c>
      <c r="J5572" s="9">
        <v>105.25000000000728</v>
      </c>
      <c r="K5572" s="9">
        <v>184.99999999999636</v>
      </c>
      <c r="M5572" s="67">
        <f t="shared" si="118"/>
        <v>290.25000000000364</v>
      </c>
      <c r="S5572" s="63"/>
      <c r="T5572" s="63"/>
      <c r="U5572" s="350"/>
      <c r="V5572" s="63"/>
      <c r="W5572" s="63"/>
    </row>
    <row r="5573" spans="1:23" ht="15">
      <c r="A5573" s="28" t="s">
        <v>908</v>
      </c>
      <c r="B5573" s="63" t="s">
        <v>770</v>
      </c>
      <c r="E5573" s="9" t="s">
        <v>280</v>
      </c>
      <c r="F5573" s="9" t="s">
        <v>280</v>
      </c>
      <c r="G5573" s="9" t="s">
        <v>280</v>
      </c>
      <c r="H5573" s="9">
        <v>134.00000000000728</v>
      </c>
      <c r="I5573" s="9">
        <v>152</v>
      </c>
      <c r="J5573" s="9" t="s">
        <v>280</v>
      </c>
      <c r="K5573" s="9" t="s">
        <v>280</v>
      </c>
      <c r="L5573" s="69"/>
      <c r="M5573" s="67">
        <f t="shared" si="118"/>
        <v>286.00000000000728</v>
      </c>
      <c r="S5573" s="278"/>
      <c r="T5573" s="63"/>
      <c r="U5573" s="349"/>
      <c r="V5573" s="63"/>
      <c r="W5573" s="63"/>
    </row>
    <row r="5574" spans="1:23" ht="15">
      <c r="A5574" s="28" t="s">
        <v>909</v>
      </c>
      <c r="B5574" s="28" t="s">
        <v>745</v>
      </c>
      <c r="E5574" s="9" t="s">
        <v>280</v>
      </c>
      <c r="F5574" s="9" t="s">
        <v>280</v>
      </c>
      <c r="G5574" s="9" t="s">
        <v>280</v>
      </c>
      <c r="H5574" s="9">
        <v>140.00000000000182</v>
      </c>
      <c r="I5574" s="9">
        <v>146</v>
      </c>
      <c r="J5574" s="9" t="s">
        <v>280</v>
      </c>
      <c r="K5574" s="9" t="s">
        <v>280</v>
      </c>
      <c r="L5574" s="69"/>
      <c r="M5574" s="67">
        <f t="shared" si="118"/>
        <v>286.00000000000182</v>
      </c>
      <c r="S5574" s="278"/>
      <c r="T5574" s="63"/>
      <c r="U5574" s="349"/>
      <c r="V5574" s="63"/>
      <c r="W5574" s="63"/>
    </row>
    <row r="5575" spans="1:23" ht="15">
      <c r="A5575" s="28" t="s">
        <v>910</v>
      </c>
      <c r="B5575" s="278" t="s">
        <v>2023</v>
      </c>
      <c r="C5575" s="3"/>
      <c r="D5575" s="3"/>
      <c r="E5575" s="9" t="s">
        <v>280</v>
      </c>
      <c r="F5575" s="9" t="s">
        <v>280</v>
      </c>
      <c r="G5575" s="9" t="s">
        <v>280</v>
      </c>
      <c r="H5575" s="9" t="s">
        <v>280</v>
      </c>
      <c r="I5575" s="9" t="s">
        <v>280</v>
      </c>
      <c r="J5575" s="9">
        <v>89.5</v>
      </c>
      <c r="K5575" s="9">
        <v>181.99999999999818</v>
      </c>
      <c r="M5575" s="67">
        <f t="shared" si="118"/>
        <v>271.49999999999818</v>
      </c>
      <c r="S5575" s="28"/>
      <c r="T5575" s="63"/>
      <c r="U5575" s="349"/>
      <c r="V5575" s="63"/>
      <c r="W5575" s="63"/>
    </row>
    <row r="5576" spans="1:23" ht="15">
      <c r="A5576" s="28" t="s">
        <v>911</v>
      </c>
      <c r="B5576" s="63" t="s">
        <v>179</v>
      </c>
      <c r="E5576" s="217">
        <v>227</v>
      </c>
      <c r="F5576" s="9" t="s">
        <v>280</v>
      </c>
      <c r="G5576" s="9" t="s">
        <v>280</v>
      </c>
      <c r="H5576" s="9" t="s">
        <v>280</v>
      </c>
      <c r="I5576" s="9" t="s">
        <v>280</v>
      </c>
      <c r="J5576" s="9" t="s">
        <v>280</v>
      </c>
      <c r="K5576" s="9" t="s">
        <v>280</v>
      </c>
      <c r="L5576" s="69"/>
      <c r="M5576" s="67">
        <f t="shared" si="118"/>
        <v>227</v>
      </c>
      <c r="O5576" t="s">
        <v>299</v>
      </c>
      <c r="R5576" s="3"/>
      <c r="S5576" s="225"/>
      <c r="T5576" s="63"/>
      <c r="U5576" s="349"/>
      <c r="V5576" s="63"/>
      <c r="W5576" s="63"/>
    </row>
    <row r="5577" spans="1:23" ht="15">
      <c r="A5577" s="28" t="s">
        <v>912</v>
      </c>
      <c r="B5577" s="278" t="s">
        <v>2017</v>
      </c>
      <c r="C5577" s="3"/>
      <c r="D5577" s="3"/>
      <c r="E5577" s="9" t="s">
        <v>280</v>
      </c>
      <c r="F5577" s="9" t="s">
        <v>280</v>
      </c>
      <c r="G5577" s="9" t="s">
        <v>280</v>
      </c>
      <c r="H5577" s="9" t="s">
        <v>280</v>
      </c>
      <c r="I5577" s="9" t="s">
        <v>280</v>
      </c>
      <c r="J5577" s="9">
        <v>121</v>
      </c>
      <c r="K5577" s="9">
        <v>105.5</v>
      </c>
      <c r="M5577" s="67">
        <f t="shared" si="118"/>
        <v>226.5</v>
      </c>
      <c r="S5577" s="278"/>
      <c r="T5577" s="63"/>
      <c r="U5577" s="349"/>
      <c r="V5577" s="63"/>
      <c r="W5577" s="63"/>
    </row>
    <row r="5578" spans="1:23" ht="15">
      <c r="A5578" s="28" t="s">
        <v>913</v>
      </c>
      <c r="B5578" s="278" t="s">
        <v>2024</v>
      </c>
      <c r="C5578" s="3"/>
      <c r="D5578" s="3"/>
      <c r="E5578" s="9" t="s">
        <v>280</v>
      </c>
      <c r="F5578" s="9" t="s">
        <v>280</v>
      </c>
      <c r="G5578" s="9" t="s">
        <v>280</v>
      </c>
      <c r="H5578" s="9" t="s">
        <v>280</v>
      </c>
      <c r="I5578" s="9" t="s">
        <v>280</v>
      </c>
      <c r="J5578" s="9">
        <v>136</v>
      </c>
      <c r="K5578" s="9">
        <v>87.999999999992724</v>
      </c>
      <c r="M5578" s="67">
        <f t="shared" si="118"/>
        <v>223.99999999999272</v>
      </c>
      <c r="S5578" s="278"/>
      <c r="T5578" s="63"/>
      <c r="U5578" s="349"/>
      <c r="V5578" s="63"/>
      <c r="W5578" s="63"/>
    </row>
    <row r="5579" spans="1:23" ht="15">
      <c r="A5579" s="28" t="s">
        <v>914</v>
      </c>
      <c r="B5579" s="278" t="s">
        <v>2026</v>
      </c>
      <c r="C5579" s="3"/>
      <c r="D5579" s="3"/>
      <c r="E5579" s="9" t="s">
        <v>280</v>
      </c>
      <c r="F5579" s="9" t="s">
        <v>280</v>
      </c>
      <c r="G5579" s="9" t="s">
        <v>280</v>
      </c>
      <c r="H5579" s="9" t="s">
        <v>280</v>
      </c>
      <c r="I5579" s="9" t="s">
        <v>280</v>
      </c>
      <c r="J5579" s="9">
        <v>121.25000000000364</v>
      </c>
      <c r="K5579" s="9">
        <v>102</v>
      </c>
      <c r="M5579" s="67">
        <f t="shared" si="118"/>
        <v>223.25000000000364</v>
      </c>
      <c r="S5579" s="28"/>
      <c r="T5579" s="63"/>
      <c r="U5579" s="349"/>
      <c r="V5579" s="63"/>
      <c r="W5579" s="63"/>
    </row>
    <row r="5580" spans="1:23" ht="15">
      <c r="A5580" s="28" t="s">
        <v>915</v>
      </c>
      <c r="B5580" s="229" t="s">
        <v>1650</v>
      </c>
      <c r="C5580" s="3"/>
      <c r="D5580" s="3"/>
      <c r="E5580" s="9" t="s">
        <v>280</v>
      </c>
      <c r="F5580" s="9" t="s">
        <v>280</v>
      </c>
      <c r="G5580" s="9" t="s">
        <v>280</v>
      </c>
      <c r="H5580" s="9" t="s">
        <v>280</v>
      </c>
      <c r="I5580" s="9">
        <v>146.99999999999636</v>
      </c>
      <c r="J5580" s="9">
        <v>76.000000000003638</v>
      </c>
      <c r="K5580" s="9" t="s">
        <v>280</v>
      </c>
      <c r="M5580" s="67">
        <f t="shared" si="118"/>
        <v>223</v>
      </c>
      <c r="S5580" s="225"/>
      <c r="T5580" s="63"/>
      <c r="U5580" s="349"/>
      <c r="V5580" s="63"/>
      <c r="W5580" s="63"/>
    </row>
    <row r="5581" spans="1:23" ht="15">
      <c r="A5581" s="28" t="s">
        <v>916</v>
      </c>
      <c r="B5581" s="229" t="s">
        <v>1653</v>
      </c>
      <c r="C5581" s="3"/>
      <c r="D5581" s="3"/>
      <c r="E5581" s="9" t="s">
        <v>280</v>
      </c>
      <c r="F5581" s="9" t="s">
        <v>280</v>
      </c>
      <c r="G5581" s="9" t="s">
        <v>280</v>
      </c>
      <c r="H5581" s="9" t="s">
        <v>280</v>
      </c>
      <c r="I5581" s="217">
        <v>218.00000000000364</v>
      </c>
      <c r="J5581" s="9" t="s">
        <v>280</v>
      </c>
      <c r="K5581" s="9" t="s">
        <v>280</v>
      </c>
      <c r="L5581" s="69"/>
      <c r="M5581" s="67">
        <f t="shared" si="118"/>
        <v>218.00000000000364</v>
      </c>
      <c r="O5581" t="s">
        <v>290</v>
      </c>
      <c r="S5581" s="63"/>
      <c r="T5581" s="63"/>
      <c r="U5581" s="349"/>
      <c r="V5581" s="63"/>
      <c r="W5581" s="63"/>
    </row>
    <row r="5582" spans="1:23" ht="15">
      <c r="A5582" s="28" t="s">
        <v>917</v>
      </c>
      <c r="B5582" s="229" t="s">
        <v>1681</v>
      </c>
      <c r="C5582" s="3"/>
      <c r="D5582" s="3"/>
      <c r="E5582" s="9" t="s">
        <v>280</v>
      </c>
      <c r="F5582" s="9" t="s">
        <v>280</v>
      </c>
      <c r="G5582" s="9" t="s">
        <v>280</v>
      </c>
      <c r="H5582" s="9" t="s">
        <v>280</v>
      </c>
      <c r="I5582" s="9">
        <v>217.50000000000182</v>
      </c>
      <c r="J5582" s="9" t="s">
        <v>280</v>
      </c>
      <c r="K5582" s="9" t="s">
        <v>280</v>
      </c>
      <c r="L5582" s="69"/>
      <c r="M5582" s="67">
        <f t="shared" si="118"/>
        <v>217.50000000000182</v>
      </c>
      <c r="S5582" s="63"/>
      <c r="T5582" s="63"/>
      <c r="U5582" s="349"/>
      <c r="V5582" s="63"/>
      <c r="W5582" s="63"/>
    </row>
    <row r="5583" spans="1:23" ht="15">
      <c r="A5583" s="28" t="s">
        <v>918</v>
      </c>
      <c r="B5583" s="278" t="s">
        <v>2018</v>
      </c>
      <c r="C5583" s="3"/>
      <c r="D5583" s="3"/>
      <c r="E5583" s="9" t="s">
        <v>280</v>
      </c>
      <c r="F5583" s="9" t="s">
        <v>280</v>
      </c>
      <c r="G5583" s="9" t="s">
        <v>280</v>
      </c>
      <c r="H5583" s="9" t="s">
        <v>280</v>
      </c>
      <c r="I5583" s="9" t="s">
        <v>280</v>
      </c>
      <c r="J5583" s="9">
        <v>108.49999999999636</v>
      </c>
      <c r="K5583" s="9">
        <v>91</v>
      </c>
      <c r="M5583" s="67">
        <f t="shared" si="118"/>
        <v>199.49999999999636</v>
      </c>
      <c r="S5583" s="278"/>
      <c r="T5583" s="63"/>
      <c r="U5583" s="349"/>
      <c r="V5583" s="63"/>
      <c r="W5583" s="63"/>
    </row>
    <row r="5584" spans="1:23" ht="15">
      <c r="A5584" s="28" t="s">
        <v>919</v>
      </c>
      <c r="B5584" s="229" t="s">
        <v>1656</v>
      </c>
      <c r="C5584" s="3"/>
      <c r="D5584" s="3"/>
      <c r="E5584" s="9" t="s">
        <v>280</v>
      </c>
      <c r="F5584" s="9" t="s">
        <v>280</v>
      </c>
      <c r="G5584" s="9" t="s">
        <v>280</v>
      </c>
      <c r="H5584" s="9" t="s">
        <v>280</v>
      </c>
      <c r="I5584" s="9">
        <v>174.99999999999818</v>
      </c>
      <c r="J5584" s="9" t="s">
        <v>280</v>
      </c>
      <c r="K5584" s="9" t="s">
        <v>280</v>
      </c>
      <c r="L5584" s="69"/>
      <c r="M5584" s="67">
        <f t="shared" si="118"/>
        <v>174.99999999999818</v>
      </c>
    </row>
    <row r="5585" spans="1:13" ht="15">
      <c r="A5585" s="28" t="s">
        <v>920</v>
      </c>
      <c r="B5585" s="225" t="s">
        <v>1646</v>
      </c>
      <c r="C5585" s="3"/>
      <c r="D5585" s="3"/>
      <c r="E5585" s="9" t="s">
        <v>280</v>
      </c>
      <c r="F5585" s="9" t="s">
        <v>280</v>
      </c>
      <c r="G5585" s="9" t="s">
        <v>280</v>
      </c>
      <c r="H5585" s="9" t="s">
        <v>280</v>
      </c>
      <c r="I5585" s="9">
        <v>172.5</v>
      </c>
      <c r="J5585" s="9" t="s">
        <v>280</v>
      </c>
      <c r="K5585" s="9" t="s">
        <v>280</v>
      </c>
      <c r="L5585" s="69"/>
      <c r="M5585" s="67">
        <f t="shared" si="118"/>
        <v>172.5</v>
      </c>
    </row>
    <row r="5586" spans="1:13" ht="15">
      <c r="A5586" s="28" t="s">
        <v>921</v>
      </c>
      <c r="B5586" s="229" t="s">
        <v>1663</v>
      </c>
      <c r="C5586" s="3"/>
      <c r="D5586" s="3"/>
      <c r="E5586" s="9" t="s">
        <v>280</v>
      </c>
      <c r="F5586" s="9" t="s">
        <v>280</v>
      </c>
      <c r="G5586" s="9" t="s">
        <v>280</v>
      </c>
      <c r="H5586" s="9" t="s">
        <v>280</v>
      </c>
      <c r="I5586" s="9">
        <v>166.99999999999818</v>
      </c>
      <c r="J5586" s="9" t="s">
        <v>280</v>
      </c>
      <c r="K5586" s="9" t="s">
        <v>280</v>
      </c>
      <c r="L5586" s="69"/>
      <c r="M5586" s="67">
        <f t="shared" si="118"/>
        <v>166.99999999999818</v>
      </c>
    </row>
    <row r="5587" spans="1:13" ht="15">
      <c r="A5587" s="28" t="s">
        <v>922</v>
      </c>
      <c r="B5587" s="278" t="s">
        <v>2019</v>
      </c>
      <c r="C5587" s="3"/>
      <c r="D5587" s="3"/>
      <c r="E5587" s="9" t="s">
        <v>280</v>
      </c>
      <c r="F5587" s="9" t="s">
        <v>280</v>
      </c>
      <c r="G5587" s="9" t="s">
        <v>280</v>
      </c>
      <c r="H5587" s="9" t="s">
        <v>280</v>
      </c>
      <c r="I5587" s="9" t="s">
        <v>280</v>
      </c>
      <c r="J5587" s="9">
        <v>151.49999999999636</v>
      </c>
      <c r="K5587" s="9" t="s">
        <v>280</v>
      </c>
      <c r="M5587" s="67">
        <f t="shared" si="118"/>
        <v>151.49999999999636</v>
      </c>
    </row>
    <row r="5588" spans="1:13" ht="15">
      <c r="A5588" s="28" t="s">
        <v>923</v>
      </c>
      <c r="B5588" s="63" t="s">
        <v>775</v>
      </c>
      <c r="E5588" s="9" t="s">
        <v>280</v>
      </c>
      <c r="F5588" s="9" t="s">
        <v>280</v>
      </c>
      <c r="G5588" s="9" t="s">
        <v>280</v>
      </c>
      <c r="H5588" s="9">
        <v>148.99999999999636</v>
      </c>
      <c r="I5588" s="9" t="s">
        <v>280</v>
      </c>
      <c r="J5588" s="9" t="s">
        <v>280</v>
      </c>
      <c r="K5588" s="9" t="s">
        <v>280</v>
      </c>
      <c r="L5588" s="69"/>
      <c r="M5588" s="67">
        <f t="shared" si="118"/>
        <v>148.99999999999636</v>
      </c>
    </row>
    <row r="5589" spans="1:13" ht="15">
      <c r="A5589" s="28" t="s">
        <v>924</v>
      </c>
      <c r="B5589" s="278" t="s">
        <v>2065</v>
      </c>
      <c r="E5589" s="9" t="s">
        <v>280</v>
      </c>
      <c r="F5589" s="9" t="s">
        <v>280</v>
      </c>
      <c r="G5589" s="9" t="s">
        <v>280</v>
      </c>
      <c r="H5589" s="9" t="s">
        <v>280</v>
      </c>
      <c r="I5589" s="9" t="s">
        <v>280</v>
      </c>
      <c r="J5589" s="9" t="s">
        <v>280</v>
      </c>
      <c r="K5589" s="9">
        <v>133.5</v>
      </c>
      <c r="L5589" s="69"/>
      <c r="M5589" s="67">
        <f t="shared" si="118"/>
        <v>133.5</v>
      </c>
    </row>
    <row r="5590" spans="1:13" ht="15">
      <c r="A5590" s="28" t="s">
        <v>925</v>
      </c>
      <c r="B5590" s="278" t="s">
        <v>2039</v>
      </c>
      <c r="E5590" s="9" t="s">
        <v>280</v>
      </c>
      <c r="F5590" s="9" t="s">
        <v>280</v>
      </c>
      <c r="G5590" s="9" t="s">
        <v>280</v>
      </c>
      <c r="H5590" s="9" t="s">
        <v>280</v>
      </c>
      <c r="I5590" s="9" t="s">
        <v>280</v>
      </c>
      <c r="J5590" s="9" t="s">
        <v>280</v>
      </c>
      <c r="K5590" s="9">
        <v>132.00000000000182</v>
      </c>
      <c r="L5590" s="69"/>
      <c r="M5590" s="67">
        <f t="shared" si="118"/>
        <v>132.00000000000182</v>
      </c>
    </row>
    <row r="5591" spans="1:13" ht="15">
      <c r="A5591" s="28" t="s">
        <v>926</v>
      </c>
      <c r="B5591" s="63" t="s">
        <v>164</v>
      </c>
      <c r="E5591" s="9" t="s">
        <v>280</v>
      </c>
      <c r="F5591" s="9" t="s">
        <v>280</v>
      </c>
      <c r="G5591" s="9">
        <v>110.50000000000364</v>
      </c>
      <c r="H5591" s="9" t="s">
        <v>280</v>
      </c>
      <c r="I5591" s="9" t="s">
        <v>280</v>
      </c>
      <c r="J5591" s="9" t="s">
        <v>280</v>
      </c>
      <c r="K5591" s="9" t="s">
        <v>280</v>
      </c>
      <c r="L5591" s="69"/>
      <c r="M5591" s="67">
        <f t="shared" si="118"/>
        <v>110.50000000000364</v>
      </c>
    </row>
    <row r="5592" spans="1:13" ht="15">
      <c r="A5592" s="28" t="s">
        <v>927</v>
      </c>
      <c r="B5592" s="278" t="s">
        <v>2042</v>
      </c>
      <c r="E5592" s="9" t="s">
        <v>280</v>
      </c>
      <c r="F5592" s="9" t="s">
        <v>280</v>
      </c>
      <c r="G5592" s="9" t="s">
        <v>280</v>
      </c>
      <c r="H5592" s="9" t="s">
        <v>280</v>
      </c>
      <c r="I5592" s="9" t="s">
        <v>280</v>
      </c>
      <c r="J5592" s="9" t="s">
        <v>280</v>
      </c>
      <c r="K5592" s="9">
        <v>107.5</v>
      </c>
      <c r="L5592" s="69"/>
      <c r="M5592" s="67">
        <f t="shared" si="118"/>
        <v>107.5</v>
      </c>
    </row>
    <row r="5593" spans="1:13" ht="15">
      <c r="A5593" s="28" t="s">
        <v>928</v>
      </c>
      <c r="B5593" s="278" t="s">
        <v>2041</v>
      </c>
      <c r="E5593" s="9" t="s">
        <v>280</v>
      </c>
      <c r="F5593" s="9" t="s">
        <v>280</v>
      </c>
      <c r="G5593" s="9" t="s">
        <v>280</v>
      </c>
      <c r="H5593" s="9" t="s">
        <v>280</v>
      </c>
      <c r="I5593" s="9" t="s">
        <v>280</v>
      </c>
      <c r="J5593" s="9" t="s">
        <v>280</v>
      </c>
      <c r="K5593" s="9">
        <v>105.50000000000364</v>
      </c>
      <c r="L5593" s="69"/>
      <c r="M5593" s="67">
        <f t="shared" si="118"/>
        <v>105.50000000000364</v>
      </c>
    </row>
    <row r="5594" spans="1:13" ht="15">
      <c r="A5594" s="28" t="s">
        <v>929</v>
      </c>
      <c r="B5594" s="278" t="s">
        <v>2044</v>
      </c>
      <c r="E5594" s="9" t="s">
        <v>280</v>
      </c>
      <c r="F5594" s="9" t="s">
        <v>280</v>
      </c>
      <c r="G5594" s="9" t="s">
        <v>280</v>
      </c>
      <c r="H5594" s="9" t="s">
        <v>280</v>
      </c>
      <c r="I5594" s="9" t="s">
        <v>280</v>
      </c>
      <c r="J5594" s="9" t="s">
        <v>280</v>
      </c>
      <c r="K5594" s="9">
        <v>102</v>
      </c>
      <c r="L5594" s="69"/>
      <c r="M5594" s="67">
        <f t="shared" si="118"/>
        <v>102</v>
      </c>
    </row>
    <row r="5595" spans="1:13" ht="15">
      <c r="A5595" s="28" t="s">
        <v>930</v>
      </c>
      <c r="B5595" s="278" t="s">
        <v>2172</v>
      </c>
      <c r="E5595" s="9" t="s">
        <v>280</v>
      </c>
      <c r="F5595" s="9" t="s">
        <v>280</v>
      </c>
      <c r="G5595" s="9" t="s">
        <v>280</v>
      </c>
      <c r="H5595" s="9" t="s">
        <v>280</v>
      </c>
      <c r="I5595" s="9" t="s">
        <v>280</v>
      </c>
      <c r="J5595" s="9" t="s">
        <v>280</v>
      </c>
      <c r="K5595" s="9">
        <v>96.500000000001819</v>
      </c>
      <c r="L5595" s="69"/>
      <c r="M5595" s="67">
        <f t="shared" si="118"/>
        <v>96.500000000001819</v>
      </c>
    </row>
    <row r="5596" spans="1:13" ht="15">
      <c r="A5596" s="28" t="s">
        <v>931</v>
      </c>
      <c r="B5596" s="278" t="s">
        <v>2067</v>
      </c>
      <c r="E5596" s="9" t="s">
        <v>280</v>
      </c>
      <c r="F5596" s="9" t="s">
        <v>280</v>
      </c>
      <c r="G5596" s="9" t="s">
        <v>280</v>
      </c>
      <c r="H5596" s="9" t="s">
        <v>280</v>
      </c>
      <c r="I5596" s="9" t="s">
        <v>280</v>
      </c>
      <c r="J5596" s="9" t="s">
        <v>280</v>
      </c>
      <c r="K5596" s="9">
        <v>94.000000000005457</v>
      </c>
      <c r="L5596" s="69"/>
      <c r="M5596" s="67">
        <f t="shared" si="118"/>
        <v>94.000000000005457</v>
      </c>
    </row>
    <row r="5597" spans="1:13" ht="15">
      <c r="A5597" s="28" t="s">
        <v>932</v>
      </c>
      <c r="B5597" s="229" t="s">
        <v>1655</v>
      </c>
      <c r="C5597" s="3"/>
      <c r="D5597" s="3"/>
      <c r="E5597" s="9" t="s">
        <v>280</v>
      </c>
      <c r="F5597" s="9" t="s">
        <v>280</v>
      </c>
      <c r="G5597" s="9" t="s">
        <v>280</v>
      </c>
      <c r="H5597" s="9" t="s">
        <v>280</v>
      </c>
      <c r="I5597" s="9">
        <v>89.000000000003638</v>
      </c>
      <c r="J5597" s="9" t="s">
        <v>280</v>
      </c>
      <c r="K5597" s="9" t="s">
        <v>280</v>
      </c>
      <c r="L5597" s="69"/>
      <c r="M5597" s="67">
        <f t="shared" si="118"/>
        <v>89.000000000003638</v>
      </c>
    </row>
    <row r="5598" spans="1:13" ht="15">
      <c r="A5598" s="28" t="s">
        <v>933</v>
      </c>
      <c r="B5598" s="278" t="s">
        <v>2040</v>
      </c>
      <c r="E5598" s="9" t="s">
        <v>280</v>
      </c>
      <c r="F5598" s="9" t="s">
        <v>280</v>
      </c>
      <c r="G5598" s="9" t="s">
        <v>280</v>
      </c>
      <c r="H5598" s="9" t="s">
        <v>280</v>
      </c>
      <c r="I5598" s="9" t="s">
        <v>280</v>
      </c>
      <c r="J5598" s="9" t="s">
        <v>280</v>
      </c>
      <c r="K5598" s="9">
        <v>80.500000000001819</v>
      </c>
      <c r="L5598" s="69"/>
      <c r="M5598" s="67">
        <f t="shared" si="118"/>
        <v>80.500000000001819</v>
      </c>
    </row>
    <row r="5599" spans="1:13" ht="15">
      <c r="A5599" s="28" t="s">
        <v>934</v>
      </c>
      <c r="B5599" s="278" t="s">
        <v>2038</v>
      </c>
      <c r="E5599" s="9" t="s">
        <v>280</v>
      </c>
      <c r="F5599" s="9" t="s">
        <v>280</v>
      </c>
      <c r="G5599" s="9" t="s">
        <v>280</v>
      </c>
      <c r="H5599" s="9" t="s">
        <v>280</v>
      </c>
      <c r="I5599" s="9" t="s">
        <v>280</v>
      </c>
      <c r="J5599" s="9" t="s">
        <v>280</v>
      </c>
      <c r="K5599" s="9">
        <v>71</v>
      </c>
      <c r="L5599" s="69"/>
      <c r="M5599" s="67">
        <f t="shared" si="118"/>
        <v>71</v>
      </c>
    </row>
    <row r="5600" spans="1:13" ht="15">
      <c r="A5600" s="28" t="s">
        <v>935</v>
      </c>
      <c r="B5600" s="278" t="s">
        <v>2068</v>
      </c>
      <c r="E5600" s="9" t="s">
        <v>280</v>
      </c>
      <c r="F5600" s="9" t="s">
        <v>280</v>
      </c>
      <c r="G5600" s="9" t="s">
        <v>280</v>
      </c>
      <c r="H5600" s="9" t="s">
        <v>280</v>
      </c>
      <c r="I5600" s="9" t="s">
        <v>280</v>
      </c>
      <c r="J5600" s="9" t="s">
        <v>280</v>
      </c>
      <c r="K5600" s="9">
        <v>67.500000000003638</v>
      </c>
      <c r="L5600" s="69"/>
      <c r="M5600" s="67">
        <f t="shared" si="118"/>
        <v>67.500000000003638</v>
      </c>
    </row>
    <row r="5601" spans="1:13" ht="15">
      <c r="A5601" s="28" t="s">
        <v>936</v>
      </c>
      <c r="B5601" s="278" t="s">
        <v>2045</v>
      </c>
      <c r="E5601" s="9" t="s">
        <v>280</v>
      </c>
      <c r="F5601" s="9" t="s">
        <v>280</v>
      </c>
      <c r="G5601" s="9" t="s">
        <v>280</v>
      </c>
      <c r="H5601" s="9" t="s">
        <v>280</v>
      </c>
      <c r="I5601" s="9" t="s">
        <v>280</v>
      </c>
      <c r="J5601" s="9" t="s">
        <v>280</v>
      </c>
      <c r="K5601" s="9">
        <v>64.999999999998181</v>
      </c>
      <c r="L5601" s="69"/>
      <c r="M5601" s="67">
        <f t="shared" si="118"/>
        <v>64.999999999998181</v>
      </c>
    </row>
    <row r="5602" spans="1:13" ht="15">
      <c r="A5602" s="28" t="s">
        <v>937</v>
      </c>
      <c r="B5602" s="63" t="s">
        <v>785</v>
      </c>
      <c r="E5602" s="9" t="s">
        <v>280</v>
      </c>
      <c r="F5602" s="9" t="s">
        <v>280</v>
      </c>
      <c r="G5602" s="9" t="s">
        <v>280</v>
      </c>
      <c r="H5602" s="9">
        <v>57.999999999998181</v>
      </c>
      <c r="I5602" s="9" t="s">
        <v>280</v>
      </c>
      <c r="J5602" s="9" t="s">
        <v>280</v>
      </c>
      <c r="K5602" s="9" t="s">
        <v>280</v>
      </c>
      <c r="L5602" s="69"/>
      <c r="M5602" s="67">
        <f t="shared" si="118"/>
        <v>57.999999999998181</v>
      </c>
    </row>
    <row r="5603" spans="1:13" ht="15">
      <c r="A5603" s="28" t="s">
        <v>938</v>
      </c>
      <c r="B5603" s="278" t="s">
        <v>4565</v>
      </c>
      <c r="E5603" s="9" t="s">
        <v>280</v>
      </c>
      <c r="F5603" s="9" t="s">
        <v>280</v>
      </c>
      <c r="G5603" s="9" t="s">
        <v>280</v>
      </c>
      <c r="H5603" s="9" t="s">
        <v>280</v>
      </c>
      <c r="I5603" s="9" t="s">
        <v>280</v>
      </c>
      <c r="J5603" s="9" t="s">
        <v>280</v>
      </c>
      <c r="K5603" s="9">
        <v>30.5</v>
      </c>
      <c r="L5603" s="69"/>
      <c r="M5603" s="67">
        <f t="shared" si="118"/>
        <v>30.5</v>
      </c>
    </row>
    <row r="5604" spans="1:13" ht="15">
      <c r="A5604" s="28" t="s">
        <v>2517</v>
      </c>
      <c r="B5604" s="278" t="s">
        <v>2043</v>
      </c>
      <c r="E5604" s="9" t="s">
        <v>280</v>
      </c>
      <c r="F5604" s="9" t="s">
        <v>280</v>
      </c>
      <c r="G5604" s="9" t="s">
        <v>280</v>
      </c>
      <c r="H5604" s="9" t="s">
        <v>280</v>
      </c>
      <c r="I5604" s="9" t="s">
        <v>280</v>
      </c>
      <c r="J5604" s="9" t="s">
        <v>280</v>
      </c>
      <c r="K5604" s="9">
        <v>19.999999999998181</v>
      </c>
      <c r="L5604" s="69"/>
      <c r="M5604" s="67">
        <f t="shared" si="118"/>
        <v>19.999999999998181</v>
      </c>
    </row>
    <row r="5605" spans="1:13" ht="15">
      <c r="A5605" s="28" t="s">
        <v>3346</v>
      </c>
      <c r="B5605" s="63" t="s">
        <v>3408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3347</v>
      </c>
      <c r="B5606" s="63" t="s">
        <v>3402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3348</v>
      </c>
      <c r="B5607" s="63" t="s">
        <v>3401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3349</v>
      </c>
      <c r="B5608" s="63" t="s">
        <v>3417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3350</v>
      </c>
      <c r="B5609" s="63" t="s">
        <v>3416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3351</v>
      </c>
      <c r="B5610" s="63" t="s">
        <v>3404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3352</v>
      </c>
      <c r="B5611" s="63" t="s">
        <v>3398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3353</v>
      </c>
      <c r="B5612" s="63" t="s">
        <v>3429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3354</v>
      </c>
      <c r="B5613" s="278" t="s">
        <v>3397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3355</v>
      </c>
      <c r="B5614" s="63" t="s">
        <v>3413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3356</v>
      </c>
      <c r="B5615" s="63" t="s">
        <v>3410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3357</v>
      </c>
      <c r="B5616" s="63" t="s">
        <v>3425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3358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3359</v>
      </c>
      <c r="B5618" s="63" t="s">
        <v>3426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3360</v>
      </c>
      <c r="B5619" s="63" t="s">
        <v>3405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3361</v>
      </c>
      <c r="B5620" s="63" t="s">
        <v>3399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3362</v>
      </c>
      <c r="B5621" s="63" t="s">
        <v>3406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3363</v>
      </c>
      <c r="B5622" s="63" t="s">
        <v>3403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3364</v>
      </c>
      <c r="B5623" s="63" t="s">
        <v>3414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3365</v>
      </c>
      <c r="B5624" s="63" t="s">
        <v>3409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3366</v>
      </c>
      <c r="B5625" s="278" t="s">
        <v>3396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3367</v>
      </c>
      <c r="B5626" s="63" t="s">
        <v>3411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3368</v>
      </c>
      <c r="B5627" s="63" t="s">
        <v>3430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3369</v>
      </c>
      <c r="B5628" s="63" t="s">
        <v>3400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4163</v>
      </c>
      <c r="B5629" s="63" t="s">
        <v>3407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4164</v>
      </c>
      <c r="B5630" s="63" t="s">
        <v>3428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4165</v>
      </c>
      <c r="B5631" s="63" t="s">
        <v>3412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2512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19">SUM(E5638:J5638)</f>
        <v>1498.5</v>
      </c>
      <c r="O5638" t="s">
        <v>355</v>
      </c>
      <c r="R5638" s="278"/>
      <c r="S5638" s="63"/>
      <c r="T5638" s="361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19"/>
        <v>1350.1499999999965</v>
      </c>
      <c r="O5639" t="s">
        <v>284</v>
      </c>
      <c r="R5639" s="225"/>
      <c r="S5639" s="63"/>
      <c r="T5639" s="362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19"/>
        <v>1318.800000000004</v>
      </c>
      <c r="O5640" t="s">
        <v>322</v>
      </c>
      <c r="R5640" s="63"/>
      <c r="S5640" s="63"/>
      <c r="T5640" s="350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19"/>
        <v>1193.8000000000006</v>
      </c>
      <c r="O5641" t="s">
        <v>290</v>
      </c>
      <c r="R5641" s="278"/>
      <c r="S5641" s="63"/>
      <c r="T5641" s="349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19"/>
        <v>1138.6500000000058</v>
      </c>
      <c r="R5642" s="225"/>
      <c r="S5642" s="63"/>
      <c r="T5642" s="349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19"/>
        <v>1128.4999999999932</v>
      </c>
      <c r="O5643" t="s">
        <v>290</v>
      </c>
      <c r="R5643" s="225"/>
      <c r="S5643" s="63"/>
      <c r="T5643" s="361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19"/>
        <v>1127.799999999995</v>
      </c>
      <c r="O5644" t="s">
        <v>299</v>
      </c>
      <c r="R5644" s="278"/>
      <c r="S5644" s="63"/>
      <c r="T5644" s="349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19"/>
        <v>1108.9999999999993</v>
      </c>
      <c r="O5645" t="s">
        <v>294</v>
      </c>
      <c r="R5645" s="278"/>
      <c r="S5645" s="63"/>
      <c r="T5645" s="349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19"/>
        <v>1102.2000000000007</v>
      </c>
      <c r="R5646" s="225"/>
      <c r="S5646" s="63"/>
      <c r="T5646" s="361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19"/>
        <v>1097.3000000000029</v>
      </c>
      <c r="R5647" s="63"/>
      <c r="S5647" s="63"/>
      <c r="T5647" s="349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19"/>
        <v>1095.9000000000008</v>
      </c>
      <c r="R5648" s="63"/>
      <c r="S5648" s="63"/>
      <c r="T5648" s="349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19"/>
        <v>1030.3999999999992</v>
      </c>
      <c r="O5649" t="s">
        <v>295</v>
      </c>
      <c r="R5649" s="278"/>
      <c r="S5649" s="63"/>
      <c r="T5649" s="361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19"/>
        <v>971.8999999999985</v>
      </c>
      <c r="R5650" s="278"/>
      <c r="S5650" s="63"/>
      <c r="T5650" s="349"/>
      <c r="U5650" s="63"/>
      <c r="V5650" s="63"/>
    </row>
    <row r="5651" spans="1:22" ht="15">
      <c r="A5651" s="28" t="s">
        <v>24</v>
      </c>
      <c r="B5651" s="229" t="s">
        <v>1652</v>
      </c>
      <c r="C5651" s="3"/>
      <c r="D5651" s="3"/>
      <c r="E5651" s="9" t="s">
        <v>280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19"/>
        <v>952.5</v>
      </c>
      <c r="O5651" t="s">
        <v>283</v>
      </c>
      <c r="R5651" s="216" t="s">
        <v>2513</v>
      </c>
      <c r="S5651" s="63"/>
      <c r="T5651" s="349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19"/>
        <v>910.6</v>
      </c>
      <c r="R5652" s="278"/>
      <c r="S5652" s="63"/>
      <c r="T5652" s="349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280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19"/>
        <v>888.89999999999782</v>
      </c>
      <c r="O5653" t="s">
        <v>302</v>
      </c>
      <c r="R5653" s="278"/>
      <c r="S5653" s="63"/>
      <c r="T5653" s="361"/>
      <c r="U5653" s="63"/>
      <c r="V5653" s="63"/>
    </row>
    <row r="5654" spans="1:22" ht="15">
      <c r="A5654" s="28" t="s">
        <v>30</v>
      </c>
      <c r="B5654" s="63" t="s">
        <v>797</v>
      </c>
      <c r="E5654" s="9" t="s">
        <v>280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19"/>
        <v>876.29999999999927</v>
      </c>
      <c r="O5654" t="s">
        <v>284</v>
      </c>
      <c r="R5654" s="278"/>
      <c r="S5654" s="63"/>
      <c r="T5654" s="349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19"/>
        <v>868.9999999999942</v>
      </c>
      <c r="R5655" s="278"/>
      <c r="S5655" s="63"/>
      <c r="T5655" s="362"/>
      <c r="U5655" s="63"/>
      <c r="V5655" s="63"/>
    </row>
    <row r="5656" spans="1:22" ht="15">
      <c r="A5656" s="28" t="s">
        <v>34</v>
      </c>
      <c r="B5656" s="63" t="s">
        <v>780</v>
      </c>
      <c r="E5656" s="9" t="s">
        <v>280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19"/>
        <v>846.40000000000509</v>
      </c>
      <c r="O5656" t="s">
        <v>299</v>
      </c>
      <c r="R5656" s="225"/>
      <c r="S5656" s="63"/>
      <c r="T5656" s="349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19"/>
        <v>846.40000000000327</v>
      </c>
      <c r="R5657" s="63"/>
      <c r="S5657" s="63"/>
      <c r="T5657" s="349"/>
      <c r="U5657" s="63"/>
      <c r="V5657" s="63"/>
    </row>
    <row r="5658" spans="1:22" ht="15">
      <c r="A5658" s="28" t="s">
        <v>38</v>
      </c>
      <c r="B5658" s="229" t="s">
        <v>1657</v>
      </c>
      <c r="C5658" s="3"/>
      <c r="D5658" s="3"/>
      <c r="E5658" s="9" t="s">
        <v>280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19"/>
        <v>840.34999999999854</v>
      </c>
      <c r="O5658" t="s">
        <v>294</v>
      </c>
      <c r="R5658" s="278"/>
      <c r="S5658" s="63"/>
      <c r="T5658" s="349"/>
      <c r="U5658" s="63"/>
      <c r="V5658" s="63"/>
    </row>
    <row r="5659" spans="1:22" ht="15">
      <c r="A5659" s="28" t="s">
        <v>145</v>
      </c>
      <c r="B5659" s="229" t="s">
        <v>1658</v>
      </c>
      <c r="C5659" s="3"/>
      <c r="D5659" s="3"/>
      <c r="E5659" s="9" t="s">
        <v>280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19"/>
        <v>837.5</v>
      </c>
      <c r="O5659" t="s">
        <v>289</v>
      </c>
      <c r="R5659" s="63"/>
      <c r="S5659" s="63"/>
      <c r="T5659" s="349"/>
      <c r="U5659" s="63"/>
      <c r="V5659" s="63"/>
    </row>
    <row r="5660" spans="1:22" ht="15">
      <c r="A5660" s="28" t="s">
        <v>146</v>
      </c>
      <c r="B5660" s="225" t="s">
        <v>1667</v>
      </c>
      <c r="C5660" s="3"/>
      <c r="D5660" s="3"/>
      <c r="E5660" s="9" t="s">
        <v>280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19"/>
        <v>815.00000000000728</v>
      </c>
      <c r="O5660" t="s">
        <v>295</v>
      </c>
      <c r="R5660" s="278"/>
      <c r="S5660" s="63"/>
      <c r="T5660" s="349"/>
      <c r="U5660" s="63"/>
      <c r="V5660" s="63"/>
    </row>
    <row r="5661" spans="1:22" ht="15">
      <c r="A5661" s="28" t="s">
        <v>147</v>
      </c>
      <c r="B5661" s="229" t="s">
        <v>1664</v>
      </c>
      <c r="C5661" s="3"/>
      <c r="D5661" s="3"/>
      <c r="E5661" s="9" t="s">
        <v>280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19"/>
        <v>810.09999999999854</v>
      </c>
      <c r="R5661" s="63"/>
      <c r="S5661" s="63"/>
      <c r="T5661" s="361"/>
      <c r="U5661" s="63"/>
      <c r="V5661" s="63"/>
    </row>
    <row r="5662" spans="1:22" ht="15">
      <c r="A5662" s="28" t="s">
        <v>151</v>
      </c>
      <c r="B5662" s="63" t="s">
        <v>784</v>
      </c>
      <c r="E5662" s="9" t="s">
        <v>280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19"/>
        <v>798.89999999999782</v>
      </c>
      <c r="R5662" s="278"/>
      <c r="S5662" s="63"/>
      <c r="T5662" s="349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280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19"/>
        <v>797.89999999999418</v>
      </c>
      <c r="R5663" s="278"/>
      <c r="S5663" s="63"/>
      <c r="T5663" s="361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280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19"/>
        <v>794.30000000000291</v>
      </c>
      <c r="R5664" s="278"/>
      <c r="S5664" s="63"/>
      <c r="T5664" s="349"/>
      <c r="U5664" s="63"/>
      <c r="V5664" s="63"/>
    </row>
    <row r="5665" spans="1:22" ht="15">
      <c r="A5665" s="28" t="s">
        <v>160</v>
      </c>
      <c r="B5665" s="63" t="s">
        <v>772</v>
      </c>
      <c r="E5665" s="9" t="s">
        <v>280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19"/>
        <v>793.59999999999491</v>
      </c>
      <c r="R5665" s="63"/>
      <c r="S5665" s="63"/>
      <c r="T5665" s="349"/>
      <c r="U5665" s="63"/>
      <c r="V5665" s="63"/>
    </row>
    <row r="5666" spans="1:22" ht="15">
      <c r="A5666" s="28" t="s">
        <v>161</v>
      </c>
      <c r="B5666" s="229" t="s">
        <v>1662</v>
      </c>
      <c r="C5666" s="3"/>
      <c r="D5666" s="3"/>
      <c r="E5666" s="9" t="s">
        <v>280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19"/>
        <v>790.99999999999636</v>
      </c>
      <c r="R5666" s="63"/>
      <c r="S5666" s="63"/>
      <c r="T5666" s="350"/>
      <c r="U5666" s="63"/>
      <c r="V5666" s="63"/>
    </row>
    <row r="5667" spans="1:22" ht="15">
      <c r="A5667" s="28" t="s">
        <v>163</v>
      </c>
      <c r="B5667" s="278" t="s">
        <v>2033</v>
      </c>
      <c r="C5667" s="3"/>
      <c r="D5667" s="3"/>
      <c r="E5667" s="9" t="s">
        <v>280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19"/>
        <v>777.90000000000146</v>
      </c>
      <c r="R5667" s="278"/>
      <c r="S5667" s="63"/>
      <c r="T5667" s="349"/>
      <c r="U5667" s="63"/>
      <c r="V5667" s="63"/>
    </row>
    <row r="5668" spans="1:22" ht="15">
      <c r="A5668" s="28" t="s">
        <v>276</v>
      </c>
      <c r="B5668" s="63" t="s">
        <v>142</v>
      </c>
      <c r="E5668" s="9" t="s">
        <v>280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19"/>
        <v>776.30000000000291</v>
      </c>
      <c r="R5668" s="225"/>
      <c r="S5668" s="63"/>
      <c r="T5668" s="349"/>
      <c r="U5668" s="63"/>
      <c r="V5668" s="63"/>
    </row>
    <row r="5669" spans="1:22" ht="15">
      <c r="A5669" s="28" t="s">
        <v>277</v>
      </c>
      <c r="B5669" s="63" t="s">
        <v>779</v>
      </c>
      <c r="E5669" s="9" t="s">
        <v>280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19"/>
        <v>773.90000000000146</v>
      </c>
      <c r="R5669" s="63"/>
      <c r="S5669" s="63"/>
      <c r="T5669" s="350"/>
      <c r="U5669" s="63"/>
      <c r="V5669" s="63"/>
    </row>
    <row r="5670" spans="1:22" ht="15">
      <c r="A5670" s="28" t="s">
        <v>278</v>
      </c>
      <c r="B5670" s="278" t="s">
        <v>2017</v>
      </c>
      <c r="C5670" s="3"/>
      <c r="D5670" s="3"/>
      <c r="E5670" s="9" t="s">
        <v>280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19"/>
        <v>767.19999999999527</v>
      </c>
      <c r="R5670" s="63"/>
      <c r="S5670" s="63"/>
      <c r="T5670" s="349"/>
      <c r="U5670" s="63"/>
      <c r="V5670" s="63"/>
    </row>
    <row r="5671" spans="1:22" ht="15">
      <c r="A5671" s="28" t="s">
        <v>279</v>
      </c>
      <c r="B5671" s="63" t="s">
        <v>749</v>
      </c>
      <c r="E5671" s="9" t="s">
        <v>280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19"/>
        <v>761.50000000000364</v>
      </c>
      <c r="R5671" s="28"/>
      <c r="S5671" s="63"/>
      <c r="T5671" s="361"/>
      <c r="U5671" s="63"/>
      <c r="V5671" s="63"/>
    </row>
    <row r="5672" spans="1:22" ht="15">
      <c r="A5672" s="28" t="s">
        <v>736</v>
      </c>
      <c r="B5672" s="63" t="s">
        <v>747</v>
      </c>
      <c r="E5672" s="9" t="s">
        <v>280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19"/>
        <v>753.10000000000218</v>
      </c>
      <c r="R5672" s="63"/>
      <c r="S5672" s="63"/>
      <c r="T5672" s="349"/>
      <c r="U5672" s="63"/>
      <c r="V5672" s="63"/>
    </row>
    <row r="5673" spans="1:22" ht="15">
      <c r="A5673" s="28" t="s">
        <v>737</v>
      </c>
      <c r="B5673" s="63" t="s">
        <v>765</v>
      </c>
      <c r="E5673" s="9" t="s">
        <v>280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19"/>
        <v>733.40000000000509</v>
      </c>
      <c r="R5673" s="225"/>
      <c r="S5673" s="63"/>
      <c r="T5673" s="349"/>
      <c r="U5673" s="63"/>
      <c r="V5673" s="63"/>
    </row>
    <row r="5674" spans="1:22" ht="15">
      <c r="A5674" s="28" t="s">
        <v>738</v>
      </c>
      <c r="B5674" s="63" t="s">
        <v>758</v>
      </c>
      <c r="E5674" s="9" t="s">
        <v>280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19"/>
        <v>732.90000000000146</v>
      </c>
      <c r="R5674" s="225"/>
      <c r="S5674" s="63"/>
      <c r="T5674" s="350"/>
      <c r="U5674" s="63"/>
      <c r="V5674" s="63"/>
    </row>
    <row r="5675" spans="1:22" ht="15">
      <c r="A5675" s="28" t="s">
        <v>740</v>
      </c>
      <c r="B5675" s="63" t="s">
        <v>801</v>
      </c>
      <c r="E5675" s="9" t="s">
        <v>280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19"/>
        <v>732.79999999999563</v>
      </c>
      <c r="R5675" s="63"/>
      <c r="S5675" s="63"/>
      <c r="T5675" s="350"/>
      <c r="U5675" s="63"/>
      <c r="V5675" s="63"/>
    </row>
    <row r="5676" spans="1:22" ht="15">
      <c r="A5676" s="28" t="s">
        <v>746</v>
      </c>
      <c r="B5676" s="63" t="s">
        <v>141</v>
      </c>
      <c r="E5676" s="9" t="s">
        <v>280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19"/>
        <v>732.799999999992</v>
      </c>
      <c r="R5676" s="63"/>
      <c r="S5676" s="63"/>
      <c r="T5676" s="349"/>
      <c r="U5676" s="63"/>
      <c r="V5676" s="63"/>
    </row>
    <row r="5677" spans="1:22" ht="15">
      <c r="A5677" s="28" t="s">
        <v>748</v>
      </c>
      <c r="B5677" s="63" t="s">
        <v>783</v>
      </c>
      <c r="E5677" s="9" t="s">
        <v>280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19"/>
        <v>731.79999999999563</v>
      </c>
      <c r="R5677" s="278"/>
      <c r="S5677" s="63"/>
      <c r="T5677" s="349"/>
      <c r="U5677" s="63"/>
      <c r="V5677" s="63"/>
    </row>
    <row r="5678" spans="1:22" ht="15">
      <c r="A5678" s="28" t="s">
        <v>751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280</v>
      </c>
      <c r="K5678" s="9" t="s">
        <v>183</v>
      </c>
      <c r="L5678" s="69"/>
      <c r="M5678" s="67">
        <f t="shared" si="119"/>
        <v>714.3</v>
      </c>
      <c r="O5678" t="s">
        <v>283</v>
      </c>
      <c r="R5678" s="3" t="s">
        <v>2513</v>
      </c>
      <c r="S5678" s="63"/>
      <c r="T5678" s="349"/>
      <c r="U5678" s="63"/>
      <c r="V5678" s="63"/>
    </row>
    <row r="5679" spans="1:22" ht="15">
      <c r="A5679" s="28" t="s">
        <v>752</v>
      </c>
      <c r="B5679" s="278" t="s">
        <v>2026</v>
      </c>
      <c r="C5679" s="3"/>
      <c r="D5679" s="3"/>
      <c r="E5679" s="9" t="s">
        <v>280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19"/>
        <v>708.49999999999272</v>
      </c>
      <c r="R5679" s="225"/>
      <c r="S5679" s="63"/>
      <c r="T5679" s="349"/>
      <c r="U5679" s="63"/>
      <c r="V5679" s="63"/>
    </row>
    <row r="5680" spans="1:22" ht="15">
      <c r="A5680" s="28" t="s">
        <v>755</v>
      </c>
      <c r="B5680" s="28" t="s">
        <v>750</v>
      </c>
      <c r="E5680" s="9" t="s">
        <v>280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19"/>
        <v>706.39999999999964</v>
      </c>
      <c r="R5680" s="225"/>
      <c r="S5680" s="63"/>
      <c r="T5680" s="349"/>
      <c r="U5680" s="63"/>
      <c r="V5680" s="63"/>
    </row>
    <row r="5681" spans="1:22" ht="15">
      <c r="A5681" s="28" t="s">
        <v>757</v>
      </c>
      <c r="B5681" s="63" t="s">
        <v>144</v>
      </c>
      <c r="E5681" s="9" t="s">
        <v>280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19"/>
        <v>681.29999999999563</v>
      </c>
      <c r="R5681" s="225"/>
      <c r="S5681" s="63"/>
      <c r="T5681" s="349"/>
      <c r="U5681" s="63"/>
      <c r="V5681" s="63"/>
    </row>
    <row r="5682" spans="1:22" ht="15">
      <c r="A5682" s="28" t="s">
        <v>762</v>
      </c>
      <c r="B5682" s="278" t="s">
        <v>2025</v>
      </c>
      <c r="C5682" s="3"/>
      <c r="D5682" s="3"/>
      <c r="E5682" s="9" t="s">
        <v>280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19"/>
        <v>680.69999999999345</v>
      </c>
      <c r="R5682" s="63"/>
      <c r="S5682" s="63"/>
      <c r="T5682" s="349"/>
      <c r="U5682" s="63"/>
      <c r="V5682" s="63"/>
    </row>
    <row r="5683" spans="1:22" ht="15">
      <c r="A5683" s="28" t="s">
        <v>766</v>
      </c>
      <c r="B5683" s="278" t="s">
        <v>2021</v>
      </c>
      <c r="C5683" s="3"/>
      <c r="D5683" s="3"/>
      <c r="E5683" s="9" t="s">
        <v>280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19"/>
        <v>680.19999999999709</v>
      </c>
      <c r="R5683" s="278"/>
      <c r="S5683" s="63"/>
      <c r="T5683" s="349"/>
      <c r="U5683" s="63"/>
      <c r="V5683" s="63"/>
    </row>
    <row r="5684" spans="1:22" ht="15">
      <c r="A5684" s="28" t="s">
        <v>767</v>
      </c>
      <c r="B5684" s="278" t="s">
        <v>2024</v>
      </c>
      <c r="C5684" s="3"/>
      <c r="D5684" s="3"/>
      <c r="E5684" s="9" t="s">
        <v>280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19"/>
        <v>676.90000000000509</v>
      </c>
      <c r="R5684" s="63"/>
      <c r="S5684" s="63"/>
      <c r="T5684" s="349"/>
      <c r="U5684" s="63"/>
      <c r="V5684" s="63"/>
    </row>
    <row r="5685" spans="1:22" ht="15">
      <c r="A5685" s="28" t="s">
        <v>768</v>
      </c>
      <c r="B5685" s="229" t="s">
        <v>1665</v>
      </c>
      <c r="C5685" s="3"/>
      <c r="D5685" s="3"/>
      <c r="E5685" s="9" t="s">
        <v>280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19"/>
        <v>676.39999999999964</v>
      </c>
      <c r="R5685" s="63"/>
      <c r="S5685" s="63"/>
      <c r="T5685" s="361"/>
      <c r="U5685" s="63"/>
      <c r="V5685" s="63"/>
    </row>
    <row r="5686" spans="1:22" ht="15">
      <c r="A5686" s="28" t="s">
        <v>774</v>
      </c>
      <c r="B5686" s="63" t="s">
        <v>754</v>
      </c>
      <c r="E5686" s="9" t="s">
        <v>280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19"/>
        <v>663.70000000000073</v>
      </c>
      <c r="R5686" s="63"/>
      <c r="S5686" s="63"/>
      <c r="T5686" s="349"/>
      <c r="U5686" s="63"/>
      <c r="V5686" s="63"/>
    </row>
    <row r="5687" spans="1:22" ht="15">
      <c r="A5687" s="28" t="s">
        <v>782</v>
      </c>
      <c r="B5687" s="63" t="s">
        <v>155</v>
      </c>
      <c r="E5687" s="9" t="s">
        <v>280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19"/>
        <v>661.60000000000582</v>
      </c>
      <c r="R5687" s="278"/>
      <c r="S5687" s="63"/>
      <c r="T5687" s="350"/>
      <c r="U5687" s="63"/>
      <c r="V5687" s="63"/>
    </row>
    <row r="5688" spans="1:22" ht="15">
      <c r="A5688" s="28" t="s">
        <v>786</v>
      </c>
      <c r="B5688" s="63" t="s">
        <v>756</v>
      </c>
      <c r="E5688" s="9" t="s">
        <v>280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19"/>
        <v>658.95000000000073</v>
      </c>
      <c r="R5688" s="28"/>
      <c r="S5688" s="63"/>
      <c r="T5688" s="349"/>
      <c r="U5688" s="63"/>
      <c r="V5688" s="63"/>
    </row>
    <row r="5689" spans="1:22" ht="15">
      <c r="A5689" s="28" t="s">
        <v>787</v>
      </c>
      <c r="B5689" s="63" t="s">
        <v>162</v>
      </c>
      <c r="E5689" s="9" t="s">
        <v>280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19"/>
        <v>650.99999999999818</v>
      </c>
      <c r="R5689" s="63"/>
      <c r="S5689" s="63"/>
      <c r="T5689" s="349"/>
      <c r="U5689" s="63"/>
      <c r="V5689" s="63"/>
    </row>
    <row r="5690" spans="1:22" ht="15">
      <c r="A5690" s="28" t="s">
        <v>788</v>
      </c>
      <c r="B5690" s="63" t="s">
        <v>764</v>
      </c>
      <c r="E5690" s="9" t="s">
        <v>280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19"/>
        <v>650.59999999999854</v>
      </c>
      <c r="R5690" s="225"/>
      <c r="S5690" s="63"/>
      <c r="T5690" s="349"/>
      <c r="U5690" s="63"/>
      <c r="V5690" s="63"/>
    </row>
    <row r="5691" spans="1:22" ht="15">
      <c r="A5691" s="28" t="s">
        <v>794</v>
      </c>
      <c r="B5691" s="28" t="s">
        <v>791</v>
      </c>
      <c r="E5691" s="9" t="s">
        <v>280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19"/>
        <v>637.19999999999891</v>
      </c>
      <c r="R5691" s="63"/>
      <c r="S5691" s="63"/>
      <c r="T5691" s="349"/>
      <c r="U5691" s="63"/>
      <c r="V5691" s="63"/>
    </row>
    <row r="5692" spans="1:22" ht="15">
      <c r="A5692" s="28" t="s">
        <v>795</v>
      </c>
      <c r="B5692" s="229" t="s">
        <v>1666</v>
      </c>
      <c r="C5692" s="3"/>
      <c r="D5692" s="3"/>
      <c r="E5692" s="9" t="s">
        <v>280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19"/>
        <v>633.59999999999491</v>
      </c>
      <c r="R5692" s="63"/>
      <c r="S5692" s="63"/>
      <c r="T5692" s="349"/>
      <c r="U5692" s="63"/>
      <c r="V5692" s="63"/>
    </row>
    <row r="5693" spans="1:22" ht="15">
      <c r="A5693" s="28" t="s">
        <v>796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19"/>
        <v>633.00000000000296</v>
      </c>
      <c r="R5693" s="63"/>
      <c r="S5693" s="63"/>
      <c r="T5693" s="349"/>
      <c r="U5693" s="63"/>
      <c r="V5693" s="63"/>
    </row>
    <row r="5694" spans="1:22" ht="15">
      <c r="A5694" s="28" t="s">
        <v>798</v>
      </c>
      <c r="B5694" s="63" t="s">
        <v>763</v>
      </c>
      <c r="E5694" s="9" t="s">
        <v>280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19"/>
        <v>626.60000000000218</v>
      </c>
      <c r="R5694" s="63"/>
      <c r="S5694" s="63"/>
      <c r="T5694" s="362"/>
      <c r="U5694" s="63"/>
      <c r="V5694" s="63"/>
    </row>
    <row r="5695" spans="1:22" ht="15">
      <c r="A5695" s="28" t="s">
        <v>799</v>
      </c>
      <c r="B5695" s="63" t="s">
        <v>789</v>
      </c>
      <c r="E5695" s="9" t="s">
        <v>280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19"/>
        <v>625.79999999999927</v>
      </c>
      <c r="R5695" s="278"/>
      <c r="S5695" s="63"/>
      <c r="T5695" s="361"/>
      <c r="U5695" s="63"/>
      <c r="V5695" s="63"/>
    </row>
    <row r="5696" spans="1:22" ht="15">
      <c r="A5696" s="28" t="s">
        <v>800</v>
      </c>
      <c r="B5696" s="278" t="s">
        <v>2023</v>
      </c>
      <c r="C5696" s="3"/>
      <c r="D5696" s="3"/>
      <c r="E5696" s="9" t="s">
        <v>280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19"/>
        <v>620.99999999999636</v>
      </c>
      <c r="R5696" s="278"/>
      <c r="S5696" s="63"/>
      <c r="T5696" s="349"/>
      <c r="U5696" s="63"/>
      <c r="V5696" s="63"/>
    </row>
    <row r="5697" spans="1:22" ht="15">
      <c r="A5697" s="28" t="s">
        <v>803</v>
      </c>
      <c r="B5697" s="229" t="s">
        <v>1661</v>
      </c>
      <c r="C5697" s="3"/>
      <c r="D5697" s="3"/>
      <c r="E5697" s="9" t="s">
        <v>280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19"/>
        <v>620</v>
      </c>
      <c r="R5697" s="63"/>
      <c r="S5697" s="63"/>
      <c r="T5697" s="349"/>
      <c r="U5697" s="63"/>
      <c r="V5697" s="63"/>
    </row>
    <row r="5698" spans="1:22" ht="15">
      <c r="A5698" s="28" t="s">
        <v>899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280</v>
      </c>
      <c r="K5698" s="9" t="s">
        <v>183</v>
      </c>
      <c r="L5698" s="69"/>
      <c r="M5698" s="67">
        <f t="shared" si="119"/>
        <v>607.20000000000005</v>
      </c>
      <c r="O5698" t="s">
        <v>285</v>
      </c>
      <c r="R5698" s="63"/>
      <c r="S5698" s="63"/>
      <c r="T5698" s="349"/>
      <c r="U5698" s="63"/>
      <c r="V5698" s="63"/>
    </row>
    <row r="5699" spans="1:22" ht="15">
      <c r="A5699" s="28" t="s">
        <v>900</v>
      </c>
      <c r="B5699" s="63" t="s">
        <v>729</v>
      </c>
      <c r="E5699" s="9" t="s">
        <v>280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19"/>
        <v>598.29999999999927</v>
      </c>
      <c r="R5699" s="63"/>
      <c r="S5699" s="63"/>
      <c r="T5699" s="350"/>
      <c r="U5699" s="63"/>
      <c r="V5699" s="63"/>
    </row>
    <row r="5700" spans="1:22" ht="15">
      <c r="A5700" s="28" t="s">
        <v>901</v>
      </c>
      <c r="B5700" s="28" t="s">
        <v>734</v>
      </c>
      <c r="E5700" s="9" t="s">
        <v>280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19"/>
        <v>587.59999999999491</v>
      </c>
      <c r="R5700" s="278"/>
      <c r="S5700" s="63"/>
      <c r="T5700" s="362"/>
      <c r="U5700" s="63"/>
      <c r="V5700" s="63"/>
    </row>
    <row r="5701" spans="1:22" ht="15">
      <c r="A5701" s="28" t="s">
        <v>902</v>
      </c>
      <c r="B5701" s="229" t="s">
        <v>1660</v>
      </c>
      <c r="C5701" s="3"/>
      <c r="D5701" s="3"/>
      <c r="E5701" s="9" t="s">
        <v>280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19"/>
        <v>572.99999999999636</v>
      </c>
      <c r="R5701" s="278"/>
      <c r="S5701" s="63"/>
      <c r="T5701" s="361"/>
      <c r="U5701" s="63"/>
      <c r="V5701" s="63"/>
    </row>
    <row r="5702" spans="1:22" ht="15">
      <c r="A5702" s="28" t="s">
        <v>903</v>
      </c>
      <c r="B5702" s="278" t="s">
        <v>2022</v>
      </c>
      <c r="C5702" s="3"/>
      <c r="D5702" s="3"/>
      <c r="E5702" s="9" t="s">
        <v>280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20">SUM(E5702:J5702)</f>
        <v>565.19999999999891</v>
      </c>
      <c r="R5702" s="28"/>
      <c r="S5702" s="63"/>
      <c r="T5702" s="361"/>
      <c r="U5702" s="63"/>
      <c r="V5702" s="63"/>
    </row>
    <row r="5703" spans="1:22" ht="15">
      <c r="A5703" s="28" t="s">
        <v>904</v>
      </c>
      <c r="B5703" s="28" t="s">
        <v>735</v>
      </c>
      <c r="E5703" s="9" t="s">
        <v>280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20"/>
        <v>548.649999999996</v>
      </c>
      <c r="R5703" s="225"/>
      <c r="S5703" s="63"/>
      <c r="T5703" s="350"/>
      <c r="U5703" s="63"/>
      <c r="V5703" s="63"/>
    </row>
    <row r="5704" spans="1:22" ht="15">
      <c r="A5704" s="28" t="s">
        <v>905</v>
      </c>
      <c r="B5704" s="63" t="s">
        <v>143</v>
      </c>
      <c r="E5704" s="9" t="s">
        <v>280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20"/>
        <v>537.40000000000146</v>
      </c>
      <c r="R5704" s="278"/>
      <c r="S5704" s="63"/>
      <c r="T5704" s="361"/>
      <c r="U5704" s="63"/>
      <c r="V5704" s="63"/>
    </row>
    <row r="5705" spans="1:22" ht="15">
      <c r="A5705" s="28" t="s">
        <v>906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280</v>
      </c>
      <c r="K5705" s="9" t="s">
        <v>183</v>
      </c>
      <c r="L5705" s="69"/>
      <c r="M5705" s="67">
        <f t="shared" si="120"/>
        <v>536.95000000000005</v>
      </c>
      <c r="O5705" t="s">
        <v>286</v>
      </c>
      <c r="R5705" s="28"/>
      <c r="S5705" s="63"/>
      <c r="T5705" s="349"/>
      <c r="U5705" s="63"/>
      <c r="V5705" s="63"/>
    </row>
    <row r="5706" spans="1:22" ht="15">
      <c r="A5706" s="28" t="s">
        <v>907</v>
      </c>
      <c r="B5706" s="229" t="s">
        <v>1659</v>
      </c>
      <c r="C5706" s="3"/>
      <c r="D5706" s="3"/>
      <c r="E5706" s="9" t="s">
        <v>280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20"/>
        <v>521.80000000000109</v>
      </c>
      <c r="R5706" s="225"/>
      <c r="S5706" s="63"/>
      <c r="T5706" s="349"/>
      <c r="U5706" s="63"/>
      <c r="V5706" s="63"/>
    </row>
    <row r="5707" spans="1:22" ht="15">
      <c r="A5707" s="28" t="s">
        <v>908</v>
      </c>
      <c r="B5707" s="63" t="s">
        <v>739</v>
      </c>
      <c r="E5707" s="9" t="s">
        <v>280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20"/>
        <v>498.49999999999636</v>
      </c>
      <c r="R5707" s="63"/>
      <c r="S5707" s="63"/>
      <c r="T5707" s="361"/>
      <c r="U5707" s="63"/>
      <c r="V5707" s="63"/>
    </row>
    <row r="5708" spans="1:22" ht="15">
      <c r="A5708" s="28" t="s">
        <v>909</v>
      </c>
      <c r="B5708" s="229" t="s">
        <v>1650</v>
      </c>
      <c r="C5708" s="3"/>
      <c r="D5708" s="3"/>
      <c r="E5708" s="9" t="s">
        <v>280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20"/>
        <v>478.49999999999636</v>
      </c>
      <c r="R5708" s="63"/>
      <c r="S5708" s="63"/>
      <c r="T5708" s="361"/>
      <c r="U5708" s="63"/>
      <c r="V5708" s="63"/>
    </row>
    <row r="5709" spans="1:22" ht="15">
      <c r="A5709" s="28" t="s">
        <v>910</v>
      </c>
      <c r="B5709" s="278" t="s">
        <v>2019</v>
      </c>
      <c r="C5709" s="3"/>
      <c r="D5709" s="3"/>
      <c r="E5709" s="9" t="s">
        <v>280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20"/>
        <v>441.49999999999818</v>
      </c>
      <c r="R5709" s="278"/>
      <c r="S5709" s="63"/>
      <c r="T5709" s="349"/>
      <c r="U5709" s="63"/>
      <c r="V5709" s="63"/>
    </row>
    <row r="5710" spans="1:22" ht="15">
      <c r="A5710" s="28" t="s">
        <v>911</v>
      </c>
      <c r="B5710" s="229" t="s">
        <v>1649</v>
      </c>
      <c r="C5710" s="3"/>
      <c r="D5710" s="3"/>
      <c r="E5710" s="9" t="s">
        <v>280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20"/>
        <v>419.80000000000291</v>
      </c>
    </row>
    <row r="5711" spans="1:22" ht="15">
      <c r="A5711" s="28" t="s">
        <v>912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280</v>
      </c>
      <c r="K5711" s="9" t="s">
        <v>183</v>
      </c>
      <c r="L5711" s="69"/>
      <c r="M5711" s="67">
        <f t="shared" si="120"/>
        <v>378.6</v>
      </c>
    </row>
    <row r="5712" spans="1:22" ht="15">
      <c r="A5712" s="28" t="s">
        <v>913</v>
      </c>
      <c r="B5712" s="229" t="s">
        <v>1648</v>
      </c>
      <c r="C5712" s="3"/>
      <c r="D5712" s="3"/>
      <c r="E5712" s="9" t="s">
        <v>280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20"/>
        <v>342.64999999999782</v>
      </c>
    </row>
    <row r="5713" spans="1:13" ht="15">
      <c r="A5713" s="28" t="s">
        <v>914</v>
      </c>
      <c r="B5713" s="278" t="s">
        <v>2018</v>
      </c>
      <c r="C5713" s="3"/>
      <c r="D5713" s="3"/>
      <c r="E5713" s="9" t="s">
        <v>280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20"/>
        <v>275.90000000000327</v>
      </c>
    </row>
    <row r="5714" spans="1:13" ht="15">
      <c r="A5714" s="28" t="s">
        <v>915</v>
      </c>
      <c r="B5714" s="63" t="s">
        <v>770</v>
      </c>
      <c r="E5714" s="9" t="s">
        <v>280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280</v>
      </c>
      <c r="K5714" s="9" t="s">
        <v>183</v>
      </c>
      <c r="L5714" s="69"/>
      <c r="M5714" s="67">
        <f t="shared" si="120"/>
        <v>0</v>
      </c>
    </row>
    <row r="5715" spans="1:13" ht="15">
      <c r="A5715" s="28" t="s">
        <v>916</v>
      </c>
      <c r="B5715" s="63" t="s">
        <v>164</v>
      </c>
      <c r="E5715" s="9" t="s">
        <v>280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280</v>
      </c>
      <c r="K5715" s="9" t="s">
        <v>183</v>
      </c>
      <c r="L5715" s="69"/>
      <c r="M5715" s="67">
        <f t="shared" si="120"/>
        <v>0</v>
      </c>
    </row>
    <row r="5716" spans="1:13" ht="15">
      <c r="A5716" s="28" t="s">
        <v>917</v>
      </c>
      <c r="B5716" s="28" t="s">
        <v>745</v>
      </c>
      <c r="E5716" s="9" t="s">
        <v>280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280</v>
      </c>
      <c r="K5716" s="9" t="s">
        <v>183</v>
      </c>
      <c r="L5716" s="69"/>
      <c r="M5716" s="67">
        <f t="shared" si="120"/>
        <v>0</v>
      </c>
    </row>
    <row r="5717" spans="1:13" ht="15">
      <c r="A5717" s="28" t="s">
        <v>918</v>
      </c>
      <c r="B5717" s="63" t="s">
        <v>775</v>
      </c>
      <c r="E5717" s="9" t="s">
        <v>280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280</v>
      </c>
      <c r="K5717" s="9" t="s">
        <v>183</v>
      </c>
      <c r="L5717" s="69"/>
      <c r="M5717" s="67">
        <f t="shared" si="120"/>
        <v>0</v>
      </c>
    </row>
    <row r="5718" spans="1:13" ht="15">
      <c r="A5718" s="28" t="s">
        <v>919</v>
      </c>
      <c r="B5718" s="225" t="s">
        <v>1646</v>
      </c>
      <c r="C5718" s="3"/>
      <c r="D5718" s="3"/>
      <c r="E5718" s="9" t="s">
        <v>280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280</v>
      </c>
      <c r="K5718" s="9" t="s">
        <v>183</v>
      </c>
      <c r="L5718" s="69"/>
      <c r="M5718" s="67">
        <f t="shared" si="120"/>
        <v>0</v>
      </c>
    </row>
    <row r="5719" spans="1:13" ht="15">
      <c r="A5719" s="28" t="s">
        <v>920</v>
      </c>
      <c r="B5719" s="63" t="s">
        <v>785</v>
      </c>
      <c r="E5719" s="9" t="s">
        <v>280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280</v>
      </c>
      <c r="K5719" s="9" t="s">
        <v>183</v>
      </c>
      <c r="L5719" s="69"/>
      <c r="M5719" s="67">
        <f t="shared" si="120"/>
        <v>0</v>
      </c>
    </row>
    <row r="5720" spans="1:13" ht="15">
      <c r="A5720" s="28" t="s">
        <v>921</v>
      </c>
      <c r="B5720" s="229" t="s">
        <v>1656</v>
      </c>
      <c r="C5720" s="3"/>
      <c r="D5720" s="3"/>
      <c r="E5720" s="9" t="s">
        <v>280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280</v>
      </c>
      <c r="K5720" s="9" t="s">
        <v>183</v>
      </c>
      <c r="L5720" s="69"/>
      <c r="M5720" s="67">
        <f t="shared" si="120"/>
        <v>0</v>
      </c>
    </row>
    <row r="5721" spans="1:13" ht="15">
      <c r="A5721" s="28" t="s">
        <v>922</v>
      </c>
      <c r="B5721" s="229" t="s">
        <v>1655</v>
      </c>
      <c r="C5721" s="3"/>
      <c r="D5721" s="3"/>
      <c r="E5721" s="9" t="s">
        <v>280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280</v>
      </c>
      <c r="K5721" s="9" t="s">
        <v>183</v>
      </c>
      <c r="L5721" s="69"/>
      <c r="M5721" s="67">
        <f t="shared" si="120"/>
        <v>0</v>
      </c>
    </row>
    <row r="5722" spans="1:13" ht="15">
      <c r="A5722" s="28" t="s">
        <v>923</v>
      </c>
      <c r="B5722" s="229" t="s">
        <v>1653</v>
      </c>
      <c r="C5722" s="3"/>
      <c r="D5722" s="3"/>
      <c r="E5722" s="9" t="s">
        <v>280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280</v>
      </c>
      <c r="K5722" s="9" t="s">
        <v>183</v>
      </c>
      <c r="L5722" s="69"/>
      <c r="M5722" s="67">
        <f t="shared" si="120"/>
        <v>0</v>
      </c>
    </row>
    <row r="5723" spans="1:13" ht="15">
      <c r="A5723" s="28" t="s">
        <v>924</v>
      </c>
      <c r="B5723" s="63" t="s">
        <v>158</v>
      </c>
      <c r="E5723" s="9" t="s">
        <v>280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280</v>
      </c>
      <c r="K5723" s="9" t="s">
        <v>183</v>
      </c>
      <c r="L5723" s="69"/>
      <c r="M5723" s="67">
        <f t="shared" si="120"/>
        <v>0</v>
      </c>
    </row>
    <row r="5724" spans="1:13" ht="15">
      <c r="A5724" s="28" t="s">
        <v>925</v>
      </c>
      <c r="B5724" s="229" t="s">
        <v>1681</v>
      </c>
      <c r="C5724" s="3"/>
      <c r="D5724" s="3"/>
      <c r="E5724" s="9" t="s">
        <v>280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280</v>
      </c>
      <c r="K5724" s="9" t="s">
        <v>183</v>
      </c>
      <c r="L5724" s="69"/>
      <c r="M5724" s="67">
        <f t="shared" si="120"/>
        <v>0</v>
      </c>
    </row>
    <row r="5725" spans="1:13" ht="15">
      <c r="A5725" s="28" t="s">
        <v>926</v>
      </c>
      <c r="B5725" s="229" t="s">
        <v>1663</v>
      </c>
      <c r="C5725" s="3"/>
      <c r="D5725" s="3"/>
      <c r="E5725" s="9" t="s">
        <v>280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280</v>
      </c>
      <c r="K5725" s="9" t="s">
        <v>183</v>
      </c>
      <c r="L5725" s="69"/>
      <c r="M5725" s="67">
        <f t="shared" si="120"/>
        <v>0</v>
      </c>
    </row>
    <row r="5726" spans="1:13" ht="15">
      <c r="A5726" s="28" t="s">
        <v>927</v>
      </c>
      <c r="B5726" s="278" t="s">
        <v>2172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928</v>
      </c>
      <c r="B5727" s="278" t="s">
        <v>2042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929</v>
      </c>
      <c r="B5728" s="278" t="s">
        <v>2038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930</v>
      </c>
      <c r="B5729" s="278" t="s">
        <v>4604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931</v>
      </c>
      <c r="B5730" s="278" t="s">
        <v>2044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932</v>
      </c>
      <c r="B5731" s="278" t="s">
        <v>2040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933</v>
      </c>
      <c r="B5732" s="278" t="s">
        <v>2043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934</v>
      </c>
      <c r="B5733" s="278" t="s">
        <v>2045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935</v>
      </c>
      <c r="B5734" s="278" t="s">
        <v>2065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936</v>
      </c>
      <c r="B5735" s="278" t="s">
        <v>2039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937</v>
      </c>
      <c r="B5736" s="278" t="s">
        <v>2068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938</v>
      </c>
      <c r="B5737" s="278" t="s">
        <v>2067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2517</v>
      </c>
      <c r="B5738" s="278" t="s">
        <v>2041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3346</v>
      </c>
      <c r="B5739" s="63" t="s">
        <v>3408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3347</v>
      </c>
      <c r="B5740" s="63" t="s">
        <v>3402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3348</v>
      </c>
      <c r="B5741" s="63" t="s">
        <v>3401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3349</v>
      </c>
      <c r="B5742" s="63" t="s">
        <v>3417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3350</v>
      </c>
      <c r="B5743" s="63" t="s">
        <v>3416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3351</v>
      </c>
      <c r="B5744" s="63" t="s">
        <v>3404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3352</v>
      </c>
      <c r="B5745" s="63" t="s">
        <v>3398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3353</v>
      </c>
      <c r="B5746" s="63" t="s">
        <v>3429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3354</v>
      </c>
      <c r="B5747" s="278" t="s">
        <v>3397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3355</v>
      </c>
      <c r="B5748" s="63" t="s">
        <v>3413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3356</v>
      </c>
      <c r="B5749" s="63" t="s">
        <v>3410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3357</v>
      </c>
      <c r="B5750" s="63" t="s">
        <v>3425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3358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3359</v>
      </c>
      <c r="B5752" s="63" t="s">
        <v>3426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3360</v>
      </c>
      <c r="B5753" s="63" t="s">
        <v>3405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3361</v>
      </c>
      <c r="B5754" s="63" t="s">
        <v>3399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3362</v>
      </c>
      <c r="B5755" s="63" t="s">
        <v>3406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3363</v>
      </c>
      <c r="B5756" s="63" t="s">
        <v>3403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3364</v>
      </c>
      <c r="B5757" s="63" t="s">
        <v>3414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3365</v>
      </c>
      <c r="B5758" s="63" t="s">
        <v>3409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3366</v>
      </c>
      <c r="B5759" s="278" t="s">
        <v>3396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3367</v>
      </c>
      <c r="B5760" s="63" t="s">
        <v>3411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3368</v>
      </c>
      <c r="B5761" s="63" t="s">
        <v>3430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3369</v>
      </c>
      <c r="B5762" s="63" t="s">
        <v>3400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4163</v>
      </c>
      <c r="B5763" s="63" t="s">
        <v>3407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4164</v>
      </c>
      <c r="B5764" s="63" t="s">
        <v>3428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4165</v>
      </c>
      <c r="B5765" s="63" t="s">
        <v>3412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2514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21">SUM(E5772:J5772)</f>
        <v>1560.3999999999949</v>
      </c>
      <c r="O5772" t="s">
        <v>283</v>
      </c>
      <c r="Q5772" s="119"/>
      <c r="R5772" s="3" t="s">
        <v>2515</v>
      </c>
      <c r="S5772" s="365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21"/>
        <v>1363.7999999999986</v>
      </c>
      <c r="O5773" t="s">
        <v>302</v>
      </c>
      <c r="Q5773" s="366"/>
      <c r="R5773" s="119"/>
      <c r="S5773" s="367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21"/>
        <v>1328.8999999999985</v>
      </c>
      <c r="O5774" t="s">
        <v>294</v>
      </c>
      <c r="S5774" s="368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21"/>
        <v>1295.0999999999999</v>
      </c>
      <c r="O5775" t="s">
        <v>289</v>
      </c>
      <c r="S5775" s="369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21"/>
        <v>1270.750000000005</v>
      </c>
      <c r="O5776" t="s">
        <v>283</v>
      </c>
      <c r="Q5776" s="366"/>
      <c r="R5776" s="216" t="s">
        <v>2515</v>
      </c>
      <c r="S5776" s="369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21"/>
        <v>1263.5999999999992</v>
      </c>
      <c r="O5777" t="s">
        <v>299</v>
      </c>
      <c r="Q5777" s="370"/>
      <c r="R5777" s="119"/>
      <c r="S5777" s="365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21"/>
        <v>1156.1999999999994</v>
      </c>
      <c r="O5778" t="s">
        <v>295</v>
      </c>
      <c r="Q5778" s="370"/>
      <c r="R5778" s="119"/>
      <c r="S5778" s="369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21"/>
        <v>1119.4999999999977</v>
      </c>
      <c r="Q5779" s="366"/>
      <c r="R5779" s="119"/>
      <c r="S5779" s="369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21"/>
        <v>1118.3999999999928</v>
      </c>
      <c r="O5780" t="s">
        <v>284</v>
      </c>
      <c r="Q5780" s="366"/>
      <c r="R5780" s="119"/>
      <c r="S5780" s="365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21"/>
        <v>1112.1500000000026</v>
      </c>
      <c r="Q5781" s="119"/>
      <c r="R5781" s="119"/>
      <c r="S5781" s="369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21"/>
        <v>1037.7000000000021</v>
      </c>
      <c r="O5782" t="s">
        <v>286</v>
      </c>
      <c r="Q5782" s="119"/>
      <c r="R5782" s="119"/>
      <c r="S5782" s="369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21"/>
        <v>1029.5999999999992</v>
      </c>
      <c r="O5783" t="s">
        <v>294</v>
      </c>
      <c r="Q5783" s="366"/>
      <c r="R5783" s="119"/>
      <c r="S5783" s="365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21"/>
        <v>1011.8000000000008</v>
      </c>
      <c r="O5784" t="s">
        <v>290</v>
      </c>
      <c r="Q5784" s="119"/>
      <c r="R5784" s="119"/>
      <c r="S5784" s="369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21"/>
        <v>976.6000000000015</v>
      </c>
      <c r="O5785" t="s">
        <v>299</v>
      </c>
      <c r="Q5785" s="119"/>
      <c r="R5785" s="119"/>
      <c r="S5785" s="369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21"/>
        <v>952.89999999999714</v>
      </c>
      <c r="Q5786" s="119"/>
      <c r="R5786" s="119"/>
      <c r="S5786" s="369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21"/>
        <v>950.50000000000296</v>
      </c>
      <c r="S5787" s="365"/>
      <c r="T5787" s="119"/>
      <c r="U5787" s="119"/>
    </row>
    <row r="5788" spans="1:21" ht="15">
      <c r="A5788" s="28" t="s">
        <v>30</v>
      </c>
      <c r="B5788" s="63" t="s">
        <v>772</v>
      </c>
      <c r="E5788" s="9" t="s">
        <v>280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21"/>
        <v>889.69999999999709</v>
      </c>
      <c r="O5788" t="s">
        <v>302</v>
      </c>
      <c r="Q5788" s="366"/>
      <c r="R5788" s="119"/>
      <c r="S5788" s="369"/>
      <c r="T5788" s="119"/>
      <c r="U5788" s="119"/>
    </row>
    <row r="5789" spans="1:21" ht="15">
      <c r="A5789" s="28" t="s">
        <v>32</v>
      </c>
      <c r="B5789" s="28" t="s">
        <v>750</v>
      </c>
      <c r="E5789" s="9" t="s">
        <v>280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21"/>
        <v>878.40000000000146</v>
      </c>
      <c r="O5789" t="s">
        <v>284</v>
      </c>
      <c r="Q5789" s="370"/>
      <c r="R5789" s="119"/>
      <c r="S5789" s="367"/>
      <c r="T5789" s="119"/>
      <c r="U5789" s="119"/>
    </row>
    <row r="5790" spans="1:21" ht="15">
      <c r="A5790" s="28" t="s">
        <v>34</v>
      </c>
      <c r="B5790" s="278" t="s">
        <v>2023</v>
      </c>
      <c r="C5790" s="3"/>
      <c r="D5790" s="3"/>
      <c r="E5790" s="9" t="s">
        <v>280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21"/>
        <v>862.49999999999636</v>
      </c>
      <c r="O5790" t="s">
        <v>285</v>
      </c>
      <c r="S5790" s="369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21"/>
        <v>860.00000000000182</v>
      </c>
      <c r="Q5791" s="119"/>
      <c r="R5791" s="119"/>
      <c r="S5791" s="369"/>
      <c r="T5791" s="119"/>
      <c r="U5791" s="119"/>
    </row>
    <row r="5792" spans="1:21" ht="15">
      <c r="A5792" s="28" t="s">
        <v>38</v>
      </c>
      <c r="B5792" s="278" t="s">
        <v>2022</v>
      </c>
      <c r="C5792" s="3"/>
      <c r="D5792" s="3"/>
      <c r="E5792" s="9" t="s">
        <v>280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21"/>
        <v>858</v>
      </c>
      <c r="O5792" t="s">
        <v>286</v>
      </c>
      <c r="Q5792" s="370"/>
      <c r="R5792" s="119"/>
      <c r="S5792" s="369"/>
      <c r="T5792" s="119"/>
      <c r="U5792" s="119"/>
    </row>
    <row r="5793" spans="1:21" ht="15">
      <c r="A5793" s="28" t="s">
        <v>145</v>
      </c>
      <c r="B5793" s="63" t="s">
        <v>749</v>
      </c>
      <c r="E5793" s="9" t="s">
        <v>280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21"/>
        <v>840.00000000000364</v>
      </c>
      <c r="O5793" t="s">
        <v>289</v>
      </c>
      <c r="Q5793" s="366"/>
      <c r="R5793" s="119"/>
      <c r="S5793" s="369"/>
      <c r="T5793" s="119"/>
      <c r="U5793" s="119"/>
    </row>
    <row r="5794" spans="1:21" ht="15">
      <c r="A5794" s="28" t="s">
        <v>146</v>
      </c>
      <c r="B5794" s="63" t="s">
        <v>764</v>
      </c>
      <c r="E5794" s="9" t="s">
        <v>280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21"/>
        <v>813.60000000000582</v>
      </c>
      <c r="O5794" t="s">
        <v>290</v>
      </c>
      <c r="Q5794" s="119"/>
      <c r="R5794" s="119"/>
      <c r="S5794" s="369"/>
      <c r="T5794" s="119"/>
      <c r="U5794" s="119"/>
    </row>
    <row r="5795" spans="1:21" ht="15">
      <c r="A5795" s="28" t="s">
        <v>147</v>
      </c>
      <c r="B5795" s="63" t="s">
        <v>739</v>
      </c>
      <c r="E5795" s="9" t="s">
        <v>280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21"/>
        <v>812.39999999999418</v>
      </c>
      <c r="O5795" t="s">
        <v>295</v>
      </c>
      <c r="Q5795" s="366"/>
      <c r="R5795" s="119"/>
      <c r="S5795" s="365"/>
      <c r="T5795" s="119"/>
      <c r="U5795" s="119"/>
    </row>
    <row r="5796" spans="1:21" ht="15">
      <c r="A5796" s="28" t="s">
        <v>151</v>
      </c>
      <c r="B5796" s="229" t="s">
        <v>1659</v>
      </c>
      <c r="C5796" s="3"/>
      <c r="D5796" s="3"/>
      <c r="E5796" s="9" t="s">
        <v>280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21"/>
        <v>798.20000000000073</v>
      </c>
      <c r="Q5796" s="364"/>
      <c r="R5796" s="119"/>
      <c r="S5796" s="369"/>
      <c r="T5796" s="119"/>
      <c r="U5796" s="119"/>
    </row>
    <row r="5797" spans="1:21" ht="15">
      <c r="A5797" s="28" t="s">
        <v>157</v>
      </c>
      <c r="B5797" s="28" t="s">
        <v>791</v>
      </c>
      <c r="E5797" s="9" t="s">
        <v>280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21"/>
        <v>792.29999999999563</v>
      </c>
      <c r="S5797" s="365"/>
      <c r="T5797" s="119"/>
      <c r="U5797" s="119"/>
    </row>
    <row r="5798" spans="1:21" ht="15">
      <c r="A5798" s="28" t="s">
        <v>159</v>
      </c>
      <c r="B5798" s="278" t="s">
        <v>2033</v>
      </c>
      <c r="C5798" s="3"/>
      <c r="D5798" s="3"/>
      <c r="E5798" s="9" t="s">
        <v>280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21"/>
        <v>771.79999999999927</v>
      </c>
      <c r="Q5798" s="366"/>
      <c r="R5798" s="119"/>
      <c r="S5798" s="369"/>
      <c r="T5798" s="119"/>
      <c r="U5798" s="119"/>
    </row>
    <row r="5799" spans="1:21" ht="15">
      <c r="A5799" s="28" t="s">
        <v>160</v>
      </c>
      <c r="B5799" s="278" t="s">
        <v>2021</v>
      </c>
      <c r="C5799" s="3"/>
      <c r="D5799" s="3"/>
      <c r="E5799" s="9" t="s">
        <v>280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21"/>
        <v>770.59999999999491</v>
      </c>
      <c r="Q5799" s="366"/>
      <c r="R5799" s="119"/>
      <c r="S5799" s="369"/>
      <c r="T5799" s="119"/>
      <c r="U5799" s="119"/>
    </row>
    <row r="5800" spans="1:21" ht="15">
      <c r="A5800" s="28" t="s">
        <v>161</v>
      </c>
      <c r="B5800" s="278" t="s">
        <v>2019</v>
      </c>
      <c r="C5800" s="3"/>
      <c r="D5800" s="3"/>
      <c r="E5800" s="9" t="s">
        <v>280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21"/>
        <v>769.29999999999563</v>
      </c>
      <c r="Q5800" s="366"/>
      <c r="R5800" s="119"/>
      <c r="S5800" s="368"/>
      <c r="T5800" s="119"/>
      <c r="U5800" s="119"/>
    </row>
    <row r="5801" spans="1:21" ht="15">
      <c r="A5801" s="28" t="s">
        <v>163</v>
      </c>
      <c r="B5801" s="229" t="s">
        <v>1661</v>
      </c>
      <c r="C5801" s="3"/>
      <c r="D5801" s="3"/>
      <c r="E5801" s="9" t="s">
        <v>280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21"/>
        <v>765.79999999999927</v>
      </c>
      <c r="Q5801" s="119"/>
      <c r="R5801" s="119"/>
      <c r="S5801" s="369"/>
      <c r="T5801" s="119"/>
      <c r="U5801" s="119"/>
    </row>
    <row r="5802" spans="1:21" ht="15">
      <c r="A5802" s="28" t="s">
        <v>276</v>
      </c>
      <c r="B5802" s="63" t="s">
        <v>153</v>
      </c>
      <c r="E5802" s="9" t="s">
        <v>280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21"/>
        <v>762.80000000000291</v>
      </c>
      <c r="Q5802" s="366"/>
      <c r="R5802" s="119"/>
      <c r="S5802" s="369"/>
      <c r="T5802" s="119"/>
      <c r="U5802" s="119"/>
    </row>
    <row r="5803" spans="1:21" ht="15">
      <c r="A5803" s="28" t="s">
        <v>277</v>
      </c>
      <c r="B5803" s="63" t="s">
        <v>779</v>
      </c>
      <c r="E5803" s="9" t="s">
        <v>280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21"/>
        <v>752.80000000000473</v>
      </c>
      <c r="Q5803" s="366"/>
      <c r="R5803" s="119"/>
      <c r="S5803" s="368"/>
      <c r="T5803" s="119"/>
      <c r="U5803" s="119"/>
    </row>
    <row r="5804" spans="1:21" ht="15">
      <c r="A5804" s="28" t="s">
        <v>278</v>
      </c>
      <c r="B5804" s="63" t="s">
        <v>758</v>
      </c>
      <c r="E5804" s="9" t="s">
        <v>280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21"/>
        <v>703.39999999999782</v>
      </c>
      <c r="Q5804" s="364"/>
      <c r="R5804" s="119"/>
      <c r="S5804" s="369"/>
      <c r="T5804" s="119"/>
      <c r="U5804" s="119"/>
    </row>
    <row r="5805" spans="1:21" ht="15">
      <c r="A5805" s="28" t="s">
        <v>279</v>
      </c>
      <c r="B5805" s="63" t="s">
        <v>780</v>
      </c>
      <c r="E5805" s="9" t="s">
        <v>280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21"/>
        <v>701.30000000001019</v>
      </c>
      <c r="Q5805" s="364"/>
      <c r="R5805" s="119"/>
      <c r="S5805" s="365"/>
      <c r="T5805" s="119"/>
      <c r="U5805" s="119"/>
    </row>
    <row r="5806" spans="1:21" ht="15">
      <c r="A5806" s="28" t="s">
        <v>736</v>
      </c>
      <c r="B5806" s="229" t="s">
        <v>1664</v>
      </c>
      <c r="C5806" s="3"/>
      <c r="D5806" s="3"/>
      <c r="E5806" s="9" t="s">
        <v>280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21"/>
        <v>698.29999999999563</v>
      </c>
      <c r="S5806" s="369"/>
      <c r="T5806" s="119"/>
      <c r="U5806" s="119"/>
    </row>
    <row r="5807" spans="1:21" ht="15">
      <c r="A5807" s="28" t="s">
        <v>737</v>
      </c>
      <c r="B5807" s="63" t="s">
        <v>765</v>
      </c>
      <c r="E5807" s="9" t="s">
        <v>280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21"/>
        <v>696.50000000000364</v>
      </c>
      <c r="Q5807" s="119"/>
      <c r="R5807" s="119"/>
      <c r="S5807" s="369"/>
      <c r="T5807" s="119"/>
      <c r="U5807" s="119"/>
    </row>
    <row r="5808" spans="1:21" ht="15">
      <c r="A5808" s="28" t="s">
        <v>738</v>
      </c>
      <c r="B5808" s="229" t="s">
        <v>1648</v>
      </c>
      <c r="C5808" s="3"/>
      <c r="D5808" s="3"/>
      <c r="E5808" s="9" t="s">
        <v>280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21"/>
        <v>693.59999999999854</v>
      </c>
      <c r="Q5808" s="119"/>
      <c r="R5808" s="119"/>
      <c r="S5808" s="368"/>
      <c r="T5808" s="119"/>
      <c r="U5808" s="119"/>
    </row>
    <row r="5809" spans="1:21" ht="15">
      <c r="A5809" s="28" t="s">
        <v>740</v>
      </c>
      <c r="B5809" s="229" t="s">
        <v>1652</v>
      </c>
      <c r="C5809" s="3"/>
      <c r="D5809" s="3"/>
      <c r="E5809" s="9" t="s">
        <v>280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21"/>
        <v>693.09999999999127</v>
      </c>
      <c r="Q5809" s="370"/>
      <c r="R5809" s="119"/>
      <c r="S5809" s="368"/>
      <c r="T5809" s="119"/>
      <c r="U5809" s="119"/>
    </row>
    <row r="5810" spans="1:21" ht="15">
      <c r="A5810" s="28" t="s">
        <v>746</v>
      </c>
      <c r="B5810" s="229" t="s">
        <v>1658</v>
      </c>
      <c r="C5810" s="3"/>
      <c r="D5810" s="3"/>
      <c r="E5810" s="9" t="s">
        <v>280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21"/>
        <v>691.70000000000073</v>
      </c>
      <c r="Q5810" s="119"/>
      <c r="R5810" s="119"/>
      <c r="S5810" s="369"/>
      <c r="T5810" s="119"/>
      <c r="U5810" s="119"/>
    </row>
    <row r="5811" spans="1:21" ht="15">
      <c r="A5811" s="28" t="s">
        <v>748</v>
      </c>
      <c r="B5811" s="63" t="s">
        <v>797</v>
      </c>
      <c r="E5811" s="9" t="s">
        <v>280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21"/>
        <v>689.5</v>
      </c>
      <c r="Q5811" s="366"/>
      <c r="R5811" s="119"/>
      <c r="S5811" s="369"/>
      <c r="T5811" s="119"/>
      <c r="U5811" s="119"/>
    </row>
    <row r="5812" spans="1:21" ht="15">
      <c r="A5812" s="28" t="s">
        <v>751</v>
      </c>
      <c r="B5812" s="278" t="s">
        <v>2026</v>
      </c>
      <c r="C5812" s="3"/>
      <c r="D5812" s="3"/>
      <c r="E5812" s="9" t="s">
        <v>280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21"/>
        <v>688.99999999999272</v>
      </c>
      <c r="Q5812" s="366"/>
      <c r="R5812" s="119"/>
      <c r="S5812" s="369"/>
      <c r="T5812" s="119"/>
      <c r="U5812" s="119"/>
    </row>
    <row r="5813" spans="1:21" ht="15">
      <c r="A5813" s="28" t="s">
        <v>752</v>
      </c>
      <c r="B5813" s="63" t="s">
        <v>141</v>
      </c>
      <c r="E5813" s="9" t="s">
        <v>280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21"/>
        <v>681.19999999999709</v>
      </c>
      <c r="Q5813" s="370"/>
      <c r="R5813" s="119"/>
      <c r="S5813" s="369"/>
      <c r="T5813" s="119"/>
      <c r="U5813" s="119"/>
    </row>
    <row r="5814" spans="1:21" ht="15">
      <c r="A5814" s="28" t="s">
        <v>755</v>
      </c>
      <c r="B5814" s="229" t="s">
        <v>1666</v>
      </c>
      <c r="C5814" s="3"/>
      <c r="D5814" s="3"/>
      <c r="E5814" s="9" t="s">
        <v>280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21"/>
        <v>678.49999999999636</v>
      </c>
      <c r="Q5814" s="119"/>
      <c r="R5814" s="119"/>
      <c r="S5814" s="369"/>
      <c r="T5814" s="119"/>
      <c r="U5814" s="119"/>
    </row>
    <row r="5815" spans="1:21" ht="15">
      <c r="A5815" s="28" t="s">
        <v>757</v>
      </c>
      <c r="B5815" s="63" t="s">
        <v>763</v>
      </c>
      <c r="E5815" s="9" t="s">
        <v>280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21"/>
        <v>664.20000000000437</v>
      </c>
      <c r="Q5815" s="366"/>
      <c r="R5815" s="119"/>
      <c r="S5815" s="369"/>
      <c r="T5815" s="119"/>
      <c r="U5815" s="119"/>
    </row>
    <row r="5816" spans="1:21" ht="15">
      <c r="A5816" s="28" t="s">
        <v>762</v>
      </c>
      <c r="B5816" s="278" t="s">
        <v>2024</v>
      </c>
      <c r="C5816" s="3"/>
      <c r="D5816" s="3"/>
      <c r="E5816" s="9" t="s">
        <v>280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21"/>
        <v>661.20000000000437</v>
      </c>
      <c r="Q5816" s="366"/>
      <c r="R5816" s="119"/>
      <c r="S5816" s="369"/>
      <c r="T5816" s="119"/>
      <c r="U5816" s="119"/>
    </row>
    <row r="5817" spans="1:21" ht="15">
      <c r="A5817" s="28" t="s">
        <v>766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280</v>
      </c>
      <c r="K5817" s="9" t="s">
        <v>183</v>
      </c>
      <c r="L5817" s="69"/>
      <c r="M5817" s="67">
        <f t="shared" si="121"/>
        <v>659</v>
      </c>
      <c r="O5817" t="s">
        <v>285</v>
      </c>
      <c r="Q5817" s="370"/>
      <c r="R5817" s="119"/>
      <c r="S5817" s="369"/>
      <c r="T5817" s="119"/>
      <c r="U5817" s="119"/>
    </row>
    <row r="5818" spans="1:21" ht="15">
      <c r="A5818" s="28" t="s">
        <v>767</v>
      </c>
      <c r="B5818" s="63" t="s">
        <v>783</v>
      </c>
      <c r="E5818" s="9" t="s">
        <v>280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21"/>
        <v>651.99999999999636</v>
      </c>
      <c r="S5818" s="369"/>
      <c r="T5818" s="119"/>
      <c r="U5818" s="119"/>
    </row>
    <row r="5819" spans="1:21" ht="15">
      <c r="A5819" s="28" t="s">
        <v>768</v>
      </c>
      <c r="B5819" s="63" t="s">
        <v>155</v>
      </c>
      <c r="E5819" s="9" t="s">
        <v>280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21"/>
        <v>647.79999999999927</v>
      </c>
      <c r="S5819" s="365"/>
      <c r="T5819" s="119"/>
      <c r="U5819" s="119"/>
    </row>
    <row r="5820" spans="1:21" ht="15">
      <c r="A5820" s="28" t="s">
        <v>774</v>
      </c>
      <c r="B5820" s="63" t="s">
        <v>143</v>
      </c>
      <c r="E5820" s="9" t="s">
        <v>280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21"/>
        <v>647.20000000000073</v>
      </c>
      <c r="S5820" s="369"/>
      <c r="T5820" s="119"/>
      <c r="U5820" s="119"/>
    </row>
    <row r="5821" spans="1:21" ht="15">
      <c r="A5821" s="28" t="s">
        <v>782</v>
      </c>
      <c r="B5821" s="63" t="s">
        <v>156</v>
      </c>
      <c r="E5821" s="9" t="s">
        <v>280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21"/>
        <v>645.70000000000073</v>
      </c>
      <c r="Q5821" s="119"/>
      <c r="R5821" s="119"/>
      <c r="S5821" s="368"/>
      <c r="T5821" s="119"/>
      <c r="U5821" s="119"/>
    </row>
    <row r="5822" spans="1:21" ht="15">
      <c r="A5822" s="28" t="s">
        <v>786</v>
      </c>
      <c r="B5822" s="63" t="s">
        <v>784</v>
      </c>
      <c r="E5822" s="9" t="s">
        <v>280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21"/>
        <v>644.09999999999854</v>
      </c>
      <c r="Q5822" s="366"/>
      <c r="R5822" s="119"/>
      <c r="S5822" s="369"/>
      <c r="T5822" s="119"/>
      <c r="U5822" s="119"/>
    </row>
    <row r="5823" spans="1:21" ht="15">
      <c r="A5823" s="28" t="s">
        <v>787</v>
      </c>
      <c r="B5823" s="63" t="s">
        <v>789</v>
      </c>
      <c r="E5823" s="9" t="s">
        <v>280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21"/>
        <v>638.55000000000291</v>
      </c>
      <c r="Q5823" s="119"/>
      <c r="R5823" s="119"/>
      <c r="S5823" s="369"/>
      <c r="T5823" s="119"/>
      <c r="U5823" s="119"/>
    </row>
    <row r="5824" spans="1:21" ht="15">
      <c r="A5824" s="28" t="s">
        <v>788</v>
      </c>
      <c r="B5824" s="63" t="s">
        <v>756</v>
      </c>
      <c r="E5824" s="9" t="s">
        <v>280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21"/>
        <v>634.5</v>
      </c>
      <c r="S5824" s="369"/>
      <c r="T5824" s="119"/>
      <c r="U5824" s="119"/>
    </row>
    <row r="5825" spans="1:21" ht="15">
      <c r="A5825" s="28" t="s">
        <v>794</v>
      </c>
      <c r="B5825" s="63" t="s">
        <v>144</v>
      </c>
      <c r="E5825" s="9" t="s">
        <v>280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21"/>
        <v>633.19999999999527</v>
      </c>
      <c r="S5825" s="369"/>
      <c r="T5825" s="119"/>
      <c r="U5825" s="119"/>
    </row>
    <row r="5826" spans="1:21" ht="15">
      <c r="A5826" s="28" t="s">
        <v>795</v>
      </c>
      <c r="B5826" s="229" t="s">
        <v>1665</v>
      </c>
      <c r="C5826" s="3"/>
      <c r="D5826" s="3"/>
      <c r="E5826" s="9" t="s">
        <v>280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21"/>
        <v>626.49999999999272</v>
      </c>
      <c r="Q5826" s="366"/>
      <c r="R5826" s="119"/>
      <c r="S5826" s="369"/>
      <c r="T5826" s="119"/>
      <c r="U5826" s="119"/>
    </row>
    <row r="5827" spans="1:21" ht="15">
      <c r="A5827" s="28" t="s">
        <v>796</v>
      </c>
      <c r="B5827" s="63" t="s">
        <v>801</v>
      </c>
      <c r="E5827" s="9" t="s">
        <v>280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21"/>
        <v>615.49999999999636</v>
      </c>
      <c r="Q5827" s="366"/>
      <c r="R5827" s="119"/>
      <c r="S5827" s="369"/>
      <c r="T5827" s="119"/>
      <c r="U5827" s="119"/>
    </row>
    <row r="5828" spans="1:21" ht="15">
      <c r="A5828" s="28" t="s">
        <v>798</v>
      </c>
      <c r="B5828" s="278" t="s">
        <v>2017</v>
      </c>
      <c r="C5828" s="3"/>
      <c r="D5828" s="3"/>
      <c r="E5828" s="9" t="s">
        <v>280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21"/>
        <v>609</v>
      </c>
      <c r="Q5828" s="119"/>
      <c r="R5828" s="119"/>
      <c r="S5828" s="367"/>
      <c r="T5828" s="119"/>
      <c r="U5828" s="119"/>
    </row>
    <row r="5829" spans="1:21" ht="15">
      <c r="A5829" s="28" t="s">
        <v>799</v>
      </c>
      <c r="B5829" s="63" t="s">
        <v>142</v>
      </c>
      <c r="E5829" s="9" t="s">
        <v>280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21"/>
        <v>598.00000000000728</v>
      </c>
      <c r="Q5829" s="119"/>
      <c r="R5829" s="119"/>
      <c r="S5829" s="365"/>
      <c r="T5829" s="119"/>
      <c r="U5829" s="119"/>
    </row>
    <row r="5830" spans="1:21" ht="15">
      <c r="A5830" s="28" t="s">
        <v>800</v>
      </c>
      <c r="B5830" s="63" t="s">
        <v>154</v>
      </c>
      <c r="E5830" s="9" t="s">
        <v>280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21"/>
        <v>595.99999999999272</v>
      </c>
      <c r="Q5830" s="366"/>
      <c r="R5830" s="119"/>
      <c r="S5830" s="369"/>
      <c r="T5830" s="119"/>
      <c r="U5830" s="119"/>
    </row>
    <row r="5831" spans="1:21" ht="15">
      <c r="A5831" s="28" t="s">
        <v>803</v>
      </c>
      <c r="B5831" s="28" t="s">
        <v>735</v>
      </c>
      <c r="E5831" s="9" t="s">
        <v>280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21"/>
        <v>589.49999999999818</v>
      </c>
      <c r="Q5831" s="119"/>
      <c r="R5831" s="119"/>
      <c r="S5831" s="369"/>
      <c r="T5831" s="119"/>
      <c r="U5831" s="119"/>
    </row>
    <row r="5832" spans="1:21" ht="15">
      <c r="A5832" s="28" t="s">
        <v>899</v>
      </c>
      <c r="B5832" s="225" t="s">
        <v>1667</v>
      </c>
      <c r="C5832" s="3"/>
      <c r="D5832" s="3"/>
      <c r="E5832" s="9" t="s">
        <v>280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21"/>
        <v>579.30000000000655</v>
      </c>
      <c r="S5832" s="369"/>
      <c r="T5832" s="119"/>
      <c r="U5832" s="119"/>
    </row>
    <row r="5833" spans="1:21" ht="15">
      <c r="A5833" s="28" t="s">
        <v>900</v>
      </c>
      <c r="B5833" s="63" t="s">
        <v>162</v>
      </c>
      <c r="E5833" s="9" t="s">
        <v>280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21"/>
        <v>578.89999999999964</v>
      </c>
      <c r="Q5833" s="119"/>
      <c r="R5833" s="119"/>
      <c r="S5833" s="368"/>
      <c r="T5833" s="119"/>
      <c r="U5833" s="119"/>
    </row>
    <row r="5834" spans="1:21" ht="15">
      <c r="A5834" s="28" t="s">
        <v>901</v>
      </c>
      <c r="B5834" s="229" t="s">
        <v>1662</v>
      </c>
      <c r="C5834" s="3"/>
      <c r="D5834" s="3"/>
      <c r="E5834" s="9" t="s">
        <v>280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21"/>
        <v>578.09999999999491</v>
      </c>
      <c r="Q5834" s="370"/>
      <c r="R5834" s="119"/>
      <c r="S5834" s="367"/>
      <c r="T5834" s="119"/>
      <c r="U5834" s="119"/>
    </row>
    <row r="5835" spans="1:21" ht="15">
      <c r="A5835" s="28" t="s">
        <v>902</v>
      </c>
      <c r="B5835" s="229" t="s">
        <v>1649</v>
      </c>
      <c r="C5835" s="3"/>
      <c r="D5835" s="3"/>
      <c r="E5835" s="9" t="s">
        <v>280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21"/>
        <v>568.600000000004</v>
      </c>
      <c r="Q5835" s="119"/>
      <c r="R5835" s="119"/>
      <c r="S5835" s="365"/>
      <c r="T5835" s="119"/>
      <c r="U5835" s="119"/>
    </row>
    <row r="5836" spans="1:21" ht="15">
      <c r="A5836" s="28" t="s">
        <v>903</v>
      </c>
      <c r="B5836" s="63" t="s">
        <v>747</v>
      </c>
      <c r="E5836" s="9" t="s">
        <v>280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22">SUM(E5836:J5836)</f>
        <v>536.70000000000437</v>
      </c>
      <c r="Q5836" s="119"/>
      <c r="R5836" s="119"/>
      <c r="S5836" s="365"/>
      <c r="T5836" s="119"/>
      <c r="U5836" s="119"/>
    </row>
    <row r="5837" spans="1:21" ht="15">
      <c r="A5837" s="28" t="s">
        <v>904</v>
      </c>
      <c r="B5837" s="28" t="s">
        <v>734</v>
      </c>
      <c r="E5837" s="9" t="s">
        <v>280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22"/>
        <v>509.19999999999709</v>
      </c>
      <c r="Q5837" s="119"/>
      <c r="R5837" s="119"/>
      <c r="S5837" s="368"/>
      <c r="T5837" s="119"/>
      <c r="U5837" s="119"/>
    </row>
    <row r="5838" spans="1:21" ht="15">
      <c r="A5838" s="28" t="s">
        <v>905</v>
      </c>
      <c r="B5838" s="63" t="s">
        <v>729</v>
      </c>
      <c r="E5838" s="9" t="s">
        <v>280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22"/>
        <v>505.90000000000146</v>
      </c>
      <c r="Q5838" s="119"/>
      <c r="R5838" s="119"/>
      <c r="S5838" s="365"/>
      <c r="T5838" s="119"/>
      <c r="U5838" s="119"/>
    </row>
    <row r="5839" spans="1:21" ht="15">
      <c r="A5839" s="28" t="s">
        <v>906</v>
      </c>
      <c r="B5839" s="229" t="s">
        <v>1660</v>
      </c>
      <c r="C5839" s="3"/>
      <c r="D5839" s="3"/>
      <c r="E5839" s="9" t="s">
        <v>280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22"/>
        <v>486.19999999999345</v>
      </c>
      <c r="Q5839" s="366"/>
      <c r="R5839" s="119"/>
      <c r="S5839" s="369"/>
      <c r="T5839" s="119"/>
      <c r="U5839" s="119"/>
    </row>
    <row r="5840" spans="1:21" ht="15">
      <c r="A5840" s="28" t="s">
        <v>907</v>
      </c>
      <c r="B5840" s="229" t="s">
        <v>1657</v>
      </c>
      <c r="C5840" s="3"/>
      <c r="D5840" s="3"/>
      <c r="E5840" s="9" t="s">
        <v>280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22"/>
        <v>480.00000000000364</v>
      </c>
      <c r="Q5840" s="370"/>
      <c r="R5840" s="119"/>
      <c r="S5840" s="369"/>
      <c r="T5840" s="119"/>
      <c r="U5840" s="119"/>
    </row>
    <row r="5841" spans="1:21" ht="15">
      <c r="A5841" s="28" t="s">
        <v>908</v>
      </c>
      <c r="B5841" s="63" t="s">
        <v>754</v>
      </c>
      <c r="E5841" s="9" t="s">
        <v>280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22"/>
        <v>449.89999999999782</v>
      </c>
      <c r="S5841" s="365"/>
      <c r="T5841" s="119"/>
      <c r="U5841" s="119"/>
    </row>
    <row r="5842" spans="1:21" ht="15">
      <c r="A5842" s="28" t="s">
        <v>909</v>
      </c>
      <c r="B5842" s="278" t="s">
        <v>2025</v>
      </c>
      <c r="C5842" s="3"/>
      <c r="D5842" s="3"/>
      <c r="E5842" s="9" t="s">
        <v>280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22"/>
        <v>446.49999999999272</v>
      </c>
      <c r="Q5842" s="366"/>
      <c r="R5842" s="119"/>
      <c r="S5842" s="365"/>
      <c r="T5842" s="119"/>
      <c r="U5842" s="119"/>
    </row>
    <row r="5843" spans="1:21" ht="15">
      <c r="A5843" s="28" t="s">
        <v>910</v>
      </c>
      <c r="B5843" s="229" t="s">
        <v>1650</v>
      </c>
      <c r="C5843" s="3"/>
      <c r="D5843" s="3"/>
      <c r="E5843" s="9" t="s">
        <v>280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22"/>
        <v>386.29999999999563</v>
      </c>
      <c r="Q5843" s="370"/>
      <c r="R5843" s="119"/>
      <c r="S5843" s="369"/>
      <c r="T5843" s="119"/>
      <c r="U5843" s="119"/>
    </row>
    <row r="5844" spans="1:21" ht="15">
      <c r="A5844" s="28" t="s">
        <v>911</v>
      </c>
      <c r="B5844" s="278" t="s">
        <v>2018</v>
      </c>
      <c r="C5844" s="3"/>
      <c r="D5844" s="3"/>
      <c r="E5844" s="9" t="s">
        <v>280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22"/>
        <v>374.30000000000291</v>
      </c>
      <c r="Q5844" s="366"/>
      <c r="R5844" s="119"/>
    </row>
    <row r="5845" spans="1:21" ht="15">
      <c r="A5845" s="28" t="s">
        <v>912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280</v>
      </c>
      <c r="K5845" s="9" t="s">
        <v>183</v>
      </c>
      <c r="L5845" s="69"/>
      <c r="M5845" s="67">
        <f t="shared" si="122"/>
        <v>307.8</v>
      </c>
      <c r="Q5845" s="366"/>
      <c r="R5845" s="119"/>
    </row>
    <row r="5846" spans="1:21" ht="15">
      <c r="A5846" s="28" t="s">
        <v>913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280</v>
      </c>
      <c r="K5846" s="9" t="s">
        <v>183</v>
      </c>
      <c r="L5846" s="69"/>
      <c r="M5846" s="67">
        <f t="shared" si="122"/>
        <v>249.5</v>
      </c>
    </row>
    <row r="5847" spans="1:21" ht="15">
      <c r="A5847" s="28" t="s">
        <v>914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280</v>
      </c>
      <c r="K5847" s="9" t="s">
        <v>183</v>
      </c>
      <c r="L5847" s="69"/>
      <c r="M5847" s="67">
        <f t="shared" si="122"/>
        <v>241.9</v>
      </c>
      <c r="Q5847" s="370"/>
      <c r="R5847" s="119"/>
    </row>
    <row r="5848" spans="1:21" ht="15">
      <c r="A5848" s="28" t="s">
        <v>915</v>
      </c>
      <c r="B5848" s="63" t="s">
        <v>770</v>
      </c>
      <c r="E5848" s="9" t="s">
        <v>280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280</v>
      </c>
      <c r="K5848" s="9" t="s">
        <v>183</v>
      </c>
      <c r="L5848" s="69"/>
      <c r="M5848" s="67">
        <f t="shared" si="122"/>
        <v>0</v>
      </c>
      <c r="Q5848" s="119"/>
      <c r="R5848" s="119"/>
    </row>
    <row r="5849" spans="1:21" ht="15">
      <c r="A5849" s="28" t="s">
        <v>916</v>
      </c>
      <c r="B5849" s="63" t="s">
        <v>164</v>
      </c>
      <c r="E5849" s="9" t="s">
        <v>280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280</v>
      </c>
      <c r="K5849" s="9" t="s">
        <v>183</v>
      </c>
      <c r="L5849" s="69"/>
      <c r="M5849" s="67">
        <f t="shared" si="122"/>
        <v>0</v>
      </c>
      <c r="Q5849" s="119"/>
      <c r="R5849" s="119"/>
    </row>
    <row r="5850" spans="1:21" ht="15">
      <c r="A5850" s="28" t="s">
        <v>917</v>
      </c>
      <c r="B5850" s="28" t="s">
        <v>745</v>
      </c>
      <c r="E5850" s="9" t="s">
        <v>280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280</v>
      </c>
      <c r="K5850" s="9" t="s">
        <v>183</v>
      </c>
      <c r="L5850" s="69"/>
      <c r="M5850" s="67">
        <f t="shared" si="122"/>
        <v>0</v>
      </c>
      <c r="Q5850" s="119"/>
      <c r="R5850" s="119"/>
    </row>
    <row r="5851" spans="1:21" ht="15">
      <c r="A5851" s="28" t="s">
        <v>918</v>
      </c>
      <c r="B5851" s="63" t="s">
        <v>775</v>
      </c>
      <c r="E5851" s="9" t="s">
        <v>280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280</v>
      </c>
      <c r="K5851" s="9" t="s">
        <v>183</v>
      </c>
      <c r="L5851" s="69"/>
      <c r="M5851" s="67">
        <f t="shared" si="122"/>
        <v>0</v>
      </c>
      <c r="Q5851" s="370"/>
      <c r="R5851" s="119"/>
    </row>
    <row r="5852" spans="1:21" ht="15">
      <c r="A5852" s="28" t="s">
        <v>919</v>
      </c>
      <c r="B5852" s="225" t="s">
        <v>1646</v>
      </c>
      <c r="C5852" s="3"/>
      <c r="D5852" s="3"/>
      <c r="E5852" s="9" t="s">
        <v>280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280</v>
      </c>
      <c r="K5852" s="9" t="s">
        <v>183</v>
      </c>
      <c r="L5852" s="69"/>
      <c r="M5852" s="67">
        <f t="shared" si="122"/>
        <v>0</v>
      </c>
      <c r="Q5852" s="119"/>
      <c r="R5852" s="119"/>
    </row>
    <row r="5853" spans="1:21" ht="15">
      <c r="A5853" s="28" t="s">
        <v>920</v>
      </c>
      <c r="B5853" s="63" t="s">
        <v>785</v>
      </c>
      <c r="E5853" s="9" t="s">
        <v>280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280</v>
      </c>
      <c r="K5853" s="9" t="s">
        <v>183</v>
      </c>
      <c r="L5853" s="69"/>
      <c r="M5853" s="67">
        <f t="shared" si="122"/>
        <v>0</v>
      </c>
      <c r="Q5853" s="366"/>
      <c r="R5853" s="119"/>
    </row>
    <row r="5854" spans="1:21" ht="15">
      <c r="A5854" s="28" t="s">
        <v>921</v>
      </c>
      <c r="B5854" s="229" t="s">
        <v>1656</v>
      </c>
      <c r="C5854" s="3"/>
      <c r="D5854" s="3"/>
      <c r="E5854" s="9" t="s">
        <v>280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280</v>
      </c>
      <c r="K5854" s="9" t="s">
        <v>183</v>
      </c>
      <c r="L5854" s="69"/>
      <c r="M5854" s="67">
        <f t="shared" si="122"/>
        <v>0</v>
      </c>
      <c r="Q5854" s="370"/>
      <c r="R5854" s="119"/>
    </row>
    <row r="5855" spans="1:21" ht="15">
      <c r="A5855" s="28" t="s">
        <v>922</v>
      </c>
      <c r="B5855" s="229" t="s">
        <v>1655</v>
      </c>
      <c r="C5855" s="3"/>
      <c r="D5855" s="3"/>
      <c r="E5855" s="9" t="s">
        <v>280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280</v>
      </c>
      <c r="K5855" s="9" t="s">
        <v>183</v>
      </c>
      <c r="L5855" s="69"/>
      <c r="M5855" s="67">
        <f t="shared" si="122"/>
        <v>0</v>
      </c>
      <c r="Q5855" s="119"/>
      <c r="R5855" s="119"/>
    </row>
    <row r="5856" spans="1:21" ht="15">
      <c r="A5856" s="28" t="s">
        <v>923</v>
      </c>
      <c r="B5856" s="229" t="s">
        <v>1653</v>
      </c>
      <c r="C5856" s="3"/>
      <c r="D5856" s="3"/>
      <c r="E5856" s="9" t="s">
        <v>280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280</v>
      </c>
      <c r="K5856" s="9" t="s">
        <v>183</v>
      </c>
      <c r="L5856" s="69"/>
      <c r="M5856" s="67">
        <f t="shared" si="122"/>
        <v>0</v>
      </c>
      <c r="Q5856" s="364"/>
      <c r="R5856" s="119"/>
    </row>
    <row r="5857" spans="1:18" ht="15">
      <c r="A5857" s="28" t="s">
        <v>924</v>
      </c>
      <c r="B5857" s="63" t="s">
        <v>158</v>
      </c>
      <c r="E5857" s="9" t="s">
        <v>280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280</v>
      </c>
      <c r="K5857" s="9" t="s">
        <v>183</v>
      </c>
      <c r="L5857" s="69"/>
      <c r="M5857" s="67">
        <f t="shared" si="122"/>
        <v>0</v>
      </c>
      <c r="Q5857" s="370"/>
      <c r="R5857" s="119"/>
    </row>
    <row r="5858" spans="1:18" ht="15">
      <c r="A5858" s="28" t="s">
        <v>925</v>
      </c>
      <c r="B5858" s="229" t="s">
        <v>1681</v>
      </c>
      <c r="C5858" s="3"/>
      <c r="D5858" s="3"/>
      <c r="E5858" s="9" t="s">
        <v>280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280</v>
      </c>
      <c r="K5858" s="9" t="s">
        <v>183</v>
      </c>
      <c r="L5858" s="69"/>
      <c r="M5858" s="67">
        <f t="shared" si="122"/>
        <v>0</v>
      </c>
    </row>
    <row r="5859" spans="1:18" ht="15">
      <c r="A5859" s="28" t="s">
        <v>926</v>
      </c>
      <c r="B5859" s="229" t="s">
        <v>1663</v>
      </c>
      <c r="C5859" s="3"/>
      <c r="D5859" s="3"/>
      <c r="E5859" s="9" t="s">
        <v>280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280</v>
      </c>
      <c r="K5859" s="9" t="s">
        <v>183</v>
      </c>
      <c r="L5859" s="69"/>
      <c r="M5859" s="67">
        <f t="shared" si="122"/>
        <v>0</v>
      </c>
    </row>
    <row r="5860" spans="1:18" ht="14.25">
      <c r="A5860" s="28" t="s">
        <v>927</v>
      </c>
    </row>
    <row r="5861" spans="1:18" ht="14.25">
      <c r="A5861" s="28" t="s">
        <v>928</v>
      </c>
    </row>
    <row r="5862" spans="1:18" ht="14.25">
      <c r="A5862" s="28" t="s">
        <v>929</v>
      </c>
    </row>
    <row r="5863" spans="1:18" ht="14.25">
      <c r="A5863" s="28" t="s">
        <v>930</v>
      </c>
    </row>
    <row r="5864" spans="1:18" ht="14.25">
      <c r="A5864" s="28" t="s">
        <v>931</v>
      </c>
    </row>
    <row r="5865" spans="1:18" ht="14.25">
      <c r="A5865" s="28" t="s">
        <v>932</v>
      </c>
    </row>
    <row r="5866" spans="1:18" ht="14.25">
      <c r="A5866" s="28" t="s">
        <v>933</v>
      </c>
    </row>
    <row r="5867" spans="1:18" ht="14.25">
      <c r="A5867" s="28" t="s">
        <v>934</v>
      </c>
    </row>
    <row r="5868" spans="1:18" ht="14.25">
      <c r="A5868" s="28" t="s">
        <v>935</v>
      </c>
    </row>
    <row r="5869" spans="1:18" ht="14.25">
      <c r="A5869" s="28" t="s">
        <v>936</v>
      </c>
    </row>
    <row r="5870" spans="1:18" ht="14.25">
      <c r="A5870" s="28" t="s">
        <v>937</v>
      </c>
    </row>
    <row r="5871" spans="1:18" ht="14.25">
      <c r="A5871" s="28" t="s">
        <v>938</v>
      </c>
    </row>
    <row r="5872" spans="1:18" ht="14.25">
      <c r="A5872" s="28" t="s">
        <v>2517</v>
      </c>
    </row>
    <row r="5873" spans="1:2" ht="14.25">
      <c r="A5873" s="28" t="s">
        <v>3346</v>
      </c>
      <c r="B5873" s="63" t="s">
        <v>3408</v>
      </c>
    </row>
    <row r="5874" spans="1:2" ht="14.25">
      <c r="A5874" s="28" t="s">
        <v>3347</v>
      </c>
      <c r="B5874" s="63" t="s">
        <v>3402</v>
      </c>
    </row>
    <row r="5875" spans="1:2" ht="14.25">
      <c r="A5875" s="28" t="s">
        <v>3348</v>
      </c>
      <c r="B5875" s="63" t="s">
        <v>3401</v>
      </c>
    </row>
    <row r="5876" spans="1:2" ht="14.25">
      <c r="A5876" s="28" t="s">
        <v>3349</v>
      </c>
      <c r="B5876" s="63" t="s">
        <v>3417</v>
      </c>
    </row>
    <row r="5877" spans="1:2" ht="14.25">
      <c r="A5877" s="28" t="s">
        <v>3350</v>
      </c>
      <c r="B5877" s="63" t="s">
        <v>3416</v>
      </c>
    </row>
    <row r="5878" spans="1:2" ht="14.25">
      <c r="A5878" s="28" t="s">
        <v>3351</v>
      </c>
      <c r="B5878" s="63" t="s">
        <v>3404</v>
      </c>
    </row>
    <row r="5879" spans="1:2" ht="14.25">
      <c r="A5879" s="28" t="s">
        <v>3352</v>
      </c>
      <c r="B5879" s="63" t="s">
        <v>3398</v>
      </c>
    </row>
    <row r="5880" spans="1:2" ht="14.25">
      <c r="A5880" s="28" t="s">
        <v>3353</v>
      </c>
      <c r="B5880" s="63" t="s">
        <v>3429</v>
      </c>
    </row>
    <row r="5881" spans="1:2" ht="14.25">
      <c r="A5881" s="28" t="s">
        <v>3354</v>
      </c>
      <c r="B5881" s="278" t="s">
        <v>3397</v>
      </c>
    </row>
    <row r="5882" spans="1:2" ht="14.25">
      <c r="A5882" s="28" t="s">
        <v>3355</v>
      </c>
      <c r="B5882" s="63" t="s">
        <v>3413</v>
      </c>
    </row>
    <row r="5883" spans="1:2" ht="14.25">
      <c r="A5883" s="28" t="s">
        <v>3356</v>
      </c>
      <c r="B5883" s="63" t="s">
        <v>3410</v>
      </c>
    </row>
    <row r="5884" spans="1:2" ht="14.25">
      <c r="A5884" s="28" t="s">
        <v>3357</v>
      </c>
      <c r="B5884" s="63" t="s">
        <v>3425</v>
      </c>
    </row>
    <row r="5885" spans="1:2" ht="14.25">
      <c r="A5885" s="28" t="s">
        <v>3358</v>
      </c>
      <c r="B5885" s="63" t="s">
        <v>180</v>
      </c>
    </row>
    <row r="5886" spans="1:2" ht="14.25">
      <c r="A5886" s="28" t="s">
        <v>3359</v>
      </c>
      <c r="B5886" s="63" t="s">
        <v>3426</v>
      </c>
    </row>
    <row r="5887" spans="1:2" ht="14.25">
      <c r="A5887" s="28" t="s">
        <v>3360</v>
      </c>
      <c r="B5887" s="63" t="s">
        <v>3405</v>
      </c>
    </row>
    <row r="5888" spans="1:2" ht="14.25">
      <c r="A5888" s="28" t="s">
        <v>3361</v>
      </c>
      <c r="B5888" s="63" t="s">
        <v>3399</v>
      </c>
    </row>
    <row r="5889" spans="1:2" ht="14.25">
      <c r="A5889" s="28" t="s">
        <v>3362</v>
      </c>
      <c r="B5889" s="63" t="s">
        <v>3406</v>
      </c>
    </row>
    <row r="5890" spans="1:2" ht="14.25">
      <c r="A5890" s="28" t="s">
        <v>3363</v>
      </c>
      <c r="B5890" s="63" t="s">
        <v>3403</v>
      </c>
    </row>
    <row r="5891" spans="1:2" ht="14.25">
      <c r="A5891" s="28" t="s">
        <v>3364</v>
      </c>
      <c r="B5891" s="63" t="s">
        <v>3414</v>
      </c>
    </row>
    <row r="5892" spans="1:2" ht="14.25">
      <c r="A5892" s="28" t="s">
        <v>3365</v>
      </c>
      <c r="B5892" s="63" t="s">
        <v>3409</v>
      </c>
    </row>
    <row r="5893" spans="1:2" ht="14.25">
      <c r="A5893" s="28" t="s">
        <v>3366</v>
      </c>
      <c r="B5893" s="278" t="s">
        <v>3396</v>
      </c>
    </row>
    <row r="5894" spans="1:2" ht="14.25">
      <c r="A5894" s="28" t="s">
        <v>3367</v>
      </c>
      <c r="B5894" s="63" t="s">
        <v>3411</v>
      </c>
    </row>
    <row r="5895" spans="1:2" ht="14.25">
      <c r="A5895" s="28" t="s">
        <v>3368</v>
      </c>
      <c r="B5895" s="63" t="s">
        <v>3430</v>
      </c>
    </row>
    <row r="5896" spans="1:2" ht="14.25">
      <c r="A5896" s="28" t="s">
        <v>3369</v>
      </c>
      <c r="B5896" s="63" t="s">
        <v>3400</v>
      </c>
    </row>
    <row r="5897" spans="1:2" ht="14.25">
      <c r="A5897" s="28" t="s">
        <v>4163</v>
      </c>
      <c r="B5897" s="63" t="s">
        <v>3407</v>
      </c>
    </row>
    <row r="5898" spans="1:2" ht="14.25">
      <c r="A5898" s="28" t="s">
        <v>4164</v>
      </c>
      <c r="B5898" s="63" t="s">
        <v>3428</v>
      </c>
    </row>
    <row r="5899" spans="1:2" ht="14.25">
      <c r="A5899" s="28" t="s">
        <v>4165</v>
      </c>
      <c r="B5899" s="63" t="s">
        <v>3412</v>
      </c>
    </row>
  </sheetData>
  <sortState xmlns:xlrd2="http://schemas.microsoft.com/office/spreadsheetml/2017/richdata2" ref="B814:S941">
    <sortCondition descending="1" ref="N814:N94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zoomScaleNormal="100" workbookViewId="0">
      <selection activeCell="M1" sqref="M1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939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815</v>
      </c>
      <c r="K3" s="10">
        <v>885.2</v>
      </c>
      <c r="L3" s="116"/>
      <c r="M3" s="18" t="s">
        <v>0</v>
      </c>
      <c r="N3" s="380" t="s">
        <v>33</v>
      </c>
      <c r="Q3" s="1">
        <v>2022</v>
      </c>
      <c r="R3" t="s">
        <v>187</v>
      </c>
      <c r="V3" s="1" t="s">
        <v>815</v>
      </c>
      <c r="W3" s="10">
        <v>1326.900000000001</v>
      </c>
      <c r="X3" s="116"/>
      <c r="Y3" s="18" t="s">
        <v>0</v>
      </c>
      <c r="Z3" s="220" t="s">
        <v>1652</v>
      </c>
      <c r="AA3" s="35"/>
      <c r="AC3" s="1">
        <v>2022</v>
      </c>
      <c r="AD3" t="s">
        <v>348</v>
      </c>
      <c r="AH3" s="1" t="s">
        <v>815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1666</v>
      </c>
      <c r="E4" s="1">
        <v>2021</v>
      </c>
      <c r="F4" t="s">
        <v>186</v>
      </c>
      <c r="J4" s="1" t="s">
        <v>816</v>
      </c>
      <c r="K4" s="10">
        <v>883.09999999999945</v>
      </c>
      <c r="L4" s="116"/>
      <c r="M4" s="18" t="s">
        <v>2</v>
      </c>
      <c r="N4" s="380" t="s">
        <v>25</v>
      </c>
      <c r="Q4" s="1">
        <v>2022</v>
      </c>
      <c r="R4" t="s">
        <v>187</v>
      </c>
      <c r="V4" s="1" t="s">
        <v>816</v>
      </c>
      <c r="W4" s="10">
        <v>1317.2000000000007</v>
      </c>
      <c r="X4" s="116"/>
      <c r="Y4" s="18" t="s">
        <v>2</v>
      </c>
      <c r="Z4" s="220" t="s">
        <v>1666</v>
      </c>
      <c r="AA4" s="35"/>
      <c r="AC4" s="1">
        <v>2022</v>
      </c>
      <c r="AD4" t="s">
        <v>348</v>
      </c>
      <c r="AH4" s="1" t="s">
        <v>816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220" t="s">
        <v>1667</v>
      </c>
      <c r="E5" s="1">
        <v>2021</v>
      </c>
      <c r="F5" t="s">
        <v>186</v>
      </c>
      <c r="J5" s="1" t="s">
        <v>817</v>
      </c>
      <c r="K5" s="10">
        <v>832.99999999999886</v>
      </c>
      <c r="L5" s="116"/>
      <c r="M5" s="18" t="s">
        <v>3</v>
      </c>
      <c r="N5" s="380" t="s">
        <v>37</v>
      </c>
      <c r="Q5" s="1">
        <v>2021</v>
      </c>
      <c r="R5" t="s">
        <v>187</v>
      </c>
      <c r="V5" s="1" t="s">
        <v>815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348</v>
      </c>
      <c r="AH5" s="1" t="s">
        <v>817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380" t="s">
        <v>17</v>
      </c>
      <c r="E6" s="1">
        <v>2021</v>
      </c>
      <c r="F6" t="s">
        <v>186</v>
      </c>
      <c r="J6" s="1" t="s">
        <v>883</v>
      </c>
      <c r="K6" s="10">
        <v>817.99999999999932</v>
      </c>
      <c r="L6" s="116"/>
      <c r="M6" s="18" t="s">
        <v>5</v>
      </c>
      <c r="N6" s="220" t="s">
        <v>1658</v>
      </c>
      <c r="Q6" s="1">
        <v>2021</v>
      </c>
      <c r="R6" t="s">
        <v>187</v>
      </c>
      <c r="V6" s="1" t="s">
        <v>816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204</v>
      </c>
      <c r="AH6" s="1" t="s">
        <v>815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80" t="s">
        <v>25</v>
      </c>
      <c r="E7" s="1">
        <v>2021</v>
      </c>
      <c r="F7" t="s">
        <v>186</v>
      </c>
      <c r="J7" s="1" t="s">
        <v>884</v>
      </c>
      <c r="K7" s="10">
        <v>812.09999999999945</v>
      </c>
      <c r="L7" s="116"/>
      <c r="M7" s="18" t="s">
        <v>7</v>
      </c>
      <c r="N7" s="380" t="s">
        <v>31</v>
      </c>
      <c r="Q7" s="1">
        <v>2021</v>
      </c>
      <c r="R7" t="s">
        <v>187</v>
      </c>
      <c r="V7" s="1" t="s">
        <v>817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204</v>
      </c>
      <c r="AH7" s="1" t="s">
        <v>816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5" t="s">
        <v>1650</v>
      </c>
      <c r="E8" s="1">
        <v>2021</v>
      </c>
      <c r="F8" t="s">
        <v>188</v>
      </c>
      <c r="J8" s="1" t="s">
        <v>815</v>
      </c>
      <c r="K8" s="10">
        <v>807.8</v>
      </c>
      <c r="L8" s="116"/>
      <c r="M8" s="18" t="s">
        <v>8</v>
      </c>
      <c r="N8" s="220" t="s">
        <v>1666</v>
      </c>
      <c r="Q8" s="1">
        <v>2021</v>
      </c>
      <c r="R8" t="s">
        <v>187</v>
      </c>
      <c r="V8" s="1" t="s">
        <v>883</v>
      </c>
      <c r="W8" s="10">
        <v>1284.7000000000016</v>
      </c>
      <c r="X8" s="116"/>
      <c r="Y8" s="18" t="s">
        <v>8</v>
      </c>
      <c r="Z8" s="380" t="s">
        <v>17</v>
      </c>
      <c r="AA8" s="35"/>
      <c r="AC8" s="1">
        <v>2022</v>
      </c>
      <c r="AD8" t="s">
        <v>204</v>
      </c>
      <c r="AH8" s="1" t="s">
        <v>815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5" t="s">
        <v>765</v>
      </c>
      <c r="E9" s="1">
        <v>2021</v>
      </c>
      <c r="F9" t="s">
        <v>186</v>
      </c>
      <c r="J9" s="1" t="s">
        <v>885</v>
      </c>
      <c r="K9" s="10">
        <v>806</v>
      </c>
      <c r="L9" s="116"/>
      <c r="M9" s="18" t="s">
        <v>10</v>
      </c>
      <c r="N9" s="220" t="s">
        <v>1666</v>
      </c>
      <c r="Q9" s="1">
        <v>2022</v>
      </c>
      <c r="R9" t="s">
        <v>187</v>
      </c>
      <c r="V9" s="1" t="s">
        <v>817</v>
      </c>
      <c r="W9" s="10">
        <v>1278.5999999999995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204</v>
      </c>
      <c r="AH9" s="1" t="s">
        <v>815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1652</v>
      </c>
      <c r="E10" s="1">
        <v>2021</v>
      </c>
      <c r="F10" t="s">
        <v>186</v>
      </c>
      <c r="J10" s="1" t="s">
        <v>886</v>
      </c>
      <c r="K10" s="10">
        <v>805.39999999999986</v>
      </c>
      <c r="L10" s="116"/>
      <c r="M10" s="18" t="s">
        <v>12</v>
      </c>
      <c r="N10" s="525" t="s">
        <v>2023</v>
      </c>
      <c r="Q10" s="1">
        <v>2023</v>
      </c>
      <c r="R10" t="s">
        <v>175</v>
      </c>
      <c r="V10" s="1" t="s">
        <v>815</v>
      </c>
      <c r="W10" s="528">
        <v>1273.1999999999998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348</v>
      </c>
      <c r="AH10" s="1" t="s">
        <v>883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51" t="s">
        <v>33</v>
      </c>
      <c r="E11" s="1">
        <v>2019</v>
      </c>
      <c r="F11" t="s">
        <v>188</v>
      </c>
      <c r="J11" s="1" t="s">
        <v>815</v>
      </c>
      <c r="K11" s="10">
        <v>802.75</v>
      </c>
      <c r="L11" s="116"/>
      <c r="M11" s="18" t="s">
        <v>14</v>
      </c>
      <c r="N11" s="51" t="s">
        <v>21</v>
      </c>
      <c r="Q11" s="1">
        <v>2021</v>
      </c>
      <c r="R11" t="s">
        <v>187</v>
      </c>
      <c r="V11" s="1" t="s">
        <v>884</v>
      </c>
      <c r="W11" s="10">
        <v>1257.5</v>
      </c>
      <c r="X11" s="116"/>
      <c r="Y11" s="18" t="s">
        <v>14</v>
      </c>
      <c r="Z11" s="35" t="s">
        <v>754</v>
      </c>
      <c r="AA11" s="35"/>
      <c r="AC11" s="1">
        <v>2022</v>
      </c>
      <c r="AD11" t="s">
        <v>204</v>
      </c>
      <c r="AH11" s="1" t="s">
        <v>816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141</v>
      </c>
      <c r="E12" s="1">
        <v>2021</v>
      </c>
      <c r="F12" t="s">
        <v>186</v>
      </c>
      <c r="J12" s="1" t="s">
        <v>887</v>
      </c>
      <c r="K12" s="10">
        <v>795.7</v>
      </c>
      <c r="L12" s="116"/>
      <c r="M12" s="18" t="s">
        <v>16</v>
      </c>
      <c r="N12" s="51" t="s">
        <v>143</v>
      </c>
      <c r="Q12" s="1">
        <v>2022</v>
      </c>
      <c r="R12" t="s">
        <v>187</v>
      </c>
      <c r="V12" s="1" t="s">
        <v>883</v>
      </c>
      <c r="W12" s="10">
        <v>1256.2000000000003</v>
      </c>
      <c r="X12" s="116"/>
      <c r="Y12" s="18" t="s">
        <v>16</v>
      </c>
      <c r="Z12" s="380" t="s">
        <v>37</v>
      </c>
      <c r="AA12" s="35"/>
      <c r="AC12" s="1">
        <v>2022</v>
      </c>
      <c r="AD12" t="s">
        <v>348</v>
      </c>
      <c r="AH12" s="1" t="s">
        <v>884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51" t="s">
        <v>770</v>
      </c>
      <c r="E13" s="1">
        <v>2019</v>
      </c>
      <c r="F13" t="s">
        <v>188</v>
      </c>
      <c r="J13" s="1" t="s">
        <v>816</v>
      </c>
      <c r="K13" s="10">
        <v>792.3</v>
      </c>
      <c r="L13" s="116"/>
      <c r="M13" s="18" t="s">
        <v>18</v>
      </c>
      <c r="N13" s="35" t="s">
        <v>797</v>
      </c>
      <c r="Q13" s="1">
        <v>2021</v>
      </c>
      <c r="R13" t="s">
        <v>187</v>
      </c>
      <c r="V13" s="1" t="s">
        <v>885</v>
      </c>
      <c r="W13" s="10">
        <v>1246.5000000000009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204</v>
      </c>
      <c r="AH13" s="1" t="s">
        <v>817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220" t="s">
        <v>1650</v>
      </c>
      <c r="E14" s="1">
        <v>2021</v>
      </c>
      <c r="F14" t="s">
        <v>186</v>
      </c>
      <c r="J14" s="1" t="s">
        <v>888</v>
      </c>
      <c r="K14" s="10">
        <v>787.3</v>
      </c>
      <c r="L14" s="116"/>
      <c r="M14" s="18" t="s">
        <v>20</v>
      </c>
      <c r="N14" s="380" t="s">
        <v>39</v>
      </c>
      <c r="Q14" s="1">
        <v>2021</v>
      </c>
      <c r="R14" t="s">
        <v>187</v>
      </c>
      <c r="V14" s="1" t="s">
        <v>886</v>
      </c>
      <c r="W14" s="10">
        <v>1229.8000000000002</v>
      </c>
      <c r="X14" s="116"/>
      <c r="Y14" s="18" t="s">
        <v>20</v>
      </c>
      <c r="Z14" s="220" t="s">
        <v>1667</v>
      </c>
      <c r="AA14" s="35"/>
      <c r="AC14" s="1">
        <v>2022</v>
      </c>
      <c r="AD14" t="s">
        <v>348</v>
      </c>
      <c r="AH14" s="1" t="s">
        <v>885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35" t="s">
        <v>797</v>
      </c>
      <c r="E15" s="1">
        <v>2021</v>
      </c>
      <c r="F15" t="s">
        <v>186</v>
      </c>
      <c r="J15" s="1" t="s">
        <v>889</v>
      </c>
      <c r="K15" s="10">
        <v>781.39999999999986</v>
      </c>
      <c r="L15" s="116"/>
      <c r="M15" s="18" t="s">
        <v>22</v>
      </c>
      <c r="N15" s="51" t="s">
        <v>11</v>
      </c>
      <c r="Q15" s="1">
        <v>2017</v>
      </c>
      <c r="R15" t="s">
        <v>175</v>
      </c>
      <c r="V15" s="1" t="s">
        <v>815</v>
      </c>
      <c r="W15" s="10">
        <v>1225.5</v>
      </c>
      <c r="X15" s="116"/>
      <c r="Y15" s="18" t="s">
        <v>22</v>
      </c>
      <c r="Z15" s="35" t="s">
        <v>747</v>
      </c>
      <c r="AA15" s="35"/>
      <c r="AC15" s="1">
        <v>2022</v>
      </c>
      <c r="AD15" t="s">
        <v>348</v>
      </c>
      <c r="AH15" s="1" t="s">
        <v>886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35" t="s">
        <v>789</v>
      </c>
      <c r="E16" s="1">
        <v>2021</v>
      </c>
      <c r="F16" t="s">
        <v>186</v>
      </c>
      <c r="J16" s="1" t="s">
        <v>940</v>
      </c>
      <c r="K16" s="10">
        <v>778.54999999999973</v>
      </c>
      <c r="L16" s="116"/>
      <c r="M16" s="18" t="s">
        <v>24</v>
      </c>
      <c r="N16" s="220" t="s">
        <v>21</v>
      </c>
      <c r="Q16" s="1">
        <v>2022</v>
      </c>
      <c r="R16" t="s">
        <v>189</v>
      </c>
      <c r="V16" s="1" t="s">
        <v>815</v>
      </c>
      <c r="W16" s="10">
        <v>1225.2</v>
      </c>
      <c r="X16" s="116"/>
      <c r="Y16" s="18" t="s">
        <v>24</v>
      </c>
      <c r="Z16" s="380" t="s">
        <v>31</v>
      </c>
      <c r="AA16" s="35"/>
      <c r="AC16" s="1">
        <v>2020</v>
      </c>
      <c r="AD16" t="s">
        <v>204</v>
      </c>
      <c r="AH16" s="1" t="s">
        <v>817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153</v>
      </c>
      <c r="E17" s="1">
        <v>2021</v>
      </c>
      <c r="F17" t="s">
        <v>186</v>
      </c>
      <c r="J17" s="1" t="s">
        <v>941</v>
      </c>
      <c r="K17" s="10">
        <v>773.90000000000055</v>
      </c>
      <c r="L17" s="116"/>
      <c r="M17" s="18" t="s">
        <v>26</v>
      </c>
      <c r="N17" s="220" t="s">
        <v>141</v>
      </c>
      <c r="Q17" s="1">
        <v>2020</v>
      </c>
      <c r="R17" t="s">
        <v>202</v>
      </c>
      <c r="V17" s="1" t="s">
        <v>815</v>
      </c>
      <c r="W17" s="10">
        <v>1219.2</v>
      </c>
      <c r="X17" s="116"/>
      <c r="Y17" s="18" t="s">
        <v>26</v>
      </c>
      <c r="Z17" s="220" t="s">
        <v>1658</v>
      </c>
      <c r="AA17" s="119"/>
      <c r="AC17" s="1">
        <v>2022</v>
      </c>
      <c r="AD17" t="s">
        <v>204</v>
      </c>
      <c r="AH17" s="1" t="s">
        <v>883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21</v>
      </c>
      <c r="E18" s="1">
        <v>2021</v>
      </c>
      <c r="F18" t="s">
        <v>186</v>
      </c>
      <c r="J18" s="1" t="s">
        <v>942</v>
      </c>
      <c r="K18" s="10">
        <v>763.900000000001</v>
      </c>
      <c r="L18" s="116"/>
      <c r="M18" s="18" t="s">
        <v>28</v>
      </c>
      <c r="N18" s="35" t="s">
        <v>153</v>
      </c>
      <c r="Q18" s="1">
        <v>2021</v>
      </c>
      <c r="R18" t="s">
        <v>187</v>
      </c>
      <c r="V18" s="1" t="s">
        <v>887</v>
      </c>
      <c r="W18" s="10">
        <v>1218.7000000000003</v>
      </c>
      <c r="X18" s="116"/>
      <c r="Y18" s="18" t="s">
        <v>28</v>
      </c>
      <c r="Z18" s="220" t="s">
        <v>1657</v>
      </c>
      <c r="AA18" s="35"/>
      <c r="AC18" s="1">
        <v>2022</v>
      </c>
      <c r="AD18" t="s">
        <v>348</v>
      </c>
      <c r="AH18" s="1" t="s">
        <v>887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51" t="s">
        <v>153</v>
      </c>
      <c r="E19" s="1">
        <v>2019</v>
      </c>
      <c r="F19" t="s">
        <v>209</v>
      </c>
      <c r="J19" s="1" t="s">
        <v>815</v>
      </c>
      <c r="K19" s="10">
        <v>761</v>
      </c>
      <c r="L19" s="116"/>
      <c r="M19" s="18" t="s">
        <v>30</v>
      </c>
      <c r="N19" s="220" t="s">
        <v>1667</v>
      </c>
      <c r="Q19" s="1">
        <v>2021</v>
      </c>
      <c r="R19" t="s">
        <v>187</v>
      </c>
      <c r="V19" s="1" t="s">
        <v>888</v>
      </c>
      <c r="W19" s="10">
        <v>1215.9000000000001</v>
      </c>
      <c r="X19" s="116"/>
      <c r="Y19" s="18" t="s">
        <v>30</v>
      </c>
      <c r="Z19" s="35" t="s">
        <v>801</v>
      </c>
      <c r="AA19" s="35"/>
      <c r="AC19" s="1">
        <v>2022</v>
      </c>
      <c r="AD19" t="s">
        <v>348</v>
      </c>
      <c r="AH19" s="1" t="s">
        <v>888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154</v>
      </c>
      <c r="E20" s="1">
        <v>2021</v>
      </c>
      <c r="F20" t="s">
        <v>186</v>
      </c>
      <c r="J20" s="1" t="s">
        <v>943</v>
      </c>
      <c r="K20" s="10">
        <v>758.10000000000014</v>
      </c>
      <c r="L20" s="116"/>
      <c r="M20" s="18" t="s">
        <v>32</v>
      </c>
      <c r="N20" s="35" t="s">
        <v>756</v>
      </c>
      <c r="Q20" s="1">
        <v>2021</v>
      </c>
      <c r="R20" t="s">
        <v>187</v>
      </c>
      <c r="V20" s="1" t="s">
        <v>889</v>
      </c>
      <c r="W20" s="10">
        <v>1214.8000000000006</v>
      </c>
      <c r="X20" s="116"/>
      <c r="Y20" s="18" t="s">
        <v>32</v>
      </c>
      <c r="Z20" s="220" t="s">
        <v>1662</v>
      </c>
      <c r="AA20" s="119"/>
      <c r="AC20" s="1">
        <v>2022</v>
      </c>
      <c r="AD20" t="s">
        <v>204</v>
      </c>
      <c r="AH20" s="1" t="s">
        <v>884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80" t="s">
        <v>27</v>
      </c>
      <c r="E21" s="1">
        <v>2021</v>
      </c>
      <c r="F21" t="s">
        <v>186</v>
      </c>
      <c r="J21" s="1" t="s">
        <v>945</v>
      </c>
      <c r="K21" s="10">
        <v>756.90000000000077</v>
      </c>
      <c r="L21" s="116"/>
      <c r="M21" s="18" t="s">
        <v>34</v>
      </c>
      <c r="N21" s="525" t="s">
        <v>2021</v>
      </c>
      <c r="Q21" s="1">
        <v>2023</v>
      </c>
      <c r="R21" t="s">
        <v>175</v>
      </c>
      <c r="V21" s="1" t="s">
        <v>816</v>
      </c>
      <c r="W21" s="528">
        <v>1211.0999999999985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200</v>
      </c>
      <c r="AH21" s="1" t="s">
        <v>815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220" t="s">
        <v>1658</v>
      </c>
      <c r="E22" s="1">
        <v>2021</v>
      </c>
      <c r="F22" t="s">
        <v>186</v>
      </c>
      <c r="J22" s="1" t="s">
        <v>944</v>
      </c>
      <c r="K22" s="10">
        <v>756.19999999999936</v>
      </c>
      <c r="L22" s="116"/>
      <c r="M22" s="18" t="s">
        <v>36</v>
      </c>
      <c r="N22" s="220" t="s">
        <v>1665</v>
      </c>
      <c r="Q22" s="1">
        <v>2022</v>
      </c>
      <c r="R22" t="s">
        <v>187</v>
      </c>
      <c r="V22" s="1" t="s">
        <v>884</v>
      </c>
      <c r="W22" s="10">
        <v>1204.4000000000001</v>
      </c>
      <c r="X22" s="116"/>
      <c r="Y22" s="18" t="s">
        <v>36</v>
      </c>
      <c r="Z22" s="35" t="s">
        <v>749</v>
      </c>
      <c r="AA22" s="35"/>
      <c r="AC22" s="1">
        <v>2022</v>
      </c>
      <c r="AD22" t="s">
        <v>348</v>
      </c>
      <c r="AH22" s="1" t="s">
        <v>889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758</v>
      </c>
      <c r="E23" s="1">
        <v>2021</v>
      </c>
      <c r="F23" t="s">
        <v>186</v>
      </c>
      <c r="J23" s="1" t="s">
        <v>946</v>
      </c>
      <c r="K23" s="10">
        <v>754.59999999999991</v>
      </c>
      <c r="L23" s="116"/>
      <c r="M23" s="18" t="s">
        <v>38</v>
      </c>
      <c r="N23" s="220" t="s">
        <v>750</v>
      </c>
      <c r="Q23" s="1">
        <v>2019</v>
      </c>
      <c r="R23" t="s">
        <v>203</v>
      </c>
      <c r="V23" s="1" t="s">
        <v>815</v>
      </c>
      <c r="W23" s="10">
        <v>1202.0000000000018</v>
      </c>
      <c r="X23" s="116"/>
      <c r="Y23" s="18" t="s">
        <v>38</v>
      </c>
      <c r="Z23" s="35" t="s">
        <v>780</v>
      </c>
      <c r="AA23" s="35"/>
      <c r="AC23" s="1">
        <v>2022</v>
      </c>
      <c r="AD23" t="s">
        <v>348</v>
      </c>
      <c r="AH23" s="1" t="s">
        <v>940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763</v>
      </c>
      <c r="E24" s="1">
        <v>2020</v>
      </c>
      <c r="F24" t="s">
        <v>197</v>
      </c>
      <c r="J24" s="1" t="s">
        <v>815</v>
      </c>
      <c r="K24" s="10">
        <v>753.69999999999709</v>
      </c>
      <c r="L24" s="116"/>
      <c r="M24" s="18" t="s">
        <v>145</v>
      </c>
      <c r="N24" s="380" t="s">
        <v>2023</v>
      </c>
      <c r="Q24" s="1">
        <v>2021</v>
      </c>
      <c r="R24" t="s">
        <v>187</v>
      </c>
      <c r="V24" s="1" t="s">
        <v>940</v>
      </c>
      <c r="W24" s="10">
        <v>1195.8000000000002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200</v>
      </c>
      <c r="AH24" s="1" t="s">
        <v>816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80" t="s">
        <v>37</v>
      </c>
      <c r="E25" s="1">
        <v>2021</v>
      </c>
      <c r="F25" t="s">
        <v>186</v>
      </c>
      <c r="J25" s="1" t="s">
        <v>947</v>
      </c>
      <c r="K25" s="10">
        <v>750</v>
      </c>
      <c r="L25" s="116"/>
      <c r="M25" s="18" t="s">
        <v>146</v>
      </c>
      <c r="N25" s="35" t="s">
        <v>779</v>
      </c>
      <c r="Q25" s="1">
        <v>2021</v>
      </c>
      <c r="R25" t="s">
        <v>187</v>
      </c>
      <c r="V25" s="1" t="s">
        <v>941</v>
      </c>
      <c r="W25" s="10">
        <v>1195.2000000000003</v>
      </c>
      <c r="X25" s="116"/>
      <c r="Y25" s="18" t="s">
        <v>146</v>
      </c>
      <c r="Z25" s="380" t="s">
        <v>11</v>
      </c>
      <c r="AA25" s="35"/>
      <c r="AC25" s="1">
        <v>2022</v>
      </c>
      <c r="AD25" t="s">
        <v>348</v>
      </c>
      <c r="AH25" s="1" t="s">
        <v>941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380" t="s">
        <v>33</v>
      </c>
      <c r="E26" s="1">
        <v>2021</v>
      </c>
      <c r="F26" t="s">
        <v>186</v>
      </c>
      <c r="J26" s="1" t="s">
        <v>948</v>
      </c>
      <c r="K26" s="10">
        <v>749.40000000000009</v>
      </c>
      <c r="L26" s="116"/>
      <c r="M26" s="18" t="s">
        <v>147</v>
      </c>
      <c r="N26" s="525" t="s">
        <v>801</v>
      </c>
      <c r="Q26" s="1">
        <v>2023</v>
      </c>
      <c r="R26" t="s">
        <v>175</v>
      </c>
      <c r="V26" s="1" t="s">
        <v>817</v>
      </c>
      <c r="W26" s="528">
        <v>1192.9000000000001</v>
      </c>
      <c r="X26" s="116"/>
      <c r="Y26" s="18" t="s">
        <v>147</v>
      </c>
      <c r="Z26" s="380" t="s">
        <v>33</v>
      </c>
      <c r="AA26" s="35"/>
      <c r="AC26" s="1">
        <v>2022</v>
      </c>
      <c r="AD26" t="s">
        <v>204</v>
      </c>
      <c r="AH26" s="1" t="s">
        <v>885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739</v>
      </c>
      <c r="E27" s="1">
        <v>2021</v>
      </c>
      <c r="F27" t="s">
        <v>186</v>
      </c>
      <c r="J27" s="1" t="s">
        <v>949</v>
      </c>
      <c r="K27" s="10">
        <v>745.90000000000009</v>
      </c>
      <c r="L27" s="116"/>
      <c r="M27" s="18" t="s">
        <v>151</v>
      </c>
      <c r="N27" s="35" t="s">
        <v>154</v>
      </c>
      <c r="Q27" s="1">
        <v>2021</v>
      </c>
      <c r="R27" t="s">
        <v>187</v>
      </c>
      <c r="V27" s="1" t="s">
        <v>942</v>
      </c>
      <c r="W27" s="10">
        <v>1189.7999999999997</v>
      </c>
      <c r="X27" s="116"/>
      <c r="Y27" s="18" t="s">
        <v>151</v>
      </c>
      <c r="Z27" s="35" t="s">
        <v>763</v>
      </c>
      <c r="AA27" s="35"/>
      <c r="AC27" s="1">
        <v>2022</v>
      </c>
      <c r="AD27" t="s">
        <v>204</v>
      </c>
      <c r="AH27" s="1" t="s">
        <v>886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80" t="s">
        <v>2033</v>
      </c>
      <c r="E28" s="1">
        <v>2021</v>
      </c>
      <c r="F28" t="s">
        <v>186</v>
      </c>
      <c r="J28" s="1" t="s">
        <v>953</v>
      </c>
      <c r="K28" s="10">
        <v>743.90000000000009</v>
      </c>
      <c r="L28" s="116"/>
      <c r="M28" s="18" t="s">
        <v>157</v>
      </c>
      <c r="N28" s="380" t="s">
        <v>2172</v>
      </c>
      <c r="Q28" s="1">
        <v>2022</v>
      </c>
      <c r="R28" t="s">
        <v>187</v>
      </c>
      <c r="V28" s="1" t="s">
        <v>885</v>
      </c>
      <c r="W28" s="10">
        <v>1188.4999999999995</v>
      </c>
      <c r="X28" s="116"/>
      <c r="Y28" s="18" t="s">
        <v>157</v>
      </c>
      <c r="Z28" s="380" t="s">
        <v>33</v>
      </c>
      <c r="AA28" s="35"/>
      <c r="AC28" s="1">
        <v>2022</v>
      </c>
      <c r="AD28" t="s">
        <v>348</v>
      </c>
      <c r="AH28" s="1" t="s">
        <v>942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5" t="s">
        <v>780</v>
      </c>
      <c r="E29" s="1">
        <v>2021</v>
      </c>
      <c r="F29" t="s">
        <v>186</v>
      </c>
      <c r="J29" s="1" t="s">
        <v>950</v>
      </c>
      <c r="K29" s="10">
        <v>743.90000000000009</v>
      </c>
      <c r="L29" s="116"/>
      <c r="M29" s="18" t="s">
        <v>159</v>
      </c>
      <c r="N29" s="220" t="s">
        <v>1664</v>
      </c>
      <c r="Q29" s="1">
        <v>2021</v>
      </c>
      <c r="R29" t="s">
        <v>187</v>
      </c>
      <c r="V29" s="1" t="s">
        <v>943</v>
      </c>
      <c r="W29" s="10">
        <v>1186.2000000000012</v>
      </c>
      <c r="X29" s="116"/>
      <c r="Y29" s="18" t="s">
        <v>159</v>
      </c>
      <c r="Z29" s="380" t="s">
        <v>2023</v>
      </c>
      <c r="AA29" s="35"/>
      <c r="AC29" s="1">
        <v>2022</v>
      </c>
      <c r="AD29" t="s">
        <v>204</v>
      </c>
      <c r="AH29" s="1" t="s">
        <v>887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764</v>
      </c>
      <c r="E30" s="1">
        <v>2021</v>
      </c>
      <c r="F30" t="s">
        <v>186</v>
      </c>
      <c r="J30" s="1" t="s">
        <v>951</v>
      </c>
      <c r="K30" s="10">
        <v>740.7</v>
      </c>
      <c r="L30" s="116"/>
      <c r="M30" s="18" t="s">
        <v>160</v>
      </c>
      <c r="N30" s="35" t="s">
        <v>780</v>
      </c>
      <c r="Q30" s="1">
        <v>2022</v>
      </c>
      <c r="R30" t="s">
        <v>187</v>
      </c>
      <c r="V30" s="1" t="s">
        <v>886</v>
      </c>
      <c r="W30" s="10">
        <v>1186.1999999999985</v>
      </c>
      <c r="X30" s="116"/>
      <c r="Y30" s="18" t="s">
        <v>160</v>
      </c>
      <c r="Z30" s="35" t="s">
        <v>763</v>
      </c>
      <c r="AA30" s="35"/>
      <c r="AC30" s="1">
        <v>2022</v>
      </c>
      <c r="AD30" t="s">
        <v>348</v>
      </c>
      <c r="AH30" s="1" t="s">
        <v>943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51" t="s">
        <v>6</v>
      </c>
      <c r="E31" s="1">
        <v>2017</v>
      </c>
      <c r="F31" t="s">
        <v>188</v>
      </c>
      <c r="J31" s="1" t="s">
        <v>815</v>
      </c>
      <c r="K31" s="10">
        <v>739</v>
      </c>
      <c r="L31" s="116"/>
      <c r="M31" s="18" t="s">
        <v>161</v>
      </c>
      <c r="N31" s="51" t="s">
        <v>31</v>
      </c>
      <c r="Q31" s="1">
        <v>2018</v>
      </c>
      <c r="R31" t="s">
        <v>203</v>
      </c>
      <c r="V31" s="1" t="s">
        <v>815</v>
      </c>
      <c r="W31" s="10">
        <v>1184.7</v>
      </c>
      <c r="X31" s="116"/>
      <c r="Y31" s="18" t="s">
        <v>161</v>
      </c>
      <c r="Z31" s="380" t="s">
        <v>31</v>
      </c>
      <c r="AA31" s="35"/>
      <c r="AC31" s="1">
        <v>2022</v>
      </c>
      <c r="AD31" t="s">
        <v>348</v>
      </c>
      <c r="AH31" s="1" t="s">
        <v>945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220" t="s">
        <v>1665</v>
      </c>
      <c r="E32" s="1">
        <v>2021</v>
      </c>
      <c r="F32" t="s">
        <v>186</v>
      </c>
      <c r="J32" s="1" t="s">
        <v>952</v>
      </c>
      <c r="K32" s="10">
        <v>735.10000000000036</v>
      </c>
      <c r="L32" s="116"/>
      <c r="M32" s="18" t="s">
        <v>163</v>
      </c>
      <c r="N32" s="35" t="s">
        <v>17</v>
      </c>
      <c r="Q32" s="1">
        <v>2022</v>
      </c>
      <c r="R32" t="s">
        <v>203</v>
      </c>
      <c r="V32" s="1" t="s">
        <v>815</v>
      </c>
      <c r="W32" s="10">
        <v>1180.5</v>
      </c>
      <c r="X32" s="116"/>
      <c r="Y32" s="18" t="s">
        <v>163</v>
      </c>
      <c r="Z32" s="220" t="s">
        <v>1666</v>
      </c>
      <c r="AA32" s="119"/>
      <c r="AC32" s="1">
        <v>2022</v>
      </c>
      <c r="AD32" t="s">
        <v>204</v>
      </c>
      <c r="AH32" s="1" t="s">
        <v>888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276</v>
      </c>
      <c r="B33" s="35" t="s">
        <v>784</v>
      </c>
      <c r="E33" s="1">
        <v>2021</v>
      </c>
      <c r="F33" t="s">
        <v>186</v>
      </c>
      <c r="J33" s="1" t="s">
        <v>1800</v>
      </c>
      <c r="K33" s="10">
        <v>734.89999999999986</v>
      </c>
      <c r="L33" s="116"/>
      <c r="M33" s="18" t="s">
        <v>276</v>
      </c>
      <c r="N33" s="380" t="s">
        <v>15</v>
      </c>
      <c r="Q33" s="1">
        <v>2021</v>
      </c>
      <c r="R33" t="s">
        <v>187</v>
      </c>
      <c r="V33" s="1" t="s">
        <v>945</v>
      </c>
      <c r="W33" s="10">
        <v>1174.2999999999997</v>
      </c>
      <c r="X33" s="116"/>
      <c r="Y33" s="18" t="s">
        <v>276</v>
      </c>
      <c r="Z33" s="51" t="s">
        <v>21</v>
      </c>
      <c r="AA33" s="35"/>
      <c r="AC33" s="1">
        <v>2022</v>
      </c>
      <c r="AD33" t="s">
        <v>204</v>
      </c>
      <c r="AH33" s="1" t="s">
        <v>889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277</v>
      </c>
      <c r="B34" s="380" t="s">
        <v>2017</v>
      </c>
      <c r="E34" s="1">
        <v>2021</v>
      </c>
      <c r="F34" t="s">
        <v>186</v>
      </c>
      <c r="J34" s="1" t="s">
        <v>1801</v>
      </c>
      <c r="K34" s="10">
        <v>733.60000000000014</v>
      </c>
      <c r="L34" s="116"/>
      <c r="M34" s="18" t="s">
        <v>277</v>
      </c>
      <c r="N34" s="380" t="s">
        <v>1652</v>
      </c>
      <c r="Q34" s="1">
        <v>2022</v>
      </c>
      <c r="R34" t="s">
        <v>189</v>
      </c>
      <c r="V34" s="1" t="s">
        <v>816</v>
      </c>
      <c r="W34" s="10">
        <v>1171.8</v>
      </c>
      <c r="X34" s="116"/>
      <c r="Y34" s="18" t="s">
        <v>277</v>
      </c>
      <c r="Z34" s="35" t="s">
        <v>141</v>
      </c>
      <c r="AA34" s="35"/>
      <c r="AB34" s="1"/>
      <c r="AC34" s="1">
        <v>2018</v>
      </c>
      <c r="AD34" t="s">
        <v>204</v>
      </c>
      <c r="AH34" s="1" t="s">
        <v>816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278</v>
      </c>
      <c r="B35" s="380" t="s">
        <v>23</v>
      </c>
      <c r="E35" s="1">
        <v>2020</v>
      </c>
      <c r="F35" t="s">
        <v>197</v>
      </c>
      <c r="J35" s="1" t="s">
        <v>816</v>
      </c>
      <c r="K35" s="10">
        <v>731.80000000000291</v>
      </c>
      <c r="L35" s="116"/>
      <c r="M35" s="18" t="s">
        <v>278</v>
      </c>
      <c r="N35" s="380" t="s">
        <v>2033</v>
      </c>
      <c r="Q35" s="1">
        <v>2021</v>
      </c>
      <c r="R35" t="s">
        <v>187</v>
      </c>
      <c r="V35" s="1" t="s">
        <v>944</v>
      </c>
      <c r="W35" s="10">
        <v>1162.1999999999998</v>
      </c>
      <c r="X35" s="116"/>
      <c r="Y35" s="18" t="s">
        <v>278</v>
      </c>
      <c r="Z35" s="35" t="s">
        <v>750</v>
      </c>
      <c r="AA35" s="35"/>
      <c r="AC35" s="1">
        <v>2020</v>
      </c>
      <c r="AD35" t="s">
        <v>204</v>
      </c>
      <c r="AH35" s="1" t="s">
        <v>883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279</v>
      </c>
      <c r="B36" s="35" t="s">
        <v>155</v>
      </c>
      <c r="E36" s="1">
        <v>2021</v>
      </c>
      <c r="F36" t="s">
        <v>186</v>
      </c>
      <c r="J36" s="1" t="s">
        <v>1802</v>
      </c>
      <c r="K36" s="10">
        <v>728.50000000000023</v>
      </c>
      <c r="L36" s="116"/>
      <c r="M36" s="18" t="s">
        <v>279</v>
      </c>
      <c r="N36" s="51" t="s">
        <v>2017</v>
      </c>
      <c r="Q36" s="1">
        <v>2021</v>
      </c>
      <c r="R36" t="s">
        <v>2542</v>
      </c>
      <c r="V36" s="1" t="s">
        <v>815</v>
      </c>
      <c r="W36" s="10">
        <v>1159</v>
      </c>
      <c r="X36" s="116"/>
      <c r="Y36" s="18" t="s">
        <v>279</v>
      </c>
      <c r="Z36" s="380" t="s">
        <v>25</v>
      </c>
      <c r="AA36" s="35"/>
      <c r="AC36" s="1">
        <v>2022</v>
      </c>
      <c r="AD36" t="s">
        <v>204</v>
      </c>
      <c r="AH36" s="1" t="s">
        <v>940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736</v>
      </c>
      <c r="B37" s="380" t="s">
        <v>6</v>
      </c>
      <c r="E37" s="1">
        <v>2021</v>
      </c>
      <c r="F37" t="s">
        <v>186</v>
      </c>
      <c r="J37" s="1" t="s">
        <v>1803</v>
      </c>
      <c r="K37" s="10">
        <v>726.99999999999977</v>
      </c>
      <c r="L37" s="116"/>
      <c r="M37" s="18" t="s">
        <v>736</v>
      </c>
      <c r="N37" s="526" t="s">
        <v>747</v>
      </c>
      <c r="Q37" s="1">
        <v>2023</v>
      </c>
      <c r="R37" t="s">
        <v>175</v>
      </c>
      <c r="V37" s="1" t="s">
        <v>883</v>
      </c>
      <c r="W37" s="528">
        <v>1156.400000000001</v>
      </c>
      <c r="X37" s="116"/>
      <c r="Y37" s="18" t="s">
        <v>736</v>
      </c>
      <c r="Z37" s="380" t="s">
        <v>15</v>
      </c>
      <c r="AA37" s="35"/>
      <c r="AC37" s="1">
        <v>2020</v>
      </c>
      <c r="AD37" t="s">
        <v>204</v>
      </c>
      <c r="AH37" s="1" t="s">
        <v>884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737</v>
      </c>
      <c r="B38" s="51" t="s">
        <v>142</v>
      </c>
      <c r="E38" s="1">
        <v>2021</v>
      </c>
      <c r="F38" t="s">
        <v>214</v>
      </c>
      <c r="J38" s="1" t="s">
        <v>815</v>
      </c>
      <c r="K38" s="10">
        <v>726</v>
      </c>
      <c r="L38" s="116"/>
      <c r="M38" s="18" t="s">
        <v>737</v>
      </c>
      <c r="N38" s="51" t="s">
        <v>11</v>
      </c>
      <c r="Q38" s="1">
        <v>2019</v>
      </c>
      <c r="R38" t="s">
        <v>189</v>
      </c>
      <c r="V38" s="1" t="s">
        <v>815</v>
      </c>
      <c r="W38" s="10">
        <v>1153.2</v>
      </c>
      <c r="X38" s="116"/>
      <c r="Y38" s="18" t="s">
        <v>737</v>
      </c>
      <c r="Z38" s="35" t="s">
        <v>11</v>
      </c>
      <c r="AA38" s="35"/>
      <c r="AB38" s="1"/>
      <c r="AC38" s="1">
        <v>2016</v>
      </c>
      <c r="AD38" t="s">
        <v>204</v>
      </c>
      <c r="AH38" s="1" t="s">
        <v>815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738</v>
      </c>
      <c r="B39" s="220" t="s">
        <v>1664</v>
      </c>
      <c r="E39" s="1">
        <v>2021</v>
      </c>
      <c r="F39" t="s">
        <v>186</v>
      </c>
      <c r="J39" s="1" t="s">
        <v>1804</v>
      </c>
      <c r="K39" s="10">
        <v>721.19999999999982</v>
      </c>
      <c r="L39" s="116"/>
      <c r="M39" s="18" t="s">
        <v>738</v>
      </c>
      <c r="N39" s="35" t="s">
        <v>749</v>
      </c>
      <c r="Q39" s="1">
        <v>2021</v>
      </c>
      <c r="R39" t="s">
        <v>187</v>
      </c>
      <c r="V39" s="1" t="s">
        <v>946</v>
      </c>
      <c r="W39" s="10">
        <v>1147.0999999999999</v>
      </c>
      <c r="X39" s="116"/>
      <c r="Y39" s="18" t="s">
        <v>738</v>
      </c>
      <c r="Z39" s="35" t="s">
        <v>734</v>
      </c>
      <c r="AA39" s="35"/>
      <c r="AC39" s="1">
        <v>2022</v>
      </c>
      <c r="AD39" t="s">
        <v>348</v>
      </c>
      <c r="AH39" s="1" t="s">
        <v>944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740</v>
      </c>
      <c r="B40" s="380" t="s">
        <v>39</v>
      </c>
      <c r="E40" s="1">
        <v>2021</v>
      </c>
      <c r="F40" t="s">
        <v>186</v>
      </c>
      <c r="J40" s="1" t="s">
        <v>1805</v>
      </c>
      <c r="K40" s="10">
        <v>720.10000000000036</v>
      </c>
      <c r="L40" s="116"/>
      <c r="M40" s="18" t="s">
        <v>740</v>
      </c>
      <c r="N40" s="35" t="s">
        <v>784</v>
      </c>
      <c r="Q40" s="1">
        <v>2021</v>
      </c>
      <c r="R40" t="s">
        <v>187</v>
      </c>
      <c r="V40" s="1" t="s">
        <v>947</v>
      </c>
      <c r="W40" s="10">
        <v>1146.5999999999999</v>
      </c>
      <c r="X40" s="116"/>
      <c r="Y40" s="18" t="s">
        <v>740</v>
      </c>
      <c r="Z40" s="220" t="s">
        <v>1667</v>
      </c>
      <c r="AA40" s="119"/>
      <c r="AC40" s="1">
        <v>2022</v>
      </c>
      <c r="AD40" t="s">
        <v>204</v>
      </c>
      <c r="AH40" s="1" t="s">
        <v>941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746</v>
      </c>
      <c r="B41" s="35" t="s">
        <v>772</v>
      </c>
      <c r="E41" s="1">
        <v>2021</v>
      </c>
      <c r="F41" t="s">
        <v>186</v>
      </c>
      <c r="J41" s="1" t="s">
        <v>1806</v>
      </c>
      <c r="K41" s="10">
        <v>719.50000000000045</v>
      </c>
      <c r="L41" s="116"/>
      <c r="M41" s="18" t="s">
        <v>746</v>
      </c>
      <c r="N41" s="35" t="s">
        <v>784</v>
      </c>
      <c r="Q41" s="1">
        <v>2022</v>
      </c>
      <c r="R41" t="s">
        <v>187</v>
      </c>
      <c r="V41" s="1" t="s">
        <v>887</v>
      </c>
      <c r="W41" s="10">
        <v>1145.2999999999993</v>
      </c>
      <c r="X41" s="116"/>
      <c r="Y41" s="18" t="s">
        <v>746</v>
      </c>
      <c r="Z41" s="35" t="s">
        <v>31</v>
      </c>
      <c r="AA41" s="35"/>
      <c r="AB41" s="1"/>
      <c r="AC41" s="1">
        <v>2018</v>
      </c>
      <c r="AD41" t="s">
        <v>204</v>
      </c>
      <c r="AH41" s="1" t="s">
        <v>817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748</v>
      </c>
      <c r="B42" s="380" t="s">
        <v>23</v>
      </c>
      <c r="E42" s="1">
        <v>2021</v>
      </c>
      <c r="F42" t="s">
        <v>186</v>
      </c>
      <c r="J42" s="1" t="s">
        <v>1807</v>
      </c>
      <c r="K42" s="10">
        <v>715.0499999999995</v>
      </c>
      <c r="L42" s="116"/>
      <c r="M42" s="18" t="s">
        <v>748</v>
      </c>
      <c r="N42" s="380" t="s">
        <v>2017</v>
      </c>
      <c r="Q42" s="1">
        <v>2022</v>
      </c>
      <c r="R42" t="s">
        <v>187</v>
      </c>
      <c r="V42" s="1" t="s">
        <v>888</v>
      </c>
      <c r="W42" s="10">
        <v>1143.699999999998</v>
      </c>
      <c r="X42" s="116"/>
      <c r="Y42" s="18" t="s">
        <v>748</v>
      </c>
      <c r="Z42" s="51" t="s">
        <v>143</v>
      </c>
      <c r="AA42" s="35"/>
      <c r="AC42" s="1">
        <v>2022</v>
      </c>
      <c r="AD42" t="s">
        <v>348</v>
      </c>
      <c r="AH42" s="1" t="s">
        <v>946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751</v>
      </c>
      <c r="B43" s="237" t="s">
        <v>1646</v>
      </c>
      <c r="E43" s="1">
        <v>2020</v>
      </c>
      <c r="F43" t="s">
        <v>197</v>
      </c>
      <c r="J43" s="1" t="s">
        <v>817</v>
      </c>
      <c r="K43" s="10">
        <v>713.49999999999818</v>
      </c>
      <c r="L43" s="116"/>
      <c r="M43" s="18" t="s">
        <v>751</v>
      </c>
      <c r="N43" s="220" t="s">
        <v>1661</v>
      </c>
      <c r="Q43" s="1">
        <v>2021</v>
      </c>
      <c r="R43" t="s">
        <v>187</v>
      </c>
      <c r="V43" s="1" t="s">
        <v>948</v>
      </c>
      <c r="W43" s="10">
        <v>1142.5</v>
      </c>
      <c r="X43" s="116"/>
      <c r="Y43" s="18" t="s">
        <v>751</v>
      </c>
      <c r="Z43" s="380" t="s">
        <v>25</v>
      </c>
      <c r="AA43" s="35"/>
      <c r="AC43" s="1">
        <v>2022</v>
      </c>
      <c r="AD43" t="s">
        <v>348</v>
      </c>
      <c r="AH43" s="1" t="s">
        <v>947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752</v>
      </c>
      <c r="B44" s="220" t="s">
        <v>1661</v>
      </c>
      <c r="E44" s="1">
        <v>2021</v>
      </c>
      <c r="F44" t="s">
        <v>186</v>
      </c>
      <c r="J44" s="1" t="s">
        <v>1808</v>
      </c>
      <c r="K44" s="10">
        <v>713</v>
      </c>
      <c r="L44" s="116"/>
      <c r="M44" s="18" t="s">
        <v>752</v>
      </c>
      <c r="N44" s="35" t="s">
        <v>772</v>
      </c>
      <c r="Q44" s="1">
        <v>2021</v>
      </c>
      <c r="R44" t="s">
        <v>187</v>
      </c>
      <c r="V44" s="1" t="s">
        <v>949</v>
      </c>
      <c r="W44" s="10">
        <v>1141.0999999999995</v>
      </c>
      <c r="X44" s="116"/>
      <c r="Y44" s="18" t="s">
        <v>752</v>
      </c>
      <c r="Z44" s="380" t="s">
        <v>25</v>
      </c>
      <c r="AA44" s="35"/>
      <c r="AC44" s="1">
        <v>2020</v>
      </c>
      <c r="AD44" t="s">
        <v>204</v>
      </c>
      <c r="AH44" s="1" t="s">
        <v>885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755</v>
      </c>
      <c r="B45" s="380" t="s">
        <v>11</v>
      </c>
      <c r="E45" s="1">
        <v>2021</v>
      </c>
      <c r="F45" t="s">
        <v>186</v>
      </c>
      <c r="J45" s="1" t="s">
        <v>1809</v>
      </c>
      <c r="K45" s="10">
        <v>711.69999999999936</v>
      </c>
      <c r="L45" s="116"/>
      <c r="M45" s="18" t="s">
        <v>755</v>
      </c>
      <c r="N45" s="220" t="s">
        <v>1652</v>
      </c>
      <c r="Q45" s="1">
        <v>2022</v>
      </c>
      <c r="R45" t="s">
        <v>187</v>
      </c>
      <c r="V45" s="1" t="s">
        <v>889</v>
      </c>
      <c r="W45" s="10">
        <v>1140.5000000000018</v>
      </c>
      <c r="X45" s="116"/>
      <c r="Y45" s="18" t="s">
        <v>755</v>
      </c>
      <c r="Z45" s="35" t="s">
        <v>155</v>
      </c>
      <c r="AA45" s="35"/>
      <c r="AC45" s="1">
        <v>2022</v>
      </c>
      <c r="AD45" t="s">
        <v>348</v>
      </c>
      <c r="AH45" s="1" t="s">
        <v>948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757</v>
      </c>
      <c r="B46" s="51" t="s">
        <v>745</v>
      </c>
      <c r="E46" s="1">
        <v>2019</v>
      </c>
      <c r="F46" t="s">
        <v>188</v>
      </c>
      <c r="J46" s="1" t="s">
        <v>817</v>
      </c>
      <c r="K46" s="10">
        <v>711.65</v>
      </c>
      <c r="L46" s="116"/>
      <c r="M46" s="18" t="s">
        <v>757</v>
      </c>
      <c r="N46" s="35" t="s">
        <v>780</v>
      </c>
      <c r="Q46" s="1">
        <v>2021</v>
      </c>
      <c r="R46" t="s">
        <v>187</v>
      </c>
      <c r="V46" s="1" t="s">
        <v>953</v>
      </c>
      <c r="W46" s="10">
        <v>1140.4000000000015</v>
      </c>
      <c r="X46" s="116"/>
      <c r="Y46" s="18" t="s">
        <v>757</v>
      </c>
      <c r="Z46" s="35" t="s">
        <v>158</v>
      </c>
      <c r="AA46" s="35"/>
      <c r="AB46" s="1"/>
      <c r="AC46" s="1">
        <v>2018</v>
      </c>
      <c r="AD46" t="s">
        <v>204</v>
      </c>
      <c r="AH46" s="1" t="s">
        <v>883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762</v>
      </c>
      <c r="B47" s="51" t="s">
        <v>764</v>
      </c>
      <c r="E47" s="1">
        <v>2021</v>
      </c>
      <c r="F47" t="s">
        <v>188</v>
      </c>
      <c r="J47" s="1" t="s">
        <v>816</v>
      </c>
      <c r="K47" s="10">
        <v>711.1</v>
      </c>
      <c r="L47" s="116"/>
      <c r="M47" s="18" t="s">
        <v>762</v>
      </c>
      <c r="N47" s="220" t="s">
        <v>1659</v>
      </c>
      <c r="Q47" s="1">
        <v>2022</v>
      </c>
      <c r="R47" t="s">
        <v>187</v>
      </c>
      <c r="V47" s="1" t="s">
        <v>940</v>
      </c>
      <c r="W47" s="10">
        <v>1137.5999999999999</v>
      </c>
      <c r="X47" s="116"/>
      <c r="Y47" s="18" t="s">
        <v>762</v>
      </c>
      <c r="Z47" s="380" t="s">
        <v>2043</v>
      </c>
      <c r="AA47" s="119"/>
      <c r="AC47" s="1">
        <v>2022</v>
      </c>
      <c r="AD47" t="s">
        <v>204</v>
      </c>
      <c r="AH47" s="1" t="s">
        <v>942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766</v>
      </c>
      <c r="B48" s="51" t="s">
        <v>142</v>
      </c>
      <c r="E48" s="1">
        <v>2021</v>
      </c>
      <c r="F48" t="s">
        <v>186</v>
      </c>
      <c r="J48" s="1" t="s">
        <v>1810</v>
      </c>
      <c r="K48" s="10">
        <v>710.79999999999927</v>
      </c>
      <c r="L48" s="116"/>
      <c r="M48" s="18" t="s">
        <v>766</v>
      </c>
      <c r="N48" s="380" t="s">
        <v>6</v>
      </c>
      <c r="Q48" s="1">
        <v>2021</v>
      </c>
      <c r="R48" t="s">
        <v>187</v>
      </c>
      <c r="V48" s="1" t="s">
        <v>950</v>
      </c>
      <c r="W48" s="10">
        <v>1133.0999999999995</v>
      </c>
      <c r="X48" s="116"/>
      <c r="Y48" s="18" t="s">
        <v>766</v>
      </c>
      <c r="Z48" s="35" t="s">
        <v>17</v>
      </c>
      <c r="AA48" s="35"/>
      <c r="AB48" s="1"/>
      <c r="AC48" s="1">
        <v>2018</v>
      </c>
      <c r="AD48" t="s">
        <v>204</v>
      </c>
      <c r="AH48" s="1" t="s">
        <v>884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767</v>
      </c>
      <c r="B49" s="380" t="s">
        <v>6</v>
      </c>
      <c r="E49" s="1">
        <v>2020</v>
      </c>
      <c r="F49" t="s">
        <v>197</v>
      </c>
      <c r="J49" s="1" t="s">
        <v>883</v>
      </c>
      <c r="K49" s="10">
        <v>710.70000000000073</v>
      </c>
      <c r="L49" s="116"/>
      <c r="M49" s="18" t="s">
        <v>767</v>
      </c>
      <c r="N49" s="51" t="s">
        <v>154</v>
      </c>
      <c r="Q49" s="1">
        <v>2020</v>
      </c>
      <c r="R49" t="s">
        <v>202</v>
      </c>
      <c r="V49" s="1" t="s">
        <v>816</v>
      </c>
      <c r="W49" s="10">
        <v>1132.4000000000001</v>
      </c>
      <c r="X49" s="116"/>
      <c r="Y49" s="18" t="s">
        <v>767</v>
      </c>
      <c r="Z49" s="35" t="s">
        <v>765</v>
      </c>
      <c r="AA49" s="35"/>
      <c r="AC49" s="1">
        <v>2022</v>
      </c>
      <c r="AD49" t="s">
        <v>348</v>
      </c>
      <c r="AH49" s="1" t="s">
        <v>949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768</v>
      </c>
      <c r="B50" s="35" t="s">
        <v>141</v>
      </c>
      <c r="E50" s="1">
        <v>2020</v>
      </c>
      <c r="F50" t="s">
        <v>197</v>
      </c>
      <c r="J50" s="1" t="s">
        <v>884</v>
      </c>
      <c r="K50" s="10">
        <v>704.99999999999454</v>
      </c>
      <c r="L50" s="116"/>
      <c r="M50" s="18" t="s">
        <v>768</v>
      </c>
      <c r="N50" s="380" t="s">
        <v>2044</v>
      </c>
      <c r="Q50" s="1">
        <v>2022</v>
      </c>
      <c r="R50" t="s">
        <v>187</v>
      </c>
      <c r="V50" s="1" t="s">
        <v>941</v>
      </c>
      <c r="W50" s="10">
        <v>1130.4999999999995</v>
      </c>
      <c r="X50" s="116"/>
      <c r="Y50" s="18" t="s">
        <v>768</v>
      </c>
      <c r="Z50" s="380" t="s">
        <v>2025</v>
      </c>
      <c r="AA50" s="35"/>
      <c r="AC50" s="1">
        <v>2022</v>
      </c>
      <c r="AD50" t="s">
        <v>348</v>
      </c>
      <c r="AH50" s="1" t="s">
        <v>953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774</v>
      </c>
      <c r="B51" s="51" t="s">
        <v>6</v>
      </c>
      <c r="E51" s="1">
        <v>2016</v>
      </c>
      <c r="F51" t="s">
        <v>190</v>
      </c>
      <c r="J51" s="1" t="s">
        <v>815</v>
      </c>
      <c r="K51" s="10">
        <v>703.8</v>
      </c>
      <c r="L51" s="116"/>
      <c r="M51" s="18" t="s">
        <v>774</v>
      </c>
      <c r="N51" s="35" t="s">
        <v>801</v>
      </c>
      <c r="Q51" s="1">
        <v>2021</v>
      </c>
      <c r="R51" t="s">
        <v>187</v>
      </c>
      <c r="V51" s="1" t="s">
        <v>951</v>
      </c>
      <c r="W51" s="10">
        <v>1129.2999999999997</v>
      </c>
      <c r="X51" s="116"/>
      <c r="Y51" s="18" t="s">
        <v>774</v>
      </c>
      <c r="Z51" s="380" t="s">
        <v>2044</v>
      </c>
      <c r="AA51" s="35"/>
      <c r="AC51" s="1">
        <v>2022</v>
      </c>
      <c r="AD51" t="s">
        <v>348</v>
      </c>
      <c r="AH51" s="1" t="s">
        <v>950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782</v>
      </c>
      <c r="B52" s="51" t="s">
        <v>21</v>
      </c>
      <c r="E52" s="1">
        <v>2021</v>
      </c>
      <c r="F52" t="s">
        <v>214</v>
      </c>
      <c r="J52" s="1" t="s">
        <v>816</v>
      </c>
      <c r="K52" s="10">
        <v>702.7</v>
      </c>
      <c r="L52" s="116"/>
      <c r="M52" s="18" t="s">
        <v>782</v>
      </c>
      <c r="N52" s="35" t="s">
        <v>801</v>
      </c>
      <c r="Q52" s="1">
        <v>2022</v>
      </c>
      <c r="R52" t="s">
        <v>187</v>
      </c>
      <c r="V52" s="1" t="s">
        <v>942</v>
      </c>
      <c r="W52" s="10">
        <v>1129.2999999999984</v>
      </c>
      <c r="X52" s="116"/>
      <c r="Y52" s="18" t="s">
        <v>782</v>
      </c>
      <c r="Z52" s="35" t="s">
        <v>754</v>
      </c>
      <c r="AA52" s="35"/>
      <c r="AC52" s="1">
        <v>2022</v>
      </c>
      <c r="AD52" t="s">
        <v>348</v>
      </c>
      <c r="AH52" s="1" t="s">
        <v>951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786</v>
      </c>
      <c r="B53" s="35" t="s">
        <v>1652</v>
      </c>
      <c r="E53" s="1">
        <v>2021</v>
      </c>
      <c r="F53" t="s">
        <v>197</v>
      </c>
      <c r="J53" s="1" t="s">
        <v>815</v>
      </c>
      <c r="K53" s="10">
        <v>700</v>
      </c>
      <c r="L53" s="116"/>
      <c r="M53" s="18" t="s">
        <v>786</v>
      </c>
      <c r="N53" s="51" t="s">
        <v>155</v>
      </c>
      <c r="Q53" s="1">
        <v>2020</v>
      </c>
      <c r="R53" t="s">
        <v>202</v>
      </c>
      <c r="V53" s="1" t="s">
        <v>817</v>
      </c>
      <c r="W53" s="10">
        <v>1126.2</v>
      </c>
      <c r="X53" s="116"/>
      <c r="Y53" s="18" t="s">
        <v>786</v>
      </c>
      <c r="Z53" s="380" t="s">
        <v>2017</v>
      </c>
      <c r="AA53" s="35"/>
      <c r="AC53" s="1">
        <v>2022</v>
      </c>
      <c r="AD53" t="s">
        <v>204</v>
      </c>
      <c r="AH53" s="1" t="s">
        <v>943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787</v>
      </c>
      <c r="B54" s="51" t="s">
        <v>153</v>
      </c>
      <c r="E54" s="1">
        <v>2019</v>
      </c>
      <c r="F54" t="s">
        <v>872</v>
      </c>
      <c r="J54" s="1" t="s">
        <v>815</v>
      </c>
      <c r="K54" s="10">
        <v>699.5</v>
      </c>
      <c r="L54" s="116"/>
      <c r="M54" s="18" t="s">
        <v>787</v>
      </c>
      <c r="N54" s="380" t="s">
        <v>23</v>
      </c>
      <c r="Q54" s="1">
        <v>2021</v>
      </c>
      <c r="R54" t="s">
        <v>187</v>
      </c>
      <c r="V54" s="1" t="s">
        <v>952</v>
      </c>
      <c r="W54" s="10">
        <v>1121.6500000000001</v>
      </c>
      <c r="X54" s="116"/>
      <c r="Y54" s="18" t="s">
        <v>787</v>
      </c>
      <c r="Z54" s="220" t="s">
        <v>1659</v>
      </c>
      <c r="AA54" s="35"/>
      <c r="AC54" s="1">
        <v>2022</v>
      </c>
      <c r="AD54" t="s">
        <v>204</v>
      </c>
      <c r="AH54" s="1" t="s">
        <v>945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788</v>
      </c>
      <c r="B55" s="380" t="s">
        <v>155</v>
      </c>
      <c r="E55" s="1">
        <v>2021</v>
      </c>
      <c r="F55" t="s">
        <v>214</v>
      </c>
      <c r="J55" s="1" t="s">
        <v>817</v>
      </c>
      <c r="K55" s="10">
        <v>697.1</v>
      </c>
      <c r="L55" s="116"/>
      <c r="M55" s="18" t="s">
        <v>788</v>
      </c>
      <c r="N55" s="380" t="s">
        <v>11</v>
      </c>
      <c r="Q55" s="1">
        <v>2021</v>
      </c>
      <c r="R55" t="s">
        <v>187</v>
      </c>
      <c r="V55" s="1" t="s">
        <v>1800</v>
      </c>
      <c r="W55" s="10">
        <v>1119.2999999999997</v>
      </c>
      <c r="X55" s="116"/>
      <c r="Y55" s="18" t="s">
        <v>788</v>
      </c>
      <c r="Z55" s="411" t="s">
        <v>1665</v>
      </c>
      <c r="AA55" s="35"/>
      <c r="AC55" s="1">
        <v>2020</v>
      </c>
      <c r="AD55" t="s">
        <v>204</v>
      </c>
      <c r="AH55" s="1" t="s">
        <v>886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794</v>
      </c>
      <c r="B56" s="51" t="s">
        <v>797</v>
      </c>
      <c r="E56" s="1">
        <v>2019</v>
      </c>
      <c r="F56" t="s">
        <v>214</v>
      </c>
      <c r="J56" s="1" t="s">
        <v>815</v>
      </c>
      <c r="K56" s="10">
        <v>695.6</v>
      </c>
      <c r="L56" s="116"/>
      <c r="M56" s="18" t="s">
        <v>794</v>
      </c>
      <c r="N56" s="220" t="s">
        <v>1662</v>
      </c>
      <c r="Q56" s="1">
        <v>2021</v>
      </c>
      <c r="R56" t="s">
        <v>2542</v>
      </c>
      <c r="V56" s="1" t="s">
        <v>816</v>
      </c>
      <c r="W56" s="10">
        <v>1115.2</v>
      </c>
      <c r="X56" s="116"/>
      <c r="Y56" s="18" t="s">
        <v>794</v>
      </c>
      <c r="Z56" s="35" t="s">
        <v>791</v>
      </c>
      <c r="AA56" s="35"/>
      <c r="AC56" s="1">
        <v>2022</v>
      </c>
      <c r="AD56" t="s">
        <v>204</v>
      </c>
      <c r="AH56" s="1" t="s">
        <v>944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795</v>
      </c>
      <c r="B57" s="35" t="s">
        <v>750</v>
      </c>
      <c r="E57" s="1">
        <v>2021</v>
      </c>
      <c r="F57" t="s">
        <v>186</v>
      </c>
      <c r="J57" s="1" t="s">
        <v>1811</v>
      </c>
      <c r="K57" s="10">
        <v>688.30000000000018</v>
      </c>
      <c r="L57" s="116"/>
      <c r="M57" s="18" t="s">
        <v>795</v>
      </c>
      <c r="N57" s="35" t="s">
        <v>754</v>
      </c>
      <c r="Q57" s="1">
        <v>2022</v>
      </c>
      <c r="R57" t="s">
        <v>187</v>
      </c>
      <c r="V57" s="1" t="s">
        <v>943</v>
      </c>
      <c r="W57" s="10">
        <v>1114.7999999999988</v>
      </c>
      <c r="X57" s="116"/>
      <c r="Y57" s="18" t="s">
        <v>795</v>
      </c>
      <c r="Z57" s="35" t="s">
        <v>143</v>
      </c>
      <c r="AA57" s="35"/>
      <c r="AC57" s="1">
        <v>2021</v>
      </c>
      <c r="AD57" t="s">
        <v>204</v>
      </c>
      <c r="AH57" s="1" t="s">
        <v>815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796</v>
      </c>
      <c r="B58" s="380" t="s">
        <v>2025</v>
      </c>
      <c r="E58" s="1">
        <v>2021</v>
      </c>
      <c r="F58" t="s">
        <v>186</v>
      </c>
      <c r="J58" s="1" t="s">
        <v>1812</v>
      </c>
      <c r="K58" s="10">
        <v>686.30000000000007</v>
      </c>
      <c r="L58" s="116"/>
      <c r="M58" s="18" t="s">
        <v>796</v>
      </c>
      <c r="N58" s="35" t="s">
        <v>155</v>
      </c>
      <c r="Q58" s="1">
        <v>2021</v>
      </c>
      <c r="R58" t="s">
        <v>187</v>
      </c>
      <c r="V58" s="1" t="s">
        <v>1801</v>
      </c>
      <c r="W58" s="10">
        <v>1114.5999999999999</v>
      </c>
      <c r="X58" s="116"/>
      <c r="Y58" s="18" t="s">
        <v>796</v>
      </c>
      <c r="Z58" s="35" t="s">
        <v>747</v>
      </c>
      <c r="AA58" s="35"/>
      <c r="AC58" s="1">
        <v>2020</v>
      </c>
      <c r="AD58" t="s">
        <v>204</v>
      </c>
      <c r="AH58" s="1" t="s">
        <v>887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798</v>
      </c>
      <c r="B59" s="35" t="s">
        <v>153</v>
      </c>
      <c r="E59" s="1">
        <v>2020</v>
      </c>
      <c r="F59" t="s">
        <v>197</v>
      </c>
      <c r="J59" s="1" t="s">
        <v>885</v>
      </c>
      <c r="K59" s="10">
        <v>685.19999999999891</v>
      </c>
      <c r="L59" s="116"/>
      <c r="M59" s="18" t="s">
        <v>798</v>
      </c>
      <c r="N59" s="525" t="s">
        <v>2042</v>
      </c>
      <c r="Q59" s="1">
        <v>2023</v>
      </c>
      <c r="R59" t="s">
        <v>175</v>
      </c>
      <c r="V59" s="1" t="s">
        <v>884</v>
      </c>
      <c r="W59" s="528">
        <v>1112.2000000000003</v>
      </c>
      <c r="X59" s="116"/>
      <c r="Y59" s="18" t="s">
        <v>798</v>
      </c>
      <c r="Z59" s="35" t="s">
        <v>142</v>
      </c>
      <c r="AA59" s="35"/>
      <c r="AB59" s="1"/>
      <c r="AC59" s="1">
        <v>2018</v>
      </c>
      <c r="AD59" t="s">
        <v>204</v>
      </c>
      <c r="AH59" s="1" t="s">
        <v>885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799</v>
      </c>
      <c r="B60" s="51" t="s">
        <v>15</v>
      </c>
      <c r="E60" s="1">
        <v>2017</v>
      </c>
      <c r="F60" t="s">
        <v>188</v>
      </c>
      <c r="J60" s="1" t="s">
        <v>816</v>
      </c>
      <c r="K60" s="10">
        <v>684.2</v>
      </c>
      <c r="L60" s="116"/>
      <c r="M60" s="18" t="s">
        <v>799</v>
      </c>
      <c r="N60" s="35" t="s">
        <v>763</v>
      </c>
      <c r="Q60" s="1">
        <v>2022</v>
      </c>
      <c r="R60" t="s">
        <v>187</v>
      </c>
      <c r="V60" s="1" t="s">
        <v>945</v>
      </c>
      <c r="W60" s="10">
        <v>1110.9999999999982</v>
      </c>
      <c r="X60" s="116"/>
      <c r="Y60" s="18" t="s">
        <v>799</v>
      </c>
      <c r="Z60" s="35" t="s">
        <v>801</v>
      </c>
      <c r="AA60" s="35"/>
      <c r="AC60" s="1">
        <v>2022</v>
      </c>
      <c r="AD60" t="s">
        <v>204</v>
      </c>
      <c r="AH60" s="1" t="s">
        <v>946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800</v>
      </c>
      <c r="B61" s="51" t="s">
        <v>31</v>
      </c>
      <c r="E61" s="1">
        <v>2016</v>
      </c>
      <c r="F61" t="s">
        <v>193</v>
      </c>
      <c r="J61" s="1" t="s">
        <v>815</v>
      </c>
      <c r="K61" s="10">
        <v>683.3</v>
      </c>
      <c r="L61" s="116"/>
      <c r="M61" s="18" t="s">
        <v>800</v>
      </c>
      <c r="N61" s="35" t="s">
        <v>143</v>
      </c>
      <c r="Q61" s="1">
        <v>2021</v>
      </c>
      <c r="R61" t="s">
        <v>2542</v>
      </c>
      <c r="V61" s="1" t="s">
        <v>817</v>
      </c>
      <c r="W61" s="10">
        <v>1108.0999999999999</v>
      </c>
      <c r="X61" s="116"/>
      <c r="Y61" s="18" t="s">
        <v>800</v>
      </c>
      <c r="Z61" s="220" t="s">
        <v>1665</v>
      </c>
      <c r="AA61" s="35"/>
      <c r="AC61" s="1">
        <v>2022</v>
      </c>
      <c r="AD61" t="s">
        <v>204</v>
      </c>
      <c r="AH61" s="1" t="s">
        <v>947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803</v>
      </c>
      <c r="B62" s="51" t="s">
        <v>9</v>
      </c>
      <c r="E62" s="1">
        <v>2019</v>
      </c>
      <c r="F62" t="s">
        <v>188</v>
      </c>
      <c r="J62" s="1" t="s">
        <v>883</v>
      </c>
      <c r="K62" s="10">
        <v>682.5</v>
      </c>
      <c r="L62" s="116"/>
      <c r="M62" s="18" t="s">
        <v>803</v>
      </c>
      <c r="N62" s="220" t="s">
        <v>1652</v>
      </c>
      <c r="Q62" s="1">
        <v>2021</v>
      </c>
      <c r="R62" t="s">
        <v>187</v>
      </c>
      <c r="V62" s="1" t="s">
        <v>1802</v>
      </c>
      <c r="W62" s="10">
        <v>1105.2999999999988</v>
      </c>
      <c r="X62" s="116"/>
      <c r="Y62" s="18" t="s">
        <v>803</v>
      </c>
      <c r="Z62" s="35" t="s">
        <v>734</v>
      </c>
      <c r="AA62" s="35"/>
      <c r="AC62" s="1">
        <v>2020</v>
      </c>
      <c r="AD62" t="s">
        <v>204</v>
      </c>
      <c r="AH62" s="1" t="s">
        <v>888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899</v>
      </c>
      <c r="B63" s="51" t="s">
        <v>31</v>
      </c>
      <c r="E63" s="1">
        <v>2019</v>
      </c>
      <c r="F63" t="s">
        <v>188</v>
      </c>
      <c r="J63" s="1" t="s">
        <v>884</v>
      </c>
      <c r="K63" s="10">
        <v>682.15</v>
      </c>
      <c r="L63" s="116"/>
      <c r="M63" s="18" t="s">
        <v>899</v>
      </c>
      <c r="N63" s="35" t="s">
        <v>789</v>
      </c>
      <c r="Q63" s="1">
        <v>2021</v>
      </c>
      <c r="R63" t="s">
        <v>187</v>
      </c>
      <c r="V63" s="1" t="s">
        <v>1803</v>
      </c>
      <c r="W63" s="10">
        <v>1101.9500000000003</v>
      </c>
      <c r="X63" s="116"/>
      <c r="Y63" s="18" t="s">
        <v>899</v>
      </c>
      <c r="Z63" s="35" t="s">
        <v>801</v>
      </c>
      <c r="AA63" s="35"/>
      <c r="AC63" s="1">
        <v>2020</v>
      </c>
      <c r="AD63" t="s">
        <v>204</v>
      </c>
      <c r="AH63" s="1" t="s">
        <v>889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900</v>
      </c>
      <c r="B64" s="380" t="s">
        <v>1666</v>
      </c>
      <c r="E64" s="1">
        <v>2021</v>
      </c>
      <c r="F64" t="s">
        <v>195</v>
      </c>
      <c r="J64" s="1" t="s">
        <v>815</v>
      </c>
      <c r="K64" s="10">
        <v>680.3</v>
      </c>
      <c r="L64" s="116"/>
      <c r="M64" s="18" t="s">
        <v>900</v>
      </c>
      <c r="N64" s="380" t="s">
        <v>27</v>
      </c>
      <c r="Q64" s="1">
        <v>2021</v>
      </c>
      <c r="R64" t="s">
        <v>187</v>
      </c>
      <c r="V64" s="1" t="s">
        <v>1804</v>
      </c>
      <c r="W64" s="10">
        <v>1096.5999999999981</v>
      </c>
      <c r="X64" s="116"/>
      <c r="Y64" s="18" t="s">
        <v>900</v>
      </c>
      <c r="Z64" s="411" t="s">
        <v>1646</v>
      </c>
      <c r="AA64" s="35"/>
      <c r="AC64" s="1">
        <v>2020</v>
      </c>
      <c r="AD64" t="s">
        <v>204</v>
      </c>
      <c r="AH64" s="1" t="s">
        <v>940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901</v>
      </c>
      <c r="B65" s="51" t="s">
        <v>739</v>
      </c>
      <c r="E65" s="1">
        <v>2019</v>
      </c>
      <c r="F65" t="s">
        <v>188</v>
      </c>
      <c r="J65" s="1" t="s">
        <v>885</v>
      </c>
      <c r="K65" s="10">
        <v>679.55</v>
      </c>
      <c r="L65" s="116"/>
      <c r="M65" s="18" t="s">
        <v>901</v>
      </c>
      <c r="N65" s="51" t="s">
        <v>2044</v>
      </c>
      <c r="Q65" s="1">
        <v>2022</v>
      </c>
      <c r="R65" t="s">
        <v>2542</v>
      </c>
      <c r="V65" s="1" t="s">
        <v>815</v>
      </c>
      <c r="W65" s="10">
        <v>1094.3499999999999</v>
      </c>
      <c r="X65" s="116"/>
      <c r="Y65" s="18" t="s">
        <v>901</v>
      </c>
      <c r="Z65" s="380" t="s">
        <v>31</v>
      </c>
      <c r="AA65" s="35"/>
      <c r="AC65" s="1">
        <v>2022</v>
      </c>
      <c r="AD65" t="s">
        <v>204</v>
      </c>
      <c r="AH65" s="1" t="s">
        <v>948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902</v>
      </c>
      <c r="B66" s="380" t="s">
        <v>2024</v>
      </c>
      <c r="E66" s="1">
        <v>2021</v>
      </c>
      <c r="F66" t="s">
        <v>186</v>
      </c>
      <c r="J66" s="1" t="s">
        <v>1813</v>
      </c>
      <c r="K66" s="10">
        <v>679.2999999999995</v>
      </c>
      <c r="L66" s="116"/>
      <c r="M66" s="18" t="s">
        <v>902</v>
      </c>
      <c r="N66" s="35" t="s">
        <v>154</v>
      </c>
      <c r="Q66" s="1">
        <v>2021</v>
      </c>
      <c r="R66" t="s">
        <v>175</v>
      </c>
      <c r="V66" s="1" t="s">
        <v>815</v>
      </c>
      <c r="W66" s="10">
        <v>1093.7000000000003</v>
      </c>
      <c r="X66" s="116"/>
      <c r="Y66" s="18" t="s">
        <v>902</v>
      </c>
      <c r="Z66" s="35" t="s">
        <v>153</v>
      </c>
      <c r="AA66" s="35"/>
      <c r="AC66" s="1">
        <v>2020</v>
      </c>
      <c r="AD66" t="s">
        <v>204</v>
      </c>
      <c r="AH66" s="1" t="s">
        <v>941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903</v>
      </c>
      <c r="B67" s="237" t="s">
        <v>37</v>
      </c>
      <c r="E67" s="1">
        <v>2022</v>
      </c>
      <c r="F67" t="s">
        <v>2900</v>
      </c>
      <c r="J67" s="1" t="s">
        <v>815</v>
      </c>
      <c r="K67" s="10">
        <v>679.15</v>
      </c>
      <c r="L67" s="116"/>
      <c r="M67" s="18" t="s">
        <v>903</v>
      </c>
      <c r="N67" s="51" t="s">
        <v>21</v>
      </c>
      <c r="Q67" s="1">
        <v>2022</v>
      </c>
      <c r="R67" t="s">
        <v>187</v>
      </c>
      <c r="V67" s="1" t="s">
        <v>944</v>
      </c>
      <c r="W67" s="10">
        <v>1092.5999999999976</v>
      </c>
      <c r="X67" s="116"/>
      <c r="Y67" s="18" t="s">
        <v>903</v>
      </c>
      <c r="Z67" s="35" t="s">
        <v>143</v>
      </c>
      <c r="AA67" s="35"/>
      <c r="AB67" s="1"/>
      <c r="AC67" s="1">
        <v>2017</v>
      </c>
      <c r="AD67" t="s">
        <v>200</v>
      </c>
      <c r="AH67" s="1" t="s">
        <v>817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904</v>
      </c>
      <c r="B68" s="35" t="s">
        <v>756</v>
      </c>
      <c r="E68" s="1">
        <v>2021</v>
      </c>
      <c r="F68" t="s">
        <v>186</v>
      </c>
      <c r="J68" s="1" t="s">
        <v>1814</v>
      </c>
      <c r="K68" s="10">
        <v>674.90000000000032</v>
      </c>
      <c r="L68" s="116"/>
      <c r="M68" s="18" t="s">
        <v>904</v>
      </c>
      <c r="N68" s="380" t="s">
        <v>2021</v>
      </c>
      <c r="Q68" s="1">
        <v>2021</v>
      </c>
      <c r="R68" t="s">
        <v>187</v>
      </c>
      <c r="V68" s="1" t="s">
        <v>1805</v>
      </c>
      <c r="W68" s="10">
        <v>1092.4999999999995</v>
      </c>
      <c r="X68" s="116"/>
      <c r="Y68" s="18" t="s">
        <v>904</v>
      </c>
      <c r="Z68" s="220" t="s">
        <v>153</v>
      </c>
      <c r="AA68" s="35"/>
      <c r="AC68" s="1">
        <v>2019</v>
      </c>
      <c r="AD68" t="s">
        <v>204</v>
      </c>
      <c r="AH68" s="1" t="s">
        <v>815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905</v>
      </c>
      <c r="B69" s="51" t="s">
        <v>13</v>
      </c>
      <c r="E69" s="1">
        <v>2021</v>
      </c>
      <c r="F69" t="s">
        <v>197</v>
      </c>
      <c r="J69" s="1" t="s">
        <v>816</v>
      </c>
      <c r="K69" s="10">
        <v>673.9</v>
      </c>
      <c r="L69" s="116"/>
      <c r="M69" s="18" t="s">
        <v>905</v>
      </c>
      <c r="N69" s="35" t="s">
        <v>754</v>
      </c>
      <c r="Q69" s="1">
        <v>2021</v>
      </c>
      <c r="R69" t="s">
        <v>187</v>
      </c>
      <c r="V69" s="1" t="s">
        <v>1806</v>
      </c>
      <c r="W69" s="10">
        <v>1090.1000000000004</v>
      </c>
      <c r="X69" s="116"/>
      <c r="Y69" s="18" t="s">
        <v>905</v>
      </c>
      <c r="Z69" s="51" t="s">
        <v>21</v>
      </c>
      <c r="AA69" s="35"/>
      <c r="AC69" s="1">
        <v>2020</v>
      </c>
      <c r="AD69" t="s">
        <v>204</v>
      </c>
      <c r="AH69" s="1" t="s">
        <v>942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906</v>
      </c>
      <c r="B70" s="51" t="s">
        <v>144</v>
      </c>
      <c r="E70" s="1">
        <v>2021</v>
      </c>
      <c r="F70" t="s">
        <v>188</v>
      </c>
      <c r="J70" s="1" t="s">
        <v>817</v>
      </c>
      <c r="K70" s="10">
        <v>673.1</v>
      </c>
      <c r="L70" s="116"/>
      <c r="M70" s="18" t="s">
        <v>906</v>
      </c>
      <c r="N70" s="529" t="s">
        <v>155</v>
      </c>
      <c r="Q70" s="1">
        <v>2023</v>
      </c>
      <c r="R70" t="s">
        <v>175</v>
      </c>
      <c r="V70" s="1" t="s">
        <v>885</v>
      </c>
      <c r="W70" s="528">
        <v>1089.4999999999995</v>
      </c>
      <c r="X70" s="116"/>
      <c r="Y70" s="18" t="s">
        <v>906</v>
      </c>
      <c r="Z70" s="35" t="s">
        <v>780</v>
      </c>
      <c r="AA70" s="35"/>
      <c r="AC70" s="1">
        <v>2022</v>
      </c>
      <c r="AD70" t="s">
        <v>204</v>
      </c>
      <c r="AH70" s="1" t="s">
        <v>949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907</v>
      </c>
      <c r="B71" s="51" t="s">
        <v>143</v>
      </c>
      <c r="E71" s="1">
        <v>2021</v>
      </c>
      <c r="F71" t="s">
        <v>214</v>
      </c>
      <c r="J71" s="1" t="s">
        <v>883</v>
      </c>
      <c r="K71" s="10">
        <v>673</v>
      </c>
      <c r="L71" s="116"/>
      <c r="M71" s="18" t="s">
        <v>907</v>
      </c>
      <c r="N71" s="51" t="s">
        <v>750</v>
      </c>
      <c r="Q71" s="1">
        <v>2020</v>
      </c>
      <c r="R71" t="s">
        <v>202</v>
      </c>
      <c r="V71" s="1" t="s">
        <v>883</v>
      </c>
      <c r="W71" s="10">
        <v>1088.5999999999999</v>
      </c>
      <c r="X71" s="116"/>
      <c r="Y71" s="18" t="s">
        <v>907</v>
      </c>
      <c r="Z71" s="35" t="s">
        <v>779</v>
      </c>
      <c r="AA71" s="35"/>
      <c r="AC71" s="1">
        <v>2020</v>
      </c>
      <c r="AD71" t="s">
        <v>204</v>
      </c>
      <c r="AH71" s="1" t="s">
        <v>943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908</v>
      </c>
      <c r="B72" s="51" t="s">
        <v>31</v>
      </c>
      <c r="E72" s="1">
        <v>2021</v>
      </c>
      <c r="F72" t="s">
        <v>195</v>
      </c>
      <c r="J72" s="1" t="s">
        <v>816</v>
      </c>
      <c r="K72" s="10">
        <v>672.9</v>
      </c>
      <c r="L72" s="116"/>
      <c r="M72" s="18" t="s">
        <v>908</v>
      </c>
      <c r="N72" s="380" t="s">
        <v>2017</v>
      </c>
      <c r="Q72" s="1">
        <v>2021</v>
      </c>
      <c r="R72" t="s">
        <v>187</v>
      </c>
      <c r="V72" s="1" t="s">
        <v>1807</v>
      </c>
      <c r="W72" s="10">
        <v>1086.7000000000003</v>
      </c>
      <c r="X72" s="116"/>
      <c r="Y72" s="18" t="s">
        <v>908</v>
      </c>
      <c r="Z72" s="35" t="s">
        <v>784</v>
      </c>
      <c r="AA72" s="35"/>
      <c r="AC72" s="1">
        <v>2022</v>
      </c>
      <c r="AD72" t="s">
        <v>204</v>
      </c>
      <c r="AH72" s="1" t="s">
        <v>953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909</v>
      </c>
      <c r="B73" s="51" t="s">
        <v>764</v>
      </c>
      <c r="E73" s="1">
        <v>2019</v>
      </c>
      <c r="F73" t="s">
        <v>214</v>
      </c>
      <c r="J73" s="1" t="s">
        <v>816</v>
      </c>
      <c r="K73" s="10">
        <v>672.6</v>
      </c>
      <c r="L73" s="116"/>
      <c r="M73" s="18" t="s">
        <v>909</v>
      </c>
      <c r="N73" s="526" t="s">
        <v>142</v>
      </c>
      <c r="Q73" s="1">
        <v>2023</v>
      </c>
      <c r="R73" t="s">
        <v>175</v>
      </c>
      <c r="V73" s="1" t="s">
        <v>886</v>
      </c>
      <c r="W73" s="528">
        <v>1083.8000000000006</v>
      </c>
      <c r="X73" s="116"/>
      <c r="Y73" s="18" t="s">
        <v>909</v>
      </c>
      <c r="Z73" s="35" t="s">
        <v>747</v>
      </c>
      <c r="AA73" s="35"/>
      <c r="AC73" s="1">
        <v>2022</v>
      </c>
      <c r="AD73" t="s">
        <v>204</v>
      </c>
      <c r="AH73" s="1" t="s">
        <v>950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910</v>
      </c>
      <c r="B74" s="380" t="s">
        <v>2023</v>
      </c>
      <c r="E74" s="1">
        <v>2021</v>
      </c>
      <c r="F74" t="s">
        <v>186</v>
      </c>
      <c r="J74" s="1" t="s">
        <v>1815</v>
      </c>
      <c r="K74" s="10">
        <v>672.59999999999945</v>
      </c>
      <c r="L74" s="116"/>
      <c r="M74" s="18" t="s">
        <v>910</v>
      </c>
      <c r="N74" s="380" t="s">
        <v>2025</v>
      </c>
      <c r="Q74" s="1">
        <v>2021</v>
      </c>
      <c r="R74" t="s">
        <v>187</v>
      </c>
      <c r="V74" s="1" t="s">
        <v>1808</v>
      </c>
      <c r="W74" s="10">
        <v>1083.6000000000001</v>
      </c>
      <c r="X74" s="116"/>
      <c r="Y74" s="18" t="s">
        <v>910</v>
      </c>
      <c r="Z74" s="411" t="s">
        <v>33</v>
      </c>
      <c r="AA74" s="35"/>
      <c r="AC74" s="1">
        <v>2021</v>
      </c>
      <c r="AD74" t="s">
        <v>204</v>
      </c>
      <c r="AH74" s="1" t="s">
        <v>816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911</v>
      </c>
      <c r="B75" s="220" t="s">
        <v>1660</v>
      </c>
      <c r="E75" s="1">
        <v>2021</v>
      </c>
      <c r="F75" t="s">
        <v>186</v>
      </c>
      <c r="J75" s="1" t="s">
        <v>1816</v>
      </c>
      <c r="K75" s="10">
        <v>672.49999999999955</v>
      </c>
      <c r="L75" s="116"/>
      <c r="M75" s="18" t="s">
        <v>911</v>
      </c>
      <c r="N75" s="380" t="s">
        <v>33</v>
      </c>
      <c r="Q75" s="1">
        <v>2021</v>
      </c>
      <c r="R75" t="s">
        <v>187</v>
      </c>
      <c r="V75" s="1" t="s">
        <v>1809</v>
      </c>
      <c r="W75" s="10">
        <v>1082.6999999999994</v>
      </c>
      <c r="X75" s="116"/>
      <c r="Y75" s="18" t="s">
        <v>911</v>
      </c>
      <c r="Z75" s="35" t="s">
        <v>156</v>
      </c>
      <c r="AA75" s="35"/>
      <c r="AC75" s="1">
        <v>2018</v>
      </c>
      <c r="AD75" t="s">
        <v>204</v>
      </c>
      <c r="AH75" s="1" t="s">
        <v>886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912</v>
      </c>
      <c r="B76" s="35" t="s">
        <v>783</v>
      </c>
      <c r="E76" s="1">
        <v>2021</v>
      </c>
      <c r="F76" t="s">
        <v>186</v>
      </c>
      <c r="J76" s="1" t="s">
        <v>1817</v>
      </c>
      <c r="K76" s="10">
        <v>671.80000000000018</v>
      </c>
      <c r="L76" s="116"/>
      <c r="M76" s="18" t="s">
        <v>912</v>
      </c>
      <c r="N76" s="380" t="s">
        <v>17</v>
      </c>
      <c r="Q76" s="1">
        <v>2022</v>
      </c>
      <c r="R76" t="s">
        <v>187</v>
      </c>
      <c r="V76" s="1" t="s">
        <v>946</v>
      </c>
      <c r="W76" s="10">
        <v>1079.199999999998</v>
      </c>
      <c r="X76" s="116"/>
      <c r="Y76" s="18" t="s">
        <v>912</v>
      </c>
      <c r="Z76" s="35" t="s">
        <v>144</v>
      </c>
      <c r="AA76" s="35"/>
      <c r="AC76" s="1">
        <v>2018</v>
      </c>
      <c r="AD76" t="s">
        <v>204</v>
      </c>
      <c r="AH76" s="1" t="s">
        <v>887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913</v>
      </c>
      <c r="B77" s="35" t="s">
        <v>1657</v>
      </c>
      <c r="E77" s="1">
        <v>2021</v>
      </c>
      <c r="F77" t="s">
        <v>197</v>
      </c>
      <c r="J77" s="1" t="s">
        <v>817</v>
      </c>
      <c r="K77" s="10">
        <v>671.8</v>
      </c>
      <c r="L77" s="116"/>
      <c r="M77" s="18" t="s">
        <v>913</v>
      </c>
      <c r="N77" s="35" t="s">
        <v>765</v>
      </c>
      <c r="Q77" s="1">
        <v>2021</v>
      </c>
      <c r="R77" t="s">
        <v>187</v>
      </c>
      <c r="V77" s="1" t="s">
        <v>1810</v>
      </c>
      <c r="W77" s="10">
        <v>1076.0999999999995</v>
      </c>
      <c r="X77" s="116"/>
      <c r="Y77" s="18" t="s">
        <v>913</v>
      </c>
      <c r="Z77" s="35" t="s">
        <v>758</v>
      </c>
      <c r="AA77" s="35"/>
      <c r="AC77" s="1">
        <v>2022</v>
      </c>
      <c r="AD77" t="s">
        <v>204</v>
      </c>
      <c r="AH77" s="1" t="s">
        <v>951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914</v>
      </c>
      <c r="B78" s="51" t="s">
        <v>1667</v>
      </c>
      <c r="E78" s="1">
        <v>2020</v>
      </c>
      <c r="F78" t="s">
        <v>188</v>
      </c>
      <c r="J78" s="1" t="s">
        <v>815</v>
      </c>
      <c r="K78" s="10">
        <v>670.4</v>
      </c>
      <c r="L78" s="116"/>
      <c r="M78" s="18" t="s">
        <v>914</v>
      </c>
      <c r="N78" s="220" t="s">
        <v>1660</v>
      </c>
      <c r="Q78" s="1">
        <v>2021</v>
      </c>
      <c r="R78" t="s">
        <v>187</v>
      </c>
      <c r="V78" s="1" t="s">
        <v>1811</v>
      </c>
      <c r="W78" s="10">
        <v>1075.4000000000005</v>
      </c>
      <c r="X78" s="116"/>
      <c r="Y78" s="18" t="s">
        <v>914</v>
      </c>
      <c r="Z78" s="35" t="s">
        <v>25</v>
      </c>
      <c r="AA78" s="35"/>
      <c r="AC78" s="1">
        <v>2016</v>
      </c>
      <c r="AD78" t="s">
        <v>204</v>
      </c>
      <c r="AH78" s="1" t="s">
        <v>816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915</v>
      </c>
      <c r="B79" s="35" t="s">
        <v>155</v>
      </c>
      <c r="E79" s="1">
        <v>2020</v>
      </c>
      <c r="F79" t="s">
        <v>197</v>
      </c>
      <c r="J79" s="1" t="s">
        <v>886</v>
      </c>
      <c r="K79" s="10">
        <v>670.30000000000109</v>
      </c>
      <c r="L79" s="116"/>
      <c r="M79" s="18" t="s">
        <v>915</v>
      </c>
      <c r="N79" s="51" t="s">
        <v>2025</v>
      </c>
      <c r="Q79" s="1">
        <v>2021</v>
      </c>
      <c r="R79" t="s">
        <v>2542</v>
      </c>
      <c r="V79" s="1" t="s">
        <v>883</v>
      </c>
      <c r="W79" s="10">
        <v>1070.9000000000001</v>
      </c>
      <c r="X79" s="116"/>
      <c r="Y79" s="18" t="s">
        <v>915</v>
      </c>
      <c r="Z79" s="35" t="s">
        <v>37</v>
      </c>
      <c r="AA79" s="35"/>
      <c r="AC79" s="1">
        <v>2018</v>
      </c>
      <c r="AD79" t="s">
        <v>204</v>
      </c>
      <c r="AH79" s="1" t="s">
        <v>888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916</v>
      </c>
      <c r="B80" s="35" t="s">
        <v>2065</v>
      </c>
      <c r="E80" s="1">
        <v>2022</v>
      </c>
      <c r="F80" t="s">
        <v>2900</v>
      </c>
      <c r="J80" s="1" t="s">
        <v>816</v>
      </c>
      <c r="K80" s="10">
        <v>668.7</v>
      </c>
      <c r="L80" s="116"/>
      <c r="M80" s="18" t="s">
        <v>916</v>
      </c>
      <c r="N80" s="51" t="s">
        <v>739</v>
      </c>
      <c r="Q80" s="1">
        <v>2019</v>
      </c>
      <c r="R80" t="s">
        <v>189</v>
      </c>
      <c r="V80" s="1" t="s">
        <v>816</v>
      </c>
      <c r="W80" s="10">
        <v>1070</v>
      </c>
      <c r="X80" s="116"/>
      <c r="Y80" s="18" t="s">
        <v>916</v>
      </c>
      <c r="Z80" s="35" t="s">
        <v>17</v>
      </c>
      <c r="AA80" s="35"/>
      <c r="AC80" s="1">
        <v>2017</v>
      </c>
      <c r="AD80" t="s">
        <v>200</v>
      </c>
      <c r="AH80" s="1" t="s">
        <v>883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917</v>
      </c>
      <c r="B81" s="237" t="s">
        <v>1652</v>
      </c>
      <c r="E81" s="1">
        <v>2020</v>
      </c>
      <c r="F81" t="s">
        <v>197</v>
      </c>
      <c r="J81" s="1" t="s">
        <v>887</v>
      </c>
      <c r="K81" s="10">
        <v>668.45000000000255</v>
      </c>
      <c r="L81" s="116"/>
      <c r="M81" s="18" t="s">
        <v>917</v>
      </c>
      <c r="N81" s="220" t="s">
        <v>142</v>
      </c>
      <c r="Q81" s="1">
        <v>2019</v>
      </c>
      <c r="R81" t="s">
        <v>203</v>
      </c>
      <c r="V81" s="1" t="s">
        <v>816</v>
      </c>
      <c r="W81" s="10">
        <v>1068.3999999999996</v>
      </c>
      <c r="X81" s="116"/>
      <c r="Y81" s="18" t="s">
        <v>917</v>
      </c>
      <c r="Z81" s="411" t="s">
        <v>1662</v>
      </c>
      <c r="AA81" s="35"/>
      <c r="AC81" s="1">
        <v>2020</v>
      </c>
      <c r="AD81" t="s">
        <v>204</v>
      </c>
      <c r="AH81" s="1" t="s">
        <v>945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918</v>
      </c>
      <c r="B82" s="51" t="s">
        <v>1666</v>
      </c>
      <c r="E82" s="1">
        <v>2021</v>
      </c>
      <c r="F82" t="s">
        <v>188</v>
      </c>
      <c r="J82" s="1" t="s">
        <v>883</v>
      </c>
      <c r="K82" s="10">
        <v>668.2</v>
      </c>
      <c r="L82" s="116"/>
      <c r="M82" s="18" t="s">
        <v>918</v>
      </c>
      <c r="N82" s="51" t="s">
        <v>143</v>
      </c>
      <c r="Q82" s="1">
        <v>2021</v>
      </c>
      <c r="R82" t="s">
        <v>187</v>
      </c>
      <c r="V82" s="1" t="s">
        <v>1812</v>
      </c>
      <c r="W82" s="10">
        <v>1066.4999999999995</v>
      </c>
      <c r="X82" s="116"/>
      <c r="Y82" s="18" t="s">
        <v>918</v>
      </c>
      <c r="Z82" s="35" t="s">
        <v>21</v>
      </c>
      <c r="AA82" s="35"/>
      <c r="AC82" s="1">
        <v>2018</v>
      </c>
      <c r="AD82" t="s">
        <v>204</v>
      </c>
      <c r="AH82" s="1" t="s">
        <v>889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919</v>
      </c>
      <c r="B83" s="380" t="s">
        <v>2026</v>
      </c>
      <c r="E83" s="1">
        <v>2021</v>
      </c>
      <c r="F83" t="s">
        <v>186</v>
      </c>
      <c r="J83" s="1" t="s">
        <v>2543</v>
      </c>
      <c r="K83" s="10">
        <v>668.09999999999945</v>
      </c>
      <c r="L83" s="116"/>
      <c r="M83" s="18" t="s">
        <v>919</v>
      </c>
      <c r="N83" s="51" t="s">
        <v>154</v>
      </c>
      <c r="Q83" s="1">
        <v>2019</v>
      </c>
      <c r="R83" t="s">
        <v>844</v>
      </c>
      <c r="V83" s="1" t="s">
        <v>815</v>
      </c>
      <c r="W83" s="10">
        <v>1062.9000000000001</v>
      </c>
      <c r="X83" s="116"/>
      <c r="Y83" s="18" t="s">
        <v>919</v>
      </c>
      <c r="Z83" s="411" t="s">
        <v>1649</v>
      </c>
      <c r="AA83" s="35"/>
      <c r="AC83" s="1">
        <v>2022</v>
      </c>
      <c r="AD83" t="s">
        <v>348</v>
      </c>
      <c r="AH83" s="1" t="s">
        <v>952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920</v>
      </c>
      <c r="B84" s="380" t="s">
        <v>19</v>
      </c>
      <c r="E84" s="1">
        <v>2021</v>
      </c>
      <c r="F84" t="s">
        <v>186</v>
      </c>
      <c r="J84" s="1" t="s">
        <v>2544</v>
      </c>
      <c r="K84" s="10">
        <v>666.80000000000018</v>
      </c>
      <c r="L84" s="116"/>
      <c r="M84" s="18" t="s">
        <v>920</v>
      </c>
      <c r="N84" s="220" t="s">
        <v>1652</v>
      </c>
      <c r="Q84" s="1">
        <v>2021</v>
      </c>
      <c r="R84" t="s">
        <v>2542</v>
      </c>
      <c r="V84" s="1" t="s">
        <v>884</v>
      </c>
      <c r="W84" s="10">
        <v>1061.7</v>
      </c>
      <c r="X84" s="116"/>
      <c r="Y84" s="18" t="s">
        <v>920</v>
      </c>
      <c r="Z84" s="220" t="s">
        <v>1652</v>
      </c>
      <c r="AA84" s="35"/>
      <c r="AC84" s="1">
        <v>2022</v>
      </c>
      <c r="AD84" t="s">
        <v>348</v>
      </c>
      <c r="AH84" s="1" t="s">
        <v>1800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921</v>
      </c>
      <c r="B85" s="35" t="s">
        <v>154</v>
      </c>
      <c r="E85" s="1">
        <v>2021</v>
      </c>
      <c r="F85" t="s">
        <v>197</v>
      </c>
      <c r="J85" s="1" t="s">
        <v>883</v>
      </c>
      <c r="K85" s="10">
        <v>666</v>
      </c>
      <c r="L85" s="116"/>
      <c r="M85" s="18" t="s">
        <v>921</v>
      </c>
      <c r="N85" s="35" t="s">
        <v>17</v>
      </c>
      <c r="Q85" s="1">
        <v>2022</v>
      </c>
      <c r="R85" t="s">
        <v>2542</v>
      </c>
      <c r="V85" s="1" t="s">
        <v>816</v>
      </c>
      <c r="W85" s="10">
        <v>1061.4000000000001</v>
      </c>
      <c r="X85" s="116"/>
      <c r="Y85" s="18" t="s">
        <v>921</v>
      </c>
      <c r="Z85" s="380" t="s">
        <v>4565</v>
      </c>
      <c r="AA85" s="35"/>
      <c r="AC85" s="1">
        <v>2022</v>
      </c>
      <c r="AD85" t="s">
        <v>204</v>
      </c>
      <c r="AH85" s="1" t="s">
        <v>952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922</v>
      </c>
      <c r="B86" s="51" t="s">
        <v>25</v>
      </c>
      <c r="E86" s="1">
        <v>2016</v>
      </c>
      <c r="F86" t="s">
        <v>190</v>
      </c>
      <c r="J86" s="1" t="s">
        <v>816</v>
      </c>
      <c r="K86" s="10">
        <v>665.6</v>
      </c>
      <c r="L86" s="116"/>
      <c r="M86" s="18" t="s">
        <v>922</v>
      </c>
      <c r="N86" s="529" t="s">
        <v>37</v>
      </c>
      <c r="Q86" s="1">
        <v>2023</v>
      </c>
      <c r="R86" t="s">
        <v>175</v>
      </c>
      <c r="V86" s="1" t="s">
        <v>887</v>
      </c>
      <c r="W86" s="528">
        <v>1058.9000000000015</v>
      </c>
      <c r="X86" s="116"/>
      <c r="Y86" s="18" t="s">
        <v>922</v>
      </c>
      <c r="Z86" s="380" t="s">
        <v>2026</v>
      </c>
      <c r="AA86" s="35"/>
      <c r="AC86" s="1">
        <v>2022</v>
      </c>
      <c r="AD86" t="s">
        <v>348</v>
      </c>
      <c r="AH86" s="1" t="s">
        <v>1801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923</v>
      </c>
      <c r="B87" s="51" t="s">
        <v>143</v>
      </c>
      <c r="E87" s="1">
        <v>2021</v>
      </c>
      <c r="F87" t="s">
        <v>186</v>
      </c>
      <c r="J87" s="1" t="s">
        <v>2545</v>
      </c>
      <c r="K87" s="10">
        <v>663.40000000000009</v>
      </c>
      <c r="L87" s="116"/>
      <c r="M87" s="18" t="s">
        <v>923</v>
      </c>
      <c r="N87" s="380" t="s">
        <v>37</v>
      </c>
      <c r="Q87" s="1">
        <v>2022</v>
      </c>
      <c r="R87" t="s">
        <v>187</v>
      </c>
      <c r="V87" s="1" t="s">
        <v>947</v>
      </c>
      <c r="W87" s="10">
        <v>1058.900000000001</v>
      </c>
      <c r="X87" s="116"/>
      <c r="Y87" s="18" t="s">
        <v>923</v>
      </c>
      <c r="Z87" s="411" t="s">
        <v>1664</v>
      </c>
      <c r="AA87" s="35"/>
      <c r="AC87" s="1">
        <v>2020</v>
      </c>
      <c r="AD87" t="s">
        <v>204</v>
      </c>
      <c r="AH87" s="1" t="s">
        <v>944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924</v>
      </c>
      <c r="B88" s="51" t="s">
        <v>1666</v>
      </c>
      <c r="E88" s="1">
        <v>2020</v>
      </c>
      <c r="F88" t="s">
        <v>188</v>
      </c>
      <c r="J88" s="1" t="s">
        <v>816</v>
      </c>
      <c r="K88" s="10">
        <v>663.4</v>
      </c>
      <c r="L88" s="116"/>
      <c r="M88" s="18" t="s">
        <v>924</v>
      </c>
      <c r="N88" s="220" t="s">
        <v>1667</v>
      </c>
      <c r="Q88" s="1">
        <v>2022</v>
      </c>
      <c r="R88" t="s">
        <v>187</v>
      </c>
      <c r="V88" s="1" t="s">
        <v>948</v>
      </c>
      <c r="W88" s="10">
        <v>1056.9000000000005</v>
      </c>
      <c r="X88" s="116"/>
      <c r="Y88" s="18" t="s">
        <v>924</v>
      </c>
      <c r="Z88" s="220" t="s">
        <v>763</v>
      </c>
      <c r="AA88" s="35"/>
      <c r="AC88" s="1">
        <v>2022</v>
      </c>
      <c r="AD88" t="s">
        <v>348</v>
      </c>
      <c r="AH88" s="1" t="s">
        <v>1802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925</v>
      </c>
      <c r="B89" s="35" t="s">
        <v>1667</v>
      </c>
      <c r="E89" s="1">
        <v>2021</v>
      </c>
      <c r="F89" t="s">
        <v>188</v>
      </c>
      <c r="J89" s="1" t="s">
        <v>884</v>
      </c>
      <c r="K89" s="10">
        <v>663.3</v>
      </c>
      <c r="L89" s="116"/>
      <c r="M89" s="18" t="s">
        <v>925</v>
      </c>
      <c r="N89" s="51" t="s">
        <v>39</v>
      </c>
      <c r="Q89" s="1">
        <v>2019</v>
      </c>
      <c r="R89" t="s">
        <v>187</v>
      </c>
      <c r="V89" s="1" t="s">
        <v>815</v>
      </c>
      <c r="W89" s="10">
        <v>1054</v>
      </c>
      <c r="X89" s="116"/>
      <c r="Y89" s="18" t="s">
        <v>925</v>
      </c>
      <c r="Z89" s="220" t="s">
        <v>39</v>
      </c>
      <c r="AA89" s="35"/>
      <c r="AC89" s="1">
        <v>2019</v>
      </c>
      <c r="AD89" t="s">
        <v>204</v>
      </c>
      <c r="AH89" s="1" t="s">
        <v>816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926</v>
      </c>
      <c r="B90" s="380" t="s">
        <v>1662</v>
      </c>
      <c r="E90" s="1">
        <v>2021</v>
      </c>
      <c r="F90" t="s">
        <v>214</v>
      </c>
      <c r="J90" s="1" t="s">
        <v>884</v>
      </c>
      <c r="K90" s="10">
        <v>662.4</v>
      </c>
      <c r="L90" s="116"/>
      <c r="M90" s="18" t="s">
        <v>926</v>
      </c>
      <c r="N90" s="220" t="s">
        <v>1650</v>
      </c>
      <c r="Q90" s="1">
        <v>2021</v>
      </c>
      <c r="R90" t="s">
        <v>187</v>
      </c>
      <c r="V90" s="1" t="s">
        <v>1813</v>
      </c>
      <c r="W90" s="10">
        <v>1053.0999999999999</v>
      </c>
      <c r="X90" s="116"/>
      <c r="Y90" s="18" t="s">
        <v>926</v>
      </c>
      <c r="Z90" s="220" t="s">
        <v>154</v>
      </c>
      <c r="AA90" s="35"/>
      <c r="AC90" s="1">
        <v>2019</v>
      </c>
      <c r="AD90" t="s">
        <v>204</v>
      </c>
      <c r="AH90" s="1" t="s">
        <v>817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927</v>
      </c>
      <c r="B91" s="51" t="s">
        <v>154</v>
      </c>
      <c r="E91" s="1">
        <v>2019</v>
      </c>
      <c r="F91" t="s">
        <v>188</v>
      </c>
      <c r="J91" s="1" t="s">
        <v>886</v>
      </c>
      <c r="K91" s="10">
        <v>661.75</v>
      </c>
      <c r="L91" s="116"/>
      <c r="M91" s="18" t="s">
        <v>927</v>
      </c>
      <c r="N91" s="35" t="s">
        <v>749</v>
      </c>
      <c r="Q91" s="1">
        <v>2022</v>
      </c>
      <c r="R91" t="s">
        <v>187</v>
      </c>
      <c r="V91" s="1" t="s">
        <v>949</v>
      </c>
      <c r="W91" s="10">
        <v>1049.900000000001</v>
      </c>
      <c r="X91" s="116"/>
      <c r="Y91" s="18" t="s">
        <v>927</v>
      </c>
      <c r="Z91" s="380" t="s">
        <v>9</v>
      </c>
      <c r="AA91" s="35"/>
      <c r="AC91" s="1">
        <v>2020</v>
      </c>
      <c r="AD91" t="s">
        <v>204</v>
      </c>
      <c r="AH91" s="1" t="s">
        <v>946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928</v>
      </c>
      <c r="B92" s="35" t="s">
        <v>747</v>
      </c>
      <c r="E92" s="1">
        <v>2020</v>
      </c>
      <c r="F92" t="s">
        <v>197</v>
      </c>
      <c r="J92" s="1" t="s">
        <v>888</v>
      </c>
      <c r="K92" s="10">
        <v>660.59999999999854</v>
      </c>
      <c r="L92" s="116"/>
      <c r="M92" s="18" t="s">
        <v>928</v>
      </c>
      <c r="N92" s="51" t="s">
        <v>21</v>
      </c>
      <c r="Q92" s="1">
        <v>2018</v>
      </c>
      <c r="R92" t="s">
        <v>198</v>
      </c>
      <c r="V92" s="1" t="s">
        <v>815</v>
      </c>
      <c r="W92" s="10">
        <v>1048.8</v>
      </c>
      <c r="X92" s="116"/>
      <c r="Y92" s="18" t="s">
        <v>928</v>
      </c>
      <c r="Z92" s="35" t="s">
        <v>141</v>
      </c>
      <c r="AA92" s="35"/>
      <c r="AC92" s="1">
        <v>2020</v>
      </c>
      <c r="AD92" t="s">
        <v>204</v>
      </c>
      <c r="AH92" s="1" t="s">
        <v>947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929</v>
      </c>
      <c r="B93" s="380" t="s">
        <v>15</v>
      </c>
      <c r="E93" s="1">
        <v>2021</v>
      </c>
      <c r="F93" t="s">
        <v>186</v>
      </c>
      <c r="J93" s="1" t="s">
        <v>2546</v>
      </c>
      <c r="K93" s="10">
        <v>660.40000000000009</v>
      </c>
      <c r="L93" s="116"/>
      <c r="M93" s="18" t="s">
        <v>929</v>
      </c>
      <c r="N93" s="380" t="s">
        <v>2025</v>
      </c>
      <c r="Q93" s="1">
        <v>2022</v>
      </c>
      <c r="R93" t="s">
        <v>189</v>
      </c>
      <c r="V93" s="1" t="s">
        <v>817</v>
      </c>
      <c r="W93" s="10">
        <v>1046.2</v>
      </c>
      <c r="X93" s="116"/>
      <c r="Y93" s="18" t="s">
        <v>929</v>
      </c>
      <c r="Z93" s="35" t="s">
        <v>21</v>
      </c>
      <c r="AA93" s="35"/>
      <c r="AC93" s="1">
        <v>2021</v>
      </c>
      <c r="AD93" t="s">
        <v>200</v>
      </c>
      <c r="AH93" s="1" t="s">
        <v>815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930</v>
      </c>
      <c r="B94" s="35" t="s">
        <v>162</v>
      </c>
      <c r="E94" s="1">
        <v>2021</v>
      </c>
      <c r="F94" t="s">
        <v>186</v>
      </c>
      <c r="J94" s="1" t="s">
        <v>2547</v>
      </c>
      <c r="K94" s="10">
        <v>659.39999999999964</v>
      </c>
      <c r="L94" s="116"/>
      <c r="M94" s="18" t="s">
        <v>930</v>
      </c>
      <c r="N94" s="220" t="s">
        <v>1658</v>
      </c>
      <c r="Q94" s="1">
        <v>2022</v>
      </c>
      <c r="R94" t="s">
        <v>187</v>
      </c>
      <c r="V94" s="1" t="s">
        <v>953</v>
      </c>
      <c r="W94" s="10">
        <v>1046.0000000000018</v>
      </c>
      <c r="X94" s="116"/>
      <c r="Y94" s="18" t="s">
        <v>930</v>
      </c>
      <c r="Z94" s="220" t="s">
        <v>31</v>
      </c>
      <c r="AA94" s="35"/>
      <c r="AC94" s="1">
        <v>2019</v>
      </c>
      <c r="AD94" t="s">
        <v>204</v>
      </c>
      <c r="AH94" s="1" t="s">
        <v>883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931</v>
      </c>
      <c r="B95" s="51" t="s">
        <v>9</v>
      </c>
      <c r="E95" s="1">
        <v>2018</v>
      </c>
      <c r="F95" t="s">
        <v>195</v>
      </c>
      <c r="J95" s="1" t="s">
        <v>815</v>
      </c>
      <c r="K95" s="10">
        <v>659.3</v>
      </c>
      <c r="L95" s="116"/>
      <c r="M95" s="18" t="s">
        <v>931</v>
      </c>
      <c r="N95" s="526" t="s">
        <v>21</v>
      </c>
      <c r="Q95" s="1">
        <v>2023</v>
      </c>
      <c r="R95" t="s">
        <v>175</v>
      </c>
      <c r="V95" s="1" t="s">
        <v>888</v>
      </c>
      <c r="W95" s="528">
        <v>1045.5999999999995</v>
      </c>
      <c r="X95" s="116"/>
      <c r="Y95" s="18" t="s">
        <v>931</v>
      </c>
      <c r="Z95" s="35" t="s">
        <v>6</v>
      </c>
      <c r="AA95" s="35"/>
      <c r="AC95" s="1">
        <v>2018</v>
      </c>
      <c r="AD95" t="s">
        <v>204</v>
      </c>
      <c r="AH95" s="1" t="s">
        <v>940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932</v>
      </c>
      <c r="B96" s="51" t="s">
        <v>2024</v>
      </c>
      <c r="E96" s="1">
        <v>2021</v>
      </c>
      <c r="F96" t="s">
        <v>188</v>
      </c>
      <c r="J96" s="1" t="s">
        <v>885</v>
      </c>
      <c r="K96" s="10">
        <v>656.9</v>
      </c>
      <c r="L96" s="116"/>
      <c r="M96" s="18" t="s">
        <v>932</v>
      </c>
      <c r="N96" s="209" t="s">
        <v>1652</v>
      </c>
      <c r="Q96" s="1">
        <v>2023</v>
      </c>
      <c r="R96" t="s">
        <v>175</v>
      </c>
      <c r="V96" s="1" t="s">
        <v>889</v>
      </c>
      <c r="W96" s="528">
        <v>1043.5000000000005</v>
      </c>
      <c r="X96" s="116"/>
      <c r="Y96" s="18" t="s">
        <v>932</v>
      </c>
      <c r="Z96" s="220" t="s">
        <v>23</v>
      </c>
      <c r="AA96" s="35"/>
      <c r="AC96" s="1">
        <v>2019</v>
      </c>
      <c r="AD96" t="s">
        <v>204</v>
      </c>
      <c r="AH96" s="1" t="s">
        <v>884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933</v>
      </c>
      <c r="B97" s="51" t="s">
        <v>17</v>
      </c>
      <c r="E97" s="1">
        <v>2016</v>
      </c>
      <c r="F97" t="s">
        <v>206</v>
      </c>
      <c r="J97" s="1" t="s">
        <v>815</v>
      </c>
      <c r="K97" s="10">
        <v>656</v>
      </c>
      <c r="L97" s="116"/>
      <c r="M97" s="18" t="s">
        <v>933</v>
      </c>
      <c r="N97" s="380" t="s">
        <v>17</v>
      </c>
      <c r="Q97" s="1">
        <v>2021</v>
      </c>
      <c r="R97" t="s">
        <v>187</v>
      </c>
      <c r="V97" s="1" t="s">
        <v>1814</v>
      </c>
      <c r="W97" s="10">
        <v>1041.9999999999991</v>
      </c>
      <c r="X97" s="116"/>
      <c r="Y97" s="18" t="s">
        <v>933</v>
      </c>
      <c r="Z97" s="35" t="s">
        <v>31</v>
      </c>
      <c r="AA97" s="35"/>
      <c r="AC97" s="1">
        <v>2017</v>
      </c>
      <c r="AD97" t="s">
        <v>200</v>
      </c>
      <c r="AH97" s="1" t="s">
        <v>884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934</v>
      </c>
      <c r="B98" s="51" t="s">
        <v>791</v>
      </c>
      <c r="E98" s="1">
        <v>2019</v>
      </c>
      <c r="F98" t="s">
        <v>872</v>
      </c>
      <c r="J98" s="1" t="s">
        <v>816</v>
      </c>
      <c r="K98" s="10">
        <v>655.8</v>
      </c>
      <c r="L98" s="116"/>
      <c r="M98" s="18" t="s">
        <v>934</v>
      </c>
      <c r="N98" s="380" t="s">
        <v>9</v>
      </c>
      <c r="Q98" s="1">
        <v>2021</v>
      </c>
      <c r="R98" t="s">
        <v>187</v>
      </c>
      <c r="V98" s="1" t="s">
        <v>1815</v>
      </c>
      <c r="W98" s="10">
        <v>1041.7999999999997</v>
      </c>
      <c r="X98" s="116"/>
      <c r="Y98" s="18" t="s">
        <v>934</v>
      </c>
      <c r="Z98" s="380" t="s">
        <v>17</v>
      </c>
      <c r="AA98" s="35"/>
      <c r="AC98" s="1">
        <v>2020</v>
      </c>
      <c r="AD98" t="s">
        <v>204</v>
      </c>
      <c r="AH98" s="1" t="s">
        <v>948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935</v>
      </c>
      <c r="B99" s="51" t="s">
        <v>758</v>
      </c>
      <c r="E99" s="1">
        <v>2021</v>
      </c>
      <c r="F99" t="s">
        <v>193</v>
      </c>
      <c r="J99" s="1" t="s">
        <v>815</v>
      </c>
      <c r="K99" s="10">
        <v>654.4</v>
      </c>
      <c r="L99" s="116"/>
      <c r="M99" s="18" t="s">
        <v>935</v>
      </c>
      <c r="N99" s="380" t="s">
        <v>4565</v>
      </c>
      <c r="Q99" s="1">
        <v>2022</v>
      </c>
      <c r="R99" t="s">
        <v>187</v>
      </c>
      <c r="V99" s="1" t="s">
        <v>950</v>
      </c>
      <c r="W99" s="10">
        <v>1041.3999999999987</v>
      </c>
      <c r="X99" s="116"/>
      <c r="Y99" s="18" t="s">
        <v>935</v>
      </c>
      <c r="Z99" s="35" t="s">
        <v>754</v>
      </c>
      <c r="AA99" s="35"/>
      <c r="AC99" s="1">
        <v>2021</v>
      </c>
      <c r="AD99" t="s">
        <v>204</v>
      </c>
      <c r="AH99" s="1" t="s">
        <v>817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936</v>
      </c>
      <c r="B100" s="35" t="s">
        <v>11</v>
      </c>
      <c r="E100" s="1">
        <v>2021</v>
      </c>
      <c r="F100" t="s">
        <v>214</v>
      </c>
      <c r="J100" s="1" t="s">
        <v>885</v>
      </c>
      <c r="K100" s="10">
        <v>654.29999999999995</v>
      </c>
      <c r="L100" s="116"/>
      <c r="M100" s="18" t="s">
        <v>936</v>
      </c>
      <c r="N100" s="380" t="s">
        <v>25</v>
      </c>
      <c r="Q100" s="1">
        <v>2021</v>
      </c>
      <c r="R100" t="s">
        <v>187</v>
      </c>
      <c r="V100" s="1" t="s">
        <v>1816</v>
      </c>
      <c r="W100" s="10">
        <v>1038.3999999999992</v>
      </c>
      <c r="X100" s="116"/>
      <c r="Y100" s="18" t="s">
        <v>936</v>
      </c>
      <c r="Z100" s="35" t="s">
        <v>27</v>
      </c>
      <c r="AA100" s="35"/>
      <c r="AC100" s="1">
        <v>2016</v>
      </c>
      <c r="AD100" t="s">
        <v>204</v>
      </c>
      <c r="AH100" s="1" t="s">
        <v>817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937</v>
      </c>
      <c r="B101" s="51" t="s">
        <v>156</v>
      </c>
      <c r="E101" s="1">
        <v>2021</v>
      </c>
      <c r="F101" t="s">
        <v>872</v>
      </c>
      <c r="J101" s="1" t="s">
        <v>815</v>
      </c>
      <c r="K101" s="10">
        <v>654.1</v>
      </c>
      <c r="L101" s="116"/>
      <c r="M101" s="18" t="s">
        <v>937</v>
      </c>
      <c r="N101" s="51" t="s">
        <v>17</v>
      </c>
      <c r="Q101" s="1">
        <v>2020</v>
      </c>
      <c r="R101" t="s">
        <v>202</v>
      </c>
      <c r="V101" s="1" t="s">
        <v>884</v>
      </c>
      <c r="W101" s="10">
        <v>1037.0999999999999</v>
      </c>
      <c r="X101" s="116"/>
      <c r="Y101" s="18" t="s">
        <v>937</v>
      </c>
      <c r="Z101" s="35" t="s">
        <v>791</v>
      </c>
      <c r="AA101" s="35"/>
      <c r="AC101" s="1">
        <v>2020</v>
      </c>
      <c r="AD101" t="s">
        <v>204</v>
      </c>
      <c r="AH101" s="1" t="s">
        <v>949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938</v>
      </c>
      <c r="B102" s="51" t="s">
        <v>2017</v>
      </c>
      <c r="E102" s="1">
        <v>2021</v>
      </c>
      <c r="F102" t="s">
        <v>197</v>
      </c>
      <c r="J102" s="1" t="s">
        <v>884</v>
      </c>
      <c r="K102" s="10">
        <v>653.70000000000005</v>
      </c>
      <c r="L102" s="116"/>
      <c r="M102" s="18" t="s">
        <v>938</v>
      </c>
      <c r="N102" s="51" t="s">
        <v>2022</v>
      </c>
      <c r="Q102" s="1">
        <v>2021</v>
      </c>
      <c r="R102" t="s">
        <v>2542</v>
      </c>
      <c r="V102" s="1" t="s">
        <v>885</v>
      </c>
      <c r="W102" s="10">
        <v>1036.8</v>
      </c>
      <c r="X102" s="116"/>
      <c r="Y102" s="18" t="s">
        <v>938</v>
      </c>
      <c r="Z102" s="380" t="s">
        <v>801</v>
      </c>
      <c r="AA102" s="35"/>
      <c r="AC102" s="1">
        <v>2021</v>
      </c>
      <c r="AD102" t="s">
        <v>348</v>
      </c>
      <c r="AH102" s="1" t="s">
        <v>815</v>
      </c>
      <c r="AI102" s="10">
        <v>4006.5</v>
      </c>
      <c r="AJ102" s="42"/>
      <c r="AM102" s="3"/>
      <c r="AN102" s="3"/>
      <c r="AO102" s="1"/>
      <c r="AQ102" s="10"/>
    </row>
    <row r="103" spans="1:43">
      <c r="W103" s="528"/>
      <c r="AN103" s="3"/>
      <c r="AO103" s="3"/>
      <c r="AP103" s="3"/>
      <c r="AQ103" s="10"/>
    </row>
    <row r="104" spans="1:43">
      <c r="S104" s="60"/>
      <c r="T104" s="3"/>
      <c r="U104" s="378"/>
      <c r="V104" s="3"/>
      <c r="W104" s="528"/>
      <c r="X104" s="117"/>
      <c r="AN104" s="3"/>
      <c r="AO104" s="3"/>
      <c r="AP104" s="3"/>
      <c r="AQ104" s="10"/>
    </row>
    <row r="105" spans="1:43">
      <c r="S105" s="218"/>
      <c r="T105" s="3"/>
      <c r="U105" s="378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9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>
      <c r="L107" s="60"/>
      <c r="M107" s="3"/>
      <c r="N107" s="525"/>
      <c r="O107" s="526"/>
      <c r="P107" s="527"/>
      <c r="Q107" s="526"/>
      <c r="R107" s="526"/>
      <c r="S107" s="528"/>
      <c r="T107" s="3"/>
      <c r="U107" s="378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>
      <c r="A108" s="18" t="s">
        <v>0</v>
      </c>
      <c r="B108" s="51" t="s">
        <v>19</v>
      </c>
      <c r="E108" s="1">
        <v>2017</v>
      </c>
      <c r="F108" s="1" t="s">
        <v>815</v>
      </c>
      <c r="G108" s="10">
        <v>938.2</v>
      </c>
      <c r="L108" s="3"/>
      <c r="M108" s="3"/>
      <c r="N108" s="525"/>
      <c r="O108" s="526"/>
      <c r="P108" s="527"/>
      <c r="Q108" s="526"/>
      <c r="R108" s="526"/>
      <c r="S108" s="528"/>
      <c r="T108" s="3"/>
      <c r="U108" s="378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>
      <c r="A109" s="18" t="s">
        <v>2</v>
      </c>
      <c r="B109" s="51" t="s">
        <v>2022</v>
      </c>
      <c r="E109" s="1">
        <v>2023</v>
      </c>
      <c r="F109" s="1" t="s">
        <v>815</v>
      </c>
      <c r="G109" s="10">
        <v>915.3</v>
      </c>
      <c r="L109" s="60"/>
      <c r="M109" s="3"/>
      <c r="N109" s="525"/>
      <c r="O109" s="526"/>
      <c r="P109" s="527"/>
      <c r="Q109" s="526"/>
      <c r="R109" s="526"/>
      <c r="S109" s="528"/>
      <c r="T109" s="3"/>
      <c r="U109" s="378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>
      <c r="A110" s="18" t="s">
        <v>3</v>
      </c>
      <c r="B110" s="51" t="s">
        <v>39</v>
      </c>
      <c r="E110" s="1">
        <v>2017</v>
      </c>
      <c r="F110" s="1" t="s">
        <v>816</v>
      </c>
      <c r="G110" s="10">
        <v>914.3</v>
      </c>
      <c r="L110" s="226"/>
      <c r="M110" s="3"/>
      <c r="N110" s="526"/>
      <c r="O110" s="526"/>
      <c r="P110" s="527"/>
      <c r="Q110" s="526"/>
      <c r="R110" s="526"/>
      <c r="S110" s="528"/>
      <c r="T110" s="3"/>
      <c r="U110" s="378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>
      <c r="A111" s="18" t="s">
        <v>5</v>
      </c>
      <c r="B111" s="51" t="s">
        <v>37</v>
      </c>
      <c r="E111" s="1">
        <v>2017</v>
      </c>
      <c r="F111" s="1" t="s">
        <v>817</v>
      </c>
      <c r="G111" s="10">
        <v>863.8</v>
      </c>
      <c r="L111" s="60"/>
      <c r="M111" s="3"/>
      <c r="N111" s="525"/>
      <c r="O111" s="526"/>
      <c r="P111" s="527"/>
      <c r="Q111" s="526"/>
      <c r="R111" s="526"/>
      <c r="S111" s="528"/>
      <c r="T111" s="3"/>
      <c r="U111" s="378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>
      <c r="A112" s="18" t="s">
        <v>7</v>
      </c>
      <c r="B112" s="51" t="s">
        <v>784</v>
      </c>
      <c r="E112" s="1">
        <v>2023</v>
      </c>
      <c r="F112" s="1" t="s">
        <v>816</v>
      </c>
      <c r="G112" s="10">
        <v>791</v>
      </c>
      <c r="L112" s="3"/>
      <c r="M112" s="3"/>
      <c r="N112" s="529"/>
      <c r="O112" s="526"/>
      <c r="P112" s="527"/>
      <c r="Q112" s="526"/>
      <c r="R112" s="526"/>
      <c r="S112" s="528"/>
      <c r="T112" s="3"/>
      <c r="U112" s="378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>
      <c r="A113" s="18" t="s">
        <v>8</v>
      </c>
      <c r="B113" s="51" t="s">
        <v>801</v>
      </c>
      <c r="E113" s="1">
        <v>2023</v>
      </c>
      <c r="F113" s="1" t="s">
        <v>817</v>
      </c>
      <c r="G113" s="10">
        <v>761.8</v>
      </c>
      <c r="L113" s="3"/>
      <c r="M113" s="3"/>
      <c r="N113" s="526"/>
      <c r="O113" s="526"/>
      <c r="P113" s="527"/>
      <c r="Q113" s="526"/>
      <c r="R113" s="526"/>
      <c r="S113" s="528"/>
      <c r="T113" s="3"/>
      <c r="U113" s="378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>
      <c r="A114" s="18" t="s">
        <v>10</v>
      </c>
      <c r="B114" s="51" t="s">
        <v>141</v>
      </c>
      <c r="E114" s="1">
        <v>2023</v>
      </c>
      <c r="F114" s="1" t="s">
        <v>883</v>
      </c>
      <c r="G114" s="10">
        <v>756.1</v>
      </c>
      <c r="L114" s="3"/>
      <c r="M114" s="3"/>
      <c r="N114" s="529"/>
      <c r="O114" s="526"/>
      <c r="P114" s="527"/>
      <c r="Q114" s="526"/>
      <c r="R114" s="526"/>
      <c r="S114" s="528"/>
      <c r="T114" s="3"/>
      <c r="U114" s="378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>
      <c r="A115" s="18" t="s">
        <v>12</v>
      </c>
      <c r="B115" s="51" t="s">
        <v>9</v>
      </c>
      <c r="E115" s="1">
        <v>2017</v>
      </c>
      <c r="F115" s="1" t="s">
        <v>883</v>
      </c>
      <c r="G115" s="10">
        <v>752.4</v>
      </c>
      <c r="L115" s="226"/>
      <c r="M115" s="3"/>
      <c r="N115" s="526"/>
      <c r="O115" s="526"/>
      <c r="P115" s="527"/>
      <c r="Q115" s="526"/>
      <c r="R115" s="526"/>
      <c r="S115" s="528"/>
      <c r="T115" s="3"/>
      <c r="U115" s="378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>
      <c r="A116" s="18" t="s">
        <v>14</v>
      </c>
      <c r="B116" s="51" t="s">
        <v>779</v>
      </c>
      <c r="E116" s="1">
        <v>2019</v>
      </c>
      <c r="F116" s="1" t="s">
        <v>815</v>
      </c>
      <c r="G116" s="10">
        <v>725.8</v>
      </c>
      <c r="L116" s="3"/>
      <c r="M116" s="3"/>
      <c r="N116" s="209"/>
      <c r="O116" s="526"/>
      <c r="P116" s="527"/>
      <c r="Q116" s="526"/>
      <c r="R116" s="526"/>
      <c r="S116" s="528"/>
      <c r="T116" s="3"/>
      <c r="U116" s="378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>
      <c r="A117" s="18" t="s">
        <v>16</v>
      </c>
      <c r="B117" s="51" t="s">
        <v>747</v>
      </c>
      <c r="E117" s="1">
        <v>2023</v>
      </c>
      <c r="F117" s="1" t="s">
        <v>884</v>
      </c>
      <c r="G117" s="10">
        <v>721.3</v>
      </c>
      <c r="L117" s="226"/>
      <c r="M117" s="3"/>
      <c r="N117" s="526"/>
      <c r="O117" s="526"/>
      <c r="P117" s="527"/>
      <c r="Q117" s="526"/>
      <c r="R117" s="526"/>
      <c r="S117" s="528"/>
      <c r="T117" s="3"/>
      <c r="U117" s="378"/>
      <c r="V117" s="3"/>
      <c r="W117" s="3"/>
      <c r="AA117" s="35"/>
      <c r="AB117" s="35"/>
      <c r="AC117" s="381"/>
      <c r="AN117" s="3"/>
      <c r="AO117" s="3"/>
      <c r="AP117" s="3"/>
      <c r="AQ117" s="10"/>
    </row>
    <row r="118" spans="1:43">
      <c r="N118" s="209"/>
      <c r="O118" s="526"/>
      <c r="P118" s="527"/>
      <c r="Q118" s="526"/>
      <c r="R118" s="526"/>
      <c r="S118" s="528"/>
      <c r="T118" s="3"/>
      <c r="U118" s="378"/>
      <c r="V118" s="3"/>
      <c r="W118" s="3"/>
      <c r="AA118" s="35"/>
      <c r="AB118" s="35"/>
      <c r="AC118" s="381"/>
      <c r="AN118" s="113"/>
      <c r="AO118" s="114"/>
      <c r="AP118" s="114"/>
      <c r="AQ118" s="115"/>
    </row>
    <row r="119" spans="1:43">
      <c r="O119" s="3"/>
      <c r="P119" s="378"/>
      <c r="Q119" s="3"/>
      <c r="R119" s="3"/>
      <c r="T119" s="3"/>
      <c r="U119" s="378"/>
      <c r="V119" s="3"/>
      <c r="W119" s="3"/>
      <c r="AA119" s="35"/>
      <c r="AB119" s="35"/>
      <c r="AC119" s="381"/>
      <c r="AN119" s="113"/>
      <c r="AO119" s="114"/>
      <c r="AP119" s="114"/>
      <c r="AQ119" s="115"/>
    </row>
    <row r="120" spans="1:43" ht="25.5">
      <c r="B120" s="23" t="s">
        <v>184</v>
      </c>
      <c r="O120" s="3"/>
      <c r="P120" s="378"/>
      <c r="Q120" s="3"/>
      <c r="R120" s="3"/>
      <c r="T120" s="3"/>
      <c r="U120" s="378"/>
      <c r="V120" s="3"/>
      <c r="W120" s="3"/>
      <c r="AA120" s="35"/>
      <c r="AB120" s="35"/>
      <c r="AC120" s="381"/>
      <c r="AN120" s="3"/>
      <c r="AO120" s="3"/>
      <c r="AP120" s="3"/>
      <c r="AQ120" s="10"/>
    </row>
    <row r="121" spans="1:43">
      <c r="O121" s="3"/>
      <c r="P121" s="378"/>
      <c r="Q121" s="3"/>
      <c r="R121" s="3"/>
      <c r="T121" s="3"/>
      <c r="U121" s="378"/>
      <c r="V121" s="3"/>
      <c r="W121" s="3"/>
      <c r="AA121" s="35"/>
      <c r="AB121" s="35"/>
      <c r="AC121" s="381"/>
      <c r="AN121" s="3"/>
      <c r="AO121" s="3"/>
      <c r="AP121" s="3"/>
      <c r="AQ121" s="10"/>
    </row>
    <row r="122" spans="1:43">
      <c r="A122" s="18" t="s">
        <v>0</v>
      </c>
      <c r="B122" s="35" t="s">
        <v>2022</v>
      </c>
      <c r="E122" s="1">
        <v>2023</v>
      </c>
      <c r="F122" s="1" t="s">
        <v>815</v>
      </c>
      <c r="G122" s="10">
        <v>551.6</v>
      </c>
      <c r="L122" s="60"/>
      <c r="M122" s="3"/>
      <c r="O122" s="3"/>
      <c r="P122" s="378"/>
      <c r="Q122" s="3"/>
      <c r="R122" s="3"/>
      <c r="T122" s="3"/>
      <c r="U122" s="379"/>
      <c r="V122" s="3"/>
      <c r="W122" s="3"/>
      <c r="AA122" s="35"/>
      <c r="AB122" s="35"/>
      <c r="AC122" s="381"/>
      <c r="AN122" s="3"/>
      <c r="AO122" s="3"/>
      <c r="AP122" s="3"/>
      <c r="AQ122" s="10"/>
    </row>
    <row r="123" spans="1:43">
      <c r="A123" s="18" t="s">
        <v>2</v>
      </c>
      <c r="B123" s="51" t="s">
        <v>3408</v>
      </c>
      <c r="E123" s="1">
        <v>2023</v>
      </c>
      <c r="F123" s="1" t="s">
        <v>816</v>
      </c>
      <c r="G123" s="10">
        <v>514.9</v>
      </c>
      <c r="L123" s="3"/>
      <c r="M123" s="3"/>
      <c r="O123" s="3"/>
      <c r="P123" s="378"/>
      <c r="Q123" s="3"/>
      <c r="R123" s="3"/>
      <c r="T123" s="3"/>
      <c r="U123" s="378"/>
      <c r="V123" s="3"/>
      <c r="W123" s="3"/>
      <c r="AA123" s="35"/>
      <c r="AB123" s="35"/>
      <c r="AC123" s="381"/>
      <c r="AN123" s="3"/>
      <c r="AO123" s="3"/>
      <c r="AP123" s="3"/>
      <c r="AQ123" s="10"/>
    </row>
    <row r="124" spans="1:43">
      <c r="A124" s="18" t="s">
        <v>3</v>
      </c>
      <c r="B124" s="380" t="s">
        <v>15</v>
      </c>
      <c r="E124" s="1">
        <v>2020</v>
      </c>
      <c r="F124" s="1" t="s">
        <v>815</v>
      </c>
      <c r="G124" s="10">
        <v>437.99999999999977</v>
      </c>
      <c r="L124" s="60"/>
      <c r="M124" s="3"/>
      <c r="O124" s="3"/>
      <c r="P124" s="378"/>
      <c r="Q124" s="3"/>
      <c r="R124" s="3"/>
      <c r="T124" s="3"/>
      <c r="U124" s="378"/>
      <c r="V124" s="3"/>
      <c r="W124" s="3"/>
      <c r="AA124" s="35"/>
      <c r="AB124" s="35"/>
      <c r="AC124" s="381"/>
      <c r="AN124" s="3"/>
      <c r="AO124" s="3"/>
      <c r="AP124" s="3"/>
      <c r="AQ124" s="10"/>
    </row>
    <row r="125" spans="1:43">
      <c r="A125" s="18" t="s">
        <v>5</v>
      </c>
      <c r="B125" s="35" t="s">
        <v>3416</v>
      </c>
      <c r="E125" s="1">
        <v>2023</v>
      </c>
      <c r="F125" s="1" t="s">
        <v>817</v>
      </c>
      <c r="G125" s="10">
        <v>435.9</v>
      </c>
      <c r="L125" s="3"/>
      <c r="M125" s="3"/>
      <c r="O125" s="3"/>
      <c r="P125" s="378"/>
      <c r="Q125" s="3"/>
      <c r="R125" s="3"/>
      <c r="T125" s="3"/>
      <c r="U125" s="378"/>
      <c r="V125" s="3"/>
      <c r="W125" s="3"/>
      <c r="AA125" s="35"/>
      <c r="AB125" s="35"/>
      <c r="AC125" s="381"/>
      <c r="AN125" s="3"/>
      <c r="AO125" s="3"/>
      <c r="AP125" s="3"/>
      <c r="AQ125" s="10"/>
    </row>
    <row r="126" spans="1:43">
      <c r="A126" s="18" t="s">
        <v>7</v>
      </c>
      <c r="B126" s="380" t="s">
        <v>13</v>
      </c>
      <c r="E126" s="1">
        <v>2020</v>
      </c>
      <c r="F126" s="1" t="s">
        <v>816</v>
      </c>
      <c r="G126" s="10">
        <v>416.5</v>
      </c>
      <c r="L126" s="3"/>
      <c r="M126" s="3"/>
      <c r="O126" s="3"/>
      <c r="P126" s="378"/>
      <c r="Q126" s="3"/>
      <c r="R126" s="3"/>
      <c r="T126" s="3"/>
      <c r="U126" s="378"/>
      <c r="V126" s="3"/>
      <c r="W126" s="3"/>
      <c r="AA126" s="35"/>
      <c r="AB126" s="35"/>
      <c r="AC126" s="381"/>
      <c r="AN126" s="3"/>
      <c r="AO126" s="3"/>
      <c r="AP126" s="3"/>
      <c r="AQ126" s="10"/>
    </row>
    <row r="127" spans="1:43">
      <c r="A127" s="18" t="s">
        <v>8</v>
      </c>
      <c r="B127" s="380" t="s">
        <v>35</v>
      </c>
      <c r="E127" s="1">
        <v>2020</v>
      </c>
      <c r="F127" s="1" t="s">
        <v>816</v>
      </c>
      <c r="G127" s="10">
        <v>416.5</v>
      </c>
      <c r="L127" s="3"/>
      <c r="M127" s="3"/>
      <c r="O127" s="3"/>
      <c r="P127" s="378"/>
      <c r="Q127" s="3"/>
      <c r="R127" s="3"/>
      <c r="T127" s="3"/>
      <c r="U127" s="378"/>
      <c r="V127" s="3"/>
      <c r="W127" s="3"/>
      <c r="AA127" s="35"/>
      <c r="AB127" s="35"/>
      <c r="AC127" s="381"/>
      <c r="AN127" s="3"/>
      <c r="AO127" s="3"/>
      <c r="AP127" s="3"/>
      <c r="AQ127" s="10"/>
    </row>
    <row r="128" spans="1:43">
      <c r="A128" s="18" t="s">
        <v>10</v>
      </c>
      <c r="B128" s="51" t="s">
        <v>739</v>
      </c>
      <c r="E128" s="1">
        <v>2023</v>
      </c>
      <c r="F128" s="1" t="s">
        <v>883</v>
      </c>
      <c r="G128" s="10">
        <v>399.5</v>
      </c>
      <c r="L128" s="226"/>
      <c r="M128" s="3"/>
      <c r="O128" s="3"/>
      <c r="P128" s="378"/>
      <c r="Q128" s="3"/>
      <c r="R128" s="3"/>
      <c r="T128" s="3"/>
      <c r="U128" s="378"/>
      <c r="V128" s="3"/>
      <c r="W128" s="3"/>
      <c r="AA128" s="35"/>
      <c r="AB128" s="35"/>
      <c r="AC128" s="381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815</v>
      </c>
      <c r="G129" s="10">
        <v>397.1</v>
      </c>
      <c r="L129" s="60"/>
      <c r="M129" s="3"/>
      <c r="O129" s="3"/>
      <c r="P129" s="378"/>
      <c r="Q129" s="3"/>
      <c r="R129" s="3"/>
      <c r="T129" s="3"/>
      <c r="U129" s="378"/>
      <c r="V129" s="3"/>
      <c r="W129" s="3"/>
      <c r="AA129" s="35"/>
      <c r="AB129" s="35"/>
      <c r="AC129" s="381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816</v>
      </c>
      <c r="G130" s="10">
        <v>393.5</v>
      </c>
      <c r="L130" s="226"/>
      <c r="M130" s="3"/>
      <c r="O130" s="3"/>
      <c r="P130" s="379"/>
      <c r="Q130" s="3"/>
      <c r="R130" s="3"/>
      <c r="T130" s="3"/>
      <c r="U130" s="378"/>
      <c r="V130" s="3"/>
      <c r="W130" s="3"/>
      <c r="AA130" s="35"/>
      <c r="AB130" s="35"/>
      <c r="AC130" s="381"/>
      <c r="AN130" s="3"/>
      <c r="AO130" s="3"/>
      <c r="AP130" s="3"/>
      <c r="AQ130" s="10"/>
    </row>
    <row r="131" spans="1:43">
      <c r="A131" s="18" t="s">
        <v>16</v>
      </c>
      <c r="B131" s="51" t="s">
        <v>3414</v>
      </c>
      <c r="E131" s="1">
        <v>2023</v>
      </c>
      <c r="F131" s="1" t="s">
        <v>884</v>
      </c>
      <c r="G131" s="10">
        <v>383.5</v>
      </c>
      <c r="L131" s="60"/>
      <c r="M131" s="3"/>
      <c r="O131" s="3"/>
      <c r="P131" s="378"/>
      <c r="Q131" s="3"/>
      <c r="R131" s="3"/>
      <c r="T131" s="3"/>
      <c r="U131" s="378"/>
      <c r="V131" s="3"/>
      <c r="W131" s="3"/>
      <c r="AA131" s="35"/>
      <c r="AB131" s="35"/>
      <c r="AC131" s="381"/>
      <c r="AN131" s="3"/>
      <c r="AO131" s="3"/>
      <c r="AP131" s="3"/>
      <c r="AQ131" s="10"/>
    </row>
    <row r="132" spans="1:43">
      <c r="O132" s="3"/>
      <c r="P132" s="379"/>
      <c r="Q132" s="3"/>
      <c r="R132" s="3"/>
      <c r="T132" s="3"/>
      <c r="U132" s="378"/>
      <c r="V132" s="3"/>
      <c r="W132" s="3"/>
      <c r="AA132" s="35"/>
      <c r="AB132" s="35"/>
      <c r="AC132" s="381"/>
      <c r="AN132" s="3"/>
      <c r="AO132" s="3"/>
      <c r="AP132" s="3"/>
      <c r="AQ132" s="10"/>
    </row>
    <row r="133" spans="1:43">
      <c r="O133" s="3"/>
      <c r="P133" s="378"/>
      <c r="Q133" s="3"/>
      <c r="R133" s="3"/>
      <c r="T133" s="3"/>
      <c r="U133" s="378"/>
      <c r="V133" s="3"/>
      <c r="W133" s="3"/>
      <c r="Z133" s="220"/>
      <c r="AA133" s="35"/>
      <c r="AB133" s="35"/>
      <c r="AC133" s="381"/>
      <c r="AD133" s="117"/>
      <c r="AN133" s="3"/>
      <c r="AO133" s="3"/>
      <c r="AP133" s="3"/>
      <c r="AQ133" s="10"/>
    </row>
    <row r="134" spans="1:43" ht="25.5">
      <c r="B134" s="23" t="s">
        <v>844</v>
      </c>
      <c r="O134" s="3"/>
      <c r="P134" s="378"/>
      <c r="Q134" s="3"/>
      <c r="R134" s="3"/>
      <c r="T134" s="3"/>
      <c r="U134" s="378"/>
      <c r="V134" s="3"/>
      <c r="W134" s="3"/>
      <c r="AN134" s="3"/>
      <c r="AO134" s="3"/>
      <c r="AP134" s="3"/>
      <c r="AQ134" s="10"/>
    </row>
    <row r="135" spans="1:43">
      <c r="O135" s="3"/>
      <c r="P135" s="378"/>
      <c r="Q135" s="3"/>
      <c r="R135" s="3"/>
      <c r="T135" s="3"/>
      <c r="U135" s="378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815</v>
      </c>
      <c r="G136" s="10">
        <v>1062.9000000000001</v>
      </c>
      <c r="M136" s="35"/>
      <c r="O136" s="3"/>
      <c r="P136" s="378"/>
      <c r="Q136" s="3"/>
      <c r="R136" s="3"/>
      <c r="T136" s="3"/>
      <c r="U136" s="378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816</v>
      </c>
      <c r="G137" s="10">
        <v>997.8</v>
      </c>
      <c r="M137" s="35"/>
      <c r="O137" s="3"/>
      <c r="P137" s="378"/>
      <c r="Q137" s="3"/>
      <c r="R137" s="3"/>
      <c r="T137" s="3"/>
      <c r="U137" s="379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817</v>
      </c>
      <c r="G138" s="10">
        <v>987.9</v>
      </c>
      <c r="M138" s="35"/>
      <c r="O138" s="3"/>
      <c r="P138" s="378"/>
      <c r="Q138" s="3"/>
      <c r="R138" s="3"/>
      <c r="T138" s="3"/>
      <c r="U138" s="378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779</v>
      </c>
      <c r="E139" s="1">
        <v>2021</v>
      </c>
      <c r="F139" s="1" t="s">
        <v>815</v>
      </c>
      <c r="G139" s="10">
        <v>987.49999999999966</v>
      </c>
      <c r="L139" s="35"/>
      <c r="M139" s="35"/>
      <c r="O139" s="3"/>
      <c r="P139" s="378"/>
      <c r="Q139" s="3"/>
      <c r="R139" s="3"/>
      <c r="T139" s="3"/>
      <c r="U139" s="378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883</v>
      </c>
      <c r="G140" s="10">
        <v>985.8</v>
      </c>
      <c r="L140" s="35"/>
      <c r="M140" s="35"/>
      <c r="O140" s="3"/>
      <c r="P140" s="378"/>
      <c r="Q140" s="3"/>
      <c r="R140" s="3"/>
      <c r="T140" s="3"/>
      <c r="U140" s="378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747</v>
      </c>
      <c r="E141" s="1">
        <v>2019</v>
      </c>
      <c r="F141" s="1" t="s">
        <v>884</v>
      </c>
      <c r="G141" s="10">
        <v>954.1</v>
      </c>
      <c r="L141" s="220"/>
      <c r="M141" s="35"/>
      <c r="O141" s="3"/>
      <c r="P141" s="379"/>
      <c r="Q141" s="3"/>
      <c r="R141" s="3"/>
      <c r="T141" s="3"/>
      <c r="U141" s="378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885</v>
      </c>
      <c r="G142" s="10">
        <v>951.2</v>
      </c>
      <c r="L142" s="35"/>
      <c r="M142" s="35"/>
      <c r="O142" s="3"/>
      <c r="P142" s="378"/>
      <c r="Q142" s="3"/>
      <c r="R142" s="3"/>
      <c r="T142" s="3"/>
      <c r="U142" s="378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80" t="s">
        <v>37</v>
      </c>
      <c r="E143" s="1">
        <v>2023</v>
      </c>
      <c r="F143" s="1" t="s">
        <v>815</v>
      </c>
      <c r="G143" s="10">
        <v>949.6</v>
      </c>
      <c r="L143" s="220"/>
      <c r="M143" s="35"/>
      <c r="O143" s="3"/>
      <c r="P143" s="378"/>
      <c r="Q143" s="3"/>
      <c r="R143" s="3"/>
      <c r="T143" s="3"/>
      <c r="U143" s="378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1662</v>
      </c>
      <c r="E144" s="1">
        <v>2021</v>
      </c>
      <c r="F144" s="1" t="s">
        <v>816</v>
      </c>
      <c r="G144" s="10">
        <v>907.29999999999973</v>
      </c>
      <c r="L144" s="380"/>
      <c r="M144" s="35"/>
      <c r="O144" s="3"/>
      <c r="P144" s="378"/>
      <c r="Q144" s="3"/>
      <c r="R144" s="3"/>
      <c r="T144" s="3"/>
      <c r="U144" s="378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779</v>
      </c>
      <c r="E145" s="1">
        <v>2019</v>
      </c>
      <c r="F145" s="1" t="s">
        <v>886</v>
      </c>
      <c r="G145" s="10">
        <v>894.9</v>
      </c>
      <c r="L145" s="35"/>
      <c r="M145" s="35"/>
      <c r="O145" s="3"/>
      <c r="P145" s="378"/>
      <c r="Q145" s="3"/>
      <c r="R145" s="3"/>
      <c r="T145" s="3"/>
      <c r="U145" s="379"/>
      <c r="V145" s="3"/>
      <c r="W145" s="3"/>
      <c r="AN145" s="3"/>
      <c r="AO145" s="3"/>
      <c r="AP145" s="3"/>
      <c r="AQ145" s="10"/>
    </row>
    <row r="146" spans="1:43">
      <c r="O146" s="3"/>
      <c r="P146" s="378"/>
      <c r="Q146" s="3"/>
      <c r="R146" s="3"/>
      <c r="T146" s="3"/>
      <c r="U146" s="378"/>
      <c r="V146" s="3"/>
      <c r="W146" s="3"/>
      <c r="AN146" s="3"/>
      <c r="AO146" s="3"/>
      <c r="AP146" s="3"/>
      <c r="AQ146" s="10"/>
    </row>
    <row r="147" spans="1:43">
      <c r="O147" s="3"/>
      <c r="P147" s="378"/>
      <c r="Q147" s="3"/>
      <c r="R147" s="3"/>
      <c r="T147" s="3"/>
      <c r="U147" s="378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8"/>
      <c r="Q148" s="3"/>
      <c r="R148" s="3"/>
      <c r="T148" s="3"/>
      <c r="U148" s="378"/>
      <c r="V148" s="3"/>
      <c r="W148" s="3"/>
      <c r="AN148" s="3"/>
      <c r="AO148" s="3"/>
      <c r="AP148" s="3"/>
      <c r="AQ148" s="10"/>
    </row>
    <row r="149" spans="1:43">
      <c r="O149" s="3"/>
      <c r="P149" s="378"/>
      <c r="Q149" s="3"/>
      <c r="R149" s="3"/>
      <c r="T149" s="3"/>
      <c r="U149" s="378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1661</v>
      </c>
      <c r="E150" s="1">
        <v>2023</v>
      </c>
      <c r="F150" s="1" t="s">
        <v>815</v>
      </c>
      <c r="G150" s="10">
        <v>580.29999999999995</v>
      </c>
      <c r="L150" s="35"/>
      <c r="M150" s="35"/>
      <c r="O150" s="3"/>
      <c r="P150" s="378"/>
      <c r="Q150" s="3"/>
      <c r="R150" s="3"/>
      <c r="T150" s="3"/>
      <c r="U150" s="379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3414</v>
      </c>
      <c r="E151" s="1">
        <v>2023</v>
      </c>
      <c r="F151" s="1" t="s">
        <v>816</v>
      </c>
      <c r="G151" s="10">
        <v>567.35</v>
      </c>
      <c r="L151" s="35"/>
      <c r="M151" s="35"/>
      <c r="O151" s="3"/>
      <c r="P151" s="378"/>
      <c r="Q151" s="3"/>
      <c r="R151" s="3"/>
      <c r="T151" s="3"/>
      <c r="U151" s="379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2045</v>
      </c>
      <c r="E152" s="1">
        <v>2022</v>
      </c>
      <c r="F152" s="1" t="s">
        <v>815</v>
      </c>
      <c r="G152" s="10">
        <v>562.1</v>
      </c>
      <c r="L152" s="35"/>
      <c r="M152" s="35"/>
      <c r="O152" s="3"/>
      <c r="P152" s="378"/>
      <c r="Q152" s="3"/>
      <c r="R152" s="3"/>
      <c r="T152" s="3"/>
      <c r="U152" s="378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735</v>
      </c>
      <c r="E153" s="1">
        <v>2019</v>
      </c>
      <c r="F153" s="1" t="s">
        <v>815</v>
      </c>
      <c r="G153" s="10">
        <v>542.9</v>
      </c>
      <c r="L153" s="35"/>
      <c r="M153" s="35"/>
      <c r="O153" s="3"/>
      <c r="P153" s="378"/>
      <c r="Q153" s="3"/>
      <c r="R153" s="3"/>
      <c r="T153" s="3"/>
      <c r="U153" s="378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797</v>
      </c>
      <c r="E154" s="1">
        <v>2023</v>
      </c>
      <c r="F154" s="1" t="s">
        <v>817</v>
      </c>
      <c r="G154" s="10">
        <v>541</v>
      </c>
      <c r="O154" s="3"/>
      <c r="P154" s="378"/>
      <c r="Q154" s="3"/>
      <c r="R154" s="3"/>
      <c r="T154" s="3"/>
      <c r="U154" s="378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815</v>
      </c>
      <c r="G155" s="10">
        <v>523.29999999999995</v>
      </c>
      <c r="O155" s="3"/>
      <c r="P155" s="378"/>
      <c r="Q155" s="3"/>
      <c r="R155" s="3"/>
      <c r="T155" s="3"/>
      <c r="U155" s="378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80" t="s">
        <v>3396</v>
      </c>
      <c r="E156" s="1">
        <v>2023</v>
      </c>
      <c r="F156" s="1" t="s">
        <v>883</v>
      </c>
      <c r="G156" s="10">
        <v>515</v>
      </c>
      <c r="O156" s="3"/>
      <c r="P156" s="378"/>
      <c r="Q156" s="3"/>
      <c r="R156" s="3"/>
      <c r="T156" s="3"/>
      <c r="U156" s="378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758</v>
      </c>
      <c r="E157" s="1">
        <v>2023</v>
      </c>
      <c r="F157" s="1" t="s">
        <v>884</v>
      </c>
      <c r="G157" s="10">
        <v>510.4</v>
      </c>
      <c r="O157" s="3"/>
      <c r="P157" s="378"/>
      <c r="Q157" s="3"/>
      <c r="R157" s="3"/>
      <c r="T157" s="3"/>
      <c r="U157" s="379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816</v>
      </c>
      <c r="G158" s="10">
        <v>507.1</v>
      </c>
      <c r="O158" s="3"/>
      <c r="P158" s="379"/>
      <c r="Q158" s="3"/>
      <c r="R158" s="3"/>
      <c r="T158" s="3"/>
      <c r="U158" s="379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80" t="s">
        <v>3397</v>
      </c>
      <c r="E159" s="1">
        <v>2023</v>
      </c>
      <c r="F159" s="1" t="s">
        <v>885</v>
      </c>
      <c r="G159" s="10">
        <v>502.8</v>
      </c>
      <c r="O159" s="3"/>
      <c r="P159" s="378"/>
      <c r="Q159" s="3"/>
      <c r="R159" s="3"/>
      <c r="T159" s="3"/>
      <c r="U159" s="378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9"/>
      <c r="Q160" s="3"/>
      <c r="R160" s="3"/>
      <c r="T160" s="3"/>
      <c r="U160" s="378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8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8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8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80" t="s">
        <v>31</v>
      </c>
      <c r="E164" s="1">
        <v>2021</v>
      </c>
      <c r="F164" s="1" t="s">
        <v>815</v>
      </c>
      <c r="G164" s="117">
        <v>885.19999999999936</v>
      </c>
      <c r="S164" s="3"/>
      <c r="T164" s="3"/>
      <c r="U164" s="379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1666</v>
      </c>
      <c r="E165" s="1">
        <v>2021</v>
      </c>
      <c r="F165" s="1" t="s">
        <v>816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1667</v>
      </c>
      <c r="E166" s="1">
        <v>2021</v>
      </c>
      <c r="F166" s="1" t="s">
        <v>817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80" t="s">
        <v>17</v>
      </c>
      <c r="E167" s="1">
        <v>2021</v>
      </c>
      <c r="F167" s="1" t="s">
        <v>883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80" t="s">
        <v>25</v>
      </c>
      <c r="E168" s="1">
        <v>2021</v>
      </c>
      <c r="F168" s="1" t="s">
        <v>884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765</v>
      </c>
      <c r="E169" s="1">
        <v>2021</v>
      </c>
      <c r="F169" s="1" t="s">
        <v>885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1652</v>
      </c>
      <c r="E170" s="1">
        <v>2021</v>
      </c>
      <c r="F170" s="1" t="s">
        <v>886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887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1650</v>
      </c>
      <c r="E172" s="1">
        <v>2021</v>
      </c>
      <c r="F172" s="1" t="s">
        <v>888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797</v>
      </c>
      <c r="E173" s="1">
        <v>2021</v>
      </c>
      <c r="F173" s="1" t="s">
        <v>889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2023</v>
      </c>
      <c r="E178" s="1">
        <v>2023</v>
      </c>
      <c r="F178" s="1" t="s">
        <v>815</v>
      </c>
      <c r="G178" s="10">
        <v>1273.2</v>
      </c>
      <c r="M178" s="3"/>
      <c r="N178" s="3"/>
      <c r="P178" s="3"/>
      <c r="Q178" s="357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815</v>
      </c>
      <c r="G179" s="10">
        <v>1225.5</v>
      </c>
      <c r="M179" s="3"/>
      <c r="N179" s="3"/>
      <c r="P179" s="3"/>
      <c r="Q179" s="357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2021</v>
      </c>
      <c r="E180" s="1">
        <v>2023</v>
      </c>
      <c r="F180" s="1" t="s">
        <v>816</v>
      </c>
      <c r="G180" s="10">
        <v>1211.0999999999999</v>
      </c>
      <c r="M180" s="3"/>
      <c r="N180" s="3"/>
      <c r="P180" s="3"/>
      <c r="Q180" s="358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80" t="s">
        <v>801</v>
      </c>
      <c r="E181" s="1">
        <v>2023</v>
      </c>
      <c r="F181" s="1" t="s">
        <v>817</v>
      </c>
      <c r="G181" s="10">
        <v>1192.9000000000001</v>
      </c>
      <c r="M181" s="3"/>
      <c r="N181" s="3"/>
      <c r="P181" s="3"/>
      <c r="Q181" s="357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747</v>
      </c>
      <c r="E182" s="1">
        <v>2023</v>
      </c>
      <c r="F182" s="1" t="s">
        <v>883</v>
      </c>
      <c r="G182" s="10">
        <v>1156.4000000000001</v>
      </c>
      <c r="L182" s="35"/>
      <c r="M182" s="3"/>
      <c r="N182" s="3"/>
      <c r="P182" s="3"/>
      <c r="Q182" s="357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2042</v>
      </c>
      <c r="E183" s="1">
        <v>2023</v>
      </c>
      <c r="F183" s="1" t="s">
        <v>884</v>
      </c>
      <c r="G183" s="10">
        <v>1112.2</v>
      </c>
      <c r="L183" s="35"/>
      <c r="M183" s="3"/>
      <c r="N183" s="3"/>
      <c r="P183" s="3"/>
      <c r="Q183" s="357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815</v>
      </c>
      <c r="G184" s="10">
        <v>1093.7</v>
      </c>
      <c r="P184" s="3"/>
      <c r="Q184" s="357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5025</v>
      </c>
      <c r="E185" s="1">
        <v>2023</v>
      </c>
      <c r="F185" s="1" t="s">
        <v>885</v>
      </c>
      <c r="G185" s="10">
        <v>1089.5</v>
      </c>
      <c r="O185" s="60"/>
      <c r="P185" s="3"/>
      <c r="Q185" s="357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886</v>
      </c>
      <c r="G186" s="10">
        <v>1083.8</v>
      </c>
      <c r="O186" s="3"/>
      <c r="P186" s="3"/>
      <c r="Q186" s="357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887</v>
      </c>
      <c r="G187" s="10">
        <v>1058.9000000000001</v>
      </c>
      <c r="O187" s="3"/>
      <c r="P187" s="3"/>
      <c r="Q187" s="358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815</v>
      </c>
      <c r="G192" s="10">
        <v>1326.9</v>
      </c>
      <c r="O192" s="3"/>
      <c r="P192" s="378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816</v>
      </c>
      <c r="G193" s="10">
        <v>1317.2</v>
      </c>
      <c r="O193" s="3"/>
      <c r="P193" s="378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80" t="s">
        <v>37</v>
      </c>
      <c r="E194" s="1">
        <v>2021</v>
      </c>
      <c r="F194" s="1" t="s">
        <v>815</v>
      </c>
      <c r="G194" s="10">
        <v>1309.5999999999999</v>
      </c>
      <c r="O194" s="3"/>
      <c r="P194" s="378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1658</v>
      </c>
      <c r="E195" s="1">
        <v>2021</v>
      </c>
      <c r="F195" s="1" t="s">
        <v>816</v>
      </c>
      <c r="G195" s="10">
        <v>1307.6999999999994</v>
      </c>
      <c r="O195" s="3"/>
      <c r="P195" s="378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80" t="s">
        <v>31</v>
      </c>
      <c r="E196" s="1">
        <v>2021</v>
      </c>
      <c r="F196" s="1" t="s">
        <v>817</v>
      </c>
      <c r="G196" s="10">
        <v>1299.6999999999989</v>
      </c>
      <c r="O196" s="3"/>
      <c r="P196" s="378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1666</v>
      </c>
      <c r="E197" s="1">
        <v>2021</v>
      </c>
      <c r="F197" s="1" t="s">
        <v>883</v>
      </c>
      <c r="G197" s="10">
        <v>1284.7000000000016</v>
      </c>
      <c r="O197" s="3"/>
      <c r="P197" s="378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1666</v>
      </c>
      <c r="E198" s="1">
        <v>2022</v>
      </c>
      <c r="F198" s="1" t="s">
        <v>817</v>
      </c>
      <c r="G198" s="10">
        <v>1278.5999999999999</v>
      </c>
      <c r="O198" s="3"/>
      <c r="P198" s="378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884</v>
      </c>
      <c r="G199" s="10">
        <v>1257.5</v>
      </c>
      <c r="O199" s="3"/>
      <c r="P199" s="378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80" t="s">
        <v>143</v>
      </c>
      <c r="E200" s="1">
        <v>2022</v>
      </c>
      <c r="F200" s="1" t="s">
        <v>883</v>
      </c>
      <c r="G200" s="10">
        <v>1256.2</v>
      </c>
      <c r="O200" s="3"/>
      <c r="P200" s="379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797</v>
      </c>
      <c r="E201" s="1">
        <v>2021</v>
      </c>
      <c r="F201" s="1" t="s">
        <v>885</v>
      </c>
      <c r="G201" s="10">
        <v>1246.5000000000009</v>
      </c>
      <c r="O201" s="3"/>
      <c r="P201" s="378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1650</v>
      </c>
      <c r="E206" s="1">
        <v>2021</v>
      </c>
      <c r="F206" s="1" t="s">
        <v>815</v>
      </c>
      <c r="G206" s="10">
        <v>807.8</v>
      </c>
      <c r="AN206" s="3"/>
      <c r="AO206" s="3"/>
      <c r="AP206" s="3"/>
      <c r="AQ206" s="10"/>
    </row>
    <row r="207" spans="1:43">
      <c r="A207" s="18" t="s">
        <v>2</v>
      </c>
      <c r="B207" s="51" t="s">
        <v>33</v>
      </c>
      <c r="E207" s="1">
        <v>2019</v>
      </c>
      <c r="F207" s="1" t="s">
        <v>815</v>
      </c>
      <c r="G207" s="10">
        <v>802.75</v>
      </c>
      <c r="AN207" s="3"/>
      <c r="AO207" s="3"/>
      <c r="AP207" s="3"/>
      <c r="AQ207" s="10"/>
    </row>
    <row r="208" spans="1:43">
      <c r="A208" s="18" t="s">
        <v>3</v>
      </c>
      <c r="B208" s="51" t="s">
        <v>770</v>
      </c>
      <c r="E208" s="1">
        <v>2019</v>
      </c>
      <c r="F208" s="1" t="s">
        <v>816</v>
      </c>
      <c r="G208" s="10">
        <v>792.3</v>
      </c>
      <c r="AN208" s="3"/>
      <c r="AO208" s="3"/>
      <c r="AP208" s="3"/>
      <c r="AQ208" s="10"/>
    </row>
    <row r="209" spans="1:43">
      <c r="A209" s="18" t="s">
        <v>5</v>
      </c>
      <c r="B209" s="51" t="s">
        <v>6</v>
      </c>
      <c r="E209" s="1">
        <v>2017</v>
      </c>
      <c r="F209" s="1" t="s">
        <v>815</v>
      </c>
      <c r="G209" s="10">
        <v>739</v>
      </c>
      <c r="AN209" s="3"/>
      <c r="AO209" s="3"/>
      <c r="AP209" s="3"/>
      <c r="AQ209" s="10"/>
    </row>
    <row r="210" spans="1:43">
      <c r="A210" s="18" t="s">
        <v>7</v>
      </c>
      <c r="B210" s="51" t="s">
        <v>745</v>
      </c>
      <c r="E210" s="1">
        <v>2019</v>
      </c>
      <c r="F210" s="1" t="s">
        <v>817</v>
      </c>
      <c r="G210" s="10">
        <v>711.65</v>
      </c>
      <c r="AN210" s="3"/>
      <c r="AO210" s="3"/>
      <c r="AP210" s="3"/>
      <c r="AQ210" s="10"/>
    </row>
    <row r="211" spans="1:43">
      <c r="A211" s="18" t="s">
        <v>8</v>
      </c>
      <c r="B211" s="51" t="s">
        <v>764</v>
      </c>
      <c r="E211" s="1">
        <v>2021</v>
      </c>
      <c r="F211" s="1" t="s">
        <v>816</v>
      </c>
      <c r="G211" s="10">
        <v>711.1</v>
      </c>
      <c r="AN211" s="3"/>
      <c r="AO211" s="3"/>
      <c r="AP211" s="3"/>
      <c r="AQ211" s="10"/>
    </row>
    <row r="212" spans="1:43">
      <c r="A212" s="18" t="s">
        <v>10</v>
      </c>
      <c r="B212" s="51" t="s">
        <v>15</v>
      </c>
      <c r="E212" s="1">
        <v>2017</v>
      </c>
      <c r="F212" s="1" t="s">
        <v>816</v>
      </c>
      <c r="G212" s="10">
        <v>684.2</v>
      </c>
      <c r="AN212" s="3"/>
      <c r="AO212" s="3"/>
      <c r="AP212" s="3"/>
      <c r="AQ212" s="10"/>
    </row>
    <row r="213" spans="1:43">
      <c r="A213" s="18" t="s">
        <v>12</v>
      </c>
      <c r="B213" s="51" t="s">
        <v>9</v>
      </c>
      <c r="E213" s="1">
        <v>2019</v>
      </c>
      <c r="F213" s="1" t="s">
        <v>883</v>
      </c>
      <c r="G213" s="10">
        <v>682.5</v>
      </c>
      <c r="AN213" s="3"/>
      <c r="AO213" s="3"/>
      <c r="AP213" s="3"/>
      <c r="AQ213" s="10"/>
    </row>
    <row r="214" spans="1:43">
      <c r="A214" s="18" t="s">
        <v>14</v>
      </c>
      <c r="B214" s="51" t="s">
        <v>31</v>
      </c>
      <c r="E214" s="1">
        <v>2019</v>
      </c>
      <c r="F214" s="1" t="s">
        <v>884</v>
      </c>
      <c r="G214" s="10">
        <v>682.15</v>
      </c>
      <c r="AN214" s="113"/>
      <c r="AO214" s="114"/>
      <c r="AP214" s="114"/>
      <c r="AQ214" s="115"/>
    </row>
    <row r="215" spans="1:43">
      <c r="A215" s="18" t="s">
        <v>16</v>
      </c>
      <c r="B215" s="51" t="s">
        <v>739</v>
      </c>
      <c r="E215" s="1">
        <v>2019</v>
      </c>
      <c r="F215" s="1" t="s">
        <v>885</v>
      </c>
      <c r="G215" s="10">
        <v>679.55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872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815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791</v>
      </c>
      <c r="E221" s="1">
        <v>2019</v>
      </c>
      <c r="F221" s="1" t="s">
        <v>816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815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817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801</v>
      </c>
      <c r="E224" s="1">
        <v>2019</v>
      </c>
      <c r="F224" s="1" t="s">
        <v>883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884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815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816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885</v>
      </c>
      <c r="G228" s="10">
        <v>605.70000000000005</v>
      </c>
    </row>
    <row r="229" spans="1:43">
      <c r="A229" s="18" t="s">
        <v>16</v>
      </c>
      <c r="B229" s="51" t="s">
        <v>747</v>
      </c>
      <c r="E229" s="1">
        <v>2021</v>
      </c>
      <c r="F229" s="1" t="s">
        <v>817</v>
      </c>
      <c r="G229" s="10">
        <v>598.1</v>
      </c>
    </row>
    <row r="232" spans="1:43" ht="25.5">
      <c r="B232" s="23" t="s">
        <v>189</v>
      </c>
    </row>
    <row r="234" spans="1:43">
      <c r="A234" s="18" t="s">
        <v>0</v>
      </c>
      <c r="B234" s="51" t="s">
        <v>21</v>
      </c>
      <c r="E234" s="1">
        <v>2022</v>
      </c>
      <c r="F234" s="1" t="s">
        <v>815</v>
      </c>
      <c r="G234" s="10">
        <v>1225.2</v>
      </c>
    </row>
    <row r="235" spans="1:43">
      <c r="A235" s="18" t="s">
        <v>2</v>
      </c>
      <c r="B235" s="51" t="s">
        <v>1652</v>
      </c>
      <c r="E235" s="1">
        <v>2022</v>
      </c>
      <c r="F235" s="1" t="s">
        <v>816</v>
      </c>
      <c r="G235" s="10">
        <v>1171.8</v>
      </c>
    </row>
    <row r="236" spans="1:43">
      <c r="A236" s="18" t="s">
        <v>3</v>
      </c>
      <c r="B236" s="51" t="s">
        <v>11</v>
      </c>
      <c r="E236" s="1">
        <v>2019</v>
      </c>
      <c r="F236" s="1" t="s">
        <v>815</v>
      </c>
      <c r="G236" s="10">
        <v>1153.2</v>
      </c>
    </row>
    <row r="237" spans="1:43">
      <c r="A237" s="18" t="s">
        <v>5</v>
      </c>
      <c r="B237" s="51" t="s">
        <v>739</v>
      </c>
      <c r="E237" s="1">
        <v>2019</v>
      </c>
      <c r="F237" s="1" t="s">
        <v>816</v>
      </c>
      <c r="G237" s="10">
        <v>1070</v>
      </c>
    </row>
    <row r="238" spans="1:43">
      <c r="A238" s="18" t="s">
        <v>7</v>
      </c>
      <c r="B238" s="51" t="s">
        <v>2025</v>
      </c>
      <c r="E238" s="1">
        <v>2022</v>
      </c>
      <c r="F238" s="1" t="s">
        <v>817</v>
      </c>
      <c r="G238" s="10">
        <v>1046.2</v>
      </c>
    </row>
    <row r="239" spans="1:43">
      <c r="A239" s="18" t="s">
        <v>8</v>
      </c>
      <c r="B239" s="51" t="s">
        <v>765</v>
      </c>
      <c r="E239" s="1">
        <v>2022</v>
      </c>
      <c r="F239" s="1" t="s">
        <v>883</v>
      </c>
      <c r="G239" s="10">
        <v>1032.8</v>
      </c>
    </row>
    <row r="240" spans="1:43">
      <c r="A240" s="18" t="s">
        <v>10</v>
      </c>
      <c r="B240" s="51" t="s">
        <v>31</v>
      </c>
      <c r="E240" s="1">
        <v>2019</v>
      </c>
      <c r="F240" s="1" t="s">
        <v>817</v>
      </c>
      <c r="G240" s="10">
        <v>1027</v>
      </c>
    </row>
    <row r="241" spans="1:7">
      <c r="A241" s="18" t="s">
        <v>12</v>
      </c>
      <c r="B241" s="51" t="s">
        <v>31</v>
      </c>
      <c r="E241" s="1">
        <v>2022</v>
      </c>
      <c r="F241" s="1" t="s">
        <v>884</v>
      </c>
      <c r="G241" s="10">
        <v>1024.8</v>
      </c>
    </row>
    <row r="242" spans="1:7">
      <c r="A242" s="18" t="s">
        <v>14</v>
      </c>
      <c r="B242" s="51" t="s">
        <v>154</v>
      </c>
      <c r="E242" s="1">
        <v>2019</v>
      </c>
      <c r="F242" s="1" t="s">
        <v>883</v>
      </c>
      <c r="G242" s="10">
        <v>1000.2</v>
      </c>
    </row>
    <row r="243" spans="1:7">
      <c r="A243" s="18" t="s">
        <v>16</v>
      </c>
      <c r="B243" s="51" t="s">
        <v>143</v>
      </c>
      <c r="E243" s="1">
        <v>2019</v>
      </c>
      <c r="F243" s="1" t="s">
        <v>884</v>
      </c>
      <c r="G243" s="10">
        <v>974.5</v>
      </c>
    </row>
    <row r="246" spans="1:7" ht="25.5">
      <c r="B246" s="23" t="s">
        <v>190</v>
      </c>
    </row>
    <row r="248" spans="1:7">
      <c r="A248" s="18" t="s">
        <v>0</v>
      </c>
      <c r="B248" s="51" t="s">
        <v>6</v>
      </c>
      <c r="E248" s="1">
        <v>2016</v>
      </c>
      <c r="F248" s="1" t="s">
        <v>815</v>
      </c>
      <c r="G248" s="10">
        <v>703.8</v>
      </c>
    </row>
    <row r="249" spans="1:7">
      <c r="A249" s="18" t="s">
        <v>2</v>
      </c>
      <c r="B249" s="51" t="s">
        <v>25</v>
      </c>
      <c r="E249" s="1">
        <v>2016</v>
      </c>
      <c r="F249" s="1" t="s">
        <v>816</v>
      </c>
      <c r="G249" s="10">
        <v>665.6</v>
      </c>
    </row>
    <row r="250" spans="1:7">
      <c r="A250" s="18" t="s">
        <v>3</v>
      </c>
      <c r="B250" s="51" t="s">
        <v>33</v>
      </c>
      <c r="E250" s="1">
        <v>2016</v>
      </c>
      <c r="F250" s="1" t="s">
        <v>817</v>
      </c>
      <c r="G250" s="10">
        <v>647</v>
      </c>
    </row>
    <row r="251" spans="1:7">
      <c r="A251" s="18" t="s">
        <v>5</v>
      </c>
      <c r="B251" s="51" t="s">
        <v>15</v>
      </c>
      <c r="E251" s="1">
        <v>2016</v>
      </c>
      <c r="F251" s="1" t="s">
        <v>883</v>
      </c>
      <c r="G251" s="10">
        <v>628.70000000000005</v>
      </c>
    </row>
    <row r="252" spans="1:7">
      <c r="A252" s="18" t="s">
        <v>7</v>
      </c>
      <c r="B252" s="51" t="s">
        <v>11</v>
      </c>
      <c r="E252" s="1">
        <v>2016</v>
      </c>
      <c r="F252" s="1" t="s">
        <v>884</v>
      </c>
      <c r="G252" s="10">
        <v>624.9</v>
      </c>
    </row>
    <row r="253" spans="1:7">
      <c r="A253" s="18" t="s">
        <v>8</v>
      </c>
      <c r="B253" s="51" t="s">
        <v>13</v>
      </c>
      <c r="E253" s="1">
        <v>2016</v>
      </c>
      <c r="F253" s="1" t="s">
        <v>885</v>
      </c>
      <c r="G253" s="10">
        <v>623.1</v>
      </c>
    </row>
    <row r="254" spans="1:7">
      <c r="A254" s="18" t="s">
        <v>10</v>
      </c>
      <c r="B254" s="51" t="s">
        <v>17</v>
      </c>
      <c r="E254" s="1">
        <v>2016</v>
      </c>
      <c r="F254" s="1" t="s">
        <v>886</v>
      </c>
      <c r="G254" s="10">
        <v>595.04999999999995</v>
      </c>
    </row>
    <row r="255" spans="1:7">
      <c r="A255" s="18" t="s">
        <v>12</v>
      </c>
      <c r="B255" s="51" t="s">
        <v>31</v>
      </c>
      <c r="E255" s="1">
        <v>2016</v>
      </c>
      <c r="F255" s="1" t="s">
        <v>887</v>
      </c>
      <c r="G255" s="10">
        <v>590.25</v>
      </c>
    </row>
    <row r="256" spans="1:7">
      <c r="A256" s="18" t="s">
        <v>14</v>
      </c>
      <c r="B256" s="51" t="s">
        <v>21</v>
      </c>
      <c r="E256" s="1">
        <v>2016</v>
      </c>
      <c r="F256" s="1" t="s">
        <v>888</v>
      </c>
      <c r="G256" s="10">
        <v>574.35</v>
      </c>
    </row>
    <row r="257" spans="1:7">
      <c r="A257" s="18" t="s">
        <v>16</v>
      </c>
      <c r="B257" s="51" t="s">
        <v>783</v>
      </c>
      <c r="E257" s="1">
        <v>2021</v>
      </c>
      <c r="F257" s="1" t="s">
        <v>815</v>
      </c>
      <c r="G257" s="10">
        <v>571.6</v>
      </c>
    </row>
    <row r="260" spans="1:7" ht="25.5">
      <c r="B260" s="23" t="s">
        <v>191</v>
      </c>
    </row>
    <row r="262" spans="1:7">
      <c r="A262" s="18" t="s">
        <v>0</v>
      </c>
      <c r="B262" s="51" t="s">
        <v>143</v>
      </c>
      <c r="E262" s="1">
        <v>2017</v>
      </c>
      <c r="F262" s="1" t="s">
        <v>815</v>
      </c>
      <c r="G262" s="10">
        <v>603.54999999999995</v>
      </c>
    </row>
    <row r="263" spans="1:7">
      <c r="A263" s="18" t="s">
        <v>2</v>
      </c>
      <c r="B263" s="51" t="s">
        <v>758</v>
      </c>
      <c r="E263" s="1">
        <v>2021</v>
      </c>
      <c r="F263" s="1" t="s">
        <v>815</v>
      </c>
      <c r="G263" s="10">
        <v>545</v>
      </c>
    </row>
    <row r="264" spans="1:7">
      <c r="A264" s="18" t="s">
        <v>3</v>
      </c>
      <c r="B264" s="51" t="s">
        <v>745</v>
      </c>
      <c r="E264" s="1">
        <v>2019</v>
      </c>
      <c r="F264" s="1" t="s">
        <v>815</v>
      </c>
      <c r="G264" s="10">
        <v>544.20000000000005</v>
      </c>
    </row>
    <row r="265" spans="1:7">
      <c r="A265" s="18" t="s">
        <v>5</v>
      </c>
      <c r="B265" s="51" t="s">
        <v>758</v>
      </c>
      <c r="E265" s="1">
        <v>2019</v>
      </c>
      <c r="F265" s="1" t="s">
        <v>816</v>
      </c>
      <c r="G265" s="10">
        <v>544</v>
      </c>
    </row>
    <row r="266" spans="1:7">
      <c r="A266" s="18" t="s">
        <v>7</v>
      </c>
      <c r="B266" s="51" t="s">
        <v>15</v>
      </c>
      <c r="E266" s="1">
        <v>2017</v>
      </c>
      <c r="F266" s="1" t="s">
        <v>816</v>
      </c>
      <c r="G266" s="10">
        <v>543.70000000000005</v>
      </c>
    </row>
    <row r="267" spans="1:7">
      <c r="A267" s="18" t="s">
        <v>8</v>
      </c>
      <c r="B267" s="51" t="s">
        <v>17</v>
      </c>
      <c r="E267" s="1">
        <v>2018</v>
      </c>
      <c r="F267" s="1" t="s">
        <v>815</v>
      </c>
      <c r="G267" s="10">
        <v>537.4</v>
      </c>
    </row>
    <row r="268" spans="1:7">
      <c r="A268" s="18" t="s">
        <v>10</v>
      </c>
      <c r="B268" s="51" t="s">
        <v>758</v>
      </c>
      <c r="E268" s="1">
        <v>2020</v>
      </c>
      <c r="F268" s="1" t="s">
        <v>815</v>
      </c>
      <c r="G268" s="10">
        <v>519</v>
      </c>
    </row>
    <row r="269" spans="1:7">
      <c r="A269" s="18" t="s">
        <v>12</v>
      </c>
      <c r="B269" s="51" t="s">
        <v>21</v>
      </c>
      <c r="E269" s="1">
        <v>2016</v>
      </c>
      <c r="F269" s="1" t="s">
        <v>815</v>
      </c>
      <c r="G269" s="10">
        <v>518.54999999999995</v>
      </c>
    </row>
    <row r="270" spans="1:7">
      <c r="A270" s="18" t="s">
        <v>14</v>
      </c>
      <c r="B270" s="51" t="s">
        <v>153</v>
      </c>
      <c r="E270" s="1">
        <v>2018</v>
      </c>
      <c r="F270" s="1" t="s">
        <v>816</v>
      </c>
      <c r="G270" s="10">
        <v>515.9</v>
      </c>
    </row>
    <row r="271" spans="1:7">
      <c r="A271" s="18" t="s">
        <v>16</v>
      </c>
      <c r="B271" s="51" t="s">
        <v>783</v>
      </c>
      <c r="E271" s="1">
        <v>2020</v>
      </c>
      <c r="F271" s="1" t="s">
        <v>816</v>
      </c>
      <c r="G271" s="10">
        <v>514.20000000000005</v>
      </c>
    </row>
    <row r="274" spans="1:7" ht="25.5">
      <c r="B274" s="23" t="s">
        <v>192</v>
      </c>
    </row>
    <row r="276" spans="1:7">
      <c r="A276" s="18" t="s">
        <v>0</v>
      </c>
      <c r="B276" s="51" t="s">
        <v>772</v>
      </c>
      <c r="E276" s="1">
        <v>2022</v>
      </c>
      <c r="F276" s="1" t="s">
        <v>815</v>
      </c>
      <c r="G276" s="10">
        <v>513</v>
      </c>
    </row>
    <row r="277" spans="1:7">
      <c r="A277" s="18" t="s">
        <v>2</v>
      </c>
      <c r="B277" s="51" t="s">
        <v>1</v>
      </c>
      <c r="E277" s="1">
        <v>2022</v>
      </c>
      <c r="F277" s="1" t="s">
        <v>816</v>
      </c>
      <c r="G277" s="10">
        <v>509.5</v>
      </c>
    </row>
    <row r="278" spans="1:7">
      <c r="A278" s="18" t="s">
        <v>3</v>
      </c>
      <c r="B278" s="51" t="s">
        <v>2045</v>
      </c>
      <c r="E278" s="1">
        <v>2022</v>
      </c>
      <c r="F278" s="1" t="s">
        <v>817</v>
      </c>
      <c r="G278" s="10">
        <v>465.7</v>
      </c>
    </row>
    <row r="279" spans="1:7">
      <c r="A279" s="18" t="s">
        <v>5</v>
      </c>
      <c r="B279" s="51" t="s">
        <v>2068</v>
      </c>
      <c r="E279" s="1">
        <v>2022</v>
      </c>
      <c r="F279" s="1" t="s">
        <v>883</v>
      </c>
      <c r="G279" s="10">
        <v>465</v>
      </c>
    </row>
    <row r="280" spans="1:7">
      <c r="A280" s="18" t="s">
        <v>7</v>
      </c>
      <c r="B280" s="51" t="s">
        <v>2022</v>
      </c>
      <c r="E280" s="1">
        <v>2022</v>
      </c>
      <c r="F280" s="1" t="s">
        <v>884</v>
      </c>
      <c r="G280" s="10">
        <v>445.9</v>
      </c>
    </row>
    <row r="281" spans="1:7">
      <c r="A281" s="18" t="s">
        <v>8</v>
      </c>
      <c r="B281" s="51" t="s">
        <v>754</v>
      </c>
      <c r="E281" s="1">
        <v>2022</v>
      </c>
      <c r="F281" s="1" t="s">
        <v>885</v>
      </c>
      <c r="G281" s="10">
        <v>440.5</v>
      </c>
    </row>
    <row r="282" spans="1:7">
      <c r="A282" s="18" t="s">
        <v>10</v>
      </c>
      <c r="B282" s="51" t="s">
        <v>797</v>
      </c>
      <c r="E282" s="1">
        <v>2019</v>
      </c>
      <c r="F282" s="1" t="s">
        <v>815</v>
      </c>
      <c r="G282" s="10">
        <v>432.9</v>
      </c>
    </row>
    <row r="283" spans="1:7">
      <c r="A283" s="18" t="s">
        <v>12</v>
      </c>
      <c r="B283" s="51" t="s">
        <v>141</v>
      </c>
      <c r="E283" s="1">
        <v>2022</v>
      </c>
      <c r="F283" s="1" t="s">
        <v>886</v>
      </c>
      <c r="G283" s="10">
        <v>432.4</v>
      </c>
    </row>
    <row r="284" spans="1:7">
      <c r="A284" s="18" t="s">
        <v>14</v>
      </c>
      <c r="B284" s="51" t="s">
        <v>1659</v>
      </c>
      <c r="E284" s="1">
        <v>2022</v>
      </c>
      <c r="F284" s="1" t="s">
        <v>887</v>
      </c>
      <c r="G284" s="10">
        <v>430</v>
      </c>
    </row>
    <row r="285" spans="1:7">
      <c r="A285" s="18" t="s">
        <v>16</v>
      </c>
      <c r="B285" s="51" t="s">
        <v>2040</v>
      </c>
      <c r="E285" s="1">
        <v>2022</v>
      </c>
      <c r="F285" s="1" t="s">
        <v>888</v>
      </c>
      <c r="G285" s="10">
        <v>427</v>
      </c>
    </row>
    <row r="288" spans="1:7" ht="25.5">
      <c r="B288" s="23" t="s">
        <v>193</v>
      </c>
    </row>
    <row r="290" spans="1:19">
      <c r="A290" s="18" t="s">
        <v>0</v>
      </c>
      <c r="B290" s="51" t="s">
        <v>31</v>
      </c>
      <c r="E290" s="1">
        <v>2016</v>
      </c>
      <c r="F290" s="1" t="s">
        <v>815</v>
      </c>
      <c r="G290" s="10">
        <v>683.3</v>
      </c>
    </row>
    <row r="291" spans="1:19">
      <c r="A291" s="18" t="s">
        <v>2</v>
      </c>
      <c r="B291" s="51" t="s">
        <v>758</v>
      </c>
      <c r="E291" s="1">
        <v>2021</v>
      </c>
      <c r="F291" s="1" t="s">
        <v>815</v>
      </c>
      <c r="G291" s="10">
        <v>654.4</v>
      </c>
    </row>
    <row r="292" spans="1:19">
      <c r="A292" s="18" t="s">
        <v>3</v>
      </c>
      <c r="B292" s="51" t="s">
        <v>33</v>
      </c>
      <c r="E292" s="1">
        <v>2016</v>
      </c>
      <c r="F292" s="1" t="s">
        <v>816</v>
      </c>
      <c r="G292" s="10">
        <v>644.5</v>
      </c>
    </row>
    <row r="293" spans="1:19">
      <c r="A293" s="18" t="s">
        <v>5</v>
      </c>
      <c r="B293" s="51" t="s">
        <v>797</v>
      </c>
      <c r="E293" s="1">
        <v>2022</v>
      </c>
      <c r="F293" s="1" t="s">
        <v>815</v>
      </c>
      <c r="G293" s="10">
        <v>637.54999999999995</v>
      </c>
    </row>
    <row r="294" spans="1:19">
      <c r="A294" s="18" t="s">
        <v>7</v>
      </c>
      <c r="B294" s="51" t="s">
        <v>21</v>
      </c>
      <c r="E294" s="1">
        <v>2016</v>
      </c>
      <c r="F294" s="1" t="s">
        <v>817</v>
      </c>
      <c r="G294" s="10">
        <v>635.20000000000005</v>
      </c>
    </row>
    <row r="295" spans="1:19">
      <c r="A295" s="18" t="s">
        <v>8</v>
      </c>
      <c r="B295" s="51" t="s">
        <v>11</v>
      </c>
      <c r="E295" s="1">
        <v>2019</v>
      </c>
      <c r="F295" s="1" t="s">
        <v>815</v>
      </c>
      <c r="G295" s="10">
        <v>631.6</v>
      </c>
    </row>
    <row r="296" spans="1:19">
      <c r="A296" s="18" t="s">
        <v>10</v>
      </c>
      <c r="B296" s="51" t="s">
        <v>156</v>
      </c>
      <c r="E296" s="1">
        <v>2018</v>
      </c>
      <c r="F296" s="1" t="s">
        <v>815</v>
      </c>
      <c r="G296" s="10">
        <v>613.65</v>
      </c>
    </row>
    <row r="297" spans="1:19">
      <c r="A297" s="18" t="s">
        <v>12</v>
      </c>
      <c r="B297" s="51" t="s">
        <v>2041</v>
      </c>
      <c r="E297" s="1">
        <v>2022</v>
      </c>
      <c r="F297" s="1" t="s">
        <v>816</v>
      </c>
      <c r="G297" s="10">
        <v>608.5</v>
      </c>
    </row>
    <row r="298" spans="1:19">
      <c r="A298" s="18" t="s">
        <v>14</v>
      </c>
      <c r="B298" s="51" t="s">
        <v>789</v>
      </c>
      <c r="E298" s="1">
        <v>2022</v>
      </c>
      <c r="F298" s="1" t="s">
        <v>817</v>
      </c>
      <c r="G298" s="10">
        <v>607.79999999999995</v>
      </c>
    </row>
    <row r="299" spans="1:19">
      <c r="A299" s="18" t="s">
        <v>16</v>
      </c>
      <c r="B299" s="51" t="s">
        <v>739</v>
      </c>
      <c r="E299" s="1">
        <v>2019</v>
      </c>
      <c r="F299" s="1" t="s">
        <v>816</v>
      </c>
      <c r="G299" s="10">
        <v>607.20000000000005</v>
      </c>
    </row>
    <row r="302" spans="1:19" ht="25.5">
      <c r="B302" s="23" t="s">
        <v>196</v>
      </c>
    </row>
    <row r="304" spans="1:19">
      <c r="A304" s="18" t="s">
        <v>0</v>
      </c>
      <c r="B304" s="380" t="s">
        <v>2017</v>
      </c>
      <c r="E304" s="1">
        <v>2021</v>
      </c>
      <c r="F304" s="1" t="s">
        <v>815</v>
      </c>
      <c r="G304" s="117">
        <v>1159.0000000000009</v>
      </c>
      <c r="L304" s="60"/>
      <c r="M304" s="3"/>
      <c r="N304" s="385"/>
      <c r="O304" s="3"/>
      <c r="P304" s="3"/>
      <c r="R304" s="3"/>
      <c r="S304" s="117"/>
    </row>
    <row r="305" spans="1:19">
      <c r="A305" s="18" t="s">
        <v>2</v>
      </c>
      <c r="B305" s="220" t="s">
        <v>1662</v>
      </c>
      <c r="E305" s="1">
        <v>2021</v>
      </c>
      <c r="F305" s="1" t="s">
        <v>816</v>
      </c>
      <c r="G305" s="117">
        <v>1115.2000000000016</v>
      </c>
      <c r="L305" s="218"/>
      <c r="M305" s="3"/>
      <c r="N305" s="386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817</v>
      </c>
      <c r="G306" s="117">
        <v>1108.0999999999985</v>
      </c>
      <c r="M306" s="3"/>
      <c r="N306" s="385"/>
      <c r="O306" s="3"/>
      <c r="P306" s="3"/>
      <c r="R306" s="3"/>
      <c r="S306" s="117"/>
    </row>
    <row r="307" spans="1:19">
      <c r="A307" s="18" t="s">
        <v>5</v>
      </c>
      <c r="B307" s="35" t="s">
        <v>2044</v>
      </c>
      <c r="E307" s="1">
        <v>2022</v>
      </c>
      <c r="F307" s="1" t="s">
        <v>815</v>
      </c>
      <c r="G307" s="117">
        <v>1094.3499999999999</v>
      </c>
      <c r="L307" s="60"/>
      <c r="M307" s="3"/>
      <c r="N307" s="385"/>
      <c r="O307" s="3"/>
      <c r="P307" s="3"/>
      <c r="R307" s="3"/>
      <c r="S307" s="117"/>
    </row>
    <row r="308" spans="1:19">
      <c r="A308" s="18" t="s">
        <v>7</v>
      </c>
      <c r="B308" s="380" t="s">
        <v>2025</v>
      </c>
      <c r="E308" s="1">
        <v>2021</v>
      </c>
      <c r="F308" s="1" t="s">
        <v>883</v>
      </c>
      <c r="G308" s="117">
        <v>1070.9000000000024</v>
      </c>
      <c r="L308" s="218"/>
      <c r="M308" s="3"/>
      <c r="N308" s="385"/>
      <c r="O308" s="3"/>
      <c r="P308" s="3"/>
      <c r="R308" s="3"/>
      <c r="S308" s="117"/>
    </row>
    <row r="309" spans="1:19">
      <c r="A309" s="18" t="s">
        <v>8</v>
      </c>
      <c r="B309" s="220" t="s">
        <v>1652</v>
      </c>
      <c r="E309" s="1">
        <v>2021</v>
      </c>
      <c r="F309" s="1" t="s">
        <v>884</v>
      </c>
      <c r="G309" s="117">
        <v>1061.7000000000016</v>
      </c>
      <c r="L309" s="60"/>
      <c r="M309" s="3"/>
      <c r="N309" s="385"/>
      <c r="O309" s="3"/>
      <c r="P309" s="3"/>
      <c r="R309" s="3"/>
      <c r="S309" s="117"/>
    </row>
    <row r="310" spans="1:19">
      <c r="A310" s="18" t="s">
        <v>10</v>
      </c>
      <c r="B310" s="380" t="s">
        <v>17</v>
      </c>
      <c r="E310" s="1">
        <v>2022</v>
      </c>
      <c r="F310" s="1" t="s">
        <v>816</v>
      </c>
      <c r="G310" s="117">
        <v>1061.4000000000001</v>
      </c>
      <c r="M310" s="3"/>
      <c r="N310" s="385"/>
      <c r="O310" s="3"/>
      <c r="P310" s="3"/>
      <c r="R310" s="3"/>
      <c r="S310" s="117"/>
    </row>
    <row r="311" spans="1:19">
      <c r="A311" s="18" t="s">
        <v>12</v>
      </c>
      <c r="B311" s="380" t="s">
        <v>2022</v>
      </c>
      <c r="E311" s="1">
        <v>2021</v>
      </c>
      <c r="F311" s="1" t="s">
        <v>885</v>
      </c>
      <c r="G311" s="117">
        <v>1036.7999999999993</v>
      </c>
      <c r="L311" s="60"/>
      <c r="M311" s="3"/>
      <c r="N311" s="385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886</v>
      </c>
      <c r="G312" s="117">
        <v>1036.4000000000015</v>
      </c>
      <c r="L312" s="60"/>
      <c r="M312" s="3"/>
      <c r="N312" s="386"/>
      <c r="O312" s="3"/>
      <c r="P312" s="3"/>
      <c r="R312" s="3"/>
      <c r="S312" s="117"/>
    </row>
    <row r="313" spans="1:19">
      <c r="A313" s="18" t="s">
        <v>16</v>
      </c>
      <c r="B313" s="380" t="s">
        <v>9</v>
      </c>
      <c r="E313" s="1">
        <v>2021</v>
      </c>
      <c r="F313" s="1" t="s">
        <v>887</v>
      </c>
      <c r="G313" s="117">
        <v>986.30000000000018</v>
      </c>
      <c r="L313" s="3"/>
      <c r="M313" s="3"/>
      <c r="N313" s="386"/>
      <c r="O313" s="3"/>
      <c r="P313" s="3"/>
      <c r="R313" s="3"/>
      <c r="S313" s="117"/>
    </row>
    <row r="316" spans="1:19" ht="25.5">
      <c r="B316" s="23" t="s">
        <v>194</v>
      </c>
    </row>
    <row r="318" spans="1:19">
      <c r="A318" s="18" t="s">
        <v>0</v>
      </c>
      <c r="B318" s="51" t="s">
        <v>27</v>
      </c>
      <c r="E318" s="1">
        <v>2022</v>
      </c>
      <c r="F318" s="1" t="s">
        <v>815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815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815</v>
      </c>
      <c r="G320" s="10">
        <v>587.70000000000005</v>
      </c>
    </row>
    <row r="321" spans="1:18">
      <c r="A321" s="18" t="s">
        <v>5</v>
      </c>
      <c r="B321" s="51" t="s">
        <v>2022</v>
      </c>
      <c r="E321" s="1">
        <v>2022</v>
      </c>
      <c r="F321" s="1" t="s">
        <v>816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816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815</v>
      </c>
      <c r="G323" s="10">
        <v>533.75</v>
      </c>
    </row>
    <row r="324" spans="1:18">
      <c r="A324" s="18" t="s">
        <v>10</v>
      </c>
      <c r="B324" s="51" t="s">
        <v>789</v>
      </c>
      <c r="E324" s="1">
        <v>2022</v>
      </c>
      <c r="F324" s="1" t="s">
        <v>817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817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883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816</v>
      </c>
      <c r="G327" s="10">
        <v>492</v>
      </c>
    </row>
    <row r="330" spans="1:18" ht="25.5">
      <c r="B330" s="23" t="s">
        <v>195</v>
      </c>
    </row>
    <row r="332" spans="1:18">
      <c r="A332" s="18" t="s">
        <v>0</v>
      </c>
      <c r="B332" s="51" t="s">
        <v>1666</v>
      </c>
      <c r="E332" s="1">
        <v>2021</v>
      </c>
      <c r="F332" s="1" t="s">
        <v>815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816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815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772</v>
      </c>
      <c r="E335" s="1">
        <v>2021</v>
      </c>
      <c r="F335" s="1" t="s">
        <v>817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764</v>
      </c>
      <c r="E336" s="1">
        <v>2021</v>
      </c>
      <c r="F336" s="1" t="s">
        <v>883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770</v>
      </c>
      <c r="E337" s="1">
        <v>2019</v>
      </c>
      <c r="F337" s="1" t="s">
        <v>815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1667</v>
      </c>
      <c r="E338" s="1">
        <v>2021</v>
      </c>
      <c r="F338" s="1" t="s">
        <v>884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815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739</v>
      </c>
      <c r="E340" s="1">
        <v>2021</v>
      </c>
      <c r="F340" s="1" t="s">
        <v>885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789</v>
      </c>
      <c r="E341" s="1">
        <v>2021</v>
      </c>
      <c r="F341" s="1" t="s">
        <v>886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1648</v>
      </c>
      <c r="E346" s="1">
        <v>2021</v>
      </c>
      <c r="F346" s="1" t="s">
        <v>815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816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1652</v>
      </c>
      <c r="E348" s="1">
        <v>2021</v>
      </c>
      <c r="F348" s="1" t="s">
        <v>817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750</v>
      </c>
      <c r="E349" s="1">
        <v>2021</v>
      </c>
      <c r="F349" s="1" t="s">
        <v>883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884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797</v>
      </c>
      <c r="E351" s="1">
        <v>2021</v>
      </c>
      <c r="F351" s="1" t="s">
        <v>885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1666</v>
      </c>
      <c r="E352" s="1">
        <v>2021</v>
      </c>
      <c r="F352" s="1" t="s">
        <v>886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780</v>
      </c>
      <c r="E353" s="1">
        <v>2021</v>
      </c>
      <c r="F353" s="1" t="s">
        <v>887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815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758</v>
      </c>
      <c r="E355" s="1">
        <v>2021</v>
      </c>
      <c r="F355" s="1" t="s">
        <v>888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197</v>
      </c>
    </row>
    <row r="360" spans="1:18">
      <c r="A360" s="18" t="s">
        <v>0</v>
      </c>
      <c r="B360" s="35" t="s">
        <v>763</v>
      </c>
      <c r="C360" s="3"/>
      <c r="D360" s="3"/>
      <c r="E360" s="1">
        <v>2020</v>
      </c>
      <c r="F360" s="1" t="s">
        <v>815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80" t="s">
        <v>23</v>
      </c>
      <c r="C361" s="3"/>
      <c r="D361" s="3"/>
      <c r="E361" s="1">
        <v>2020</v>
      </c>
      <c r="F361" s="1" t="s">
        <v>816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1646</v>
      </c>
      <c r="C362" s="3"/>
      <c r="D362" s="3"/>
      <c r="E362" s="1">
        <v>2020</v>
      </c>
      <c r="F362" s="1" t="s">
        <v>817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80" t="s">
        <v>6</v>
      </c>
      <c r="C363" s="3"/>
      <c r="D363" s="3"/>
      <c r="E363" s="1">
        <v>2020</v>
      </c>
      <c r="F363" s="1" t="s">
        <v>883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884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1652</v>
      </c>
      <c r="C365" s="3"/>
      <c r="D365" s="3"/>
      <c r="E365" s="1">
        <v>2021</v>
      </c>
      <c r="F365" s="1" t="s">
        <v>815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885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816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1657</v>
      </c>
      <c r="C368" s="3"/>
      <c r="D368" s="3"/>
      <c r="E368" s="1">
        <v>2021</v>
      </c>
      <c r="F368" s="1" t="s">
        <v>817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886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198</v>
      </c>
    </row>
    <row r="374" spans="1:18">
      <c r="A374" s="18" t="s">
        <v>0</v>
      </c>
      <c r="B374" s="51" t="s">
        <v>21</v>
      </c>
      <c r="E374" s="1">
        <v>2018</v>
      </c>
      <c r="F374" s="1" t="s">
        <v>815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816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817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815</v>
      </c>
      <c r="G377" s="10">
        <v>873</v>
      </c>
    </row>
    <row r="378" spans="1:18">
      <c r="A378" s="18" t="s">
        <v>7</v>
      </c>
      <c r="B378" s="51" t="s">
        <v>892</v>
      </c>
      <c r="E378" s="1">
        <v>2018</v>
      </c>
      <c r="F378" s="1" t="s">
        <v>883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815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884</v>
      </c>
      <c r="G380" s="10">
        <v>809.65</v>
      </c>
    </row>
    <row r="381" spans="1:18">
      <c r="A381" s="18" t="s">
        <v>12</v>
      </c>
      <c r="B381" s="51" t="s">
        <v>765</v>
      </c>
      <c r="E381" s="1">
        <v>2022</v>
      </c>
      <c r="F381" s="1" t="s">
        <v>816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885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886</v>
      </c>
      <c r="G383" s="10">
        <v>748.3</v>
      </c>
    </row>
    <row r="386" spans="1:16" ht="25.5">
      <c r="B386" s="23" t="s">
        <v>199</v>
      </c>
    </row>
    <row r="388" spans="1:16">
      <c r="A388" s="18" t="s">
        <v>0</v>
      </c>
      <c r="B388" s="51" t="s">
        <v>6</v>
      </c>
      <c r="E388" s="1">
        <v>2017</v>
      </c>
      <c r="F388" s="1" t="s">
        <v>815</v>
      </c>
      <c r="G388" s="10">
        <v>490.7</v>
      </c>
    </row>
    <row r="389" spans="1:16">
      <c r="A389" s="18" t="s">
        <v>2</v>
      </c>
      <c r="B389" s="220" t="s">
        <v>2040</v>
      </c>
      <c r="E389" s="1">
        <v>2022</v>
      </c>
      <c r="F389" s="1" t="s">
        <v>815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816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815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817</v>
      </c>
      <c r="G392" s="10">
        <v>403.5</v>
      </c>
    </row>
    <row r="393" spans="1:16">
      <c r="A393" s="18" t="s">
        <v>8</v>
      </c>
      <c r="B393" s="51" t="s">
        <v>747</v>
      </c>
      <c r="E393" s="1">
        <v>2021</v>
      </c>
      <c r="F393" s="1" t="s">
        <v>816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817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816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815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883</v>
      </c>
      <c r="G397" s="10">
        <v>381</v>
      </c>
    </row>
    <row r="400" spans="1:16" ht="25.5">
      <c r="B400" s="23" t="s">
        <v>200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815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816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817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883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815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884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885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886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816</v>
      </c>
      <c r="G410" s="10">
        <v>3793.45</v>
      </c>
    </row>
    <row r="411" spans="1:16">
      <c r="A411" s="18" t="s">
        <v>16</v>
      </c>
      <c r="B411" s="220" t="s">
        <v>2023</v>
      </c>
      <c r="C411" s="1"/>
      <c r="D411" s="1"/>
      <c r="E411" s="1">
        <v>2021</v>
      </c>
      <c r="F411" s="1" t="s">
        <v>817</v>
      </c>
      <c r="G411" s="10">
        <v>3793</v>
      </c>
    </row>
    <row r="414" spans="1:16" ht="25.5">
      <c r="B414" s="23" t="s">
        <v>201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815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816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815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817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816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817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883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883</v>
      </c>
      <c r="G423" s="10">
        <v>635.79999999999995</v>
      </c>
    </row>
    <row r="424" spans="1:16">
      <c r="A424" s="18" t="s">
        <v>14</v>
      </c>
      <c r="B424" s="51" t="s">
        <v>780</v>
      </c>
      <c r="E424" s="1">
        <v>2019</v>
      </c>
      <c r="F424" s="1" t="s">
        <v>884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884</v>
      </c>
      <c r="G425" s="10">
        <v>629.9</v>
      </c>
    </row>
    <row r="428" spans="1:16" ht="25.5">
      <c r="B428" s="23" t="s">
        <v>202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815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816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817</v>
      </c>
      <c r="G432" s="10">
        <v>1126.1999999999989</v>
      </c>
    </row>
    <row r="433" spans="1:7">
      <c r="A433" s="18" t="s">
        <v>5</v>
      </c>
      <c r="B433" s="35" t="s">
        <v>750</v>
      </c>
      <c r="E433" s="1">
        <v>2020</v>
      </c>
      <c r="F433" s="1" t="s">
        <v>883</v>
      </c>
      <c r="G433" s="10">
        <v>1088.6000000000013</v>
      </c>
    </row>
    <row r="434" spans="1:7">
      <c r="A434" s="18" t="s">
        <v>7</v>
      </c>
      <c r="B434" s="380" t="s">
        <v>17</v>
      </c>
      <c r="E434" s="1">
        <v>2020</v>
      </c>
      <c r="F434" s="1" t="s">
        <v>884</v>
      </c>
      <c r="G434" s="10">
        <v>1037.1000000000004</v>
      </c>
    </row>
    <row r="435" spans="1:7">
      <c r="A435" s="18" t="s">
        <v>8</v>
      </c>
      <c r="B435" s="35" t="s">
        <v>745</v>
      </c>
      <c r="E435" s="1">
        <v>2020</v>
      </c>
      <c r="F435" s="1" t="s">
        <v>885</v>
      </c>
      <c r="G435" s="10">
        <v>1020.4999999999982</v>
      </c>
    </row>
    <row r="436" spans="1:7">
      <c r="A436" s="18" t="s">
        <v>10</v>
      </c>
      <c r="B436" s="35" t="s">
        <v>734</v>
      </c>
      <c r="E436" s="1">
        <v>2020</v>
      </c>
      <c r="F436" s="1" t="s">
        <v>886</v>
      </c>
      <c r="G436" s="10">
        <v>1012.8000000000011</v>
      </c>
    </row>
    <row r="437" spans="1:7">
      <c r="A437" s="18" t="s">
        <v>12</v>
      </c>
      <c r="B437" s="209" t="s">
        <v>765</v>
      </c>
      <c r="E437" s="1">
        <v>2022</v>
      </c>
      <c r="F437" s="1" t="s">
        <v>815</v>
      </c>
      <c r="G437" s="10">
        <v>994.9</v>
      </c>
    </row>
    <row r="438" spans="1:7">
      <c r="A438" s="18" t="s">
        <v>14</v>
      </c>
      <c r="B438" s="380" t="s">
        <v>31</v>
      </c>
      <c r="E438" s="1">
        <v>2020</v>
      </c>
      <c r="F438" s="1" t="s">
        <v>887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816</v>
      </c>
      <c r="G439" s="10">
        <v>992.6</v>
      </c>
    </row>
    <row r="442" spans="1:7" ht="25.5">
      <c r="B442" s="23" t="s">
        <v>203</v>
      </c>
    </row>
    <row r="444" spans="1:7">
      <c r="A444" s="18" t="s">
        <v>0</v>
      </c>
      <c r="B444" s="220" t="s">
        <v>750</v>
      </c>
      <c r="E444" s="1">
        <v>2019</v>
      </c>
      <c r="F444" s="1" t="s">
        <v>815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815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815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816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816</v>
      </c>
      <c r="G448" s="10">
        <v>1033.4000000000001</v>
      </c>
    </row>
    <row r="449" spans="1:16">
      <c r="A449" s="18" t="s">
        <v>8</v>
      </c>
      <c r="B449" s="220" t="s">
        <v>791</v>
      </c>
      <c r="E449" s="1">
        <v>2019</v>
      </c>
      <c r="F449" s="1" t="s">
        <v>817</v>
      </c>
      <c r="G449" s="10">
        <v>1023.7000000000007</v>
      </c>
    </row>
    <row r="450" spans="1:16">
      <c r="A450" s="18" t="s">
        <v>10</v>
      </c>
      <c r="B450" s="220" t="s">
        <v>745</v>
      </c>
      <c r="E450" s="1">
        <v>2019</v>
      </c>
      <c r="F450" s="1" t="s">
        <v>883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815</v>
      </c>
      <c r="G451" s="10">
        <v>993.9</v>
      </c>
    </row>
    <row r="452" spans="1:16">
      <c r="A452" s="18" t="s">
        <v>14</v>
      </c>
      <c r="B452" s="220" t="s">
        <v>758</v>
      </c>
      <c r="E452" s="1">
        <v>2019</v>
      </c>
      <c r="F452" s="1" t="s">
        <v>884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817</v>
      </c>
      <c r="G453" s="10">
        <v>974.1</v>
      </c>
    </row>
    <row r="456" spans="1:16" ht="25.5">
      <c r="B456" s="23" t="s">
        <v>204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815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816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815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815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754</v>
      </c>
      <c r="E462" s="1">
        <v>2022</v>
      </c>
      <c r="F462" s="1" t="s">
        <v>816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817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817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1658</v>
      </c>
      <c r="E465" s="1">
        <v>2022</v>
      </c>
      <c r="F465" s="1" t="s">
        <v>883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2800</v>
      </c>
      <c r="E466" s="1">
        <v>2022</v>
      </c>
      <c r="F466" s="1" t="s">
        <v>884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885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205</v>
      </c>
    </row>
    <row r="472" spans="1:15">
      <c r="A472" s="18" t="s">
        <v>0</v>
      </c>
      <c r="B472" s="51" t="s">
        <v>13</v>
      </c>
      <c r="E472" s="1">
        <v>2019</v>
      </c>
      <c r="F472" s="1" t="s">
        <v>815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815</v>
      </c>
      <c r="G473" s="10">
        <v>425.5</v>
      </c>
    </row>
    <row r="474" spans="1:15">
      <c r="A474" s="18" t="s">
        <v>3</v>
      </c>
      <c r="B474" s="51" t="s">
        <v>791</v>
      </c>
      <c r="E474" s="1">
        <v>2019</v>
      </c>
      <c r="F474" s="1" t="s">
        <v>816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817</v>
      </c>
      <c r="G475" s="10">
        <v>407.2</v>
      </c>
    </row>
    <row r="476" spans="1:15">
      <c r="A476" s="18" t="s">
        <v>7</v>
      </c>
      <c r="B476" s="51" t="s">
        <v>739</v>
      </c>
      <c r="E476" s="1">
        <v>2019</v>
      </c>
      <c r="F476" s="1" t="s">
        <v>883</v>
      </c>
      <c r="G476" s="10">
        <v>397</v>
      </c>
    </row>
    <row r="477" spans="1:15">
      <c r="A477" s="18" t="s">
        <v>8</v>
      </c>
      <c r="B477" s="51" t="s">
        <v>745</v>
      </c>
      <c r="E477" s="1">
        <v>2019</v>
      </c>
      <c r="F477" s="1" t="s">
        <v>884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816</v>
      </c>
      <c r="G478" s="10">
        <v>357.9</v>
      </c>
    </row>
    <row r="479" spans="1:15">
      <c r="A479" s="18" t="s">
        <v>12</v>
      </c>
      <c r="B479" s="51" t="s">
        <v>775</v>
      </c>
      <c r="E479" s="1">
        <v>2019</v>
      </c>
      <c r="F479" s="1" t="s">
        <v>885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815</v>
      </c>
      <c r="G480" s="10">
        <v>351.6</v>
      </c>
    </row>
    <row r="481" spans="1:7">
      <c r="A481" s="18" t="s">
        <v>16</v>
      </c>
      <c r="B481" s="51" t="s">
        <v>763</v>
      </c>
      <c r="E481" s="1">
        <v>2019</v>
      </c>
      <c r="F481" s="1" t="s">
        <v>886</v>
      </c>
      <c r="G481" s="10">
        <v>332.3</v>
      </c>
    </row>
    <row r="484" spans="1:7" ht="25.5">
      <c r="B484" s="23" t="s">
        <v>206</v>
      </c>
    </row>
    <row r="486" spans="1:7">
      <c r="A486" s="18" t="s">
        <v>0</v>
      </c>
      <c r="B486" s="51" t="s">
        <v>17</v>
      </c>
      <c r="E486" s="1">
        <v>2016</v>
      </c>
      <c r="F486" s="1" t="s">
        <v>815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816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815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815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816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817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815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883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817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816</v>
      </c>
      <c r="G495" s="10">
        <v>499.7</v>
      </c>
    </row>
    <row r="498" spans="1:7" ht="25.5">
      <c r="B498" s="23" t="s">
        <v>207</v>
      </c>
    </row>
    <row r="500" spans="1:7">
      <c r="A500" s="18" t="s">
        <v>0</v>
      </c>
      <c r="B500" s="51" t="s">
        <v>154</v>
      </c>
      <c r="E500" s="1">
        <v>2018</v>
      </c>
      <c r="F500" s="1" t="s">
        <v>815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815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816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817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883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884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885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886</v>
      </c>
      <c r="G507" s="10">
        <v>674.1</v>
      </c>
    </row>
    <row r="508" spans="1:7">
      <c r="A508" s="18" t="s">
        <v>14</v>
      </c>
      <c r="B508" s="51" t="s">
        <v>758</v>
      </c>
      <c r="E508" s="1">
        <v>2020</v>
      </c>
      <c r="F508" s="1" t="s">
        <v>815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887</v>
      </c>
      <c r="G509" s="10">
        <v>662.6</v>
      </c>
    </row>
    <row r="512" spans="1:7" ht="25.5">
      <c r="B512" s="23" t="s">
        <v>208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815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815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816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816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817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817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883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884</v>
      </c>
      <c r="G521" s="10">
        <v>693.85</v>
      </c>
    </row>
    <row r="522" spans="1:19">
      <c r="A522" s="18" t="s">
        <v>14</v>
      </c>
      <c r="B522" s="51" t="s">
        <v>1661</v>
      </c>
      <c r="E522" s="1">
        <v>2020</v>
      </c>
      <c r="F522" s="1" t="s">
        <v>815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885</v>
      </c>
      <c r="G523" s="10">
        <v>670.3</v>
      </c>
    </row>
    <row r="526" spans="1:19" ht="25.5">
      <c r="B526" s="23" t="s">
        <v>209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815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815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815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816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816</v>
      </c>
      <c r="G532" s="10">
        <v>543.4</v>
      </c>
      <c r="R532" s="221"/>
      <c r="S532" s="69"/>
    </row>
    <row r="533" spans="1:19">
      <c r="A533" s="18" t="s">
        <v>8</v>
      </c>
      <c r="B533" s="51" t="s">
        <v>763</v>
      </c>
      <c r="E533" s="1">
        <v>2019</v>
      </c>
      <c r="F533" s="1" t="s">
        <v>817</v>
      </c>
      <c r="G533" s="10">
        <v>505.5</v>
      </c>
    </row>
    <row r="534" spans="1:19">
      <c r="A534" s="18" t="s">
        <v>10</v>
      </c>
      <c r="B534" s="51" t="s">
        <v>745</v>
      </c>
      <c r="E534" s="1">
        <v>2019</v>
      </c>
      <c r="F534" s="1" t="s">
        <v>883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817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883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884</v>
      </c>
      <c r="G537" s="10">
        <v>494</v>
      </c>
    </row>
    <row r="540" spans="1:19" ht="25.5">
      <c r="B540" s="23" t="s">
        <v>348</v>
      </c>
    </row>
    <row r="542" spans="1:19">
      <c r="A542" s="18" t="s">
        <v>0</v>
      </c>
      <c r="B542" s="220" t="s">
        <v>1652</v>
      </c>
      <c r="E542" s="1">
        <v>2022</v>
      </c>
      <c r="F542" s="1" t="s">
        <v>815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1666</v>
      </c>
      <c r="E543" s="1">
        <v>2022</v>
      </c>
      <c r="F543" s="1" t="s">
        <v>816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817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883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80" t="s">
        <v>37</v>
      </c>
      <c r="E546" s="1">
        <v>2022</v>
      </c>
      <c r="F546" s="1" t="s">
        <v>884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1667</v>
      </c>
      <c r="E547" s="1">
        <v>2022</v>
      </c>
      <c r="F547" s="1" t="s">
        <v>885</v>
      </c>
      <c r="G547" s="10">
        <v>4788.05</v>
      </c>
    </row>
    <row r="548" spans="1:16">
      <c r="A548" s="18" t="s">
        <v>10</v>
      </c>
      <c r="B548" s="35" t="s">
        <v>747</v>
      </c>
      <c r="E548" s="1">
        <v>2022</v>
      </c>
      <c r="F548" s="1" t="s">
        <v>886</v>
      </c>
      <c r="G548" s="10">
        <v>4777.7</v>
      </c>
    </row>
    <row r="549" spans="1:16">
      <c r="A549" s="18" t="s">
        <v>12</v>
      </c>
      <c r="B549" s="220" t="s">
        <v>1657</v>
      </c>
      <c r="E549" s="1">
        <v>2022</v>
      </c>
      <c r="F549" s="1" t="s">
        <v>887</v>
      </c>
      <c r="G549" s="10">
        <v>4731</v>
      </c>
    </row>
    <row r="550" spans="1:16">
      <c r="A550" s="18" t="s">
        <v>14</v>
      </c>
      <c r="B550" s="35" t="s">
        <v>801</v>
      </c>
      <c r="E550" s="1">
        <v>2022</v>
      </c>
      <c r="F550" s="1" t="s">
        <v>888</v>
      </c>
      <c r="G550" s="10">
        <v>4701.4999999999991</v>
      </c>
    </row>
    <row r="551" spans="1:16">
      <c r="A551" s="18" t="s">
        <v>16</v>
      </c>
      <c r="B551" s="35" t="s">
        <v>749</v>
      </c>
      <c r="E551" s="1">
        <v>2022</v>
      </c>
      <c r="F551" s="1" t="s">
        <v>889</v>
      </c>
      <c r="G551" s="10">
        <v>4658.8</v>
      </c>
    </row>
    <row r="554" spans="1:16" ht="25.5">
      <c r="B554" s="23" t="s">
        <v>210</v>
      </c>
    </row>
    <row r="556" spans="1:16">
      <c r="A556" s="18" t="s">
        <v>0</v>
      </c>
      <c r="B556" s="51" t="s">
        <v>734</v>
      </c>
      <c r="E556" s="1">
        <v>2021</v>
      </c>
      <c r="F556" s="1" t="s">
        <v>815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784</v>
      </c>
      <c r="E557" s="1">
        <v>2019</v>
      </c>
      <c r="F557" s="1" t="s">
        <v>815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754</v>
      </c>
      <c r="E558" s="1">
        <v>2019</v>
      </c>
      <c r="F558" s="1" t="s">
        <v>816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815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791</v>
      </c>
      <c r="E560" s="1">
        <v>2021</v>
      </c>
      <c r="F560" s="1" t="s">
        <v>816</v>
      </c>
      <c r="G560" s="10">
        <v>447.6</v>
      </c>
      <c r="L560" s="382"/>
      <c r="M560" s="1"/>
      <c r="N560" s="1"/>
      <c r="O560" s="1"/>
      <c r="P560" s="10"/>
    </row>
    <row r="561" spans="1:16">
      <c r="A561" s="18" t="s">
        <v>8</v>
      </c>
      <c r="B561" s="51" t="s">
        <v>1662</v>
      </c>
      <c r="E561" s="1">
        <v>2021</v>
      </c>
      <c r="F561" s="1" t="s">
        <v>817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883</v>
      </c>
      <c r="G562" s="10">
        <v>427.4</v>
      </c>
      <c r="L562" s="382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816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747</v>
      </c>
      <c r="E564" s="1">
        <v>2021</v>
      </c>
      <c r="F564" s="1" t="s">
        <v>884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1658</v>
      </c>
      <c r="E565" s="1">
        <v>2021</v>
      </c>
      <c r="F565" s="1" t="s">
        <v>885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2901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815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815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815</v>
      </c>
      <c r="G572" s="10">
        <v>588.5</v>
      </c>
    </row>
    <row r="573" spans="1:16">
      <c r="A573" s="18" t="s">
        <v>5</v>
      </c>
      <c r="B573" s="51" t="s">
        <v>791</v>
      </c>
      <c r="E573" s="1">
        <v>2019</v>
      </c>
      <c r="F573" s="1" t="s">
        <v>816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816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817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883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815</v>
      </c>
      <c r="G577" s="10">
        <v>526.25</v>
      </c>
    </row>
    <row r="578" spans="1:16">
      <c r="A578" s="18" t="s">
        <v>14</v>
      </c>
      <c r="B578" s="51" t="s">
        <v>785</v>
      </c>
      <c r="E578" s="1">
        <v>2019</v>
      </c>
      <c r="F578" s="1" t="s">
        <v>884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817</v>
      </c>
      <c r="G579" s="10">
        <v>518.5</v>
      </c>
    </row>
    <row r="582" spans="1:16" ht="25.5">
      <c r="B582" s="23" t="s">
        <v>2900</v>
      </c>
    </row>
    <row r="584" spans="1:16">
      <c r="A584" s="18" t="s">
        <v>0</v>
      </c>
      <c r="B584" s="51" t="s">
        <v>37</v>
      </c>
      <c r="E584" s="1">
        <v>2022</v>
      </c>
      <c r="F584" s="1" t="s">
        <v>815</v>
      </c>
      <c r="G584" s="10">
        <v>679.15</v>
      </c>
      <c r="O584" s="221"/>
      <c r="P584" s="69"/>
    </row>
    <row r="585" spans="1:16">
      <c r="A585" s="18" t="s">
        <v>2</v>
      </c>
      <c r="B585" s="51" t="s">
        <v>2065</v>
      </c>
      <c r="E585" s="1">
        <v>2022</v>
      </c>
      <c r="F585" s="1" t="s">
        <v>816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817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815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883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816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815</v>
      </c>
      <c r="G590" s="10">
        <v>552.29999999999995</v>
      </c>
    </row>
    <row r="591" spans="1:16">
      <c r="A591" s="18" t="s">
        <v>12</v>
      </c>
      <c r="B591" s="51" t="s">
        <v>1660</v>
      </c>
      <c r="E591" s="1">
        <v>2022</v>
      </c>
      <c r="F591" s="1" t="s">
        <v>884</v>
      </c>
      <c r="G591" s="10">
        <v>543.20000000000005</v>
      </c>
    </row>
    <row r="592" spans="1:16">
      <c r="A592" s="18" t="s">
        <v>14</v>
      </c>
      <c r="B592" s="51" t="s">
        <v>2902</v>
      </c>
      <c r="E592" s="1">
        <v>2022</v>
      </c>
      <c r="F592" s="1" t="s">
        <v>885</v>
      </c>
      <c r="G592" s="10">
        <v>523.6</v>
      </c>
    </row>
    <row r="593" spans="1:18">
      <c r="A593" s="18" t="s">
        <v>16</v>
      </c>
      <c r="B593" s="51" t="s">
        <v>780</v>
      </c>
      <c r="E593" s="1">
        <v>2022</v>
      </c>
      <c r="F593" s="1" t="s">
        <v>886</v>
      </c>
      <c r="G593" s="10">
        <v>520</v>
      </c>
    </row>
    <row r="596" spans="1:18" ht="25.5">
      <c r="B596" s="23" t="s">
        <v>213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815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758</v>
      </c>
      <c r="E599" s="1">
        <v>2019</v>
      </c>
      <c r="F599" s="1" t="s">
        <v>816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783</v>
      </c>
      <c r="E600" s="1">
        <v>2019</v>
      </c>
      <c r="F600" s="1" t="s">
        <v>817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764</v>
      </c>
      <c r="E601" s="1">
        <v>2019</v>
      </c>
      <c r="F601" s="1" t="s">
        <v>883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756</v>
      </c>
      <c r="E602" s="1">
        <v>2019</v>
      </c>
      <c r="F602" s="1" t="s">
        <v>884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789</v>
      </c>
      <c r="E603" s="1">
        <v>2019</v>
      </c>
      <c r="F603" s="1" t="s">
        <v>885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763</v>
      </c>
      <c r="E604" s="1">
        <v>2019</v>
      </c>
      <c r="F604" s="1" t="s">
        <v>885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785</v>
      </c>
      <c r="E605" s="1">
        <v>2019</v>
      </c>
      <c r="F605" s="1" t="s">
        <v>887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815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816</v>
      </c>
      <c r="G607" s="10">
        <v>341</v>
      </c>
    </row>
    <row r="610" spans="1:7" ht="25.5">
      <c r="B610" s="23" t="s">
        <v>214</v>
      </c>
    </row>
    <row r="612" spans="1:7">
      <c r="A612" s="18" t="s">
        <v>0</v>
      </c>
      <c r="B612" s="51" t="s">
        <v>142</v>
      </c>
      <c r="E612" s="1">
        <v>2021</v>
      </c>
      <c r="F612" s="1" t="s">
        <v>815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816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817</v>
      </c>
      <c r="G614" s="10">
        <v>697.1</v>
      </c>
    </row>
    <row r="615" spans="1:7">
      <c r="A615" s="18" t="s">
        <v>5</v>
      </c>
      <c r="B615" s="51" t="s">
        <v>797</v>
      </c>
      <c r="E615" s="1">
        <v>2019</v>
      </c>
      <c r="F615" s="1" t="s">
        <v>815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883</v>
      </c>
      <c r="G616" s="10">
        <v>673</v>
      </c>
    </row>
    <row r="617" spans="1:7">
      <c r="A617" s="18" t="s">
        <v>8</v>
      </c>
      <c r="B617" s="51" t="s">
        <v>764</v>
      </c>
      <c r="E617" s="1">
        <v>2019</v>
      </c>
      <c r="F617" s="1" t="s">
        <v>816</v>
      </c>
      <c r="G617" s="10">
        <v>672.6</v>
      </c>
    </row>
    <row r="618" spans="1:7">
      <c r="A618" s="18" t="s">
        <v>10</v>
      </c>
      <c r="B618" s="51" t="s">
        <v>1662</v>
      </c>
      <c r="E618" s="1">
        <v>2021</v>
      </c>
      <c r="F618" s="1" t="s">
        <v>884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885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817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815</v>
      </c>
      <c r="G621" s="10">
        <v>633.69999999999982</v>
      </c>
    </row>
    <row r="624" spans="1:7" ht="25.5">
      <c r="B624" s="23" t="s">
        <v>215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815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801</v>
      </c>
      <c r="E627" s="1">
        <v>2019</v>
      </c>
      <c r="F627" s="1" t="s">
        <v>816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747</v>
      </c>
      <c r="E628" s="1">
        <v>2019</v>
      </c>
      <c r="F628" s="1" t="s">
        <v>817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883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884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763</v>
      </c>
      <c r="E631" s="1">
        <v>2019</v>
      </c>
      <c r="F631" s="1" t="s">
        <v>885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815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749</v>
      </c>
      <c r="E633" s="1">
        <v>2019</v>
      </c>
      <c r="F633" s="1" t="s">
        <v>886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887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888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349</v>
      </c>
    </row>
    <row r="640" spans="1:16">
      <c r="A640" s="18" t="s">
        <v>0</v>
      </c>
      <c r="B640" s="51" t="s">
        <v>750</v>
      </c>
      <c r="E640" s="1">
        <v>2022</v>
      </c>
      <c r="F640" s="1" t="s">
        <v>817</v>
      </c>
      <c r="G640" s="10" t="s">
        <v>3166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1649</v>
      </c>
      <c r="E641" s="1">
        <v>2022</v>
      </c>
      <c r="F641" s="1" t="s">
        <v>815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779</v>
      </c>
      <c r="E642" s="1">
        <v>2022</v>
      </c>
      <c r="F642" s="1" t="s">
        <v>816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815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816</v>
      </c>
      <c r="G644" s="10">
        <v>836.45</v>
      </c>
    </row>
    <row r="645" spans="1:16">
      <c r="A645" s="18" t="s">
        <v>8</v>
      </c>
      <c r="B645" s="51" t="s">
        <v>1652</v>
      </c>
      <c r="E645" s="1">
        <v>2022</v>
      </c>
      <c r="F645" s="1" t="s">
        <v>883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884</v>
      </c>
      <c r="G646" s="10">
        <v>802.2</v>
      </c>
    </row>
    <row r="647" spans="1:16">
      <c r="A647" s="18" t="s">
        <v>12</v>
      </c>
      <c r="B647" s="51" t="s">
        <v>2022</v>
      </c>
      <c r="E647" s="1">
        <v>2021</v>
      </c>
      <c r="F647" s="1" t="s">
        <v>817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885</v>
      </c>
      <c r="G648" s="10">
        <v>780.3</v>
      </c>
    </row>
    <row r="649" spans="1:16">
      <c r="A649" s="18" t="s">
        <v>16</v>
      </c>
      <c r="B649" s="51" t="s">
        <v>754</v>
      </c>
      <c r="E649" s="1">
        <v>2022</v>
      </c>
      <c r="F649" s="1" t="s">
        <v>886</v>
      </c>
      <c r="G649" s="10">
        <v>767.7</v>
      </c>
    </row>
    <row r="652" spans="1:16" ht="25.5">
      <c r="B652" s="23" t="s">
        <v>350</v>
      </c>
    </row>
    <row r="654" spans="1:16">
      <c r="A654" s="18" t="s">
        <v>0</v>
      </c>
      <c r="B654" s="51" t="s">
        <v>27</v>
      </c>
      <c r="E654" s="1">
        <v>2022</v>
      </c>
      <c r="F654" s="1" t="s">
        <v>815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815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815</v>
      </c>
      <c r="G656" s="10">
        <v>931.9</v>
      </c>
    </row>
    <row r="657" spans="1:19">
      <c r="A657" s="18" t="s">
        <v>5</v>
      </c>
      <c r="B657" s="51" t="s">
        <v>1650</v>
      </c>
      <c r="E657" s="1">
        <v>2021</v>
      </c>
      <c r="F657" s="1" t="s">
        <v>815</v>
      </c>
      <c r="G657" s="10">
        <v>930.4</v>
      </c>
    </row>
    <row r="658" spans="1:19">
      <c r="A658" s="18" t="s">
        <v>7</v>
      </c>
      <c r="B658" s="51" t="s">
        <v>789</v>
      </c>
      <c r="E658" s="1">
        <v>2022</v>
      </c>
      <c r="F658" s="1" t="s">
        <v>816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815</v>
      </c>
      <c r="G659" s="10">
        <v>867.45</v>
      </c>
    </row>
    <row r="660" spans="1:19">
      <c r="A660" s="18" t="s">
        <v>10</v>
      </c>
      <c r="B660" s="51" t="s">
        <v>764</v>
      </c>
      <c r="E660" s="1">
        <v>2021</v>
      </c>
      <c r="F660" s="1" t="s">
        <v>816</v>
      </c>
      <c r="G660" s="10">
        <v>865</v>
      </c>
    </row>
    <row r="661" spans="1:19">
      <c r="A661" s="18" t="s">
        <v>12</v>
      </c>
      <c r="B661" s="51" t="s">
        <v>1666</v>
      </c>
      <c r="E661" s="1">
        <v>2021</v>
      </c>
      <c r="F661" s="1" t="s">
        <v>817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815</v>
      </c>
      <c r="G662" s="10">
        <v>819.7</v>
      </c>
    </row>
    <row r="663" spans="1:19">
      <c r="A663" s="18" t="s">
        <v>16</v>
      </c>
      <c r="B663" s="51" t="s">
        <v>784</v>
      </c>
      <c r="E663" s="1">
        <v>2020</v>
      </c>
      <c r="F663" s="1" t="s">
        <v>816</v>
      </c>
      <c r="G663" s="10">
        <v>816.7</v>
      </c>
    </row>
    <row r="666" spans="1:19" ht="25.5">
      <c r="B666" s="23" t="s">
        <v>351</v>
      </c>
    </row>
    <row r="668" spans="1:19">
      <c r="A668" s="18" t="s">
        <v>0</v>
      </c>
      <c r="B668" s="51" t="s">
        <v>784</v>
      </c>
      <c r="E668" s="1">
        <v>2022</v>
      </c>
      <c r="F668" s="1" t="s">
        <v>815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2022</v>
      </c>
      <c r="E669" s="1">
        <v>2021</v>
      </c>
      <c r="F669" s="1" t="s">
        <v>815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754</v>
      </c>
      <c r="E670" s="1">
        <v>2022</v>
      </c>
      <c r="F670" s="1" t="s">
        <v>816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817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815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816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2042</v>
      </c>
      <c r="E674" s="1">
        <v>2022</v>
      </c>
      <c r="F674" s="1" t="s">
        <v>883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815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884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1664</v>
      </c>
      <c r="E677" s="1">
        <v>2022</v>
      </c>
      <c r="F677" s="1" t="s">
        <v>885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352</v>
      </c>
    </row>
    <row r="682" spans="1:19">
      <c r="A682" s="18" t="s">
        <v>0</v>
      </c>
      <c r="B682" s="51" t="s">
        <v>23</v>
      </c>
      <c r="E682" s="1">
        <v>2016</v>
      </c>
      <c r="F682" s="1" t="s">
        <v>815</v>
      </c>
      <c r="G682" s="10">
        <v>305</v>
      </c>
    </row>
    <row r="683" spans="1:19">
      <c r="A683" s="18" t="s">
        <v>2</v>
      </c>
      <c r="B683" s="51" t="s">
        <v>791</v>
      </c>
      <c r="E683" s="1">
        <v>2022</v>
      </c>
      <c r="F683" s="1" t="s">
        <v>815</v>
      </c>
      <c r="G683" s="10">
        <v>299.5</v>
      </c>
    </row>
    <row r="684" spans="1:19">
      <c r="A684" s="18" t="s">
        <v>3</v>
      </c>
      <c r="B684" s="51" t="s">
        <v>1661</v>
      </c>
      <c r="E684" s="1">
        <v>2020</v>
      </c>
      <c r="F684" s="1" t="s">
        <v>815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815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816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817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883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816</v>
      </c>
      <c r="G689" s="10">
        <v>247</v>
      </c>
    </row>
    <row r="690" spans="1:7">
      <c r="A690" s="18" t="s">
        <v>14</v>
      </c>
      <c r="B690" s="51" t="s">
        <v>739</v>
      </c>
      <c r="E690" s="1">
        <v>2019</v>
      </c>
      <c r="F690" s="1" t="s">
        <v>815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884</v>
      </c>
      <c r="G691" s="10">
        <v>245</v>
      </c>
    </row>
    <row r="694" spans="1:7" ht="25.5">
      <c r="B694" s="23" t="s">
        <v>2512</v>
      </c>
    </row>
    <row r="696" spans="1:7">
      <c r="A696" s="18" t="s">
        <v>0</v>
      </c>
      <c r="B696" s="51" t="s">
        <v>1652</v>
      </c>
      <c r="E696" s="1">
        <v>2021</v>
      </c>
      <c r="F696" s="1" t="s">
        <v>815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816</v>
      </c>
      <c r="G697" s="10">
        <v>888.9</v>
      </c>
    </row>
    <row r="698" spans="1:7">
      <c r="A698" s="18" t="s">
        <v>3</v>
      </c>
      <c r="B698" s="51" t="s">
        <v>797</v>
      </c>
      <c r="E698" s="1">
        <v>2021</v>
      </c>
      <c r="F698" s="1" t="s">
        <v>817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883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884</v>
      </c>
      <c r="G700" s="10">
        <v>849.1</v>
      </c>
    </row>
    <row r="701" spans="1:7">
      <c r="A701" s="18" t="s">
        <v>8</v>
      </c>
      <c r="B701" s="51" t="s">
        <v>780</v>
      </c>
      <c r="E701" s="1">
        <v>2021</v>
      </c>
      <c r="F701" s="1" t="s">
        <v>885</v>
      </c>
      <c r="G701" s="10">
        <v>846.4</v>
      </c>
    </row>
    <row r="702" spans="1:7">
      <c r="A702" s="18" t="s">
        <v>10</v>
      </c>
      <c r="B702" s="51" t="s">
        <v>2548</v>
      </c>
      <c r="E702" s="1">
        <v>2021</v>
      </c>
      <c r="F702" s="1" t="s">
        <v>886</v>
      </c>
      <c r="G702" s="10">
        <v>840.35</v>
      </c>
    </row>
    <row r="703" spans="1:7">
      <c r="A703" s="18" t="s">
        <v>12</v>
      </c>
      <c r="B703" s="51" t="s">
        <v>1658</v>
      </c>
      <c r="E703" s="1">
        <v>2021</v>
      </c>
      <c r="F703" s="1" t="s">
        <v>887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888</v>
      </c>
      <c r="G704" s="10">
        <v>829.45</v>
      </c>
    </row>
    <row r="705" spans="1:7">
      <c r="A705" s="18" t="s">
        <v>16</v>
      </c>
      <c r="B705" s="51" t="s">
        <v>1667</v>
      </c>
      <c r="E705" s="1">
        <v>2021</v>
      </c>
      <c r="F705" s="1" t="s">
        <v>889</v>
      </c>
      <c r="G705" s="10">
        <v>815</v>
      </c>
    </row>
    <row r="708" spans="1:7" ht="25.5">
      <c r="B708" s="23" t="s">
        <v>2514</v>
      </c>
    </row>
    <row r="710" spans="1:7">
      <c r="A710" s="18" t="s">
        <v>0</v>
      </c>
      <c r="B710" s="380" t="s">
        <v>13</v>
      </c>
      <c r="E710" s="1">
        <v>2021</v>
      </c>
      <c r="F710" s="1" t="s">
        <v>815</v>
      </c>
      <c r="G710" s="10">
        <v>891.65000000000509</v>
      </c>
    </row>
    <row r="711" spans="1:7">
      <c r="A711" s="18" t="s">
        <v>2</v>
      </c>
      <c r="B711" s="35" t="s">
        <v>772</v>
      </c>
      <c r="E711" s="1">
        <v>2021</v>
      </c>
      <c r="F711" s="1" t="s">
        <v>816</v>
      </c>
      <c r="G711" s="10">
        <v>889.69999999999709</v>
      </c>
    </row>
    <row r="712" spans="1:7">
      <c r="A712" s="18" t="s">
        <v>3</v>
      </c>
      <c r="B712" s="35" t="s">
        <v>750</v>
      </c>
      <c r="E712" s="1">
        <v>2021</v>
      </c>
      <c r="F712" s="1" t="s">
        <v>817</v>
      </c>
      <c r="G712" s="10">
        <v>878.40000000000146</v>
      </c>
    </row>
    <row r="713" spans="1:7">
      <c r="A713" s="18" t="s">
        <v>5</v>
      </c>
      <c r="B713" s="380" t="s">
        <v>2023</v>
      </c>
      <c r="E713" s="1">
        <v>2021</v>
      </c>
      <c r="F713" s="1" t="s">
        <v>883</v>
      </c>
      <c r="G713" s="10">
        <v>862.49999999999636</v>
      </c>
    </row>
    <row r="714" spans="1:7">
      <c r="A714" s="18" t="s">
        <v>7</v>
      </c>
      <c r="B714" s="380" t="s">
        <v>2022</v>
      </c>
      <c r="E714" s="1">
        <v>2021</v>
      </c>
      <c r="F714" s="1" t="s">
        <v>884</v>
      </c>
      <c r="G714" s="10">
        <v>858</v>
      </c>
    </row>
    <row r="715" spans="1:7">
      <c r="A715" s="18" t="s">
        <v>8</v>
      </c>
      <c r="B715" s="380" t="s">
        <v>9</v>
      </c>
      <c r="E715" s="1">
        <v>2021</v>
      </c>
      <c r="F715" s="1" t="s">
        <v>885</v>
      </c>
      <c r="G715" s="10">
        <v>854.40000000000146</v>
      </c>
    </row>
    <row r="716" spans="1:7">
      <c r="A716" s="18" t="s">
        <v>10</v>
      </c>
      <c r="B716" s="380" t="s">
        <v>33</v>
      </c>
      <c r="E716" s="1">
        <v>2021</v>
      </c>
      <c r="F716" s="1" t="s">
        <v>886</v>
      </c>
      <c r="G716" s="10">
        <v>854.09999999999854</v>
      </c>
    </row>
    <row r="717" spans="1:7">
      <c r="A717" s="18" t="s">
        <v>12</v>
      </c>
      <c r="B717" s="35" t="s">
        <v>749</v>
      </c>
      <c r="E717" s="1">
        <v>2021</v>
      </c>
      <c r="F717" s="1" t="s">
        <v>887</v>
      </c>
      <c r="G717" s="10">
        <v>840.00000000000364</v>
      </c>
    </row>
    <row r="718" spans="1:7">
      <c r="A718" s="18" t="s">
        <v>14</v>
      </c>
      <c r="B718" s="35" t="s">
        <v>764</v>
      </c>
      <c r="E718" s="1">
        <v>2021</v>
      </c>
      <c r="F718" s="1" t="s">
        <v>888</v>
      </c>
      <c r="G718" s="10">
        <v>813.60000000000582</v>
      </c>
    </row>
    <row r="719" spans="1:7">
      <c r="A719" s="18" t="s">
        <v>16</v>
      </c>
      <c r="B719" s="35" t="s">
        <v>739</v>
      </c>
      <c r="E719" s="1">
        <v>2021</v>
      </c>
      <c r="F719" s="1" t="s">
        <v>889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N3:W102">
    <sortCondition descending="1" ref="W3:W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2025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815</v>
      </c>
      <c r="B2" s="39" t="s">
        <v>2911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816</v>
      </c>
      <c r="B3" s="39" t="s">
        <v>2917</v>
      </c>
      <c r="N3" s="3" t="s">
        <v>734</v>
      </c>
      <c r="P3" s="25"/>
      <c r="Q3" s="63">
        <v>1952.0999999999995</v>
      </c>
    </row>
    <row r="4" spans="1:17" s="39" customFormat="1" ht="15.75">
      <c r="A4" s="121" t="s">
        <v>817</v>
      </c>
      <c r="B4" s="39" t="s">
        <v>2921</v>
      </c>
      <c r="N4" s="3" t="s">
        <v>747</v>
      </c>
      <c r="P4" s="223"/>
      <c r="Q4" s="63">
        <v>1935.7000000000025</v>
      </c>
    </row>
    <row r="5" spans="1:17" s="39" customFormat="1" ht="15.75">
      <c r="A5" s="121" t="s">
        <v>817</v>
      </c>
      <c r="B5" s="39" t="s">
        <v>2927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816</v>
      </c>
      <c r="B6" s="39" t="s">
        <v>2933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817</v>
      </c>
      <c r="B7" s="39" t="s">
        <v>2955</v>
      </c>
      <c r="N7" s="3" t="s">
        <v>750</v>
      </c>
      <c r="P7" s="26"/>
      <c r="Q7" s="63">
        <v>1896.6000000000004</v>
      </c>
    </row>
    <row r="8" spans="1:17" s="39" customFormat="1" ht="15.75">
      <c r="A8" s="121" t="s">
        <v>817</v>
      </c>
      <c r="B8" s="39" t="s">
        <v>2966</v>
      </c>
      <c r="N8" s="60" t="s">
        <v>2023</v>
      </c>
      <c r="P8" s="26"/>
      <c r="Q8" s="63">
        <v>1895.9000000000005</v>
      </c>
    </row>
    <row r="9" spans="1:17" s="39" customFormat="1" ht="15.75">
      <c r="A9" s="121" t="s">
        <v>817</v>
      </c>
      <c r="B9" s="39" t="s">
        <v>2971</v>
      </c>
      <c r="N9" s="60" t="s">
        <v>2021</v>
      </c>
      <c r="P9" s="26"/>
      <c r="Q9" s="63">
        <v>1831.4999999999977</v>
      </c>
    </row>
    <row r="10" spans="1:17" s="39" customFormat="1" ht="15.75">
      <c r="A10" s="121" t="s">
        <v>816</v>
      </c>
      <c r="B10" s="39" t="s">
        <v>3006</v>
      </c>
      <c r="N10" s="82" t="s">
        <v>1667</v>
      </c>
      <c r="P10" s="25"/>
      <c r="Q10" s="63">
        <v>1803.8000000000029</v>
      </c>
    </row>
    <row r="11" spans="1:17" s="39" customFormat="1" ht="15.75">
      <c r="A11" s="121" t="s">
        <v>815</v>
      </c>
      <c r="B11" s="39" t="s">
        <v>3010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815</v>
      </c>
      <c r="B12" s="39" t="s">
        <v>3015</v>
      </c>
      <c r="N12" s="60" t="s">
        <v>2038</v>
      </c>
      <c r="P12" s="223"/>
      <c r="Q12" s="63">
        <v>1777.4</v>
      </c>
    </row>
    <row r="13" spans="1:17" s="39" customFormat="1" ht="15.75">
      <c r="A13" s="121" t="s">
        <v>816</v>
      </c>
      <c r="B13" s="39" t="s">
        <v>3029</v>
      </c>
      <c r="N13" s="3" t="s">
        <v>801</v>
      </c>
      <c r="P13" s="25"/>
      <c r="Q13" s="63">
        <v>1764.9999999999995</v>
      </c>
    </row>
    <row r="14" spans="1:17" s="39" customFormat="1" ht="15.75">
      <c r="A14" s="121" t="s">
        <v>817</v>
      </c>
      <c r="B14" s="39" t="s">
        <v>3031</v>
      </c>
      <c r="N14" s="3" t="s">
        <v>749</v>
      </c>
      <c r="P14" s="21"/>
      <c r="Q14" s="63">
        <v>1750.6000000000008</v>
      </c>
    </row>
    <row r="15" spans="1:17" s="39" customFormat="1" ht="15.75">
      <c r="A15" s="121" t="s">
        <v>816</v>
      </c>
      <c r="B15" s="39" t="s">
        <v>3036</v>
      </c>
      <c r="N15" s="60" t="s">
        <v>2042</v>
      </c>
      <c r="P15" s="25"/>
      <c r="Q15" s="63">
        <v>1747.2999999999979</v>
      </c>
    </row>
    <row r="16" spans="1:17" s="39" customFormat="1" ht="15.75">
      <c r="A16" s="121" t="s">
        <v>817</v>
      </c>
      <c r="B16" s="39" t="s">
        <v>3068</v>
      </c>
      <c r="N16" s="82" t="s">
        <v>1652</v>
      </c>
      <c r="P16" s="25"/>
      <c r="Q16" s="63">
        <v>1741.4999999999991</v>
      </c>
    </row>
    <row r="17" spans="1:17" s="39" customFormat="1" ht="15.75">
      <c r="A17" s="121" t="s">
        <v>817</v>
      </c>
      <c r="B17" s="39" t="s">
        <v>3084</v>
      </c>
      <c r="N17" s="3" t="s">
        <v>780</v>
      </c>
      <c r="P17" s="223"/>
      <c r="Q17" s="63">
        <v>1736.4000000000005</v>
      </c>
    </row>
    <row r="18" spans="1:17" s="39" customFormat="1" ht="15.75">
      <c r="A18" s="121" t="s">
        <v>816</v>
      </c>
      <c r="B18" s="39" t="s">
        <v>3164</v>
      </c>
      <c r="N18" s="82" t="s">
        <v>1665</v>
      </c>
      <c r="P18" s="26"/>
      <c r="Q18" s="63">
        <v>1731.4999999999964</v>
      </c>
    </row>
    <row r="19" spans="1:17" s="39" customFormat="1" ht="15.75">
      <c r="A19" s="121" t="s">
        <v>815</v>
      </c>
      <c r="B19" s="39" t="s">
        <v>3215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816</v>
      </c>
      <c r="B20" s="39" t="s">
        <v>3229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3417</v>
      </c>
      <c r="P22" s="25"/>
      <c r="Q22" s="63">
        <v>1703.599999999999</v>
      </c>
    </row>
    <row r="23" spans="1:17" s="200" customFormat="1" ht="23.25">
      <c r="A23" s="120" t="s">
        <v>1662</v>
      </c>
      <c r="K23" s="231"/>
      <c r="L23" s="231"/>
      <c r="M23" s="24"/>
      <c r="N23" s="3" t="s">
        <v>3425</v>
      </c>
      <c r="O23" s="39"/>
      <c r="P23" s="21"/>
      <c r="Q23" s="63">
        <v>1668.3999999999996</v>
      </c>
    </row>
    <row r="24" spans="1:17" s="39" customFormat="1" ht="15.75">
      <c r="A24" s="121" t="s">
        <v>815</v>
      </c>
      <c r="B24" s="39" t="s">
        <v>2916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816</v>
      </c>
      <c r="B25" s="39" t="s">
        <v>2926</v>
      </c>
      <c r="K25" s="21"/>
      <c r="L25" s="231"/>
      <c r="M25" s="26"/>
      <c r="N25" s="3" t="s">
        <v>784</v>
      </c>
      <c r="P25" s="21"/>
      <c r="Q25" s="63">
        <v>1659.1999999999994</v>
      </c>
    </row>
    <row r="26" spans="1:17" s="39" customFormat="1" ht="15.75">
      <c r="A26" s="121" t="s">
        <v>816</v>
      </c>
      <c r="B26" s="39" t="s">
        <v>2928</v>
      </c>
      <c r="K26" s="21"/>
      <c r="L26" s="231"/>
      <c r="M26" s="26"/>
      <c r="N26" s="3" t="s">
        <v>3411</v>
      </c>
      <c r="P26" s="25"/>
      <c r="Q26" s="63">
        <v>1652.5999999999985</v>
      </c>
    </row>
    <row r="27" spans="1:17" s="39" customFormat="1" ht="15.75">
      <c r="A27" s="121" t="s">
        <v>815</v>
      </c>
      <c r="B27" s="39" t="s">
        <v>2958</v>
      </c>
      <c r="K27" s="21"/>
      <c r="L27" s="231"/>
      <c r="M27" s="26"/>
      <c r="N27" s="82" t="s">
        <v>1657</v>
      </c>
      <c r="P27" s="223"/>
      <c r="Q27" s="63">
        <v>1647.6</v>
      </c>
    </row>
    <row r="28" spans="1:17" s="39" customFormat="1" ht="15.75">
      <c r="A28" s="121" t="s">
        <v>816</v>
      </c>
      <c r="B28" s="39" t="s">
        <v>2993</v>
      </c>
      <c r="K28" s="21"/>
      <c r="L28" s="231"/>
      <c r="M28" s="26"/>
      <c r="N28" s="3" t="s">
        <v>735</v>
      </c>
      <c r="P28" s="25"/>
      <c r="Q28" s="63">
        <v>1630.1</v>
      </c>
    </row>
    <row r="29" spans="1:17" s="39" customFormat="1" ht="15.75">
      <c r="A29" s="121" t="s">
        <v>817</v>
      </c>
      <c r="B29" s="39" t="s">
        <v>3013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817</v>
      </c>
      <c r="B30" s="39" t="s">
        <v>3041</v>
      </c>
      <c r="K30" s="21"/>
      <c r="L30" s="231"/>
      <c r="M30" s="26"/>
      <c r="N30" s="82" t="s">
        <v>1664</v>
      </c>
      <c r="P30" s="25"/>
      <c r="Q30" s="63">
        <v>1606.3999999999978</v>
      </c>
    </row>
    <row r="31" spans="1:17" s="39" customFormat="1" ht="15.75">
      <c r="A31" s="121" t="s">
        <v>815</v>
      </c>
      <c r="B31" s="39" t="s">
        <v>3052</v>
      </c>
      <c r="K31" s="21"/>
      <c r="L31" s="231"/>
      <c r="M31" s="26"/>
      <c r="N31" s="3" t="s">
        <v>3429</v>
      </c>
      <c r="P31" s="25"/>
      <c r="Q31" s="63">
        <v>1596.4500000000012</v>
      </c>
    </row>
    <row r="32" spans="1:17" s="39" customFormat="1" ht="15.75">
      <c r="A32" s="121" t="s">
        <v>817</v>
      </c>
      <c r="B32" s="39" t="s">
        <v>3056</v>
      </c>
      <c r="K32" s="21"/>
      <c r="L32" s="231"/>
      <c r="M32" s="26"/>
      <c r="N32" s="60" t="s">
        <v>2040</v>
      </c>
      <c r="P32" s="26"/>
      <c r="Q32" s="63">
        <v>1591.4000000000005</v>
      </c>
    </row>
    <row r="33" spans="1:17" s="39" customFormat="1" ht="23.25">
      <c r="A33" s="121" t="s">
        <v>817</v>
      </c>
      <c r="B33" s="39" t="s">
        <v>3072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817</v>
      </c>
      <c r="B34" s="39" t="s">
        <v>3079</v>
      </c>
      <c r="K34" s="21"/>
      <c r="L34" s="231"/>
      <c r="M34" s="26"/>
      <c r="N34" s="3" t="s">
        <v>3398</v>
      </c>
      <c r="P34" s="26"/>
      <c r="Q34" s="63">
        <v>1572.6000000000013</v>
      </c>
    </row>
    <row r="35" spans="1:17" s="39" customFormat="1" ht="15.75">
      <c r="A35" s="121" t="s">
        <v>815</v>
      </c>
      <c r="B35" s="39" t="s">
        <v>3108</v>
      </c>
      <c r="K35" s="21"/>
      <c r="L35" s="231"/>
      <c r="M35" s="26"/>
      <c r="N35" s="3" t="s">
        <v>3416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3408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779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1662</v>
      </c>
      <c r="O38" s="39"/>
      <c r="P38" s="26"/>
      <c r="Q38" s="63">
        <v>1514.7999999999993</v>
      </c>
    </row>
    <row r="39" spans="1:17" s="39" customFormat="1" ht="23.25">
      <c r="A39" s="121" t="s">
        <v>817</v>
      </c>
      <c r="B39" s="39" t="s">
        <v>2939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815</v>
      </c>
      <c r="B40" s="39" t="s">
        <v>2956</v>
      </c>
      <c r="K40" s="21"/>
      <c r="L40" s="231"/>
      <c r="M40" s="26"/>
      <c r="N40" s="60" t="s">
        <v>2017</v>
      </c>
      <c r="P40" s="25"/>
      <c r="Q40" s="63">
        <v>1491.7999999999997</v>
      </c>
    </row>
    <row r="41" spans="1:17" s="39" customFormat="1" ht="15.75">
      <c r="A41" s="121" t="s">
        <v>817</v>
      </c>
      <c r="B41" s="39" t="s">
        <v>2968</v>
      </c>
      <c r="K41" s="21"/>
      <c r="L41" s="231"/>
      <c r="M41" s="26"/>
      <c r="N41" s="82" t="s">
        <v>1658</v>
      </c>
      <c r="P41" s="26"/>
      <c r="Q41" s="63">
        <v>1483.6</v>
      </c>
    </row>
    <row r="42" spans="1:17" s="39" customFormat="1" ht="15.75">
      <c r="A42" s="121" t="s">
        <v>815</v>
      </c>
      <c r="B42" s="39" t="s">
        <v>2970</v>
      </c>
      <c r="K42" s="21"/>
      <c r="L42" s="231"/>
      <c r="M42" s="26"/>
      <c r="N42" s="3" t="s">
        <v>3426</v>
      </c>
      <c r="P42" s="25"/>
      <c r="Q42" s="63">
        <v>1461.9000000000019</v>
      </c>
    </row>
    <row r="43" spans="1:17" s="39" customFormat="1" ht="15.75">
      <c r="A43" s="121" t="s">
        <v>815</v>
      </c>
      <c r="B43" s="39" t="s">
        <v>2987</v>
      </c>
      <c r="K43" s="21"/>
      <c r="L43" s="231"/>
      <c r="M43" s="26"/>
      <c r="N43" s="60" t="s">
        <v>2045</v>
      </c>
      <c r="P43" s="25"/>
      <c r="Q43" s="63">
        <v>1459.7000000000012</v>
      </c>
    </row>
    <row r="44" spans="1:17" s="39" customFormat="1" ht="15.75">
      <c r="A44" s="121" t="s">
        <v>816</v>
      </c>
      <c r="B44" s="39" t="s">
        <v>2998</v>
      </c>
      <c r="K44" s="21"/>
      <c r="L44" s="231"/>
      <c r="M44" s="26"/>
      <c r="N44" s="82" t="s">
        <v>1649</v>
      </c>
      <c r="P44" s="26"/>
      <c r="Q44" s="63">
        <v>1454.9000000000019</v>
      </c>
    </row>
    <row r="45" spans="1:17" s="39" customFormat="1" ht="15.75">
      <c r="A45" s="121" t="s">
        <v>815</v>
      </c>
      <c r="B45" s="39" t="s">
        <v>3008</v>
      </c>
      <c r="K45" s="21"/>
      <c r="L45" s="231"/>
      <c r="M45" s="26"/>
      <c r="N45" s="3" t="s">
        <v>739</v>
      </c>
      <c r="P45" s="25"/>
      <c r="Q45" s="63">
        <v>1446.6999999999975</v>
      </c>
    </row>
    <row r="46" spans="1:17" s="39" customFormat="1" ht="15.75">
      <c r="A46" s="121" t="s">
        <v>816</v>
      </c>
      <c r="B46" s="39" t="s">
        <v>3021</v>
      </c>
      <c r="K46" s="21"/>
      <c r="L46" s="231"/>
      <c r="M46" s="26"/>
      <c r="N46" s="3" t="s">
        <v>758</v>
      </c>
      <c r="P46" s="26"/>
      <c r="Q46" s="63">
        <v>1440.6000000000004</v>
      </c>
    </row>
    <row r="47" spans="1:17" s="39" customFormat="1" ht="15.75">
      <c r="A47" s="121" t="s">
        <v>815</v>
      </c>
      <c r="B47" s="39" t="s">
        <v>3106</v>
      </c>
      <c r="K47" s="21"/>
      <c r="L47" s="231"/>
      <c r="M47" s="26"/>
      <c r="N47" s="3" t="s">
        <v>754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2018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815</v>
      </c>
      <c r="B51" s="39" t="s">
        <v>2943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816</v>
      </c>
      <c r="B52" s="39" t="s">
        <v>2964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816</v>
      </c>
      <c r="B53" s="39" t="s">
        <v>2970</v>
      </c>
      <c r="K53" s="21"/>
      <c r="L53" s="231"/>
      <c r="M53" s="26"/>
      <c r="N53" s="60" t="s">
        <v>2041</v>
      </c>
      <c r="P53" s="21"/>
      <c r="Q53" s="63">
        <v>1363.5</v>
      </c>
    </row>
    <row r="54" spans="1:17" s="39" customFormat="1" ht="15.75">
      <c r="A54" s="121" t="s">
        <v>816</v>
      </c>
      <c r="B54" s="39" t="s">
        <v>2971</v>
      </c>
      <c r="K54" s="21"/>
      <c r="L54" s="231"/>
      <c r="M54" s="26"/>
      <c r="N54" s="60" t="s">
        <v>4565</v>
      </c>
      <c r="P54" s="26"/>
      <c r="Q54" s="63">
        <v>1359.7999999999993</v>
      </c>
    </row>
    <row r="55" spans="1:17" s="39" customFormat="1" ht="15.75">
      <c r="A55" s="121" t="s">
        <v>815</v>
      </c>
      <c r="B55" s="39" t="s">
        <v>2989</v>
      </c>
      <c r="K55" s="21"/>
      <c r="L55" s="231"/>
      <c r="M55" s="26"/>
      <c r="N55" s="3" t="s">
        <v>3406</v>
      </c>
      <c r="P55" s="223"/>
      <c r="Q55" s="63">
        <v>1353.5999999999967</v>
      </c>
    </row>
    <row r="56" spans="1:17" s="39" customFormat="1" ht="15.75">
      <c r="A56" s="121" t="s">
        <v>816</v>
      </c>
      <c r="B56" s="39" t="s">
        <v>3066</v>
      </c>
      <c r="K56" s="21"/>
      <c r="L56" s="231"/>
      <c r="M56" s="26"/>
      <c r="N56" s="3" t="s">
        <v>763</v>
      </c>
      <c r="P56" s="21"/>
      <c r="Q56" s="63">
        <v>1351.1000000000013</v>
      </c>
    </row>
    <row r="57" spans="1:17" s="39" customFormat="1" ht="15.75">
      <c r="A57" s="121" t="s">
        <v>816</v>
      </c>
      <c r="B57" s="39" t="s">
        <v>3074</v>
      </c>
      <c r="K57" s="21"/>
      <c r="L57" s="231"/>
      <c r="M57" s="26"/>
      <c r="N57" s="60" t="s">
        <v>2033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3405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1648</v>
      </c>
      <c r="P59" s="21"/>
      <c r="Q59" s="63">
        <v>1335.5000000000005</v>
      </c>
    </row>
    <row r="60" spans="1:17" s="39" customFormat="1" ht="23.25">
      <c r="A60" s="120" t="s">
        <v>1657</v>
      </c>
      <c r="K60" s="25"/>
      <c r="L60" s="26"/>
      <c r="M60" s="92"/>
      <c r="N60" s="82" t="s">
        <v>1659</v>
      </c>
      <c r="P60" s="25"/>
      <c r="Q60" s="63">
        <v>1318.2000000000003</v>
      </c>
    </row>
    <row r="61" spans="1:17" s="39" customFormat="1" ht="15.75">
      <c r="A61" s="121" t="s">
        <v>815</v>
      </c>
      <c r="B61" s="39" t="s">
        <v>2945</v>
      </c>
      <c r="K61" s="25"/>
      <c r="L61" s="26"/>
      <c r="M61" s="21"/>
      <c r="N61" s="60" t="s">
        <v>2068</v>
      </c>
      <c r="P61" s="223"/>
      <c r="Q61" s="63">
        <v>1314.6999999999994</v>
      </c>
    </row>
    <row r="62" spans="1:17" s="39" customFormat="1" ht="15.75">
      <c r="A62" s="121" t="s">
        <v>815</v>
      </c>
      <c r="B62" s="39" t="s">
        <v>2962</v>
      </c>
      <c r="K62" s="25"/>
      <c r="L62" s="26"/>
      <c r="M62" s="21"/>
      <c r="N62" s="60" t="s">
        <v>2026</v>
      </c>
      <c r="P62" s="25"/>
      <c r="Q62" s="63">
        <v>1312.6000000000004</v>
      </c>
    </row>
    <row r="63" spans="1:17" s="39" customFormat="1" ht="15.75">
      <c r="A63" s="121" t="s">
        <v>816</v>
      </c>
      <c r="B63" s="39" t="s">
        <v>2988</v>
      </c>
      <c r="K63" s="25"/>
      <c r="L63" s="26"/>
      <c r="M63" s="21"/>
      <c r="N63" s="3" t="s">
        <v>3430</v>
      </c>
      <c r="P63" s="25"/>
      <c r="Q63" s="63">
        <v>1273.2500000000009</v>
      </c>
    </row>
    <row r="64" spans="1:17" s="39" customFormat="1" ht="15.75">
      <c r="A64" s="121" t="s">
        <v>817</v>
      </c>
      <c r="B64" s="39" t="s">
        <v>3085</v>
      </c>
      <c r="K64" s="25"/>
      <c r="L64" s="26"/>
      <c r="M64" s="21"/>
      <c r="N64" s="60" t="s">
        <v>2025</v>
      </c>
      <c r="P64" s="25"/>
      <c r="Q64" s="63">
        <v>1256.7999999999988</v>
      </c>
    </row>
    <row r="65" spans="1:17" s="39" customFormat="1" ht="15.75">
      <c r="A65" s="121" t="s">
        <v>817</v>
      </c>
      <c r="B65" s="39" t="s">
        <v>3216</v>
      </c>
      <c r="K65" s="25"/>
      <c r="L65" s="26"/>
      <c r="M65" s="21"/>
      <c r="N65" s="3" t="s">
        <v>783</v>
      </c>
      <c r="P65" s="25"/>
      <c r="Q65" s="63">
        <v>1235.2000000000003</v>
      </c>
    </row>
    <row r="66" spans="1:17" s="39" customFormat="1" ht="15.75">
      <c r="A66" s="121" t="s">
        <v>817</v>
      </c>
      <c r="B66" s="39" t="s">
        <v>3217</v>
      </c>
      <c r="K66" s="25"/>
      <c r="L66" s="26"/>
      <c r="M66" s="21"/>
      <c r="N66" s="60" t="s">
        <v>3396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3413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3403</v>
      </c>
      <c r="P68" s="223"/>
      <c r="Q68" s="63">
        <v>1224.6499999999992</v>
      </c>
    </row>
    <row r="69" spans="1:17" s="39" customFormat="1" ht="23.25">
      <c r="A69" s="120" t="s">
        <v>1652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815</v>
      </c>
      <c r="B70" s="39" t="s">
        <v>2929</v>
      </c>
      <c r="K70" s="21"/>
      <c r="L70" s="231"/>
      <c r="M70" s="21"/>
      <c r="N70" s="82" t="s">
        <v>1660</v>
      </c>
      <c r="P70" s="21"/>
      <c r="Q70" s="63">
        <v>1207.3999999999987</v>
      </c>
    </row>
    <row r="71" spans="1:17" s="39" customFormat="1" ht="15.75">
      <c r="A71" s="121" t="s">
        <v>816</v>
      </c>
      <c r="B71" s="39" t="s">
        <v>2955</v>
      </c>
      <c r="K71" s="21"/>
      <c r="L71" s="231"/>
      <c r="M71" s="21"/>
      <c r="N71" s="3" t="s">
        <v>764</v>
      </c>
      <c r="P71" s="26"/>
      <c r="Q71" s="63">
        <v>1195.0000000000018</v>
      </c>
    </row>
    <row r="72" spans="1:17" s="39" customFormat="1" ht="15.75">
      <c r="A72" s="121" t="s">
        <v>817</v>
      </c>
      <c r="B72" s="39" t="s">
        <v>2992</v>
      </c>
      <c r="K72" s="21"/>
      <c r="L72" s="231"/>
      <c r="M72" s="21"/>
      <c r="N72" s="60" t="s">
        <v>2039</v>
      </c>
      <c r="P72" s="25"/>
      <c r="Q72" s="63">
        <v>1189.9999999999986</v>
      </c>
    </row>
    <row r="73" spans="1:17" s="39" customFormat="1" ht="15.75">
      <c r="A73" s="121" t="s">
        <v>817</v>
      </c>
      <c r="B73" s="39" t="s">
        <v>3030</v>
      </c>
      <c r="K73" s="21"/>
      <c r="L73" s="231"/>
      <c r="M73" s="21"/>
      <c r="N73" s="3" t="s">
        <v>3401</v>
      </c>
      <c r="P73" s="21"/>
      <c r="Q73" s="63">
        <v>1189.4499999999998</v>
      </c>
    </row>
    <row r="74" spans="1:17" s="39" customFormat="1" ht="15.75">
      <c r="A74" s="121" t="s">
        <v>816</v>
      </c>
      <c r="B74" s="39" t="s">
        <v>3049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817</v>
      </c>
      <c r="B75" s="39" t="s">
        <v>3063</v>
      </c>
      <c r="K75" s="21"/>
      <c r="L75" s="231"/>
      <c r="M75" s="21"/>
      <c r="N75" s="3" t="s">
        <v>3428</v>
      </c>
      <c r="P75" s="21"/>
      <c r="Q75" s="63">
        <v>1178.2999999999988</v>
      </c>
    </row>
    <row r="76" spans="1:17" s="39" customFormat="1" ht="15.75">
      <c r="A76" s="121" t="s">
        <v>817</v>
      </c>
      <c r="B76" s="39" t="s">
        <v>3128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816</v>
      </c>
      <c r="B77" s="39" t="s">
        <v>3153</v>
      </c>
      <c r="K77" s="21"/>
      <c r="L77" s="231"/>
      <c r="M77" s="21"/>
      <c r="N77" s="3" t="s">
        <v>3410</v>
      </c>
      <c r="P77" s="26"/>
      <c r="Q77" s="63">
        <v>1129.0500000000002</v>
      </c>
    </row>
    <row r="78" spans="1:17" s="39" customFormat="1" ht="15.75">
      <c r="A78" s="121" t="s">
        <v>816</v>
      </c>
      <c r="B78" s="39" t="s">
        <v>3158</v>
      </c>
      <c r="K78" s="21"/>
      <c r="L78" s="231"/>
      <c r="M78" s="21"/>
      <c r="N78" s="3" t="s">
        <v>729</v>
      </c>
      <c r="P78" s="223"/>
      <c r="Q78" s="63">
        <v>1097.2000000000003</v>
      </c>
    </row>
    <row r="79" spans="1:17" s="39" customFormat="1" ht="15.75">
      <c r="A79" s="121" t="s">
        <v>817</v>
      </c>
      <c r="B79" s="39" t="s">
        <v>3202</v>
      </c>
      <c r="K79" s="21"/>
      <c r="L79" s="231"/>
      <c r="M79" s="21"/>
      <c r="N79" s="60" t="s">
        <v>2022</v>
      </c>
      <c r="P79" s="223"/>
      <c r="Q79" s="63">
        <v>1096.5999999999999</v>
      </c>
    </row>
    <row r="80" spans="1:17" s="39" customFormat="1" ht="15.75">
      <c r="A80" s="121" t="s">
        <v>815</v>
      </c>
      <c r="B80" s="39" t="s">
        <v>3204</v>
      </c>
      <c r="K80" s="21"/>
      <c r="L80" s="231"/>
      <c r="M80" s="21"/>
      <c r="N80" s="3" t="s">
        <v>3407</v>
      </c>
      <c r="P80" s="26"/>
      <c r="Q80" s="63">
        <v>1082.0999999999995</v>
      </c>
    </row>
    <row r="81" spans="1:17" s="39" customFormat="1" ht="15.75">
      <c r="A81" s="121" t="s">
        <v>816</v>
      </c>
      <c r="B81" s="39" t="s">
        <v>3205</v>
      </c>
      <c r="K81" s="21"/>
      <c r="L81" s="231"/>
      <c r="M81" s="21"/>
      <c r="N81" s="82" t="s">
        <v>1661</v>
      </c>
      <c r="P81" s="26"/>
      <c r="Q81" s="63">
        <v>1068.9999999999986</v>
      </c>
    </row>
    <row r="82" spans="1:17" s="39" customFormat="1" ht="15.75">
      <c r="A82" s="121" t="s">
        <v>815</v>
      </c>
      <c r="B82" s="39" t="s">
        <v>3207</v>
      </c>
      <c r="K82" s="21"/>
      <c r="L82" s="231"/>
      <c r="M82" s="21"/>
      <c r="N82" s="3" t="s">
        <v>3402</v>
      </c>
      <c r="P82" s="26"/>
      <c r="Q82" s="63">
        <v>1055.6999999999989</v>
      </c>
    </row>
    <row r="83" spans="1:17" s="39" customFormat="1" ht="15.75">
      <c r="A83" s="121" t="s">
        <v>815</v>
      </c>
      <c r="B83" s="39" t="s">
        <v>3209</v>
      </c>
      <c r="K83" s="21"/>
      <c r="L83" s="231"/>
      <c r="M83" s="21"/>
      <c r="N83" s="3" t="s">
        <v>3404</v>
      </c>
      <c r="P83" s="223"/>
      <c r="Q83" s="63">
        <v>1054.0999999999995</v>
      </c>
    </row>
    <row r="84" spans="1:17" s="39" customFormat="1" ht="15.75">
      <c r="A84" s="121" t="s">
        <v>817</v>
      </c>
      <c r="B84" s="39" t="s">
        <v>3210</v>
      </c>
      <c r="K84" s="21"/>
      <c r="L84" s="231"/>
      <c r="M84" s="21"/>
      <c r="N84" s="3" t="s">
        <v>3400</v>
      </c>
      <c r="P84" s="25"/>
      <c r="Q84" s="63">
        <v>1053.3000000000002</v>
      </c>
    </row>
    <row r="85" spans="1:17" s="39" customFormat="1" ht="15.75">
      <c r="A85" s="121" t="s">
        <v>817</v>
      </c>
      <c r="B85" s="39" t="s">
        <v>3211</v>
      </c>
      <c r="K85" s="21"/>
      <c r="L85" s="231"/>
      <c r="M85" s="21"/>
      <c r="N85" s="60" t="s">
        <v>2172</v>
      </c>
      <c r="P85" s="223"/>
      <c r="Q85" s="63">
        <v>1052.099999999999</v>
      </c>
    </row>
    <row r="86" spans="1:17" s="39" customFormat="1" ht="15.75">
      <c r="A86" s="121" t="s">
        <v>816</v>
      </c>
      <c r="B86" s="39" t="s">
        <v>3212</v>
      </c>
      <c r="K86" s="21"/>
      <c r="L86" s="231"/>
      <c r="M86" s="21"/>
      <c r="N86" s="3" t="s">
        <v>797</v>
      </c>
      <c r="P86" s="21"/>
      <c r="Q86" s="63">
        <v>1031.199999999998</v>
      </c>
    </row>
    <row r="87" spans="1:17" s="39" customFormat="1" ht="15.75">
      <c r="A87" s="121" t="s">
        <v>815</v>
      </c>
      <c r="B87" s="39" t="s">
        <v>3213</v>
      </c>
      <c r="K87" s="21"/>
      <c r="L87" s="231"/>
      <c r="M87" s="21"/>
      <c r="N87" s="3" t="s">
        <v>3399</v>
      </c>
      <c r="P87" s="21"/>
      <c r="Q87" s="63">
        <v>1030.000000000002</v>
      </c>
    </row>
    <row r="88" spans="1:17" s="39" customFormat="1" ht="15.75">
      <c r="A88" s="121" t="s">
        <v>817</v>
      </c>
      <c r="B88" s="39" t="s">
        <v>3214</v>
      </c>
      <c r="K88" s="21"/>
      <c r="L88" s="231"/>
      <c r="M88" s="21"/>
      <c r="N88" s="3" t="s">
        <v>765</v>
      </c>
      <c r="P88" s="21"/>
      <c r="Q88" s="63">
        <v>1011.3000000000006</v>
      </c>
    </row>
    <row r="89" spans="1:17" s="39" customFormat="1" ht="15.75">
      <c r="A89" s="121" t="s">
        <v>817</v>
      </c>
      <c r="B89" s="39" t="s">
        <v>3215</v>
      </c>
      <c r="K89" s="21"/>
      <c r="L89" s="231"/>
      <c r="M89" s="21"/>
      <c r="N89" s="60" t="s">
        <v>2018</v>
      </c>
      <c r="P89" s="21"/>
      <c r="Q89" s="63">
        <v>998.69999999999823</v>
      </c>
    </row>
    <row r="90" spans="1:17" s="39" customFormat="1" ht="15.75">
      <c r="A90" s="121" t="s">
        <v>815</v>
      </c>
      <c r="B90" s="39" t="s">
        <v>3216</v>
      </c>
      <c r="K90" s="21"/>
      <c r="L90" s="231"/>
      <c r="M90" s="21"/>
      <c r="N90" s="3" t="s">
        <v>772</v>
      </c>
      <c r="P90" s="21"/>
      <c r="Q90" s="63">
        <v>990</v>
      </c>
    </row>
    <row r="91" spans="1:17" s="39" customFormat="1" ht="15.75">
      <c r="A91" s="121" t="s">
        <v>815</v>
      </c>
      <c r="B91" s="39" t="s">
        <v>3217</v>
      </c>
      <c r="K91" s="21"/>
      <c r="L91" s="231"/>
      <c r="M91" s="21"/>
      <c r="N91" s="3" t="s">
        <v>3412</v>
      </c>
      <c r="P91" s="25"/>
      <c r="Q91" s="63">
        <v>989.00000000000227</v>
      </c>
    </row>
    <row r="92" spans="1:17" s="39" customFormat="1" ht="15.75">
      <c r="A92" s="121" t="s">
        <v>815</v>
      </c>
      <c r="B92" s="39" t="s">
        <v>3218</v>
      </c>
      <c r="K92" s="21"/>
      <c r="L92" s="231"/>
      <c r="M92" s="21"/>
      <c r="N92" s="3" t="s">
        <v>3409</v>
      </c>
      <c r="P92" s="223"/>
      <c r="Q92" s="63">
        <v>970.40000000000282</v>
      </c>
    </row>
    <row r="93" spans="1:17" s="39" customFormat="1" ht="15.75">
      <c r="A93" s="121" t="s">
        <v>815</v>
      </c>
      <c r="B93" s="39" t="s">
        <v>3220</v>
      </c>
      <c r="K93" s="21"/>
      <c r="L93" s="231"/>
      <c r="M93" s="21"/>
      <c r="N93" s="60" t="s">
        <v>2067</v>
      </c>
      <c r="P93" s="21"/>
      <c r="Q93" s="63">
        <v>951.89999999999964</v>
      </c>
    </row>
    <row r="94" spans="1:17" s="39" customFormat="1" ht="15.75">
      <c r="A94" s="121" t="s">
        <v>815</v>
      </c>
      <c r="B94" s="39" t="s">
        <v>3221</v>
      </c>
      <c r="K94" s="21"/>
      <c r="L94" s="231"/>
      <c r="M94" s="21"/>
      <c r="N94" s="60" t="s">
        <v>3397</v>
      </c>
      <c r="P94" s="25"/>
      <c r="Q94" s="63">
        <v>926.34999999999991</v>
      </c>
    </row>
    <row r="95" spans="1:17" s="39" customFormat="1" ht="15.75">
      <c r="A95" s="121" t="s">
        <v>816</v>
      </c>
      <c r="B95" s="39" t="s">
        <v>3235</v>
      </c>
      <c r="K95" s="21"/>
      <c r="L95" s="231"/>
      <c r="M95" s="21"/>
      <c r="N95" s="60" t="s">
        <v>2065</v>
      </c>
      <c r="P95" s="25"/>
      <c r="Q95" s="63">
        <v>902.699999999998</v>
      </c>
    </row>
    <row r="96" spans="1:17" s="39" customFormat="1" ht="15.75">
      <c r="A96" s="121" t="s">
        <v>815</v>
      </c>
      <c r="B96" s="39" t="s">
        <v>3236</v>
      </c>
      <c r="K96" s="21"/>
      <c r="L96" s="231"/>
      <c r="M96" s="21"/>
      <c r="N96" s="3" t="s">
        <v>791</v>
      </c>
      <c r="P96" s="25"/>
      <c r="Q96" s="63">
        <v>896.19999999999845</v>
      </c>
    </row>
    <row r="97" spans="1:17" s="39" customFormat="1" ht="15.75">
      <c r="A97" s="121" t="s">
        <v>817</v>
      </c>
      <c r="B97" s="39" t="s">
        <v>126</v>
      </c>
      <c r="K97" s="21"/>
      <c r="L97" s="231"/>
      <c r="M97" s="21"/>
      <c r="N97" s="3" t="s">
        <v>3414</v>
      </c>
      <c r="P97" s="25"/>
      <c r="Q97" s="63">
        <v>871.30000000000018</v>
      </c>
    </row>
    <row r="98" spans="1:17" s="39" customFormat="1" ht="15.75">
      <c r="A98" s="121" t="s">
        <v>816</v>
      </c>
      <c r="B98" s="39" t="s">
        <v>3238</v>
      </c>
      <c r="K98" s="21"/>
      <c r="L98" s="231"/>
      <c r="M98" s="21"/>
      <c r="N98" s="3" t="s">
        <v>756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789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817</v>
      </c>
      <c r="B102" s="39" t="s">
        <v>2934</v>
      </c>
      <c r="K102" s="25"/>
      <c r="L102" s="21"/>
      <c r="M102" s="21"/>
      <c r="N102" s="25"/>
      <c r="P102" s="223"/>
    </row>
    <row r="103" spans="1:17" s="39" customFormat="1" ht="15.75">
      <c r="A103" s="121" t="s">
        <v>816</v>
      </c>
      <c r="B103" s="39" t="s">
        <v>2957</v>
      </c>
      <c r="K103" s="25"/>
      <c r="L103" s="21"/>
      <c r="M103" s="21"/>
      <c r="N103" s="25"/>
      <c r="P103" s="25"/>
    </row>
    <row r="104" spans="1:17" s="39" customFormat="1" ht="15.75">
      <c r="A104" s="121" t="s">
        <v>816</v>
      </c>
      <c r="B104" s="39" t="s">
        <v>2959</v>
      </c>
      <c r="K104" s="25"/>
      <c r="L104" s="21"/>
      <c r="M104" s="21"/>
      <c r="N104" s="25"/>
      <c r="P104" s="26"/>
    </row>
    <row r="105" spans="1:17" s="39" customFormat="1" ht="15.75">
      <c r="A105" s="121" t="s">
        <v>815</v>
      </c>
      <c r="B105" s="39" t="s">
        <v>2990</v>
      </c>
      <c r="K105" s="25"/>
      <c r="L105" s="21"/>
      <c r="M105" s="21"/>
      <c r="N105" s="25"/>
      <c r="P105" s="21"/>
    </row>
    <row r="106" spans="1:17" s="39" customFormat="1" ht="15.75">
      <c r="A106" s="121" t="s">
        <v>817</v>
      </c>
      <c r="B106" s="39" t="s">
        <v>3007</v>
      </c>
      <c r="K106" s="25"/>
      <c r="L106" s="21"/>
      <c r="M106" s="21"/>
      <c r="N106" s="25"/>
      <c r="P106" s="223"/>
    </row>
    <row r="107" spans="1:17" s="39" customFormat="1" ht="15.75">
      <c r="A107" s="121" t="s">
        <v>817</v>
      </c>
      <c r="B107" s="39" t="s">
        <v>3029</v>
      </c>
      <c r="K107" s="25"/>
      <c r="L107" s="21"/>
      <c r="M107" s="21"/>
      <c r="N107" s="25"/>
      <c r="P107" s="25"/>
    </row>
    <row r="108" spans="1:17" s="39" customFormat="1" ht="15.75">
      <c r="A108" s="121" t="s">
        <v>817</v>
      </c>
      <c r="B108" s="39" t="s">
        <v>3033</v>
      </c>
      <c r="K108" s="25"/>
      <c r="L108" s="21"/>
      <c r="M108" s="21"/>
      <c r="N108" s="25"/>
      <c r="P108" s="26"/>
    </row>
    <row r="109" spans="1:17" s="39" customFormat="1" ht="15.75">
      <c r="A109" s="121" t="s">
        <v>817</v>
      </c>
      <c r="B109" s="39" t="s">
        <v>3047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2024</v>
      </c>
      <c r="K112" s="25"/>
      <c r="L112" s="21"/>
      <c r="M112" s="21"/>
      <c r="N112" s="25"/>
      <c r="P112" s="26"/>
    </row>
    <row r="113" spans="1:16" s="39" customFormat="1" ht="15.75">
      <c r="A113" s="121" t="s">
        <v>817</v>
      </c>
      <c r="B113" s="39" t="s">
        <v>2976</v>
      </c>
      <c r="K113" s="25"/>
      <c r="L113" s="21"/>
      <c r="M113" s="21"/>
      <c r="N113" s="25"/>
      <c r="P113" s="21"/>
    </row>
    <row r="114" spans="1:16" s="39" customFormat="1" ht="15.75">
      <c r="A114" s="121" t="s">
        <v>815</v>
      </c>
      <c r="B114" s="39" t="s">
        <v>3149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2038</v>
      </c>
      <c r="K117" s="25"/>
      <c r="L117" s="21"/>
      <c r="M117" s="21"/>
      <c r="N117" s="25"/>
      <c r="P117" s="21"/>
    </row>
    <row r="118" spans="1:16" s="39" customFormat="1" ht="15.75">
      <c r="A118" s="121" t="s">
        <v>817</v>
      </c>
      <c r="B118" s="39" t="s">
        <v>2912</v>
      </c>
      <c r="K118" s="25"/>
      <c r="L118" s="21"/>
      <c r="M118" s="21"/>
      <c r="N118" s="25"/>
    </row>
    <row r="119" spans="1:16" s="39" customFormat="1" ht="15.75">
      <c r="A119" s="121" t="s">
        <v>817</v>
      </c>
      <c r="B119" s="39" t="s">
        <v>2916</v>
      </c>
      <c r="K119" s="25"/>
      <c r="L119" s="21"/>
      <c r="M119" s="21"/>
      <c r="N119" s="25"/>
    </row>
    <row r="120" spans="1:16" s="39" customFormat="1" ht="15.75">
      <c r="A120" s="121" t="s">
        <v>817</v>
      </c>
      <c r="B120" s="39" t="s">
        <v>2946</v>
      </c>
      <c r="K120" s="25"/>
      <c r="L120" s="21"/>
      <c r="M120" s="21"/>
      <c r="N120" s="25"/>
    </row>
    <row r="121" spans="1:16" s="39" customFormat="1" ht="15.75">
      <c r="A121" s="121" t="s">
        <v>817</v>
      </c>
      <c r="B121" s="39" t="s">
        <v>2960</v>
      </c>
      <c r="K121" s="25"/>
      <c r="L121" s="21"/>
      <c r="M121" s="21"/>
      <c r="N121" s="25"/>
    </row>
    <row r="122" spans="1:16" s="39" customFormat="1" ht="15.75">
      <c r="A122" s="121" t="s">
        <v>815</v>
      </c>
      <c r="B122" s="39" t="s">
        <v>3025</v>
      </c>
      <c r="K122" s="25"/>
      <c r="L122" s="21"/>
      <c r="M122" s="21"/>
      <c r="N122" s="25"/>
    </row>
    <row r="123" spans="1:16" s="39" customFormat="1" ht="15.75">
      <c r="A123" s="121" t="s">
        <v>815</v>
      </c>
      <c r="B123" s="39" t="s">
        <v>3041</v>
      </c>
      <c r="K123" s="25"/>
      <c r="L123" s="21"/>
      <c r="M123" s="21"/>
      <c r="N123" s="25"/>
    </row>
    <row r="124" spans="1:16" s="39" customFormat="1" ht="15.75">
      <c r="A124" s="121" t="s">
        <v>816</v>
      </c>
      <c r="B124" s="39" t="s">
        <v>3093</v>
      </c>
      <c r="K124" s="25"/>
      <c r="L124" s="21"/>
      <c r="M124" s="21"/>
      <c r="N124" s="25"/>
    </row>
    <row r="125" spans="1:16" s="39" customFormat="1" ht="15.75">
      <c r="A125" s="121" t="s">
        <v>817</v>
      </c>
      <c r="B125" s="39" t="s">
        <v>3127</v>
      </c>
      <c r="K125" s="25"/>
      <c r="L125" s="21"/>
      <c r="M125" s="21"/>
      <c r="N125" s="25"/>
    </row>
    <row r="126" spans="1:16" s="39" customFormat="1" ht="15.75">
      <c r="A126" s="121" t="s">
        <v>817</v>
      </c>
      <c r="B126" s="39" t="s">
        <v>3199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1658</v>
      </c>
      <c r="K129" s="21"/>
      <c r="L129" s="25"/>
      <c r="M129" s="24"/>
      <c r="N129" s="21"/>
    </row>
    <row r="130" spans="1:14" s="39" customFormat="1" ht="15.75">
      <c r="A130" s="121" t="s">
        <v>816</v>
      </c>
      <c r="B130" s="39" t="s">
        <v>2911</v>
      </c>
      <c r="K130" s="25"/>
      <c r="L130" s="26"/>
      <c r="N130" s="26"/>
    </row>
    <row r="131" spans="1:14" s="39" customFormat="1" ht="15.75">
      <c r="A131" s="121" t="s">
        <v>817</v>
      </c>
      <c r="B131" s="39" t="s">
        <v>2947</v>
      </c>
      <c r="K131" s="25"/>
      <c r="L131" s="26"/>
      <c r="N131" s="26"/>
    </row>
    <row r="132" spans="1:14" s="39" customFormat="1" ht="15.75">
      <c r="A132" s="121" t="s">
        <v>815</v>
      </c>
      <c r="B132" s="39" t="s">
        <v>2986</v>
      </c>
      <c r="K132" s="25"/>
      <c r="L132" s="26"/>
      <c r="N132" s="26"/>
    </row>
    <row r="133" spans="1:14" s="39" customFormat="1" ht="15.75">
      <c r="A133" s="121" t="s">
        <v>817</v>
      </c>
      <c r="B133" s="39" t="s">
        <v>3032</v>
      </c>
      <c r="K133" s="25"/>
      <c r="L133" s="26"/>
      <c r="N133" s="26"/>
    </row>
    <row r="134" spans="1:14" s="39" customFormat="1" ht="15.75">
      <c r="A134" s="121" t="s">
        <v>817</v>
      </c>
      <c r="B134" s="39" t="s">
        <v>3037</v>
      </c>
      <c r="K134" s="25"/>
      <c r="L134" s="26"/>
      <c r="N134" s="26"/>
    </row>
    <row r="135" spans="1:14" s="39" customFormat="1" ht="15.75">
      <c r="A135" s="121" t="s">
        <v>815</v>
      </c>
      <c r="B135" s="39" t="s">
        <v>3039</v>
      </c>
      <c r="K135" s="25"/>
      <c r="L135" s="26"/>
      <c r="N135" s="26"/>
    </row>
    <row r="136" spans="1:14" s="39" customFormat="1" ht="15.75">
      <c r="A136" s="121" t="s">
        <v>815</v>
      </c>
      <c r="B136" s="39" t="s">
        <v>3043</v>
      </c>
      <c r="K136" s="25"/>
      <c r="L136" s="26"/>
      <c r="N136" s="26"/>
    </row>
    <row r="137" spans="1:14" s="39" customFormat="1" ht="15.75">
      <c r="A137" s="121" t="s">
        <v>816</v>
      </c>
      <c r="B137" s="39" t="s">
        <v>3053</v>
      </c>
      <c r="K137" s="25"/>
      <c r="L137" s="26"/>
      <c r="N137" s="26"/>
    </row>
    <row r="138" spans="1:14" s="39" customFormat="1" ht="15.75">
      <c r="A138" s="121" t="s">
        <v>815</v>
      </c>
      <c r="B138" s="39" t="s">
        <v>3054</v>
      </c>
      <c r="K138" s="25"/>
      <c r="L138" s="26"/>
      <c r="N138" s="26"/>
    </row>
    <row r="139" spans="1:14" s="39" customFormat="1" ht="15.75">
      <c r="A139" s="121" t="s">
        <v>815</v>
      </c>
      <c r="B139" s="39" t="s">
        <v>3056</v>
      </c>
      <c r="K139" s="25"/>
      <c r="L139" s="26"/>
      <c r="N139" s="26"/>
    </row>
    <row r="140" spans="1:14" s="39" customFormat="1" ht="15.75">
      <c r="A140" s="121" t="s">
        <v>815</v>
      </c>
      <c r="B140" s="39" t="s">
        <v>3057</v>
      </c>
      <c r="K140" s="25"/>
      <c r="L140" s="26"/>
      <c r="N140" s="26"/>
    </row>
    <row r="141" spans="1:14" s="39" customFormat="1" ht="15.75">
      <c r="A141" s="121" t="s">
        <v>815</v>
      </c>
      <c r="B141" s="39" t="s">
        <v>3091</v>
      </c>
      <c r="K141" s="25"/>
      <c r="L141" s="26"/>
      <c r="N141" s="26"/>
    </row>
    <row r="142" spans="1:14" s="39" customFormat="1" ht="15.75">
      <c r="A142" s="121" t="s">
        <v>815</v>
      </c>
      <c r="B142" s="39" t="s">
        <v>3096</v>
      </c>
      <c r="K142" s="25"/>
      <c r="L142" s="26"/>
      <c r="N142" s="26"/>
    </row>
    <row r="143" spans="1:14" s="39" customFormat="1" ht="15.75">
      <c r="A143" s="121" t="s">
        <v>816</v>
      </c>
      <c r="B143" s="39" t="s">
        <v>3100</v>
      </c>
      <c r="K143" s="25"/>
      <c r="L143" s="26"/>
      <c r="N143" s="26"/>
    </row>
    <row r="144" spans="1:14" s="39" customFormat="1" ht="15.75">
      <c r="A144" s="121" t="s">
        <v>815</v>
      </c>
      <c r="B144" s="39" t="s">
        <v>3102</v>
      </c>
      <c r="K144" s="25"/>
      <c r="L144" s="26"/>
      <c r="N144" s="26"/>
    </row>
    <row r="145" spans="1:14" s="39" customFormat="1" ht="15.75">
      <c r="A145" s="121" t="s">
        <v>817</v>
      </c>
      <c r="B145" s="39" t="s">
        <v>3228</v>
      </c>
      <c r="K145" s="25"/>
      <c r="L145" s="26"/>
      <c r="N145" s="26"/>
    </row>
    <row r="146" spans="1:14" s="39" customFormat="1" ht="15.75">
      <c r="A146" s="121" t="s">
        <v>815</v>
      </c>
      <c r="B146" s="39" t="s">
        <v>3243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772</v>
      </c>
      <c r="K149" s="21"/>
      <c r="L149" s="231"/>
      <c r="N149" s="231"/>
    </row>
    <row r="150" spans="1:14" s="39" customFormat="1" ht="15.75">
      <c r="A150" s="121" t="s">
        <v>815</v>
      </c>
      <c r="B150" s="39" t="s">
        <v>2957</v>
      </c>
      <c r="K150" s="231"/>
      <c r="L150" s="21"/>
      <c r="N150" s="231"/>
    </row>
    <row r="151" spans="1:14" s="39" customFormat="1" ht="15.75">
      <c r="A151" s="121" t="s">
        <v>817</v>
      </c>
      <c r="B151" s="39" t="s">
        <v>2959</v>
      </c>
      <c r="K151" s="231"/>
      <c r="L151" s="21"/>
      <c r="N151" s="231"/>
    </row>
    <row r="152" spans="1:14" s="39" customFormat="1" ht="15.75">
      <c r="A152" s="121" t="s">
        <v>816</v>
      </c>
      <c r="B152" s="39" t="s">
        <v>2997</v>
      </c>
      <c r="K152" s="231"/>
      <c r="L152" s="21"/>
      <c r="N152" s="231"/>
    </row>
    <row r="153" spans="1:14" s="39" customFormat="1" ht="15.75">
      <c r="A153" s="121" t="s">
        <v>815</v>
      </c>
      <c r="B153" s="39" t="s">
        <v>2998</v>
      </c>
      <c r="K153" s="231"/>
      <c r="L153" s="21"/>
      <c r="N153" s="231"/>
    </row>
    <row r="154" spans="1:14" s="39" customFormat="1" ht="15.75">
      <c r="A154" s="121" t="s">
        <v>817</v>
      </c>
      <c r="B154" s="39" t="s">
        <v>3001</v>
      </c>
      <c r="K154" s="231"/>
      <c r="L154" s="21"/>
      <c r="N154" s="231"/>
    </row>
    <row r="155" spans="1:14" s="39" customFormat="1" ht="15.75">
      <c r="A155" s="121" t="s">
        <v>815</v>
      </c>
      <c r="B155" s="39" t="s">
        <v>3002</v>
      </c>
      <c r="K155" s="231"/>
      <c r="L155" s="21"/>
      <c r="N155" s="231"/>
    </row>
    <row r="156" spans="1:14" s="39" customFormat="1" ht="15.75">
      <c r="A156" s="121" t="s">
        <v>815</v>
      </c>
      <c r="B156" s="39" t="s">
        <v>3016</v>
      </c>
      <c r="K156" s="231"/>
      <c r="L156" s="21"/>
      <c r="N156" s="231"/>
    </row>
    <row r="157" spans="1:14" s="39" customFormat="1" ht="15.75">
      <c r="A157" s="121" t="s">
        <v>815</v>
      </c>
      <c r="B157" s="39" t="s">
        <v>3060</v>
      </c>
      <c r="K157" s="231"/>
      <c r="L157" s="21"/>
      <c r="N157" s="231"/>
    </row>
    <row r="158" spans="1:14" s="39" customFormat="1" ht="15.75">
      <c r="A158" s="121" t="s">
        <v>816</v>
      </c>
      <c r="B158" s="39" t="s">
        <v>3090</v>
      </c>
      <c r="K158" s="231"/>
      <c r="L158" s="21"/>
      <c r="N158" s="231"/>
    </row>
    <row r="159" spans="1:14" s="39" customFormat="1" ht="15.75">
      <c r="A159" s="121" t="s">
        <v>815</v>
      </c>
      <c r="B159" s="39" t="s">
        <v>3157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2068</v>
      </c>
      <c r="K162" s="231"/>
      <c r="L162" s="21"/>
      <c r="N162" s="231"/>
    </row>
    <row r="163" spans="1:14" s="39" customFormat="1" ht="15.75">
      <c r="A163" s="121" t="s">
        <v>816</v>
      </c>
      <c r="B163" s="39" t="s">
        <v>2941</v>
      </c>
      <c r="K163" s="231"/>
      <c r="L163" s="21"/>
      <c r="N163" s="231"/>
    </row>
    <row r="164" spans="1:14" s="39" customFormat="1" ht="15.75">
      <c r="A164" s="121" t="s">
        <v>817</v>
      </c>
      <c r="B164" s="39" t="s">
        <v>2965</v>
      </c>
      <c r="K164" s="231"/>
      <c r="L164" s="21"/>
      <c r="N164" s="231"/>
    </row>
    <row r="165" spans="1:14" s="39" customFormat="1" ht="15.75">
      <c r="A165" s="121" t="s">
        <v>815</v>
      </c>
      <c r="B165" s="39" t="s">
        <v>3079</v>
      </c>
      <c r="K165" s="231"/>
      <c r="L165" s="21"/>
      <c r="N165" s="231"/>
    </row>
    <row r="166" spans="1:14" s="39" customFormat="1" ht="15.75">
      <c r="A166" s="121" t="s">
        <v>816</v>
      </c>
      <c r="B166" s="39" t="s">
        <v>3129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789</v>
      </c>
      <c r="K169" s="26"/>
      <c r="L169" s="25"/>
      <c r="N169" s="26"/>
    </row>
    <row r="170" spans="1:14" s="39" customFormat="1" ht="15.75">
      <c r="A170" s="121" t="s">
        <v>817</v>
      </c>
      <c r="B170" s="39" t="s">
        <v>2911</v>
      </c>
      <c r="K170" s="231"/>
      <c r="L170" s="26"/>
      <c r="N170" s="231"/>
    </row>
    <row r="171" spans="1:14" s="39" customFormat="1" ht="15.75">
      <c r="A171" s="121" t="s">
        <v>815</v>
      </c>
      <c r="B171" s="39" t="s">
        <v>2934</v>
      </c>
      <c r="K171" s="231"/>
      <c r="L171" s="26"/>
      <c r="N171" s="231"/>
    </row>
    <row r="172" spans="1:14" s="39" customFormat="1" ht="15.75">
      <c r="A172" s="121" t="s">
        <v>817</v>
      </c>
      <c r="B172" s="39" t="s">
        <v>2936</v>
      </c>
      <c r="K172" s="231"/>
      <c r="L172" s="26"/>
      <c r="N172" s="231"/>
    </row>
    <row r="173" spans="1:14" s="39" customFormat="1" ht="15.75">
      <c r="A173" s="121" t="s">
        <v>816</v>
      </c>
      <c r="B173" s="39" t="s">
        <v>2952</v>
      </c>
      <c r="K173" s="231"/>
      <c r="L173" s="26"/>
      <c r="N173" s="231"/>
    </row>
    <row r="174" spans="1:14" s="39" customFormat="1" ht="15.75">
      <c r="A174" s="121" t="s">
        <v>817</v>
      </c>
      <c r="B174" s="39" t="s">
        <v>2961</v>
      </c>
      <c r="K174" s="231"/>
      <c r="L174" s="26"/>
      <c r="N174" s="231"/>
    </row>
    <row r="175" spans="1:14" s="39" customFormat="1" ht="15.75">
      <c r="A175" s="121" t="s">
        <v>817</v>
      </c>
      <c r="B175" s="39" t="s">
        <v>2974</v>
      </c>
      <c r="K175" s="231"/>
      <c r="L175" s="26"/>
      <c r="N175" s="231"/>
    </row>
    <row r="176" spans="1:14" s="39" customFormat="1" ht="15.75">
      <c r="A176" s="121" t="s">
        <v>815</v>
      </c>
      <c r="B176" s="39" t="s">
        <v>2985</v>
      </c>
      <c r="K176" s="231"/>
      <c r="L176" s="26"/>
      <c r="N176" s="231"/>
    </row>
    <row r="177" spans="1:14" s="39" customFormat="1" ht="15.75">
      <c r="A177" s="121" t="s">
        <v>817</v>
      </c>
      <c r="B177" s="39" t="s">
        <v>3024</v>
      </c>
      <c r="K177" s="231"/>
      <c r="L177" s="26"/>
      <c r="N177" s="231"/>
    </row>
    <row r="178" spans="1:14" s="39" customFormat="1" ht="15.75">
      <c r="A178" s="121" t="s">
        <v>816</v>
      </c>
      <c r="B178" s="39" t="s">
        <v>3037</v>
      </c>
      <c r="K178" s="231"/>
      <c r="L178" s="26"/>
      <c r="N178" s="231"/>
    </row>
    <row r="179" spans="1:14" s="39" customFormat="1" ht="15.75">
      <c r="A179" s="121" t="s">
        <v>816</v>
      </c>
      <c r="B179" s="39" t="s">
        <v>3085</v>
      </c>
      <c r="K179" s="231"/>
      <c r="L179" s="26"/>
      <c r="N179" s="231"/>
    </row>
    <row r="180" spans="1:14" s="39" customFormat="1" ht="15.75">
      <c r="A180" s="121" t="s">
        <v>816</v>
      </c>
      <c r="B180" s="39" t="s">
        <v>3088</v>
      </c>
      <c r="K180" s="231"/>
      <c r="L180" s="26"/>
      <c r="N180" s="231"/>
    </row>
    <row r="181" spans="1:14" s="39" customFormat="1" ht="15.75">
      <c r="A181" s="121" t="s">
        <v>817</v>
      </c>
      <c r="B181" s="39" t="s">
        <v>3120</v>
      </c>
      <c r="K181" s="231"/>
      <c r="L181" s="26"/>
      <c r="N181" s="231"/>
    </row>
    <row r="182" spans="1:14" s="39" customFormat="1" ht="15.75">
      <c r="A182" s="121" t="s">
        <v>816</v>
      </c>
      <c r="B182" s="39" t="s">
        <v>3172</v>
      </c>
      <c r="K182" s="231"/>
      <c r="L182" s="26"/>
      <c r="N182" s="231"/>
    </row>
    <row r="183" spans="1:14" s="39" customFormat="1" ht="15.75">
      <c r="A183" s="121" t="s">
        <v>817</v>
      </c>
      <c r="B183" s="39" t="s">
        <v>3205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2021</v>
      </c>
      <c r="K186" s="25"/>
      <c r="L186" s="21"/>
      <c r="N186" s="25"/>
    </row>
    <row r="187" spans="1:14" s="39" customFormat="1" ht="15.75">
      <c r="A187" s="121" t="s">
        <v>817</v>
      </c>
      <c r="B187" s="39" t="s">
        <v>2954</v>
      </c>
      <c r="K187" s="25"/>
      <c r="L187" s="21"/>
      <c r="N187" s="25"/>
    </row>
    <row r="188" spans="1:14" s="39" customFormat="1" ht="15.75">
      <c r="A188" s="121" t="s">
        <v>816</v>
      </c>
      <c r="B188" s="39" t="s">
        <v>3028</v>
      </c>
      <c r="K188" s="25"/>
      <c r="L188" s="21"/>
      <c r="N188" s="25"/>
    </row>
    <row r="189" spans="1:14" s="39" customFormat="1" ht="15.75">
      <c r="A189" s="121" t="s">
        <v>816</v>
      </c>
      <c r="B189" s="39" t="s">
        <v>3038</v>
      </c>
      <c r="K189" s="25"/>
      <c r="L189" s="21"/>
      <c r="N189" s="25"/>
    </row>
    <row r="190" spans="1:14" s="39" customFormat="1" ht="15.75">
      <c r="A190" s="121" t="s">
        <v>817</v>
      </c>
      <c r="B190" s="39" t="s">
        <v>3039</v>
      </c>
      <c r="K190" s="25"/>
      <c r="L190" s="21"/>
      <c r="N190" s="25"/>
    </row>
    <row r="191" spans="1:14" s="39" customFormat="1" ht="15.75">
      <c r="A191" s="121" t="s">
        <v>817</v>
      </c>
      <c r="B191" s="39" t="s">
        <v>3040</v>
      </c>
      <c r="K191" s="25"/>
      <c r="L191" s="21"/>
      <c r="N191" s="25"/>
    </row>
    <row r="192" spans="1:14" s="39" customFormat="1" ht="15.75">
      <c r="A192" s="121" t="s">
        <v>817</v>
      </c>
      <c r="B192" s="39" t="s">
        <v>3235</v>
      </c>
      <c r="K192" s="25"/>
      <c r="L192" s="21"/>
      <c r="N192" s="25"/>
    </row>
    <row r="193" spans="1:14" s="39" customFormat="1" ht="15.75">
      <c r="A193" s="121" t="s">
        <v>815</v>
      </c>
      <c r="B193" s="39" t="s">
        <v>3237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816</v>
      </c>
      <c r="B197" s="39" t="s">
        <v>2918</v>
      </c>
      <c r="L197" s="25"/>
      <c r="N197" s="25"/>
    </row>
    <row r="198" spans="1:14" s="39" customFormat="1" ht="15.75">
      <c r="A198" s="121" t="s">
        <v>815</v>
      </c>
      <c r="B198" s="39" t="s">
        <v>2964</v>
      </c>
      <c r="L198" s="25"/>
      <c r="N198" s="25"/>
    </row>
    <row r="199" spans="1:14" s="39" customFormat="1" ht="15.75">
      <c r="A199" s="121" t="s">
        <v>816</v>
      </c>
      <c r="B199" s="39" t="s">
        <v>2969</v>
      </c>
      <c r="L199" s="25"/>
      <c r="N199" s="25"/>
    </row>
    <row r="200" spans="1:14" s="39" customFormat="1" ht="15.75">
      <c r="A200" s="121" t="s">
        <v>817</v>
      </c>
      <c r="B200" s="39" t="s">
        <v>2981</v>
      </c>
      <c r="L200" s="25"/>
      <c r="N200" s="25"/>
    </row>
    <row r="201" spans="1:14" s="39" customFormat="1" ht="15.75">
      <c r="A201" s="121" t="s">
        <v>815</v>
      </c>
      <c r="B201" s="39" t="s">
        <v>3071</v>
      </c>
      <c r="L201" s="25"/>
      <c r="N201" s="25"/>
    </row>
    <row r="202" spans="1:14" s="39" customFormat="1" ht="15.75">
      <c r="A202" s="121" t="s">
        <v>817</v>
      </c>
      <c r="B202" s="39" t="s">
        <v>3075</v>
      </c>
      <c r="L202" s="25"/>
      <c r="N202" s="25"/>
    </row>
    <row r="203" spans="1:14" s="39" customFormat="1" ht="15.75">
      <c r="A203" s="121" t="s">
        <v>815</v>
      </c>
      <c r="B203" s="39" t="s">
        <v>3092</v>
      </c>
      <c r="L203" s="25"/>
      <c r="N203" s="25"/>
    </row>
    <row r="204" spans="1:14" s="39" customFormat="1" ht="15.75">
      <c r="A204" s="121" t="s">
        <v>816</v>
      </c>
      <c r="B204" s="39" t="s">
        <v>3094</v>
      </c>
      <c r="L204" s="25"/>
      <c r="N204" s="25"/>
    </row>
    <row r="205" spans="1:14" s="39" customFormat="1" ht="15.75">
      <c r="A205" s="121" t="s">
        <v>816</v>
      </c>
      <c r="B205" s="39" t="s">
        <v>3122</v>
      </c>
      <c r="L205" s="25"/>
      <c r="N205" s="25"/>
    </row>
    <row r="206" spans="1:14" s="39" customFormat="1" ht="15.75">
      <c r="A206" s="121" t="s">
        <v>816</v>
      </c>
      <c r="B206" s="39" t="s">
        <v>3130</v>
      </c>
      <c r="L206" s="25"/>
      <c r="N206" s="25"/>
    </row>
    <row r="207" spans="1:14" s="39" customFormat="1" ht="15.75">
      <c r="A207" s="121" t="s">
        <v>817</v>
      </c>
      <c r="B207" s="39" t="s">
        <v>3200</v>
      </c>
      <c r="L207" s="25"/>
      <c r="N207" s="25"/>
    </row>
    <row r="208" spans="1:14" s="39" customFormat="1" ht="15.75">
      <c r="A208" s="121" t="s">
        <v>816</v>
      </c>
      <c r="B208" s="39" t="s">
        <v>3228</v>
      </c>
      <c r="L208" s="25"/>
      <c r="N208" s="25"/>
    </row>
    <row r="209" spans="1:14" s="39" customFormat="1" ht="15.75">
      <c r="A209" s="121" t="s">
        <v>816</v>
      </c>
      <c r="B209" s="39" t="s">
        <v>3230</v>
      </c>
      <c r="L209" s="25"/>
      <c r="N209" s="25"/>
    </row>
    <row r="210" spans="1:14" s="39" customFormat="1" ht="15.75">
      <c r="A210" s="121" t="s">
        <v>817</v>
      </c>
      <c r="B210" s="39" t="s">
        <v>173</v>
      </c>
      <c r="L210" s="25"/>
      <c r="N210" s="25"/>
    </row>
    <row r="211" spans="1:14" s="39" customFormat="1" ht="15.75">
      <c r="A211" s="121" t="s">
        <v>817</v>
      </c>
      <c r="B211" s="39" t="s">
        <v>3242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2039</v>
      </c>
      <c r="L214" s="25"/>
      <c r="N214" s="25"/>
    </row>
    <row r="215" spans="1:14" s="39" customFormat="1" ht="15.75">
      <c r="A215" s="121" t="s">
        <v>815</v>
      </c>
      <c r="B215" s="39" t="s">
        <v>2928</v>
      </c>
      <c r="L215" s="25"/>
      <c r="N215" s="25"/>
    </row>
    <row r="216" spans="1:14" s="39" customFormat="1" ht="15.75">
      <c r="A216" s="121" t="s">
        <v>817</v>
      </c>
      <c r="B216" s="39" t="s">
        <v>2963</v>
      </c>
      <c r="L216" s="25"/>
      <c r="N216" s="25"/>
    </row>
    <row r="217" spans="1:14" s="39" customFormat="1" ht="15.75">
      <c r="A217" s="121" t="s">
        <v>815</v>
      </c>
      <c r="B217" s="39" t="s">
        <v>2969</v>
      </c>
      <c r="L217" s="25"/>
      <c r="N217" s="25"/>
    </row>
    <row r="218" spans="1:14" s="39" customFormat="1" ht="15.75">
      <c r="A218" s="121" t="s">
        <v>816</v>
      </c>
      <c r="B218" s="39" t="s">
        <v>2978</v>
      </c>
      <c r="L218" s="25"/>
      <c r="N218" s="25"/>
    </row>
    <row r="219" spans="1:14" s="39" customFormat="1" ht="15.75">
      <c r="A219" s="121" t="s">
        <v>815</v>
      </c>
      <c r="B219" s="39" t="s">
        <v>3111</v>
      </c>
      <c r="L219" s="25"/>
      <c r="N219" s="25"/>
    </row>
    <row r="220" spans="1:14" s="39" customFormat="1" ht="15.75">
      <c r="A220" s="121" t="s">
        <v>815</v>
      </c>
      <c r="B220" s="39" t="s">
        <v>3120</v>
      </c>
      <c r="L220" s="25"/>
      <c r="N220" s="25"/>
    </row>
    <row r="221" spans="1:14" s="39" customFormat="1" ht="15.75">
      <c r="A221" s="121" t="s">
        <v>817</v>
      </c>
      <c r="B221" s="39" t="s">
        <v>3151</v>
      </c>
      <c r="L221" s="25"/>
      <c r="N221" s="25"/>
    </row>
    <row r="222" spans="1:14" s="39" customFormat="1" ht="15.75">
      <c r="A222" s="121" t="s">
        <v>815</v>
      </c>
      <c r="B222" s="39" t="s">
        <v>3240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815</v>
      </c>
      <c r="B226" s="39" t="s">
        <v>2925</v>
      </c>
      <c r="L226" s="26"/>
      <c r="N226" s="26"/>
    </row>
    <row r="227" spans="1:14" s="39" customFormat="1" ht="15.75">
      <c r="A227" s="121" t="s">
        <v>816</v>
      </c>
      <c r="B227" s="39" t="s">
        <v>2937</v>
      </c>
      <c r="L227" s="26"/>
      <c r="N227" s="26"/>
    </row>
    <row r="228" spans="1:14" s="39" customFormat="1" ht="15.75">
      <c r="A228" s="121" t="s">
        <v>817</v>
      </c>
      <c r="B228" s="39" t="s">
        <v>2949</v>
      </c>
      <c r="L228" s="26"/>
      <c r="N228" s="26"/>
    </row>
    <row r="229" spans="1:14" s="39" customFormat="1" ht="15.75">
      <c r="A229" s="121" t="s">
        <v>816</v>
      </c>
      <c r="B229" s="39" t="s">
        <v>2986</v>
      </c>
      <c r="L229" s="26"/>
      <c r="N229" s="26"/>
    </row>
    <row r="230" spans="1:14" s="39" customFormat="1" ht="15.75">
      <c r="A230" s="121" t="s">
        <v>816</v>
      </c>
      <c r="B230" s="39" t="s">
        <v>3073</v>
      </c>
      <c r="L230" s="26"/>
      <c r="N230" s="26"/>
    </row>
    <row r="231" spans="1:14" s="39" customFormat="1" ht="15.75">
      <c r="A231" s="121" t="s">
        <v>817</v>
      </c>
      <c r="B231" s="39" t="s">
        <v>3076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2033</v>
      </c>
      <c r="L234" s="26"/>
      <c r="N234" s="26"/>
    </row>
    <row r="235" spans="1:14" s="39" customFormat="1" ht="15.75">
      <c r="A235" s="121" t="s">
        <v>817</v>
      </c>
      <c r="B235" s="39" t="s">
        <v>2915</v>
      </c>
      <c r="L235" s="26"/>
      <c r="N235" s="26"/>
    </row>
    <row r="236" spans="1:14" s="39" customFormat="1" ht="15.75">
      <c r="A236" s="121" t="s">
        <v>815</v>
      </c>
      <c r="B236" s="39" t="s">
        <v>2926</v>
      </c>
      <c r="L236" s="26"/>
      <c r="N236" s="26"/>
    </row>
    <row r="237" spans="1:14" s="39" customFormat="1" ht="15.75">
      <c r="A237" s="121" t="s">
        <v>816</v>
      </c>
      <c r="B237" s="39" t="s">
        <v>2983</v>
      </c>
      <c r="L237" s="26"/>
      <c r="N237" s="26"/>
    </row>
    <row r="238" spans="1:14" s="39" customFormat="1" ht="15.75">
      <c r="A238" s="121" t="s">
        <v>817</v>
      </c>
      <c r="B238" s="39" t="s">
        <v>3004</v>
      </c>
      <c r="L238" s="26"/>
      <c r="N238" s="26"/>
    </row>
    <row r="239" spans="1:14" s="39" customFormat="1" ht="15.75">
      <c r="A239" s="121" t="s">
        <v>816</v>
      </c>
      <c r="B239" s="39" t="s">
        <v>3068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816</v>
      </c>
      <c r="B243" s="39" t="s">
        <v>2908</v>
      </c>
      <c r="L243" s="25"/>
    </row>
    <row r="244" spans="1:14" s="39" customFormat="1" ht="15.75">
      <c r="A244" s="121" t="s">
        <v>817</v>
      </c>
      <c r="B244" s="39" t="s">
        <v>2951</v>
      </c>
      <c r="L244" s="25"/>
    </row>
    <row r="245" spans="1:14" s="39" customFormat="1" ht="15.75">
      <c r="A245" s="121" t="s">
        <v>817</v>
      </c>
      <c r="B245" s="39" t="s">
        <v>3090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2040</v>
      </c>
      <c r="L248" s="25"/>
    </row>
    <row r="249" spans="1:14" s="39" customFormat="1" ht="15.75">
      <c r="A249" s="121" t="s">
        <v>815</v>
      </c>
      <c r="B249" s="39" t="s">
        <v>2981</v>
      </c>
      <c r="L249" s="25"/>
    </row>
    <row r="250" spans="1:14" s="39" customFormat="1" ht="15.75">
      <c r="A250" s="121" t="s">
        <v>815</v>
      </c>
      <c r="B250" s="39" t="s">
        <v>3027</v>
      </c>
      <c r="L250" s="25"/>
    </row>
    <row r="251" spans="1:14" s="39" customFormat="1" ht="15.75">
      <c r="A251" s="121" t="s">
        <v>817</v>
      </c>
      <c r="B251" s="39" t="s">
        <v>3096</v>
      </c>
      <c r="L251" s="25"/>
    </row>
    <row r="252" spans="1:14" s="39" customFormat="1" ht="15.75">
      <c r="A252" s="121" t="s">
        <v>817</v>
      </c>
      <c r="B252" s="39" t="s">
        <v>3101</v>
      </c>
      <c r="L252" s="25"/>
    </row>
    <row r="253" spans="1:14" s="39" customFormat="1" ht="15.75">
      <c r="A253" s="121" t="s">
        <v>816</v>
      </c>
      <c r="B253" s="39" t="s">
        <v>3151</v>
      </c>
      <c r="L253" s="25"/>
    </row>
    <row r="254" spans="1:14" s="39" customFormat="1" ht="15.75">
      <c r="A254" s="121" t="s">
        <v>816</v>
      </c>
      <c r="B254" s="39" t="s">
        <v>3203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1660</v>
      </c>
      <c r="L257" s="21"/>
    </row>
    <row r="258" spans="1:13" s="39" customFormat="1" ht="15.75">
      <c r="A258" s="121" t="s">
        <v>817</v>
      </c>
      <c r="B258" s="39" t="s">
        <v>2914</v>
      </c>
      <c r="L258" s="26"/>
      <c r="M258" s="198"/>
    </row>
    <row r="259" spans="1:13" s="39" customFormat="1" ht="15.75">
      <c r="A259" s="121" t="s">
        <v>816</v>
      </c>
      <c r="B259" s="39" t="s">
        <v>2920</v>
      </c>
      <c r="L259" s="26"/>
      <c r="M259" s="198"/>
    </row>
    <row r="260" spans="1:13" s="39" customFormat="1" ht="15.75">
      <c r="A260" s="121" t="s">
        <v>815</v>
      </c>
      <c r="B260" s="39" t="s">
        <v>2922</v>
      </c>
      <c r="L260" s="26"/>
      <c r="M260" s="198"/>
    </row>
    <row r="261" spans="1:13" s="39" customFormat="1" ht="15.75">
      <c r="A261" s="121" t="s">
        <v>817</v>
      </c>
      <c r="B261" s="39" t="s">
        <v>2933</v>
      </c>
      <c r="L261" s="26"/>
      <c r="M261" s="198"/>
    </row>
    <row r="262" spans="1:13" s="39" customFormat="1" ht="15.75">
      <c r="A262" s="121" t="s">
        <v>816</v>
      </c>
      <c r="B262" s="39" t="s">
        <v>3027</v>
      </c>
      <c r="L262" s="26"/>
      <c r="M262" s="198"/>
    </row>
    <row r="263" spans="1:13" s="39" customFormat="1" ht="15.75">
      <c r="A263" s="121" t="s">
        <v>815</v>
      </c>
      <c r="B263" s="39" t="s">
        <v>3032</v>
      </c>
      <c r="L263" s="26"/>
      <c r="M263" s="198"/>
    </row>
    <row r="264" spans="1:13" s="39" customFormat="1" ht="15.75">
      <c r="A264" s="121" t="s">
        <v>815</v>
      </c>
      <c r="B264" s="39" t="s">
        <v>3141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729</v>
      </c>
      <c r="L267" s="231"/>
      <c r="M267" s="198"/>
    </row>
    <row r="268" spans="1:13" s="39" customFormat="1" ht="15.75">
      <c r="A268" s="121" t="s">
        <v>817</v>
      </c>
      <c r="B268" s="39" t="s">
        <v>2948</v>
      </c>
      <c r="L268" s="21"/>
    </row>
    <row r="269" spans="1:13" s="39" customFormat="1" ht="15.75">
      <c r="A269" s="121" t="s">
        <v>816</v>
      </c>
      <c r="B269" s="39" t="s">
        <v>2989</v>
      </c>
      <c r="L269" s="21"/>
    </row>
    <row r="270" spans="1:13" s="39" customFormat="1" ht="15.75">
      <c r="A270" s="121" t="s">
        <v>815</v>
      </c>
      <c r="B270" s="39" t="s">
        <v>3087</v>
      </c>
      <c r="L270" s="21"/>
    </row>
    <row r="271" spans="1:13" s="39" customFormat="1" ht="15.75">
      <c r="A271" s="121" t="s">
        <v>817</v>
      </c>
      <c r="B271" s="39" t="s">
        <v>3123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2026</v>
      </c>
      <c r="L274" s="21"/>
    </row>
    <row r="275" spans="1:12" s="39" customFormat="1" ht="15.75">
      <c r="A275" s="121" t="s">
        <v>815</v>
      </c>
      <c r="B275" s="39" t="s">
        <v>2967</v>
      </c>
      <c r="L275" s="21"/>
    </row>
    <row r="276" spans="1:12" s="39" customFormat="1" ht="15.75">
      <c r="A276" s="121" t="s">
        <v>816</v>
      </c>
      <c r="B276" s="39" t="s">
        <v>2973</v>
      </c>
      <c r="L276" s="21"/>
    </row>
    <row r="277" spans="1:12" s="39" customFormat="1" ht="15.75">
      <c r="A277" s="121" t="s">
        <v>815</v>
      </c>
      <c r="B277" s="39" t="s">
        <v>2982</v>
      </c>
      <c r="L277" s="21"/>
    </row>
    <row r="278" spans="1:12" s="39" customFormat="1" ht="15.75">
      <c r="A278" s="121" t="s">
        <v>816</v>
      </c>
      <c r="B278" s="39" t="s">
        <v>2985</v>
      </c>
      <c r="L278" s="21"/>
    </row>
    <row r="279" spans="1:12" s="39" customFormat="1" ht="15.75">
      <c r="A279" s="121" t="s">
        <v>817</v>
      </c>
      <c r="B279" s="39" t="s">
        <v>2989</v>
      </c>
      <c r="L279" s="21"/>
    </row>
    <row r="280" spans="1:12" s="39" customFormat="1" ht="15.75">
      <c r="A280" s="121" t="s">
        <v>815</v>
      </c>
      <c r="B280" s="39" t="s">
        <v>2992</v>
      </c>
      <c r="L280" s="21"/>
    </row>
    <row r="281" spans="1:12" s="39" customFormat="1" ht="15.75">
      <c r="A281" s="121" t="s">
        <v>816</v>
      </c>
      <c r="B281" s="39" t="s">
        <v>3033</v>
      </c>
      <c r="L281" s="21"/>
    </row>
    <row r="282" spans="1:12" s="39" customFormat="1" ht="15.75">
      <c r="A282" s="121" t="s">
        <v>817</v>
      </c>
      <c r="B282" s="39" t="s">
        <v>3042</v>
      </c>
      <c r="L282" s="21"/>
    </row>
    <row r="283" spans="1:12" s="39" customFormat="1" ht="15.75">
      <c r="A283" s="121" t="s">
        <v>815</v>
      </c>
      <c r="B283" s="39" t="s">
        <v>3062</v>
      </c>
      <c r="L283" s="21"/>
    </row>
    <row r="284" spans="1:12" s="39" customFormat="1" ht="15.75">
      <c r="A284" s="121" t="s">
        <v>817</v>
      </c>
      <c r="B284" s="39" t="s">
        <v>3071</v>
      </c>
      <c r="L284" s="21"/>
    </row>
    <row r="285" spans="1:12" s="39" customFormat="1" ht="15.75">
      <c r="A285" s="121" t="s">
        <v>815</v>
      </c>
      <c r="B285" s="39" t="s">
        <v>3089</v>
      </c>
      <c r="L285" s="21"/>
    </row>
    <row r="286" spans="1:12" s="39" customFormat="1" ht="15.75">
      <c r="A286" s="121" t="s">
        <v>817</v>
      </c>
      <c r="B286" s="39" t="s">
        <v>3094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784</v>
      </c>
    </row>
    <row r="290" spans="1:2" s="39" customFormat="1" ht="15.75">
      <c r="A290" s="121" t="s">
        <v>815</v>
      </c>
      <c r="B290" s="39" t="s">
        <v>2908</v>
      </c>
    </row>
    <row r="291" spans="1:2" s="39" customFormat="1" ht="15.75">
      <c r="A291" s="121" t="s">
        <v>816</v>
      </c>
      <c r="B291" s="39" t="s">
        <v>2949</v>
      </c>
    </row>
    <row r="292" spans="1:2" s="39" customFormat="1" ht="15.75">
      <c r="A292" s="121" t="s">
        <v>816</v>
      </c>
      <c r="B292" s="39" t="s">
        <v>2996</v>
      </c>
    </row>
    <row r="293" spans="1:2" s="39" customFormat="1" ht="15.75">
      <c r="A293" s="121" t="s">
        <v>817</v>
      </c>
      <c r="B293" s="39" t="s">
        <v>3003</v>
      </c>
    </row>
    <row r="294" spans="1:2" s="39" customFormat="1" ht="15.75">
      <c r="A294" s="121" t="s">
        <v>815</v>
      </c>
      <c r="B294" s="39" t="s">
        <v>3005</v>
      </c>
    </row>
    <row r="295" spans="1:2" s="39" customFormat="1" ht="15.75">
      <c r="A295" s="121" t="s">
        <v>815</v>
      </c>
      <c r="B295" s="39" t="s">
        <v>3035</v>
      </c>
    </row>
    <row r="296" spans="1:2" s="39" customFormat="1" ht="15.75">
      <c r="A296" s="121" t="s">
        <v>816</v>
      </c>
      <c r="B296" s="39" t="s">
        <v>3069</v>
      </c>
    </row>
    <row r="297" spans="1:2" s="39" customFormat="1" ht="15.75">
      <c r="A297" s="121" t="s">
        <v>816</v>
      </c>
      <c r="B297" s="39" t="s">
        <v>3232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815</v>
      </c>
      <c r="B301" s="39" t="s">
        <v>2965</v>
      </c>
    </row>
    <row r="302" spans="1:2" s="39" customFormat="1" ht="15.75">
      <c r="A302" s="121" t="s">
        <v>815</v>
      </c>
      <c r="B302" s="39" t="s">
        <v>2973</v>
      </c>
    </row>
    <row r="303" spans="1:2" s="39" customFormat="1" ht="15.75">
      <c r="A303" s="121" t="s">
        <v>816</v>
      </c>
      <c r="B303" s="39" t="s">
        <v>3089</v>
      </c>
    </row>
    <row r="304" spans="1:2" s="39" customFormat="1" ht="15.75">
      <c r="A304" s="121" t="s">
        <v>817</v>
      </c>
      <c r="B304" s="39" t="s">
        <v>3108</v>
      </c>
    </row>
    <row r="305" spans="1:2" s="39" customFormat="1" ht="15.75">
      <c r="A305" s="121" t="s">
        <v>817</v>
      </c>
      <c r="B305" s="39" t="s">
        <v>3226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735</v>
      </c>
    </row>
    <row r="309" spans="1:2" s="39" customFormat="1" ht="15.75">
      <c r="A309" s="121" t="s">
        <v>817</v>
      </c>
      <c r="B309" s="39" t="s">
        <v>2907</v>
      </c>
    </row>
    <row r="310" spans="1:2" s="39" customFormat="1" ht="15.75">
      <c r="A310" s="121" t="s">
        <v>816</v>
      </c>
      <c r="B310" s="39" t="s">
        <v>2909</v>
      </c>
    </row>
    <row r="311" spans="1:2" s="39" customFormat="1" ht="15.75">
      <c r="A311" s="121" t="s">
        <v>815</v>
      </c>
      <c r="B311" s="39" t="s">
        <v>2949</v>
      </c>
    </row>
    <row r="312" spans="1:2" s="39" customFormat="1" ht="15.75">
      <c r="A312" s="121" t="s">
        <v>815</v>
      </c>
      <c r="B312" s="39" t="s">
        <v>2983</v>
      </c>
    </row>
    <row r="313" spans="1:2" s="39" customFormat="1" ht="15.75">
      <c r="A313" s="121" t="s">
        <v>817</v>
      </c>
      <c r="B313" s="39" t="s">
        <v>2994</v>
      </c>
    </row>
    <row r="314" spans="1:2" s="39" customFormat="1" ht="15.75">
      <c r="A314" s="121" t="s">
        <v>817</v>
      </c>
      <c r="B314" s="39" t="s">
        <v>3130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817</v>
      </c>
      <c r="B318" s="39" t="s">
        <v>2997</v>
      </c>
    </row>
    <row r="319" spans="1:2" s="39" customFormat="1" ht="15.75">
      <c r="A319" s="121" t="s">
        <v>817</v>
      </c>
      <c r="B319" s="39" t="s">
        <v>3002</v>
      </c>
    </row>
    <row r="320" spans="1:2" s="39" customFormat="1" ht="15.75">
      <c r="A320" s="121" t="s">
        <v>816</v>
      </c>
      <c r="B320" s="39" t="s">
        <v>3016</v>
      </c>
    </row>
    <row r="321" spans="1:2" s="39" customFormat="1" ht="15.75">
      <c r="A321" s="121" t="s">
        <v>817</v>
      </c>
      <c r="B321" s="39" t="s">
        <v>3023</v>
      </c>
    </row>
    <row r="322" spans="1:2" s="39" customFormat="1" ht="15.75">
      <c r="A322" s="121" t="s">
        <v>815</v>
      </c>
      <c r="B322" s="39" t="s">
        <v>3061</v>
      </c>
    </row>
    <row r="323" spans="1:2" s="39" customFormat="1" ht="15.75">
      <c r="A323" s="121" t="s">
        <v>817</v>
      </c>
      <c r="B323" s="39" t="s">
        <v>3063</v>
      </c>
    </row>
    <row r="324" spans="1:2" s="39" customFormat="1" ht="15.75">
      <c r="A324" s="121" t="s">
        <v>816</v>
      </c>
      <c r="B324" s="39" t="s">
        <v>3104</v>
      </c>
    </row>
    <row r="325" spans="1:2" s="39" customFormat="1" ht="15.75">
      <c r="A325" s="121" t="s">
        <v>815</v>
      </c>
      <c r="B325" s="39" t="s">
        <v>3105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2022</v>
      </c>
    </row>
    <row r="329" spans="1:2" s="39" customFormat="1" ht="15.75">
      <c r="A329" s="121" t="s">
        <v>817</v>
      </c>
      <c r="B329" s="39" t="s">
        <v>2931</v>
      </c>
    </row>
    <row r="330" spans="1:2" s="39" customFormat="1" ht="15.75">
      <c r="A330" s="121" t="s">
        <v>815</v>
      </c>
      <c r="B330" s="39" t="s">
        <v>2944</v>
      </c>
    </row>
    <row r="331" spans="1:2" s="39" customFormat="1" ht="15.75">
      <c r="A331" s="121" t="s">
        <v>816</v>
      </c>
      <c r="B331" s="39" t="s">
        <v>2948</v>
      </c>
    </row>
    <row r="332" spans="1:2" s="39" customFormat="1" ht="15.75">
      <c r="A332" s="121" t="s">
        <v>816</v>
      </c>
      <c r="B332" s="39" t="s">
        <v>2965</v>
      </c>
    </row>
    <row r="333" spans="1:2" s="39" customFormat="1" ht="15.75">
      <c r="A333" s="121" t="s">
        <v>817</v>
      </c>
      <c r="B333" s="39" t="s">
        <v>2973</v>
      </c>
    </row>
    <row r="334" spans="1:2" s="39" customFormat="1" ht="15.75">
      <c r="A334" s="121" t="s">
        <v>816</v>
      </c>
      <c r="B334" s="39" t="s">
        <v>2974</v>
      </c>
    </row>
    <row r="335" spans="1:2" s="39" customFormat="1" ht="15.75">
      <c r="A335" s="121" t="s">
        <v>815</v>
      </c>
      <c r="B335" s="39" t="s">
        <v>2975</v>
      </c>
    </row>
    <row r="336" spans="1:2" s="39" customFormat="1" ht="15.75">
      <c r="A336" s="121" t="s">
        <v>816</v>
      </c>
      <c r="B336" s="39" t="s">
        <v>2990</v>
      </c>
    </row>
    <row r="337" spans="1:15" s="39" customFormat="1" ht="15.75">
      <c r="A337" s="121" t="s">
        <v>817</v>
      </c>
      <c r="B337" s="39" t="s">
        <v>3016</v>
      </c>
    </row>
    <row r="338" spans="1:15" s="39" customFormat="1" ht="15.75">
      <c r="A338" s="121" t="s">
        <v>816</v>
      </c>
      <c r="B338" s="39" t="s">
        <v>3026</v>
      </c>
    </row>
    <row r="339" spans="1:15" s="39" customFormat="1" ht="15.75">
      <c r="A339" s="121" t="s">
        <v>816</v>
      </c>
      <c r="B339" s="39" t="s">
        <v>3057</v>
      </c>
    </row>
    <row r="340" spans="1:15" s="39" customFormat="1" ht="15.75">
      <c r="A340" s="121" t="s">
        <v>816</v>
      </c>
      <c r="B340" s="39" t="s">
        <v>3080</v>
      </c>
    </row>
    <row r="341" spans="1:15" s="39" customFormat="1" ht="15.75">
      <c r="A341" s="121" t="s">
        <v>816</v>
      </c>
      <c r="B341" s="39" t="s">
        <v>3082</v>
      </c>
    </row>
    <row r="342" spans="1:15" s="39" customFormat="1" ht="15.75">
      <c r="A342" s="121" t="s">
        <v>815</v>
      </c>
      <c r="B342" s="39" t="s">
        <v>3086</v>
      </c>
    </row>
    <row r="343" spans="1:15" s="39" customFormat="1" ht="15.75">
      <c r="A343" s="121" t="s">
        <v>817</v>
      </c>
      <c r="B343" s="39" t="s">
        <v>3092</v>
      </c>
    </row>
    <row r="344" spans="1:15" s="39" customFormat="1" ht="15.75">
      <c r="A344" s="121" t="s">
        <v>817</v>
      </c>
      <c r="B344" s="39" t="s">
        <v>3107</v>
      </c>
    </row>
    <row r="345" spans="1:15" s="39" customFormat="1" ht="15.75">
      <c r="A345" s="121" t="s">
        <v>815</v>
      </c>
      <c r="B345" s="39" t="s">
        <v>3130</v>
      </c>
    </row>
    <row r="346" spans="1:15" s="39" customFormat="1" ht="15.75">
      <c r="A346" s="121" t="s">
        <v>815</v>
      </c>
      <c r="B346" s="39" t="s">
        <v>3241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816</v>
      </c>
      <c r="B350" s="39" t="s">
        <v>2910</v>
      </c>
      <c r="K350" s="17"/>
      <c r="M350" s="10"/>
      <c r="O350" s="94"/>
    </row>
    <row r="351" spans="1:15" ht="15.75">
      <c r="A351" s="121" t="s">
        <v>816</v>
      </c>
      <c r="B351" s="39" t="s">
        <v>2913</v>
      </c>
      <c r="K351" s="17"/>
      <c r="M351" s="10"/>
      <c r="O351" s="94"/>
    </row>
    <row r="352" spans="1:15" ht="15.75">
      <c r="A352" s="121" t="s">
        <v>817</v>
      </c>
      <c r="B352" s="39" t="s">
        <v>2925</v>
      </c>
      <c r="K352" s="17"/>
      <c r="M352" s="10"/>
      <c r="O352" s="94"/>
    </row>
    <row r="353" spans="1:15" ht="15.75">
      <c r="A353" s="121" t="s">
        <v>815</v>
      </c>
      <c r="B353" s="39" t="s">
        <v>2937</v>
      </c>
      <c r="K353" s="17"/>
      <c r="M353" s="10"/>
      <c r="O353" s="94"/>
    </row>
    <row r="354" spans="1:15" ht="15.75">
      <c r="A354" s="121" t="s">
        <v>816</v>
      </c>
      <c r="B354" s="39" t="s">
        <v>2966</v>
      </c>
      <c r="K354" s="17"/>
      <c r="M354" s="10"/>
      <c r="O354" s="94"/>
    </row>
    <row r="355" spans="1:15" ht="15.75">
      <c r="A355" s="121" t="s">
        <v>815</v>
      </c>
      <c r="B355" s="39" t="s">
        <v>2977</v>
      </c>
      <c r="K355" s="17"/>
      <c r="M355" s="10"/>
      <c r="O355" s="94"/>
    </row>
    <row r="356" spans="1:15" ht="15.75">
      <c r="A356" s="121" t="s">
        <v>816</v>
      </c>
      <c r="B356" s="39" t="s">
        <v>3025</v>
      </c>
      <c r="K356" s="17"/>
      <c r="M356" s="10"/>
      <c r="O356" s="94"/>
    </row>
    <row r="357" spans="1:15" ht="15.75">
      <c r="A357" s="121" t="s">
        <v>815</v>
      </c>
      <c r="B357" s="39" t="s">
        <v>3034</v>
      </c>
      <c r="K357" s="17"/>
      <c r="M357" s="10"/>
      <c r="O357" s="94"/>
    </row>
    <row r="358" spans="1:15" ht="15.75">
      <c r="A358" s="121" t="s">
        <v>816</v>
      </c>
      <c r="B358" s="39" t="s">
        <v>3042</v>
      </c>
      <c r="K358" s="17"/>
      <c r="M358" s="10"/>
      <c r="O358" s="94"/>
    </row>
    <row r="359" spans="1:15" ht="15.75">
      <c r="A359" s="121" t="s">
        <v>815</v>
      </c>
      <c r="B359" s="39" t="s">
        <v>3044</v>
      </c>
      <c r="K359" s="17"/>
      <c r="M359" s="10"/>
      <c r="O359" s="94"/>
    </row>
    <row r="360" spans="1:15" ht="15.75">
      <c r="A360" s="121" t="s">
        <v>815</v>
      </c>
      <c r="B360" s="39" t="s">
        <v>3045</v>
      </c>
      <c r="K360" s="17"/>
      <c r="M360" s="10"/>
      <c r="O360" s="94"/>
    </row>
    <row r="361" spans="1:15" ht="15.75">
      <c r="A361" s="121" t="s">
        <v>816</v>
      </c>
      <c r="B361" s="39" t="s">
        <v>3050</v>
      </c>
      <c r="K361" s="17"/>
      <c r="M361" s="10"/>
      <c r="O361" s="94"/>
    </row>
    <row r="362" spans="1:15" ht="15.75">
      <c r="A362" s="121" t="s">
        <v>815</v>
      </c>
      <c r="B362" s="39" t="s">
        <v>3053</v>
      </c>
      <c r="K362" s="17"/>
      <c r="M362" s="10"/>
      <c r="O362" s="94"/>
    </row>
    <row r="363" spans="1:15" ht="15.75">
      <c r="A363" s="121" t="s">
        <v>817</v>
      </c>
      <c r="B363" s="39" t="s">
        <v>3054</v>
      </c>
      <c r="K363" s="17"/>
      <c r="M363" s="10"/>
      <c r="O363" s="94"/>
    </row>
    <row r="364" spans="1:15" ht="15.75">
      <c r="A364" s="121" t="s">
        <v>815</v>
      </c>
      <c r="B364" s="39" t="s">
        <v>3058</v>
      </c>
      <c r="K364" s="17"/>
      <c r="M364" s="10"/>
      <c r="O364" s="94"/>
    </row>
    <row r="365" spans="1:15" ht="15.75">
      <c r="A365" s="121" t="s">
        <v>815</v>
      </c>
      <c r="B365" s="39" t="s">
        <v>3059</v>
      </c>
      <c r="K365" s="17"/>
      <c r="M365" s="10"/>
      <c r="O365" s="94"/>
    </row>
    <row r="366" spans="1:15" ht="15.75">
      <c r="A366" s="121" t="s">
        <v>815</v>
      </c>
      <c r="B366" s="39" t="s">
        <v>3064</v>
      </c>
      <c r="K366" s="17"/>
      <c r="M366" s="10"/>
      <c r="O366" s="94"/>
    </row>
    <row r="367" spans="1:15" ht="15.75">
      <c r="A367" s="121" t="s">
        <v>816</v>
      </c>
      <c r="B367" s="39" t="s">
        <v>3072</v>
      </c>
      <c r="K367" s="17"/>
      <c r="M367" s="10"/>
      <c r="O367" s="94"/>
    </row>
    <row r="368" spans="1:15" ht="15.75">
      <c r="A368" s="121" t="s">
        <v>817</v>
      </c>
      <c r="B368" s="39" t="s">
        <v>3093</v>
      </c>
      <c r="K368" s="17"/>
      <c r="M368" s="10"/>
      <c r="O368" s="94"/>
    </row>
    <row r="369" spans="1:15" ht="15.75">
      <c r="A369" s="121" t="s">
        <v>817</v>
      </c>
      <c r="B369" s="39" t="s">
        <v>3104</v>
      </c>
      <c r="K369" s="17"/>
      <c r="M369" s="10"/>
      <c r="O369" s="94"/>
    </row>
    <row r="370" spans="1:15" ht="15.75">
      <c r="A370" s="121" t="s">
        <v>817</v>
      </c>
      <c r="B370" s="39" t="s">
        <v>3229</v>
      </c>
      <c r="K370" s="17"/>
      <c r="M370" s="10"/>
      <c r="O370" s="94"/>
    </row>
    <row r="371" spans="1:15" ht="15.75">
      <c r="A371" s="121" t="s">
        <v>817</v>
      </c>
      <c r="B371" s="39" t="s">
        <v>3237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758</v>
      </c>
      <c r="K374" s="94"/>
      <c r="M374" s="10"/>
      <c r="O374" s="92"/>
    </row>
    <row r="375" spans="1:15" ht="15.75">
      <c r="A375" s="121" t="s">
        <v>817</v>
      </c>
      <c r="B375" s="39" t="s">
        <v>2946</v>
      </c>
      <c r="K375" s="10"/>
      <c r="M375" s="17"/>
      <c r="O375" s="93"/>
    </row>
    <row r="376" spans="1:15" ht="15.75">
      <c r="A376" s="121" t="s">
        <v>816</v>
      </c>
      <c r="B376" s="39" t="s">
        <v>2947</v>
      </c>
      <c r="K376" s="10"/>
      <c r="M376" s="17"/>
      <c r="O376" s="93"/>
    </row>
    <row r="377" spans="1:15" ht="15.75">
      <c r="A377" s="121" t="s">
        <v>816</v>
      </c>
      <c r="B377" s="39" t="s">
        <v>2950</v>
      </c>
      <c r="K377" s="10"/>
      <c r="M377" s="17"/>
      <c r="O377" s="93"/>
    </row>
    <row r="378" spans="1:15" ht="15.75">
      <c r="A378" s="121" t="s">
        <v>817</v>
      </c>
      <c r="B378" s="39" t="s">
        <v>3025</v>
      </c>
      <c r="K378" s="10"/>
      <c r="M378" s="17"/>
      <c r="O378" s="93"/>
    </row>
    <row r="379" spans="1:15" ht="15.75">
      <c r="A379" s="121" t="s">
        <v>817</v>
      </c>
      <c r="B379" s="39" t="s">
        <v>3026</v>
      </c>
      <c r="K379" s="10"/>
      <c r="M379" s="17"/>
      <c r="O379" s="93"/>
    </row>
    <row r="380" spans="1:15" ht="15.75">
      <c r="A380" s="121" t="s">
        <v>815</v>
      </c>
      <c r="B380" s="39" t="s">
        <v>3033</v>
      </c>
      <c r="K380" s="10"/>
      <c r="M380" s="17"/>
      <c r="O380" s="93"/>
    </row>
    <row r="381" spans="1:15" ht="15.75">
      <c r="A381" s="121" t="s">
        <v>816</v>
      </c>
      <c r="B381" s="39" t="s">
        <v>3043</v>
      </c>
      <c r="K381" s="10"/>
      <c r="M381" s="17"/>
      <c r="O381" s="93"/>
    </row>
    <row r="382" spans="1:15" ht="15.75">
      <c r="A382" s="121" t="s">
        <v>816</v>
      </c>
      <c r="B382" s="39" t="s">
        <v>3047</v>
      </c>
      <c r="K382" s="10"/>
      <c r="M382" s="17"/>
      <c r="O382" s="93"/>
    </row>
    <row r="383" spans="1:15" ht="15.75">
      <c r="A383" s="121" t="s">
        <v>817</v>
      </c>
      <c r="B383" s="39" t="s">
        <v>3048</v>
      </c>
      <c r="K383" s="10"/>
      <c r="M383" s="17"/>
      <c r="O383" s="93"/>
    </row>
    <row r="384" spans="1:15" ht="15.75">
      <c r="A384" s="121" t="s">
        <v>817</v>
      </c>
      <c r="B384" s="39" t="s">
        <v>3080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817</v>
      </c>
      <c r="B388" s="39" t="s">
        <v>2924</v>
      </c>
      <c r="K388" s="93"/>
      <c r="M388" s="92"/>
    </row>
    <row r="389" spans="1:15" ht="15.75">
      <c r="A389" s="121" t="s">
        <v>815</v>
      </c>
      <c r="B389" s="39" t="s">
        <v>2946</v>
      </c>
      <c r="K389" s="93"/>
      <c r="M389" s="92"/>
    </row>
    <row r="390" spans="1:15" ht="15.75">
      <c r="A390" s="121" t="s">
        <v>815</v>
      </c>
      <c r="B390" s="39" t="s">
        <v>2960</v>
      </c>
      <c r="K390" s="93"/>
      <c r="M390" s="92"/>
    </row>
    <row r="391" spans="1:15" ht="15.75">
      <c r="A391" s="121" t="s">
        <v>817</v>
      </c>
      <c r="B391" s="39" t="s">
        <v>3006</v>
      </c>
      <c r="K391" s="93"/>
      <c r="M391" s="92"/>
    </row>
    <row r="392" spans="1:15" ht="15.75">
      <c r="A392" s="121" t="s">
        <v>816</v>
      </c>
      <c r="B392" s="39" t="s">
        <v>3008</v>
      </c>
      <c r="K392" s="93"/>
      <c r="M392" s="92"/>
    </row>
    <row r="393" spans="1:15" ht="15.75">
      <c r="A393" s="121" t="s">
        <v>816</v>
      </c>
      <c r="B393" s="39" t="s">
        <v>3010</v>
      </c>
      <c r="K393" s="93"/>
      <c r="M393" s="92"/>
    </row>
    <row r="394" spans="1:15" ht="15.75">
      <c r="A394" s="121" t="s">
        <v>815</v>
      </c>
      <c r="B394" s="39" t="s">
        <v>3069</v>
      </c>
      <c r="K394" s="93"/>
      <c r="M394" s="92"/>
    </row>
    <row r="395" spans="1:15" ht="15.75">
      <c r="A395" s="121" t="s">
        <v>815</v>
      </c>
      <c r="B395" s="39" t="s">
        <v>3073</v>
      </c>
      <c r="K395" s="93"/>
      <c r="M395" s="92"/>
    </row>
    <row r="396" spans="1:15" ht="15.75">
      <c r="A396" s="121" t="s">
        <v>815</v>
      </c>
      <c r="B396" s="39" t="s">
        <v>3129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1648</v>
      </c>
      <c r="K399" s="17"/>
      <c r="M399" s="93"/>
    </row>
    <row r="400" spans="1:15" s="39" customFormat="1" ht="15.75">
      <c r="A400" s="121" t="s">
        <v>816</v>
      </c>
      <c r="B400" s="39" t="s">
        <v>2919</v>
      </c>
      <c r="K400" s="197"/>
      <c r="M400" s="199"/>
    </row>
    <row r="401" spans="1:13" s="39" customFormat="1" ht="15.75">
      <c r="A401" s="121" t="s">
        <v>816</v>
      </c>
      <c r="B401" s="39" t="s">
        <v>2921</v>
      </c>
      <c r="K401" s="197"/>
      <c r="M401" s="199"/>
    </row>
    <row r="402" spans="1:13" s="39" customFormat="1" ht="15.75">
      <c r="A402" s="121" t="s">
        <v>816</v>
      </c>
      <c r="B402" s="39" t="s">
        <v>2975</v>
      </c>
      <c r="K402" s="197"/>
      <c r="M402" s="199"/>
    </row>
    <row r="403" spans="1:13" s="39" customFormat="1" ht="15.75">
      <c r="A403" s="121" t="s">
        <v>815</v>
      </c>
      <c r="B403" s="39" t="s">
        <v>3019</v>
      </c>
      <c r="K403" s="197"/>
      <c r="M403" s="199"/>
    </row>
    <row r="404" spans="1:13" s="39" customFormat="1" ht="15.75">
      <c r="A404" s="121" t="s">
        <v>815</v>
      </c>
      <c r="B404" s="39" t="s">
        <v>3031</v>
      </c>
      <c r="K404" s="197"/>
      <c r="M404" s="199"/>
    </row>
    <row r="405" spans="1:13" s="39" customFormat="1" ht="15.75">
      <c r="A405" s="121" t="s">
        <v>816</v>
      </c>
      <c r="B405" s="39" t="s">
        <v>3062</v>
      </c>
      <c r="K405" s="197"/>
      <c r="M405" s="199"/>
    </row>
    <row r="406" spans="1:13" s="39" customFormat="1" ht="15.75">
      <c r="A406" s="121" t="s">
        <v>817</v>
      </c>
      <c r="B406" s="39" t="s">
        <v>3071</v>
      </c>
      <c r="K406" s="197"/>
      <c r="M406" s="199"/>
    </row>
    <row r="407" spans="1:13" s="39" customFormat="1" ht="15.75">
      <c r="A407" s="121" t="s">
        <v>815</v>
      </c>
      <c r="B407" s="39" t="s">
        <v>3127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801</v>
      </c>
      <c r="K410" s="94"/>
    </row>
    <row r="411" spans="1:13" ht="15.75">
      <c r="A411" s="121" t="s">
        <v>815</v>
      </c>
      <c r="B411" s="39" t="s">
        <v>2915</v>
      </c>
      <c r="K411" s="10"/>
    </row>
    <row r="412" spans="1:13" ht="15.75">
      <c r="A412" s="121" t="s">
        <v>817</v>
      </c>
      <c r="B412" s="39" t="s">
        <v>2916</v>
      </c>
      <c r="K412" s="10"/>
    </row>
    <row r="413" spans="1:13" ht="15.75">
      <c r="A413" s="121" t="s">
        <v>816</v>
      </c>
      <c r="B413" s="39" t="s">
        <v>2922</v>
      </c>
      <c r="K413" s="10"/>
    </row>
    <row r="414" spans="1:13" ht="15.75">
      <c r="A414" s="121" t="s">
        <v>815</v>
      </c>
      <c r="B414" s="39" t="s">
        <v>2991</v>
      </c>
      <c r="K414" s="10"/>
    </row>
    <row r="415" spans="1:13" ht="15.75">
      <c r="A415" s="121" t="s">
        <v>815</v>
      </c>
      <c r="B415" s="39" t="s">
        <v>3031</v>
      </c>
      <c r="K415" s="10"/>
    </row>
    <row r="416" spans="1:13" ht="15.75">
      <c r="A416" s="121" t="s">
        <v>815</v>
      </c>
      <c r="B416" s="39" t="s">
        <v>3047</v>
      </c>
      <c r="K416" s="10"/>
    </row>
    <row r="417" spans="1:11" ht="15.75">
      <c r="A417" s="121" t="s">
        <v>817</v>
      </c>
      <c r="B417" s="39" t="s">
        <v>3053</v>
      </c>
      <c r="K417" s="10"/>
    </row>
    <row r="418" spans="1:11" ht="15.75">
      <c r="A418" s="121" t="s">
        <v>817</v>
      </c>
      <c r="B418" s="39" t="s">
        <v>3064</v>
      </c>
      <c r="K418" s="10"/>
    </row>
    <row r="419" spans="1:11" ht="15.75">
      <c r="A419" s="121" t="s">
        <v>817</v>
      </c>
      <c r="B419" s="39" t="s">
        <v>3098</v>
      </c>
      <c r="K419" s="10"/>
    </row>
    <row r="420" spans="1:11" ht="15.75">
      <c r="A420" s="121" t="s">
        <v>817</v>
      </c>
      <c r="B420" s="39" t="s">
        <v>3141</v>
      </c>
      <c r="K420" s="10"/>
    </row>
    <row r="421" spans="1:11" ht="15.75">
      <c r="A421" s="121" t="s">
        <v>816</v>
      </c>
      <c r="B421" s="39" t="s">
        <v>3199</v>
      </c>
      <c r="K421" s="10"/>
    </row>
    <row r="422" spans="1:11" ht="15.75">
      <c r="A422" s="121" t="s">
        <v>815</v>
      </c>
      <c r="B422" s="39" t="s">
        <v>3208</v>
      </c>
      <c r="K422" s="10"/>
    </row>
    <row r="423" spans="1:11" ht="15.75">
      <c r="A423" s="121" t="s">
        <v>815</v>
      </c>
      <c r="B423" s="39" t="s">
        <v>3212</v>
      </c>
      <c r="K423" s="10"/>
    </row>
    <row r="424" spans="1:11" ht="15.75">
      <c r="A424" s="121" t="s">
        <v>815</v>
      </c>
      <c r="B424" s="39" t="s">
        <v>3233</v>
      </c>
      <c r="K424" s="10"/>
    </row>
    <row r="425" spans="1:11" ht="15.75">
      <c r="A425" s="121" t="s">
        <v>816</v>
      </c>
      <c r="B425" s="39" t="s">
        <v>3239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4565</v>
      </c>
      <c r="B428" s="39"/>
      <c r="K428" s="10"/>
    </row>
    <row r="429" spans="1:11" ht="15.75">
      <c r="A429" s="121" t="s">
        <v>815</v>
      </c>
      <c r="B429" s="39" t="s">
        <v>2936</v>
      </c>
      <c r="K429" s="10"/>
    </row>
    <row r="430" spans="1:11" ht="15.75">
      <c r="A430" s="121" t="s">
        <v>817</v>
      </c>
      <c r="B430" s="39" t="s">
        <v>2946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797</v>
      </c>
      <c r="K433" s="93"/>
    </row>
    <row r="434" spans="1:11" ht="15.75">
      <c r="A434" s="121" t="s">
        <v>815</v>
      </c>
      <c r="B434" s="39" t="s">
        <v>2961</v>
      </c>
      <c r="K434" s="94"/>
    </row>
    <row r="435" spans="1:11" ht="15.75">
      <c r="A435" s="121" t="s">
        <v>817</v>
      </c>
      <c r="B435" s="39" t="s">
        <v>3049</v>
      </c>
      <c r="K435" s="94"/>
    </row>
    <row r="436" spans="1:11" ht="15.75">
      <c r="A436" s="121" t="s">
        <v>817</v>
      </c>
      <c r="B436" s="39" t="s">
        <v>3078</v>
      </c>
      <c r="K436" s="94"/>
    </row>
    <row r="437" spans="1:11" ht="15.75">
      <c r="A437" s="121" t="s">
        <v>815</v>
      </c>
      <c r="B437" s="39" t="s">
        <v>3083</v>
      </c>
      <c r="K437" s="94"/>
    </row>
    <row r="438" spans="1:11" ht="15.75">
      <c r="A438" s="121" t="s">
        <v>816</v>
      </c>
      <c r="B438" s="39" t="s">
        <v>3153</v>
      </c>
      <c r="K438" s="94"/>
    </row>
    <row r="439" spans="1:11" ht="15.75">
      <c r="A439" s="121" t="s">
        <v>817</v>
      </c>
      <c r="B439" s="39" t="s">
        <v>3157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817</v>
      </c>
      <c r="B443" s="39" t="s">
        <v>2908</v>
      </c>
      <c r="K443" s="92"/>
    </row>
    <row r="444" spans="1:11" ht="15.75">
      <c r="A444" s="121" t="s">
        <v>817</v>
      </c>
      <c r="B444" s="39" t="s">
        <v>2922</v>
      </c>
      <c r="K444" s="92"/>
    </row>
    <row r="445" spans="1:11" ht="15.75">
      <c r="A445" s="121" t="s">
        <v>815</v>
      </c>
      <c r="B445" s="39" t="s">
        <v>2933</v>
      </c>
      <c r="K445" s="92"/>
    </row>
    <row r="446" spans="1:11" ht="15.75">
      <c r="A446" s="121" t="s">
        <v>816</v>
      </c>
      <c r="B446" s="39" t="s">
        <v>2954</v>
      </c>
      <c r="K446" s="92"/>
    </row>
    <row r="447" spans="1:11" ht="15.75">
      <c r="A447" s="121" t="s">
        <v>815</v>
      </c>
      <c r="B447" s="39" t="s">
        <v>2955</v>
      </c>
      <c r="K447" s="92"/>
    </row>
    <row r="448" spans="1:11" ht="15.75">
      <c r="A448" s="121" t="s">
        <v>817</v>
      </c>
      <c r="B448" s="39" t="s">
        <v>2979</v>
      </c>
      <c r="K448" s="92"/>
    </row>
    <row r="449" spans="1:11" ht="15.75">
      <c r="A449" s="121" t="s">
        <v>817</v>
      </c>
      <c r="B449" s="39" t="s">
        <v>3000</v>
      </c>
      <c r="K449" s="92"/>
    </row>
    <row r="450" spans="1:11" ht="15.75">
      <c r="A450" s="121" t="s">
        <v>815</v>
      </c>
      <c r="B450" s="39" t="s">
        <v>3001</v>
      </c>
      <c r="K450" s="92"/>
    </row>
    <row r="451" spans="1:11" ht="15.75">
      <c r="A451" s="121" t="s">
        <v>817</v>
      </c>
      <c r="B451" s="39" t="s">
        <v>3005</v>
      </c>
      <c r="K451" s="92"/>
    </row>
    <row r="452" spans="1:11" ht="15.75">
      <c r="A452" s="121" t="s">
        <v>817</v>
      </c>
      <c r="B452" s="39" t="s">
        <v>3009</v>
      </c>
      <c r="K452" s="92"/>
    </row>
    <row r="453" spans="1:11" ht="15.75">
      <c r="A453" s="121" t="s">
        <v>817</v>
      </c>
      <c r="B453" s="39" t="s">
        <v>3035</v>
      </c>
      <c r="K453" s="92"/>
    </row>
    <row r="454" spans="1:11" ht="15.75">
      <c r="A454" s="121" t="s">
        <v>817</v>
      </c>
      <c r="B454" s="39" t="s">
        <v>3036</v>
      </c>
      <c r="K454" s="92"/>
    </row>
    <row r="455" spans="1:11" ht="15.75">
      <c r="A455" s="121" t="s">
        <v>816</v>
      </c>
      <c r="B455" s="39" t="s">
        <v>3044</v>
      </c>
      <c r="K455" s="92"/>
    </row>
    <row r="456" spans="1:11" ht="15.75">
      <c r="A456" s="121" t="s">
        <v>815</v>
      </c>
      <c r="B456" s="39" t="s">
        <v>3050</v>
      </c>
      <c r="K456" s="92"/>
    </row>
    <row r="457" spans="1:11" ht="15.75">
      <c r="A457" s="121" t="s">
        <v>816</v>
      </c>
      <c r="B457" s="39" t="s">
        <v>3055</v>
      </c>
      <c r="K457" s="92"/>
    </row>
    <row r="458" spans="1:11" ht="15.75">
      <c r="A458" s="121" t="s">
        <v>817</v>
      </c>
      <c r="B458" s="39" t="s">
        <v>3061</v>
      </c>
      <c r="K458" s="92"/>
    </row>
    <row r="459" spans="1:11" ht="15.75">
      <c r="A459" s="121" t="s">
        <v>816</v>
      </c>
      <c r="B459" s="39" t="s">
        <v>3063</v>
      </c>
      <c r="K459" s="92"/>
    </row>
    <row r="460" spans="1:11" ht="15.75">
      <c r="A460" s="121" t="s">
        <v>817</v>
      </c>
      <c r="B460" s="39" t="s">
        <v>3065</v>
      </c>
      <c r="K460" s="92"/>
    </row>
    <row r="461" spans="1:11" ht="15.75">
      <c r="A461" s="121" t="s">
        <v>815</v>
      </c>
      <c r="B461" s="39" t="s">
        <v>3068</v>
      </c>
      <c r="K461" s="92"/>
    </row>
    <row r="462" spans="1:11" ht="15.75">
      <c r="A462" s="121" t="s">
        <v>815</v>
      </c>
      <c r="B462" s="39" t="s">
        <v>3098</v>
      </c>
      <c r="K462" s="92"/>
    </row>
    <row r="463" spans="1:11" ht="15.75">
      <c r="A463" s="121" t="s">
        <v>817</v>
      </c>
      <c r="B463" s="39" t="s">
        <v>3164</v>
      </c>
      <c r="K463" s="92"/>
    </row>
    <row r="464" spans="1:11" ht="15.75">
      <c r="A464" s="121" t="s">
        <v>817</v>
      </c>
      <c r="B464" s="39" t="s">
        <v>3172</v>
      </c>
      <c r="K464" s="92"/>
    </row>
    <row r="465" spans="1:11" ht="15.75">
      <c r="A465" s="121" t="s">
        <v>817</v>
      </c>
      <c r="B465" s="39" t="s">
        <v>3203</v>
      </c>
      <c r="K465" s="92"/>
    </row>
    <row r="466" spans="1:11" ht="15.75">
      <c r="A466" s="121" t="s">
        <v>816</v>
      </c>
      <c r="B466" s="39" t="s">
        <v>3204</v>
      </c>
      <c r="K466" s="92"/>
    </row>
    <row r="467" spans="1:11" ht="15.75">
      <c r="A467" s="121" t="s">
        <v>817</v>
      </c>
      <c r="B467" s="39" t="s">
        <v>3206</v>
      </c>
      <c r="K467" s="92"/>
    </row>
    <row r="468" spans="1:11" ht="15.75">
      <c r="A468" s="121" t="s">
        <v>817</v>
      </c>
      <c r="B468" s="39" t="s">
        <v>3207</v>
      </c>
      <c r="K468" s="92"/>
    </row>
    <row r="469" spans="1:11" ht="15.75">
      <c r="A469" s="121" t="s">
        <v>816</v>
      </c>
      <c r="B469" s="39" t="s">
        <v>3208</v>
      </c>
      <c r="K469" s="92"/>
    </row>
    <row r="470" spans="1:11" ht="15.75">
      <c r="A470" s="121" t="s">
        <v>816</v>
      </c>
      <c r="B470" s="39" t="s">
        <v>3211</v>
      </c>
      <c r="K470" s="92"/>
    </row>
    <row r="471" spans="1:11" ht="15.75">
      <c r="A471" s="121" t="s">
        <v>817</v>
      </c>
      <c r="B471" s="39" t="s">
        <v>3212</v>
      </c>
      <c r="K471" s="92"/>
    </row>
    <row r="472" spans="1:11" ht="15.75">
      <c r="A472" s="121" t="s">
        <v>816</v>
      </c>
      <c r="B472" s="39" t="s">
        <v>3214</v>
      </c>
      <c r="K472" s="92"/>
    </row>
    <row r="473" spans="1:11" ht="15.75">
      <c r="A473" s="121" t="s">
        <v>817</v>
      </c>
      <c r="B473" s="39" t="s">
        <v>3220</v>
      </c>
      <c r="K473" s="92"/>
    </row>
    <row r="474" spans="1:11" ht="15.75">
      <c r="A474" s="121" t="s">
        <v>817</v>
      </c>
      <c r="B474" s="39" t="s">
        <v>3221</v>
      </c>
      <c r="K474" s="92"/>
    </row>
    <row r="475" spans="1:11" ht="15.75">
      <c r="A475" s="121" t="s">
        <v>817</v>
      </c>
      <c r="B475" s="39" t="s">
        <v>3232</v>
      </c>
      <c r="K475" s="92"/>
    </row>
    <row r="476" spans="1:11" ht="15.75">
      <c r="A476" s="121" t="s">
        <v>817</v>
      </c>
      <c r="B476" s="39" t="s">
        <v>3236</v>
      </c>
      <c r="K476" s="92"/>
    </row>
    <row r="477" spans="1:11" ht="15.75">
      <c r="A477" s="121" t="s">
        <v>816</v>
      </c>
      <c r="B477" s="39" t="s">
        <v>126</v>
      </c>
      <c r="K477" s="92"/>
    </row>
    <row r="478" spans="1:11" ht="15.75">
      <c r="A478" s="121" t="s">
        <v>817</v>
      </c>
      <c r="B478" s="39" t="s">
        <v>3238</v>
      </c>
      <c r="K478" s="92"/>
    </row>
    <row r="479" spans="1:11" ht="15.75">
      <c r="A479" s="121" t="s">
        <v>816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816</v>
      </c>
      <c r="B483" s="39" t="s">
        <v>2944</v>
      </c>
      <c r="K483" s="16"/>
    </row>
    <row r="484" spans="1:11" s="39" customFormat="1" ht="15.75">
      <c r="A484" s="121" t="s">
        <v>815</v>
      </c>
      <c r="B484" s="39" t="s">
        <v>2947</v>
      </c>
      <c r="K484" s="16"/>
    </row>
    <row r="485" spans="1:11" s="39" customFormat="1" ht="15.75">
      <c r="A485" s="121" t="s">
        <v>815</v>
      </c>
      <c r="B485" s="39" t="s">
        <v>2962</v>
      </c>
      <c r="K485" s="16"/>
    </row>
    <row r="486" spans="1:11" s="39" customFormat="1" ht="15.75">
      <c r="A486" s="121" t="s">
        <v>815</v>
      </c>
      <c r="B486" s="39" t="s">
        <v>2988</v>
      </c>
      <c r="K486" s="16"/>
    </row>
    <row r="487" spans="1:11" s="39" customFormat="1" ht="15.75">
      <c r="A487" s="121" t="s">
        <v>816</v>
      </c>
      <c r="B487" s="39" t="s">
        <v>3000</v>
      </c>
      <c r="K487" s="16"/>
    </row>
    <row r="488" spans="1:11" s="39" customFormat="1" ht="15.75">
      <c r="A488" s="121" t="s">
        <v>817</v>
      </c>
      <c r="B488" s="39" t="s">
        <v>3024</v>
      </c>
      <c r="K488" s="16"/>
    </row>
    <row r="489" spans="1:11" s="39" customFormat="1" ht="15.75">
      <c r="A489" s="121" t="s">
        <v>816</v>
      </c>
      <c r="B489" s="39" t="s">
        <v>3039</v>
      </c>
      <c r="K489" s="16"/>
    </row>
    <row r="490" spans="1:11" s="39" customFormat="1" ht="15.75">
      <c r="A490" s="121" t="s">
        <v>817</v>
      </c>
      <c r="B490" s="39" t="s">
        <v>3055</v>
      </c>
      <c r="K490" s="16"/>
    </row>
    <row r="491" spans="1:11" s="39" customFormat="1" ht="15.75">
      <c r="A491" s="121" t="s">
        <v>815</v>
      </c>
      <c r="B491" s="39" t="s">
        <v>3075</v>
      </c>
      <c r="K491" s="16"/>
    </row>
    <row r="492" spans="1:11" s="39" customFormat="1" ht="15.75">
      <c r="A492" s="121" t="s">
        <v>815</v>
      </c>
      <c r="B492" s="39" t="s">
        <v>3090</v>
      </c>
      <c r="K492" s="16"/>
    </row>
    <row r="493" spans="1:11" s="39" customFormat="1" ht="15.75">
      <c r="A493" s="121" t="s">
        <v>816</v>
      </c>
      <c r="B493" s="39" t="s">
        <v>3091</v>
      </c>
      <c r="K493" s="16"/>
    </row>
    <row r="494" spans="1:11" s="39" customFormat="1" ht="15.75">
      <c r="A494" s="121" t="s">
        <v>815</v>
      </c>
      <c r="B494" s="39" t="s">
        <v>3093</v>
      </c>
      <c r="K494" s="16"/>
    </row>
    <row r="495" spans="1:11" s="39" customFormat="1" ht="15.75">
      <c r="A495" s="121" t="s">
        <v>816</v>
      </c>
      <c r="B495" s="39" t="s">
        <v>3096</v>
      </c>
      <c r="K495" s="16"/>
    </row>
    <row r="496" spans="1:11" s="39" customFormat="1" ht="15.75">
      <c r="A496" s="121" t="s">
        <v>817</v>
      </c>
      <c r="B496" s="39" t="s">
        <v>3097</v>
      </c>
      <c r="K496" s="16"/>
    </row>
    <row r="497" spans="1:11" s="39" customFormat="1" ht="15.75">
      <c r="A497" s="121" t="s">
        <v>817</v>
      </c>
      <c r="B497" s="39" t="s">
        <v>3102</v>
      </c>
      <c r="K497" s="16"/>
    </row>
    <row r="498" spans="1:11" s="39" customFormat="1" ht="15.75">
      <c r="A498" s="121" t="s">
        <v>815</v>
      </c>
      <c r="B498" s="39" t="s">
        <v>3103</v>
      </c>
      <c r="K498" s="16"/>
    </row>
    <row r="499" spans="1:11" s="39" customFormat="1" ht="15.75">
      <c r="A499" s="121" t="s">
        <v>817</v>
      </c>
      <c r="B499" s="39" t="s">
        <v>3158</v>
      </c>
      <c r="K499" s="16"/>
    </row>
    <row r="500" spans="1:11" s="39" customFormat="1" ht="15.75">
      <c r="A500" s="121" t="s">
        <v>817</v>
      </c>
      <c r="B500" s="39" t="s">
        <v>3230</v>
      </c>
      <c r="K500" s="16"/>
    </row>
    <row r="501" spans="1:11" s="39" customFormat="1" ht="15.75">
      <c r="A501" s="121" t="s">
        <v>816</v>
      </c>
      <c r="B501" s="39" t="s">
        <v>3240</v>
      </c>
      <c r="K501" s="16"/>
    </row>
    <row r="502" spans="1:11" s="39" customFormat="1" ht="15.75">
      <c r="A502" s="121" t="s">
        <v>816</v>
      </c>
      <c r="B502" s="39" t="s">
        <v>3242</v>
      </c>
      <c r="K502" s="16"/>
    </row>
    <row r="503" spans="1:11" s="39" customFormat="1" ht="15.75">
      <c r="A503" s="121" t="s">
        <v>816</v>
      </c>
      <c r="B503" s="39" t="s">
        <v>3243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2041</v>
      </c>
      <c r="K506" s="16"/>
    </row>
    <row r="507" spans="1:11" s="39" customFormat="1" ht="15.75">
      <c r="A507" s="121" t="s">
        <v>815</v>
      </c>
      <c r="B507" s="39" t="s">
        <v>2907</v>
      </c>
      <c r="K507" s="16"/>
    </row>
    <row r="508" spans="1:11" s="39" customFormat="1" ht="15.75">
      <c r="A508" s="121" t="s">
        <v>815</v>
      </c>
      <c r="B508" s="39" t="s">
        <v>2909</v>
      </c>
      <c r="K508" s="16"/>
    </row>
    <row r="509" spans="1:11" s="39" customFormat="1" ht="15.75">
      <c r="A509" s="121" t="s">
        <v>815</v>
      </c>
      <c r="B509" s="39" t="s">
        <v>2910</v>
      </c>
      <c r="K509" s="16"/>
    </row>
    <row r="510" spans="1:11" s="39" customFormat="1" ht="15.75">
      <c r="A510" s="121" t="s">
        <v>817</v>
      </c>
      <c r="B510" s="39" t="s">
        <v>2918</v>
      </c>
      <c r="K510" s="16"/>
    </row>
    <row r="511" spans="1:11" s="39" customFormat="1" ht="15.75">
      <c r="A511" s="121" t="s">
        <v>815</v>
      </c>
      <c r="B511" s="39" t="s">
        <v>2920</v>
      </c>
      <c r="K511" s="16"/>
    </row>
    <row r="512" spans="1:11" s="39" customFormat="1" ht="15.75">
      <c r="A512" s="121" t="s">
        <v>815</v>
      </c>
      <c r="B512" s="39" t="s">
        <v>2935</v>
      </c>
      <c r="K512" s="16"/>
    </row>
    <row r="513" spans="1:11" s="39" customFormat="1" ht="15.75">
      <c r="A513" s="121" t="s">
        <v>816</v>
      </c>
      <c r="B513" s="39" t="s">
        <v>2961</v>
      </c>
      <c r="K513" s="16"/>
    </row>
    <row r="514" spans="1:11" s="39" customFormat="1" ht="15.75">
      <c r="A514" s="121" t="s">
        <v>816</v>
      </c>
      <c r="B514" s="39" t="s">
        <v>2984</v>
      </c>
      <c r="K514" s="16"/>
    </row>
    <row r="515" spans="1:11" s="39" customFormat="1" ht="15.75">
      <c r="A515" s="121" t="s">
        <v>816</v>
      </c>
      <c r="B515" s="39" t="s">
        <v>2987</v>
      </c>
      <c r="K515" s="16"/>
    </row>
    <row r="516" spans="1:11" s="39" customFormat="1" ht="15.75">
      <c r="A516" s="121" t="s">
        <v>815</v>
      </c>
      <c r="B516" s="39" t="s">
        <v>3023</v>
      </c>
      <c r="K516" s="16"/>
    </row>
    <row r="517" spans="1:11" s="39" customFormat="1" ht="15.75">
      <c r="A517" s="121" t="s">
        <v>817</v>
      </c>
      <c r="B517" s="39" t="s">
        <v>3066</v>
      </c>
      <c r="K517" s="16"/>
    </row>
    <row r="518" spans="1:11" s="39" customFormat="1" ht="15.75">
      <c r="A518" s="121" t="s">
        <v>815</v>
      </c>
      <c r="B518" s="39" t="s">
        <v>3074</v>
      </c>
      <c r="K518" s="16"/>
    </row>
    <row r="519" spans="1:11" s="39" customFormat="1" ht="15.75">
      <c r="A519" s="121" t="s">
        <v>816</v>
      </c>
      <c r="B519" s="39" t="s">
        <v>3076</v>
      </c>
      <c r="K519" s="16"/>
    </row>
    <row r="520" spans="1:11" s="39" customFormat="1" ht="15.75">
      <c r="A520" s="121" t="s">
        <v>815</v>
      </c>
      <c r="B520" s="39" t="s">
        <v>3088</v>
      </c>
      <c r="K520" s="16"/>
    </row>
    <row r="521" spans="1:11" s="39" customFormat="1" ht="15.75">
      <c r="A521" s="121" t="s">
        <v>816</v>
      </c>
      <c r="B521" s="39" t="s">
        <v>3095</v>
      </c>
      <c r="K521" s="16"/>
    </row>
    <row r="522" spans="1:11" s="39" customFormat="1" ht="15.75">
      <c r="A522" s="121" t="s">
        <v>816</v>
      </c>
      <c r="B522" s="39" t="s">
        <v>3098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2042</v>
      </c>
      <c r="K525" s="16"/>
    </row>
    <row r="526" spans="1:11" s="39" customFormat="1" ht="15.75">
      <c r="A526" s="121" t="s">
        <v>817</v>
      </c>
      <c r="B526" s="39" t="s">
        <v>2917</v>
      </c>
      <c r="K526" s="16"/>
    </row>
    <row r="527" spans="1:11" s="39" customFormat="1" ht="15.75">
      <c r="A527" s="121" t="s">
        <v>817</v>
      </c>
      <c r="B527" s="39" t="s">
        <v>2950</v>
      </c>
      <c r="K527" s="16"/>
    </row>
    <row r="528" spans="1:11" s="39" customFormat="1" ht="15.75">
      <c r="A528" s="121" t="s">
        <v>816</v>
      </c>
      <c r="B528" s="39" t="s">
        <v>2992</v>
      </c>
      <c r="K528" s="16"/>
    </row>
    <row r="529" spans="1:11" s="39" customFormat="1" ht="15.75">
      <c r="A529" s="121" t="s">
        <v>815</v>
      </c>
      <c r="B529" s="39" t="s">
        <v>3046</v>
      </c>
      <c r="K529" s="16"/>
    </row>
    <row r="530" spans="1:11" s="39" customFormat="1" ht="15.75">
      <c r="A530" s="121" t="s">
        <v>817</v>
      </c>
      <c r="B530" s="39" t="s">
        <v>3077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1649</v>
      </c>
      <c r="K533" s="93"/>
    </row>
    <row r="534" spans="1:11" s="39" customFormat="1" ht="15.75">
      <c r="A534" s="121" t="s">
        <v>815</v>
      </c>
      <c r="B534" s="39" t="s">
        <v>3070</v>
      </c>
      <c r="K534" s="199"/>
    </row>
    <row r="535" spans="1:11" s="39" customFormat="1" ht="15.75">
      <c r="A535" s="121" t="s">
        <v>815</v>
      </c>
      <c r="B535" s="39" t="s">
        <v>3165</v>
      </c>
      <c r="K535" s="199"/>
    </row>
    <row r="536" spans="1:11" s="39" customFormat="1" ht="15.75">
      <c r="A536" s="121" t="s">
        <v>815</v>
      </c>
      <c r="B536" s="39" t="s">
        <v>3199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763</v>
      </c>
    </row>
    <row r="540" spans="1:11" s="39" customFormat="1" ht="15.75">
      <c r="A540" s="121" t="s">
        <v>817</v>
      </c>
      <c r="B540" s="39" t="s">
        <v>2967</v>
      </c>
      <c r="I540" s="121"/>
    </row>
    <row r="541" spans="1:11" s="39" customFormat="1" ht="15.75">
      <c r="A541" s="121" t="s">
        <v>815</v>
      </c>
      <c r="B541" s="39" t="s">
        <v>2991</v>
      </c>
    </row>
    <row r="542" spans="1:11" s="39" customFormat="1" ht="15.75">
      <c r="A542" s="121" t="s">
        <v>815</v>
      </c>
      <c r="B542" s="39" t="s">
        <v>3006</v>
      </c>
    </row>
    <row r="543" spans="1:11" s="39" customFormat="1" ht="15.75">
      <c r="A543" s="121" t="s">
        <v>816</v>
      </c>
      <c r="B543" s="39" t="s">
        <v>3013</v>
      </c>
    </row>
    <row r="544" spans="1:11" s="39" customFormat="1" ht="15.75">
      <c r="A544" s="121" t="s">
        <v>817</v>
      </c>
      <c r="B544" s="39" t="s">
        <v>3022</v>
      </c>
    </row>
    <row r="545" spans="1:2" s="39" customFormat="1" ht="15.75">
      <c r="A545" s="121" t="s">
        <v>815</v>
      </c>
      <c r="B545" s="39" t="s">
        <v>3042</v>
      </c>
    </row>
    <row r="546" spans="1:2" s="39" customFormat="1" ht="15.75">
      <c r="A546" s="121" t="s">
        <v>816</v>
      </c>
      <c r="B546" s="39" t="s">
        <v>3046</v>
      </c>
    </row>
    <row r="547" spans="1:2" s="39" customFormat="1" ht="15.75">
      <c r="A547" s="121" t="s">
        <v>817</v>
      </c>
      <c r="B547" s="39" t="s">
        <v>3052</v>
      </c>
    </row>
    <row r="548" spans="1:2" s="39" customFormat="1" ht="15.75">
      <c r="A548" s="121" t="s">
        <v>815</v>
      </c>
      <c r="B548" s="39" t="s">
        <v>3081</v>
      </c>
    </row>
    <row r="549" spans="1:2" s="39" customFormat="1" ht="15.75">
      <c r="A549" s="121" t="s">
        <v>815</v>
      </c>
      <c r="B549" s="39" t="s">
        <v>3082</v>
      </c>
    </row>
    <row r="550" spans="1:2" s="39" customFormat="1" ht="15.75">
      <c r="A550" s="121" t="s">
        <v>815</v>
      </c>
      <c r="B550" s="39" t="s">
        <v>3085</v>
      </c>
    </row>
    <row r="551" spans="1:2" s="39" customFormat="1" ht="15.75">
      <c r="A551" s="121" t="s">
        <v>817</v>
      </c>
      <c r="B551" s="39" t="s">
        <v>3103</v>
      </c>
    </row>
    <row r="552" spans="1:2" s="39" customFormat="1" ht="15.75">
      <c r="A552" s="121" t="s">
        <v>815</v>
      </c>
      <c r="B552" s="39" t="s">
        <v>3104</v>
      </c>
    </row>
    <row r="553" spans="1:2" s="39" customFormat="1" ht="15.75">
      <c r="A553" s="121" t="s">
        <v>817</v>
      </c>
      <c r="B553" s="39" t="s">
        <v>3209</v>
      </c>
    </row>
    <row r="554" spans="1:2" s="39" customFormat="1" ht="15.75">
      <c r="A554" s="121" t="s">
        <v>815</v>
      </c>
      <c r="B554" s="39" t="s">
        <v>3219</v>
      </c>
    </row>
    <row r="555" spans="1:2" s="39" customFormat="1" ht="15.75">
      <c r="A555" s="121" t="s">
        <v>815</v>
      </c>
      <c r="B555" s="39" t="s">
        <v>3231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764</v>
      </c>
    </row>
    <row r="559" spans="1:2" s="39" customFormat="1" ht="15.75">
      <c r="A559" s="121" t="s">
        <v>816</v>
      </c>
      <c r="B559" s="39" t="s">
        <v>2943</v>
      </c>
    </row>
    <row r="560" spans="1:2" s="39" customFormat="1" ht="15.75">
      <c r="A560" s="121" t="s">
        <v>816</v>
      </c>
      <c r="B560" s="39" t="s">
        <v>2945</v>
      </c>
    </row>
    <row r="561" spans="1:2" s="39" customFormat="1" ht="15.75">
      <c r="A561" s="121" t="s">
        <v>817</v>
      </c>
      <c r="B561" s="39" t="s">
        <v>2953</v>
      </c>
    </row>
    <row r="562" spans="1:2" s="39" customFormat="1" ht="15.75">
      <c r="A562" s="121" t="s">
        <v>815</v>
      </c>
      <c r="B562" s="39" t="s">
        <v>2978</v>
      </c>
    </row>
    <row r="563" spans="1:2" s="39" customFormat="1" ht="15.75">
      <c r="A563" s="121" t="s">
        <v>815</v>
      </c>
      <c r="B563" s="39" t="s">
        <v>2993</v>
      </c>
    </row>
    <row r="564" spans="1:2" s="39" customFormat="1" ht="15.75">
      <c r="A564" s="121" t="s">
        <v>815</v>
      </c>
      <c r="B564" s="39" t="s">
        <v>3020</v>
      </c>
    </row>
    <row r="565" spans="1:2" s="39" customFormat="1" ht="15.75">
      <c r="A565" s="121" t="s">
        <v>816</v>
      </c>
      <c r="B565" s="39" t="s">
        <v>3083</v>
      </c>
    </row>
    <row r="566" spans="1:2" s="39" customFormat="1" ht="15.75">
      <c r="A566" s="121" t="s">
        <v>816</v>
      </c>
      <c r="B566" s="39" t="s">
        <v>3087</v>
      </c>
    </row>
    <row r="567" spans="1:2" s="39" customFormat="1" ht="15.75">
      <c r="A567" s="121" t="s">
        <v>815</v>
      </c>
      <c r="B567" s="39" t="s">
        <v>3101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817</v>
      </c>
      <c r="B571" s="39" t="s">
        <v>2930</v>
      </c>
    </row>
    <row r="572" spans="1:2" s="39" customFormat="1" ht="15.75">
      <c r="A572" s="121" t="s">
        <v>817</v>
      </c>
      <c r="B572" s="39" t="s">
        <v>2969</v>
      </c>
    </row>
    <row r="573" spans="1:2" s="39" customFormat="1" ht="15.75">
      <c r="A573" s="121" t="s">
        <v>815</v>
      </c>
      <c r="B573" s="39" t="s">
        <v>3021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817</v>
      </c>
      <c r="B577" s="39" t="s">
        <v>2919</v>
      </c>
    </row>
    <row r="578" spans="1:7" s="39" customFormat="1" ht="15.75">
      <c r="A578" s="121" t="s">
        <v>816</v>
      </c>
      <c r="B578" s="39" t="s">
        <v>2938</v>
      </c>
    </row>
    <row r="579" spans="1:7" s="39" customFormat="1" ht="15.75">
      <c r="A579" s="121" t="s">
        <v>815</v>
      </c>
      <c r="B579" s="39" t="s">
        <v>2954</v>
      </c>
    </row>
    <row r="580" spans="1:7" s="39" customFormat="1" ht="15.75">
      <c r="A580" s="121" t="s">
        <v>817</v>
      </c>
      <c r="B580" s="39" t="s">
        <v>2999</v>
      </c>
    </row>
    <row r="581" spans="1:7" s="39" customFormat="1" ht="15.75">
      <c r="A581" s="121" t="s">
        <v>817</v>
      </c>
      <c r="B581" s="39" t="s">
        <v>3011</v>
      </c>
    </row>
    <row r="582" spans="1:7" s="39" customFormat="1" ht="15.75">
      <c r="A582" s="121" t="s">
        <v>816</v>
      </c>
      <c r="B582" s="39" t="s">
        <v>3012</v>
      </c>
    </row>
    <row r="583" spans="1:7" s="39" customFormat="1" ht="15.75">
      <c r="A583" s="121" t="s">
        <v>816</v>
      </c>
      <c r="B583" s="39" t="s">
        <v>3014</v>
      </c>
      <c r="G583" s="121"/>
    </row>
    <row r="584" spans="1:7" s="39" customFormat="1" ht="15.75">
      <c r="A584" s="121" t="s">
        <v>816</v>
      </c>
      <c r="B584" s="39" t="s">
        <v>3015</v>
      </c>
    </row>
    <row r="585" spans="1:7" s="39" customFormat="1" ht="15.75">
      <c r="A585" s="121" t="s">
        <v>817</v>
      </c>
      <c r="B585" s="39" t="s">
        <v>3018</v>
      </c>
    </row>
    <row r="586" spans="1:7" s="39" customFormat="1" ht="15.75">
      <c r="A586" s="121" t="s">
        <v>817</v>
      </c>
      <c r="B586" s="39" t="s">
        <v>3024</v>
      </c>
    </row>
    <row r="587" spans="1:7" s="39" customFormat="1" ht="15.75">
      <c r="A587" s="121" t="s">
        <v>816</v>
      </c>
      <c r="B587" s="39" t="s">
        <v>3030</v>
      </c>
    </row>
    <row r="588" spans="1:7" s="39" customFormat="1" ht="15.75">
      <c r="A588" s="121" t="s">
        <v>815</v>
      </c>
      <c r="B588" s="39" t="s">
        <v>3049</v>
      </c>
    </row>
    <row r="589" spans="1:7" s="39" customFormat="1" ht="15.75">
      <c r="A589" s="121" t="s">
        <v>816</v>
      </c>
      <c r="B589" s="39" t="s">
        <v>3051</v>
      </c>
    </row>
    <row r="590" spans="1:7" s="39" customFormat="1" ht="15.75">
      <c r="A590" s="121" t="s">
        <v>817</v>
      </c>
      <c r="B590" s="39" t="s">
        <v>3060</v>
      </c>
    </row>
    <row r="591" spans="1:7" s="39" customFormat="1" ht="15.75">
      <c r="A591" s="121" t="s">
        <v>817</v>
      </c>
      <c r="B591" s="39" t="s">
        <v>3099</v>
      </c>
    </row>
    <row r="592" spans="1:7" s="39" customFormat="1" ht="15.75">
      <c r="A592" s="121" t="s">
        <v>817</v>
      </c>
      <c r="B592" s="39" t="s">
        <v>3122</v>
      </c>
    </row>
    <row r="593" spans="1:2" s="39" customFormat="1" ht="15.75">
      <c r="A593" s="121" t="s">
        <v>817</v>
      </c>
      <c r="B593" s="39" t="s">
        <v>3233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1659</v>
      </c>
    </row>
    <row r="597" spans="1:2" s="39" customFormat="1" ht="15.75">
      <c r="A597" s="121" t="s">
        <v>815</v>
      </c>
      <c r="B597" s="39" t="s">
        <v>2952</v>
      </c>
    </row>
    <row r="598" spans="1:2" s="39" customFormat="1" ht="15.75">
      <c r="A598" s="121" t="s">
        <v>815</v>
      </c>
      <c r="B598" s="39" t="s">
        <v>2953</v>
      </c>
    </row>
    <row r="599" spans="1:2" s="39" customFormat="1" ht="15.75">
      <c r="A599" s="121" t="s">
        <v>815</v>
      </c>
      <c r="B599" s="39" t="s">
        <v>3037</v>
      </c>
    </row>
    <row r="600" spans="1:2" s="39" customFormat="1" ht="15.75">
      <c r="A600" s="121" t="s">
        <v>816</v>
      </c>
      <c r="B600" s="39" t="s">
        <v>3120</v>
      </c>
    </row>
    <row r="601" spans="1:2" s="39" customFormat="1" ht="15.75">
      <c r="A601" s="121" t="s">
        <v>817</v>
      </c>
      <c r="B601" s="39" t="s">
        <v>3149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1666</v>
      </c>
    </row>
    <row r="605" spans="1:2" s="39" customFormat="1" ht="15.75">
      <c r="A605" s="121" t="s">
        <v>817</v>
      </c>
      <c r="B605" s="39" t="s">
        <v>2938</v>
      </c>
    </row>
    <row r="606" spans="1:2" s="39" customFormat="1" ht="15.75">
      <c r="A606" s="121" t="s">
        <v>816</v>
      </c>
      <c r="B606" s="39" t="s">
        <v>3004</v>
      </c>
    </row>
    <row r="607" spans="1:2" s="39" customFormat="1" ht="15.75">
      <c r="A607" s="121" t="s">
        <v>815</v>
      </c>
      <c r="B607" s="39" t="s">
        <v>3009</v>
      </c>
    </row>
    <row r="608" spans="1:2" s="39" customFormat="1" ht="15.75">
      <c r="A608" s="121" t="s">
        <v>816</v>
      </c>
      <c r="B608" s="39" t="s">
        <v>3011</v>
      </c>
    </row>
    <row r="609" spans="1:2" s="39" customFormat="1" ht="15.75">
      <c r="A609" s="121" t="s">
        <v>815</v>
      </c>
      <c r="B609" s="39" t="s">
        <v>3014</v>
      </c>
    </row>
    <row r="610" spans="1:2" s="39" customFormat="1" ht="15.75">
      <c r="A610" s="121" t="s">
        <v>817</v>
      </c>
      <c r="B610" s="39" t="s">
        <v>3015</v>
      </c>
    </row>
    <row r="611" spans="1:2" s="39" customFormat="1" ht="15.75">
      <c r="A611" s="121" t="s">
        <v>816</v>
      </c>
      <c r="B611" s="39" t="s">
        <v>3017</v>
      </c>
    </row>
    <row r="612" spans="1:2" s="39" customFormat="1" ht="15.75">
      <c r="A612" s="121" t="s">
        <v>815</v>
      </c>
      <c r="B612" s="39" t="s">
        <v>3018</v>
      </c>
    </row>
    <row r="613" spans="1:2" s="39" customFormat="1" ht="15.75">
      <c r="A613" s="121" t="s">
        <v>816</v>
      </c>
      <c r="B613" s="39" t="s">
        <v>3034</v>
      </c>
    </row>
    <row r="614" spans="1:2" s="39" customFormat="1" ht="15.75">
      <c r="A614" s="121" t="s">
        <v>817</v>
      </c>
      <c r="B614" s="39" t="s">
        <v>3043</v>
      </c>
    </row>
    <row r="615" spans="1:2" s="39" customFormat="1" ht="15.75">
      <c r="A615" s="121" t="s">
        <v>817</v>
      </c>
      <c r="B615" s="39" t="s">
        <v>3070</v>
      </c>
    </row>
    <row r="616" spans="1:2" s="39" customFormat="1" ht="15.75">
      <c r="A616" s="121" t="s">
        <v>815</v>
      </c>
      <c r="B616" s="39" t="s">
        <v>3080</v>
      </c>
    </row>
    <row r="617" spans="1:2" s="39" customFormat="1" ht="15.75">
      <c r="A617" s="121" t="s">
        <v>817</v>
      </c>
      <c r="B617" s="39" t="s">
        <v>3213</v>
      </c>
    </row>
    <row r="618" spans="1:2" s="39" customFormat="1" ht="15.75">
      <c r="A618" s="121" t="s">
        <v>815</v>
      </c>
      <c r="B618" s="39" t="s">
        <v>3214</v>
      </c>
    </row>
    <row r="619" spans="1:2" s="39" customFormat="1" ht="15.75">
      <c r="A619" s="121" t="s">
        <v>816</v>
      </c>
      <c r="B619" s="39" t="s">
        <v>3216</v>
      </c>
    </row>
    <row r="620" spans="1:2" s="39" customFormat="1" ht="15.75">
      <c r="A620" s="121" t="s">
        <v>816</v>
      </c>
      <c r="B620" s="39" t="s">
        <v>3217</v>
      </c>
    </row>
    <row r="621" spans="1:2" s="39" customFormat="1" ht="15.75">
      <c r="A621" s="121" t="s">
        <v>816</v>
      </c>
      <c r="B621" s="39" t="s">
        <v>3218</v>
      </c>
    </row>
    <row r="622" spans="1:2" s="39" customFormat="1" ht="15.75">
      <c r="A622" s="121" t="s">
        <v>817</v>
      </c>
      <c r="B622" s="39" t="s">
        <v>3219</v>
      </c>
    </row>
    <row r="623" spans="1:2" s="39" customFormat="1" ht="15.75">
      <c r="A623" s="121" t="s">
        <v>816</v>
      </c>
      <c r="B623" s="39" t="s">
        <v>3220</v>
      </c>
    </row>
    <row r="624" spans="1:2" s="39" customFormat="1" ht="15.75">
      <c r="A624" s="121" t="s">
        <v>816</v>
      </c>
      <c r="B624" s="39" t="s">
        <v>3221</v>
      </c>
    </row>
    <row r="625" spans="1:2" s="39" customFormat="1" ht="15.75">
      <c r="A625" s="121" t="s">
        <v>817</v>
      </c>
      <c r="B625" s="39" t="s">
        <v>3227</v>
      </c>
    </row>
    <row r="626" spans="1:2" s="39" customFormat="1" ht="15.75">
      <c r="A626" s="121" t="s">
        <v>816</v>
      </c>
      <c r="B626" s="39" t="s">
        <v>3234</v>
      </c>
    </row>
    <row r="627" spans="1:2" s="39" customFormat="1" ht="15.75">
      <c r="A627" s="121" t="s">
        <v>815</v>
      </c>
      <c r="B627" s="39" t="s">
        <v>3235</v>
      </c>
    </row>
    <row r="628" spans="1:2" s="39" customFormat="1" ht="15.75">
      <c r="A628" s="121" t="s">
        <v>815</v>
      </c>
      <c r="B628" s="39" t="s">
        <v>126</v>
      </c>
    </row>
    <row r="629" spans="1:2" s="39" customFormat="1" ht="15.75">
      <c r="A629" s="121" t="s">
        <v>815</v>
      </c>
      <c r="B629" s="39" t="s">
        <v>3238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1661</v>
      </c>
    </row>
    <row r="633" spans="1:2" ht="15.75">
      <c r="A633" s="121" t="s">
        <v>816</v>
      </c>
      <c r="B633" s="39" t="s">
        <v>2930</v>
      </c>
    </row>
    <row r="634" spans="1:2" ht="15.75">
      <c r="A634" s="121" t="s">
        <v>816</v>
      </c>
      <c r="B634" s="39" t="s">
        <v>2932</v>
      </c>
    </row>
    <row r="635" spans="1:2" ht="15.75">
      <c r="A635" s="121" t="s">
        <v>816</v>
      </c>
      <c r="B635" s="39" t="s">
        <v>2934</v>
      </c>
    </row>
    <row r="636" spans="1:2" ht="15.75">
      <c r="A636" s="121" t="s">
        <v>815</v>
      </c>
      <c r="B636" s="39" t="s">
        <v>2940</v>
      </c>
    </row>
    <row r="637" spans="1:2" ht="15.75">
      <c r="A637" s="121" t="s">
        <v>815</v>
      </c>
      <c r="B637" s="39" t="s">
        <v>2942</v>
      </c>
    </row>
    <row r="638" spans="1:2" ht="15.75">
      <c r="A638" s="121" t="s">
        <v>816</v>
      </c>
      <c r="B638" s="39" t="s">
        <v>2963</v>
      </c>
    </row>
    <row r="639" spans="1:2" ht="15.75">
      <c r="A639" s="121" t="s">
        <v>817</v>
      </c>
      <c r="B639" s="39" t="s">
        <v>2975</v>
      </c>
    </row>
    <row r="640" spans="1:2" ht="15.75">
      <c r="A640" s="121" t="s">
        <v>817</v>
      </c>
      <c r="B640" s="39" t="s">
        <v>2986</v>
      </c>
    </row>
    <row r="641" spans="1:2" ht="15.75">
      <c r="A641" s="121" t="s">
        <v>815</v>
      </c>
      <c r="B641" s="39" t="s">
        <v>2994</v>
      </c>
    </row>
    <row r="642" spans="1:2" ht="15.75">
      <c r="A642" s="121" t="s">
        <v>815</v>
      </c>
      <c r="B642" s="39" t="s">
        <v>3022</v>
      </c>
    </row>
    <row r="643" spans="1:2" ht="15.75">
      <c r="A643" s="121" t="s">
        <v>816</v>
      </c>
      <c r="B643" s="39" t="s">
        <v>3075</v>
      </c>
    </row>
    <row r="644" spans="1:2" ht="15.75">
      <c r="A644" s="121" t="s">
        <v>817</v>
      </c>
      <c r="B644" s="39" t="s">
        <v>3081</v>
      </c>
    </row>
    <row r="645" spans="1:2" ht="15.75">
      <c r="A645" s="121" t="s">
        <v>816</v>
      </c>
      <c r="B645" s="39" t="s">
        <v>3086</v>
      </c>
    </row>
    <row r="646" spans="1:2" ht="15.75">
      <c r="A646" s="121" t="s">
        <v>816</v>
      </c>
      <c r="B646" s="39" t="s">
        <v>3103</v>
      </c>
    </row>
    <row r="647" spans="1:2" ht="15.75">
      <c r="A647" s="121" t="s">
        <v>815</v>
      </c>
      <c r="B647" s="39" t="s">
        <v>3107</v>
      </c>
    </row>
    <row r="648" spans="1:2" ht="15.75">
      <c r="A648" s="121" t="s">
        <v>816</v>
      </c>
      <c r="B648" s="39" t="s">
        <v>3123</v>
      </c>
    </row>
    <row r="649" spans="1:2" ht="15.75">
      <c r="A649" s="121" t="s">
        <v>817</v>
      </c>
      <c r="B649" s="39" t="s">
        <v>3128</v>
      </c>
    </row>
    <row r="650" spans="1:2" ht="15.75">
      <c r="A650" s="121" t="s">
        <v>816</v>
      </c>
      <c r="B650" s="39" t="s">
        <v>3149</v>
      </c>
    </row>
    <row r="651" spans="1:2" ht="15.75">
      <c r="A651" s="121" t="s">
        <v>815</v>
      </c>
      <c r="B651" s="39" t="s">
        <v>3151</v>
      </c>
    </row>
    <row r="652" spans="1:2" ht="15.75">
      <c r="A652" s="121" t="s">
        <v>816</v>
      </c>
      <c r="B652" s="39" t="s">
        <v>3201</v>
      </c>
    </row>
    <row r="653" spans="1:2" ht="15.75">
      <c r="A653" s="121" t="s">
        <v>817</v>
      </c>
      <c r="B653" s="39" t="s">
        <v>3241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2043</v>
      </c>
      <c r="B656" s="39"/>
    </row>
    <row r="657" spans="1:2" ht="15.75">
      <c r="A657" s="121" t="s">
        <v>817</v>
      </c>
      <c r="B657" s="39" t="s">
        <v>2946</v>
      </c>
    </row>
    <row r="658" spans="1:2" ht="15.75">
      <c r="A658" s="121" t="s">
        <v>816</v>
      </c>
      <c r="B658" s="39" t="s">
        <v>2956</v>
      </c>
    </row>
    <row r="659" spans="1:2" ht="15.75">
      <c r="A659" s="121" t="s">
        <v>816</v>
      </c>
      <c r="B659" s="39" t="s">
        <v>3054</v>
      </c>
    </row>
    <row r="660" spans="1:2" ht="15.75">
      <c r="A660" s="121" t="s">
        <v>816</v>
      </c>
      <c r="B660" s="39" t="s">
        <v>3056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747</v>
      </c>
    </row>
    <row r="664" spans="1:2" s="39" customFormat="1" ht="15.75">
      <c r="A664" s="121" t="s">
        <v>815</v>
      </c>
      <c r="B664" s="39" t="s">
        <v>2916</v>
      </c>
    </row>
    <row r="665" spans="1:2" s="39" customFormat="1" ht="15.75">
      <c r="A665" s="121" t="s">
        <v>815</v>
      </c>
      <c r="B665" s="39" t="s">
        <v>2921</v>
      </c>
    </row>
    <row r="666" spans="1:2" s="39" customFormat="1" ht="15.75">
      <c r="A666" s="121" t="s">
        <v>816</v>
      </c>
      <c r="B666" s="39" t="s">
        <v>2935</v>
      </c>
    </row>
    <row r="667" spans="1:2" s="39" customFormat="1" ht="15.75">
      <c r="A667" s="121" t="s">
        <v>815</v>
      </c>
      <c r="B667" s="39" t="s">
        <v>2939</v>
      </c>
    </row>
    <row r="668" spans="1:2" s="39" customFormat="1" ht="15.75">
      <c r="A668" s="121" t="s">
        <v>817</v>
      </c>
      <c r="B668" s="39" t="s">
        <v>3008</v>
      </c>
    </row>
    <row r="669" spans="1:2" s="39" customFormat="1" ht="15.75">
      <c r="A669" s="121" t="s">
        <v>817</v>
      </c>
      <c r="B669" s="39" t="s">
        <v>3034</v>
      </c>
    </row>
    <row r="670" spans="1:2" s="39" customFormat="1" ht="15.75">
      <c r="A670" s="121" t="s">
        <v>815</v>
      </c>
      <c r="B670" s="39" t="s">
        <v>3226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816</v>
      </c>
      <c r="B674" s="39" t="s">
        <v>2931</v>
      </c>
    </row>
    <row r="675" spans="1:2" s="39" customFormat="1" ht="15.75">
      <c r="A675" s="121" t="s">
        <v>815</v>
      </c>
      <c r="B675" s="39" t="s">
        <v>2932</v>
      </c>
    </row>
    <row r="676" spans="1:2" s="39" customFormat="1" ht="15.75">
      <c r="A676" s="121" t="s">
        <v>815</v>
      </c>
      <c r="B676" s="39" t="s">
        <v>2946</v>
      </c>
    </row>
    <row r="677" spans="1:2" s="39" customFormat="1" ht="15.75">
      <c r="A677" s="121" t="s">
        <v>815</v>
      </c>
      <c r="B677" s="39" t="s">
        <v>2948</v>
      </c>
    </row>
    <row r="678" spans="1:2" s="39" customFormat="1" ht="15.75">
      <c r="A678" s="121" t="s">
        <v>815</v>
      </c>
      <c r="B678" s="39" t="s">
        <v>2974</v>
      </c>
    </row>
    <row r="679" spans="1:2" s="39" customFormat="1" ht="15.75">
      <c r="A679" s="121" t="s">
        <v>815</v>
      </c>
      <c r="B679" s="39" t="s">
        <v>2984</v>
      </c>
    </row>
    <row r="680" spans="1:2" s="39" customFormat="1" ht="15.75">
      <c r="A680" s="121" t="s">
        <v>815</v>
      </c>
      <c r="B680" s="39" t="s">
        <v>3040</v>
      </c>
    </row>
    <row r="681" spans="1:2" s="39" customFormat="1" ht="15.75">
      <c r="A681" s="121" t="s">
        <v>817</v>
      </c>
      <c r="B681" s="39" t="s">
        <v>3057</v>
      </c>
    </row>
    <row r="682" spans="1:2" s="39" customFormat="1" ht="15.75">
      <c r="A682" s="121" t="s">
        <v>815</v>
      </c>
      <c r="B682" s="39" t="s">
        <v>3066</v>
      </c>
    </row>
    <row r="683" spans="1:2" s="39" customFormat="1" ht="15.75">
      <c r="A683" s="121" t="s">
        <v>817</v>
      </c>
      <c r="B683" s="39" t="s">
        <v>3074</v>
      </c>
    </row>
    <row r="684" spans="1:2" s="39" customFormat="1" ht="15.75">
      <c r="A684" s="121" t="s">
        <v>815</v>
      </c>
      <c r="B684" s="39" t="s">
        <v>3077</v>
      </c>
    </row>
    <row r="685" spans="1:2" s="39" customFormat="1" ht="15.75">
      <c r="A685" s="121" t="s">
        <v>815</v>
      </c>
      <c r="B685" s="39" t="s">
        <v>3123</v>
      </c>
    </row>
    <row r="686" spans="1:2" s="39" customFormat="1" ht="15.75">
      <c r="A686" s="121" t="s">
        <v>815</v>
      </c>
      <c r="B686" s="39" t="s">
        <v>3172</v>
      </c>
    </row>
    <row r="687" spans="1:2" s="39" customFormat="1" ht="15.75">
      <c r="A687" s="121" t="s">
        <v>816</v>
      </c>
      <c r="B687" s="39" t="s">
        <v>3241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779</v>
      </c>
    </row>
    <row r="691" spans="1:8" s="39" customFormat="1" ht="15.75">
      <c r="A691" s="121" t="s">
        <v>816</v>
      </c>
      <c r="B691" s="39" t="s">
        <v>2907</v>
      </c>
    </row>
    <row r="692" spans="1:8" s="39" customFormat="1" ht="15.75">
      <c r="A692" s="121" t="s">
        <v>816</v>
      </c>
      <c r="B692" s="39" t="s">
        <v>2924</v>
      </c>
    </row>
    <row r="693" spans="1:8" s="39" customFormat="1" ht="15.75">
      <c r="A693" s="121" t="s">
        <v>817</v>
      </c>
      <c r="B693" s="39" t="s">
        <v>2932</v>
      </c>
    </row>
    <row r="694" spans="1:8" s="39" customFormat="1" ht="15.75">
      <c r="A694" s="121" t="s">
        <v>815</v>
      </c>
      <c r="B694" s="39" t="s">
        <v>2995</v>
      </c>
    </row>
    <row r="695" spans="1:8" s="39" customFormat="1" ht="15.75">
      <c r="A695" s="121" t="s">
        <v>815</v>
      </c>
      <c r="B695" s="39" t="s">
        <v>3028</v>
      </c>
    </row>
    <row r="696" spans="1:8" s="39" customFormat="1" ht="15.75">
      <c r="A696" s="121" t="s">
        <v>815</v>
      </c>
      <c r="B696" s="39" t="s">
        <v>3078</v>
      </c>
    </row>
    <row r="697" spans="1:8" s="39" customFormat="1" ht="15.75">
      <c r="A697" s="121" t="s">
        <v>816</v>
      </c>
      <c r="B697" s="39" t="s">
        <v>3165</v>
      </c>
    </row>
    <row r="698" spans="1:8" s="39" customFormat="1" ht="15.75">
      <c r="A698" s="121" t="s">
        <v>815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816</v>
      </c>
      <c r="B702" s="39" t="s">
        <v>2914</v>
      </c>
      <c r="H702" s="121"/>
    </row>
    <row r="703" spans="1:8" s="39" customFormat="1" ht="15.75">
      <c r="A703" s="121" t="s">
        <v>817</v>
      </c>
      <c r="B703" s="39" t="s">
        <v>2920</v>
      </c>
      <c r="H703" s="121"/>
    </row>
    <row r="704" spans="1:8" s="39" customFormat="1" ht="15.75">
      <c r="A704" s="121" t="s">
        <v>817</v>
      </c>
      <c r="B704" s="39" t="s">
        <v>2982</v>
      </c>
      <c r="H704" s="121"/>
    </row>
    <row r="705" spans="1:8" s="39" customFormat="1" ht="15.75">
      <c r="A705" s="121" t="s">
        <v>816</v>
      </c>
      <c r="B705" s="39" t="s">
        <v>2995</v>
      </c>
      <c r="H705" s="121"/>
    </row>
    <row r="706" spans="1:8" s="39" customFormat="1" ht="15.75">
      <c r="A706" s="121" t="s">
        <v>816</v>
      </c>
      <c r="B706" s="39" t="s">
        <v>3032</v>
      </c>
      <c r="H706" s="121"/>
    </row>
    <row r="707" spans="1:8" s="39" customFormat="1" ht="15.75">
      <c r="A707" s="121" t="s">
        <v>817</v>
      </c>
      <c r="B707" s="39" t="s">
        <v>3089</v>
      </c>
      <c r="H707" s="121"/>
    </row>
    <row r="708" spans="1:8" s="39" customFormat="1" ht="15.75">
      <c r="A708" s="121" t="s">
        <v>816</v>
      </c>
      <c r="B708" s="39" t="s">
        <v>3202</v>
      </c>
      <c r="H708" s="121"/>
    </row>
    <row r="709" spans="1:8" s="39" customFormat="1" ht="15.75">
      <c r="A709" s="121" t="s">
        <v>815</v>
      </c>
      <c r="B709" s="39" t="s">
        <v>3205</v>
      </c>
      <c r="H709" s="121"/>
    </row>
    <row r="710" spans="1:8" s="39" customFormat="1" ht="15.75">
      <c r="A710" s="121" t="s">
        <v>816</v>
      </c>
      <c r="B710" s="39" t="s">
        <v>3207</v>
      </c>
      <c r="H710" s="121"/>
    </row>
    <row r="711" spans="1:8" s="39" customFormat="1" ht="15.75">
      <c r="A711" s="121" t="s">
        <v>817</v>
      </c>
      <c r="B711" s="39" t="s">
        <v>3216</v>
      </c>
      <c r="H711" s="121"/>
    </row>
    <row r="712" spans="1:8" s="39" customFormat="1" ht="15.75">
      <c r="A712" s="121" t="s">
        <v>816</v>
      </c>
      <c r="B712" s="39" t="s">
        <v>3237</v>
      </c>
      <c r="H712" s="121"/>
    </row>
    <row r="713" spans="1:8" s="39" customFormat="1" ht="15.75">
      <c r="A713" s="121" t="s">
        <v>817</v>
      </c>
      <c r="B713" s="39" t="s">
        <v>3239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765</v>
      </c>
    </row>
    <row r="717" spans="1:8" s="39" customFormat="1" ht="15.75">
      <c r="A717" s="121" t="s">
        <v>817</v>
      </c>
      <c r="B717" s="39" t="s">
        <v>2913</v>
      </c>
    </row>
    <row r="718" spans="1:8" s="39" customFormat="1" ht="15.75">
      <c r="A718" s="121" t="s">
        <v>816</v>
      </c>
      <c r="B718" s="39" t="s">
        <v>2968</v>
      </c>
    </row>
    <row r="719" spans="1:8" s="39" customFormat="1" ht="15.75">
      <c r="A719" s="121" t="s">
        <v>815</v>
      </c>
      <c r="B719" s="39" t="s">
        <v>2971</v>
      </c>
    </row>
    <row r="720" spans="1:8" s="39" customFormat="1" ht="15.75">
      <c r="A720" s="121" t="s">
        <v>815</v>
      </c>
      <c r="B720" s="39" t="s">
        <v>2972</v>
      </c>
    </row>
    <row r="721" spans="1:2" s="39" customFormat="1" ht="15.75">
      <c r="A721" s="121" t="s">
        <v>816</v>
      </c>
      <c r="B721" s="39" t="s">
        <v>2977</v>
      </c>
    </row>
    <row r="722" spans="1:2" s="39" customFormat="1" ht="15.75">
      <c r="A722" s="121" t="s">
        <v>816</v>
      </c>
      <c r="B722" s="39" t="s">
        <v>2980</v>
      </c>
    </row>
    <row r="723" spans="1:2" s="39" customFormat="1" ht="15.75">
      <c r="A723" s="121" t="s">
        <v>815</v>
      </c>
      <c r="B723" s="39" t="s">
        <v>3029</v>
      </c>
    </row>
    <row r="724" spans="1:2" s="39" customFormat="1" ht="15.75">
      <c r="A724" s="121" t="s">
        <v>815</v>
      </c>
      <c r="B724" s="39" t="s">
        <v>3030</v>
      </c>
    </row>
    <row r="725" spans="1:2" s="39" customFormat="1" ht="15.75">
      <c r="A725" s="121" t="s">
        <v>817</v>
      </c>
      <c r="B725" s="39" t="s">
        <v>3106</v>
      </c>
    </row>
    <row r="726" spans="1:2" s="39" customFormat="1" ht="15.75">
      <c r="A726" s="121" t="s">
        <v>815</v>
      </c>
      <c r="B726" s="39" t="s">
        <v>3128</v>
      </c>
    </row>
    <row r="727" spans="1:2" s="39" customFormat="1" ht="15.75">
      <c r="A727" s="121" t="s">
        <v>815</v>
      </c>
      <c r="B727" s="39" t="s">
        <v>3155</v>
      </c>
    </row>
    <row r="728" spans="1:2" s="39" customFormat="1" ht="15.75">
      <c r="A728" s="121" t="s">
        <v>815</v>
      </c>
      <c r="B728" s="39" t="s">
        <v>3164</v>
      </c>
    </row>
    <row r="729" spans="1:2" s="39" customFormat="1" ht="15.75">
      <c r="A729" s="121" t="s">
        <v>816</v>
      </c>
      <c r="B729" s="39" t="s">
        <v>3215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815</v>
      </c>
      <c r="B733" s="39" t="s">
        <v>2919</v>
      </c>
    </row>
    <row r="734" spans="1:2" s="39" customFormat="1" ht="15.75">
      <c r="A734" s="121" t="s">
        <v>815</v>
      </c>
      <c r="B734" s="39" t="s">
        <v>2980</v>
      </c>
    </row>
    <row r="735" spans="1:2" s="39" customFormat="1" ht="15.75">
      <c r="A735" s="121" t="s">
        <v>815</v>
      </c>
      <c r="B735" s="39" t="s">
        <v>3128</v>
      </c>
    </row>
    <row r="736" spans="1:2" s="39" customFormat="1" ht="15.75">
      <c r="A736" s="121" t="s">
        <v>815</v>
      </c>
      <c r="B736" s="39" t="s">
        <v>3229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739</v>
      </c>
    </row>
    <row r="740" spans="1:2" s="39" customFormat="1" ht="15.75">
      <c r="A740" s="121" t="s">
        <v>816</v>
      </c>
      <c r="B740" s="39" t="s">
        <v>2953</v>
      </c>
    </row>
    <row r="741" spans="1:2" s="39" customFormat="1" ht="15.75">
      <c r="A741" s="121" t="s">
        <v>816</v>
      </c>
      <c r="B741" s="39" t="s">
        <v>2985</v>
      </c>
    </row>
    <row r="742" spans="1:2" s="39" customFormat="1" ht="15.75">
      <c r="A742" s="121" t="s">
        <v>816</v>
      </c>
      <c r="B742" s="39" t="s">
        <v>3052</v>
      </c>
    </row>
    <row r="743" spans="1:2" s="39" customFormat="1" ht="15.75">
      <c r="A743" s="121" t="s">
        <v>817</v>
      </c>
      <c r="B743" s="39" t="s">
        <v>3088</v>
      </c>
    </row>
    <row r="744" spans="1:2" s="39" customFormat="1" ht="15.75">
      <c r="A744" s="121" t="s">
        <v>817</v>
      </c>
      <c r="B744" s="39" t="s">
        <v>3095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1665</v>
      </c>
    </row>
    <row r="748" spans="1:2" s="39" customFormat="1" ht="15.75">
      <c r="A748" s="121" t="s">
        <v>815</v>
      </c>
      <c r="B748" s="39" t="s">
        <v>2951</v>
      </c>
    </row>
    <row r="749" spans="1:2" s="39" customFormat="1" ht="15.75">
      <c r="A749" s="121" t="s">
        <v>816</v>
      </c>
      <c r="B749" s="39" t="s">
        <v>2960</v>
      </c>
    </row>
    <row r="750" spans="1:2" s="39" customFormat="1" ht="15.75">
      <c r="A750" s="121" t="s">
        <v>817</v>
      </c>
      <c r="B750" s="39" t="s">
        <v>2977</v>
      </c>
    </row>
    <row r="751" spans="1:2" s="39" customFormat="1" ht="15.75">
      <c r="A751" s="121" t="s">
        <v>817</v>
      </c>
      <c r="B751" s="39" t="s">
        <v>2983</v>
      </c>
    </row>
    <row r="752" spans="1:2" s="39" customFormat="1" ht="15.75">
      <c r="A752" s="121" t="s">
        <v>815</v>
      </c>
      <c r="B752" s="39" t="s">
        <v>3017</v>
      </c>
    </row>
    <row r="753" spans="1:2" s="39" customFormat="1" ht="15.75">
      <c r="A753" s="121" t="s">
        <v>816</v>
      </c>
      <c r="B753" s="39" t="s">
        <v>3045</v>
      </c>
    </row>
    <row r="754" spans="1:2" s="39" customFormat="1" ht="15.75">
      <c r="A754" s="121" t="s">
        <v>816</v>
      </c>
      <c r="B754" s="39" t="s">
        <v>3070</v>
      </c>
    </row>
    <row r="755" spans="1:2" s="39" customFormat="1" ht="15.75">
      <c r="A755" s="121" t="s">
        <v>816</v>
      </c>
      <c r="B755" s="39" t="s">
        <v>3084</v>
      </c>
    </row>
    <row r="756" spans="1:2" s="39" customFormat="1" ht="15.75">
      <c r="A756" s="121" t="s">
        <v>815</v>
      </c>
      <c r="B756" s="39" t="s">
        <v>3153</v>
      </c>
    </row>
    <row r="757" spans="1:2" s="39" customFormat="1" ht="15.75">
      <c r="A757" s="121" t="s">
        <v>816</v>
      </c>
      <c r="B757" s="39" t="s">
        <v>3155</v>
      </c>
    </row>
    <row r="758" spans="1:2" s="39" customFormat="1" ht="15.75">
      <c r="A758" s="121" t="s">
        <v>815</v>
      </c>
      <c r="B758" s="39" t="s">
        <v>3158</v>
      </c>
    </row>
    <row r="759" spans="1:2" s="39" customFormat="1" ht="15.75">
      <c r="A759" s="121" t="s">
        <v>816</v>
      </c>
      <c r="B759" s="39" t="s">
        <v>3231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780</v>
      </c>
    </row>
    <row r="763" spans="1:2" ht="15.75">
      <c r="A763" s="121" t="s">
        <v>817</v>
      </c>
      <c r="B763" s="39" t="s">
        <v>2959</v>
      </c>
    </row>
    <row r="764" spans="1:2" ht="15.75">
      <c r="A764" s="121" t="s">
        <v>815</v>
      </c>
      <c r="B764" s="39" t="s">
        <v>2976</v>
      </c>
    </row>
    <row r="765" spans="1:2" ht="15.75">
      <c r="A765" s="121" t="s">
        <v>816</v>
      </c>
      <c r="B765" s="39" t="s">
        <v>2979</v>
      </c>
    </row>
    <row r="766" spans="1:2" ht="15.75">
      <c r="A766" s="121" t="s">
        <v>815</v>
      </c>
      <c r="B766" s="39" t="s">
        <v>3004</v>
      </c>
    </row>
    <row r="767" spans="1:2" ht="15.75">
      <c r="A767" s="121" t="s">
        <v>816</v>
      </c>
      <c r="B767" s="39" t="s">
        <v>3141</v>
      </c>
    </row>
    <row r="768" spans="1:2" ht="15.75">
      <c r="A768" s="121" t="s">
        <v>817</v>
      </c>
      <c r="B768" s="39" t="s">
        <v>3208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2065</v>
      </c>
      <c r="B771" s="39"/>
    </row>
    <row r="772" spans="1:10" ht="15.75">
      <c r="A772" s="121" t="s">
        <v>817</v>
      </c>
      <c r="B772" s="39" t="s">
        <v>2909</v>
      </c>
    </row>
    <row r="773" spans="1:10" ht="15.75">
      <c r="A773" s="121" t="s">
        <v>817</v>
      </c>
      <c r="B773" s="39" t="s">
        <v>2910</v>
      </c>
    </row>
    <row r="774" spans="1:10" ht="15.75">
      <c r="A774" s="121" t="s">
        <v>816</v>
      </c>
      <c r="B774" s="39" t="s">
        <v>2923</v>
      </c>
      <c r="C774" s="39"/>
      <c r="D774" s="39"/>
      <c r="E774" s="39"/>
      <c r="F774" s="39"/>
      <c r="I774" s="121"/>
      <c r="J774" s="39"/>
    </row>
    <row r="775" spans="1:10" ht="15.75">
      <c r="A775" s="121" t="s">
        <v>816</v>
      </c>
      <c r="B775" s="39" t="s">
        <v>2927</v>
      </c>
      <c r="D775" s="39"/>
      <c r="E775" s="39"/>
      <c r="F775" s="39"/>
      <c r="I775" s="121"/>
      <c r="J775" s="39"/>
    </row>
    <row r="776" spans="1:10" ht="15.75">
      <c r="A776" s="121" t="s">
        <v>817</v>
      </c>
      <c r="B776" s="39" t="s">
        <v>2935</v>
      </c>
      <c r="C776" s="39"/>
      <c r="D776" s="39"/>
      <c r="E776" s="39"/>
      <c r="F776" s="39"/>
      <c r="I776" s="121"/>
      <c r="J776" s="39"/>
    </row>
    <row r="777" spans="1:10" ht="15.75">
      <c r="A777" s="121" t="s">
        <v>815</v>
      </c>
      <c r="B777" s="39" t="s">
        <v>2941</v>
      </c>
      <c r="C777" s="39"/>
      <c r="D777" s="39"/>
      <c r="E777" s="39"/>
      <c r="F777" s="39"/>
      <c r="I777" s="121"/>
      <c r="J777" s="39"/>
    </row>
    <row r="778" spans="1:10" ht="15.75">
      <c r="A778" s="121" t="s">
        <v>817</v>
      </c>
      <c r="B778" s="39" t="s">
        <v>2978</v>
      </c>
      <c r="C778" s="39"/>
      <c r="D778" s="39"/>
      <c r="E778" s="39"/>
      <c r="F778" s="39"/>
      <c r="I778" s="121"/>
      <c r="J778" s="39"/>
    </row>
    <row r="779" spans="1:10" ht="15.75">
      <c r="A779" s="121" t="s">
        <v>815</v>
      </c>
      <c r="B779" s="39" t="s">
        <v>3003</v>
      </c>
      <c r="C779" s="39"/>
      <c r="D779" s="39"/>
      <c r="E779" s="39"/>
      <c r="F779" s="39"/>
      <c r="I779" s="121"/>
      <c r="J779" s="39"/>
    </row>
    <row r="780" spans="1:10" ht="15.75">
      <c r="A780" s="121" t="s">
        <v>815</v>
      </c>
      <c r="B780" s="39" t="s">
        <v>3024</v>
      </c>
      <c r="C780" s="39"/>
      <c r="D780" s="39"/>
      <c r="E780" s="39"/>
      <c r="F780" s="39"/>
      <c r="I780" s="121"/>
      <c r="J780" s="39"/>
    </row>
    <row r="781" spans="1:10" ht="15.75">
      <c r="A781" s="121" t="s">
        <v>817</v>
      </c>
      <c r="B781" s="39" t="s">
        <v>3067</v>
      </c>
      <c r="C781" s="39"/>
      <c r="D781" s="39"/>
      <c r="E781" s="39"/>
      <c r="F781" s="39"/>
      <c r="I781" s="121"/>
      <c r="J781" s="39"/>
    </row>
    <row r="782" spans="1:10" ht="15.75">
      <c r="A782" s="121" t="s">
        <v>815</v>
      </c>
      <c r="B782" s="39" t="s">
        <v>3076</v>
      </c>
      <c r="C782" s="39"/>
      <c r="D782" s="39"/>
      <c r="E782" s="39"/>
      <c r="F782" s="39"/>
      <c r="I782" s="121"/>
      <c r="J782" s="39"/>
    </row>
    <row r="783" spans="1:10" ht="15.75">
      <c r="A783" s="121" t="s">
        <v>817</v>
      </c>
      <c r="B783" s="39" t="s">
        <v>3083</v>
      </c>
      <c r="C783" s="39"/>
      <c r="D783" s="39"/>
      <c r="E783" s="39"/>
      <c r="F783" s="39"/>
      <c r="I783" s="121"/>
      <c r="J783" s="39"/>
    </row>
    <row r="784" spans="1:10" ht="15.75">
      <c r="A784" s="121" t="s">
        <v>815</v>
      </c>
      <c r="B784" s="39" t="s">
        <v>3084</v>
      </c>
      <c r="C784" s="39"/>
      <c r="D784" s="39"/>
      <c r="E784" s="39"/>
      <c r="F784" s="39"/>
      <c r="I784" s="121"/>
      <c r="J784" s="39"/>
    </row>
    <row r="785" spans="1:10" ht="15.75">
      <c r="A785" s="121" t="s">
        <v>817</v>
      </c>
      <c r="B785" s="39" t="s">
        <v>3087</v>
      </c>
      <c r="C785" s="39"/>
      <c r="D785" s="39"/>
      <c r="E785" s="39"/>
      <c r="F785" s="39"/>
      <c r="I785" s="121"/>
      <c r="J785" s="39"/>
    </row>
    <row r="786" spans="1:10" ht="15.75">
      <c r="A786" s="121" t="s">
        <v>815</v>
      </c>
      <c r="B786" s="39" t="s">
        <v>3095</v>
      </c>
      <c r="C786" s="39"/>
      <c r="D786" s="39"/>
      <c r="E786" s="39"/>
      <c r="F786" s="39"/>
      <c r="I786" s="121"/>
      <c r="J786" s="39"/>
    </row>
    <row r="787" spans="1:10" ht="15.75">
      <c r="A787" s="121" t="s">
        <v>816</v>
      </c>
      <c r="B787" s="39" t="s">
        <v>3099</v>
      </c>
      <c r="C787" s="39"/>
      <c r="D787" s="39"/>
      <c r="E787" s="39"/>
      <c r="F787" s="39"/>
      <c r="I787" s="121"/>
      <c r="J787" s="39"/>
    </row>
    <row r="788" spans="1:10" ht="15.75">
      <c r="A788" s="121" t="s">
        <v>817</v>
      </c>
      <c r="B788" s="39" t="s">
        <v>3105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750</v>
      </c>
    </row>
    <row r="792" spans="1:10" ht="15.75">
      <c r="A792" s="121" t="s">
        <v>815</v>
      </c>
      <c r="B792" s="39" t="s">
        <v>2924</v>
      </c>
    </row>
    <row r="793" spans="1:10" ht="15.75">
      <c r="A793" s="121" t="s">
        <v>816</v>
      </c>
      <c r="B793" s="39" t="s">
        <v>3078</v>
      </c>
    </row>
    <row r="794" spans="1:10" ht="15.75">
      <c r="A794" s="121" t="s">
        <v>816</v>
      </c>
      <c r="B794" s="39" t="s">
        <v>3157</v>
      </c>
    </row>
    <row r="795" spans="1:10" ht="15.75">
      <c r="A795" s="121" t="s">
        <v>817</v>
      </c>
      <c r="B795" s="39" t="s">
        <v>3165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749</v>
      </c>
    </row>
    <row r="799" spans="1:10" ht="15.75">
      <c r="A799" s="121" t="s">
        <v>817</v>
      </c>
      <c r="B799" s="39" t="s">
        <v>3010</v>
      </c>
    </row>
    <row r="800" spans="1:10" ht="15.75">
      <c r="A800" s="121" t="s">
        <v>816</v>
      </c>
      <c r="B800" s="39" t="s">
        <v>3041</v>
      </c>
    </row>
    <row r="801" spans="1:2" ht="15.75">
      <c r="A801" s="121" t="s">
        <v>816</v>
      </c>
      <c r="B801" s="39" t="s">
        <v>3106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2067</v>
      </c>
      <c r="B804" s="39"/>
    </row>
    <row r="805" spans="1:2" ht="15.75">
      <c r="A805" s="121" t="s">
        <v>817</v>
      </c>
      <c r="B805" s="39" t="s">
        <v>2945</v>
      </c>
    </row>
    <row r="806" spans="1:2" ht="15.75">
      <c r="A806" s="121" t="s">
        <v>815</v>
      </c>
      <c r="B806" s="39" t="s">
        <v>2968</v>
      </c>
    </row>
    <row r="807" spans="1:2" ht="15.75">
      <c r="A807" s="121" t="s">
        <v>817</v>
      </c>
      <c r="B807" s="39" t="s">
        <v>2970</v>
      </c>
    </row>
    <row r="808" spans="1:2" ht="15.75">
      <c r="A808" s="121" t="s">
        <v>816</v>
      </c>
      <c r="B808" s="39" t="s">
        <v>2994</v>
      </c>
    </row>
    <row r="809" spans="1:2" ht="15.75">
      <c r="A809" s="121" t="s">
        <v>815</v>
      </c>
      <c r="B809" s="39" t="s">
        <v>3067</v>
      </c>
    </row>
    <row r="810" spans="1:2" ht="15.75">
      <c r="A810" s="121" t="s">
        <v>817</v>
      </c>
      <c r="B810" s="39" t="s">
        <v>3069</v>
      </c>
    </row>
    <row r="811" spans="1:2" ht="15.75">
      <c r="A811" s="121" t="s">
        <v>815</v>
      </c>
      <c r="B811" s="39" t="s">
        <v>3228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2172</v>
      </c>
      <c r="B814" s="39"/>
    </row>
    <row r="815" spans="1:2" ht="15.75">
      <c r="A815" s="121" t="s">
        <v>817</v>
      </c>
      <c r="B815" s="39" t="s">
        <v>2916</v>
      </c>
    </row>
    <row r="816" spans="1:2" ht="15.75">
      <c r="A816" s="121" t="s">
        <v>816</v>
      </c>
      <c r="B816" s="39" t="s">
        <v>2951</v>
      </c>
    </row>
    <row r="817" spans="1:2" ht="15.75">
      <c r="A817" s="121" t="s">
        <v>817</v>
      </c>
      <c r="B817" s="39" t="s">
        <v>2988</v>
      </c>
    </row>
    <row r="818" spans="1:2" ht="15.75">
      <c r="A818" s="121" t="s">
        <v>815</v>
      </c>
      <c r="B818" s="39" t="s">
        <v>3122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734</v>
      </c>
    </row>
    <row r="822" spans="1:2" ht="15.75">
      <c r="A822" s="121" t="s">
        <v>816</v>
      </c>
      <c r="B822" s="39" t="s">
        <v>2925</v>
      </c>
    </row>
    <row r="823" spans="1:2" ht="15.75">
      <c r="A823" s="121" t="s">
        <v>816</v>
      </c>
      <c r="B823" s="39" t="s">
        <v>2972</v>
      </c>
    </row>
    <row r="824" spans="1:2" ht="15.75">
      <c r="A824" s="121" t="s">
        <v>815</v>
      </c>
      <c r="B824" s="39" t="s">
        <v>2999</v>
      </c>
    </row>
    <row r="825" spans="1:2" ht="15.75">
      <c r="A825" s="121" t="s">
        <v>816</v>
      </c>
      <c r="B825" s="39" t="s">
        <v>3064</v>
      </c>
    </row>
    <row r="826" spans="1:2" ht="15.75">
      <c r="A826" s="121" t="s">
        <v>815</v>
      </c>
      <c r="B826" s="39" t="s">
        <v>3202</v>
      </c>
    </row>
    <row r="827" spans="1:2" ht="15.75">
      <c r="A827" s="121" t="s">
        <v>815</v>
      </c>
      <c r="B827" s="39" t="s">
        <v>3203</v>
      </c>
    </row>
    <row r="828" spans="1:2" ht="15.75">
      <c r="A828" s="121" t="s">
        <v>816</v>
      </c>
      <c r="B828" s="39" t="s">
        <v>3233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2044</v>
      </c>
      <c r="B831" s="39"/>
    </row>
    <row r="832" spans="1:2" ht="15.75">
      <c r="A832" s="121" t="s">
        <v>817</v>
      </c>
      <c r="B832" s="39" t="s">
        <v>2926</v>
      </c>
    </row>
    <row r="833" spans="1:2" ht="15.75">
      <c r="A833" s="121" t="s">
        <v>816</v>
      </c>
      <c r="B833" s="39" t="s">
        <v>2936</v>
      </c>
    </row>
    <row r="834" spans="1:2" ht="15.75">
      <c r="A834" s="121" t="s">
        <v>815</v>
      </c>
      <c r="B834" s="39" t="s">
        <v>2966</v>
      </c>
    </row>
    <row r="835" spans="1:2" ht="15.75">
      <c r="A835" s="121" t="s">
        <v>816</v>
      </c>
      <c r="B835" s="39" t="s">
        <v>2976</v>
      </c>
    </row>
    <row r="836" spans="1:2" ht="15.75">
      <c r="A836" s="121" t="s">
        <v>816</v>
      </c>
      <c r="B836" s="39" t="s">
        <v>2982</v>
      </c>
    </row>
    <row r="837" spans="1:2" ht="15.75">
      <c r="A837" s="121" t="s">
        <v>816</v>
      </c>
      <c r="B837" s="39" t="s">
        <v>3007</v>
      </c>
    </row>
    <row r="838" spans="1:2" ht="15.75">
      <c r="A838" s="121" t="s">
        <v>815</v>
      </c>
      <c r="B838" s="39" t="s">
        <v>3011</v>
      </c>
    </row>
    <row r="839" spans="1:2" ht="15.75">
      <c r="A839" s="121" t="s">
        <v>815</v>
      </c>
      <c r="B839" s="39" t="s">
        <v>3012</v>
      </c>
    </row>
    <row r="840" spans="1:2" ht="15.75">
      <c r="A840" s="121" t="s">
        <v>817</v>
      </c>
      <c r="B840" s="39" t="s">
        <v>3017</v>
      </c>
    </row>
    <row r="841" spans="1:2" ht="15.75">
      <c r="A841" s="121"/>
      <c r="B841" s="39"/>
    </row>
    <row r="842" spans="1:2" ht="23.25">
      <c r="A842" s="120" t="s">
        <v>2017</v>
      </c>
      <c r="B842" s="39"/>
    </row>
    <row r="843" spans="1:2" ht="15.75">
      <c r="A843" s="121" t="s">
        <v>816</v>
      </c>
      <c r="B843" s="39" t="s">
        <v>3009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815</v>
      </c>
      <c r="B847" s="39" t="s">
        <v>2914</v>
      </c>
    </row>
    <row r="848" spans="1:2" ht="15.75">
      <c r="A848" s="121" t="s">
        <v>817</v>
      </c>
      <c r="B848" s="39" t="s">
        <v>2929</v>
      </c>
    </row>
    <row r="849" spans="1:2" ht="15.75">
      <c r="A849" s="121" t="s">
        <v>817</v>
      </c>
      <c r="B849" s="39" t="s">
        <v>2958</v>
      </c>
    </row>
    <row r="850" spans="1:2" ht="15.75">
      <c r="A850" s="121" t="s">
        <v>815</v>
      </c>
      <c r="B850" s="39" t="s">
        <v>2979</v>
      </c>
    </row>
    <row r="851" spans="1:2" ht="15.75">
      <c r="A851" s="121" t="s">
        <v>817</v>
      </c>
      <c r="B851" s="39" t="s">
        <v>3044</v>
      </c>
    </row>
    <row r="852" spans="1:2" ht="15.75">
      <c r="A852" s="121" t="s">
        <v>815</v>
      </c>
      <c r="B852" s="39" t="s">
        <v>3061</v>
      </c>
    </row>
    <row r="853" spans="1:2" ht="15.75">
      <c r="A853" s="121" t="s">
        <v>815</v>
      </c>
      <c r="B853" s="39" t="s">
        <v>3063</v>
      </c>
    </row>
    <row r="854" spans="1:2" ht="15.75">
      <c r="A854" s="121" t="s">
        <v>816</v>
      </c>
      <c r="B854" s="39" t="s">
        <v>3071</v>
      </c>
    </row>
    <row r="855" spans="1:2" ht="15.75">
      <c r="A855" s="121" t="s">
        <v>815</v>
      </c>
      <c r="B855" s="39" t="s">
        <v>3094</v>
      </c>
    </row>
    <row r="856" spans="1:2" ht="15.75">
      <c r="A856" s="121" t="s">
        <v>817</v>
      </c>
      <c r="B856" s="39" t="s">
        <v>3204</v>
      </c>
    </row>
    <row r="857" spans="1:2" ht="15.75">
      <c r="A857" s="121" t="s">
        <v>816</v>
      </c>
      <c r="B857" s="39" t="s">
        <v>3236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791</v>
      </c>
    </row>
    <row r="861" spans="1:2" ht="15.75">
      <c r="A861" s="121" t="s">
        <v>815</v>
      </c>
      <c r="B861" s="39" t="s">
        <v>2912</v>
      </c>
    </row>
    <row r="862" spans="1:2" ht="15.75">
      <c r="A862" s="121" t="s">
        <v>815</v>
      </c>
      <c r="B862" s="39" t="s">
        <v>2930</v>
      </c>
    </row>
    <row r="863" spans="1:2" ht="15.75">
      <c r="A863" s="121" t="s">
        <v>816</v>
      </c>
      <c r="B863" s="39" t="s">
        <v>2940</v>
      </c>
    </row>
    <row r="864" spans="1:2" ht="15.75">
      <c r="A864" s="121" t="s">
        <v>817</v>
      </c>
      <c r="B864" s="39" t="s">
        <v>2941</v>
      </c>
    </row>
    <row r="865" spans="1:2" ht="15.75">
      <c r="A865" s="121" t="s">
        <v>816</v>
      </c>
      <c r="B865" s="39" t="s">
        <v>2958</v>
      </c>
    </row>
    <row r="866" spans="1:2" ht="15.75">
      <c r="A866" s="121" t="s">
        <v>817</v>
      </c>
      <c r="B866" s="39" t="s">
        <v>2990</v>
      </c>
    </row>
    <row r="867" spans="1:2" ht="15.75">
      <c r="A867" s="121" t="s">
        <v>815</v>
      </c>
      <c r="B867" s="39" t="s">
        <v>3000</v>
      </c>
    </row>
    <row r="868" spans="1:2" ht="15.75">
      <c r="A868" s="121" t="s">
        <v>815</v>
      </c>
      <c r="B868" s="39" t="s">
        <v>3023</v>
      </c>
    </row>
    <row r="869" spans="1:2" ht="15.75">
      <c r="A869" s="121" t="s">
        <v>815</v>
      </c>
      <c r="B869" s="39" t="s">
        <v>3026</v>
      </c>
    </row>
    <row r="870" spans="1:2" ht="15.75">
      <c r="A870" s="121" t="s">
        <v>817</v>
      </c>
      <c r="B870" s="39" t="s">
        <v>3027</v>
      </c>
    </row>
    <row r="871" spans="1:2" ht="15.75">
      <c r="A871" s="121" t="s">
        <v>815</v>
      </c>
      <c r="B871" s="39" t="s">
        <v>3036</v>
      </c>
    </row>
    <row r="872" spans="1:2" ht="15.75">
      <c r="A872" s="121" t="s">
        <v>815</v>
      </c>
      <c r="B872" s="39" t="s">
        <v>3038</v>
      </c>
    </row>
    <row r="873" spans="1:2" ht="15.75">
      <c r="A873" s="121" t="s">
        <v>815</v>
      </c>
      <c r="B873" s="39" t="s">
        <v>3051</v>
      </c>
    </row>
    <row r="874" spans="1:2" ht="15.75">
      <c r="A874" s="121" t="s">
        <v>815</v>
      </c>
      <c r="B874" s="39" t="s">
        <v>3055</v>
      </c>
    </row>
    <row r="875" spans="1:2" ht="15.75">
      <c r="A875" s="121" t="s">
        <v>816</v>
      </c>
      <c r="B875" s="39" t="s">
        <v>3081</v>
      </c>
    </row>
    <row r="876" spans="1:2" ht="15.75">
      <c r="A876" s="121" t="s">
        <v>816</v>
      </c>
      <c r="B876" s="39" t="s">
        <v>3086</v>
      </c>
    </row>
    <row r="877" spans="1:2" ht="15.75">
      <c r="A877" s="121" t="s">
        <v>817</v>
      </c>
      <c r="B877" s="39" t="s">
        <v>3091</v>
      </c>
    </row>
    <row r="878" spans="1:2" ht="15.75">
      <c r="A878" s="121" t="s">
        <v>816</v>
      </c>
      <c r="B878" s="39" t="s">
        <v>3097</v>
      </c>
    </row>
    <row r="879" spans="1:2" ht="15.75">
      <c r="A879" s="121" t="s">
        <v>815</v>
      </c>
      <c r="B879" s="39" t="s">
        <v>3100</v>
      </c>
    </row>
    <row r="880" spans="1:2" ht="15.75">
      <c r="A880" s="121" t="s">
        <v>816</v>
      </c>
      <c r="B880" s="39" t="s">
        <v>3101</v>
      </c>
    </row>
    <row r="881" spans="1:2" ht="15.75">
      <c r="A881" s="121" t="s">
        <v>816</v>
      </c>
      <c r="B881" s="39" t="s">
        <v>3108</v>
      </c>
    </row>
    <row r="882" spans="1:2" ht="15.75">
      <c r="A882" s="121" t="s">
        <v>815</v>
      </c>
      <c r="B882" s="39" t="s">
        <v>3227</v>
      </c>
    </row>
    <row r="883" spans="1:2" ht="15.75">
      <c r="A883" s="121" t="s">
        <v>815</v>
      </c>
      <c r="B883" s="39" t="s">
        <v>3242</v>
      </c>
    </row>
    <row r="884" spans="1:2" ht="15.75">
      <c r="A884" s="121" t="s">
        <v>817</v>
      </c>
      <c r="B884" s="39" t="s">
        <v>3243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756</v>
      </c>
    </row>
    <row r="888" spans="1:2" ht="15.75">
      <c r="A888" s="121" t="s">
        <v>817</v>
      </c>
      <c r="B888" s="39" t="s">
        <v>2928</v>
      </c>
    </row>
    <row r="889" spans="1:2" ht="15.75">
      <c r="A889" s="121" t="s">
        <v>815</v>
      </c>
      <c r="B889" s="39" t="s">
        <v>2959</v>
      </c>
    </row>
    <row r="890" spans="1:2" ht="15.75">
      <c r="A890" s="121" t="s">
        <v>817</v>
      </c>
      <c r="B890" s="39" t="s">
        <v>2964</v>
      </c>
    </row>
    <row r="891" spans="1:2" ht="15.75">
      <c r="A891" s="121" t="s">
        <v>817</v>
      </c>
      <c r="B891" s="39" t="s">
        <v>2993</v>
      </c>
    </row>
    <row r="892" spans="1:2" ht="15.75">
      <c r="A892" s="121" t="s">
        <v>815</v>
      </c>
      <c r="B892" s="39" t="s">
        <v>3007</v>
      </c>
    </row>
    <row r="893" spans="1:2" ht="15.75">
      <c r="A893" s="121" t="s">
        <v>816</v>
      </c>
      <c r="B893" s="39" t="s">
        <v>3019</v>
      </c>
    </row>
    <row r="894" spans="1:2" ht="15.75">
      <c r="A894" s="121" t="s">
        <v>816</v>
      </c>
      <c r="B894" s="39" t="s">
        <v>3022</v>
      </c>
    </row>
    <row r="895" spans="1:2" ht="15.75">
      <c r="A895" s="121" t="s">
        <v>816</v>
      </c>
      <c r="B895" s="39" t="s">
        <v>3040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783</v>
      </c>
    </row>
    <row r="899" spans="1:8" ht="15.75">
      <c r="A899" s="121" t="s">
        <v>817</v>
      </c>
      <c r="B899" s="39" t="s">
        <v>2987</v>
      </c>
    </row>
    <row r="900" spans="1:8" ht="15.75">
      <c r="A900" s="121" t="s">
        <v>817</v>
      </c>
      <c r="B900" s="39" t="s">
        <v>3019</v>
      </c>
    </row>
    <row r="901" spans="1:8" ht="15.75">
      <c r="A901" s="121" t="s">
        <v>817</v>
      </c>
      <c r="B901" s="39" t="s">
        <v>3079</v>
      </c>
    </row>
    <row r="902" spans="1:8" ht="15.75">
      <c r="A902" s="121" t="s">
        <v>816</v>
      </c>
      <c r="B902" s="39" t="s">
        <v>3127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815</v>
      </c>
      <c r="B906" s="39" t="s">
        <v>2913</v>
      </c>
    </row>
    <row r="907" spans="1:8" ht="15.75">
      <c r="A907" s="121" t="s">
        <v>815</v>
      </c>
      <c r="B907" s="39" t="s">
        <v>2938</v>
      </c>
    </row>
    <row r="908" spans="1:8" ht="15.75">
      <c r="A908" s="121" t="s">
        <v>816</v>
      </c>
      <c r="B908" s="39" t="s">
        <v>2956</v>
      </c>
      <c r="G908" s="121"/>
      <c r="H908" s="39"/>
    </row>
    <row r="909" spans="1:8" ht="15.75">
      <c r="A909" s="121" t="s">
        <v>817</v>
      </c>
      <c r="B909" s="39" t="s">
        <v>2984</v>
      </c>
    </row>
    <row r="910" spans="1:8" ht="15.75">
      <c r="A910" s="121" t="s">
        <v>816</v>
      </c>
      <c r="B910" s="39" t="s">
        <v>3060</v>
      </c>
    </row>
    <row r="911" spans="1:8" ht="15.75">
      <c r="A911" s="121" t="s">
        <v>816</v>
      </c>
      <c r="B911" s="39" t="s">
        <v>3111</v>
      </c>
    </row>
    <row r="912" spans="1:8" ht="15.75">
      <c r="A912" s="121" t="s">
        <v>815</v>
      </c>
      <c r="B912" s="39" t="s">
        <v>3200</v>
      </c>
    </row>
    <row r="913" spans="1:2" ht="15.75">
      <c r="A913" s="121" t="s">
        <v>817</v>
      </c>
      <c r="B913" s="39" t="s">
        <v>3201</v>
      </c>
    </row>
    <row r="914" spans="1:2" ht="15.75">
      <c r="A914" s="121" t="s">
        <v>815</v>
      </c>
      <c r="B914" s="39" t="s">
        <v>3234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817</v>
      </c>
      <c r="B918" s="39" t="s">
        <v>2937</v>
      </c>
    </row>
    <row r="919" spans="1:2" ht="15.75">
      <c r="A919" s="121" t="s">
        <v>816</v>
      </c>
      <c r="B919" s="39" t="s">
        <v>2999</v>
      </c>
    </row>
    <row r="920" spans="1:2" ht="15.75">
      <c r="A920" s="121" t="s">
        <v>817</v>
      </c>
      <c r="B920" s="39" t="s">
        <v>3012</v>
      </c>
    </row>
    <row r="921" spans="1:2" ht="15.75">
      <c r="A921" s="121" t="s">
        <v>817</v>
      </c>
      <c r="B921" s="39" t="s">
        <v>3014</v>
      </c>
    </row>
    <row r="922" spans="1:2" ht="15.75">
      <c r="A922" s="121" t="s">
        <v>816</v>
      </c>
      <c r="B922" s="39" t="s">
        <v>3018</v>
      </c>
    </row>
    <row r="923" spans="1:2" ht="15.75">
      <c r="A923" s="121" t="s">
        <v>817</v>
      </c>
      <c r="B923" s="39" t="s">
        <v>3073</v>
      </c>
    </row>
    <row r="924" spans="1:2" ht="15.75">
      <c r="A924" s="121" t="s">
        <v>817</v>
      </c>
      <c r="B924" s="39" t="s">
        <v>3082</v>
      </c>
    </row>
    <row r="925" spans="1:2" ht="15.75">
      <c r="A925" s="121" t="s">
        <v>815</v>
      </c>
      <c r="B925" s="39" t="s">
        <v>3099</v>
      </c>
    </row>
    <row r="926" spans="1:2" ht="15.75">
      <c r="A926" s="121" t="s">
        <v>815</v>
      </c>
      <c r="B926" s="39" t="s">
        <v>3206</v>
      </c>
    </row>
    <row r="927" spans="1:2" ht="15.75">
      <c r="A927" s="121" t="s">
        <v>816</v>
      </c>
      <c r="B927" s="39" t="s">
        <v>3213</v>
      </c>
    </row>
    <row r="928" spans="1:2" ht="15.75">
      <c r="A928" s="121" t="s">
        <v>817</v>
      </c>
      <c r="B928" s="39" t="s">
        <v>3218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815</v>
      </c>
      <c r="B932" s="39" t="s">
        <v>2963</v>
      </c>
    </row>
    <row r="933" spans="1:2" ht="15.75">
      <c r="A933" s="121" t="s">
        <v>816</v>
      </c>
      <c r="B933" s="39" t="s">
        <v>3020</v>
      </c>
    </row>
    <row r="934" spans="1:2" ht="15.75">
      <c r="A934" s="121" t="s">
        <v>817</v>
      </c>
      <c r="B934" s="39" t="s">
        <v>3024</v>
      </c>
    </row>
    <row r="935" spans="1:2" ht="15.75">
      <c r="A935" s="121" t="s">
        <v>816</v>
      </c>
      <c r="B935" s="39" t="s">
        <v>3048</v>
      </c>
    </row>
    <row r="936" spans="1:2" ht="15.75">
      <c r="A936" s="121" t="s">
        <v>817</v>
      </c>
      <c r="B936" s="39" t="s">
        <v>3050</v>
      </c>
    </row>
    <row r="937" spans="1:2" ht="15.75">
      <c r="A937" s="121" t="s">
        <v>816</v>
      </c>
      <c r="B937" s="39" t="s">
        <v>3058</v>
      </c>
    </row>
    <row r="938" spans="1:2" ht="15.75">
      <c r="A938" s="121" t="s">
        <v>817</v>
      </c>
      <c r="B938" s="39" t="s">
        <v>3059</v>
      </c>
    </row>
    <row r="939" spans="1:2" ht="15.75">
      <c r="A939" s="121" t="s">
        <v>815</v>
      </c>
      <c r="B939" s="39" t="s">
        <v>3210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1667</v>
      </c>
    </row>
    <row r="943" spans="1:2" s="39" customFormat="1" ht="15.75">
      <c r="A943" s="121" t="s">
        <v>815</v>
      </c>
      <c r="B943" s="39" t="s">
        <v>2918</v>
      </c>
    </row>
    <row r="944" spans="1:2" s="39" customFormat="1" ht="15.75">
      <c r="A944" s="121" t="s">
        <v>816</v>
      </c>
      <c r="B944" s="39" t="s">
        <v>2939</v>
      </c>
    </row>
    <row r="945" spans="1:2" s="39" customFormat="1" ht="15.75">
      <c r="A945" s="121" t="s">
        <v>817</v>
      </c>
      <c r="B945" s="39" t="s">
        <v>2942</v>
      </c>
    </row>
    <row r="946" spans="1:2" s="39" customFormat="1" ht="15.75">
      <c r="A946" s="121" t="s">
        <v>815</v>
      </c>
      <c r="B946" s="39" t="s">
        <v>2950</v>
      </c>
    </row>
    <row r="947" spans="1:2" s="39" customFormat="1" ht="15.75">
      <c r="A947" s="121" t="s">
        <v>815</v>
      </c>
      <c r="B947" s="39" t="s">
        <v>2991</v>
      </c>
    </row>
    <row r="948" spans="1:2" s="39" customFormat="1" ht="15.75">
      <c r="A948" s="121" t="s">
        <v>817</v>
      </c>
      <c r="B948" s="39" t="s">
        <v>3038</v>
      </c>
    </row>
    <row r="949" spans="1:2" s="39" customFormat="1" ht="15.75">
      <c r="A949" s="121" t="s">
        <v>815</v>
      </c>
      <c r="B949" s="39" t="s">
        <v>3097</v>
      </c>
    </row>
    <row r="950" spans="1:2" s="39" customFormat="1" ht="15.75">
      <c r="A950" s="121" t="s">
        <v>817</v>
      </c>
      <c r="B950" s="39" t="s">
        <v>3100</v>
      </c>
    </row>
    <row r="951" spans="1:2" s="39" customFormat="1" ht="15.75">
      <c r="A951" s="121" t="s">
        <v>816</v>
      </c>
      <c r="B951" s="39" t="s">
        <v>3107</v>
      </c>
    </row>
    <row r="952" spans="1:2" s="39" customFormat="1" ht="15.75">
      <c r="A952" s="121" t="s">
        <v>817</v>
      </c>
      <c r="B952" s="39" t="s">
        <v>3111</v>
      </c>
    </row>
    <row r="953" spans="1:2" s="39" customFormat="1" ht="15.75">
      <c r="A953" s="121" t="s">
        <v>816</v>
      </c>
      <c r="B953" s="39" t="s">
        <v>3200</v>
      </c>
    </row>
    <row r="954" spans="1:2" s="39" customFormat="1" ht="15.75">
      <c r="A954" s="121" t="s">
        <v>815</v>
      </c>
      <c r="B954" s="39" t="s">
        <v>3201</v>
      </c>
    </row>
    <row r="955" spans="1:2" s="39" customFormat="1" ht="15.75">
      <c r="A955" s="121" t="s">
        <v>816</v>
      </c>
      <c r="B955" s="39" t="s">
        <v>3209</v>
      </c>
    </row>
    <row r="956" spans="1:2" s="39" customFormat="1" ht="15.75">
      <c r="A956" s="121" t="s">
        <v>815</v>
      </c>
      <c r="B956" s="39" t="s">
        <v>3211</v>
      </c>
    </row>
    <row r="957" spans="1:2" s="39" customFormat="1" ht="15.75">
      <c r="A957" s="121" t="s">
        <v>816</v>
      </c>
      <c r="B957" s="39" t="s">
        <v>3219</v>
      </c>
    </row>
    <row r="958" spans="1:2" s="39" customFormat="1" ht="15.75">
      <c r="A958" s="121" t="s">
        <v>816</v>
      </c>
      <c r="B958" s="39" t="s">
        <v>3227</v>
      </c>
    </row>
    <row r="959" spans="1:2" s="39" customFormat="1" ht="15.75">
      <c r="A959" s="121" t="s">
        <v>815</v>
      </c>
      <c r="B959" s="39" t="s">
        <v>3230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816</v>
      </c>
      <c r="B963" s="39" t="s">
        <v>2967</v>
      </c>
    </row>
    <row r="964" spans="1:2" ht="15.75">
      <c r="A964" s="121" t="s">
        <v>815</v>
      </c>
      <c r="B964" s="39" t="s">
        <v>3013</v>
      </c>
    </row>
    <row r="965" spans="1:2" ht="15.75">
      <c r="A965" s="121" t="s">
        <v>816</v>
      </c>
      <c r="B965" s="39" t="s">
        <v>3021</v>
      </c>
    </row>
    <row r="966" spans="1:2" ht="15.75">
      <c r="A966" s="121" t="s">
        <v>817</v>
      </c>
      <c r="B966" s="39" t="s">
        <v>3062</v>
      </c>
    </row>
    <row r="967" spans="1:2" ht="15.75">
      <c r="A967" s="121" t="s">
        <v>816</v>
      </c>
      <c r="B967" s="39" t="s">
        <v>3105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2045</v>
      </c>
      <c r="B970" s="39"/>
    </row>
    <row r="971" spans="1:2" ht="15.75">
      <c r="A971" s="121" t="s">
        <v>815</v>
      </c>
      <c r="B971" s="39" t="s">
        <v>2931</v>
      </c>
    </row>
    <row r="972" spans="1:2" ht="15.75">
      <c r="A972" s="121" t="s">
        <v>817</v>
      </c>
      <c r="B972" s="39" t="s">
        <v>2957</v>
      </c>
    </row>
    <row r="973" spans="1:2" ht="15.75">
      <c r="A973" s="121" t="s">
        <v>817</v>
      </c>
      <c r="B973" s="39" t="s">
        <v>3231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817</v>
      </c>
      <c r="B977" s="39" t="s">
        <v>2923</v>
      </c>
      <c r="C977" s="39"/>
      <c r="D977" s="39"/>
      <c r="E977" s="39"/>
      <c r="F977" s="39"/>
    </row>
    <row r="978" spans="1:6" ht="15.75">
      <c r="A978" s="121" t="s">
        <v>817</v>
      </c>
      <c r="B978" s="39" t="s">
        <v>2943</v>
      </c>
      <c r="C978" s="39"/>
      <c r="D978" s="39"/>
      <c r="E978" s="39"/>
      <c r="F978" s="39"/>
    </row>
    <row r="979" spans="1:6" ht="15.75">
      <c r="A979" s="121" t="s">
        <v>816</v>
      </c>
      <c r="B979" s="39" t="s">
        <v>2981</v>
      </c>
      <c r="C979" s="39"/>
      <c r="D979" s="39"/>
      <c r="E979" s="39"/>
      <c r="F979" s="39"/>
    </row>
    <row r="980" spans="1:6" ht="15.75">
      <c r="A980" s="121" t="s">
        <v>816</v>
      </c>
      <c r="B980" s="39" t="s">
        <v>3079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1664</v>
      </c>
    </row>
    <row r="984" spans="1:6" s="39" customFormat="1" ht="15.75">
      <c r="A984" s="121" t="s">
        <v>817</v>
      </c>
      <c r="B984" s="39" t="s">
        <v>2916</v>
      </c>
    </row>
    <row r="985" spans="1:6" s="39" customFormat="1" ht="15.75">
      <c r="A985" s="121" t="s">
        <v>815</v>
      </c>
      <c r="B985" s="39" t="s">
        <v>2923</v>
      </c>
    </row>
    <row r="986" spans="1:6" s="39" customFormat="1" ht="15.75">
      <c r="A986" s="121" t="s">
        <v>817</v>
      </c>
      <c r="B986" s="39" t="s">
        <v>2940</v>
      </c>
    </row>
    <row r="987" spans="1:6" s="39" customFormat="1" ht="15.75">
      <c r="A987" s="121" t="s">
        <v>816</v>
      </c>
      <c r="B987" s="39" t="s">
        <v>2942</v>
      </c>
    </row>
    <row r="988" spans="1:6" s="39" customFormat="1" ht="15.75">
      <c r="A988" s="121" t="s">
        <v>817</v>
      </c>
      <c r="B988" s="39" t="s">
        <v>2944</v>
      </c>
    </row>
    <row r="989" spans="1:6" s="39" customFormat="1" ht="15.75">
      <c r="A989" s="121" t="s">
        <v>817</v>
      </c>
      <c r="B989" s="39" t="s">
        <v>3028</v>
      </c>
    </row>
    <row r="990" spans="1:6" s="39" customFormat="1" ht="15.75">
      <c r="A990" s="121" t="s">
        <v>817</v>
      </c>
      <c r="B990" s="39" t="s">
        <v>3129</v>
      </c>
    </row>
    <row r="991" spans="1:6" s="39" customFormat="1" ht="15.75">
      <c r="A991" s="121" t="s">
        <v>817</v>
      </c>
      <c r="B991" s="39" t="s">
        <v>3155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816</v>
      </c>
      <c r="B995" s="39" t="s">
        <v>2915</v>
      </c>
    </row>
    <row r="996" spans="1:2" s="39" customFormat="1" ht="15.75">
      <c r="A996" s="121" t="s">
        <v>817</v>
      </c>
      <c r="B996" s="39" t="s">
        <v>2995</v>
      </c>
    </row>
    <row r="997" spans="1:2" s="39" customFormat="1" ht="15.75">
      <c r="A997" s="121" t="s">
        <v>817</v>
      </c>
      <c r="B997" s="39" t="s">
        <v>2996</v>
      </c>
    </row>
    <row r="998" spans="1:2" s="39" customFormat="1" ht="15.75">
      <c r="A998" s="121" t="s">
        <v>815</v>
      </c>
      <c r="B998" s="39" t="s">
        <v>3065</v>
      </c>
    </row>
    <row r="999" spans="1:2" s="39" customFormat="1" ht="15.75">
      <c r="A999" s="121" t="s">
        <v>816</v>
      </c>
      <c r="B999" s="39" t="s">
        <v>3077</v>
      </c>
    </row>
    <row r="1000" spans="1:2" s="39" customFormat="1" ht="15.75">
      <c r="A1000" s="121" t="s">
        <v>816</v>
      </c>
      <c r="B1000" s="39" t="s">
        <v>3092</v>
      </c>
    </row>
    <row r="1001" spans="1:2" s="39" customFormat="1" ht="15.75">
      <c r="A1001" s="121" t="s">
        <v>816</v>
      </c>
      <c r="B1001" s="39" t="s">
        <v>3102</v>
      </c>
    </row>
    <row r="1002" spans="1:2" s="39" customFormat="1" ht="15.75">
      <c r="A1002" s="121" t="s">
        <v>815</v>
      </c>
      <c r="B1002" s="39" t="s">
        <v>3239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754</v>
      </c>
    </row>
    <row r="1006" spans="1:2" s="39" customFormat="1" ht="15.75">
      <c r="A1006" s="121" t="s">
        <v>816</v>
      </c>
      <c r="B1006" s="39" t="s">
        <v>2912</v>
      </c>
    </row>
    <row r="1007" spans="1:2" s="39" customFormat="1" ht="15.75">
      <c r="A1007" s="121" t="s">
        <v>816</v>
      </c>
      <c r="B1007" s="39" t="s">
        <v>2929</v>
      </c>
    </row>
    <row r="1008" spans="1:2" s="39" customFormat="1" ht="15.75">
      <c r="A1008" s="121" t="s">
        <v>817</v>
      </c>
      <c r="B1008" s="39" t="s">
        <v>2972</v>
      </c>
    </row>
    <row r="1009" spans="1:2" s="39" customFormat="1" ht="15.75">
      <c r="A1009" s="121" t="s">
        <v>817</v>
      </c>
      <c r="B1009" s="39" t="s">
        <v>2980</v>
      </c>
    </row>
    <row r="1010" spans="1:2" s="39" customFormat="1" ht="15.75">
      <c r="A1010" s="121" t="s">
        <v>815</v>
      </c>
      <c r="B1010" s="39" t="s">
        <v>2996</v>
      </c>
    </row>
    <row r="1011" spans="1:2" s="39" customFormat="1" ht="15.75">
      <c r="A1011" s="121" t="s">
        <v>815</v>
      </c>
      <c r="B1011" s="39" t="s">
        <v>2997</v>
      </c>
    </row>
    <row r="1012" spans="1:2" s="39" customFormat="1" ht="15.75">
      <c r="A1012" s="121" t="s">
        <v>817</v>
      </c>
      <c r="B1012" s="39" t="s">
        <v>2998</v>
      </c>
    </row>
    <row r="1013" spans="1:2" s="39" customFormat="1" ht="15.75">
      <c r="A1013" s="121" t="s">
        <v>816</v>
      </c>
      <c r="B1013" s="39" t="s">
        <v>3001</v>
      </c>
    </row>
    <row r="1014" spans="1:2" s="39" customFormat="1" ht="15.75">
      <c r="A1014" s="121" t="s">
        <v>816</v>
      </c>
      <c r="B1014" s="39" t="s">
        <v>3003</v>
      </c>
    </row>
    <row r="1015" spans="1:2" s="39" customFormat="1" ht="15.75">
      <c r="A1015" s="121" t="s">
        <v>816</v>
      </c>
      <c r="B1015" s="39" t="s">
        <v>3005</v>
      </c>
    </row>
    <row r="1016" spans="1:2" s="39" customFormat="1" ht="15.75">
      <c r="A1016" s="121" t="s">
        <v>817</v>
      </c>
      <c r="B1016" s="39" t="s">
        <v>3020</v>
      </c>
    </row>
    <row r="1017" spans="1:2" s="39" customFormat="1" ht="15.75">
      <c r="A1017" s="121" t="s">
        <v>817</v>
      </c>
      <c r="B1017" s="39" t="s">
        <v>3024</v>
      </c>
    </row>
    <row r="1018" spans="1:2" s="39" customFormat="1" ht="15.75">
      <c r="A1018" s="121" t="s">
        <v>816</v>
      </c>
      <c r="B1018" s="39" t="s">
        <v>3035</v>
      </c>
    </row>
    <row r="1019" spans="1:2" s="39" customFormat="1" ht="15.75">
      <c r="A1019" s="121" t="s">
        <v>817</v>
      </c>
      <c r="B1019" s="39" t="s">
        <v>3045</v>
      </c>
    </row>
    <row r="1020" spans="1:2" s="39" customFormat="1" ht="15.75">
      <c r="A1020" s="121" t="s">
        <v>815</v>
      </c>
      <c r="B1020" s="39" t="s">
        <v>3048</v>
      </c>
    </row>
    <row r="1021" spans="1:2" s="39" customFormat="1" ht="15.75">
      <c r="A1021" s="121" t="s">
        <v>817</v>
      </c>
      <c r="B1021" s="39" t="s">
        <v>3058</v>
      </c>
    </row>
    <row r="1022" spans="1:2" s="39" customFormat="1" ht="15.75">
      <c r="A1022" s="121" t="s">
        <v>816</v>
      </c>
      <c r="B1022" s="39" t="s">
        <v>3059</v>
      </c>
    </row>
    <row r="1023" spans="1:2" s="39" customFormat="1" ht="15.75">
      <c r="A1023" s="121" t="s">
        <v>816</v>
      </c>
      <c r="B1023" s="39" t="s">
        <v>3065</v>
      </c>
    </row>
    <row r="1024" spans="1:2" s="39" customFormat="1" ht="15.75">
      <c r="A1024" s="121" t="s">
        <v>815</v>
      </c>
      <c r="B1024" s="39" t="s">
        <v>3072</v>
      </c>
    </row>
    <row r="1025" spans="1:2" s="39" customFormat="1" ht="15.75">
      <c r="A1025" s="121" t="s">
        <v>816</v>
      </c>
      <c r="B1025" s="39" t="s">
        <v>3206</v>
      </c>
    </row>
    <row r="1026" spans="1:2" s="39" customFormat="1" ht="15.75">
      <c r="A1026" s="121" t="s">
        <v>816</v>
      </c>
      <c r="B1026" s="39" t="s">
        <v>3210</v>
      </c>
    </row>
    <row r="1027" spans="1:2" s="39" customFormat="1" ht="15.75">
      <c r="A1027" s="121" t="s">
        <v>815</v>
      </c>
      <c r="B1027" s="39" t="s">
        <v>3232</v>
      </c>
    </row>
    <row r="1028" spans="1:2" s="39" customFormat="1" ht="15.75">
      <c r="A1028" s="121" t="s">
        <v>817</v>
      </c>
      <c r="B1028" s="39" t="s">
        <v>3234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2023</v>
      </c>
      <c r="B1031" s="39"/>
    </row>
    <row r="1032" spans="1:2" s="39" customFormat="1" ht="15.75">
      <c r="A1032" s="121" t="s">
        <v>815</v>
      </c>
      <c r="B1032" s="39" t="s">
        <v>2927</v>
      </c>
    </row>
    <row r="1033" spans="1:2" s="39" customFormat="1" ht="15.75">
      <c r="A1033" s="121" t="s">
        <v>817</v>
      </c>
      <c r="B1033" s="39" t="s">
        <v>2958</v>
      </c>
    </row>
    <row r="1034" spans="1:2" s="39" customFormat="1" ht="15.75">
      <c r="A1034" s="121" t="s">
        <v>816</v>
      </c>
      <c r="B1034" s="39" t="s">
        <v>3002</v>
      </c>
    </row>
    <row r="1035" spans="1:2" s="39" customFormat="1" ht="15.75">
      <c r="A1035" s="121" t="s">
        <v>815</v>
      </c>
      <c r="B1035" s="39" t="s">
        <v>3024</v>
      </c>
    </row>
    <row r="1036" spans="1:2" s="39" customFormat="1" ht="15.75">
      <c r="A1036" s="121" t="s">
        <v>817</v>
      </c>
      <c r="B1036" s="39" t="s">
        <v>3046</v>
      </c>
    </row>
    <row r="1037" spans="1:2" s="39" customFormat="1" ht="15.75">
      <c r="A1037" s="121" t="s">
        <v>817</v>
      </c>
      <c r="B1037" s="39" t="s">
        <v>3051</v>
      </c>
    </row>
    <row r="1038" spans="1:2" s="39" customFormat="1" ht="15.75">
      <c r="A1038" s="121" t="s">
        <v>817</v>
      </c>
      <c r="B1038" s="39" t="s">
        <v>3067</v>
      </c>
    </row>
    <row r="1039" spans="1:2" s="39" customFormat="1" ht="15.75">
      <c r="A1039" s="121" t="s">
        <v>816</v>
      </c>
      <c r="B1039" s="39" t="s">
        <v>3226</v>
      </c>
    </row>
    <row r="1040" spans="1:2" s="39" customFormat="1" ht="15.75">
      <c r="A1040" s="121" t="s">
        <v>817</v>
      </c>
      <c r="B1040" s="39" t="s">
        <v>3240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57"/>
  <sheetViews>
    <sheetView topLeftCell="A496" workbookViewId="0">
      <pane xSplit="1" topLeftCell="B1" activePane="topRight" state="frozen"/>
      <selection pane="topRight" activeCell="E509" sqref="E509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1112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1113</v>
      </c>
    </row>
    <row r="3" spans="1:17">
      <c r="A3" t="s">
        <v>2562</v>
      </c>
    </row>
    <row r="5" spans="1:17" ht="20.25">
      <c r="A5" s="123" t="s">
        <v>1107</v>
      </c>
      <c r="C5" t="s">
        <v>39</v>
      </c>
      <c r="E5" t="s">
        <v>183</v>
      </c>
      <c r="G5" t="s">
        <v>25</v>
      </c>
      <c r="I5" t="s">
        <v>779</v>
      </c>
      <c r="K5" t="s">
        <v>35</v>
      </c>
      <c r="M5" t="s">
        <v>183</v>
      </c>
      <c r="O5" t="s">
        <v>183</v>
      </c>
      <c r="Q5" t="s">
        <v>2022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784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801</v>
      </c>
    </row>
    <row r="10" spans="1:17" ht="20.25">
      <c r="A10" s="123" t="s">
        <v>1012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2022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1693</v>
      </c>
      <c r="M11" t="s">
        <v>183</v>
      </c>
      <c r="O11" t="s">
        <v>183</v>
      </c>
      <c r="Q11" t="s">
        <v>3408</v>
      </c>
    </row>
    <row r="12" spans="1:17">
      <c r="C12" t="s">
        <v>183</v>
      </c>
      <c r="E12" t="s">
        <v>143</v>
      </c>
      <c r="G12" t="s">
        <v>4</v>
      </c>
      <c r="I12" t="s">
        <v>763</v>
      </c>
      <c r="K12" t="s">
        <v>1694</v>
      </c>
      <c r="M12" t="s">
        <v>183</v>
      </c>
      <c r="O12" t="s">
        <v>183</v>
      </c>
      <c r="Q12" t="s">
        <v>3416</v>
      </c>
    </row>
    <row r="15" spans="1:17" ht="20.25">
      <c r="A15" s="123" t="s">
        <v>1013</v>
      </c>
      <c r="C15" t="s">
        <v>183</v>
      </c>
      <c r="E15" t="s">
        <v>144</v>
      </c>
      <c r="G15" t="s">
        <v>6</v>
      </c>
      <c r="I15" t="s">
        <v>735</v>
      </c>
      <c r="K15" t="s">
        <v>791</v>
      </c>
      <c r="M15" t="s">
        <v>729</v>
      </c>
      <c r="O15" t="s">
        <v>2045</v>
      </c>
      <c r="Q15" t="s">
        <v>1661</v>
      </c>
    </row>
    <row r="16" spans="1:17">
      <c r="C16" t="s">
        <v>183</v>
      </c>
      <c r="E16" t="s">
        <v>143</v>
      </c>
      <c r="G16" t="s">
        <v>15</v>
      </c>
      <c r="I16" t="s">
        <v>797</v>
      </c>
      <c r="K16" t="s">
        <v>745</v>
      </c>
      <c r="M16" t="s">
        <v>33</v>
      </c>
      <c r="O16" t="s">
        <v>2561</v>
      </c>
      <c r="Q16" t="s">
        <v>3414</v>
      </c>
    </row>
    <row r="17" spans="1:17">
      <c r="C17" t="s">
        <v>183</v>
      </c>
      <c r="E17" t="s">
        <v>37</v>
      </c>
      <c r="G17" t="s">
        <v>155</v>
      </c>
      <c r="I17" t="s">
        <v>791</v>
      </c>
      <c r="K17" t="s">
        <v>153</v>
      </c>
      <c r="M17" t="s">
        <v>801</v>
      </c>
      <c r="O17" t="s">
        <v>2022</v>
      </c>
      <c r="Q17" t="s">
        <v>797</v>
      </c>
    </row>
    <row r="20" spans="1:17" ht="20.25">
      <c r="A20" s="123" t="s">
        <v>1141</v>
      </c>
      <c r="C20" t="s">
        <v>183</v>
      </c>
      <c r="E20" t="s">
        <v>1</v>
      </c>
      <c r="G20" t="s">
        <v>11</v>
      </c>
      <c r="I20" t="s">
        <v>154</v>
      </c>
      <c r="K20" t="s">
        <v>1646</v>
      </c>
      <c r="M20" t="s">
        <v>779</v>
      </c>
      <c r="O20" t="s">
        <v>2033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1662</v>
      </c>
      <c r="O21" t="s">
        <v>1662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2022</v>
      </c>
      <c r="O22" t="s">
        <v>2044</v>
      </c>
      <c r="Q22" t="s">
        <v>3426</v>
      </c>
    </row>
    <row r="25" spans="1:17" ht="20.25">
      <c r="A25" s="123" t="s">
        <v>1014</v>
      </c>
      <c r="C25" t="s">
        <v>183</v>
      </c>
      <c r="E25" t="s">
        <v>178</v>
      </c>
      <c r="G25" t="s">
        <v>142</v>
      </c>
      <c r="I25" t="s">
        <v>797</v>
      </c>
      <c r="K25" t="s">
        <v>17</v>
      </c>
      <c r="M25" t="s">
        <v>31</v>
      </c>
      <c r="O25" t="s">
        <v>2041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770</v>
      </c>
      <c r="K26" t="s">
        <v>1666</v>
      </c>
      <c r="M26" t="s">
        <v>1666</v>
      </c>
      <c r="O26" t="s">
        <v>747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735</v>
      </c>
      <c r="K27" t="s">
        <v>735</v>
      </c>
      <c r="M27" t="s">
        <v>1667</v>
      </c>
      <c r="O27" t="s">
        <v>2065</v>
      </c>
      <c r="Q27" t="s">
        <v>15</v>
      </c>
    </row>
    <row r="30" spans="1:17" ht="20.25">
      <c r="A30" s="123" t="s">
        <v>1015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2023</v>
      </c>
    </row>
    <row r="31" spans="1:17">
      <c r="C31" t="s">
        <v>178</v>
      </c>
      <c r="E31" t="s">
        <v>1</v>
      </c>
      <c r="G31" t="s">
        <v>143</v>
      </c>
      <c r="I31" t="s">
        <v>749</v>
      </c>
      <c r="K31" t="s">
        <v>11</v>
      </c>
      <c r="M31" t="s">
        <v>27</v>
      </c>
      <c r="O31" t="s">
        <v>9</v>
      </c>
      <c r="Q31" t="s">
        <v>2021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801</v>
      </c>
    </row>
    <row r="35" spans="1:17" ht="20.25">
      <c r="A35" s="123" t="s">
        <v>1016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2554</v>
      </c>
      <c r="O35" t="s">
        <v>33</v>
      </c>
      <c r="Q35" t="s">
        <v>734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1658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797</v>
      </c>
      <c r="K37" t="s">
        <v>33</v>
      </c>
      <c r="M37" t="s">
        <v>31</v>
      </c>
      <c r="O37" t="s">
        <v>1666</v>
      </c>
      <c r="Q37" t="s">
        <v>1649</v>
      </c>
    </row>
    <row r="40" spans="1:17" ht="20.25">
      <c r="A40" s="123" t="s">
        <v>1017</v>
      </c>
      <c r="C40" t="s">
        <v>33</v>
      </c>
      <c r="E40" t="s">
        <v>6</v>
      </c>
      <c r="G40" t="s">
        <v>15</v>
      </c>
      <c r="I40" t="s">
        <v>33</v>
      </c>
      <c r="K40" t="s">
        <v>1667</v>
      </c>
      <c r="M40" t="s">
        <v>1650</v>
      </c>
      <c r="O40" t="s">
        <v>2022</v>
      </c>
    </row>
    <row r="41" spans="1:17">
      <c r="C41" t="s">
        <v>37</v>
      </c>
      <c r="E41" t="s">
        <v>15</v>
      </c>
      <c r="G41" t="s">
        <v>6</v>
      </c>
      <c r="I41" t="s">
        <v>770</v>
      </c>
      <c r="K41" t="s">
        <v>1666</v>
      </c>
      <c r="M41" t="s">
        <v>764</v>
      </c>
      <c r="O41" t="s">
        <v>141</v>
      </c>
    </row>
    <row r="42" spans="1:17">
      <c r="C42" t="s">
        <v>13</v>
      </c>
      <c r="E42" t="s">
        <v>142</v>
      </c>
      <c r="G42" t="s">
        <v>164</v>
      </c>
      <c r="I42" t="s">
        <v>745</v>
      </c>
      <c r="K42" t="s">
        <v>25</v>
      </c>
      <c r="M42" t="s">
        <v>144</v>
      </c>
      <c r="O42" t="s">
        <v>1664</v>
      </c>
    </row>
    <row r="45" spans="1:17" ht="20.25">
      <c r="A45" s="123" t="s">
        <v>1018</v>
      </c>
      <c r="C45" t="s">
        <v>183</v>
      </c>
      <c r="E45" t="s">
        <v>13</v>
      </c>
      <c r="G45" t="s">
        <v>31</v>
      </c>
      <c r="I45" t="s">
        <v>797</v>
      </c>
      <c r="K45" t="s">
        <v>183</v>
      </c>
      <c r="M45" t="s">
        <v>1648</v>
      </c>
      <c r="O45" t="s">
        <v>772</v>
      </c>
    </row>
    <row r="46" spans="1:17">
      <c r="C46" t="s">
        <v>183</v>
      </c>
      <c r="E46" t="s">
        <v>1</v>
      </c>
      <c r="G46" t="s">
        <v>21</v>
      </c>
      <c r="I46" t="s">
        <v>801</v>
      </c>
      <c r="K46" t="s">
        <v>183</v>
      </c>
      <c r="M46" t="s">
        <v>789</v>
      </c>
      <c r="O46" t="s">
        <v>1</v>
      </c>
    </row>
    <row r="47" spans="1:17">
      <c r="C47" t="s">
        <v>183</v>
      </c>
      <c r="E47" t="s">
        <v>23</v>
      </c>
      <c r="G47" t="s">
        <v>153</v>
      </c>
      <c r="I47" t="s">
        <v>783</v>
      </c>
      <c r="K47" t="s">
        <v>183</v>
      </c>
      <c r="M47" t="s">
        <v>1649</v>
      </c>
      <c r="O47" t="s">
        <v>2045</v>
      </c>
    </row>
    <row r="50" spans="1:15" ht="20.25">
      <c r="A50" s="123" t="s">
        <v>1019</v>
      </c>
      <c r="C50" t="s">
        <v>6</v>
      </c>
      <c r="E50" t="s">
        <v>144</v>
      </c>
      <c r="G50" t="s">
        <v>156</v>
      </c>
      <c r="I50" t="s">
        <v>779</v>
      </c>
      <c r="K50" t="s">
        <v>183</v>
      </c>
      <c r="M50" t="s">
        <v>783</v>
      </c>
      <c r="O50" t="s">
        <v>27</v>
      </c>
    </row>
    <row r="51" spans="1:15">
      <c r="C51" t="s">
        <v>25</v>
      </c>
      <c r="E51" t="s">
        <v>143</v>
      </c>
      <c r="G51" t="s">
        <v>23</v>
      </c>
      <c r="I51" t="s">
        <v>797</v>
      </c>
      <c r="K51" t="s">
        <v>183</v>
      </c>
      <c r="M51" t="s">
        <v>1659</v>
      </c>
      <c r="O51" t="s">
        <v>2022</v>
      </c>
    </row>
    <row r="52" spans="1:15">
      <c r="C52" t="s">
        <v>33</v>
      </c>
      <c r="E52" t="s">
        <v>141</v>
      </c>
      <c r="G52" t="s">
        <v>21</v>
      </c>
      <c r="I52" t="s">
        <v>772</v>
      </c>
      <c r="K52" t="s">
        <v>183</v>
      </c>
      <c r="M52" t="s">
        <v>791</v>
      </c>
      <c r="O52" t="s">
        <v>729</v>
      </c>
    </row>
    <row r="55" spans="1:15" ht="20.25">
      <c r="A55" s="123" t="s">
        <v>1020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2025</v>
      </c>
      <c r="O55" t="s">
        <v>21</v>
      </c>
    </row>
    <row r="56" spans="1:15">
      <c r="C56" t="s">
        <v>23</v>
      </c>
      <c r="E56" t="s">
        <v>17</v>
      </c>
      <c r="G56" t="s">
        <v>9</v>
      </c>
      <c r="I56" t="s">
        <v>739</v>
      </c>
      <c r="K56" t="s">
        <v>183</v>
      </c>
      <c r="M56" t="s">
        <v>1662</v>
      </c>
      <c r="O56" t="s">
        <v>1652</v>
      </c>
    </row>
    <row r="57" spans="1:15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2018</v>
      </c>
      <c r="O57" t="s">
        <v>2025</v>
      </c>
    </row>
    <row r="60" spans="1:15" ht="20.25">
      <c r="A60" s="123" t="s">
        <v>1021</v>
      </c>
      <c r="C60" t="s">
        <v>21</v>
      </c>
      <c r="E60" t="s">
        <v>143</v>
      </c>
      <c r="G60" t="s">
        <v>17</v>
      </c>
      <c r="I60" t="s">
        <v>745</v>
      </c>
      <c r="K60" t="s">
        <v>758</v>
      </c>
      <c r="M60" t="s">
        <v>758</v>
      </c>
      <c r="O60" t="s">
        <v>25</v>
      </c>
    </row>
    <row r="61" spans="1:15">
      <c r="C61" t="s">
        <v>11</v>
      </c>
      <c r="E61" t="s">
        <v>15</v>
      </c>
      <c r="G61" t="s">
        <v>153</v>
      </c>
      <c r="I61" t="s">
        <v>758</v>
      </c>
      <c r="K61" t="s">
        <v>783</v>
      </c>
      <c r="M61" t="s">
        <v>797</v>
      </c>
      <c r="O61" t="s">
        <v>21</v>
      </c>
    </row>
    <row r="62" spans="1:15">
      <c r="C62" t="s">
        <v>31</v>
      </c>
      <c r="E62" t="s">
        <v>11</v>
      </c>
      <c r="G62" t="s">
        <v>155</v>
      </c>
      <c r="I62" t="s">
        <v>162</v>
      </c>
      <c r="K62" t="s">
        <v>797</v>
      </c>
      <c r="M62" t="s">
        <v>2024</v>
      </c>
      <c r="O62" t="s">
        <v>2021</v>
      </c>
    </row>
    <row r="65" spans="1:15" ht="20.25">
      <c r="A65" s="123" t="s">
        <v>1022</v>
      </c>
      <c r="C65" t="s">
        <v>183</v>
      </c>
      <c r="E65" t="s">
        <v>183</v>
      </c>
      <c r="G65" t="s">
        <v>183</v>
      </c>
      <c r="I65" t="s">
        <v>153</v>
      </c>
      <c r="K65" t="s">
        <v>783</v>
      </c>
      <c r="M65" t="s">
        <v>156</v>
      </c>
      <c r="O65" t="s">
        <v>141</v>
      </c>
    </row>
    <row r="66" spans="1:15">
      <c r="C66" t="s">
        <v>183</v>
      </c>
      <c r="E66" t="s">
        <v>183</v>
      </c>
      <c r="G66" t="s">
        <v>183</v>
      </c>
      <c r="I66" t="s">
        <v>791</v>
      </c>
      <c r="K66" t="s">
        <v>797</v>
      </c>
      <c r="M66" t="s">
        <v>153</v>
      </c>
      <c r="O66" t="s">
        <v>758</v>
      </c>
    </row>
    <row r="67" spans="1:15">
      <c r="C67" t="s">
        <v>183</v>
      </c>
      <c r="E67" t="s">
        <v>183</v>
      </c>
      <c r="G67" t="s">
        <v>183</v>
      </c>
      <c r="I67" t="s">
        <v>142</v>
      </c>
      <c r="K67" t="s">
        <v>758</v>
      </c>
      <c r="M67" t="s">
        <v>747</v>
      </c>
      <c r="O67" t="s">
        <v>1658</v>
      </c>
    </row>
    <row r="70" spans="1:15" ht="20.25">
      <c r="A70" s="123" t="s">
        <v>1023</v>
      </c>
      <c r="C70" t="s">
        <v>31</v>
      </c>
      <c r="E70" t="s">
        <v>144</v>
      </c>
      <c r="G70" t="s">
        <v>156</v>
      </c>
      <c r="I70" t="s">
        <v>11</v>
      </c>
      <c r="K70" t="s">
        <v>770</v>
      </c>
      <c r="M70" t="s">
        <v>758</v>
      </c>
      <c r="O70" t="s">
        <v>797</v>
      </c>
    </row>
    <row r="71" spans="1:15">
      <c r="C71" t="s">
        <v>33</v>
      </c>
      <c r="E71" t="s">
        <v>141</v>
      </c>
      <c r="G71" t="s">
        <v>31</v>
      </c>
      <c r="I71" t="s">
        <v>739</v>
      </c>
      <c r="K71" t="s">
        <v>35</v>
      </c>
      <c r="M71" t="s">
        <v>1659</v>
      </c>
      <c r="O71" t="s">
        <v>2041</v>
      </c>
    </row>
    <row r="72" spans="1:15">
      <c r="C72" t="s">
        <v>21</v>
      </c>
      <c r="E72" t="s">
        <v>143</v>
      </c>
      <c r="G72" t="s">
        <v>153</v>
      </c>
      <c r="I72" t="s">
        <v>154</v>
      </c>
      <c r="K72" t="s">
        <v>797</v>
      </c>
      <c r="M72" t="s">
        <v>791</v>
      </c>
      <c r="O72" t="s">
        <v>789</v>
      </c>
    </row>
    <row r="75" spans="1:15" ht="20.25">
      <c r="A75" s="123" t="s">
        <v>1024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2017</v>
      </c>
      <c r="O75" t="s">
        <v>2044</v>
      </c>
    </row>
    <row r="76" spans="1:15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1662</v>
      </c>
      <c r="O76" t="s">
        <v>17</v>
      </c>
    </row>
    <row r="77" spans="1:15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2025</v>
      </c>
    </row>
    <row r="80" spans="1:15" ht="20.25">
      <c r="A80" s="123" t="s">
        <v>1025</v>
      </c>
      <c r="C80" t="s">
        <v>15</v>
      </c>
      <c r="E80" t="s">
        <v>15</v>
      </c>
      <c r="G80" t="s">
        <v>23</v>
      </c>
      <c r="I80" t="s">
        <v>770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775</v>
      </c>
      <c r="K81" t="s">
        <v>183</v>
      </c>
      <c r="M81" t="s">
        <v>17</v>
      </c>
      <c r="O81" t="s">
        <v>2022</v>
      </c>
    </row>
    <row r="82" spans="1:15">
      <c r="C82" t="s">
        <v>19</v>
      </c>
      <c r="E82" t="s">
        <v>11</v>
      </c>
      <c r="G82" t="s">
        <v>142</v>
      </c>
      <c r="I82" t="s">
        <v>797</v>
      </c>
      <c r="K82" t="s">
        <v>183</v>
      </c>
      <c r="M82" t="s">
        <v>747</v>
      </c>
      <c r="O82" t="s">
        <v>789</v>
      </c>
    </row>
    <row r="85" spans="1:15" ht="20.25">
      <c r="A85" s="123" t="s">
        <v>1026</v>
      </c>
      <c r="C85" t="s">
        <v>17</v>
      </c>
      <c r="E85" t="s">
        <v>6</v>
      </c>
      <c r="G85" t="s">
        <v>9</v>
      </c>
      <c r="I85" t="s">
        <v>770</v>
      </c>
      <c r="K85" t="s">
        <v>183</v>
      </c>
      <c r="M85" t="s">
        <v>1666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772</v>
      </c>
      <c r="K86" t="s">
        <v>183</v>
      </c>
      <c r="M86" t="s">
        <v>31</v>
      </c>
      <c r="O86" t="s">
        <v>2022</v>
      </c>
    </row>
    <row r="87" spans="1:15">
      <c r="C87" t="s">
        <v>11</v>
      </c>
      <c r="E87" t="s">
        <v>144</v>
      </c>
      <c r="G87" t="s">
        <v>142</v>
      </c>
      <c r="I87" t="s">
        <v>784</v>
      </c>
      <c r="K87" t="s">
        <v>183</v>
      </c>
      <c r="M87" t="s">
        <v>772</v>
      </c>
      <c r="O87" t="s">
        <v>2068</v>
      </c>
    </row>
    <row r="90" spans="1:15" ht="20.25">
      <c r="A90" s="123" t="s">
        <v>1027</v>
      </c>
      <c r="C90" t="s">
        <v>25</v>
      </c>
      <c r="E90" t="s">
        <v>13</v>
      </c>
      <c r="G90" t="s">
        <v>9</v>
      </c>
      <c r="I90" t="s">
        <v>764</v>
      </c>
      <c r="K90" t="s">
        <v>25</v>
      </c>
      <c r="M90" t="s">
        <v>1648</v>
      </c>
      <c r="O90" t="s">
        <v>2022</v>
      </c>
    </row>
    <row r="91" spans="1:15">
      <c r="C91" t="s">
        <v>17</v>
      </c>
      <c r="E91" t="s">
        <v>25</v>
      </c>
      <c r="G91" t="s">
        <v>155</v>
      </c>
      <c r="I91" t="s">
        <v>789</v>
      </c>
      <c r="K91" t="s">
        <v>735</v>
      </c>
      <c r="M91" t="s">
        <v>31</v>
      </c>
      <c r="O91" t="s">
        <v>1648</v>
      </c>
    </row>
    <row r="92" spans="1:15">
      <c r="C92" t="s">
        <v>178</v>
      </c>
      <c r="E92" t="s">
        <v>11</v>
      </c>
      <c r="G92" t="s">
        <v>27</v>
      </c>
      <c r="I92" t="s">
        <v>770</v>
      </c>
      <c r="K92" t="s">
        <v>784</v>
      </c>
      <c r="M92" t="s">
        <v>1652</v>
      </c>
      <c r="O92" t="s">
        <v>1661</v>
      </c>
    </row>
    <row r="95" spans="1:15" ht="20.25">
      <c r="A95" s="123" t="s">
        <v>1028</v>
      </c>
      <c r="C95" t="s">
        <v>178</v>
      </c>
      <c r="E95" t="s">
        <v>13</v>
      </c>
      <c r="G95" t="s">
        <v>9</v>
      </c>
      <c r="I95" t="s">
        <v>143</v>
      </c>
      <c r="K95" t="s">
        <v>763</v>
      </c>
      <c r="M95" t="s">
        <v>1652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765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1646</v>
      </c>
      <c r="M97" t="s">
        <v>1657</v>
      </c>
      <c r="O97" t="s">
        <v>1665</v>
      </c>
    </row>
    <row r="100" spans="1:15" ht="20.25">
      <c r="A100" s="123" t="s">
        <v>1029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1667</v>
      </c>
      <c r="O101" t="s">
        <v>765</v>
      </c>
    </row>
    <row r="102" spans="1:15">
      <c r="C102" t="s">
        <v>27</v>
      </c>
      <c r="E102" t="s">
        <v>9</v>
      </c>
      <c r="G102" t="s">
        <v>31</v>
      </c>
      <c r="I102" t="s">
        <v>750</v>
      </c>
      <c r="K102" t="s">
        <v>183</v>
      </c>
      <c r="M102" t="s">
        <v>784</v>
      </c>
      <c r="O102" t="s">
        <v>754</v>
      </c>
    </row>
    <row r="105" spans="1:15" ht="20.25">
      <c r="A105" s="123" t="s">
        <v>1030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758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783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1031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2040</v>
      </c>
    </row>
    <row r="111" spans="1:15">
      <c r="C111" t="s">
        <v>183</v>
      </c>
      <c r="E111" t="s">
        <v>35</v>
      </c>
      <c r="G111" t="s">
        <v>1</v>
      </c>
      <c r="I111" t="s">
        <v>745</v>
      </c>
      <c r="K111" t="s">
        <v>183</v>
      </c>
      <c r="M111" t="s">
        <v>747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756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1032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1060</v>
      </c>
      <c r="B120" t="s">
        <v>1033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791</v>
      </c>
      <c r="M120" t="s">
        <v>21</v>
      </c>
      <c r="O120" t="s">
        <v>754</v>
      </c>
    </row>
    <row r="121" spans="1:15">
      <c r="C121" t="s">
        <v>27</v>
      </c>
      <c r="E121" t="s">
        <v>33</v>
      </c>
      <c r="G121" t="s">
        <v>1142</v>
      </c>
      <c r="I121" s="218" t="s">
        <v>141</v>
      </c>
      <c r="K121" t="s">
        <v>734</v>
      </c>
      <c r="M121" t="s">
        <v>2022</v>
      </c>
      <c r="O121" t="s">
        <v>784</v>
      </c>
    </row>
    <row r="122" spans="1:15">
      <c r="C122" t="s">
        <v>15</v>
      </c>
      <c r="E122" t="s">
        <v>6</v>
      </c>
      <c r="G122" t="s">
        <v>1143</v>
      </c>
      <c r="I122" s="218" t="s">
        <v>15</v>
      </c>
      <c r="K122" t="s">
        <v>779</v>
      </c>
      <c r="M122" t="s">
        <v>779</v>
      </c>
      <c r="O122" t="s">
        <v>155</v>
      </c>
    </row>
    <row r="123" spans="1:15">
      <c r="G123" t="s">
        <v>1115</v>
      </c>
      <c r="K123" s="231"/>
    </row>
    <row r="124" spans="1:15">
      <c r="O124" t="s">
        <v>754</v>
      </c>
    </row>
    <row r="125" spans="1:15">
      <c r="B125" t="s">
        <v>1034</v>
      </c>
      <c r="C125" t="s">
        <v>37</v>
      </c>
      <c r="E125" t="s">
        <v>11</v>
      </c>
      <c r="G125" t="s">
        <v>153</v>
      </c>
      <c r="I125" s="218" t="s">
        <v>745</v>
      </c>
      <c r="K125" t="s">
        <v>27</v>
      </c>
      <c r="M125" t="s">
        <v>1664</v>
      </c>
      <c r="O125" t="s">
        <v>772</v>
      </c>
    </row>
    <row r="126" spans="1:15">
      <c r="C126" t="s">
        <v>11</v>
      </c>
      <c r="E126" t="s">
        <v>141</v>
      </c>
      <c r="G126" t="s">
        <v>1</v>
      </c>
      <c r="I126" s="218" t="s">
        <v>801</v>
      </c>
      <c r="K126" t="s">
        <v>791</v>
      </c>
      <c r="M126" t="s">
        <v>1658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779</v>
      </c>
      <c r="M127" t="s">
        <v>758</v>
      </c>
    </row>
    <row r="128" spans="1:15">
      <c r="K128" s="231"/>
    </row>
    <row r="129" spans="2:15">
      <c r="B129" t="s">
        <v>1035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1664</v>
      </c>
      <c r="O129" t="s">
        <v>772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729</v>
      </c>
      <c r="M130" t="s">
        <v>779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764</v>
      </c>
      <c r="M131" t="s">
        <v>1666</v>
      </c>
      <c r="O131" t="s">
        <v>754</v>
      </c>
    </row>
    <row r="132" spans="2:15">
      <c r="K132" s="231"/>
    </row>
    <row r="133" spans="2:15">
      <c r="B133" t="s">
        <v>1036</v>
      </c>
      <c r="C133" t="s">
        <v>27</v>
      </c>
      <c r="E133" t="s">
        <v>33</v>
      </c>
      <c r="G133" t="s">
        <v>9</v>
      </c>
      <c r="I133" s="218" t="s">
        <v>745</v>
      </c>
      <c r="K133" t="s">
        <v>13</v>
      </c>
      <c r="M133" t="s">
        <v>2018</v>
      </c>
      <c r="O133" t="s">
        <v>734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1665</v>
      </c>
      <c r="M134" t="s">
        <v>758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747</v>
      </c>
      <c r="K135" t="s">
        <v>791</v>
      </c>
      <c r="M135" t="s">
        <v>156</v>
      </c>
      <c r="O135" t="s">
        <v>25</v>
      </c>
    </row>
    <row r="136" spans="2:15">
      <c r="K136" s="231"/>
    </row>
    <row r="137" spans="2:15">
      <c r="B137" t="s">
        <v>1037</v>
      </c>
      <c r="C137" t="s">
        <v>33</v>
      </c>
      <c r="E137" t="s">
        <v>11</v>
      </c>
      <c r="G137" t="s">
        <v>143</v>
      </c>
      <c r="I137" s="218" t="s">
        <v>17</v>
      </c>
      <c r="K137" t="s">
        <v>791</v>
      </c>
      <c r="M137" t="s">
        <v>156</v>
      </c>
      <c r="O137" t="s">
        <v>791</v>
      </c>
    </row>
    <row r="138" spans="2:15">
      <c r="C138" t="s">
        <v>21</v>
      </c>
      <c r="E138" t="s">
        <v>19</v>
      </c>
      <c r="G138" t="s">
        <v>1</v>
      </c>
      <c r="I138" s="218" t="s">
        <v>745</v>
      </c>
      <c r="K138" t="s">
        <v>734</v>
      </c>
      <c r="M138" t="s">
        <v>791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801</v>
      </c>
      <c r="K139" t="s">
        <v>19</v>
      </c>
      <c r="M139" t="s">
        <v>2017</v>
      </c>
      <c r="O139" t="s">
        <v>21</v>
      </c>
    </row>
    <row r="140" spans="2:15">
      <c r="K140" s="231"/>
    </row>
    <row r="141" spans="2:15">
      <c r="B141" t="s">
        <v>1038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1667</v>
      </c>
      <c r="M141" t="s">
        <v>750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735</v>
      </c>
      <c r="K142" t="s">
        <v>142</v>
      </c>
      <c r="M142" t="s">
        <v>25</v>
      </c>
      <c r="O142" t="s">
        <v>754</v>
      </c>
    </row>
    <row r="143" spans="2:15">
      <c r="C143" t="s">
        <v>33</v>
      </c>
      <c r="E143" t="s">
        <v>178</v>
      </c>
      <c r="G143" t="s">
        <v>143</v>
      </c>
      <c r="I143" s="218" t="s">
        <v>758</v>
      </c>
      <c r="K143" t="s">
        <v>158</v>
      </c>
      <c r="M143" t="s">
        <v>2023</v>
      </c>
      <c r="O143" t="s">
        <v>772</v>
      </c>
    </row>
    <row r="144" spans="2:15">
      <c r="K144" s="231"/>
    </row>
    <row r="145" spans="2:15">
      <c r="B145" t="s">
        <v>1039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750</v>
      </c>
      <c r="O145" t="s">
        <v>772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791</v>
      </c>
      <c r="M146" t="s">
        <v>25</v>
      </c>
      <c r="O146" t="s">
        <v>2023</v>
      </c>
    </row>
    <row r="147" spans="2:15">
      <c r="C147" t="s">
        <v>29</v>
      </c>
      <c r="E147" t="s">
        <v>9</v>
      </c>
      <c r="G147" t="s">
        <v>4</v>
      </c>
      <c r="I147" s="218" t="s">
        <v>735</v>
      </c>
      <c r="K147" t="s">
        <v>1658</v>
      </c>
      <c r="M147" t="s">
        <v>15</v>
      </c>
      <c r="O147" t="s">
        <v>15</v>
      </c>
    </row>
    <row r="148" spans="2:15">
      <c r="K148" s="231"/>
    </row>
    <row r="149" spans="2:15">
      <c r="B149" t="s">
        <v>1040</v>
      </c>
      <c r="C149" t="s">
        <v>178</v>
      </c>
      <c r="E149" t="s">
        <v>178</v>
      </c>
      <c r="G149" t="s">
        <v>143</v>
      </c>
      <c r="I149" s="218" t="s">
        <v>745</v>
      </c>
      <c r="K149" t="s">
        <v>791</v>
      </c>
      <c r="M149" t="s">
        <v>750</v>
      </c>
      <c r="O149" t="s">
        <v>2065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779</v>
      </c>
      <c r="M150" t="s">
        <v>1662</v>
      </c>
      <c r="O150" t="s">
        <v>754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780</v>
      </c>
      <c r="M151" t="s">
        <v>37</v>
      </c>
      <c r="O151" t="s">
        <v>784</v>
      </c>
    </row>
    <row r="152" spans="2:15">
      <c r="K152" s="231"/>
    </row>
    <row r="153" spans="2:15">
      <c r="B153" t="s">
        <v>1041</v>
      </c>
      <c r="C153" t="s">
        <v>27</v>
      </c>
      <c r="E153" t="s">
        <v>143</v>
      </c>
      <c r="G153" t="s">
        <v>1144</v>
      </c>
      <c r="I153" s="218" t="s">
        <v>779</v>
      </c>
      <c r="K153" t="s">
        <v>797</v>
      </c>
      <c r="M153" t="s">
        <v>2023</v>
      </c>
      <c r="O153" t="s">
        <v>780</v>
      </c>
    </row>
    <row r="154" spans="2:15">
      <c r="C154" t="s">
        <v>11</v>
      </c>
      <c r="E154" t="s">
        <v>33</v>
      </c>
      <c r="G154" t="s">
        <v>1115</v>
      </c>
      <c r="I154" s="218" t="s">
        <v>31</v>
      </c>
      <c r="K154" t="s">
        <v>1660</v>
      </c>
      <c r="M154" t="s">
        <v>2021</v>
      </c>
      <c r="O154" t="s">
        <v>1666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750</v>
      </c>
      <c r="O155" t="s">
        <v>2033</v>
      </c>
    </row>
    <row r="156" spans="2:15">
      <c r="K156" s="231"/>
    </row>
    <row r="157" spans="2:15">
      <c r="B157" t="s">
        <v>1042</v>
      </c>
      <c r="C157" t="s">
        <v>9</v>
      </c>
      <c r="E157" t="s">
        <v>33</v>
      </c>
      <c r="G157" t="s">
        <v>21</v>
      </c>
      <c r="I157" s="218" t="s">
        <v>153</v>
      </c>
      <c r="K157" t="s">
        <v>779</v>
      </c>
      <c r="M157" t="s">
        <v>1666</v>
      </c>
      <c r="O157" t="s">
        <v>784</v>
      </c>
    </row>
    <row r="158" spans="2:15">
      <c r="C158" t="s">
        <v>33</v>
      </c>
      <c r="E158" t="s">
        <v>21</v>
      </c>
      <c r="G158" t="s">
        <v>1</v>
      </c>
      <c r="I158" s="218" t="s">
        <v>750</v>
      </c>
      <c r="K158" t="s">
        <v>11</v>
      </c>
      <c r="M158" t="s">
        <v>141</v>
      </c>
      <c r="O158" t="s">
        <v>754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1658</v>
      </c>
      <c r="M159" t="s">
        <v>2021</v>
      </c>
      <c r="O159" t="s">
        <v>21</v>
      </c>
    </row>
    <row r="160" spans="2:15">
      <c r="K160" s="231"/>
    </row>
    <row r="161" spans="2:15">
      <c r="B161" t="s">
        <v>1043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1658</v>
      </c>
      <c r="M161" t="s">
        <v>37</v>
      </c>
      <c r="O161" t="s">
        <v>763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784</v>
      </c>
      <c r="O162" t="s">
        <v>2025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791</v>
      </c>
      <c r="M163" t="s">
        <v>2023</v>
      </c>
      <c r="O163" t="s">
        <v>162</v>
      </c>
    </row>
    <row r="164" spans="2:15">
      <c r="K164" s="231"/>
    </row>
    <row r="165" spans="2:15">
      <c r="B165" t="s">
        <v>1044</v>
      </c>
      <c r="C165" t="s">
        <v>33</v>
      </c>
      <c r="E165" t="s">
        <v>19</v>
      </c>
      <c r="G165" t="s">
        <v>143</v>
      </c>
      <c r="I165" s="218" t="s">
        <v>33</v>
      </c>
      <c r="K165" t="s">
        <v>1663</v>
      </c>
      <c r="M165" t="s">
        <v>784</v>
      </c>
      <c r="O165" t="s">
        <v>756</v>
      </c>
    </row>
    <row r="166" spans="2:15">
      <c r="C166" t="s">
        <v>25</v>
      </c>
      <c r="E166" t="s">
        <v>143</v>
      </c>
      <c r="G166" t="s">
        <v>1</v>
      </c>
      <c r="I166" s="218" t="s">
        <v>735</v>
      </c>
      <c r="K166" t="s">
        <v>1658</v>
      </c>
      <c r="M166" t="s">
        <v>155</v>
      </c>
      <c r="O166" t="s">
        <v>2044</v>
      </c>
    </row>
    <row r="167" spans="2:15">
      <c r="C167" t="s">
        <v>6</v>
      </c>
      <c r="E167" t="s">
        <v>39</v>
      </c>
      <c r="G167" t="s">
        <v>153</v>
      </c>
      <c r="I167" s="218" t="s">
        <v>758</v>
      </c>
      <c r="K167" t="s">
        <v>11</v>
      </c>
      <c r="M167" t="s">
        <v>1660</v>
      </c>
      <c r="O167" t="s">
        <v>1</v>
      </c>
    </row>
    <row r="168" spans="2:15">
      <c r="K168" s="231"/>
    </row>
    <row r="169" spans="2:15">
      <c r="B169" t="s">
        <v>1045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1057</v>
      </c>
      <c r="E170" t="s">
        <v>9</v>
      </c>
      <c r="G170" t="s">
        <v>1</v>
      </c>
      <c r="I170" s="218" t="s">
        <v>23</v>
      </c>
      <c r="K170" t="s">
        <v>158</v>
      </c>
      <c r="M170" t="s">
        <v>1666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747</v>
      </c>
    </row>
    <row r="172" spans="2:15">
      <c r="K172" s="231"/>
    </row>
    <row r="173" spans="2:15">
      <c r="B173" t="s">
        <v>1046</v>
      </c>
      <c r="C173" t="s">
        <v>9</v>
      </c>
      <c r="E173" t="s">
        <v>21</v>
      </c>
      <c r="G173" t="s">
        <v>33</v>
      </c>
      <c r="I173" s="218" t="s">
        <v>33</v>
      </c>
      <c r="K173" t="s">
        <v>750</v>
      </c>
      <c r="M173" t="s">
        <v>784</v>
      </c>
      <c r="O173" t="s">
        <v>1666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2017</v>
      </c>
    </row>
    <row r="175" spans="2:15">
      <c r="C175" t="s">
        <v>31</v>
      </c>
      <c r="E175" t="s">
        <v>17</v>
      </c>
      <c r="G175" t="s">
        <v>158</v>
      </c>
      <c r="I175" s="218" t="s">
        <v>780</v>
      </c>
      <c r="K175" t="s">
        <v>1658</v>
      </c>
      <c r="M175" t="s">
        <v>17</v>
      </c>
      <c r="O175" t="s">
        <v>21</v>
      </c>
    </row>
    <row r="176" spans="2:15">
      <c r="K176" s="231"/>
    </row>
    <row r="177" spans="2:15">
      <c r="B177" t="s">
        <v>1047</v>
      </c>
      <c r="C177" t="s">
        <v>31</v>
      </c>
      <c r="E177" t="s">
        <v>21</v>
      </c>
      <c r="G177" t="s">
        <v>21</v>
      </c>
      <c r="I177" s="218" t="s">
        <v>33</v>
      </c>
      <c r="K177" t="s">
        <v>764</v>
      </c>
      <c r="M177" t="s">
        <v>2019</v>
      </c>
      <c r="O177" t="s">
        <v>2025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784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749</v>
      </c>
    </row>
    <row r="180" spans="2:15">
      <c r="K180" s="231"/>
    </row>
    <row r="181" spans="2:15">
      <c r="B181" t="s">
        <v>1048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758</v>
      </c>
      <c r="M181" t="s">
        <v>2023</v>
      </c>
      <c r="O181" t="s">
        <v>2044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1666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764</v>
      </c>
      <c r="M183" t="s">
        <v>784</v>
      </c>
      <c r="O183" t="s">
        <v>25</v>
      </c>
    </row>
    <row r="184" spans="2:15">
      <c r="K184" s="231"/>
    </row>
    <row r="185" spans="2:15">
      <c r="B185" t="s">
        <v>1049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2044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1660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1656</v>
      </c>
      <c r="M187" t="s">
        <v>2555</v>
      </c>
      <c r="O187" t="s">
        <v>37</v>
      </c>
    </row>
    <row r="188" spans="2:15">
      <c r="I188" s="218"/>
      <c r="M188" t="s">
        <v>2556</v>
      </c>
    </row>
    <row r="189" spans="2:15">
      <c r="K189" s="231"/>
      <c r="O189" t="s">
        <v>39</v>
      </c>
    </row>
    <row r="190" spans="2:15">
      <c r="B190" t="s">
        <v>1050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763</v>
      </c>
      <c r="O190" t="s">
        <v>763</v>
      </c>
    </row>
    <row r="191" spans="2:15">
      <c r="C191" t="s">
        <v>1058</v>
      </c>
      <c r="E191" t="s">
        <v>17</v>
      </c>
      <c r="G191" t="s">
        <v>141</v>
      </c>
      <c r="I191" s="218" t="s">
        <v>745</v>
      </c>
      <c r="K191" t="s">
        <v>39</v>
      </c>
      <c r="M191" t="s">
        <v>141</v>
      </c>
      <c r="O191" t="s">
        <v>2046</v>
      </c>
    </row>
    <row r="192" spans="2:15">
      <c r="C192" t="s">
        <v>1059</v>
      </c>
      <c r="E192" t="s">
        <v>9</v>
      </c>
      <c r="G192" t="s">
        <v>25</v>
      </c>
      <c r="I192" s="218" t="s">
        <v>747</v>
      </c>
      <c r="K192" t="s">
        <v>1663</v>
      </c>
      <c r="M192" t="s">
        <v>21</v>
      </c>
    </row>
    <row r="193" spans="2:15">
      <c r="K193" s="231"/>
    </row>
    <row r="194" spans="2:15">
      <c r="B194" t="s">
        <v>1051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1666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756</v>
      </c>
      <c r="M195" t="s">
        <v>37</v>
      </c>
      <c r="O195" t="s">
        <v>25</v>
      </c>
    </row>
    <row r="196" spans="2:15">
      <c r="C196" t="s">
        <v>39</v>
      </c>
      <c r="E196" t="s">
        <v>1114</v>
      </c>
      <c r="G196" t="s">
        <v>25</v>
      </c>
      <c r="I196" s="218" t="s">
        <v>154</v>
      </c>
      <c r="K196" t="s">
        <v>735</v>
      </c>
      <c r="M196" t="s">
        <v>2023</v>
      </c>
      <c r="O196" t="s">
        <v>37</v>
      </c>
    </row>
    <row r="197" spans="2:15">
      <c r="E197" t="s">
        <v>1115</v>
      </c>
      <c r="K197" s="231"/>
    </row>
    <row r="198" spans="2:15">
      <c r="O198" t="s">
        <v>2025</v>
      </c>
    </row>
    <row r="199" spans="2:15">
      <c r="B199" t="s">
        <v>1052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2023</v>
      </c>
      <c r="O200" t="s">
        <v>1666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750</v>
      </c>
      <c r="M201" t="s">
        <v>155</v>
      </c>
    </row>
    <row r="202" spans="2:15">
      <c r="K202" s="231"/>
    </row>
    <row r="203" spans="2:15">
      <c r="B203" t="s">
        <v>1053</v>
      </c>
      <c r="C203" t="s">
        <v>27</v>
      </c>
      <c r="E203" t="s">
        <v>142</v>
      </c>
      <c r="G203" t="s">
        <v>153</v>
      </c>
      <c r="I203" s="218" t="s">
        <v>735</v>
      </c>
      <c r="K203" t="s">
        <v>750</v>
      </c>
      <c r="M203" t="s">
        <v>21</v>
      </c>
      <c r="O203" t="s">
        <v>2728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783</v>
      </c>
      <c r="O205" t="s">
        <v>2022</v>
      </c>
    </row>
    <row r="206" spans="2:15">
      <c r="K206" s="231"/>
    </row>
    <row r="207" spans="2:15">
      <c r="B207" t="s">
        <v>1054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1665</v>
      </c>
    </row>
    <row r="208" spans="2:15">
      <c r="B208" t="s">
        <v>1055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1666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764</v>
      </c>
      <c r="M209" t="s">
        <v>37</v>
      </c>
      <c r="O209" t="s">
        <v>2044</v>
      </c>
    </row>
    <row r="210" spans="1:15">
      <c r="K210" s="231"/>
    </row>
    <row r="211" spans="1:15">
      <c r="B211" t="s">
        <v>1056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1666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764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2023</v>
      </c>
      <c r="O213" t="s">
        <v>25</v>
      </c>
    </row>
    <row r="215" spans="1:15">
      <c r="K215" s="1"/>
    </row>
    <row r="216" spans="1:15" ht="20.25">
      <c r="A216" s="123" t="s">
        <v>1061</v>
      </c>
      <c r="C216" t="s">
        <v>25</v>
      </c>
      <c r="E216" t="s">
        <v>19</v>
      </c>
      <c r="G216" t="s">
        <v>6</v>
      </c>
      <c r="I216" s="218" t="s">
        <v>780</v>
      </c>
      <c r="K216" s="218" t="s">
        <v>141</v>
      </c>
      <c r="M216" t="s">
        <v>39</v>
      </c>
      <c r="O216" t="s">
        <v>765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764</v>
      </c>
      <c r="K218" s="218" t="s">
        <v>155</v>
      </c>
      <c r="M218" t="s">
        <v>747</v>
      </c>
      <c r="O218" t="s">
        <v>1652</v>
      </c>
    </row>
    <row r="220" spans="1:15">
      <c r="K220" s="1"/>
    </row>
    <row r="221" spans="1:15" ht="20.25">
      <c r="A221" s="123" t="s">
        <v>1062</v>
      </c>
      <c r="C221" t="s">
        <v>178</v>
      </c>
      <c r="E221" t="s">
        <v>9</v>
      </c>
      <c r="G221" t="s">
        <v>31</v>
      </c>
      <c r="I221" s="218" t="s">
        <v>750</v>
      </c>
      <c r="K221" t="s">
        <v>183</v>
      </c>
      <c r="M221" t="s">
        <v>1652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1666</v>
      </c>
    </row>
    <row r="223" spans="1:15">
      <c r="C223" t="s">
        <v>17</v>
      </c>
      <c r="E223" t="s">
        <v>39</v>
      </c>
      <c r="G223" t="s">
        <v>144</v>
      </c>
      <c r="I223" s="218" t="s">
        <v>791</v>
      </c>
      <c r="K223" t="s">
        <v>183</v>
      </c>
      <c r="M223" t="s">
        <v>758</v>
      </c>
      <c r="O223" t="s">
        <v>747</v>
      </c>
    </row>
    <row r="225" spans="1:15">
      <c r="K225" s="1"/>
    </row>
    <row r="226" spans="1:15" ht="20.25">
      <c r="A226" s="123" t="s">
        <v>1063</v>
      </c>
      <c r="C226" t="s">
        <v>19</v>
      </c>
      <c r="E226" t="s">
        <v>1084</v>
      </c>
      <c r="G226" t="s">
        <v>1</v>
      </c>
      <c r="I226" s="218" t="s">
        <v>729</v>
      </c>
      <c r="K226" s="3" t="s">
        <v>144</v>
      </c>
      <c r="M226" t="s">
        <v>2022</v>
      </c>
      <c r="O226" t="s">
        <v>784</v>
      </c>
    </row>
    <row r="227" spans="1:15">
      <c r="C227" t="s">
        <v>31</v>
      </c>
      <c r="E227" t="s">
        <v>23</v>
      </c>
      <c r="G227" t="s">
        <v>164</v>
      </c>
      <c r="I227" s="218" t="s">
        <v>754</v>
      </c>
      <c r="K227" t="s">
        <v>750</v>
      </c>
      <c r="M227" t="s">
        <v>27</v>
      </c>
      <c r="O227" t="s">
        <v>754</v>
      </c>
    </row>
    <row r="228" spans="1:15">
      <c r="C228" t="s">
        <v>6</v>
      </c>
      <c r="E228" t="s">
        <v>17</v>
      </c>
      <c r="G228" t="s">
        <v>144</v>
      </c>
      <c r="I228" s="218" t="s">
        <v>745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1064</v>
      </c>
      <c r="C231" t="s">
        <v>23</v>
      </c>
      <c r="E231" t="s">
        <v>11</v>
      </c>
      <c r="G231" t="s">
        <v>9</v>
      </c>
      <c r="I231" s="218" t="s">
        <v>739</v>
      </c>
      <c r="K231" t="s">
        <v>1661</v>
      </c>
      <c r="M231" t="s">
        <v>2022</v>
      </c>
      <c r="O231" t="s">
        <v>791</v>
      </c>
    </row>
    <row r="232" spans="1:15">
      <c r="C232" t="s">
        <v>25</v>
      </c>
      <c r="E232" t="s">
        <v>13</v>
      </c>
      <c r="G232" t="s">
        <v>144</v>
      </c>
      <c r="I232" s="218" t="s">
        <v>765</v>
      </c>
      <c r="K232" t="s">
        <v>13</v>
      </c>
      <c r="M232" t="s">
        <v>747</v>
      </c>
      <c r="O232" t="s">
        <v>2025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791</v>
      </c>
      <c r="M233" t="s">
        <v>1661</v>
      </c>
      <c r="O233" t="s">
        <v>21</v>
      </c>
    </row>
    <row r="235" spans="1:15">
      <c r="O235" s="223"/>
    </row>
    <row r="236" spans="1:15" ht="20.25">
      <c r="A236" s="123" t="s">
        <v>1065</v>
      </c>
      <c r="B236" t="s">
        <v>1033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797</v>
      </c>
      <c r="M236" t="s">
        <v>754</v>
      </c>
      <c r="O236" t="s">
        <v>1659</v>
      </c>
    </row>
    <row r="237" spans="1:15">
      <c r="C237" t="s">
        <v>29</v>
      </c>
      <c r="E237" t="s">
        <v>17</v>
      </c>
      <c r="G237" t="s">
        <v>13</v>
      </c>
      <c r="I237" s="218" t="s">
        <v>791</v>
      </c>
      <c r="K237" t="s">
        <v>758</v>
      </c>
      <c r="M237" t="s">
        <v>143</v>
      </c>
      <c r="O237" t="s">
        <v>789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779</v>
      </c>
      <c r="M238" t="s">
        <v>11</v>
      </c>
      <c r="O238" t="s">
        <v>1658</v>
      </c>
    </row>
    <row r="239" spans="1:15">
      <c r="O239" s="223"/>
    </row>
    <row r="240" spans="1:15">
      <c r="B240" t="s">
        <v>1034</v>
      </c>
      <c r="C240" t="s">
        <v>17</v>
      </c>
      <c r="E240" t="s">
        <v>29</v>
      </c>
      <c r="G240" t="s">
        <v>37</v>
      </c>
      <c r="I240" s="218" t="s">
        <v>754</v>
      </c>
      <c r="K240" t="s">
        <v>31</v>
      </c>
      <c r="M240" t="s">
        <v>754</v>
      </c>
      <c r="O240" t="s">
        <v>791</v>
      </c>
    </row>
    <row r="241" spans="2:15">
      <c r="C241" t="s">
        <v>11</v>
      </c>
      <c r="E241" t="s">
        <v>141</v>
      </c>
      <c r="G241" t="s">
        <v>6</v>
      </c>
      <c r="I241" s="218" t="s">
        <v>739</v>
      </c>
      <c r="K241" t="s">
        <v>784</v>
      </c>
      <c r="M241" t="s">
        <v>143</v>
      </c>
      <c r="O241" t="s">
        <v>2021</v>
      </c>
    </row>
    <row r="242" spans="2:15">
      <c r="C242" t="s">
        <v>25</v>
      </c>
      <c r="E242" t="s">
        <v>142</v>
      </c>
      <c r="G242" t="s">
        <v>33</v>
      </c>
      <c r="I242" s="218" t="s">
        <v>763</v>
      </c>
      <c r="K242" t="s">
        <v>27</v>
      </c>
      <c r="M242" t="s">
        <v>21</v>
      </c>
      <c r="O242" t="s">
        <v>1667</v>
      </c>
    </row>
    <row r="243" spans="2:15">
      <c r="K243" s="231"/>
      <c r="O243" s="223"/>
    </row>
    <row r="244" spans="2:15">
      <c r="B244" t="s">
        <v>1035</v>
      </c>
      <c r="C244" t="s">
        <v>25</v>
      </c>
      <c r="E244" t="s">
        <v>178</v>
      </c>
      <c r="G244" t="s">
        <v>19</v>
      </c>
      <c r="I244" s="218" t="s">
        <v>791</v>
      </c>
      <c r="K244" t="s">
        <v>747</v>
      </c>
      <c r="M244" t="s">
        <v>1650</v>
      </c>
      <c r="O244" t="s">
        <v>1658</v>
      </c>
    </row>
    <row r="245" spans="2:15">
      <c r="C245" t="s">
        <v>29</v>
      </c>
      <c r="E245" t="s">
        <v>11</v>
      </c>
      <c r="G245" t="s">
        <v>9</v>
      </c>
      <c r="I245" s="218" t="s">
        <v>763</v>
      </c>
      <c r="K245" t="s">
        <v>155</v>
      </c>
      <c r="M245" t="s">
        <v>1661</v>
      </c>
      <c r="O245" t="s">
        <v>141</v>
      </c>
    </row>
    <row r="246" spans="2:15">
      <c r="C246" t="s">
        <v>33</v>
      </c>
      <c r="E246" t="s">
        <v>144</v>
      </c>
      <c r="G246" t="s">
        <v>1146</v>
      </c>
      <c r="I246" s="218" t="s">
        <v>770</v>
      </c>
      <c r="K246" t="s">
        <v>789</v>
      </c>
      <c r="M246" t="s">
        <v>1664</v>
      </c>
      <c r="O246" t="s">
        <v>2021</v>
      </c>
    </row>
    <row r="247" spans="2:15">
      <c r="G247" t="s">
        <v>1115</v>
      </c>
      <c r="K247" s="231"/>
      <c r="O247" s="223"/>
    </row>
    <row r="248" spans="2:15">
      <c r="O248" t="s">
        <v>27</v>
      </c>
    </row>
    <row r="249" spans="2:15">
      <c r="B249" t="s">
        <v>1036</v>
      </c>
      <c r="C249" t="s">
        <v>25</v>
      </c>
      <c r="E249" t="s">
        <v>6</v>
      </c>
      <c r="G249" t="s">
        <v>13</v>
      </c>
      <c r="I249" s="218" t="s">
        <v>791</v>
      </c>
      <c r="K249" t="s">
        <v>734</v>
      </c>
      <c r="M249" t="s">
        <v>1661</v>
      </c>
      <c r="O249" t="s">
        <v>756</v>
      </c>
    </row>
    <row r="250" spans="2:15">
      <c r="C250" t="s">
        <v>11</v>
      </c>
      <c r="E250" t="s">
        <v>178</v>
      </c>
      <c r="G250" t="s">
        <v>156</v>
      </c>
      <c r="I250" s="218" t="s">
        <v>763</v>
      </c>
      <c r="K250" t="s">
        <v>23</v>
      </c>
      <c r="M250" t="s">
        <v>144</v>
      </c>
      <c r="O250" t="s">
        <v>2021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797</v>
      </c>
      <c r="O251" s="223"/>
    </row>
    <row r="252" spans="2:15">
      <c r="K252" s="231"/>
      <c r="O252" t="s">
        <v>2038</v>
      </c>
    </row>
    <row r="253" spans="2:15">
      <c r="B253" t="s">
        <v>1037</v>
      </c>
      <c r="C253" t="s">
        <v>11</v>
      </c>
      <c r="E253" t="s">
        <v>9</v>
      </c>
      <c r="G253" t="s">
        <v>143</v>
      </c>
      <c r="I253" s="218" t="s">
        <v>763</v>
      </c>
      <c r="K253" t="s">
        <v>779</v>
      </c>
      <c r="M253" t="s">
        <v>143</v>
      </c>
      <c r="O253" t="s">
        <v>749</v>
      </c>
    </row>
    <row r="254" spans="2:15">
      <c r="C254" t="s">
        <v>27</v>
      </c>
      <c r="E254" t="s">
        <v>11</v>
      </c>
      <c r="G254" t="s">
        <v>31</v>
      </c>
      <c r="I254" s="218" t="s">
        <v>791</v>
      </c>
      <c r="K254" t="s">
        <v>791</v>
      </c>
      <c r="M254" t="s">
        <v>33</v>
      </c>
      <c r="O254" t="s">
        <v>1662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763</v>
      </c>
    </row>
    <row r="257" spans="2:15">
      <c r="B257" t="s">
        <v>1038</v>
      </c>
      <c r="C257" t="s">
        <v>6</v>
      </c>
      <c r="E257" t="s">
        <v>6</v>
      </c>
      <c r="G257" t="s">
        <v>31</v>
      </c>
      <c r="I257" t="s">
        <v>143</v>
      </c>
      <c r="K257" t="s">
        <v>784</v>
      </c>
      <c r="M257" t="s">
        <v>1661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2023</v>
      </c>
      <c r="O258" t="s">
        <v>2026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1655</v>
      </c>
      <c r="M259" t="s">
        <v>143</v>
      </c>
      <c r="O259" s="223"/>
    </row>
    <row r="260" spans="2:15">
      <c r="K260" s="231"/>
      <c r="O260" t="s">
        <v>1658</v>
      </c>
    </row>
    <row r="261" spans="2:15">
      <c r="B261" t="s">
        <v>1039</v>
      </c>
      <c r="C261" t="s">
        <v>11</v>
      </c>
      <c r="E261" t="s">
        <v>178</v>
      </c>
      <c r="G261" t="s">
        <v>19</v>
      </c>
      <c r="I261" s="218" t="s">
        <v>153</v>
      </c>
      <c r="K261" t="s">
        <v>770</v>
      </c>
      <c r="M261" t="s">
        <v>1661</v>
      </c>
      <c r="O261" t="s">
        <v>758</v>
      </c>
    </row>
    <row r="262" spans="2:15">
      <c r="C262" t="s">
        <v>23</v>
      </c>
      <c r="E262" t="s">
        <v>31</v>
      </c>
      <c r="G262" t="s">
        <v>6</v>
      </c>
      <c r="I262" s="218" t="s">
        <v>791</v>
      </c>
      <c r="K262" t="s">
        <v>142</v>
      </c>
      <c r="M262" t="s">
        <v>1650</v>
      </c>
      <c r="O262" t="s">
        <v>1666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1667</v>
      </c>
      <c r="M263" t="s">
        <v>764</v>
      </c>
      <c r="O263" s="223"/>
    </row>
    <row r="264" spans="2:15">
      <c r="K264" s="231"/>
      <c r="O264" t="s">
        <v>17</v>
      </c>
    </row>
    <row r="265" spans="2:15">
      <c r="B265" t="s">
        <v>1040</v>
      </c>
      <c r="C265" t="s">
        <v>1</v>
      </c>
      <c r="E265" t="s">
        <v>19</v>
      </c>
      <c r="G265" t="s">
        <v>156</v>
      </c>
      <c r="I265" t="s">
        <v>37</v>
      </c>
      <c r="K265" t="s">
        <v>764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734</v>
      </c>
      <c r="K266" t="s">
        <v>791</v>
      </c>
      <c r="M266" t="s">
        <v>780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772</v>
      </c>
      <c r="K267" t="s">
        <v>1662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1041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1659</v>
      </c>
      <c r="O269" t="s">
        <v>1665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747</v>
      </c>
      <c r="M270" t="s">
        <v>2024</v>
      </c>
      <c r="O270" t="s">
        <v>754</v>
      </c>
    </row>
    <row r="271" spans="2:15">
      <c r="C271" t="s">
        <v>9</v>
      </c>
      <c r="E271" t="s">
        <v>19</v>
      </c>
      <c r="G271" t="s">
        <v>141</v>
      </c>
      <c r="I271" s="218" t="s">
        <v>739</v>
      </c>
      <c r="K271" t="s">
        <v>154</v>
      </c>
      <c r="M271" t="s">
        <v>734</v>
      </c>
      <c r="O271" s="223"/>
    </row>
    <row r="272" spans="2:15">
      <c r="K272" s="231"/>
      <c r="O272" t="s">
        <v>2042</v>
      </c>
    </row>
    <row r="273" spans="2:15">
      <c r="B273" t="s">
        <v>1042</v>
      </c>
      <c r="C273" t="s">
        <v>11</v>
      </c>
      <c r="E273" t="s">
        <v>33</v>
      </c>
      <c r="G273" t="s">
        <v>31</v>
      </c>
      <c r="I273" s="218" t="s">
        <v>763</v>
      </c>
      <c r="K273" t="s">
        <v>758</v>
      </c>
      <c r="M273" t="s">
        <v>33</v>
      </c>
      <c r="O273" t="s">
        <v>763</v>
      </c>
    </row>
    <row r="274" spans="2:15">
      <c r="C274" t="s">
        <v>37</v>
      </c>
      <c r="E274" t="s">
        <v>31</v>
      </c>
      <c r="G274" t="s">
        <v>27</v>
      </c>
      <c r="I274" s="218" t="s">
        <v>791</v>
      </c>
      <c r="K274" t="s">
        <v>155</v>
      </c>
      <c r="M274" t="s">
        <v>13</v>
      </c>
      <c r="O274" t="s">
        <v>2023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801</v>
      </c>
    </row>
    <row r="277" spans="2:15">
      <c r="B277" t="s">
        <v>1043</v>
      </c>
      <c r="C277" t="s">
        <v>11</v>
      </c>
      <c r="E277" t="s">
        <v>31</v>
      </c>
      <c r="G277" t="s">
        <v>141</v>
      </c>
      <c r="I277" t="s">
        <v>39</v>
      </c>
      <c r="K277" t="s">
        <v>783</v>
      </c>
      <c r="M277" t="s">
        <v>1658</v>
      </c>
      <c r="O277" t="s">
        <v>758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747</v>
      </c>
      <c r="M279" t="s">
        <v>13</v>
      </c>
      <c r="O279" s="223"/>
    </row>
    <row r="280" spans="2:15">
      <c r="K280" s="231"/>
      <c r="O280" t="s">
        <v>754</v>
      </c>
    </row>
    <row r="281" spans="2:15">
      <c r="B281" t="s">
        <v>1044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1667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735</v>
      </c>
      <c r="K282" t="s">
        <v>25</v>
      </c>
      <c r="M282" t="s">
        <v>2557</v>
      </c>
      <c r="O282" t="s">
        <v>758</v>
      </c>
    </row>
    <row r="283" spans="2:15">
      <c r="C283" t="s">
        <v>37</v>
      </c>
      <c r="E283" t="s">
        <v>29</v>
      </c>
      <c r="G283" t="s">
        <v>141</v>
      </c>
      <c r="I283" t="s">
        <v>747</v>
      </c>
      <c r="K283" t="s">
        <v>31</v>
      </c>
      <c r="M283" t="s">
        <v>2023</v>
      </c>
      <c r="O283" s="223"/>
    </row>
    <row r="284" spans="2:15">
      <c r="K284" s="231"/>
      <c r="O284" t="s">
        <v>25</v>
      </c>
    </row>
    <row r="285" spans="2:15">
      <c r="B285" t="s">
        <v>1045</v>
      </c>
      <c r="C285" t="s">
        <v>27</v>
      </c>
      <c r="E285" t="s">
        <v>21</v>
      </c>
      <c r="G285" t="s">
        <v>141</v>
      </c>
      <c r="I285" t="s">
        <v>729</v>
      </c>
      <c r="K285" t="s">
        <v>155</v>
      </c>
      <c r="M285" t="s">
        <v>33</v>
      </c>
      <c r="O285" t="s">
        <v>1652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2023</v>
      </c>
      <c r="O286" t="s">
        <v>797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797</v>
      </c>
      <c r="O287" s="223"/>
    </row>
    <row r="288" spans="2:15">
      <c r="K288" s="231"/>
      <c r="O288" t="s">
        <v>21</v>
      </c>
    </row>
    <row r="289" spans="2:15">
      <c r="B289" t="s">
        <v>1046</v>
      </c>
      <c r="C289" t="s">
        <v>29</v>
      </c>
      <c r="E289" t="s">
        <v>144</v>
      </c>
      <c r="G289" t="s">
        <v>9</v>
      </c>
      <c r="I289" t="s">
        <v>734</v>
      </c>
      <c r="K289" t="s">
        <v>1662</v>
      </c>
      <c r="M289" t="s">
        <v>754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1661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784</v>
      </c>
      <c r="O291" s="223"/>
    </row>
    <row r="292" spans="2:15">
      <c r="K292" s="231"/>
      <c r="O292" t="s">
        <v>791</v>
      </c>
    </row>
    <row r="293" spans="2:15">
      <c r="B293" t="s">
        <v>1047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789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784</v>
      </c>
      <c r="K294" t="s">
        <v>1665</v>
      </c>
      <c r="M294" t="s">
        <v>39</v>
      </c>
      <c r="O294" t="s">
        <v>2023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2026</v>
      </c>
      <c r="O295" s="223"/>
    </row>
    <row r="296" spans="2:15">
      <c r="K296" s="231"/>
      <c r="O296" t="s">
        <v>1662</v>
      </c>
    </row>
    <row r="297" spans="2:15">
      <c r="B297" t="s">
        <v>1048</v>
      </c>
      <c r="C297" t="s">
        <v>31</v>
      </c>
      <c r="E297" t="s">
        <v>178</v>
      </c>
      <c r="G297" t="s">
        <v>9</v>
      </c>
      <c r="I297" s="218" t="s">
        <v>763</v>
      </c>
      <c r="K297" t="s">
        <v>155</v>
      </c>
      <c r="M297" t="s">
        <v>2024</v>
      </c>
      <c r="O297" t="s">
        <v>739</v>
      </c>
    </row>
    <row r="298" spans="2:15">
      <c r="C298" t="s">
        <v>21</v>
      </c>
      <c r="E298" t="s">
        <v>143</v>
      </c>
      <c r="G298" t="s">
        <v>25</v>
      </c>
      <c r="I298" t="s">
        <v>745</v>
      </c>
      <c r="K298" t="s">
        <v>791</v>
      </c>
      <c r="M298" t="s">
        <v>1667</v>
      </c>
      <c r="O298" t="s">
        <v>763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1049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1658</v>
      </c>
    </row>
    <row r="302" spans="2:15">
      <c r="C302" t="s">
        <v>23</v>
      </c>
      <c r="E302" t="s">
        <v>19</v>
      </c>
      <c r="G302" t="s">
        <v>1147</v>
      </c>
      <c r="I302" s="218" t="s">
        <v>791</v>
      </c>
      <c r="K302" t="s">
        <v>1665</v>
      </c>
      <c r="M302" t="s">
        <v>143</v>
      </c>
      <c r="O302" t="s">
        <v>801</v>
      </c>
    </row>
    <row r="303" spans="2:15">
      <c r="C303" t="s">
        <v>15</v>
      </c>
      <c r="E303" t="s">
        <v>9</v>
      </c>
      <c r="G303" t="s">
        <v>1148</v>
      </c>
      <c r="I303" t="s">
        <v>33</v>
      </c>
      <c r="K303" t="s">
        <v>153</v>
      </c>
      <c r="M303" t="s">
        <v>754</v>
      </c>
      <c r="O303" s="223"/>
    </row>
    <row r="304" spans="2:15">
      <c r="K304" s="231"/>
      <c r="O304" t="s">
        <v>1658</v>
      </c>
    </row>
    <row r="305" spans="2:15">
      <c r="B305" t="s">
        <v>1050</v>
      </c>
      <c r="C305" t="s">
        <v>27</v>
      </c>
      <c r="E305" t="s">
        <v>4</v>
      </c>
      <c r="G305" t="s">
        <v>37</v>
      </c>
      <c r="I305" s="218" t="s">
        <v>763</v>
      </c>
      <c r="K305" t="s">
        <v>154</v>
      </c>
      <c r="M305" t="s">
        <v>2022</v>
      </c>
      <c r="O305" t="s">
        <v>2043</v>
      </c>
    </row>
    <row r="306" spans="2:15">
      <c r="C306" t="s">
        <v>35</v>
      </c>
      <c r="E306" t="s">
        <v>21</v>
      </c>
      <c r="G306" t="s">
        <v>19</v>
      </c>
      <c r="I306" t="s">
        <v>734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750</v>
      </c>
      <c r="K307" t="s">
        <v>155</v>
      </c>
      <c r="M307" t="s">
        <v>143</v>
      </c>
      <c r="O307" s="223"/>
    </row>
    <row r="308" spans="2:15">
      <c r="K308" s="231"/>
      <c r="O308" t="s">
        <v>791</v>
      </c>
    </row>
    <row r="309" spans="2:15">
      <c r="B309" t="s">
        <v>1051</v>
      </c>
      <c r="C309" t="s">
        <v>11</v>
      </c>
      <c r="E309" t="s">
        <v>141</v>
      </c>
      <c r="G309" t="s">
        <v>19</v>
      </c>
      <c r="I309" t="s">
        <v>734</v>
      </c>
      <c r="K309" t="s">
        <v>791</v>
      </c>
      <c r="M309" t="s">
        <v>749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750</v>
      </c>
      <c r="K310" t="s">
        <v>1662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801</v>
      </c>
      <c r="M311" t="s">
        <v>17</v>
      </c>
      <c r="O311" s="223"/>
    </row>
    <row r="312" spans="2:15">
      <c r="O312" t="s">
        <v>1658</v>
      </c>
    </row>
    <row r="313" spans="2:15">
      <c r="B313" t="s">
        <v>1052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2022</v>
      </c>
      <c r="O313" t="s">
        <v>2043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750</v>
      </c>
      <c r="M314" t="s">
        <v>1658</v>
      </c>
      <c r="O314" t="s">
        <v>1662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1658</v>
      </c>
    </row>
    <row r="317" spans="2:15">
      <c r="B317" t="s">
        <v>1053</v>
      </c>
      <c r="C317" t="s">
        <v>29</v>
      </c>
      <c r="E317" t="s">
        <v>141</v>
      </c>
      <c r="G317" t="s">
        <v>141</v>
      </c>
      <c r="I317" t="s">
        <v>745</v>
      </c>
      <c r="K317" t="s">
        <v>797</v>
      </c>
      <c r="M317" t="s">
        <v>756</v>
      </c>
      <c r="O317" t="s">
        <v>2022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758</v>
      </c>
      <c r="M318" t="s">
        <v>2558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791</v>
      </c>
      <c r="K319" t="s">
        <v>155</v>
      </c>
      <c r="M319" t="s">
        <v>1650</v>
      </c>
      <c r="O319" s="223"/>
    </row>
    <row r="320" spans="2:15">
      <c r="K320" s="231"/>
      <c r="O320" t="s">
        <v>17</v>
      </c>
    </row>
    <row r="321" spans="1:15">
      <c r="B321" t="s">
        <v>1054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1055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754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750</v>
      </c>
      <c r="M323" t="s">
        <v>1658</v>
      </c>
      <c r="O323" s="223"/>
    </row>
    <row r="324" spans="1:15">
      <c r="K324" s="231"/>
      <c r="O324" t="s">
        <v>17</v>
      </c>
    </row>
    <row r="325" spans="1:15">
      <c r="B325" t="s">
        <v>1056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754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754</v>
      </c>
    </row>
    <row r="330" spans="1:15" ht="20.25">
      <c r="A330" s="123" t="s">
        <v>1066</v>
      </c>
      <c r="C330" t="s">
        <v>179</v>
      </c>
      <c r="E330" t="s">
        <v>9</v>
      </c>
      <c r="G330" t="s">
        <v>154</v>
      </c>
      <c r="I330" t="s">
        <v>779</v>
      </c>
      <c r="K330" t="s">
        <v>758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1660</v>
      </c>
      <c r="M331" t="s">
        <v>729</v>
      </c>
      <c r="O331" t="s">
        <v>784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797</v>
      </c>
      <c r="M332" t="s">
        <v>2022</v>
      </c>
      <c r="O332" t="s">
        <v>2067</v>
      </c>
    </row>
    <row r="335" spans="1:15" ht="20.25">
      <c r="A335" s="123" t="s">
        <v>1067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749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779</v>
      </c>
      <c r="K336" t="s">
        <v>183</v>
      </c>
      <c r="M336" t="s">
        <v>2019</v>
      </c>
      <c r="O336" t="s">
        <v>754</v>
      </c>
    </row>
    <row r="337" spans="1:15">
      <c r="C337" t="s">
        <v>27</v>
      </c>
      <c r="E337" t="s">
        <v>21</v>
      </c>
      <c r="G337" t="s">
        <v>153</v>
      </c>
      <c r="I337" t="s">
        <v>789</v>
      </c>
      <c r="K337" t="s">
        <v>183</v>
      </c>
      <c r="M337" t="s">
        <v>1658</v>
      </c>
      <c r="O337" t="s">
        <v>21</v>
      </c>
    </row>
    <row r="340" spans="1:15" ht="20.25">
      <c r="A340" s="123" t="s">
        <v>1068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791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1069</v>
      </c>
      <c r="C345" t="s">
        <v>27</v>
      </c>
      <c r="E345" t="s">
        <v>1011</v>
      </c>
      <c r="G345" t="s">
        <v>1011</v>
      </c>
      <c r="I345" t="s">
        <v>1011</v>
      </c>
      <c r="K345" t="s">
        <v>1011</v>
      </c>
      <c r="M345" t="s">
        <v>13</v>
      </c>
      <c r="O345" t="s">
        <v>1011</v>
      </c>
    </row>
    <row r="346" spans="1:15">
      <c r="C346" t="s">
        <v>31</v>
      </c>
      <c r="E346" t="s">
        <v>1011</v>
      </c>
      <c r="G346" t="s">
        <v>1011</v>
      </c>
      <c r="I346" t="s">
        <v>1011</v>
      </c>
      <c r="K346" t="s">
        <v>1011</v>
      </c>
      <c r="M346" t="s">
        <v>772</v>
      </c>
      <c r="O346" t="s">
        <v>1011</v>
      </c>
    </row>
    <row r="347" spans="1:15">
      <c r="C347" t="s">
        <v>15</v>
      </c>
      <c r="E347" t="s">
        <v>1011</v>
      </c>
      <c r="G347" t="s">
        <v>1011</v>
      </c>
      <c r="I347" t="s">
        <v>1011</v>
      </c>
      <c r="K347" t="s">
        <v>1011</v>
      </c>
      <c r="M347" t="s">
        <v>750</v>
      </c>
      <c r="O347" t="s">
        <v>1011</v>
      </c>
    </row>
    <row r="350" spans="1:15" ht="20.25">
      <c r="A350" s="123" t="s">
        <v>1070</v>
      </c>
      <c r="C350" t="s">
        <v>4</v>
      </c>
      <c r="E350" t="s">
        <v>1011</v>
      </c>
      <c r="G350" t="s">
        <v>1011</v>
      </c>
      <c r="I350" t="s">
        <v>1011</v>
      </c>
      <c r="K350" t="s">
        <v>1011</v>
      </c>
      <c r="M350" t="s">
        <v>1652</v>
      </c>
      <c r="O350" t="s">
        <v>1011</v>
      </c>
    </row>
    <row r="351" spans="1:15">
      <c r="C351" t="s">
        <v>11</v>
      </c>
      <c r="E351" t="s">
        <v>1011</v>
      </c>
      <c r="G351" t="s">
        <v>1011</v>
      </c>
      <c r="I351" t="s">
        <v>1011</v>
      </c>
      <c r="K351" t="s">
        <v>1011</v>
      </c>
      <c r="M351" t="s">
        <v>153</v>
      </c>
      <c r="O351" t="s">
        <v>1011</v>
      </c>
    </row>
    <row r="352" spans="1:15">
      <c r="C352" t="s">
        <v>19</v>
      </c>
      <c r="E352" t="s">
        <v>1011</v>
      </c>
      <c r="G352" t="s">
        <v>1011</v>
      </c>
      <c r="I352" t="s">
        <v>1011</v>
      </c>
      <c r="K352" t="s">
        <v>1011</v>
      </c>
      <c r="M352" t="s">
        <v>797</v>
      </c>
      <c r="O352" t="s">
        <v>1011</v>
      </c>
    </row>
    <row r="355" spans="1:15" ht="20.25">
      <c r="A355" s="123" t="s">
        <v>1071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1666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2022</v>
      </c>
    </row>
    <row r="357" spans="1:15">
      <c r="C357" t="s">
        <v>33</v>
      </c>
      <c r="E357" t="s">
        <v>37</v>
      </c>
      <c r="G357" t="s">
        <v>142</v>
      </c>
      <c r="I357" s="218" t="s">
        <v>763</v>
      </c>
      <c r="K357" t="s">
        <v>183</v>
      </c>
      <c r="M357" t="s">
        <v>183</v>
      </c>
      <c r="O357" t="s">
        <v>758</v>
      </c>
    </row>
    <row r="360" spans="1:15" ht="20.25">
      <c r="A360" s="123" t="s">
        <v>1072</v>
      </c>
      <c r="C360" t="s">
        <v>17</v>
      </c>
      <c r="E360" t="s">
        <v>178</v>
      </c>
      <c r="G360" t="s">
        <v>11</v>
      </c>
      <c r="I360" t="s">
        <v>784</v>
      </c>
      <c r="K360" t="s">
        <v>801</v>
      </c>
      <c r="M360" t="s">
        <v>734</v>
      </c>
      <c r="O360" t="s">
        <v>763</v>
      </c>
    </row>
    <row r="361" spans="1:15">
      <c r="C361" t="s">
        <v>179</v>
      </c>
      <c r="E361" t="s">
        <v>143</v>
      </c>
      <c r="G361" t="s">
        <v>9</v>
      </c>
      <c r="I361" t="s">
        <v>754</v>
      </c>
      <c r="K361" t="s">
        <v>780</v>
      </c>
      <c r="M361" t="s">
        <v>791</v>
      </c>
      <c r="O361" t="s">
        <v>789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1648</v>
      </c>
      <c r="M362" t="s">
        <v>1662</v>
      </c>
      <c r="O362" t="s">
        <v>1657</v>
      </c>
    </row>
    <row r="365" spans="1:15" ht="20.25">
      <c r="A365" s="123" t="s">
        <v>1073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2026</v>
      </c>
    </row>
    <row r="366" spans="1:15">
      <c r="C366" t="s">
        <v>23</v>
      </c>
      <c r="E366" t="s">
        <v>178</v>
      </c>
      <c r="G366" t="s">
        <v>35</v>
      </c>
      <c r="I366" t="s">
        <v>791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1074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789</v>
      </c>
      <c r="K371" t="s">
        <v>183</v>
      </c>
      <c r="M371" t="s">
        <v>183</v>
      </c>
      <c r="O371" t="s">
        <v>2065</v>
      </c>
    </row>
    <row r="372" spans="1:15">
      <c r="C372" t="s">
        <v>6</v>
      </c>
      <c r="E372" t="s">
        <v>178</v>
      </c>
      <c r="G372" t="s">
        <v>164</v>
      </c>
      <c r="I372" t="s">
        <v>784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1075</v>
      </c>
      <c r="C375" t="s">
        <v>179</v>
      </c>
      <c r="E375" t="s">
        <v>144</v>
      </c>
      <c r="G375" t="s">
        <v>21</v>
      </c>
      <c r="I375" t="s">
        <v>11</v>
      </c>
      <c r="K375" t="s">
        <v>1661</v>
      </c>
      <c r="M375" t="s">
        <v>2019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739</v>
      </c>
      <c r="K376" t="s">
        <v>797</v>
      </c>
      <c r="M376" t="s">
        <v>763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791</v>
      </c>
      <c r="M377" t="s">
        <v>797</v>
      </c>
      <c r="O377" t="s">
        <v>183</v>
      </c>
    </row>
    <row r="380" spans="1:15" ht="20.25">
      <c r="A380" s="123" t="s">
        <v>1076</v>
      </c>
      <c r="C380" t="s">
        <v>1</v>
      </c>
      <c r="E380" t="s">
        <v>19</v>
      </c>
      <c r="G380" t="s">
        <v>164</v>
      </c>
      <c r="I380" t="s">
        <v>797</v>
      </c>
      <c r="K380" t="s">
        <v>4</v>
      </c>
      <c r="M380" t="s">
        <v>142</v>
      </c>
      <c r="O380" t="s">
        <v>1660</v>
      </c>
    </row>
    <row r="381" spans="1:15">
      <c r="C381" t="s">
        <v>9</v>
      </c>
      <c r="E381" t="s">
        <v>21</v>
      </c>
      <c r="G381" t="s">
        <v>17</v>
      </c>
      <c r="I381" t="s">
        <v>764</v>
      </c>
      <c r="K381" t="s">
        <v>789</v>
      </c>
      <c r="M381" t="s">
        <v>21</v>
      </c>
      <c r="O381" t="s">
        <v>780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801</v>
      </c>
    </row>
    <row r="385" spans="1:15" ht="20.25">
      <c r="A385" s="123" t="s">
        <v>1149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801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747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1077</v>
      </c>
      <c r="C390" t="s">
        <v>31</v>
      </c>
      <c r="E390" t="s">
        <v>31</v>
      </c>
      <c r="G390" t="s">
        <v>27</v>
      </c>
      <c r="I390" t="s">
        <v>27</v>
      </c>
      <c r="K390" t="s">
        <v>750</v>
      </c>
      <c r="M390" t="s">
        <v>31</v>
      </c>
      <c r="O390" t="s">
        <v>1649</v>
      </c>
    </row>
    <row r="391" spans="1:15">
      <c r="C391" t="s">
        <v>27</v>
      </c>
      <c r="E391" t="s">
        <v>21</v>
      </c>
      <c r="G391" t="s">
        <v>23</v>
      </c>
      <c r="I391" t="s">
        <v>745</v>
      </c>
      <c r="K391" t="s">
        <v>791</v>
      </c>
      <c r="M391" t="s">
        <v>21</v>
      </c>
      <c r="O391" t="s">
        <v>779</v>
      </c>
    </row>
    <row r="392" spans="1:15">
      <c r="C392" t="s">
        <v>11</v>
      </c>
      <c r="E392" t="s">
        <v>35</v>
      </c>
      <c r="G392" t="s">
        <v>1</v>
      </c>
      <c r="I392" t="s">
        <v>779</v>
      </c>
      <c r="K392" t="s">
        <v>33</v>
      </c>
      <c r="M392" t="s">
        <v>2022</v>
      </c>
      <c r="O392" t="s">
        <v>750</v>
      </c>
    </row>
    <row r="395" spans="1:15" ht="20.25">
      <c r="A395" s="123" t="s">
        <v>1078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1650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784</v>
      </c>
      <c r="M396" t="s">
        <v>764</v>
      </c>
      <c r="O396" t="s">
        <v>789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1666</v>
      </c>
      <c r="M397" t="s">
        <v>1666</v>
      </c>
      <c r="O397" t="s">
        <v>21</v>
      </c>
    </row>
    <row r="399" spans="1:15">
      <c r="K399" s="231"/>
    </row>
    <row r="400" spans="1:15" ht="20.25">
      <c r="A400" s="123" t="s">
        <v>1079</v>
      </c>
      <c r="B400" t="s">
        <v>1033</v>
      </c>
      <c r="C400" t="s">
        <v>6</v>
      </c>
      <c r="E400" t="s">
        <v>37</v>
      </c>
      <c r="G400" t="s">
        <v>27</v>
      </c>
      <c r="I400" s="82" t="s">
        <v>735</v>
      </c>
      <c r="K400" t="s">
        <v>155</v>
      </c>
      <c r="M400" t="s">
        <v>19</v>
      </c>
      <c r="O400" t="s">
        <v>1649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801</v>
      </c>
      <c r="M401" t="s">
        <v>1650</v>
      </c>
      <c r="O401" t="s">
        <v>801</v>
      </c>
    </row>
    <row r="402" spans="2:15">
      <c r="C402" t="s">
        <v>37</v>
      </c>
      <c r="E402" t="s">
        <v>15</v>
      </c>
      <c r="G402" t="s">
        <v>29</v>
      </c>
      <c r="I402" s="82" t="s">
        <v>765</v>
      </c>
      <c r="K402" t="s">
        <v>749</v>
      </c>
      <c r="M402" t="s">
        <v>729</v>
      </c>
      <c r="O402" t="s">
        <v>2038</v>
      </c>
    </row>
    <row r="403" spans="2:15">
      <c r="I403" s="170"/>
      <c r="J403" s="10"/>
      <c r="K403" s="218"/>
    </row>
    <row r="404" spans="2:15">
      <c r="B404" t="s">
        <v>1034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1650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749</v>
      </c>
      <c r="M405" t="s">
        <v>155</v>
      </c>
      <c r="O405" t="s">
        <v>1667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801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1035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801</v>
      </c>
      <c r="M408" t="s">
        <v>39</v>
      </c>
      <c r="O408" t="s">
        <v>1667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1665</v>
      </c>
      <c r="O409" t="s">
        <v>1661</v>
      </c>
    </row>
    <row r="410" spans="2:15">
      <c r="C410" t="s">
        <v>17</v>
      </c>
      <c r="E410" t="s">
        <v>23</v>
      </c>
      <c r="G410" t="s">
        <v>153</v>
      </c>
      <c r="I410" s="82" t="s">
        <v>739</v>
      </c>
      <c r="K410" t="s">
        <v>750</v>
      </c>
      <c r="M410" t="s">
        <v>763</v>
      </c>
      <c r="O410" t="s">
        <v>33</v>
      </c>
    </row>
    <row r="411" spans="2:15">
      <c r="I411" s="170"/>
      <c r="K411" s="218"/>
    </row>
    <row r="412" spans="2:15">
      <c r="B412" t="s">
        <v>1036</v>
      </c>
      <c r="C412" t="s">
        <v>17</v>
      </c>
      <c r="E412" t="s">
        <v>4</v>
      </c>
      <c r="G412" t="s">
        <v>154</v>
      </c>
      <c r="I412" s="82" t="s">
        <v>758</v>
      </c>
      <c r="K412" t="s">
        <v>801</v>
      </c>
      <c r="M412" t="s">
        <v>2023</v>
      </c>
      <c r="O412" t="s">
        <v>734</v>
      </c>
    </row>
    <row r="413" spans="2:15">
      <c r="C413" t="s">
        <v>9</v>
      </c>
      <c r="E413" t="s">
        <v>6</v>
      </c>
      <c r="G413" t="s">
        <v>29</v>
      </c>
      <c r="I413" s="82" t="s">
        <v>749</v>
      </c>
      <c r="J413" s="10"/>
      <c r="K413" t="s">
        <v>142</v>
      </c>
      <c r="M413" t="s">
        <v>754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783</v>
      </c>
      <c r="J414" s="17"/>
      <c r="K414" t="s">
        <v>1658</v>
      </c>
      <c r="M414" t="s">
        <v>1658</v>
      </c>
      <c r="O414" t="s">
        <v>1652</v>
      </c>
    </row>
    <row r="415" spans="2:15">
      <c r="I415" s="170"/>
      <c r="K415" s="218"/>
    </row>
    <row r="416" spans="2:15">
      <c r="B416" t="s">
        <v>1037</v>
      </c>
      <c r="C416" t="s">
        <v>27</v>
      </c>
      <c r="E416" t="s">
        <v>23</v>
      </c>
      <c r="G416" t="s">
        <v>158</v>
      </c>
      <c r="I416" s="82" t="s">
        <v>765</v>
      </c>
      <c r="K416" t="s">
        <v>729</v>
      </c>
      <c r="M416" t="s">
        <v>155</v>
      </c>
      <c r="O416" t="s">
        <v>734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1665</v>
      </c>
      <c r="M417" t="s">
        <v>37</v>
      </c>
      <c r="O417" t="s">
        <v>2040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1038</v>
      </c>
      <c r="C420" t="s">
        <v>17</v>
      </c>
      <c r="E420" t="s">
        <v>4</v>
      </c>
      <c r="G420" t="s">
        <v>4</v>
      </c>
      <c r="I420" s="82" t="s">
        <v>780</v>
      </c>
      <c r="K420" t="s">
        <v>153</v>
      </c>
      <c r="M420" t="s">
        <v>784</v>
      </c>
      <c r="O420" t="s">
        <v>1652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1665</v>
      </c>
      <c r="M421" t="s">
        <v>2023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765</v>
      </c>
      <c r="K422" t="s">
        <v>1650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1039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1665</v>
      </c>
      <c r="M424" t="s">
        <v>801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749</v>
      </c>
      <c r="M425" t="s">
        <v>764</v>
      </c>
      <c r="O425" t="s">
        <v>1652</v>
      </c>
    </row>
    <row r="426" spans="2:15">
      <c r="C426" t="s">
        <v>25</v>
      </c>
      <c r="E426" t="s">
        <v>33</v>
      </c>
      <c r="G426" t="s">
        <v>29</v>
      </c>
      <c r="I426" s="82" t="s">
        <v>754</v>
      </c>
      <c r="K426" t="s">
        <v>162</v>
      </c>
      <c r="M426" t="s">
        <v>750</v>
      </c>
      <c r="O426" t="s">
        <v>789</v>
      </c>
    </row>
    <row r="427" spans="2:15">
      <c r="I427" s="170"/>
      <c r="K427" s="218"/>
    </row>
    <row r="428" spans="2:15">
      <c r="B428" t="s">
        <v>1040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754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750</v>
      </c>
      <c r="M429" t="s">
        <v>155</v>
      </c>
      <c r="O429" t="s">
        <v>754</v>
      </c>
    </row>
    <row r="430" spans="2:15">
      <c r="C430" t="s">
        <v>178</v>
      </c>
      <c r="E430" t="s">
        <v>11</v>
      </c>
      <c r="G430" t="s">
        <v>154</v>
      </c>
      <c r="I430" s="82" t="s">
        <v>780</v>
      </c>
      <c r="K430" t="s">
        <v>801</v>
      </c>
      <c r="M430" t="s">
        <v>1658</v>
      </c>
      <c r="O430" t="s">
        <v>21</v>
      </c>
    </row>
    <row r="431" spans="2:15">
      <c r="I431" s="170"/>
      <c r="K431" s="218"/>
    </row>
    <row r="432" spans="2:15">
      <c r="B432" t="s">
        <v>1041</v>
      </c>
      <c r="C432" t="s">
        <v>15</v>
      </c>
      <c r="E432" t="s">
        <v>31</v>
      </c>
      <c r="G432" t="s">
        <v>162</v>
      </c>
      <c r="I432" s="82" t="s">
        <v>11</v>
      </c>
      <c r="K432" t="s">
        <v>749</v>
      </c>
      <c r="M432" t="s">
        <v>735</v>
      </c>
      <c r="O432" t="s">
        <v>1652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801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1862</v>
      </c>
      <c r="M434" t="s">
        <v>739</v>
      </c>
      <c r="O434" t="s">
        <v>21</v>
      </c>
    </row>
    <row r="435" spans="2:15">
      <c r="I435" s="170"/>
      <c r="K435" t="s">
        <v>1863</v>
      </c>
    </row>
    <row r="436" spans="2:15">
      <c r="I436" s="170"/>
    </row>
    <row r="437" spans="2:15">
      <c r="B437" t="s">
        <v>1042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801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729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780</v>
      </c>
    </row>
    <row r="440" spans="2:15">
      <c r="I440" s="170"/>
      <c r="J440" s="17"/>
      <c r="K440" s="218"/>
    </row>
    <row r="441" spans="2:15">
      <c r="B441" t="s">
        <v>1043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739</v>
      </c>
      <c r="O441" t="s">
        <v>1652</v>
      </c>
    </row>
    <row r="442" spans="2:15">
      <c r="C442" t="s">
        <v>27</v>
      </c>
      <c r="E442" t="s">
        <v>33</v>
      </c>
      <c r="G442" t="s">
        <v>158</v>
      </c>
      <c r="I442" s="82" t="s">
        <v>754</v>
      </c>
      <c r="K442" t="s">
        <v>155</v>
      </c>
      <c r="M442" t="s">
        <v>801</v>
      </c>
      <c r="O442" t="s">
        <v>1667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729</v>
      </c>
      <c r="M443" t="s">
        <v>39</v>
      </c>
      <c r="O443" t="s">
        <v>763</v>
      </c>
    </row>
    <row r="444" spans="2:15">
      <c r="I444" s="170"/>
      <c r="J444" s="10"/>
      <c r="K444" s="218"/>
    </row>
    <row r="445" spans="2:15">
      <c r="B445" t="s">
        <v>1044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750</v>
      </c>
      <c r="M445" t="s">
        <v>2559</v>
      </c>
      <c r="O445" t="s">
        <v>143</v>
      </c>
    </row>
    <row r="446" spans="2:15">
      <c r="C446" t="s">
        <v>1080</v>
      </c>
      <c r="E446" t="s">
        <v>144</v>
      </c>
      <c r="G446" t="s">
        <v>29</v>
      </c>
      <c r="I446" s="82" t="s">
        <v>765</v>
      </c>
      <c r="K446" t="s">
        <v>155</v>
      </c>
      <c r="M446" t="s">
        <v>784</v>
      </c>
      <c r="O446" t="s">
        <v>754</v>
      </c>
    </row>
    <row r="447" spans="2:15">
      <c r="C447" t="s">
        <v>1081</v>
      </c>
      <c r="E447" t="s">
        <v>4</v>
      </c>
      <c r="G447" t="s">
        <v>17</v>
      </c>
      <c r="I447" s="82" t="s">
        <v>1328</v>
      </c>
      <c r="K447" t="s">
        <v>141</v>
      </c>
      <c r="M447" t="s">
        <v>141</v>
      </c>
      <c r="O447" t="s">
        <v>1652</v>
      </c>
    </row>
    <row r="448" spans="2:15">
      <c r="I448" s="82" t="s">
        <v>1329</v>
      </c>
      <c r="K448" s="218"/>
    </row>
    <row r="449" spans="2:15">
      <c r="I449" s="82"/>
    </row>
    <row r="450" spans="2:15">
      <c r="B450" t="s">
        <v>1045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750</v>
      </c>
      <c r="M450" t="s">
        <v>801</v>
      </c>
      <c r="O450" t="s">
        <v>1667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1658</v>
      </c>
      <c r="O452" t="s">
        <v>1652</v>
      </c>
    </row>
    <row r="453" spans="2:15">
      <c r="I453" s="170"/>
      <c r="K453" s="218"/>
    </row>
    <row r="454" spans="2:15">
      <c r="B454" t="s">
        <v>1046</v>
      </c>
      <c r="C454" t="s">
        <v>1</v>
      </c>
      <c r="E454" t="s">
        <v>23</v>
      </c>
      <c r="G454" t="s">
        <v>21</v>
      </c>
      <c r="I454" s="82" t="s">
        <v>780</v>
      </c>
      <c r="K454" t="s">
        <v>17</v>
      </c>
      <c r="M454" t="s">
        <v>31</v>
      </c>
      <c r="O454" t="s">
        <v>801</v>
      </c>
    </row>
    <row r="455" spans="2:15">
      <c r="C455" t="s">
        <v>27</v>
      </c>
      <c r="E455" t="s">
        <v>21</v>
      </c>
      <c r="G455" t="s">
        <v>141</v>
      </c>
      <c r="I455" s="82" t="s">
        <v>729</v>
      </c>
      <c r="J455" s="10"/>
      <c r="K455" t="s">
        <v>770</v>
      </c>
      <c r="M455" t="s">
        <v>765</v>
      </c>
      <c r="O455" t="s">
        <v>1652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1650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1047</v>
      </c>
      <c r="C458" t="s">
        <v>1</v>
      </c>
      <c r="E458" t="s">
        <v>21</v>
      </c>
      <c r="G458" t="s">
        <v>154</v>
      </c>
      <c r="I458" s="82" t="s">
        <v>21</v>
      </c>
      <c r="K458" t="s">
        <v>801</v>
      </c>
      <c r="M458" t="s">
        <v>162</v>
      </c>
      <c r="O458" t="s">
        <v>1652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734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779</v>
      </c>
      <c r="M460" t="s">
        <v>39</v>
      </c>
      <c r="O460" t="s">
        <v>1666</v>
      </c>
    </row>
    <row r="461" spans="2:15">
      <c r="I461" s="170"/>
      <c r="J461" s="10"/>
      <c r="K461" s="218"/>
    </row>
    <row r="462" spans="2:15">
      <c r="B462" t="s">
        <v>1048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1658</v>
      </c>
      <c r="M462" t="s">
        <v>801</v>
      </c>
      <c r="O462" t="s">
        <v>1666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801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779</v>
      </c>
      <c r="M464" t="s">
        <v>754</v>
      </c>
      <c r="O464" t="s">
        <v>1652</v>
      </c>
    </row>
    <row r="465" spans="2:15">
      <c r="I465" s="170"/>
      <c r="K465" s="218"/>
    </row>
    <row r="466" spans="2:15">
      <c r="B466" t="s">
        <v>1049</v>
      </c>
      <c r="C466" t="s">
        <v>15</v>
      </c>
      <c r="E466" t="s">
        <v>21</v>
      </c>
      <c r="G466" t="s">
        <v>142</v>
      </c>
      <c r="I466" s="82" t="s">
        <v>791</v>
      </c>
      <c r="J466" s="10"/>
      <c r="K466" t="s">
        <v>154</v>
      </c>
      <c r="M466" t="s">
        <v>892</v>
      </c>
      <c r="O466" t="s">
        <v>2025</v>
      </c>
    </row>
    <row r="467" spans="2:15">
      <c r="C467" t="s">
        <v>1</v>
      </c>
      <c r="E467" t="s">
        <v>33</v>
      </c>
      <c r="G467" t="s">
        <v>29</v>
      </c>
      <c r="I467" s="82" t="s">
        <v>775</v>
      </c>
      <c r="J467" s="17"/>
      <c r="K467" t="s">
        <v>153</v>
      </c>
      <c r="M467" t="s">
        <v>801</v>
      </c>
      <c r="O467" t="s">
        <v>765</v>
      </c>
    </row>
    <row r="468" spans="2:15">
      <c r="C468" t="s">
        <v>27</v>
      </c>
      <c r="E468" t="s">
        <v>23</v>
      </c>
      <c r="G468" t="s">
        <v>33</v>
      </c>
      <c r="I468" s="82" t="s">
        <v>729</v>
      </c>
      <c r="K468" t="s">
        <v>155</v>
      </c>
      <c r="M468" t="s">
        <v>739</v>
      </c>
      <c r="O468" t="s">
        <v>1652</v>
      </c>
    </row>
    <row r="469" spans="2:15">
      <c r="I469" s="170"/>
      <c r="K469" s="218"/>
    </row>
    <row r="470" spans="2:15">
      <c r="B470" t="s">
        <v>1050</v>
      </c>
      <c r="C470" t="s">
        <v>1</v>
      </c>
      <c r="E470" t="s">
        <v>33</v>
      </c>
      <c r="G470" t="s">
        <v>29</v>
      </c>
      <c r="I470" s="82" t="s">
        <v>31</v>
      </c>
      <c r="K470" t="s">
        <v>1665</v>
      </c>
      <c r="M470" t="s">
        <v>892</v>
      </c>
      <c r="O470" t="s">
        <v>1652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745</v>
      </c>
      <c r="M471" t="s">
        <v>2025</v>
      </c>
      <c r="O471" t="s">
        <v>1666</v>
      </c>
    </row>
    <row r="472" spans="2:15">
      <c r="C472" t="s">
        <v>13</v>
      </c>
      <c r="E472" t="s">
        <v>6</v>
      </c>
      <c r="G472" t="s">
        <v>11</v>
      </c>
      <c r="I472" s="82" t="s">
        <v>754</v>
      </c>
      <c r="J472" s="17"/>
      <c r="K472" t="s">
        <v>797</v>
      </c>
      <c r="M472" t="s">
        <v>739</v>
      </c>
      <c r="O472" t="s">
        <v>3180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1051</v>
      </c>
      <c r="C475" t="s">
        <v>23</v>
      </c>
      <c r="E475" t="s">
        <v>33</v>
      </c>
      <c r="G475" t="s">
        <v>154</v>
      </c>
      <c r="I475" s="82" t="s">
        <v>765</v>
      </c>
      <c r="K475" t="s">
        <v>183</v>
      </c>
      <c r="M475" t="s">
        <v>1667</v>
      </c>
      <c r="O475" t="s">
        <v>1652</v>
      </c>
    </row>
    <row r="476" spans="2:15">
      <c r="C476" t="s">
        <v>1</v>
      </c>
      <c r="E476" t="s">
        <v>21</v>
      </c>
      <c r="G476" t="s">
        <v>35</v>
      </c>
      <c r="I476" s="82" t="s">
        <v>775</v>
      </c>
      <c r="K476" t="s">
        <v>183</v>
      </c>
      <c r="M476" t="s">
        <v>23</v>
      </c>
      <c r="O476" t="s">
        <v>1666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1666</v>
      </c>
      <c r="O477" t="s">
        <v>1657</v>
      </c>
    </row>
    <row r="478" spans="2:15">
      <c r="I478" s="170"/>
      <c r="J478" s="17"/>
    </row>
    <row r="479" spans="2:15">
      <c r="B479" t="s">
        <v>1052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801</v>
      </c>
      <c r="O479" t="s">
        <v>1652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1666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1053</v>
      </c>
      <c r="C483" t="s">
        <v>27</v>
      </c>
      <c r="E483" t="s">
        <v>4</v>
      </c>
      <c r="G483" t="s">
        <v>29</v>
      </c>
      <c r="I483" s="82" t="s">
        <v>739</v>
      </c>
      <c r="J483" s="17"/>
      <c r="K483" t="s">
        <v>183</v>
      </c>
      <c r="M483" t="s">
        <v>1667</v>
      </c>
      <c r="O483" t="s">
        <v>763</v>
      </c>
    </row>
    <row r="484" spans="2:15">
      <c r="C484" t="s">
        <v>33</v>
      </c>
      <c r="E484" t="s">
        <v>33</v>
      </c>
      <c r="G484" t="s">
        <v>153</v>
      </c>
      <c r="I484" s="82" t="s">
        <v>791</v>
      </c>
      <c r="K484" t="s">
        <v>183</v>
      </c>
      <c r="M484" t="s">
        <v>784</v>
      </c>
      <c r="O484" t="s">
        <v>1667</v>
      </c>
    </row>
    <row r="485" spans="2:15">
      <c r="C485" t="s">
        <v>1082</v>
      </c>
      <c r="E485" t="s">
        <v>178</v>
      </c>
      <c r="G485" t="s">
        <v>31</v>
      </c>
      <c r="I485" s="82" t="s">
        <v>756</v>
      </c>
      <c r="K485" t="s">
        <v>183</v>
      </c>
      <c r="M485" t="s">
        <v>1666</v>
      </c>
      <c r="O485" t="s">
        <v>1666</v>
      </c>
    </row>
    <row r="486" spans="2:15">
      <c r="C486" t="s">
        <v>1083</v>
      </c>
      <c r="I486" s="170"/>
    </row>
    <row r="487" spans="2:15">
      <c r="I487" s="170"/>
      <c r="J487" s="10"/>
    </row>
    <row r="488" spans="2:15">
      <c r="B488" t="s">
        <v>1054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1652</v>
      </c>
    </row>
    <row r="489" spans="2:15">
      <c r="B489" t="s">
        <v>1055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801</v>
      </c>
      <c r="O489" t="s">
        <v>1666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750</v>
      </c>
      <c r="O490" t="s">
        <v>21</v>
      </c>
    </row>
    <row r="491" spans="2:15">
      <c r="I491" s="170"/>
      <c r="K491" s="218"/>
    </row>
    <row r="492" spans="2:15">
      <c r="B492" t="s">
        <v>1056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801</v>
      </c>
      <c r="O492" t="s">
        <v>1652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1666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801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2560</v>
      </c>
    </row>
    <row r="499" spans="1:13" s="170" customFormat="1" ht="14.25">
      <c r="A499"/>
      <c r="B499"/>
      <c r="C499"/>
      <c r="D499" s="34" t="s">
        <v>815</v>
      </c>
      <c r="E499" s="34" t="s">
        <v>816</v>
      </c>
      <c r="F499" s="34" t="s">
        <v>817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27</v>
      </c>
      <c r="G503" s="222">
        <f t="shared" si="0"/>
        <v>84</v>
      </c>
    </row>
    <row r="504" spans="1:13" s="170" customFormat="1">
      <c r="A504" s="383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19</v>
      </c>
      <c r="F505" s="222">
        <v>20</v>
      </c>
      <c r="G505" s="222">
        <f t="shared" si="0"/>
        <v>68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3"/>
      <c r="B508" s="233"/>
      <c r="C508" s="234" t="s">
        <v>141</v>
      </c>
      <c r="D508" s="222">
        <v>13</v>
      </c>
      <c r="E508" s="222">
        <v>28</v>
      </c>
      <c r="F508" s="222">
        <v>17</v>
      </c>
      <c r="G508" s="222">
        <f t="shared" si="0"/>
        <v>58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3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17</v>
      </c>
      <c r="F511" s="222">
        <v>11</v>
      </c>
      <c r="G511" s="222">
        <f t="shared" si="0"/>
        <v>50</v>
      </c>
    </row>
    <row r="512" spans="1:13" s="170" customFormat="1">
      <c r="A512" s="383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3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10</v>
      </c>
      <c r="F515" s="222">
        <v>19</v>
      </c>
      <c r="G515" s="222">
        <f t="shared" si="0"/>
        <v>43</v>
      </c>
    </row>
    <row r="516" spans="1:7" s="170" customFormat="1">
      <c r="A516" s="107"/>
      <c r="B516" s="233"/>
      <c r="C516" s="234" t="s">
        <v>791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3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9</v>
      </c>
      <c r="E518" s="222">
        <v>11</v>
      </c>
      <c r="F518" s="222">
        <v>20</v>
      </c>
      <c r="G518" s="222">
        <f t="shared" si="0"/>
        <v>40</v>
      </c>
    </row>
    <row r="519" spans="1:7" s="170" customFormat="1">
      <c r="A519" s="383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3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3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1666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754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797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1652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750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758</v>
      </c>
      <c r="D533" s="222">
        <v>7</v>
      </c>
      <c r="E533" s="222">
        <v>8</v>
      </c>
      <c r="F533" s="222">
        <v>7</v>
      </c>
      <c r="G533" s="222">
        <f t="shared" si="1"/>
        <v>22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3"/>
      <c r="B535" s="233"/>
      <c r="C535" s="82" t="s">
        <v>1658</v>
      </c>
      <c r="D535" s="222">
        <v>8</v>
      </c>
      <c r="E535" s="222">
        <v>5</v>
      </c>
      <c r="F535" s="222">
        <v>8</v>
      </c>
      <c r="G535" s="222">
        <f t="shared" si="1"/>
        <v>21</v>
      </c>
    </row>
    <row r="536" spans="1:7" s="170" customFormat="1">
      <c r="A536" s="383"/>
      <c r="B536" s="233"/>
      <c r="C536" s="234" t="s">
        <v>801</v>
      </c>
      <c r="D536" s="222">
        <v>7</v>
      </c>
      <c r="E536" s="222">
        <v>6</v>
      </c>
      <c r="F536" s="222">
        <v>10</v>
      </c>
      <c r="G536" s="222">
        <f t="shared" si="1"/>
        <v>23</v>
      </c>
    </row>
    <row r="537" spans="1:7" s="170" customFormat="1">
      <c r="A537" s="82"/>
      <c r="B537" s="233"/>
      <c r="C537" s="234" t="s">
        <v>763</v>
      </c>
      <c r="D537" s="222">
        <v>10</v>
      </c>
      <c r="E537" s="222">
        <v>5</v>
      </c>
      <c r="F537" s="222">
        <v>5</v>
      </c>
      <c r="G537" s="222">
        <f t="shared" si="1"/>
        <v>20</v>
      </c>
    </row>
    <row r="538" spans="1:7" s="170" customFormat="1">
      <c r="A538" s="82"/>
      <c r="B538" s="233"/>
      <c r="C538" s="234" t="s">
        <v>784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779</v>
      </c>
      <c r="D540" s="222">
        <v>7</v>
      </c>
      <c r="E540" s="222">
        <v>4</v>
      </c>
      <c r="F540" s="222">
        <v>7</v>
      </c>
      <c r="G540" s="222">
        <f t="shared" si="1"/>
        <v>18</v>
      </c>
    </row>
    <row r="541" spans="1:7" s="170" customFormat="1">
      <c r="A541" s="82"/>
      <c r="B541" s="233"/>
      <c r="C541" s="218" t="s">
        <v>2022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747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3"/>
      <c r="B543" s="233"/>
      <c r="C543" s="234" t="s">
        <v>745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734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1662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2023</v>
      </c>
      <c r="D547" s="222">
        <v>3</v>
      </c>
      <c r="E547" s="222">
        <v>5</v>
      </c>
      <c r="F547" s="222">
        <v>6</v>
      </c>
      <c r="G547" s="222">
        <f t="shared" si="1"/>
        <v>14</v>
      </c>
    </row>
    <row r="548" spans="1:7" s="170" customFormat="1">
      <c r="A548" s="107"/>
      <c r="B548" s="233"/>
      <c r="C548" s="234" t="s">
        <v>789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1667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772</v>
      </c>
      <c r="D550" s="222">
        <v>4</v>
      </c>
      <c r="E550" s="222">
        <v>3</v>
      </c>
      <c r="F550" s="222">
        <v>4</v>
      </c>
      <c r="G550" s="222">
        <f t="shared" si="1"/>
        <v>11</v>
      </c>
    </row>
    <row r="551" spans="1:7" s="170" customFormat="1">
      <c r="A551" s="107"/>
      <c r="B551" s="233"/>
      <c r="C551" s="234" t="s">
        <v>780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749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735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764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1661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3"/>
      <c r="B556" s="233"/>
      <c r="C556" s="82" t="s">
        <v>1665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765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729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2025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3"/>
      <c r="B560" s="233"/>
      <c r="C560" s="234" t="s">
        <v>770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739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3"/>
      <c r="B562" s="233"/>
      <c r="C562" s="234" t="s">
        <v>783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3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2044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1650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3"/>
      <c r="B566" s="233"/>
      <c r="C566" s="234" t="s">
        <v>756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2021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1660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1659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1648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1664</v>
      </c>
      <c r="D572" s="222">
        <v>2</v>
      </c>
      <c r="E572" s="222">
        <v>0</v>
      </c>
      <c r="F572" s="222">
        <v>2</v>
      </c>
      <c r="G572" s="222">
        <f t="shared" si="2"/>
        <v>4</v>
      </c>
    </row>
    <row r="573" spans="1:7" s="170" customFormat="1">
      <c r="C573" s="82" t="s">
        <v>1657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2019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1649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2024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2065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2017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2026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775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2040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2041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2018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2038</v>
      </c>
      <c r="D584" s="222">
        <v>1</v>
      </c>
      <c r="E584" s="222">
        <v>0</v>
      </c>
      <c r="F584" s="222">
        <v>1</v>
      </c>
      <c r="G584" s="222">
        <f t="shared" si="2"/>
        <v>2</v>
      </c>
    </row>
    <row r="585" spans="1:13" s="170" customFormat="1">
      <c r="C585" s="218" t="s">
        <v>2033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1646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2045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1663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2043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2042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2068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1656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1655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2067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2039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4565</v>
      </c>
      <c r="D596" s="222">
        <v>0</v>
      </c>
      <c r="E596" s="222">
        <v>0</v>
      </c>
      <c r="F596" s="222">
        <v>0</v>
      </c>
      <c r="G596" s="222">
        <f t="shared" ref="G596:G604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785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1653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2172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1681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3408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3416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3414</v>
      </c>
      <c r="D603" s="222">
        <v>0</v>
      </c>
      <c r="E603" s="222">
        <v>1</v>
      </c>
      <c r="F603" s="222">
        <v>0</v>
      </c>
      <c r="G603" s="222">
        <f t="shared" si="3"/>
        <v>1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3426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C605" s="82"/>
    </row>
    <row r="606" spans="1:13">
      <c r="C606" s="127" t="s">
        <v>40</v>
      </c>
      <c r="D606" s="80">
        <f>SUM(D500:D605)</f>
        <v>691</v>
      </c>
      <c r="E606" s="80">
        <f>SUM(E500:E605)</f>
        <v>697</v>
      </c>
      <c r="F606" s="80">
        <f>SUM(F500:F605)</f>
        <v>693</v>
      </c>
      <c r="G606" s="80">
        <f>SUM(G500:G605)</f>
        <v>2081</v>
      </c>
    </row>
    <row r="607" spans="1:13">
      <c r="C607" s="127"/>
      <c r="D607" s="80"/>
      <c r="E607" s="80"/>
      <c r="F607" s="80"/>
      <c r="G607" s="80"/>
    </row>
    <row r="608" spans="1:13">
      <c r="C608" s="127"/>
      <c r="D608" s="80"/>
      <c r="E608" s="80"/>
      <c r="F608" s="80"/>
      <c r="G608" s="80"/>
    </row>
    <row r="612" spans="2:13" ht="15">
      <c r="C612" s="15" t="s">
        <v>1103</v>
      </c>
      <c r="E612" s="15" t="s">
        <v>1104</v>
      </c>
      <c r="G612" s="15" t="s">
        <v>1105</v>
      </c>
      <c r="I612" s="15" t="s">
        <v>1106</v>
      </c>
      <c r="K612" s="15" t="s">
        <v>1624</v>
      </c>
      <c r="M612" s="15" t="s">
        <v>2037</v>
      </c>
    </row>
    <row r="614" spans="2:13">
      <c r="B614" s="18" t="s">
        <v>0</v>
      </c>
      <c r="C614" s="221" t="s">
        <v>27</v>
      </c>
      <c r="D614" s="18" t="s">
        <v>0</v>
      </c>
      <c r="E614" t="s">
        <v>21</v>
      </c>
      <c r="F614" s="18" t="s">
        <v>0</v>
      </c>
      <c r="G614" s="221" t="s">
        <v>9</v>
      </c>
      <c r="H614" s="18" t="s">
        <v>0</v>
      </c>
      <c r="I614" s="221" t="s">
        <v>11</v>
      </c>
      <c r="J614" s="18"/>
    </row>
    <row r="615" spans="2:13">
      <c r="B615" s="18"/>
      <c r="C615" s="111" t="s">
        <v>1085</v>
      </c>
      <c r="D615" s="18"/>
      <c r="E615" t="s">
        <v>1116</v>
      </c>
      <c r="F615" s="18"/>
      <c r="G615" s="221" t="s">
        <v>1152</v>
      </c>
      <c r="H615" s="18"/>
      <c r="I615" s="221" t="s">
        <v>1330</v>
      </c>
      <c r="J615" s="18"/>
    </row>
    <row r="616" spans="2:13">
      <c r="B616" s="18" t="s">
        <v>2</v>
      </c>
      <c r="C616" s="221" t="s">
        <v>11</v>
      </c>
      <c r="D616" s="18" t="s">
        <v>2</v>
      </c>
      <c r="E616" t="s">
        <v>178</v>
      </c>
      <c r="F616" s="18" t="s">
        <v>2</v>
      </c>
      <c r="G616" s="221" t="s">
        <v>29</v>
      </c>
      <c r="H616" s="18" t="s">
        <v>2</v>
      </c>
      <c r="I616" t="s">
        <v>153</v>
      </c>
      <c r="J616" s="18"/>
      <c r="K616" s="221"/>
    </row>
    <row r="617" spans="2:13">
      <c r="B617" s="18"/>
      <c r="C617" s="221" t="s">
        <v>1086</v>
      </c>
      <c r="D617" s="18"/>
      <c r="E617" t="s">
        <v>1117</v>
      </c>
      <c r="F617" s="18"/>
      <c r="G617" s="221" t="s">
        <v>1154</v>
      </c>
      <c r="H617" s="18"/>
      <c r="I617" s="221" t="s">
        <v>1283</v>
      </c>
      <c r="J617" s="18"/>
    </row>
    <row r="618" spans="2:13">
      <c r="B618" s="18" t="s">
        <v>3</v>
      </c>
      <c r="C618" s="221" t="s">
        <v>1</v>
      </c>
      <c r="D618" s="18" t="s">
        <v>3</v>
      </c>
      <c r="E618" t="s">
        <v>33</v>
      </c>
      <c r="F618" s="18" t="s">
        <v>3</v>
      </c>
      <c r="G618" s="221" t="s">
        <v>19</v>
      </c>
      <c r="H618" s="18" t="s">
        <v>3</v>
      </c>
      <c r="I618" s="221" t="s">
        <v>154</v>
      </c>
      <c r="J618" s="18"/>
      <c r="K618" s="221"/>
    </row>
    <row r="619" spans="2:13">
      <c r="B619" s="18"/>
      <c r="C619" s="221" t="s">
        <v>1087</v>
      </c>
      <c r="D619" s="18"/>
      <c r="E619" t="s">
        <v>1118</v>
      </c>
      <c r="F619" s="18"/>
      <c r="G619" s="221" t="s">
        <v>1153</v>
      </c>
      <c r="H619" s="18"/>
      <c r="I619" s="221" t="s">
        <v>1339</v>
      </c>
      <c r="J619" s="18"/>
    </row>
    <row r="620" spans="2:13">
      <c r="B620" s="18" t="s">
        <v>5</v>
      </c>
      <c r="C620" s="221" t="s">
        <v>9</v>
      </c>
      <c r="D620" s="18" t="s">
        <v>5</v>
      </c>
      <c r="E620" t="s">
        <v>6</v>
      </c>
      <c r="F620" s="18" t="s">
        <v>5</v>
      </c>
      <c r="G620" s="221" t="s">
        <v>153</v>
      </c>
      <c r="H620" s="18" t="s">
        <v>5</v>
      </c>
      <c r="I620" s="221" t="s">
        <v>31</v>
      </c>
      <c r="J620" s="18"/>
      <c r="K620" s="221"/>
    </row>
    <row r="621" spans="2:13">
      <c r="B621" s="18"/>
      <c r="C621" s="221" t="s">
        <v>1088</v>
      </c>
      <c r="D621" s="18"/>
      <c r="E621" t="s">
        <v>1119</v>
      </c>
      <c r="F621" s="18"/>
      <c r="G621" s="221" t="s">
        <v>1155</v>
      </c>
      <c r="H621" s="18"/>
      <c r="I621" s="221" t="s">
        <v>1331</v>
      </c>
      <c r="J621" s="18"/>
    </row>
    <row r="622" spans="2:13">
      <c r="B622" s="18" t="s">
        <v>7</v>
      </c>
      <c r="C622" s="221" t="s">
        <v>25</v>
      </c>
      <c r="D622" s="18" t="s">
        <v>7</v>
      </c>
      <c r="E622" t="s">
        <v>19</v>
      </c>
      <c r="F622" s="18" t="s">
        <v>7</v>
      </c>
      <c r="G622" s="221" t="s">
        <v>31</v>
      </c>
      <c r="H622" s="18" t="s">
        <v>7</v>
      </c>
      <c r="I622" s="221" t="s">
        <v>745</v>
      </c>
      <c r="J622" s="18"/>
      <c r="K622" s="221"/>
    </row>
    <row r="623" spans="2:13">
      <c r="B623" s="18"/>
      <c r="C623" s="221" t="s">
        <v>1089</v>
      </c>
      <c r="D623" s="18"/>
      <c r="E623" t="s">
        <v>1120</v>
      </c>
      <c r="F623" s="18"/>
      <c r="G623" s="221" t="s">
        <v>1156</v>
      </c>
      <c r="H623" s="18"/>
      <c r="I623" s="221" t="s">
        <v>1322</v>
      </c>
      <c r="J623" s="18"/>
    </row>
    <row r="624" spans="2:13">
      <c r="B624" s="18" t="s">
        <v>8</v>
      </c>
      <c r="C624" s="221" t="s">
        <v>17</v>
      </c>
      <c r="D624" s="18" t="s">
        <v>8</v>
      </c>
      <c r="E624" t="s">
        <v>11</v>
      </c>
      <c r="F624" s="18" t="s">
        <v>8</v>
      </c>
      <c r="G624" s="221" t="s">
        <v>21</v>
      </c>
      <c r="H624" s="18" t="s">
        <v>8</v>
      </c>
      <c r="I624" s="221" t="s">
        <v>143</v>
      </c>
      <c r="J624" s="18"/>
      <c r="K624" s="221"/>
    </row>
    <row r="625" spans="2:11">
      <c r="B625" s="18"/>
      <c r="C625" s="221" t="s">
        <v>1090</v>
      </c>
      <c r="D625" s="18"/>
      <c r="E625" t="s">
        <v>1121</v>
      </c>
      <c r="F625" s="18"/>
      <c r="G625" s="221" t="s">
        <v>1157</v>
      </c>
      <c r="H625" s="18"/>
      <c r="I625" s="221" t="s">
        <v>1335</v>
      </c>
      <c r="J625" s="18"/>
    </row>
    <row r="626" spans="2:11">
      <c r="B626" s="18" t="s">
        <v>10</v>
      </c>
      <c r="C626" s="221" t="s">
        <v>15</v>
      </c>
      <c r="D626" s="18" t="s">
        <v>10</v>
      </c>
      <c r="E626" t="s">
        <v>4</v>
      </c>
      <c r="F626" s="18" t="s">
        <v>10</v>
      </c>
      <c r="G626" s="221" t="s">
        <v>154</v>
      </c>
      <c r="H626" s="18" t="s">
        <v>10</v>
      </c>
      <c r="I626" t="s">
        <v>33</v>
      </c>
      <c r="J626" s="18"/>
      <c r="K626" s="221"/>
    </row>
    <row r="627" spans="2:11">
      <c r="B627" s="18"/>
      <c r="C627" s="221" t="s">
        <v>1091</v>
      </c>
      <c r="D627" s="18"/>
      <c r="E627" t="s">
        <v>1122</v>
      </c>
      <c r="F627" s="18"/>
      <c r="G627" s="221" t="s">
        <v>1158</v>
      </c>
      <c r="H627" s="18"/>
      <c r="I627" s="221" t="s">
        <v>1258</v>
      </c>
      <c r="J627" s="18"/>
    </row>
    <row r="628" spans="2:11">
      <c r="B628" s="18" t="s">
        <v>12</v>
      </c>
      <c r="C628" s="221" t="s">
        <v>31</v>
      </c>
      <c r="D628" s="18" t="s">
        <v>12</v>
      </c>
      <c r="E628" t="s">
        <v>144</v>
      </c>
      <c r="F628" s="18" t="s">
        <v>12</v>
      </c>
      <c r="G628" s="221" t="s">
        <v>11</v>
      </c>
      <c r="H628" s="18" t="s">
        <v>12</v>
      </c>
      <c r="I628" s="221" t="s">
        <v>17</v>
      </c>
      <c r="J628" s="18"/>
      <c r="K628" s="221"/>
    </row>
    <row r="629" spans="2:11">
      <c r="B629" s="18"/>
      <c r="C629" s="221" t="s">
        <v>1110</v>
      </c>
      <c r="D629" s="18"/>
      <c r="E629" t="s">
        <v>1123</v>
      </c>
      <c r="F629" s="18"/>
      <c r="G629" s="221" t="s">
        <v>1159</v>
      </c>
      <c r="H629" s="18"/>
      <c r="I629" s="221" t="s">
        <v>1338</v>
      </c>
      <c r="J629" s="18"/>
    </row>
    <row r="630" spans="2:11">
      <c r="B630" s="18" t="s">
        <v>14</v>
      </c>
      <c r="C630" s="221" t="s">
        <v>23</v>
      </c>
      <c r="D630" s="18" t="s">
        <v>14</v>
      </c>
      <c r="E630" t="s">
        <v>143</v>
      </c>
      <c r="F630" s="18" t="s">
        <v>14</v>
      </c>
      <c r="G630" s="221" t="s">
        <v>143</v>
      </c>
      <c r="H630" s="18" t="s">
        <v>14</v>
      </c>
      <c r="I630" s="221" t="s">
        <v>763</v>
      </c>
      <c r="J630" s="18"/>
    </row>
    <row r="631" spans="2:11">
      <c r="B631" s="18"/>
      <c r="C631" s="221" t="s">
        <v>1092</v>
      </c>
      <c r="D631" s="18"/>
      <c r="E631" t="s">
        <v>1124</v>
      </c>
      <c r="F631" s="18"/>
      <c r="G631" s="221" t="s">
        <v>1160</v>
      </c>
      <c r="H631" s="18"/>
      <c r="I631" s="221" t="s">
        <v>1285</v>
      </c>
      <c r="J631" s="18"/>
      <c r="K631" s="221"/>
    </row>
    <row r="632" spans="2:11">
      <c r="B632" s="18" t="s">
        <v>16</v>
      </c>
      <c r="C632" s="221" t="s">
        <v>33</v>
      </c>
      <c r="D632" s="18" t="s">
        <v>16</v>
      </c>
      <c r="E632" t="s">
        <v>23</v>
      </c>
      <c r="F632" s="18" t="s">
        <v>16</v>
      </c>
      <c r="G632" s="221" t="s">
        <v>33</v>
      </c>
      <c r="H632" s="18" t="s">
        <v>16</v>
      </c>
      <c r="I632" t="s">
        <v>1</v>
      </c>
      <c r="J632" s="18"/>
      <c r="K632" s="221"/>
    </row>
    <row r="633" spans="2:11">
      <c r="B633" s="18"/>
      <c r="C633" s="221" t="s">
        <v>1093</v>
      </c>
      <c r="D633" s="18"/>
      <c r="E633" t="s">
        <v>1125</v>
      </c>
      <c r="F633" s="18"/>
      <c r="G633" s="221" t="s">
        <v>1161</v>
      </c>
      <c r="H633" s="18"/>
      <c r="I633" s="221" t="s">
        <v>1336</v>
      </c>
      <c r="J633" s="18"/>
    </row>
    <row r="634" spans="2:11">
      <c r="B634" s="18" t="s">
        <v>18</v>
      </c>
      <c r="C634" s="221" t="s">
        <v>178</v>
      </c>
      <c r="D634" s="18" t="s">
        <v>18</v>
      </c>
      <c r="E634" t="s">
        <v>141</v>
      </c>
      <c r="F634" s="18" t="s">
        <v>18</v>
      </c>
      <c r="G634" s="221" t="s">
        <v>25</v>
      </c>
      <c r="H634" s="18" t="s">
        <v>18</v>
      </c>
      <c r="I634" s="221" t="s">
        <v>779</v>
      </c>
      <c r="J634" s="18"/>
      <c r="K634" s="221"/>
    </row>
    <row r="635" spans="2:11">
      <c r="B635" s="18"/>
      <c r="C635" s="221" t="s">
        <v>1094</v>
      </c>
      <c r="D635" s="18"/>
      <c r="E635" t="s">
        <v>1126</v>
      </c>
      <c r="F635" s="18"/>
      <c r="G635" s="221" t="s">
        <v>1162</v>
      </c>
      <c r="H635" s="18"/>
      <c r="I635" s="221" t="s">
        <v>1323</v>
      </c>
      <c r="J635" s="18"/>
    </row>
    <row r="636" spans="2:11">
      <c r="B636" s="18" t="s">
        <v>20</v>
      </c>
      <c r="C636" s="221" t="s">
        <v>6</v>
      </c>
      <c r="D636" s="18" t="s">
        <v>20</v>
      </c>
      <c r="E636" t="s">
        <v>31</v>
      </c>
      <c r="F636" s="18" t="s">
        <v>20</v>
      </c>
      <c r="G636" s="221" t="s">
        <v>141</v>
      </c>
      <c r="H636" s="18" t="s">
        <v>20</v>
      </c>
      <c r="I636" s="221" t="s">
        <v>791</v>
      </c>
      <c r="J636" s="18"/>
      <c r="K636" s="221"/>
    </row>
    <row r="637" spans="2:11">
      <c r="B637" s="18"/>
      <c r="C637" s="221" t="s">
        <v>1095</v>
      </c>
      <c r="D637" s="18"/>
      <c r="E637" t="s">
        <v>1127</v>
      </c>
      <c r="F637" s="18"/>
      <c r="G637" s="221" t="s">
        <v>1163</v>
      </c>
      <c r="H637" s="18"/>
      <c r="I637" s="221" t="s">
        <v>1344</v>
      </c>
      <c r="J637" s="18"/>
    </row>
    <row r="638" spans="2:11">
      <c r="B638" s="18" t="s">
        <v>22</v>
      </c>
      <c r="C638" s="221" t="s">
        <v>4</v>
      </c>
      <c r="D638" s="18" t="s">
        <v>22</v>
      </c>
      <c r="E638" t="s">
        <v>9</v>
      </c>
      <c r="F638" s="18" t="s">
        <v>22</v>
      </c>
      <c r="G638" s="221" t="s">
        <v>27</v>
      </c>
      <c r="H638" s="18" t="s">
        <v>22</v>
      </c>
      <c r="I638" s="221" t="s">
        <v>141</v>
      </c>
      <c r="J638" s="18"/>
      <c r="K638" s="221"/>
    </row>
    <row r="639" spans="2:11">
      <c r="B639" s="18"/>
      <c r="C639" s="221" t="s">
        <v>1096</v>
      </c>
      <c r="D639" s="18"/>
      <c r="E639" t="s">
        <v>1128</v>
      </c>
      <c r="F639" s="18"/>
      <c r="G639" s="221" t="s">
        <v>1164</v>
      </c>
      <c r="H639" s="18"/>
      <c r="I639" s="221" t="s">
        <v>1337</v>
      </c>
      <c r="J639" s="18"/>
    </row>
    <row r="640" spans="2:11">
      <c r="B640" s="18" t="s">
        <v>24</v>
      </c>
      <c r="C640" s="221" t="s">
        <v>35</v>
      </c>
      <c r="D640" s="18" t="s">
        <v>24</v>
      </c>
      <c r="E640" t="s">
        <v>13</v>
      </c>
      <c r="F640" s="18" t="s">
        <v>24</v>
      </c>
      <c r="G640" s="221" t="s">
        <v>156</v>
      </c>
      <c r="H640" s="18" t="s">
        <v>24</v>
      </c>
      <c r="I640" s="221" t="s">
        <v>735</v>
      </c>
      <c r="J640" s="18"/>
    </row>
    <row r="641" spans="2:11">
      <c r="B641" s="18"/>
      <c r="C641" s="221" t="s">
        <v>1097</v>
      </c>
      <c r="D641" s="18"/>
      <c r="E641" t="s">
        <v>1129</v>
      </c>
      <c r="F641" s="18"/>
      <c r="G641" s="221" t="s">
        <v>1165</v>
      </c>
      <c r="H641" s="18"/>
      <c r="I641" s="221" t="s">
        <v>1345</v>
      </c>
      <c r="J641" s="18"/>
      <c r="K641" s="221"/>
    </row>
    <row r="642" spans="2:11">
      <c r="B642" s="18" t="s">
        <v>26</v>
      </c>
      <c r="C642" s="221" t="s">
        <v>29</v>
      </c>
      <c r="D642" s="18" t="s">
        <v>26</v>
      </c>
      <c r="E642" t="s">
        <v>29</v>
      </c>
      <c r="F642" s="18" t="s">
        <v>26</v>
      </c>
      <c r="G642" s="221" t="s">
        <v>142</v>
      </c>
      <c r="H642" s="18" t="s">
        <v>26</v>
      </c>
      <c r="I642" s="221" t="s">
        <v>797</v>
      </c>
      <c r="J642" s="18"/>
      <c r="K642" s="221"/>
    </row>
    <row r="643" spans="2:11">
      <c r="B643" s="18"/>
      <c r="C643" s="221" t="s">
        <v>1098</v>
      </c>
      <c r="D643" s="18"/>
      <c r="E643" t="s">
        <v>1130</v>
      </c>
      <c r="F643" s="18"/>
      <c r="G643" s="221" t="s">
        <v>1166</v>
      </c>
      <c r="H643" s="18"/>
      <c r="I643" s="221" t="s">
        <v>1099</v>
      </c>
      <c r="J643" s="18"/>
    </row>
    <row r="644" spans="2:11">
      <c r="B644" s="18" t="s">
        <v>28</v>
      </c>
      <c r="C644" s="221" t="s">
        <v>179</v>
      </c>
      <c r="D644" s="18" t="s">
        <v>28</v>
      </c>
      <c r="E644" t="s">
        <v>1</v>
      </c>
      <c r="F644" s="18" t="s">
        <v>28</v>
      </c>
      <c r="G644" s="221" t="s">
        <v>162</v>
      </c>
      <c r="H644" s="18" t="s">
        <v>28</v>
      </c>
      <c r="I644" s="221" t="s">
        <v>21</v>
      </c>
      <c r="J644" s="18"/>
      <c r="K644" s="221"/>
    </row>
    <row r="645" spans="2:11">
      <c r="B645" s="18"/>
      <c r="C645" s="221" t="s">
        <v>1099</v>
      </c>
      <c r="D645" s="18"/>
      <c r="E645" t="s">
        <v>1131</v>
      </c>
      <c r="F645" s="18"/>
      <c r="G645" s="221" t="s">
        <v>1167</v>
      </c>
      <c r="H645" s="18"/>
      <c r="I645" s="221" t="s">
        <v>1332</v>
      </c>
      <c r="J645" s="18"/>
    </row>
    <row r="646" spans="2:11">
      <c r="B646" s="18" t="s">
        <v>30</v>
      </c>
      <c r="C646" s="221" t="s">
        <v>37</v>
      </c>
      <c r="D646" s="18" t="s">
        <v>30</v>
      </c>
      <c r="E646" t="s">
        <v>15</v>
      </c>
      <c r="F646" s="18" t="s">
        <v>30</v>
      </c>
      <c r="G646" s="221" t="s">
        <v>37</v>
      </c>
      <c r="H646" s="18" t="s">
        <v>30</v>
      </c>
      <c r="I646" t="s">
        <v>780</v>
      </c>
      <c r="J646" s="18"/>
      <c r="K646" s="221"/>
    </row>
    <row r="647" spans="2:11">
      <c r="B647" s="18"/>
      <c r="C647" s="221" t="s">
        <v>1100</v>
      </c>
      <c r="D647" s="18"/>
      <c r="E647" t="s">
        <v>1134</v>
      </c>
      <c r="F647" s="18"/>
      <c r="G647" s="221" t="s">
        <v>1167</v>
      </c>
      <c r="H647" s="18"/>
      <c r="I647" s="221" t="s">
        <v>1334</v>
      </c>
      <c r="J647" s="18"/>
    </row>
    <row r="648" spans="2:11">
      <c r="B648" s="18" t="s">
        <v>32</v>
      </c>
      <c r="C648" s="221" t="s">
        <v>39</v>
      </c>
      <c r="D648" s="18" t="s">
        <v>32</v>
      </c>
      <c r="E648" t="s">
        <v>35</v>
      </c>
      <c r="F648" s="18" t="s">
        <v>32</v>
      </c>
      <c r="G648" s="221" t="s">
        <v>17</v>
      </c>
      <c r="H648" s="18" t="s">
        <v>32</v>
      </c>
      <c r="I648" s="221" t="s">
        <v>739</v>
      </c>
      <c r="J648" s="18"/>
      <c r="K648" s="221"/>
    </row>
    <row r="649" spans="2:11">
      <c r="B649" s="18"/>
      <c r="C649" s="221" t="s">
        <v>1108</v>
      </c>
      <c r="E649" t="s">
        <v>1132</v>
      </c>
      <c r="F649" s="18"/>
      <c r="G649" s="221" t="s">
        <v>1168</v>
      </c>
      <c r="H649" s="18"/>
      <c r="I649" s="221" t="s">
        <v>1343</v>
      </c>
      <c r="J649" s="18"/>
    </row>
    <row r="650" spans="2:11">
      <c r="B650" s="18" t="s">
        <v>34</v>
      </c>
      <c r="C650" s="221" t="s">
        <v>21</v>
      </c>
      <c r="D650" s="18" t="s">
        <v>34</v>
      </c>
      <c r="E650" t="s">
        <v>27</v>
      </c>
      <c r="F650" s="18" t="s">
        <v>34</v>
      </c>
      <c r="G650" s="221" t="s">
        <v>158</v>
      </c>
      <c r="H650" s="18" t="s">
        <v>34</v>
      </c>
      <c r="I650" t="s">
        <v>39</v>
      </c>
      <c r="J650" s="18"/>
      <c r="K650" s="221"/>
    </row>
    <row r="651" spans="2:11">
      <c r="B651" s="18"/>
      <c r="C651" s="221" t="s">
        <v>1101</v>
      </c>
      <c r="D651" s="18"/>
      <c r="E651" t="s">
        <v>1133</v>
      </c>
      <c r="F651" s="18"/>
      <c r="G651" s="221" t="s">
        <v>1169</v>
      </c>
      <c r="H651" s="18"/>
      <c r="I651" s="221" t="s">
        <v>1244</v>
      </c>
      <c r="J651" s="18"/>
    </row>
    <row r="652" spans="2:11">
      <c r="B652" s="18" t="s">
        <v>36</v>
      </c>
      <c r="C652" s="221" t="s">
        <v>19</v>
      </c>
      <c r="D652" s="18" t="s">
        <v>36</v>
      </c>
      <c r="E652" t="s">
        <v>17</v>
      </c>
      <c r="F652" s="18" t="s">
        <v>36</v>
      </c>
      <c r="G652" s="221" t="s">
        <v>6</v>
      </c>
      <c r="H652" s="18" t="s">
        <v>36</v>
      </c>
      <c r="I652" s="221" t="s">
        <v>770</v>
      </c>
      <c r="J652" s="18"/>
      <c r="K652" s="221"/>
    </row>
    <row r="653" spans="2:11">
      <c r="B653" s="18"/>
      <c r="C653" s="221" t="s">
        <v>1109</v>
      </c>
      <c r="D653" s="18"/>
      <c r="E653" t="s">
        <v>1135</v>
      </c>
      <c r="F653" s="18"/>
      <c r="G653" s="221" t="s">
        <v>1170</v>
      </c>
      <c r="H653" s="18"/>
      <c r="I653" s="221" t="s">
        <v>1181</v>
      </c>
      <c r="J653" s="18"/>
    </row>
    <row r="654" spans="2:11">
      <c r="B654" s="18" t="s">
        <v>38</v>
      </c>
      <c r="C654" s="221" t="s">
        <v>13</v>
      </c>
      <c r="D654" s="18" t="s">
        <v>38</v>
      </c>
      <c r="E654" t="s">
        <v>25</v>
      </c>
      <c r="F654" s="18" t="s">
        <v>38</v>
      </c>
      <c r="G654" s="221" t="s">
        <v>155</v>
      </c>
      <c r="H654" s="18" t="s">
        <v>38</v>
      </c>
      <c r="I654" s="221" t="s">
        <v>765</v>
      </c>
      <c r="J654" s="18"/>
      <c r="K654" s="221"/>
    </row>
    <row r="655" spans="2:11">
      <c r="B655" s="18"/>
      <c r="C655" s="221" t="s">
        <v>1102</v>
      </c>
      <c r="E655" t="s">
        <v>1136</v>
      </c>
      <c r="G655" s="221" t="s">
        <v>1171</v>
      </c>
      <c r="I655" s="221" t="s">
        <v>1181</v>
      </c>
    </row>
    <row r="656" spans="2:11">
      <c r="B656" s="18"/>
      <c r="C656" s="221"/>
      <c r="D656" s="18" t="s">
        <v>145</v>
      </c>
      <c r="E656" t="s">
        <v>142</v>
      </c>
      <c r="F656" s="18" t="s">
        <v>145</v>
      </c>
      <c r="G656" s="221" t="s">
        <v>1</v>
      </c>
      <c r="H656" s="18" t="s">
        <v>145</v>
      </c>
      <c r="I656" s="221" t="s">
        <v>734</v>
      </c>
      <c r="J656" s="18"/>
      <c r="K656" s="221"/>
    </row>
    <row r="657" spans="2:11">
      <c r="B657" s="128" t="s">
        <v>40</v>
      </c>
      <c r="C657" s="126" t="s">
        <v>1111</v>
      </c>
      <c r="D657" s="18"/>
      <c r="E657" t="s">
        <v>1137</v>
      </c>
      <c r="F657" s="18"/>
      <c r="G657" s="221" t="s">
        <v>1172</v>
      </c>
      <c r="H657" s="18"/>
      <c r="I657" s="221" t="s">
        <v>1246</v>
      </c>
      <c r="J657" s="18"/>
    </row>
    <row r="658" spans="2:11">
      <c r="D658" s="18" t="s">
        <v>146</v>
      </c>
      <c r="E658" t="s">
        <v>37</v>
      </c>
      <c r="F658" s="18" t="s">
        <v>146</v>
      </c>
      <c r="G658" t="s">
        <v>35</v>
      </c>
      <c r="H658" s="18" t="s">
        <v>146</v>
      </c>
      <c r="I658" s="221" t="s">
        <v>37</v>
      </c>
      <c r="J658" s="18"/>
      <c r="K658" s="221"/>
    </row>
    <row r="659" spans="2:11">
      <c r="D659" s="18"/>
      <c r="E659" t="s">
        <v>1138</v>
      </c>
      <c r="F659" s="18"/>
      <c r="G659" s="221" t="s">
        <v>1173</v>
      </c>
      <c r="H659" s="18"/>
      <c r="I659" s="221" t="s">
        <v>1247</v>
      </c>
      <c r="J659" s="18"/>
    </row>
    <row r="660" spans="2:11">
      <c r="D660" s="18" t="s">
        <v>147</v>
      </c>
      <c r="E660" t="s">
        <v>39</v>
      </c>
      <c r="F660" s="18" t="s">
        <v>147</v>
      </c>
      <c r="G660" s="221" t="s">
        <v>13</v>
      </c>
      <c r="H660" s="18" t="s">
        <v>147</v>
      </c>
      <c r="I660" s="221" t="s">
        <v>156</v>
      </c>
      <c r="J660" s="18"/>
      <c r="K660" s="221"/>
    </row>
    <row r="661" spans="2:11">
      <c r="E661" t="s">
        <v>1139</v>
      </c>
      <c r="G661" s="221" t="s">
        <v>1174</v>
      </c>
      <c r="I661" s="221" t="s">
        <v>1290</v>
      </c>
    </row>
    <row r="662" spans="2:11">
      <c r="F662" s="18" t="s">
        <v>151</v>
      </c>
      <c r="G662" s="221" t="s">
        <v>23</v>
      </c>
      <c r="H662" s="18" t="s">
        <v>151</v>
      </c>
      <c r="I662" s="221" t="s">
        <v>9</v>
      </c>
      <c r="J662" s="18"/>
      <c r="K662" s="221"/>
    </row>
    <row r="663" spans="2:11">
      <c r="D663" s="128" t="s">
        <v>40</v>
      </c>
      <c r="E663" s="51" t="s">
        <v>1140</v>
      </c>
      <c r="F663" s="18"/>
      <c r="G663" s="221" t="s">
        <v>1175</v>
      </c>
      <c r="H663" s="18"/>
      <c r="I663" s="221" t="s">
        <v>1340</v>
      </c>
      <c r="J663" s="18"/>
    </row>
    <row r="664" spans="2:11">
      <c r="F664" s="18" t="s">
        <v>157</v>
      </c>
      <c r="G664" s="221" t="s">
        <v>164</v>
      </c>
      <c r="H664" s="18" t="s">
        <v>157</v>
      </c>
      <c r="I664" t="s">
        <v>729</v>
      </c>
      <c r="J664" s="18"/>
      <c r="K664" s="221"/>
    </row>
    <row r="665" spans="2:11">
      <c r="F665" s="18"/>
      <c r="G665" s="221" t="s">
        <v>1176</v>
      </c>
      <c r="H665" s="18"/>
      <c r="I665" s="221" t="s">
        <v>1340</v>
      </c>
      <c r="J665" s="18"/>
    </row>
    <row r="666" spans="2:11">
      <c r="F666" s="18" t="s">
        <v>159</v>
      </c>
      <c r="G666" s="221" t="s">
        <v>4</v>
      </c>
      <c r="H666" s="18" t="s">
        <v>159</v>
      </c>
      <c r="I666" t="s">
        <v>35</v>
      </c>
      <c r="J666" s="18"/>
      <c r="K666" s="221"/>
    </row>
    <row r="667" spans="2:11">
      <c r="F667" s="18"/>
      <c r="G667" s="221" t="s">
        <v>1177</v>
      </c>
      <c r="H667" s="18"/>
      <c r="I667" s="221" t="s">
        <v>1249</v>
      </c>
      <c r="J667" s="18"/>
    </row>
    <row r="668" spans="2:11">
      <c r="F668" s="18" t="s">
        <v>160</v>
      </c>
      <c r="G668" s="221" t="s">
        <v>15</v>
      </c>
      <c r="H668" s="18" t="s">
        <v>160</v>
      </c>
      <c r="I668" s="221" t="s">
        <v>158</v>
      </c>
      <c r="J668" s="18"/>
    </row>
    <row r="669" spans="2:11">
      <c r="F669" s="18"/>
      <c r="G669" s="221" t="s">
        <v>1178</v>
      </c>
      <c r="H669" s="18"/>
      <c r="I669" s="221" t="s">
        <v>1333</v>
      </c>
      <c r="J669" s="18"/>
    </row>
    <row r="670" spans="2:11">
      <c r="F670" s="18" t="s">
        <v>147</v>
      </c>
      <c r="G670" t="s">
        <v>39</v>
      </c>
      <c r="H670" s="18" t="s">
        <v>161</v>
      </c>
      <c r="I670" s="221" t="s">
        <v>23</v>
      </c>
      <c r="J670" s="18"/>
      <c r="K670" s="221"/>
    </row>
    <row r="671" spans="2:11">
      <c r="F671" s="18"/>
      <c r="G671" s="221" t="s">
        <v>1178</v>
      </c>
      <c r="H671" s="18"/>
      <c r="I671" s="221" t="s">
        <v>1245</v>
      </c>
      <c r="J671" s="18"/>
    </row>
    <row r="672" spans="2:11">
      <c r="F672" s="18" t="s">
        <v>163</v>
      </c>
      <c r="G672" s="221" t="s">
        <v>144</v>
      </c>
      <c r="H672" s="18" t="s">
        <v>163</v>
      </c>
      <c r="I672" s="221" t="s">
        <v>754</v>
      </c>
      <c r="J672" s="18"/>
      <c r="K672" s="221"/>
    </row>
    <row r="673" spans="6:11">
      <c r="G673" s="221" t="s">
        <v>1179</v>
      </c>
      <c r="H673" s="18"/>
      <c r="I673" s="221" t="s">
        <v>1245</v>
      </c>
      <c r="J673" s="18"/>
    </row>
    <row r="674" spans="6:11">
      <c r="G674" s="221"/>
      <c r="H674" s="18" t="s">
        <v>276</v>
      </c>
      <c r="I674" s="221" t="s">
        <v>750</v>
      </c>
      <c r="J674" s="18"/>
      <c r="K674" s="221"/>
    </row>
    <row r="675" spans="6:11">
      <c r="F675" s="128" t="s">
        <v>40</v>
      </c>
      <c r="G675" s="51" t="s">
        <v>1180</v>
      </c>
      <c r="H675" s="18"/>
      <c r="I675" s="221" t="s">
        <v>1231</v>
      </c>
      <c r="J675" s="18"/>
    </row>
    <row r="676" spans="6:11">
      <c r="H676" s="18" t="s">
        <v>277</v>
      </c>
      <c r="I676" s="221" t="s">
        <v>758</v>
      </c>
      <c r="J676" s="18"/>
      <c r="K676" s="221"/>
    </row>
    <row r="677" spans="6:11">
      <c r="H677" s="18"/>
      <c r="I677" s="221" t="s">
        <v>1231</v>
      </c>
      <c r="J677" s="18"/>
    </row>
    <row r="678" spans="6:11">
      <c r="H678" s="18" t="s">
        <v>278</v>
      </c>
      <c r="I678" t="s">
        <v>19</v>
      </c>
      <c r="J678" s="18"/>
      <c r="K678" s="221"/>
    </row>
    <row r="679" spans="6:11">
      <c r="H679" s="18"/>
      <c r="I679" s="221" t="s">
        <v>1230</v>
      </c>
      <c r="J679" s="18"/>
    </row>
    <row r="680" spans="6:11">
      <c r="H680" s="18" t="s">
        <v>279</v>
      </c>
      <c r="I680" s="221" t="s">
        <v>142</v>
      </c>
      <c r="J680" s="18"/>
      <c r="K680" s="221"/>
    </row>
    <row r="681" spans="6:11">
      <c r="H681" s="18"/>
      <c r="I681" s="221" t="s">
        <v>1316</v>
      </c>
      <c r="J681" s="18"/>
    </row>
    <row r="682" spans="6:11">
      <c r="H682" s="18" t="s">
        <v>736</v>
      </c>
      <c r="I682" s="221" t="s">
        <v>784</v>
      </c>
      <c r="J682" s="18"/>
      <c r="K682" s="221"/>
    </row>
    <row r="683" spans="6:11">
      <c r="H683" s="18"/>
      <c r="I683" s="221" t="s">
        <v>1296</v>
      </c>
      <c r="J683" s="18"/>
    </row>
    <row r="684" spans="6:11">
      <c r="H684" s="18" t="s">
        <v>737</v>
      </c>
      <c r="I684" s="221" t="s">
        <v>13</v>
      </c>
      <c r="J684" s="18"/>
      <c r="K684" s="221"/>
    </row>
    <row r="685" spans="6:11">
      <c r="H685" s="18"/>
      <c r="I685" s="221" t="s">
        <v>1284</v>
      </c>
      <c r="J685" s="18"/>
    </row>
    <row r="686" spans="6:11">
      <c r="H686" s="18" t="s">
        <v>738</v>
      </c>
      <c r="I686" t="s">
        <v>764</v>
      </c>
      <c r="J686" s="18"/>
      <c r="K686" s="221"/>
    </row>
    <row r="687" spans="6:11">
      <c r="H687" s="18"/>
      <c r="I687" s="221" t="s">
        <v>1284</v>
      </c>
      <c r="J687" s="18"/>
    </row>
    <row r="688" spans="6:11">
      <c r="H688" s="18" t="s">
        <v>740</v>
      </c>
      <c r="I688" s="221" t="s">
        <v>4</v>
      </c>
      <c r="J688" s="18"/>
      <c r="K688" s="221"/>
    </row>
    <row r="689" spans="8:11">
      <c r="H689" s="18"/>
      <c r="I689" s="221" t="s">
        <v>1325</v>
      </c>
      <c r="J689" s="18"/>
    </row>
    <row r="690" spans="8:11">
      <c r="H690" s="18" t="s">
        <v>746</v>
      </c>
      <c r="I690" s="221" t="s">
        <v>27</v>
      </c>
      <c r="J690" s="18"/>
      <c r="K690" s="221"/>
    </row>
    <row r="691" spans="8:11">
      <c r="H691" s="18"/>
      <c r="I691" s="221" t="s">
        <v>1321</v>
      </c>
      <c r="J691" s="18"/>
    </row>
    <row r="692" spans="8:11">
      <c r="H692" s="18" t="s">
        <v>748</v>
      </c>
      <c r="I692" s="221" t="s">
        <v>801</v>
      </c>
      <c r="J692" s="18"/>
    </row>
    <row r="693" spans="8:11">
      <c r="H693" s="18"/>
      <c r="I693" s="221" t="s">
        <v>1317</v>
      </c>
      <c r="J693" s="18"/>
    </row>
    <row r="694" spans="8:11">
      <c r="H694" s="18" t="s">
        <v>751</v>
      </c>
      <c r="I694" s="221" t="s">
        <v>775</v>
      </c>
      <c r="J694" s="18"/>
      <c r="K694" s="221"/>
    </row>
    <row r="695" spans="8:11">
      <c r="H695" s="18"/>
      <c r="I695" s="221" t="s">
        <v>1341</v>
      </c>
      <c r="J695" s="18"/>
    </row>
    <row r="696" spans="8:11">
      <c r="H696" s="18" t="s">
        <v>752</v>
      </c>
      <c r="I696" s="221" t="s">
        <v>789</v>
      </c>
      <c r="J696" s="18"/>
      <c r="K696" s="221"/>
    </row>
    <row r="697" spans="8:11">
      <c r="H697" s="18"/>
      <c r="I697" s="221" t="s">
        <v>1229</v>
      </c>
      <c r="J697" s="18"/>
    </row>
    <row r="698" spans="8:11">
      <c r="H698" s="18" t="s">
        <v>755</v>
      </c>
      <c r="I698" s="221" t="s">
        <v>749</v>
      </c>
      <c r="J698" s="18"/>
      <c r="K698" s="221"/>
    </row>
    <row r="699" spans="8:11">
      <c r="H699" s="18"/>
      <c r="I699" s="221" t="s">
        <v>1342</v>
      </c>
      <c r="J699" s="18"/>
    </row>
    <row r="700" spans="8:11">
      <c r="H700" s="18" t="s">
        <v>757</v>
      </c>
      <c r="I700" s="221" t="s">
        <v>772</v>
      </c>
      <c r="J700" s="18"/>
      <c r="K700" s="221"/>
    </row>
    <row r="701" spans="8:11">
      <c r="H701" s="18"/>
      <c r="I701" s="221" t="s">
        <v>1228</v>
      </c>
      <c r="J701" s="18"/>
    </row>
    <row r="702" spans="8:11">
      <c r="H702" s="18" t="s">
        <v>762</v>
      </c>
      <c r="I702" s="221" t="s">
        <v>747</v>
      </c>
      <c r="J702" s="18"/>
    </row>
    <row r="703" spans="8:11">
      <c r="H703" s="18"/>
      <c r="I703" s="221" t="s">
        <v>1318</v>
      </c>
      <c r="J703" s="18"/>
    </row>
    <row r="704" spans="8:11">
      <c r="H704" s="18" t="s">
        <v>766</v>
      </c>
      <c r="I704" s="221" t="s">
        <v>783</v>
      </c>
      <c r="J704" s="18"/>
    </row>
    <row r="705" spans="8:10">
      <c r="H705" s="18"/>
      <c r="I705" s="221" t="s">
        <v>1248</v>
      </c>
      <c r="J705" s="18"/>
    </row>
    <row r="706" spans="8:10">
      <c r="H706" s="18" t="s">
        <v>767</v>
      </c>
      <c r="I706" s="221" t="s">
        <v>15</v>
      </c>
      <c r="J706" s="18"/>
    </row>
    <row r="707" spans="8:10">
      <c r="H707" s="18"/>
      <c r="I707" s="221" t="s">
        <v>1182</v>
      </c>
      <c r="J707" s="18"/>
    </row>
    <row r="708" spans="8:10">
      <c r="H708" s="18" t="s">
        <v>768</v>
      </c>
      <c r="I708" s="221" t="s">
        <v>162</v>
      </c>
      <c r="J708" s="18"/>
    </row>
    <row r="709" spans="8:10">
      <c r="H709" s="18"/>
      <c r="I709" s="221" t="s">
        <v>1182</v>
      </c>
      <c r="J709" s="18"/>
    </row>
    <row r="710" spans="8:10">
      <c r="H710" s="18" t="s">
        <v>774</v>
      </c>
      <c r="I710" s="221" t="s">
        <v>25</v>
      </c>
      <c r="J710" s="18"/>
    </row>
    <row r="711" spans="8:10">
      <c r="H711" s="18"/>
      <c r="I711" s="221" t="s">
        <v>1182</v>
      </c>
      <c r="J711" s="18"/>
    </row>
    <row r="712" spans="8:10">
      <c r="H712" s="18" t="s">
        <v>782</v>
      </c>
      <c r="I712" s="221" t="s">
        <v>756</v>
      </c>
      <c r="J712" s="18"/>
    </row>
    <row r="713" spans="8:10">
      <c r="H713" s="18"/>
      <c r="I713" s="221" t="s">
        <v>1182</v>
      </c>
      <c r="J713" s="18"/>
    </row>
    <row r="714" spans="8:10">
      <c r="H714" s="18" t="s">
        <v>786</v>
      </c>
      <c r="I714" s="221" t="s">
        <v>6</v>
      </c>
      <c r="J714" s="18"/>
    </row>
    <row r="715" spans="8:10">
      <c r="H715" s="18"/>
      <c r="I715" s="221" t="s">
        <v>1183</v>
      </c>
      <c r="J715" s="18"/>
    </row>
    <row r="716" spans="8:10">
      <c r="H716" s="18" t="s">
        <v>787</v>
      </c>
      <c r="I716" s="221" t="s">
        <v>155</v>
      </c>
      <c r="J716" s="18"/>
    </row>
    <row r="717" spans="8:10">
      <c r="H717" s="18"/>
      <c r="I717" s="221" t="s">
        <v>1183</v>
      </c>
      <c r="J717" s="18"/>
    </row>
    <row r="718" spans="8:10">
      <c r="H718" s="18" t="s">
        <v>788</v>
      </c>
      <c r="I718" s="221" t="s">
        <v>785</v>
      </c>
      <c r="J718" s="18"/>
    </row>
    <row r="719" spans="8:10">
      <c r="H719" s="18"/>
      <c r="I719" s="221" t="s">
        <v>1232</v>
      </c>
      <c r="J719" s="18"/>
    </row>
    <row r="720" spans="8:10">
      <c r="H720" s="18" t="s">
        <v>794</v>
      </c>
      <c r="I720" s="221" t="s">
        <v>144</v>
      </c>
      <c r="J720" s="18"/>
    </row>
    <row r="721" spans="8:10">
      <c r="I721" s="221" t="s">
        <v>1232</v>
      </c>
    </row>
    <row r="722" spans="8:10">
      <c r="J722" s="18"/>
    </row>
    <row r="723" spans="8:10">
      <c r="H723" s="128" t="s">
        <v>40</v>
      </c>
      <c r="I723" s="51" t="s">
        <v>1346</v>
      </c>
      <c r="J723" s="18"/>
    </row>
    <row r="724" spans="8:10">
      <c r="J724" s="18"/>
    </row>
    <row r="725" spans="8:10">
      <c r="J725" s="18"/>
    </row>
    <row r="726" spans="8:10">
      <c r="J726" s="18"/>
    </row>
    <row r="727" spans="8:10"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7" spans="10:11">
      <c r="J757" s="128" t="s">
        <v>40</v>
      </c>
      <c r="K757" s="227" t="s">
        <v>1852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2023-03-14T10:34:04Z</dcterms:modified>
</cp:coreProperties>
</file>